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24226"/>
  <mc:AlternateContent xmlns:mc="http://schemas.openxmlformats.org/markup-compatibility/2006">
    <mc:Choice Requires="x15">
      <x15ac:absPath xmlns:x15ac="http://schemas.microsoft.com/office/spreadsheetml/2010/11/ac" url="C:\Users\wb270851\Documents\projects\IDS\"/>
    </mc:Choice>
  </mc:AlternateContent>
  <bookViews>
    <workbookView xWindow="0" yWindow="0" windowWidth="28800" windowHeight="12585" tabRatio="628"/>
  </bookViews>
  <sheets>
    <sheet name="Contents" sheetId="23" r:id="rId1"/>
    <sheet name="DG Projects" sheetId="1" r:id="rId2"/>
    <sheet name="Summary" sheetId="29" r:id="rId3"/>
    <sheet name="Metadata" sheetId="22" r:id="rId4"/>
    <sheet name="Taxonomy" sheetId="2" r:id="rId5"/>
    <sheet name="New Codes" sheetId="27" r:id="rId6"/>
    <sheet name="Codes" sheetId="3" r:id="rId7"/>
    <sheet name="Dropped" sheetId="26" state="hidden" r:id="rId8"/>
    <sheet name="To Do" sheetId="5" state="hidden" r:id="rId9"/>
  </sheets>
  <definedNames>
    <definedName name="_xlnm._FilterDatabase" localSheetId="1" hidden="1">'DG Projects'!$A$1:$DJ$1171</definedName>
    <definedName name="_xlnm._FilterDatabase" localSheetId="7" hidden="1">Dropped!$A$1:$CX$1</definedName>
    <definedName name="_xlnm.Print_Area" localSheetId="0">Contents!$A$1:$G$34</definedName>
    <definedName name="_xlnm.Print_Area" localSheetId="1">'DG Projects'!$A$1:$AC$1199</definedName>
    <definedName name="_xlnm.Print_Area" localSheetId="7">Dropped!$A$1:$AN$1</definedName>
    <definedName name="_xlnm.Print_Titles" localSheetId="1">'DG Projects'!$1:$1</definedName>
  </definedNames>
  <calcPr calcId="171027"/>
</workbook>
</file>

<file path=xl/calcChain.xml><?xml version="1.0" encoding="utf-8"?>
<calcChain xmlns="http://schemas.openxmlformats.org/spreadsheetml/2006/main">
  <c r="A1172" i="1" l="1"/>
  <c r="A1173" i="1"/>
  <c r="A1174" i="1"/>
  <c r="A1175" i="1"/>
  <c r="A1176" i="1"/>
  <c r="A1177" i="1"/>
  <c r="A1178" i="1"/>
  <c r="A1179" i="1"/>
  <c r="A1180" i="1"/>
  <c r="A1181" i="1"/>
  <c r="A1182" i="1"/>
  <c r="A1183" i="1"/>
  <c r="A1184" i="1"/>
  <c r="A1185" i="1"/>
  <c r="A1186" i="1"/>
  <c r="A1187" i="1"/>
  <c r="A1188" i="1"/>
  <c r="A1189" i="1"/>
  <c r="A1190" i="1"/>
  <c r="A1191" i="1"/>
  <c r="A1192" i="1"/>
  <c r="A1193" i="1"/>
  <c r="DB1193" i="1"/>
  <c r="DA1193" i="1"/>
  <c r="CZ1193" i="1"/>
  <c r="CY1193" i="1"/>
  <c r="CX1193" i="1"/>
  <c r="CW1193" i="1"/>
  <c r="CV1193" i="1"/>
  <c r="CO1193" i="1"/>
  <c r="CN1193" i="1"/>
  <c r="CM1193" i="1"/>
  <c r="CL1193" i="1"/>
  <c r="CK1193" i="1"/>
  <c r="CJ1193" i="1"/>
  <c r="CI1193" i="1"/>
  <c r="CH1193" i="1"/>
  <c r="CG1193" i="1"/>
  <c r="CF1193" i="1"/>
  <c r="CE1193" i="1"/>
  <c r="CD1193" i="1"/>
  <c r="CC1193" i="1"/>
  <c r="DB1192" i="1"/>
  <c r="DA1192" i="1"/>
  <c r="CZ1192" i="1"/>
  <c r="CY1192" i="1"/>
  <c r="CX1192" i="1"/>
  <c r="CW1192" i="1"/>
  <c r="CV1192" i="1"/>
  <c r="CO1192" i="1"/>
  <c r="CN1192" i="1"/>
  <c r="CM1192" i="1"/>
  <c r="CL1192" i="1"/>
  <c r="CK1192" i="1"/>
  <c r="CJ1192" i="1"/>
  <c r="CI1192" i="1"/>
  <c r="CH1192" i="1"/>
  <c r="CG1192" i="1"/>
  <c r="CF1192" i="1"/>
  <c r="CE1192" i="1"/>
  <c r="CD1192" i="1"/>
  <c r="CC1192" i="1"/>
  <c r="DB1191" i="1"/>
  <c r="DA1191" i="1"/>
  <c r="CZ1191" i="1"/>
  <c r="CY1191" i="1"/>
  <c r="CX1191" i="1"/>
  <c r="CW1191" i="1"/>
  <c r="CV1191" i="1"/>
  <c r="CO1191" i="1"/>
  <c r="CN1191" i="1"/>
  <c r="CM1191" i="1"/>
  <c r="CL1191" i="1"/>
  <c r="CK1191" i="1"/>
  <c r="CJ1191" i="1"/>
  <c r="CI1191" i="1"/>
  <c r="CH1191" i="1"/>
  <c r="CG1191" i="1"/>
  <c r="CF1191" i="1"/>
  <c r="CE1191" i="1"/>
  <c r="CD1191" i="1"/>
  <c r="CC1191" i="1"/>
  <c r="DB1190" i="1"/>
  <c r="DA1190" i="1"/>
  <c r="CZ1190" i="1"/>
  <c r="CY1190" i="1"/>
  <c r="CX1190" i="1"/>
  <c r="CW1190" i="1"/>
  <c r="CV1190" i="1"/>
  <c r="CO1190" i="1"/>
  <c r="CN1190" i="1"/>
  <c r="CM1190" i="1"/>
  <c r="CL1190" i="1"/>
  <c r="CK1190" i="1"/>
  <c r="CJ1190" i="1"/>
  <c r="CI1190" i="1"/>
  <c r="CH1190" i="1"/>
  <c r="CG1190" i="1"/>
  <c r="CF1190" i="1"/>
  <c r="CE1190" i="1"/>
  <c r="CD1190" i="1"/>
  <c r="CC1190" i="1"/>
  <c r="DB1189" i="1"/>
  <c r="DA1189" i="1"/>
  <c r="CZ1189" i="1"/>
  <c r="CY1189" i="1"/>
  <c r="CX1189" i="1"/>
  <c r="CW1189" i="1"/>
  <c r="CV1189" i="1"/>
  <c r="CO1189" i="1"/>
  <c r="CN1189" i="1"/>
  <c r="CM1189" i="1"/>
  <c r="CL1189" i="1"/>
  <c r="CK1189" i="1"/>
  <c r="CJ1189" i="1"/>
  <c r="CI1189" i="1"/>
  <c r="CH1189" i="1"/>
  <c r="CG1189" i="1"/>
  <c r="CF1189" i="1"/>
  <c r="CE1189" i="1"/>
  <c r="CD1189" i="1"/>
  <c r="CC1189" i="1"/>
  <c r="DB1188" i="1"/>
  <c r="DA1188" i="1"/>
  <c r="CZ1188" i="1"/>
  <c r="CY1188" i="1"/>
  <c r="CX1188" i="1"/>
  <c r="CW1188" i="1"/>
  <c r="CV1188" i="1"/>
  <c r="CO1188" i="1"/>
  <c r="CN1188" i="1"/>
  <c r="CM1188" i="1"/>
  <c r="CL1188" i="1"/>
  <c r="CK1188" i="1"/>
  <c r="CJ1188" i="1"/>
  <c r="CI1188" i="1"/>
  <c r="CH1188" i="1"/>
  <c r="CG1188" i="1"/>
  <c r="CF1188" i="1"/>
  <c r="CE1188" i="1"/>
  <c r="CD1188" i="1"/>
  <c r="CC1188" i="1"/>
  <c r="DB1187" i="1"/>
  <c r="DA1187" i="1"/>
  <c r="CZ1187" i="1"/>
  <c r="CY1187" i="1"/>
  <c r="CX1187" i="1"/>
  <c r="CW1187" i="1"/>
  <c r="CV1187" i="1"/>
  <c r="CO1187" i="1"/>
  <c r="CN1187" i="1"/>
  <c r="CM1187" i="1"/>
  <c r="CL1187" i="1"/>
  <c r="CK1187" i="1"/>
  <c r="CJ1187" i="1"/>
  <c r="CI1187" i="1"/>
  <c r="CH1187" i="1"/>
  <c r="CG1187" i="1"/>
  <c r="CF1187" i="1"/>
  <c r="CE1187" i="1"/>
  <c r="CD1187" i="1"/>
  <c r="CC1187" i="1"/>
  <c r="DB1186" i="1"/>
  <c r="DA1186" i="1"/>
  <c r="CZ1186" i="1"/>
  <c r="CY1186" i="1"/>
  <c r="CX1186" i="1"/>
  <c r="CW1186" i="1"/>
  <c r="CV1186" i="1"/>
  <c r="CO1186" i="1"/>
  <c r="CN1186" i="1"/>
  <c r="CM1186" i="1"/>
  <c r="CL1186" i="1"/>
  <c r="CK1186" i="1"/>
  <c r="CJ1186" i="1"/>
  <c r="CI1186" i="1"/>
  <c r="CH1186" i="1"/>
  <c r="CG1186" i="1"/>
  <c r="CF1186" i="1"/>
  <c r="CE1186" i="1"/>
  <c r="CD1186" i="1"/>
  <c r="CC1186" i="1"/>
  <c r="DB1185" i="1"/>
  <c r="DA1185" i="1"/>
  <c r="CZ1185" i="1"/>
  <c r="CY1185" i="1"/>
  <c r="CX1185" i="1"/>
  <c r="CW1185" i="1"/>
  <c r="CV1185" i="1"/>
  <c r="CO1185" i="1"/>
  <c r="CN1185" i="1"/>
  <c r="CM1185" i="1"/>
  <c r="CL1185" i="1"/>
  <c r="CK1185" i="1"/>
  <c r="CJ1185" i="1"/>
  <c r="CI1185" i="1"/>
  <c r="CH1185" i="1"/>
  <c r="CG1185" i="1"/>
  <c r="CF1185" i="1"/>
  <c r="CE1185" i="1"/>
  <c r="CD1185" i="1"/>
  <c r="CC1185" i="1"/>
  <c r="DB1184" i="1"/>
  <c r="DA1184" i="1"/>
  <c r="CZ1184" i="1"/>
  <c r="CY1184" i="1"/>
  <c r="CX1184" i="1"/>
  <c r="CW1184" i="1"/>
  <c r="CV1184" i="1"/>
  <c r="CO1184" i="1"/>
  <c r="CN1184" i="1"/>
  <c r="CM1184" i="1"/>
  <c r="CL1184" i="1"/>
  <c r="CK1184" i="1"/>
  <c r="CJ1184" i="1"/>
  <c r="CI1184" i="1"/>
  <c r="CH1184" i="1"/>
  <c r="CG1184" i="1"/>
  <c r="CF1184" i="1"/>
  <c r="CE1184" i="1"/>
  <c r="CD1184" i="1"/>
  <c r="CC1184" i="1"/>
  <c r="DB1183" i="1"/>
  <c r="DA1183" i="1"/>
  <c r="CZ1183" i="1"/>
  <c r="CY1183" i="1"/>
  <c r="CX1183" i="1"/>
  <c r="CW1183" i="1"/>
  <c r="CV1183" i="1"/>
  <c r="CO1183" i="1"/>
  <c r="CN1183" i="1"/>
  <c r="CM1183" i="1"/>
  <c r="CL1183" i="1"/>
  <c r="CK1183" i="1"/>
  <c r="CJ1183" i="1"/>
  <c r="CI1183" i="1"/>
  <c r="CH1183" i="1"/>
  <c r="CG1183" i="1"/>
  <c r="CF1183" i="1"/>
  <c r="CE1183" i="1"/>
  <c r="CD1183" i="1"/>
  <c r="CC1183" i="1"/>
  <c r="DB1182" i="1"/>
  <c r="DA1182" i="1"/>
  <c r="CZ1182" i="1"/>
  <c r="CY1182" i="1"/>
  <c r="CX1182" i="1"/>
  <c r="CW1182" i="1"/>
  <c r="CV1182" i="1"/>
  <c r="CO1182" i="1"/>
  <c r="CN1182" i="1"/>
  <c r="CM1182" i="1"/>
  <c r="CL1182" i="1"/>
  <c r="CK1182" i="1"/>
  <c r="CJ1182" i="1"/>
  <c r="CI1182" i="1"/>
  <c r="CH1182" i="1"/>
  <c r="CG1182" i="1"/>
  <c r="CF1182" i="1"/>
  <c r="CE1182" i="1"/>
  <c r="CD1182" i="1"/>
  <c r="CC1182" i="1"/>
  <c r="DB1181" i="1"/>
  <c r="DA1181" i="1"/>
  <c r="CZ1181" i="1"/>
  <c r="CY1181" i="1"/>
  <c r="CX1181" i="1"/>
  <c r="CW1181" i="1"/>
  <c r="CV1181" i="1"/>
  <c r="CO1181" i="1"/>
  <c r="CN1181" i="1"/>
  <c r="CM1181" i="1"/>
  <c r="CL1181" i="1"/>
  <c r="CK1181" i="1"/>
  <c r="CJ1181" i="1"/>
  <c r="CI1181" i="1"/>
  <c r="CH1181" i="1"/>
  <c r="CG1181" i="1"/>
  <c r="CF1181" i="1"/>
  <c r="CE1181" i="1"/>
  <c r="CD1181" i="1"/>
  <c r="CC1181" i="1"/>
  <c r="DB1180" i="1"/>
  <c r="DA1180" i="1"/>
  <c r="CZ1180" i="1"/>
  <c r="CY1180" i="1"/>
  <c r="CX1180" i="1"/>
  <c r="CW1180" i="1"/>
  <c r="CV1180" i="1"/>
  <c r="CO1180" i="1"/>
  <c r="CN1180" i="1"/>
  <c r="CM1180" i="1"/>
  <c r="CL1180" i="1"/>
  <c r="CK1180" i="1"/>
  <c r="CJ1180" i="1"/>
  <c r="CI1180" i="1"/>
  <c r="CH1180" i="1"/>
  <c r="CG1180" i="1"/>
  <c r="CF1180" i="1"/>
  <c r="CE1180" i="1"/>
  <c r="CD1180" i="1"/>
  <c r="CC1180" i="1"/>
  <c r="DB1179" i="1"/>
  <c r="DA1179" i="1"/>
  <c r="CZ1179" i="1"/>
  <c r="CY1179" i="1"/>
  <c r="CX1179" i="1"/>
  <c r="CW1179" i="1"/>
  <c r="CV1179" i="1"/>
  <c r="CO1179" i="1"/>
  <c r="CN1179" i="1"/>
  <c r="CM1179" i="1"/>
  <c r="CL1179" i="1"/>
  <c r="CK1179" i="1"/>
  <c r="CJ1179" i="1"/>
  <c r="CI1179" i="1"/>
  <c r="CH1179" i="1"/>
  <c r="CG1179" i="1"/>
  <c r="CF1179" i="1"/>
  <c r="CE1179" i="1"/>
  <c r="CD1179" i="1"/>
  <c r="CC1179" i="1"/>
  <c r="DB1178" i="1"/>
  <c r="DA1178" i="1"/>
  <c r="CZ1178" i="1"/>
  <c r="CY1178" i="1"/>
  <c r="CX1178" i="1"/>
  <c r="CW1178" i="1"/>
  <c r="CV1178" i="1"/>
  <c r="CO1178" i="1"/>
  <c r="CN1178" i="1"/>
  <c r="CM1178" i="1"/>
  <c r="CL1178" i="1"/>
  <c r="CK1178" i="1"/>
  <c r="CJ1178" i="1"/>
  <c r="CI1178" i="1"/>
  <c r="CH1178" i="1"/>
  <c r="CG1178" i="1"/>
  <c r="CF1178" i="1"/>
  <c r="CE1178" i="1"/>
  <c r="CD1178" i="1"/>
  <c r="CC1178" i="1"/>
  <c r="DB1177" i="1"/>
  <c r="DA1177" i="1"/>
  <c r="CZ1177" i="1"/>
  <c r="CY1177" i="1"/>
  <c r="CX1177" i="1"/>
  <c r="CW1177" i="1"/>
  <c r="CV1177" i="1"/>
  <c r="CO1177" i="1"/>
  <c r="CN1177" i="1"/>
  <c r="CM1177" i="1"/>
  <c r="CL1177" i="1"/>
  <c r="CK1177" i="1"/>
  <c r="CJ1177" i="1"/>
  <c r="CI1177" i="1"/>
  <c r="CH1177" i="1"/>
  <c r="CG1177" i="1"/>
  <c r="CF1177" i="1"/>
  <c r="CE1177" i="1"/>
  <c r="CD1177" i="1"/>
  <c r="CC1177" i="1"/>
  <c r="DB1176" i="1"/>
  <c r="DA1176" i="1"/>
  <c r="CZ1176" i="1"/>
  <c r="CY1176" i="1"/>
  <c r="CX1176" i="1"/>
  <c r="CW1176" i="1"/>
  <c r="CV1176" i="1"/>
  <c r="CO1176" i="1"/>
  <c r="CN1176" i="1"/>
  <c r="CM1176" i="1"/>
  <c r="CL1176" i="1"/>
  <c r="CK1176" i="1"/>
  <c r="CJ1176" i="1"/>
  <c r="CI1176" i="1"/>
  <c r="CH1176" i="1"/>
  <c r="CG1176" i="1"/>
  <c r="CF1176" i="1"/>
  <c r="CE1176" i="1"/>
  <c r="CD1176" i="1"/>
  <c r="CC1176" i="1"/>
  <c r="DB1175" i="1"/>
  <c r="DA1175" i="1"/>
  <c r="CZ1175" i="1"/>
  <c r="CY1175" i="1"/>
  <c r="CX1175" i="1"/>
  <c r="CW1175" i="1"/>
  <c r="CV1175" i="1"/>
  <c r="CO1175" i="1"/>
  <c r="CN1175" i="1"/>
  <c r="CM1175" i="1"/>
  <c r="CL1175" i="1"/>
  <c r="CK1175" i="1"/>
  <c r="CJ1175" i="1"/>
  <c r="CI1175" i="1"/>
  <c r="CH1175" i="1"/>
  <c r="CG1175" i="1"/>
  <c r="CF1175" i="1"/>
  <c r="CE1175" i="1"/>
  <c r="CD1175" i="1"/>
  <c r="CC1175" i="1"/>
  <c r="DB1174" i="1"/>
  <c r="DA1174" i="1"/>
  <c r="CZ1174" i="1"/>
  <c r="CY1174" i="1"/>
  <c r="CX1174" i="1"/>
  <c r="CW1174" i="1"/>
  <c r="CV1174" i="1"/>
  <c r="CO1174" i="1"/>
  <c r="CN1174" i="1"/>
  <c r="CM1174" i="1"/>
  <c r="CL1174" i="1"/>
  <c r="CK1174" i="1"/>
  <c r="CJ1174" i="1"/>
  <c r="CI1174" i="1"/>
  <c r="CH1174" i="1"/>
  <c r="CG1174" i="1"/>
  <c r="CF1174" i="1"/>
  <c r="CE1174" i="1"/>
  <c r="CD1174" i="1"/>
  <c r="CC1174" i="1"/>
  <c r="DB1173" i="1"/>
  <c r="DA1173" i="1"/>
  <c r="CZ1173" i="1"/>
  <c r="CY1173" i="1"/>
  <c r="CX1173" i="1"/>
  <c r="CW1173" i="1"/>
  <c r="CV1173" i="1"/>
  <c r="CO1173" i="1"/>
  <c r="CN1173" i="1"/>
  <c r="CM1173" i="1"/>
  <c r="CL1173" i="1"/>
  <c r="CK1173" i="1"/>
  <c r="CJ1173" i="1"/>
  <c r="CI1173" i="1"/>
  <c r="CH1173" i="1"/>
  <c r="CG1173" i="1"/>
  <c r="CF1173" i="1"/>
  <c r="CE1173" i="1"/>
  <c r="CD1173" i="1"/>
  <c r="CC1173" i="1"/>
  <c r="DB1172" i="1"/>
  <c r="DA1172" i="1"/>
  <c r="CZ1172" i="1"/>
  <c r="CY1172" i="1"/>
  <c r="CX1172" i="1"/>
  <c r="CW1172" i="1"/>
  <c r="CV1172" i="1"/>
  <c r="CO1172" i="1"/>
  <c r="CN1172" i="1"/>
  <c r="CM1172" i="1"/>
  <c r="CL1172" i="1"/>
  <c r="CK1172" i="1"/>
  <c r="CJ1172" i="1"/>
  <c r="CI1172" i="1"/>
  <c r="CH1172" i="1"/>
  <c r="CG1172" i="1"/>
  <c r="CF1172" i="1"/>
  <c r="CE1172" i="1"/>
  <c r="CD1172" i="1"/>
  <c r="CC1172" i="1"/>
  <c r="D1193" i="1"/>
  <c r="C1193" i="1"/>
  <c r="D1192" i="1"/>
  <c r="C1192" i="1"/>
  <c r="D1191" i="1"/>
  <c r="C1191" i="1"/>
  <c r="D1190" i="1"/>
  <c r="C1190" i="1"/>
  <c r="D1189" i="1"/>
  <c r="C1189" i="1"/>
  <c r="D1188" i="1"/>
  <c r="C1188" i="1"/>
  <c r="D1187" i="1"/>
  <c r="C1187" i="1"/>
  <c r="D1186" i="1"/>
  <c r="C1186" i="1"/>
  <c r="D1185" i="1"/>
  <c r="C1185" i="1"/>
  <c r="D1184" i="1"/>
  <c r="C1184" i="1"/>
  <c r="D1183" i="1"/>
  <c r="C1183" i="1"/>
  <c r="D1182" i="1"/>
  <c r="C1182" i="1"/>
  <c r="D1181" i="1"/>
  <c r="C1181" i="1"/>
  <c r="D1180" i="1"/>
  <c r="C1180" i="1"/>
  <c r="D1179" i="1"/>
  <c r="C1179" i="1"/>
  <c r="D1178" i="1"/>
  <c r="C1178" i="1"/>
  <c r="D1177" i="1"/>
  <c r="C1177" i="1"/>
  <c r="D1176" i="1"/>
  <c r="C1176" i="1"/>
  <c r="D1175" i="1"/>
  <c r="C1175" i="1"/>
  <c r="D1174" i="1"/>
  <c r="C1174" i="1"/>
  <c r="D1173" i="1"/>
  <c r="C1173" i="1"/>
  <c r="D1172" i="1"/>
  <c r="C1172" i="1"/>
  <c r="W1199" i="1"/>
  <c r="DB1086" i="1" l="1"/>
  <c r="DA1086" i="1"/>
  <c r="CZ1086" i="1"/>
  <c r="CY1086" i="1"/>
  <c r="CX1086" i="1"/>
  <c r="CW1086" i="1"/>
  <c r="CV1086" i="1"/>
  <c r="CO1086" i="1"/>
  <c r="CN1086" i="1"/>
  <c r="CM1086" i="1"/>
  <c r="CL1086" i="1"/>
  <c r="CK1086" i="1"/>
  <c r="CJ1086" i="1"/>
  <c r="CI1086" i="1"/>
  <c r="CH1086" i="1"/>
  <c r="CG1086" i="1"/>
  <c r="CF1086" i="1"/>
  <c r="CE1086" i="1"/>
  <c r="CD1086" i="1"/>
  <c r="CC1086" i="1"/>
  <c r="A1086" i="1"/>
  <c r="D1086" i="1"/>
  <c r="C1086" i="1"/>
  <c r="A1114" i="1" l="1"/>
  <c r="A1142" i="1"/>
  <c r="A1122" i="1"/>
  <c r="A1123" i="1"/>
  <c r="A1112" i="1"/>
  <c r="DB1112" i="1"/>
  <c r="DA1112" i="1"/>
  <c r="CZ1112" i="1"/>
  <c r="CY1112" i="1"/>
  <c r="CX1112" i="1"/>
  <c r="CW1112" i="1"/>
  <c r="CV1112" i="1"/>
  <c r="CO1112" i="1"/>
  <c r="CN1112" i="1"/>
  <c r="CM1112" i="1"/>
  <c r="CL1112" i="1"/>
  <c r="CK1112" i="1"/>
  <c r="CJ1112" i="1"/>
  <c r="CI1112" i="1"/>
  <c r="CH1112" i="1"/>
  <c r="CG1112" i="1"/>
  <c r="CF1112" i="1"/>
  <c r="CE1112" i="1"/>
  <c r="CD1112" i="1"/>
  <c r="CC1112" i="1"/>
  <c r="DB1123" i="1"/>
  <c r="DA1123" i="1"/>
  <c r="CZ1123" i="1"/>
  <c r="CY1123" i="1"/>
  <c r="CX1123" i="1"/>
  <c r="CW1123" i="1"/>
  <c r="CV1123" i="1"/>
  <c r="CO1123" i="1"/>
  <c r="CN1123" i="1"/>
  <c r="CM1123" i="1"/>
  <c r="CL1123" i="1"/>
  <c r="CK1123" i="1"/>
  <c r="CJ1123" i="1"/>
  <c r="CI1123" i="1"/>
  <c r="CH1123" i="1"/>
  <c r="CG1123" i="1"/>
  <c r="CF1123" i="1"/>
  <c r="CE1123" i="1"/>
  <c r="CD1123" i="1"/>
  <c r="CC1123" i="1"/>
  <c r="DB1122" i="1"/>
  <c r="DA1122" i="1"/>
  <c r="CZ1122" i="1"/>
  <c r="CY1122" i="1"/>
  <c r="CX1122" i="1"/>
  <c r="CW1122" i="1"/>
  <c r="CV1122" i="1"/>
  <c r="CO1122" i="1"/>
  <c r="CN1122" i="1"/>
  <c r="CM1122" i="1"/>
  <c r="CL1122" i="1"/>
  <c r="CK1122" i="1"/>
  <c r="CJ1122" i="1"/>
  <c r="CI1122" i="1"/>
  <c r="CH1122" i="1"/>
  <c r="CG1122" i="1"/>
  <c r="CF1122" i="1"/>
  <c r="CE1122" i="1"/>
  <c r="CD1122" i="1"/>
  <c r="CC1122" i="1"/>
  <c r="DB1142" i="1"/>
  <c r="DA1142" i="1"/>
  <c r="CZ1142" i="1"/>
  <c r="CY1142" i="1"/>
  <c r="CX1142" i="1"/>
  <c r="CW1142" i="1"/>
  <c r="CV1142" i="1"/>
  <c r="CO1142" i="1"/>
  <c r="CN1142" i="1"/>
  <c r="CM1142" i="1"/>
  <c r="CL1142" i="1"/>
  <c r="CK1142" i="1"/>
  <c r="CJ1142" i="1"/>
  <c r="CI1142" i="1"/>
  <c r="CH1142" i="1"/>
  <c r="CG1142" i="1"/>
  <c r="CF1142" i="1"/>
  <c r="CE1142" i="1"/>
  <c r="CD1142" i="1"/>
  <c r="CC1142" i="1"/>
  <c r="D1112" i="1"/>
  <c r="C1112" i="1"/>
  <c r="D1123" i="1"/>
  <c r="C1123" i="1"/>
  <c r="D1122" i="1"/>
  <c r="C1122" i="1"/>
  <c r="D1142" i="1"/>
  <c r="C1142" i="1"/>
  <c r="DB1114" i="1"/>
  <c r="DA1114" i="1"/>
  <c r="CZ1114" i="1"/>
  <c r="CY1114" i="1"/>
  <c r="CX1114" i="1"/>
  <c r="CW1114" i="1"/>
  <c r="CV1114" i="1"/>
  <c r="CO1114" i="1"/>
  <c r="CN1114" i="1"/>
  <c r="CM1114" i="1"/>
  <c r="CL1114" i="1"/>
  <c r="CK1114" i="1"/>
  <c r="CJ1114" i="1"/>
  <c r="CI1114" i="1"/>
  <c r="CH1114" i="1"/>
  <c r="CG1114" i="1"/>
  <c r="CF1114" i="1"/>
  <c r="CE1114" i="1"/>
  <c r="CD1114" i="1"/>
  <c r="CC1114" i="1"/>
  <c r="D1114" i="1"/>
  <c r="C1114" i="1"/>
  <c r="A1132" i="1"/>
  <c r="CH1132" i="1"/>
  <c r="CG1132" i="1"/>
  <c r="CF1132" i="1"/>
  <c r="CE1132" i="1"/>
  <c r="CD1132" i="1"/>
  <c r="CC1132" i="1"/>
  <c r="DB1132" i="1"/>
  <c r="DA1132" i="1"/>
  <c r="CZ1132" i="1"/>
  <c r="CY1132" i="1"/>
  <c r="CX1132" i="1"/>
  <c r="CW1132" i="1"/>
  <c r="CV1132" i="1"/>
  <c r="CO1132" i="1"/>
  <c r="CN1132" i="1"/>
  <c r="CM1132" i="1"/>
  <c r="CL1132" i="1"/>
  <c r="CK1132" i="1"/>
  <c r="CJ1132" i="1"/>
  <c r="CI1132" i="1"/>
  <c r="D1132" i="1"/>
  <c r="C1132" i="1"/>
  <c r="A1113" i="1" l="1"/>
  <c r="A1121" i="1"/>
  <c r="A1127" i="1"/>
  <c r="A1138" i="1"/>
  <c r="A1140"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DB1126" i="1"/>
  <c r="DA1126" i="1"/>
  <c r="CZ1126" i="1"/>
  <c r="CY1126" i="1"/>
  <c r="CX1126" i="1"/>
  <c r="CW1126" i="1"/>
  <c r="CV1126" i="1"/>
  <c r="DB1134" i="1"/>
  <c r="DA1134" i="1"/>
  <c r="CZ1134" i="1"/>
  <c r="CY1134" i="1"/>
  <c r="CX1134" i="1"/>
  <c r="CW1134" i="1"/>
  <c r="CV1134" i="1"/>
  <c r="DB702" i="1"/>
  <c r="DA702" i="1"/>
  <c r="CZ702" i="1"/>
  <c r="CY702" i="1"/>
  <c r="CX702" i="1"/>
  <c r="CW702" i="1"/>
  <c r="CV702" i="1"/>
  <c r="DB28" i="1"/>
  <c r="DA28" i="1"/>
  <c r="CZ28" i="1"/>
  <c r="CY28" i="1"/>
  <c r="CX28" i="1"/>
  <c r="CW28" i="1"/>
  <c r="CV28" i="1"/>
  <c r="DB27" i="1"/>
  <c r="DA27" i="1"/>
  <c r="CZ27" i="1"/>
  <c r="CY27" i="1"/>
  <c r="CX27" i="1"/>
  <c r="CW27" i="1"/>
  <c r="CV27" i="1"/>
  <c r="DB319" i="1"/>
  <c r="DA319" i="1"/>
  <c r="CZ319" i="1"/>
  <c r="CY319" i="1"/>
  <c r="CX319" i="1"/>
  <c r="CW319" i="1"/>
  <c r="CV319" i="1"/>
  <c r="DB29" i="1"/>
  <c r="DA29" i="1"/>
  <c r="CZ29" i="1"/>
  <c r="CY29" i="1"/>
  <c r="CX29" i="1"/>
  <c r="CW29" i="1"/>
  <c r="CV29" i="1"/>
  <c r="DB489" i="1"/>
  <c r="DA489" i="1"/>
  <c r="CZ489" i="1"/>
  <c r="CY489" i="1"/>
  <c r="CX489" i="1"/>
  <c r="CW489" i="1"/>
  <c r="CV489" i="1"/>
  <c r="DB224" i="1"/>
  <c r="DA224" i="1"/>
  <c r="CZ224" i="1"/>
  <c r="CY224" i="1"/>
  <c r="CX224" i="1"/>
  <c r="CW224" i="1"/>
  <c r="CV224" i="1"/>
  <c r="DB285" i="1"/>
  <c r="DA285" i="1"/>
  <c r="CZ285" i="1"/>
  <c r="CY285" i="1"/>
  <c r="CX285" i="1"/>
  <c r="CW285" i="1"/>
  <c r="CV285" i="1"/>
  <c r="DB30" i="1"/>
  <c r="DA30" i="1"/>
  <c r="CZ30" i="1"/>
  <c r="CY30" i="1"/>
  <c r="CX30" i="1"/>
  <c r="CW30" i="1"/>
  <c r="CV30" i="1"/>
  <c r="DB1072" i="1"/>
  <c r="DA1072" i="1"/>
  <c r="CZ1072" i="1"/>
  <c r="CY1072" i="1"/>
  <c r="CX1072" i="1"/>
  <c r="CW1072" i="1"/>
  <c r="CV1072" i="1"/>
  <c r="DB1006" i="1"/>
  <c r="DA1006" i="1"/>
  <c r="CZ1006" i="1"/>
  <c r="CY1006" i="1"/>
  <c r="CX1006" i="1"/>
  <c r="CW1006" i="1"/>
  <c r="CV1006" i="1"/>
  <c r="DB1026" i="1"/>
  <c r="DA1026" i="1"/>
  <c r="CZ1026" i="1"/>
  <c r="CY1026" i="1"/>
  <c r="CX1026" i="1"/>
  <c r="CW1026" i="1"/>
  <c r="CV1026" i="1"/>
  <c r="DB1080" i="1"/>
  <c r="DA1080" i="1"/>
  <c r="CZ1080" i="1"/>
  <c r="CY1080" i="1"/>
  <c r="CX1080" i="1"/>
  <c r="CW1080" i="1"/>
  <c r="CV1080" i="1"/>
  <c r="DB808" i="1"/>
  <c r="DA808" i="1"/>
  <c r="CZ808" i="1"/>
  <c r="CY808" i="1"/>
  <c r="CX808" i="1"/>
  <c r="CW808" i="1"/>
  <c r="CV808" i="1"/>
  <c r="DB50" i="1"/>
  <c r="DA50" i="1"/>
  <c r="CZ50" i="1"/>
  <c r="CY50" i="1"/>
  <c r="CX50" i="1"/>
  <c r="CW50" i="1"/>
  <c r="CV50" i="1"/>
  <c r="DB171" i="1"/>
  <c r="DA171" i="1"/>
  <c r="CZ171" i="1"/>
  <c r="CY171" i="1"/>
  <c r="CX171" i="1"/>
  <c r="CW171" i="1"/>
  <c r="CV171" i="1"/>
  <c r="DB1039" i="1"/>
  <c r="DA1039" i="1"/>
  <c r="CZ1039" i="1"/>
  <c r="CY1039" i="1"/>
  <c r="CX1039" i="1"/>
  <c r="CW1039" i="1"/>
  <c r="CV1039" i="1"/>
  <c r="DB795" i="1"/>
  <c r="DA795" i="1"/>
  <c r="CZ795" i="1"/>
  <c r="CY795" i="1"/>
  <c r="CX795" i="1"/>
  <c r="CW795" i="1"/>
  <c r="CV795" i="1"/>
  <c r="DB240" i="1"/>
  <c r="DA240" i="1"/>
  <c r="CZ240" i="1"/>
  <c r="CY240" i="1"/>
  <c r="CX240" i="1"/>
  <c r="CW240" i="1"/>
  <c r="CV240" i="1"/>
  <c r="DB550" i="1"/>
  <c r="DA550" i="1"/>
  <c r="CZ550" i="1"/>
  <c r="CY550" i="1"/>
  <c r="CX550" i="1"/>
  <c r="CW550" i="1"/>
  <c r="CV550" i="1"/>
  <c r="DB442" i="1"/>
  <c r="DA442" i="1"/>
  <c r="CZ442" i="1"/>
  <c r="CY442" i="1"/>
  <c r="CX442" i="1"/>
  <c r="CW442" i="1"/>
  <c r="CV442" i="1"/>
  <c r="DB172" i="1"/>
  <c r="DA172" i="1"/>
  <c r="CZ172" i="1"/>
  <c r="CY172" i="1"/>
  <c r="CX172" i="1"/>
  <c r="CW172" i="1"/>
  <c r="CV172" i="1"/>
  <c r="DB803" i="1"/>
  <c r="DA803" i="1"/>
  <c r="CZ803" i="1"/>
  <c r="CY803" i="1"/>
  <c r="CX803" i="1"/>
  <c r="CW803" i="1"/>
  <c r="CV803" i="1"/>
  <c r="DB583" i="1"/>
  <c r="DA583" i="1"/>
  <c r="CZ583" i="1"/>
  <c r="CY583" i="1"/>
  <c r="CX583" i="1"/>
  <c r="CW583" i="1"/>
  <c r="CV583" i="1"/>
  <c r="DB955" i="1"/>
  <c r="DA955" i="1"/>
  <c r="CZ955" i="1"/>
  <c r="CY955" i="1"/>
  <c r="CX955" i="1"/>
  <c r="CW955" i="1"/>
  <c r="CV955" i="1"/>
  <c r="DB942" i="1"/>
  <c r="DA942" i="1"/>
  <c r="CZ942" i="1"/>
  <c r="CY942" i="1"/>
  <c r="CX942" i="1"/>
  <c r="CW942" i="1"/>
  <c r="CV942" i="1"/>
  <c r="DB736" i="1"/>
  <c r="DA736" i="1"/>
  <c r="CZ736" i="1"/>
  <c r="CY736" i="1"/>
  <c r="CX736" i="1"/>
  <c r="CW736" i="1"/>
  <c r="CV736" i="1"/>
  <c r="DB1129" i="1"/>
  <c r="DA1129" i="1"/>
  <c r="CZ1129" i="1"/>
  <c r="CY1129" i="1"/>
  <c r="CX1129" i="1"/>
  <c r="CW1129" i="1"/>
  <c r="CV1129" i="1"/>
  <c r="DB787" i="1"/>
  <c r="DA787" i="1"/>
  <c r="CZ787" i="1"/>
  <c r="CY787" i="1"/>
  <c r="CX787" i="1"/>
  <c r="CW787" i="1"/>
  <c r="CV787" i="1"/>
  <c r="DB689" i="1"/>
  <c r="DA689" i="1"/>
  <c r="CZ689" i="1"/>
  <c r="CY689" i="1"/>
  <c r="CX689" i="1"/>
  <c r="CW689" i="1"/>
  <c r="CV689" i="1"/>
  <c r="DB901" i="1"/>
  <c r="DA901" i="1"/>
  <c r="CZ901" i="1"/>
  <c r="CY901" i="1"/>
  <c r="CX901" i="1"/>
  <c r="CW901" i="1"/>
  <c r="CV901" i="1"/>
  <c r="DB262" i="1"/>
  <c r="DA262" i="1"/>
  <c r="CZ262" i="1"/>
  <c r="CY262" i="1"/>
  <c r="CX262" i="1"/>
  <c r="CW262" i="1"/>
  <c r="CV262" i="1"/>
  <c r="DB336" i="1"/>
  <c r="DA336" i="1"/>
  <c r="CZ336" i="1"/>
  <c r="CY336" i="1"/>
  <c r="CX336" i="1"/>
  <c r="CW336" i="1"/>
  <c r="CV336" i="1"/>
  <c r="DB826" i="1"/>
  <c r="DA826" i="1"/>
  <c r="CZ826" i="1"/>
  <c r="CY826" i="1"/>
  <c r="CX826" i="1"/>
  <c r="CW826" i="1"/>
  <c r="CV826" i="1"/>
  <c r="DB1057" i="1"/>
  <c r="DA1057" i="1"/>
  <c r="CZ1057" i="1"/>
  <c r="CY1057" i="1"/>
  <c r="CX1057" i="1"/>
  <c r="CW1057" i="1"/>
  <c r="CV1057" i="1"/>
  <c r="DB933" i="1"/>
  <c r="DA933" i="1"/>
  <c r="CZ933" i="1"/>
  <c r="CY933" i="1"/>
  <c r="CX933" i="1"/>
  <c r="CW933" i="1"/>
  <c r="CV933" i="1"/>
  <c r="DB1119" i="1"/>
  <c r="DA1119" i="1"/>
  <c r="CZ1119" i="1"/>
  <c r="CY1119" i="1"/>
  <c r="CX1119" i="1"/>
  <c r="CW1119" i="1"/>
  <c r="CV1119" i="1"/>
  <c r="DB815" i="1"/>
  <c r="DA815" i="1"/>
  <c r="CZ815" i="1"/>
  <c r="CY815" i="1"/>
  <c r="CX815" i="1"/>
  <c r="CW815" i="1"/>
  <c r="CV815" i="1"/>
  <c r="DB606" i="1"/>
  <c r="DA606" i="1"/>
  <c r="CZ606" i="1"/>
  <c r="CY606" i="1"/>
  <c r="CX606" i="1"/>
  <c r="CW606" i="1"/>
  <c r="CV606" i="1"/>
  <c r="DB505" i="1"/>
  <c r="DA505" i="1"/>
  <c r="CZ505" i="1"/>
  <c r="CY505" i="1"/>
  <c r="CX505" i="1"/>
  <c r="CW505" i="1"/>
  <c r="CV505" i="1"/>
  <c r="DB504" i="1"/>
  <c r="DA504" i="1"/>
  <c r="CZ504" i="1"/>
  <c r="CY504" i="1"/>
  <c r="CX504" i="1"/>
  <c r="CW504" i="1"/>
  <c r="CV504" i="1"/>
  <c r="DB472" i="1"/>
  <c r="DA472" i="1"/>
  <c r="CZ472" i="1"/>
  <c r="CY472" i="1"/>
  <c r="CX472" i="1"/>
  <c r="CW472" i="1"/>
  <c r="CV472" i="1"/>
  <c r="DB44" i="1"/>
  <c r="DA44" i="1"/>
  <c r="CZ44" i="1"/>
  <c r="CY44" i="1"/>
  <c r="CX44" i="1"/>
  <c r="CW44" i="1"/>
  <c r="CV44" i="1"/>
  <c r="DB517" i="1"/>
  <c r="DA517" i="1"/>
  <c r="CZ517" i="1"/>
  <c r="CY517" i="1"/>
  <c r="CX517" i="1"/>
  <c r="CW517" i="1"/>
  <c r="CV517" i="1"/>
  <c r="DB43" i="1"/>
  <c r="DA43" i="1"/>
  <c r="CZ43" i="1"/>
  <c r="CY43" i="1"/>
  <c r="CX43" i="1"/>
  <c r="CW43" i="1"/>
  <c r="CV43" i="1"/>
  <c r="DB734" i="1"/>
  <c r="DA734" i="1"/>
  <c r="CZ734" i="1"/>
  <c r="CY734" i="1"/>
  <c r="CX734" i="1"/>
  <c r="CW734" i="1"/>
  <c r="CV734" i="1"/>
  <c r="DB624" i="1"/>
  <c r="DA624" i="1"/>
  <c r="CZ624" i="1"/>
  <c r="CY624" i="1"/>
  <c r="CX624" i="1"/>
  <c r="CW624" i="1"/>
  <c r="CV624" i="1"/>
  <c r="DB437" i="1"/>
  <c r="DA437" i="1"/>
  <c r="CZ437" i="1"/>
  <c r="CY437" i="1"/>
  <c r="CX437" i="1"/>
  <c r="CW437" i="1"/>
  <c r="CV437" i="1"/>
  <c r="DB566" i="1"/>
  <c r="DA566" i="1"/>
  <c r="CZ566" i="1"/>
  <c r="CY566" i="1"/>
  <c r="CX566" i="1"/>
  <c r="CW566" i="1"/>
  <c r="CV566" i="1"/>
  <c r="DB520" i="1"/>
  <c r="DA520" i="1"/>
  <c r="CZ520" i="1"/>
  <c r="CY520" i="1"/>
  <c r="CX520" i="1"/>
  <c r="CW520" i="1"/>
  <c r="CV520" i="1"/>
  <c r="DB473" i="1"/>
  <c r="DA473" i="1"/>
  <c r="CZ473" i="1"/>
  <c r="CY473" i="1"/>
  <c r="CX473" i="1"/>
  <c r="CW473" i="1"/>
  <c r="CV473" i="1"/>
  <c r="DB257" i="1"/>
  <c r="DA257" i="1"/>
  <c r="CZ257" i="1"/>
  <c r="CY257" i="1"/>
  <c r="CX257" i="1"/>
  <c r="CW257" i="1"/>
  <c r="CV257" i="1"/>
  <c r="DB184" i="1"/>
  <c r="DA184" i="1"/>
  <c r="CZ184" i="1"/>
  <c r="CY184" i="1"/>
  <c r="CX184" i="1"/>
  <c r="CW184" i="1"/>
  <c r="CV184" i="1"/>
  <c r="DB42" i="1"/>
  <c r="DA42" i="1"/>
  <c r="CZ42" i="1"/>
  <c r="CY42" i="1"/>
  <c r="CX42" i="1"/>
  <c r="CW42" i="1"/>
  <c r="CV42" i="1"/>
  <c r="DB1093" i="1"/>
  <c r="DA1093" i="1"/>
  <c r="CZ1093" i="1"/>
  <c r="CY1093" i="1"/>
  <c r="CX1093" i="1"/>
  <c r="CW1093" i="1"/>
  <c r="CV1093" i="1"/>
  <c r="DB742" i="1"/>
  <c r="DA742" i="1"/>
  <c r="CZ742" i="1"/>
  <c r="CY742" i="1"/>
  <c r="CX742" i="1"/>
  <c r="CW742" i="1"/>
  <c r="CV742" i="1"/>
  <c r="DB874" i="1"/>
  <c r="DA874" i="1"/>
  <c r="CZ874" i="1"/>
  <c r="CY874" i="1"/>
  <c r="CX874" i="1"/>
  <c r="CW874" i="1"/>
  <c r="CV874" i="1"/>
  <c r="DB799" i="1"/>
  <c r="DA799" i="1"/>
  <c r="CZ799" i="1"/>
  <c r="CY799" i="1"/>
  <c r="CX799" i="1"/>
  <c r="CW799" i="1"/>
  <c r="CV799" i="1"/>
  <c r="DB798" i="1"/>
  <c r="DA798" i="1"/>
  <c r="CZ798" i="1"/>
  <c r="CY798" i="1"/>
  <c r="CX798" i="1"/>
  <c r="CW798" i="1"/>
  <c r="CV798" i="1"/>
  <c r="DB735" i="1"/>
  <c r="DA735" i="1"/>
  <c r="CZ735" i="1"/>
  <c r="CY735" i="1"/>
  <c r="CX735" i="1"/>
  <c r="CW735" i="1"/>
  <c r="CV735" i="1"/>
  <c r="DB228" i="1"/>
  <c r="DA228" i="1"/>
  <c r="CZ228" i="1"/>
  <c r="CY228" i="1"/>
  <c r="CX228" i="1"/>
  <c r="CW228" i="1"/>
  <c r="CV228" i="1"/>
  <c r="DB75" i="1"/>
  <c r="DA75" i="1"/>
  <c r="CZ75" i="1"/>
  <c r="CY75" i="1"/>
  <c r="CX75" i="1"/>
  <c r="CW75" i="1"/>
  <c r="CV75" i="1"/>
  <c r="DB290" i="1"/>
  <c r="DA290" i="1"/>
  <c r="CZ290" i="1"/>
  <c r="CY290" i="1"/>
  <c r="CX290" i="1"/>
  <c r="CW290" i="1"/>
  <c r="CV290" i="1"/>
  <c r="DB1002" i="1"/>
  <c r="DA1002" i="1"/>
  <c r="CZ1002" i="1"/>
  <c r="CY1002" i="1"/>
  <c r="CX1002" i="1"/>
  <c r="CW1002" i="1"/>
  <c r="CV1002" i="1"/>
  <c r="DB41" i="1"/>
  <c r="DA41" i="1"/>
  <c r="CZ41" i="1"/>
  <c r="CY41" i="1"/>
  <c r="CX41" i="1"/>
  <c r="CW41" i="1"/>
  <c r="CV41" i="1"/>
  <c r="DB253" i="1"/>
  <c r="DA253" i="1"/>
  <c r="CZ253" i="1"/>
  <c r="CY253" i="1"/>
  <c r="CX253" i="1"/>
  <c r="CW253" i="1"/>
  <c r="CV253" i="1"/>
  <c r="DB93" i="1"/>
  <c r="DA93" i="1"/>
  <c r="CZ93" i="1"/>
  <c r="CY93" i="1"/>
  <c r="CX93" i="1"/>
  <c r="CW93" i="1"/>
  <c r="CV93" i="1"/>
  <c r="DB94" i="1"/>
  <c r="DA94" i="1"/>
  <c r="CZ94" i="1"/>
  <c r="CY94" i="1"/>
  <c r="CX94" i="1"/>
  <c r="CW94" i="1"/>
  <c r="CV94" i="1"/>
  <c r="DB1077" i="1"/>
  <c r="DA1077" i="1"/>
  <c r="CZ1077" i="1"/>
  <c r="CY1077" i="1"/>
  <c r="CX1077" i="1"/>
  <c r="CW1077" i="1"/>
  <c r="CV1077" i="1"/>
  <c r="DB1014" i="1"/>
  <c r="DA1014" i="1"/>
  <c r="CZ1014" i="1"/>
  <c r="CY1014" i="1"/>
  <c r="CX1014" i="1"/>
  <c r="CW1014" i="1"/>
  <c r="CV1014" i="1"/>
  <c r="DB757" i="1"/>
  <c r="DA757" i="1"/>
  <c r="CZ757" i="1"/>
  <c r="CY757" i="1"/>
  <c r="CX757" i="1"/>
  <c r="CW757" i="1"/>
  <c r="CV757" i="1"/>
  <c r="DB242" i="1"/>
  <c r="DA242" i="1"/>
  <c r="CZ242" i="1"/>
  <c r="CY242" i="1"/>
  <c r="CX242" i="1"/>
  <c r="CW242" i="1"/>
  <c r="CV242" i="1"/>
  <c r="DB74" i="1"/>
  <c r="DA74" i="1"/>
  <c r="CZ74" i="1"/>
  <c r="CY74" i="1"/>
  <c r="CX74" i="1"/>
  <c r="CW74" i="1"/>
  <c r="CV74" i="1"/>
  <c r="DB613" i="1"/>
  <c r="DA613" i="1"/>
  <c r="CZ613" i="1"/>
  <c r="CY613" i="1"/>
  <c r="CX613" i="1"/>
  <c r="CW613" i="1"/>
  <c r="CV613" i="1"/>
  <c r="DB591" i="1"/>
  <c r="DA591" i="1"/>
  <c r="CZ591" i="1"/>
  <c r="CY591" i="1"/>
  <c r="CX591" i="1"/>
  <c r="CW591" i="1"/>
  <c r="CV591" i="1"/>
  <c r="DB378" i="1"/>
  <c r="DA378" i="1"/>
  <c r="CZ378" i="1"/>
  <c r="CY378" i="1"/>
  <c r="CX378" i="1"/>
  <c r="CW378" i="1"/>
  <c r="CV378" i="1"/>
  <c r="DB167" i="1"/>
  <c r="DA167" i="1"/>
  <c r="CZ167" i="1"/>
  <c r="CY167" i="1"/>
  <c r="CX167" i="1"/>
  <c r="CW167" i="1"/>
  <c r="CV167" i="1"/>
  <c r="DB1139" i="1"/>
  <c r="DA1139" i="1"/>
  <c r="CZ1139" i="1"/>
  <c r="CY1139" i="1"/>
  <c r="CX1139" i="1"/>
  <c r="CW1139" i="1"/>
  <c r="CV1139" i="1"/>
  <c r="DB633" i="1"/>
  <c r="DA633" i="1"/>
  <c r="CZ633" i="1"/>
  <c r="CY633" i="1"/>
  <c r="CX633" i="1"/>
  <c r="CW633" i="1"/>
  <c r="CV633" i="1"/>
  <c r="DB196" i="1"/>
  <c r="DA196" i="1"/>
  <c r="CZ196" i="1"/>
  <c r="CY196" i="1"/>
  <c r="CX196" i="1"/>
  <c r="CW196" i="1"/>
  <c r="CV196" i="1"/>
  <c r="DB559" i="1"/>
  <c r="DA559" i="1"/>
  <c r="CZ559" i="1"/>
  <c r="CY559" i="1"/>
  <c r="CX559" i="1"/>
  <c r="CW559" i="1"/>
  <c r="CV559" i="1"/>
  <c r="DB294" i="1"/>
  <c r="DA294" i="1"/>
  <c r="CZ294" i="1"/>
  <c r="CY294" i="1"/>
  <c r="CX294" i="1"/>
  <c r="CW294" i="1"/>
  <c r="CV294" i="1"/>
  <c r="DB210" i="1"/>
  <c r="DA210" i="1"/>
  <c r="CZ210" i="1"/>
  <c r="CY210" i="1"/>
  <c r="CX210" i="1"/>
  <c r="CW210" i="1"/>
  <c r="CV210" i="1"/>
  <c r="DB428" i="1"/>
  <c r="DA428" i="1"/>
  <c r="CZ428" i="1"/>
  <c r="CY428" i="1"/>
  <c r="CX428" i="1"/>
  <c r="CW428" i="1"/>
  <c r="CV428" i="1"/>
  <c r="DB119" i="1"/>
  <c r="DA119" i="1"/>
  <c r="CZ119" i="1"/>
  <c r="CY119" i="1"/>
  <c r="CX119" i="1"/>
  <c r="CW119" i="1"/>
  <c r="CV119" i="1"/>
  <c r="DB916" i="1"/>
  <c r="DA916" i="1"/>
  <c r="CZ916" i="1"/>
  <c r="CY916" i="1"/>
  <c r="CX916" i="1"/>
  <c r="CW916" i="1"/>
  <c r="CV916" i="1"/>
  <c r="DB997" i="1"/>
  <c r="DA997" i="1"/>
  <c r="CZ997" i="1"/>
  <c r="CY997" i="1"/>
  <c r="CX997" i="1"/>
  <c r="CW997" i="1"/>
  <c r="CV997" i="1"/>
  <c r="DB1062" i="1"/>
  <c r="DA1062" i="1"/>
  <c r="CZ1062" i="1"/>
  <c r="CY1062" i="1"/>
  <c r="CX1062" i="1"/>
  <c r="CW1062" i="1"/>
  <c r="CV1062" i="1"/>
  <c r="DB564" i="1"/>
  <c r="DA564" i="1"/>
  <c r="CZ564" i="1"/>
  <c r="CY564" i="1"/>
  <c r="CX564" i="1"/>
  <c r="CW564" i="1"/>
  <c r="CV564" i="1"/>
  <c r="DB215" i="1"/>
  <c r="DA215" i="1"/>
  <c r="CZ215" i="1"/>
  <c r="CY215" i="1"/>
  <c r="CX215" i="1"/>
  <c r="CW215" i="1"/>
  <c r="CV215" i="1"/>
  <c r="DB747" i="1"/>
  <c r="DA747" i="1"/>
  <c r="CZ747" i="1"/>
  <c r="CY747" i="1"/>
  <c r="CX747" i="1"/>
  <c r="CW747" i="1"/>
  <c r="CV747" i="1"/>
  <c r="DB21" i="1"/>
  <c r="DA21" i="1"/>
  <c r="CZ21" i="1"/>
  <c r="CY21" i="1"/>
  <c r="CX21" i="1"/>
  <c r="CW21" i="1"/>
  <c r="CV21" i="1"/>
  <c r="DB22" i="1"/>
  <c r="DA22" i="1"/>
  <c r="CZ22" i="1"/>
  <c r="CY22" i="1"/>
  <c r="CX22" i="1"/>
  <c r="CW22" i="1"/>
  <c r="CV22" i="1"/>
  <c r="DB450" i="1"/>
  <c r="DA450" i="1"/>
  <c r="CZ450" i="1"/>
  <c r="CY450" i="1"/>
  <c r="CX450" i="1"/>
  <c r="CW450" i="1"/>
  <c r="CV450" i="1"/>
  <c r="DB225" i="1"/>
  <c r="DA225" i="1"/>
  <c r="CZ225" i="1"/>
  <c r="CY225" i="1"/>
  <c r="CX225" i="1"/>
  <c r="CW225" i="1"/>
  <c r="CV225" i="1"/>
  <c r="DB181" i="1"/>
  <c r="DA181" i="1"/>
  <c r="CZ181" i="1"/>
  <c r="CY181" i="1"/>
  <c r="CX181" i="1"/>
  <c r="CW181" i="1"/>
  <c r="CV181" i="1"/>
  <c r="DB26" i="1"/>
  <c r="DA26" i="1"/>
  <c r="CZ26" i="1"/>
  <c r="CY26" i="1"/>
  <c r="CX26" i="1"/>
  <c r="CW26" i="1"/>
  <c r="CV26" i="1"/>
  <c r="DB25" i="1"/>
  <c r="DA25" i="1"/>
  <c r="CZ25" i="1"/>
  <c r="CY25" i="1"/>
  <c r="CX25" i="1"/>
  <c r="CW25" i="1"/>
  <c r="CV25" i="1"/>
  <c r="DB24" i="1"/>
  <c r="DA24" i="1"/>
  <c r="CZ24" i="1"/>
  <c r="CY24" i="1"/>
  <c r="CX24" i="1"/>
  <c r="CW24" i="1"/>
  <c r="CV24" i="1"/>
  <c r="DB23" i="1"/>
  <c r="DA23" i="1"/>
  <c r="CZ23" i="1"/>
  <c r="CY23" i="1"/>
  <c r="CX23" i="1"/>
  <c r="CW23" i="1"/>
  <c r="CV23" i="1"/>
  <c r="DB751" i="1"/>
  <c r="DA751" i="1"/>
  <c r="CZ751" i="1"/>
  <c r="CY751" i="1"/>
  <c r="CX751" i="1"/>
  <c r="CW751" i="1"/>
  <c r="CV751" i="1"/>
  <c r="DB182" i="1"/>
  <c r="DA182" i="1"/>
  <c r="CZ182" i="1"/>
  <c r="CY182" i="1"/>
  <c r="CX182" i="1"/>
  <c r="CW182" i="1"/>
  <c r="CV182" i="1"/>
  <c r="DB940" i="1"/>
  <c r="DA940" i="1"/>
  <c r="CZ940" i="1"/>
  <c r="CY940" i="1"/>
  <c r="CX940" i="1"/>
  <c r="CW940" i="1"/>
  <c r="CV940" i="1"/>
  <c r="DB775" i="1"/>
  <c r="DA775" i="1"/>
  <c r="CZ775" i="1"/>
  <c r="CY775" i="1"/>
  <c r="CX775" i="1"/>
  <c r="CW775" i="1"/>
  <c r="CV775" i="1"/>
  <c r="DB106" i="1"/>
  <c r="DA106" i="1"/>
  <c r="CZ106" i="1"/>
  <c r="CY106" i="1"/>
  <c r="CX106" i="1"/>
  <c r="CW106" i="1"/>
  <c r="CV106" i="1"/>
  <c r="DB459" i="1"/>
  <c r="DA459" i="1"/>
  <c r="CZ459" i="1"/>
  <c r="CY459" i="1"/>
  <c r="CX459" i="1"/>
  <c r="CW459" i="1"/>
  <c r="CV459" i="1"/>
  <c r="DB139" i="1"/>
  <c r="DA139" i="1"/>
  <c r="CZ139" i="1"/>
  <c r="CY139" i="1"/>
  <c r="CX139" i="1"/>
  <c r="CW139" i="1"/>
  <c r="CV139" i="1"/>
  <c r="DB657" i="1"/>
  <c r="DA657" i="1"/>
  <c r="CZ657" i="1"/>
  <c r="CY657" i="1"/>
  <c r="CX657" i="1"/>
  <c r="CW657" i="1"/>
  <c r="CV657" i="1"/>
  <c r="DB414" i="1"/>
  <c r="DA414" i="1"/>
  <c r="CZ414" i="1"/>
  <c r="CY414" i="1"/>
  <c r="CX414" i="1"/>
  <c r="CW414" i="1"/>
  <c r="CV414" i="1"/>
  <c r="DB92" i="1"/>
  <c r="DA92" i="1"/>
  <c r="CZ92" i="1"/>
  <c r="CY92" i="1"/>
  <c r="CX92" i="1"/>
  <c r="CW92" i="1"/>
  <c r="CV92" i="1"/>
  <c r="DB118" i="1"/>
  <c r="DA118" i="1"/>
  <c r="CZ118" i="1"/>
  <c r="CY118" i="1"/>
  <c r="CX118" i="1"/>
  <c r="CW118" i="1"/>
  <c r="CV118" i="1"/>
  <c r="DB339" i="1"/>
  <c r="DA339" i="1"/>
  <c r="CZ339" i="1"/>
  <c r="CY339" i="1"/>
  <c r="CX339" i="1"/>
  <c r="CW339" i="1"/>
  <c r="CV339" i="1"/>
  <c r="DB308" i="1"/>
  <c r="DA308" i="1"/>
  <c r="CZ308" i="1"/>
  <c r="CY308" i="1"/>
  <c r="CX308" i="1"/>
  <c r="CW308" i="1"/>
  <c r="CV308" i="1"/>
  <c r="DB696" i="1"/>
  <c r="DA696" i="1"/>
  <c r="CZ696" i="1"/>
  <c r="CY696" i="1"/>
  <c r="CX696" i="1"/>
  <c r="CW696" i="1"/>
  <c r="CV696" i="1"/>
  <c r="DB546" i="1"/>
  <c r="DA546" i="1"/>
  <c r="CZ546" i="1"/>
  <c r="CY546" i="1"/>
  <c r="CX546" i="1"/>
  <c r="CW546" i="1"/>
  <c r="CV546" i="1"/>
  <c r="DB321" i="1"/>
  <c r="DA321" i="1"/>
  <c r="CZ321" i="1"/>
  <c r="CY321" i="1"/>
  <c r="CX321" i="1"/>
  <c r="CW321" i="1"/>
  <c r="CV321" i="1"/>
  <c r="DB49" i="1"/>
  <c r="DA49" i="1"/>
  <c r="CZ49" i="1"/>
  <c r="CY49" i="1"/>
  <c r="CX49" i="1"/>
  <c r="CW49" i="1"/>
  <c r="CV49" i="1"/>
  <c r="DB498" i="1"/>
  <c r="DA498" i="1"/>
  <c r="CZ498" i="1"/>
  <c r="CY498" i="1"/>
  <c r="CX498" i="1"/>
  <c r="CW498" i="1"/>
  <c r="CV498" i="1"/>
  <c r="DB249" i="1"/>
  <c r="DA249" i="1"/>
  <c r="CZ249" i="1"/>
  <c r="CY249" i="1"/>
  <c r="CX249" i="1"/>
  <c r="CW249" i="1"/>
  <c r="CV249" i="1"/>
  <c r="DB48" i="1"/>
  <c r="DA48" i="1"/>
  <c r="CZ48" i="1"/>
  <c r="CY48" i="1"/>
  <c r="CX48" i="1"/>
  <c r="CW48" i="1"/>
  <c r="CV48" i="1"/>
  <c r="DB991" i="1"/>
  <c r="DA991" i="1"/>
  <c r="CZ991" i="1"/>
  <c r="CY991" i="1"/>
  <c r="CX991" i="1"/>
  <c r="CW991" i="1"/>
  <c r="CV991" i="1"/>
  <c r="DB1065" i="1"/>
  <c r="DA1065" i="1"/>
  <c r="CZ1065" i="1"/>
  <c r="CY1065" i="1"/>
  <c r="CX1065" i="1"/>
  <c r="CW1065" i="1"/>
  <c r="CV1065" i="1"/>
  <c r="DB435" i="1"/>
  <c r="DA435" i="1"/>
  <c r="CZ435" i="1"/>
  <c r="CY435" i="1"/>
  <c r="CX435" i="1"/>
  <c r="CW435" i="1"/>
  <c r="CV435" i="1"/>
  <c r="DB756" i="1"/>
  <c r="DA756" i="1"/>
  <c r="CZ756" i="1"/>
  <c r="CY756" i="1"/>
  <c r="CX756" i="1"/>
  <c r="CW756" i="1"/>
  <c r="CV756" i="1"/>
  <c r="DB981" i="1"/>
  <c r="DA981" i="1"/>
  <c r="CZ981" i="1"/>
  <c r="CY981" i="1"/>
  <c r="CX981" i="1"/>
  <c r="CW981" i="1"/>
  <c r="CV981" i="1"/>
  <c r="DB681" i="1"/>
  <c r="DA681" i="1"/>
  <c r="CZ681" i="1"/>
  <c r="CY681" i="1"/>
  <c r="CX681" i="1"/>
  <c r="CW681" i="1"/>
  <c r="CV681" i="1"/>
  <c r="DB568" i="1"/>
  <c r="DA568" i="1"/>
  <c r="CZ568" i="1"/>
  <c r="CY568" i="1"/>
  <c r="CX568" i="1"/>
  <c r="CW568" i="1"/>
  <c r="CV568" i="1"/>
  <c r="DB394" i="1"/>
  <c r="DA394" i="1"/>
  <c r="CZ394" i="1"/>
  <c r="CY394" i="1"/>
  <c r="CX394" i="1"/>
  <c r="CW394" i="1"/>
  <c r="CV394" i="1"/>
  <c r="DB885" i="1"/>
  <c r="DA885" i="1"/>
  <c r="CZ885" i="1"/>
  <c r="CY885" i="1"/>
  <c r="CX885" i="1"/>
  <c r="CW885" i="1"/>
  <c r="CV885" i="1"/>
  <c r="DB782" i="1"/>
  <c r="DA782" i="1"/>
  <c r="CZ782" i="1"/>
  <c r="CY782" i="1"/>
  <c r="CX782" i="1"/>
  <c r="CW782" i="1"/>
  <c r="CV782" i="1"/>
  <c r="DB1131" i="1"/>
  <c r="DA1131" i="1"/>
  <c r="CZ1131" i="1"/>
  <c r="CY1131" i="1"/>
  <c r="CX1131" i="1"/>
  <c r="CW1131" i="1"/>
  <c r="CV1131" i="1"/>
  <c r="DB531" i="1"/>
  <c r="DA531" i="1"/>
  <c r="CZ531" i="1"/>
  <c r="CY531" i="1"/>
  <c r="CX531" i="1"/>
  <c r="CW531" i="1"/>
  <c r="CV531" i="1"/>
  <c r="DB335" i="1"/>
  <c r="DA335" i="1"/>
  <c r="CZ335" i="1"/>
  <c r="CY335" i="1"/>
  <c r="CX335" i="1"/>
  <c r="CW335" i="1"/>
  <c r="CV335" i="1"/>
  <c r="DB570" i="1"/>
  <c r="DA570" i="1"/>
  <c r="CZ570" i="1"/>
  <c r="CY570" i="1"/>
  <c r="CX570" i="1"/>
  <c r="CW570" i="1"/>
  <c r="CV570" i="1"/>
  <c r="DB377" i="1"/>
  <c r="DA377" i="1"/>
  <c r="CZ377" i="1"/>
  <c r="CY377" i="1"/>
  <c r="CX377" i="1"/>
  <c r="CW377" i="1"/>
  <c r="CV377" i="1"/>
  <c r="DB312" i="1"/>
  <c r="DA312" i="1"/>
  <c r="CZ312" i="1"/>
  <c r="CY312" i="1"/>
  <c r="CX312" i="1"/>
  <c r="CW312" i="1"/>
  <c r="CV312" i="1"/>
  <c r="DB203" i="1"/>
  <c r="DA203" i="1"/>
  <c r="CZ203" i="1"/>
  <c r="CY203" i="1"/>
  <c r="CX203" i="1"/>
  <c r="CW203" i="1"/>
  <c r="CV203" i="1"/>
  <c r="DB632" i="1"/>
  <c r="DA632" i="1"/>
  <c r="CZ632" i="1"/>
  <c r="CY632" i="1"/>
  <c r="CX632" i="1"/>
  <c r="CW632" i="1"/>
  <c r="CV632" i="1"/>
  <c r="DB768" i="1"/>
  <c r="DA768" i="1"/>
  <c r="CZ768" i="1"/>
  <c r="CY768" i="1"/>
  <c r="CX768" i="1"/>
  <c r="CW768" i="1"/>
  <c r="CV768" i="1"/>
  <c r="DB617" i="1"/>
  <c r="DA617" i="1"/>
  <c r="CZ617" i="1"/>
  <c r="CY617" i="1"/>
  <c r="CX617" i="1"/>
  <c r="CW617" i="1"/>
  <c r="CV617" i="1"/>
  <c r="DB20" i="1"/>
  <c r="DA20" i="1"/>
  <c r="CZ20" i="1"/>
  <c r="CY20" i="1"/>
  <c r="CX20" i="1"/>
  <c r="CW20" i="1"/>
  <c r="CV20" i="1"/>
  <c r="DB906" i="1"/>
  <c r="DA906" i="1"/>
  <c r="CZ906" i="1"/>
  <c r="CY906" i="1"/>
  <c r="CX906" i="1"/>
  <c r="CW906" i="1"/>
  <c r="CV906" i="1"/>
  <c r="DB267" i="1"/>
  <c r="DA267" i="1"/>
  <c r="CZ267" i="1"/>
  <c r="CY267" i="1"/>
  <c r="CX267" i="1"/>
  <c r="CW267" i="1"/>
  <c r="CV267" i="1"/>
  <c r="DB876" i="1"/>
  <c r="DA876" i="1"/>
  <c r="CZ876" i="1"/>
  <c r="CY876" i="1"/>
  <c r="CX876" i="1"/>
  <c r="CW876" i="1"/>
  <c r="CV876" i="1"/>
  <c r="DB720" i="1"/>
  <c r="DA720" i="1"/>
  <c r="CZ720" i="1"/>
  <c r="CY720" i="1"/>
  <c r="CX720" i="1"/>
  <c r="CW720" i="1"/>
  <c r="CV720" i="1"/>
  <c r="DB1107" i="1"/>
  <c r="DA1107" i="1"/>
  <c r="CZ1107" i="1"/>
  <c r="CY1107" i="1"/>
  <c r="CX1107" i="1"/>
  <c r="CW1107" i="1"/>
  <c r="CV1107" i="1"/>
  <c r="DB1030" i="1"/>
  <c r="DA1030" i="1"/>
  <c r="CZ1030" i="1"/>
  <c r="CY1030" i="1"/>
  <c r="CX1030" i="1"/>
  <c r="CW1030" i="1"/>
  <c r="CV1030" i="1"/>
  <c r="DB548" i="1"/>
  <c r="DA548" i="1"/>
  <c r="CZ548" i="1"/>
  <c r="CY548" i="1"/>
  <c r="CX548" i="1"/>
  <c r="CW548" i="1"/>
  <c r="CV548" i="1"/>
  <c r="DB220" i="1"/>
  <c r="DA220" i="1"/>
  <c r="CZ220" i="1"/>
  <c r="CY220" i="1"/>
  <c r="CX220" i="1"/>
  <c r="CW220" i="1"/>
  <c r="CV220" i="1"/>
  <c r="DB1037" i="1"/>
  <c r="DA1037" i="1"/>
  <c r="CZ1037" i="1"/>
  <c r="CY1037" i="1"/>
  <c r="CX1037" i="1"/>
  <c r="CW1037" i="1"/>
  <c r="CV1037" i="1"/>
  <c r="DB626" i="1"/>
  <c r="DA626" i="1"/>
  <c r="CZ626" i="1"/>
  <c r="CY626" i="1"/>
  <c r="CX626" i="1"/>
  <c r="CW626" i="1"/>
  <c r="CV626" i="1"/>
  <c r="DB608" i="1"/>
  <c r="DA608" i="1"/>
  <c r="CZ608" i="1"/>
  <c r="CY608" i="1"/>
  <c r="CX608" i="1"/>
  <c r="CW608" i="1"/>
  <c r="CV608" i="1"/>
  <c r="DB307" i="1"/>
  <c r="DA307" i="1"/>
  <c r="CZ307" i="1"/>
  <c r="CY307" i="1"/>
  <c r="CX307" i="1"/>
  <c r="CW307" i="1"/>
  <c r="CV307" i="1"/>
  <c r="DB773" i="1"/>
  <c r="DA773" i="1"/>
  <c r="CZ773" i="1"/>
  <c r="CY773" i="1"/>
  <c r="CX773" i="1"/>
  <c r="CW773" i="1"/>
  <c r="CV773" i="1"/>
  <c r="DB298" i="1"/>
  <c r="DA298" i="1"/>
  <c r="CZ298" i="1"/>
  <c r="CY298" i="1"/>
  <c r="CX298" i="1"/>
  <c r="CW298" i="1"/>
  <c r="CV298" i="1"/>
  <c r="DB1096" i="1"/>
  <c r="DA1096" i="1"/>
  <c r="CZ1096" i="1"/>
  <c r="CY1096" i="1"/>
  <c r="CX1096" i="1"/>
  <c r="CW1096" i="1"/>
  <c r="CV1096" i="1"/>
  <c r="DB934" i="1"/>
  <c r="DA934" i="1"/>
  <c r="CZ934" i="1"/>
  <c r="CY934" i="1"/>
  <c r="CX934" i="1"/>
  <c r="CW934" i="1"/>
  <c r="CV934" i="1"/>
  <c r="DB1055" i="1"/>
  <c r="DA1055" i="1"/>
  <c r="CZ1055" i="1"/>
  <c r="CY1055" i="1"/>
  <c r="CX1055" i="1"/>
  <c r="CW1055" i="1"/>
  <c r="CV1055" i="1"/>
  <c r="DB1001" i="1"/>
  <c r="DA1001" i="1"/>
  <c r="CZ1001" i="1"/>
  <c r="CY1001" i="1"/>
  <c r="CX1001" i="1"/>
  <c r="CW1001" i="1"/>
  <c r="CV1001" i="1"/>
  <c r="DB914" i="1"/>
  <c r="DA914" i="1"/>
  <c r="CZ914" i="1"/>
  <c r="CY914" i="1"/>
  <c r="CX914" i="1"/>
  <c r="CW914" i="1"/>
  <c r="CV914" i="1"/>
  <c r="DB1084" i="1"/>
  <c r="DA1084" i="1"/>
  <c r="CZ1084" i="1"/>
  <c r="CY1084" i="1"/>
  <c r="CX1084" i="1"/>
  <c r="CW1084" i="1"/>
  <c r="CV1084" i="1"/>
  <c r="DB733" i="1"/>
  <c r="DA733" i="1"/>
  <c r="CZ733" i="1"/>
  <c r="CY733" i="1"/>
  <c r="CX733" i="1"/>
  <c r="CW733" i="1"/>
  <c r="CV733" i="1"/>
  <c r="DB1040" i="1"/>
  <c r="DA1040" i="1"/>
  <c r="CZ1040" i="1"/>
  <c r="CY1040" i="1"/>
  <c r="CX1040" i="1"/>
  <c r="CW1040" i="1"/>
  <c r="CV1040" i="1"/>
  <c r="DB443" i="1"/>
  <c r="DA443" i="1"/>
  <c r="CZ443" i="1"/>
  <c r="CY443" i="1"/>
  <c r="CX443" i="1"/>
  <c r="CW443" i="1"/>
  <c r="CV443" i="1"/>
  <c r="DB525" i="1"/>
  <c r="DA525" i="1"/>
  <c r="CZ525" i="1"/>
  <c r="CY525" i="1"/>
  <c r="CX525" i="1"/>
  <c r="CW525" i="1"/>
  <c r="CV525" i="1"/>
  <c r="DB453" i="1"/>
  <c r="DA453" i="1"/>
  <c r="CZ453" i="1"/>
  <c r="CY453" i="1"/>
  <c r="CX453" i="1"/>
  <c r="CW453" i="1"/>
  <c r="CV453" i="1"/>
  <c r="DB524" i="1"/>
  <c r="DA524" i="1"/>
  <c r="CZ524" i="1"/>
  <c r="CY524" i="1"/>
  <c r="CX524" i="1"/>
  <c r="CW524" i="1"/>
  <c r="CV524" i="1"/>
  <c r="DB243" i="1"/>
  <c r="DA243" i="1"/>
  <c r="CZ243" i="1"/>
  <c r="CY243" i="1"/>
  <c r="CX243" i="1"/>
  <c r="CW243" i="1"/>
  <c r="CV243" i="1"/>
  <c r="DB612" i="1"/>
  <c r="DA612" i="1"/>
  <c r="CZ612" i="1"/>
  <c r="CY612" i="1"/>
  <c r="CX612" i="1"/>
  <c r="CW612" i="1"/>
  <c r="CV612" i="1"/>
  <c r="DB185" i="1"/>
  <c r="DA185" i="1"/>
  <c r="CZ185" i="1"/>
  <c r="CY185" i="1"/>
  <c r="CX185" i="1"/>
  <c r="CW185" i="1"/>
  <c r="CV185" i="1"/>
  <c r="DB481" i="1"/>
  <c r="DA481" i="1"/>
  <c r="CZ481" i="1"/>
  <c r="CY481" i="1"/>
  <c r="CX481" i="1"/>
  <c r="CW481" i="1"/>
  <c r="CV481" i="1"/>
  <c r="DB760" i="1"/>
  <c r="DA760" i="1"/>
  <c r="CZ760" i="1"/>
  <c r="CY760" i="1"/>
  <c r="CX760" i="1"/>
  <c r="CW760" i="1"/>
  <c r="CV760" i="1"/>
  <c r="DB244" i="1"/>
  <c r="DA244" i="1"/>
  <c r="CZ244" i="1"/>
  <c r="CY244" i="1"/>
  <c r="CX244" i="1"/>
  <c r="CW244" i="1"/>
  <c r="CV244" i="1"/>
  <c r="DB102" i="1"/>
  <c r="DA102" i="1"/>
  <c r="CZ102" i="1"/>
  <c r="CY102" i="1"/>
  <c r="CX102" i="1"/>
  <c r="CW102" i="1"/>
  <c r="CV102" i="1"/>
  <c r="DB530" i="1"/>
  <c r="DA530" i="1"/>
  <c r="CZ530" i="1"/>
  <c r="CY530" i="1"/>
  <c r="CX530" i="1"/>
  <c r="CW530" i="1"/>
  <c r="CV530" i="1"/>
  <c r="DB821" i="1"/>
  <c r="DA821" i="1"/>
  <c r="CZ821" i="1"/>
  <c r="CY821" i="1"/>
  <c r="CX821" i="1"/>
  <c r="CW821" i="1"/>
  <c r="CV821" i="1"/>
  <c r="DB763" i="1"/>
  <c r="DA763" i="1"/>
  <c r="CZ763" i="1"/>
  <c r="CY763" i="1"/>
  <c r="CX763" i="1"/>
  <c r="CW763" i="1"/>
  <c r="CV763" i="1"/>
  <c r="DB984" i="1"/>
  <c r="DA984" i="1"/>
  <c r="CZ984" i="1"/>
  <c r="CY984" i="1"/>
  <c r="CX984" i="1"/>
  <c r="CW984" i="1"/>
  <c r="CV984" i="1"/>
  <c r="DB638" i="1"/>
  <c r="DA638" i="1"/>
  <c r="CZ638" i="1"/>
  <c r="CY638" i="1"/>
  <c r="CX638" i="1"/>
  <c r="CW638" i="1"/>
  <c r="CV638" i="1"/>
  <c r="DB618" i="1"/>
  <c r="DA618" i="1"/>
  <c r="CZ618" i="1"/>
  <c r="CY618" i="1"/>
  <c r="CX618" i="1"/>
  <c r="CW618" i="1"/>
  <c r="CV618" i="1"/>
  <c r="DB983" i="1"/>
  <c r="DA983" i="1"/>
  <c r="CZ983" i="1"/>
  <c r="CY983" i="1"/>
  <c r="CX983" i="1"/>
  <c r="CW983" i="1"/>
  <c r="CV983" i="1"/>
  <c r="DB986" i="1"/>
  <c r="DA986" i="1"/>
  <c r="CZ986" i="1"/>
  <c r="CY986" i="1"/>
  <c r="CX986" i="1"/>
  <c r="CW986" i="1"/>
  <c r="CV986" i="1"/>
  <c r="DB1041" i="1"/>
  <c r="DA1041" i="1"/>
  <c r="CZ1041" i="1"/>
  <c r="CY1041" i="1"/>
  <c r="CX1041" i="1"/>
  <c r="CW1041" i="1"/>
  <c r="CV1041" i="1"/>
  <c r="DB1012" i="1"/>
  <c r="DA1012" i="1"/>
  <c r="CZ1012" i="1"/>
  <c r="CY1012" i="1"/>
  <c r="CX1012" i="1"/>
  <c r="CW1012" i="1"/>
  <c r="CV1012" i="1"/>
  <c r="DB1097" i="1"/>
  <c r="DA1097" i="1"/>
  <c r="CZ1097" i="1"/>
  <c r="CY1097" i="1"/>
  <c r="CX1097" i="1"/>
  <c r="CW1097" i="1"/>
  <c r="CV1097" i="1"/>
  <c r="DB1074" i="1"/>
  <c r="DA1074" i="1"/>
  <c r="CZ1074" i="1"/>
  <c r="CY1074" i="1"/>
  <c r="CX1074" i="1"/>
  <c r="CW1074" i="1"/>
  <c r="CV1074" i="1"/>
  <c r="DB1051" i="1"/>
  <c r="DA1051" i="1"/>
  <c r="CZ1051" i="1"/>
  <c r="CY1051" i="1"/>
  <c r="CX1051" i="1"/>
  <c r="CW1051" i="1"/>
  <c r="CV1051" i="1"/>
  <c r="DB301" i="1"/>
  <c r="DA301" i="1"/>
  <c r="CZ301" i="1"/>
  <c r="CY301" i="1"/>
  <c r="CX301" i="1"/>
  <c r="CW301" i="1"/>
  <c r="CV301" i="1"/>
  <c r="DB271" i="1"/>
  <c r="DA271" i="1"/>
  <c r="CZ271" i="1"/>
  <c r="CY271" i="1"/>
  <c r="CX271" i="1"/>
  <c r="CW271" i="1"/>
  <c r="CV271" i="1"/>
  <c r="DB255" i="1"/>
  <c r="DA255" i="1"/>
  <c r="CZ255" i="1"/>
  <c r="CY255" i="1"/>
  <c r="CX255" i="1"/>
  <c r="CW255" i="1"/>
  <c r="CV255" i="1"/>
  <c r="DB138" i="1"/>
  <c r="DA138" i="1"/>
  <c r="CZ138" i="1"/>
  <c r="CY138" i="1"/>
  <c r="CX138" i="1"/>
  <c r="CW138" i="1"/>
  <c r="CV138" i="1"/>
  <c r="DB494" i="1"/>
  <c r="DA494" i="1"/>
  <c r="CZ494" i="1"/>
  <c r="CY494" i="1"/>
  <c r="CX494" i="1"/>
  <c r="CW494" i="1"/>
  <c r="CV494" i="1"/>
  <c r="DB363" i="1"/>
  <c r="DA363" i="1"/>
  <c r="CZ363" i="1"/>
  <c r="CY363" i="1"/>
  <c r="CX363" i="1"/>
  <c r="CW363" i="1"/>
  <c r="CV363" i="1"/>
  <c r="DB724" i="1"/>
  <c r="DA724" i="1"/>
  <c r="CZ724" i="1"/>
  <c r="CY724" i="1"/>
  <c r="CX724" i="1"/>
  <c r="CW724" i="1"/>
  <c r="CV724" i="1"/>
  <c r="DB463" i="1"/>
  <c r="DA463" i="1"/>
  <c r="CZ463" i="1"/>
  <c r="CY463" i="1"/>
  <c r="CX463" i="1"/>
  <c r="CW463" i="1"/>
  <c r="CV463" i="1"/>
  <c r="DB373" i="1"/>
  <c r="DA373" i="1"/>
  <c r="CZ373" i="1"/>
  <c r="CY373" i="1"/>
  <c r="CX373" i="1"/>
  <c r="CW373" i="1"/>
  <c r="CV373" i="1"/>
  <c r="DB421" i="1"/>
  <c r="DA421" i="1"/>
  <c r="CZ421" i="1"/>
  <c r="CY421" i="1"/>
  <c r="CX421" i="1"/>
  <c r="CW421" i="1"/>
  <c r="CV421" i="1"/>
  <c r="DB977" i="1"/>
  <c r="DA977" i="1"/>
  <c r="CZ977" i="1"/>
  <c r="CY977" i="1"/>
  <c r="CX977" i="1"/>
  <c r="CW977" i="1"/>
  <c r="CV977" i="1"/>
  <c r="DB969" i="1"/>
  <c r="DA969" i="1"/>
  <c r="CZ969" i="1"/>
  <c r="CY969" i="1"/>
  <c r="CX969" i="1"/>
  <c r="CW969" i="1"/>
  <c r="CV969" i="1"/>
  <c r="DB915" i="1"/>
  <c r="DA915" i="1"/>
  <c r="CZ915" i="1"/>
  <c r="CY915" i="1"/>
  <c r="CX915" i="1"/>
  <c r="CW915" i="1"/>
  <c r="CV915" i="1"/>
  <c r="DB963" i="1"/>
  <c r="DA963" i="1"/>
  <c r="CZ963" i="1"/>
  <c r="CY963" i="1"/>
  <c r="CX963" i="1"/>
  <c r="CW963" i="1"/>
  <c r="CV963" i="1"/>
  <c r="DB1143" i="1"/>
  <c r="DA1143" i="1"/>
  <c r="CZ1143" i="1"/>
  <c r="CY1143" i="1"/>
  <c r="CX1143" i="1"/>
  <c r="CW1143" i="1"/>
  <c r="CV1143" i="1"/>
  <c r="DB458" i="1"/>
  <c r="DA458" i="1"/>
  <c r="CZ458" i="1"/>
  <c r="CY458" i="1"/>
  <c r="CX458" i="1"/>
  <c r="CW458" i="1"/>
  <c r="CV458" i="1"/>
  <c r="DB434" i="1"/>
  <c r="DA434" i="1"/>
  <c r="CZ434" i="1"/>
  <c r="CY434" i="1"/>
  <c r="CX434" i="1"/>
  <c r="CW434" i="1"/>
  <c r="CV434" i="1"/>
  <c r="DB433" i="1"/>
  <c r="DA433" i="1"/>
  <c r="CZ433" i="1"/>
  <c r="CY433" i="1"/>
  <c r="CX433" i="1"/>
  <c r="CW433" i="1"/>
  <c r="CV433" i="1"/>
  <c r="DB1022" i="1"/>
  <c r="DA1022" i="1"/>
  <c r="CZ1022" i="1"/>
  <c r="CY1022" i="1"/>
  <c r="CX1022" i="1"/>
  <c r="CW1022" i="1"/>
  <c r="CV1022" i="1"/>
  <c r="DB723" i="1"/>
  <c r="DA723" i="1"/>
  <c r="CZ723" i="1"/>
  <c r="CY723" i="1"/>
  <c r="CX723" i="1"/>
  <c r="CW723" i="1"/>
  <c r="CV723" i="1"/>
  <c r="DB928" i="1"/>
  <c r="DA928" i="1"/>
  <c r="CZ928" i="1"/>
  <c r="CY928" i="1"/>
  <c r="CX928" i="1"/>
  <c r="CW928" i="1"/>
  <c r="CV928" i="1"/>
  <c r="DB1102" i="1"/>
  <c r="DA1102" i="1"/>
  <c r="CZ1102" i="1"/>
  <c r="CY1102" i="1"/>
  <c r="CX1102" i="1"/>
  <c r="CW1102" i="1"/>
  <c r="CV1102" i="1"/>
  <c r="DB349" i="1"/>
  <c r="DA349" i="1"/>
  <c r="CZ349" i="1"/>
  <c r="CY349" i="1"/>
  <c r="CX349" i="1"/>
  <c r="CW349" i="1"/>
  <c r="CV349" i="1"/>
  <c r="DB163" i="1"/>
  <c r="DA163" i="1"/>
  <c r="CZ163" i="1"/>
  <c r="CY163" i="1"/>
  <c r="CX163" i="1"/>
  <c r="CW163" i="1"/>
  <c r="CV163" i="1"/>
  <c r="DB164" i="1"/>
  <c r="DA164" i="1"/>
  <c r="CZ164" i="1"/>
  <c r="CY164" i="1"/>
  <c r="CX164" i="1"/>
  <c r="CW164" i="1"/>
  <c r="CV164" i="1"/>
  <c r="DB256" i="1"/>
  <c r="DA256" i="1"/>
  <c r="CZ256" i="1"/>
  <c r="CY256" i="1"/>
  <c r="CX256" i="1"/>
  <c r="CW256" i="1"/>
  <c r="CV256" i="1"/>
  <c r="DB202" i="1"/>
  <c r="DA202" i="1"/>
  <c r="CZ202" i="1"/>
  <c r="CY202" i="1"/>
  <c r="CX202" i="1"/>
  <c r="CW202" i="1"/>
  <c r="CV202" i="1"/>
  <c r="DB971" i="1"/>
  <c r="DA971" i="1"/>
  <c r="CZ971" i="1"/>
  <c r="CY971" i="1"/>
  <c r="CX971" i="1"/>
  <c r="CW971" i="1"/>
  <c r="CV971" i="1"/>
  <c r="DB926" i="1"/>
  <c r="DA926" i="1"/>
  <c r="CZ926" i="1"/>
  <c r="CY926" i="1"/>
  <c r="CX926" i="1"/>
  <c r="CW926" i="1"/>
  <c r="CV926" i="1"/>
  <c r="DB858" i="1"/>
  <c r="DA858" i="1"/>
  <c r="CZ858" i="1"/>
  <c r="CY858" i="1"/>
  <c r="CX858" i="1"/>
  <c r="CW858" i="1"/>
  <c r="CV858" i="1"/>
  <c r="DB968" i="1"/>
  <c r="DA968" i="1"/>
  <c r="CZ968" i="1"/>
  <c r="CY968" i="1"/>
  <c r="CX968" i="1"/>
  <c r="CW968" i="1"/>
  <c r="CV968" i="1"/>
  <c r="DB869" i="1"/>
  <c r="DA869" i="1"/>
  <c r="CZ869" i="1"/>
  <c r="CY869" i="1"/>
  <c r="CX869" i="1"/>
  <c r="CW869" i="1"/>
  <c r="CV869" i="1"/>
  <c r="DB804" i="1"/>
  <c r="DA804" i="1"/>
  <c r="CZ804" i="1"/>
  <c r="CY804" i="1"/>
  <c r="CX804" i="1"/>
  <c r="CW804" i="1"/>
  <c r="CV804" i="1"/>
  <c r="DB1018" i="1"/>
  <c r="DA1018" i="1"/>
  <c r="CZ1018" i="1"/>
  <c r="CY1018" i="1"/>
  <c r="CX1018" i="1"/>
  <c r="CW1018" i="1"/>
  <c r="CV1018" i="1"/>
  <c r="DB619" i="1"/>
  <c r="DA619" i="1"/>
  <c r="CZ619" i="1"/>
  <c r="CY619" i="1"/>
  <c r="CX619" i="1"/>
  <c r="CW619" i="1"/>
  <c r="CV619" i="1"/>
  <c r="DB345" i="1"/>
  <c r="DA345" i="1"/>
  <c r="CZ345" i="1"/>
  <c r="CY345" i="1"/>
  <c r="CX345" i="1"/>
  <c r="CW345" i="1"/>
  <c r="CV345" i="1"/>
  <c r="DB810" i="1"/>
  <c r="DA810" i="1"/>
  <c r="CZ810" i="1"/>
  <c r="CY810" i="1"/>
  <c r="CX810" i="1"/>
  <c r="CW810" i="1"/>
  <c r="CV810" i="1"/>
  <c r="DB1044" i="1"/>
  <c r="DA1044" i="1"/>
  <c r="CZ1044" i="1"/>
  <c r="CY1044" i="1"/>
  <c r="CX1044" i="1"/>
  <c r="CW1044" i="1"/>
  <c r="CV1044" i="1"/>
  <c r="DB573" i="1"/>
  <c r="DA573" i="1"/>
  <c r="CZ573" i="1"/>
  <c r="CY573" i="1"/>
  <c r="CX573" i="1"/>
  <c r="CW573" i="1"/>
  <c r="CV573" i="1"/>
  <c r="DB323" i="1"/>
  <c r="DA323" i="1"/>
  <c r="CZ323" i="1"/>
  <c r="CY323" i="1"/>
  <c r="CX323" i="1"/>
  <c r="CW323" i="1"/>
  <c r="CV323" i="1"/>
  <c r="DB227" i="1"/>
  <c r="DA227" i="1"/>
  <c r="CZ227" i="1"/>
  <c r="CY227" i="1"/>
  <c r="CX227" i="1"/>
  <c r="CW227" i="1"/>
  <c r="CV227" i="1"/>
  <c r="DB322" i="1"/>
  <c r="DA322" i="1"/>
  <c r="CZ322" i="1"/>
  <c r="CY322" i="1"/>
  <c r="CX322" i="1"/>
  <c r="CW322" i="1"/>
  <c r="CV322" i="1"/>
  <c r="DB199" i="1"/>
  <c r="DA199" i="1"/>
  <c r="CZ199" i="1"/>
  <c r="CY199" i="1"/>
  <c r="CX199" i="1"/>
  <c r="CW199" i="1"/>
  <c r="CV199" i="1"/>
  <c r="DB90" i="1"/>
  <c r="DA90" i="1"/>
  <c r="CZ90" i="1"/>
  <c r="CY90" i="1"/>
  <c r="CX90" i="1"/>
  <c r="CW90" i="1"/>
  <c r="CV90" i="1"/>
  <c r="DB396" i="1"/>
  <c r="DA396" i="1"/>
  <c r="CZ396" i="1"/>
  <c r="CY396" i="1"/>
  <c r="CX396" i="1"/>
  <c r="CW396" i="1"/>
  <c r="CV396" i="1"/>
  <c r="DB340" i="1"/>
  <c r="DA340" i="1"/>
  <c r="CZ340" i="1"/>
  <c r="CY340" i="1"/>
  <c r="CX340" i="1"/>
  <c r="CW340" i="1"/>
  <c r="CV340" i="1"/>
  <c r="DB324" i="1"/>
  <c r="DA324" i="1"/>
  <c r="CZ324" i="1"/>
  <c r="CY324" i="1"/>
  <c r="CX324" i="1"/>
  <c r="CW324" i="1"/>
  <c r="CV324" i="1"/>
  <c r="DB304" i="1"/>
  <c r="DA304" i="1"/>
  <c r="CZ304" i="1"/>
  <c r="CY304" i="1"/>
  <c r="CX304" i="1"/>
  <c r="CW304" i="1"/>
  <c r="CV304" i="1"/>
  <c r="DB141" i="1"/>
  <c r="DA141" i="1"/>
  <c r="CZ141" i="1"/>
  <c r="CY141" i="1"/>
  <c r="CX141" i="1"/>
  <c r="CW141" i="1"/>
  <c r="CV141" i="1"/>
  <c r="DB108" i="1"/>
  <c r="DA108" i="1"/>
  <c r="CZ108" i="1"/>
  <c r="CY108" i="1"/>
  <c r="CX108" i="1"/>
  <c r="CW108" i="1"/>
  <c r="CV108" i="1"/>
  <c r="DB91" i="1"/>
  <c r="DA91" i="1"/>
  <c r="CZ91" i="1"/>
  <c r="CY91" i="1"/>
  <c r="CX91" i="1"/>
  <c r="CW91" i="1"/>
  <c r="CV91" i="1"/>
  <c r="DB436" i="1"/>
  <c r="DA436" i="1"/>
  <c r="CZ436" i="1"/>
  <c r="CY436" i="1"/>
  <c r="CX436" i="1"/>
  <c r="CW436" i="1"/>
  <c r="CV436" i="1"/>
  <c r="DB226" i="1"/>
  <c r="DA226" i="1"/>
  <c r="CZ226" i="1"/>
  <c r="CY226" i="1"/>
  <c r="CX226" i="1"/>
  <c r="CW226" i="1"/>
  <c r="CV226" i="1"/>
  <c r="DB567" i="1"/>
  <c r="DA567" i="1"/>
  <c r="CZ567" i="1"/>
  <c r="CY567" i="1"/>
  <c r="CX567" i="1"/>
  <c r="CW567" i="1"/>
  <c r="CV567" i="1"/>
  <c r="DB864" i="1"/>
  <c r="DA864" i="1"/>
  <c r="CZ864" i="1"/>
  <c r="CY864" i="1"/>
  <c r="CX864" i="1"/>
  <c r="CW864" i="1"/>
  <c r="CV864" i="1"/>
  <c r="DB549" i="1"/>
  <c r="DA549" i="1"/>
  <c r="CZ549" i="1"/>
  <c r="CY549" i="1"/>
  <c r="CX549" i="1"/>
  <c r="CW549" i="1"/>
  <c r="CV549" i="1"/>
  <c r="DB832" i="1"/>
  <c r="DA832" i="1"/>
  <c r="CZ832" i="1"/>
  <c r="CY832" i="1"/>
  <c r="CX832" i="1"/>
  <c r="CW832" i="1"/>
  <c r="CV832" i="1"/>
  <c r="DB331" i="1"/>
  <c r="DA331" i="1"/>
  <c r="CZ331" i="1"/>
  <c r="CY331" i="1"/>
  <c r="CX331" i="1"/>
  <c r="CW331" i="1"/>
  <c r="CV331" i="1"/>
  <c r="DB124" i="1"/>
  <c r="DA124" i="1"/>
  <c r="CZ124" i="1"/>
  <c r="CY124" i="1"/>
  <c r="CX124" i="1"/>
  <c r="CW124" i="1"/>
  <c r="CV124" i="1"/>
  <c r="DB540" i="1"/>
  <c r="DA540" i="1"/>
  <c r="CZ540" i="1"/>
  <c r="CY540" i="1"/>
  <c r="CX540" i="1"/>
  <c r="CW540" i="1"/>
  <c r="CV540" i="1"/>
  <c r="DB89" i="1"/>
  <c r="DA89" i="1"/>
  <c r="CZ89" i="1"/>
  <c r="CY89" i="1"/>
  <c r="CX89" i="1"/>
  <c r="CW89" i="1"/>
  <c r="CV89" i="1"/>
  <c r="DB88" i="1"/>
  <c r="DA88" i="1"/>
  <c r="CZ88" i="1"/>
  <c r="CY88" i="1"/>
  <c r="CX88" i="1"/>
  <c r="CW88" i="1"/>
  <c r="CV88" i="1"/>
  <c r="DB107" i="1"/>
  <c r="DA107" i="1"/>
  <c r="CZ107" i="1"/>
  <c r="CY107" i="1"/>
  <c r="CX107" i="1"/>
  <c r="CW107" i="1"/>
  <c r="CV107" i="1"/>
  <c r="DB410" i="1"/>
  <c r="DA410" i="1"/>
  <c r="CZ410" i="1"/>
  <c r="CY410" i="1"/>
  <c r="CX410" i="1"/>
  <c r="CW410" i="1"/>
  <c r="CV410" i="1"/>
  <c r="DB937" i="1"/>
  <c r="DA937" i="1"/>
  <c r="CZ937" i="1"/>
  <c r="CY937" i="1"/>
  <c r="CX937" i="1"/>
  <c r="CW937" i="1"/>
  <c r="CV937" i="1"/>
  <c r="DB557" i="1"/>
  <c r="DA557" i="1"/>
  <c r="CZ557" i="1"/>
  <c r="CY557" i="1"/>
  <c r="CX557" i="1"/>
  <c r="CW557" i="1"/>
  <c r="CV557" i="1"/>
  <c r="DB602" i="1"/>
  <c r="DA602" i="1"/>
  <c r="CZ602" i="1"/>
  <c r="CY602" i="1"/>
  <c r="CX602" i="1"/>
  <c r="CW602" i="1"/>
  <c r="CV602" i="1"/>
  <c r="DB457" i="1"/>
  <c r="DA457" i="1"/>
  <c r="CZ457" i="1"/>
  <c r="CY457" i="1"/>
  <c r="CX457" i="1"/>
  <c r="CW457" i="1"/>
  <c r="CV457" i="1"/>
  <c r="DB477" i="1"/>
  <c r="DA477" i="1"/>
  <c r="CZ477" i="1"/>
  <c r="CY477" i="1"/>
  <c r="CX477" i="1"/>
  <c r="CW477" i="1"/>
  <c r="CV477" i="1"/>
  <c r="DB144" i="1"/>
  <c r="DA144" i="1"/>
  <c r="CZ144" i="1"/>
  <c r="CY144" i="1"/>
  <c r="CX144" i="1"/>
  <c r="CW144" i="1"/>
  <c r="CV144" i="1"/>
  <c r="DB485" i="1"/>
  <c r="DA485" i="1"/>
  <c r="CZ485" i="1"/>
  <c r="CY485" i="1"/>
  <c r="CX485" i="1"/>
  <c r="CW485" i="1"/>
  <c r="CV485" i="1"/>
  <c r="DB364" i="1"/>
  <c r="DA364" i="1"/>
  <c r="CZ364" i="1"/>
  <c r="CY364" i="1"/>
  <c r="CX364" i="1"/>
  <c r="CW364" i="1"/>
  <c r="CV364" i="1"/>
  <c r="DB39" i="1"/>
  <c r="DA39" i="1"/>
  <c r="CZ39" i="1"/>
  <c r="CY39" i="1"/>
  <c r="CX39" i="1"/>
  <c r="CW39" i="1"/>
  <c r="CV39" i="1"/>
  <c r="DB654" i="1"/>
  <c r="DA654" i="1"/>
  <c r="CZ654" i="1"/>
  <c r="CY654" i="1"/>
  <c r="CX654" i="1"/>
  <c r="CW654" i="1"/>
  <c r="CV654" i="1"/>
  <c r="DB337" i="1"/>
  <c r="DA337" i="1"/>
  <c r="CZ337" i="1"/>
  <c r="CY337" i="1"/>
  <c r="CX337" i="1"/>
  <c r="CW337" i="1"/>
  <c r="CV337" i="1"/>
  <c r="DB332" i="1"/>
  <c r="DA332" i="1"/>
  <c r="CZ332" i="1"/>
  <c r="CY332" i="1"/>
  <c r="CX332" i="1"/>
  <c r="CW332" i="1"/>
  <c r="CV332" i="1"/>
  <c r="DB40" i="1"/>
  <c r="DA40" i="1"/>
  <c r="CZ40" i="1"/>
  <c r="CY40" i="1"/>
  <c r="CX40" i="1"/>
  <c r="CW40" i="1"/>
  <c r="CV40" i="1"/>
  <c r="DB599" i="1"/>
  <c r="DA599" i="1"/>
  <c r="CZ599" i="1"/>
  <c r="CY599" i="1"/>
  <c r="CX599" i="1"/>
  <c r="CW599" i="1"/>
  <c r="CV599" i="1"/>
  <c r="DB578" i="1"/>
  <c r="DA578" i="1"/>
  <c r="CZ578" i="1"/>
  <c r="CY578" i="1"/>
  <c r="CX578" i="1"/>
  <c r="CW578" i="1"/>
  <c r="CV578" i="1"/>
  <c r="DB827" i="1"/>
  <c r="DA827" i="1"/>
  <c r="CZ827" i="1"/>
  <c r="CY827" i="1"/>
  <c r="CX827" i="1"/>
  <c r="CW827" i="1"/>
  <c r="CV827" i="1"/>
  <c r="DB1090" i="1"/>
  <c r="DA1090" i="1"/>
  <c r="CZ1090" i="1"/>
  <c r="CY1090" i="1"/>
  <c r="CX1090" i="1"/>
  <c r="CW1090" i="1"/>
  <c r="CV1090" i="1"/>
  <c r="DB545" i="1"/>
  <c r="DA545" i="1"/>
  <c r="CZ545" i="1"/>
  <c r="CY545" i="1"/>
  <c r="CX545" i="1"/>
  <c r="CW545" i="1"/>
  <c r="CV545" i="1"/>
  <c r="DB592" i="1"/>
  <c r="DA592" i="1"/>
  <c r="CZ592" i="1"/>
  <c r="CY592" i="1"/>
  <c r="CX592" i="1"/>
  <c r="CW592" i="1"/>
  <c r="CV592" i="1"/>
  <c r="DB316" i="1"/>
  <c r="DA316" i="1"/>
  <c r="CZ316" i="1"/>
  <c r="CY316" i="1"/>
  <c r="CX316" i="1"/>
  <c r="CW316" i="1"/>
  <c r="CV316" i="1"/>
  <c r="DB737" i="1"/>
  <c r="DA737" i="1"/>
  <c r="CZ737" i="1"/>
  <c r="CY737" i="1"/>
  <c r="CX737" i="1"/>
  <c r="CW737" i="1"/>
  <c r="CV737" i="1"/>
  <c r="DB468" i="1"/>
  <c r="DA468" i="1"/>
  <c r="CZ468" i="1"/>
  <c r="CY468" i="1"/>
  <c r="CX468" i="1"/>
  <c r="CW468" i="1"/>
  <c r="CV468" i="1"/>
  <c r="DB402" i="1"/>
  <c r="DA402" i="1"/>
  <c r="CZ402" i="1"/>
  <c r="CY402" i="1"/>
  <c r="CX402" i="1"/>
  <c r="CW402" i="1"/>
  <c r="CV402" i="1"/>
  <c r="DB151" i="1"/>
  <c r="DA151" i="1"/>
  <c r="CZ151" i="1"/>
  <c r="CY151" i="1"/>
  <c r="CX151" i="1"/>
  <c r="CW151" i="1"/>
  <c r="CV151" i="1"/>
  <c r="DB145" i="1"/>
  <c r="DA145" i="1"/>
  <c r="CZ145" i="1"/>
  <c r="CY145" i="1"/>
  <c r="CX145" i="1"/>
  <c r="CW145" i="1"/>
  <c r="CV145" i="1"/>
  <c r="DB946" i="1"/>
  <c r="DA946" i="1"/>
  <c r="CZ946" i="1"/>
  <c r="CY946" i="1"/>
  <c r="CX946" i="1"/>
  <c r="CW946" i="1"/>
  <c r="CV946" i="1"/>
  <c r="DB793" i="1"/>
  <c r="DA793" i="1"/>
  <c r="CZ793" i="1"/>
  <c r="CY793" i="1"/>
  <c r="CX793" i="1"/>
  <c r="CW793" i="1"/>
  <c r="CV793" i="1"/>
  <c r="DB1098" i="1"/>
  <c r="DA1098" i="1"/>
  <c r="CZ1098" i="1"/>
  <c r="CY1098" i="1"/>
  <c r="CX1098" i="1"/>
  <c r="CW1098" i="1"/>
  <c r="CV1098" i="1"/>
  <c r="DB851" i="1"/>
  <c r="DA851" i="1"/>
  <c r="CZ851" i="1"/>
  <c r="CY851" i="1"/>
  <c r="CX851" i="1"/>
  <c r="CW851" i="1"/>
  <c r="CV851" i="1"/>
  <c r="DB482" i="1"/>
  <c r="DA482" i="1"/>
  <c r="CZ482" i="1"/>
  <c r="CY482" i="1"/>
  <c r="CX482" i="1"/>
  <c r="CW482" i="1"/>
  <c r="CV482" i="1"/>
  <c r="DB529" i="1"/>
  <c r="DA529" i="1"/>
  <c r="CZ529" i="1"/>
  <c r="CY529" i="1"/>
  <c r="CX529" i="1"/>
  <c r="CW529" i="1"/>
  <c r="CV529" i="1"/>
  <c r="DB406" i="1"/>
  <c r="DA406" i="1"/>
  <c r="CZ406" i="1"/>
  <c r="CY406" i="1"/>
  <c r="CX406" i="1"/>
  <c r="CW406" i="1"/>
  <c r="CV406" i="1"/>
  <c r="DB783" i="1"/>
  <c r="DA783" i="1"/>
  <c r="CZ783" i="1"/>
  <c r="CY783" i="1"/>
  <c r="CX783" i="1"/>
  <c r="CW783" i="1"/>
  <c r="CV783" i="1"/>
  <c r="DB764" i="1"/>
  <c r="DA764" i="1"/>
  <c r="CZ764" i="1"/>
  <c r="CY764" i="1"/>
  <c r="CX764" i="1"/>
  <c r="CW764" i="1"/>
  <c r="CV764" i="1"/>
  <c r="DB722" i="1"/>
  <c r="DA722" i="1"/>
  <c r="CZ722" i="1"/>
  <c r="CY722" i="1"/>
  <c r="CX722" i="1"/>
  <c r="CW722" i="1"/>
  <c r="CV722" i="1"/>
  <c r="DB72" i="1"/>
  <c r="DA72" i="1"/>
  <c r="CZ72" i="1"/>
  <c r="CY72" i="1"/>
  <c r="CX72" i="1"/>
  <c r="CW72" i="1"/>
  <c r="CV72" i="1"/>
  <c r="DB73" i="1"/>
  <c r="DA73" i="1"/>
  <c r="CZ73" i="1"/>
  <c r="CY73" i="1"/>
  <c r="CX73" i="1"/>
  <c r="CW73" i="1"/>
  <c r="CV73" i="1"/>
  <c r="DB281" i="1"/>
  <c r="DA281" i="1"/>
  <c r="CZ281" i="1"/>
  <c r="CY281" i="1"/>
  <c r="CX281" i="1"/>
  <c r="CW281" i="1"/>
  <c r="CV281" i="1"/>
  <c r="DB259" i="1"/>
  <c r="DA259" i="1"/>
  <c r="CZ259" i="1"/>
  <c r="CY259" i="1"/>
  <c r="CX259" i="1"/>
  <c r="CW259" i="1"/>
  <c r="CV259" i="1"/>
  <c r="DB1099" i="1"/>
  <c r="DA1099" i="1"/>
  <c r="CZ1099" i="1"/>
  <c r="CY1099" i="1"/>
  <c r="CX1099" i="1"/>
  <c r="CW1099" i="1"/>
  <c r="CV1099" i="1"/>
  <c r="DB843" i="1"/>
  <c r="DA843" i="1"/>
  <c r="CZ843" i="1"/>
  <c r="CY843" i="1"/>
  <c r="CX843" i="1"/>
  <c r="CW843" i="1"/>
  <c r="CV843" i="1"/>
  <c r="DB754" i="1"/>
  <c r="DA754" i="1"/>
  <c r="CZ754" i="1"/>
  <c r="CY754" i="1"/>
  <c r="CX754" i="1"/>
  <c r="CW754" i="1"/>
  <c r="CV754" i="1"/>
  <c r="DB652" i="1"/>
  <c r="DA652" i="1"/>
  <c r="CZ652" i="1"/>
  <c r="CY652" i="1"/>
  <c r="CX652" i="1"/>
  <c r="CW652" i="1"/>
  <c r="CV652" i="1"/>
  <c r="DB899" i="1"/>
  <c r="DA899" i="1"/>
  <c r="CZ899" i="1"/>
  <c r="CY899" i="1"/>
  <c r="CX899" i="1"/>
  <c r="CW899" i="1"/>
  <c r="CV899" i="1"/>
  <c r="DB133" i="1"/>
  <c r="DA133" i="1"/>
  <c r="CZ133" i="1"/>
  <c r="CY133" i="1"/>
  <c r="CX133" i="1"/>
  <c r="CW133" i="1"/>
  <c r="CV133" i="1"/>
  <c r="DB503" i="1"/>
  <c r="DA503" i="1"/>
  <c r="CZ503" i="1"/>
  <c r="CY503" i="1"/>
  <c r="CX503" i="1"/>
  <c r="CW503" i="1"/>
  <c r="CV503" i="1"/>
  <c r="DB448" i="1"/>
  <c r="DA448" i="1"/>
  <c r="CZ448" i="1"/>
  <c r="CY448" i="1"/>
  <c r="CX448" i="1"/>
  <c r="CW448" i="1"/>
  <c r="CV448" i="1"/>
  <c r="DB446" i="1"/>
  <c r="DA446" i="1"/>
  <c r="CZ446" i="1"/>
  <c r="CY446" i="1"/>
  <c r="CX446" i="1"/>
  <c r="CW446" i="1"/>
  <c r="CV446" i="1"/>
  <c r="DB125" i="1"/>
  <c r="DA125" i="1"/>
  <c r="CZ125" i="1"/>
  <c r="CY125" i="1"/>
  <c r="CX125" i="1"/>
  <c r="CW125" i="1"/>
  <c r="CV125" i="1"/>
  <c r="DB427" i="1"/>
  <c r="DA427" i="1"/>
  <c r="CZ427" i="1"/>
  <c r="CY427" i="1"/>
  <c r="CX427" i="1"/>
  <c r="CW427" i="1"/>
  <c r="CV427" i="1"/>
  <c r="DB892" i="1"/>
  <c r="DA892" i="1"/>
  <c r="CZ892" i="1"/>
  <c r="CY892" i="1"/>
  <c r="CX892" i="1"/>
  <c r="CW892" i="1"/>
  <c r="CV892" i="1"/>
  <c r="DB812" i="1"/>
  <c r="DA812" i="1"/>
  <c r="CZ812" i="1"/>
  <c r="CY812" i="1"/>
  <c r="CX812" i="1"/>
  <c r="CW812" i="1"/>
  <c r="CV812" i="1"/>
  <c r="DB714" i="1"/>
  <c r="DA714" i="1"/>
  <c r="CZ714" i="1"/>
  <c r="CY714" i="1"/>
  <c r="CX714" i="1"/>
  <c r="CW714" i="1"/>
  <c r="CV714" i="1"/>
  <c r="DB134" i="1"/>
  <c r="DA134" i="1"/>
  <c r="CZ134" i="1"/>
  <c r="CY134" i="1"/>
  <c r="CX134" i="1"/>
  <c r="CW134" i="1"/>
  <c r="CV134" i="1"/>
  <c r="DB753" i="1"/>
  <c r="DA753" i="1"/>
  <c r="CZ753" i="1"/>
  <c r="CY753" i="1"/>
  <c r="CX753" i="1"/>
  <c r="CW753" i="1"/>
  <c r="CV753" i="1"/>
  <c r="DB560" i="1"/>
  <c r="DA560" i="1"/>
  <c r="CZ560" i="1"/>
  <c r="CY560" i="1"/>
  <c r="CX560" i="1"/>
  <c r="CW560" i="1"/>
  <c r="CV560" i="1"/>
  <c r="DB1092" i="1"/>
  <c r="DA1092" i="1"/>
  <c r="CZ1092" i="1"/>
  <c r="CY1092" i="1"/>
  <c r="CX1092" i="1"/>
  <c r="CW1092" i="1"/>
  <c r="CV1092" i="1"/>
  <c r="DB667" i="1"/>
  <c r="DA667" i="1"/>
  <c r="CZ667" i="1"/>
  <c r="CY667" i="1"/>
  <c r="CX667" i="1"/>
  <c r="CW667" i="1"/>
  <c r="CV667" i="1"/>
  <c r="DB1008" i="1"/>
  <c r="DA1008" i="1"/>
  <c r="CZ1008" i="1"/>
  <c r="CY1008" i="1"/>
  <c r="CX1008" i="1"/>
  <c r="CW1008" i="1"/>
  <c r="CV1008" i="1"/>
  <c r="DB954" i="1"/>
  <c r="DA954" i="1"/>
  <c r="CZ954" i="1"/>
  <c r="CY954" i="1"/>
  <c r="CX954" i="1"/>
  <c r="CW954" i="1"/>
  <c r="CV954" i="1"/>
  <c r="DB891" i="1"/>
  <c r="DA891" i="1"/>
  <c r="CZ891" i="1"/>
  <c r="CY891" i="1"/>
  <c r="CX891" i="1"/>
  <c r="CW891" i="1"/>
  <c r="CV891" i="1"/>
  <c r="DB820" i="1"/>
  <c r="DA820" i="1"/>
  <c r="CZ820" i="1"/>
  <c r="CY820" i="1"/>
  <c r="CX820" i="1"/>
  <c r="CW820" i="1"/>
  <c r="CV820" i="1"/>
  <c r="DB999" i="1"/>
  <c r="DA999" i="1"/>
  <c r="CZ999" i="1"/>
  <c r="CY999" i="1"/>
  <c r="CX999" i="1"/>
  <c r="CW999" i="1"/>
  <c r="CV999" i="1"/>
  <c r="DB788" i="1"/>
  <c r="DA788" i="1"/>
  <c r="CZ788" i="1"/>
  <c r="CY788" i="1"/>
  <c r="CX788" i="1"/>
  <c r="CW788" i="1"/>
  <c r="CV788" i="1"/>
  <c r="DB636" i="1"/>
  <c r="DA636" i="1"/>
  <c r="CZ636" i="1"/>
  <c r="CY636" i="1"/>
  <c r="CX636" i="1"/>
  <c r="CW636" i="1"/>
  <c r="CV636" i="1"/>
  <c r="DB541" i="1"/>
  <c r="DA541" i="1"/>
  <c r="CZ541" i="1"/>
  <c r="CY541" i="1"/>
  <c r="CX541" i="1"/>
  <c r="CW541" i="1"/>
  <c r="CV541" i="1"/>
  <c r="DB395" i="1"/>
  <c r="DA395" i="1"/>
  <c r="CZ395" i="1"/>
  <c r="CY395" i="1"/>
  <c r="CX395" i="1"/>
  <c r="CW395" i="1"/>
  <c r="CV395" i="1"/>
  <c r="DB829" i="1"/>
  <c r="DA829" i="1"/>
  <c r="CZ829" i="1"/>
  <c r="CY829" i="1"/>
  <c r="CX829" i="1"/>
  <c r="CW829" i="1"/>
  <c r="CV829" i="1"/>
  <c r="DB334" i="1"/>
  <c r="DA334" i="1"/>
  <c r="CZ334" i="1"/>
  <c r="CY334" i="1"/>
  <c r="CX334" i="1"/>
  <c r="CW334" i="1"/>
  <c r="CV334" i="1"/>
  <c r="DB375" i="1"/>
  <c r="DA375" i="1"/>
  <c r="CZ375" i="1"/>
  <c r="CY375" i="1"/>
  <c r="CX375" i="1"/>
  <c r="CW375" i="1"/>
  <c r="CV375" i="1"/>
  <c r="DB539" i="1"/>
  <c r="DA539" i="1"/>
  <c r="CZ539" i="1"/>
  <c r="CY539" i="1"/>
  <c r="CX539" i="1"/>
  <c r="CW539" i="1"/>
  <c r="CV539" i="1"/>
  <c r="DB422" i="1"/>
  <c r="DA422" i="1"/>
  <c r="CZ422" i="1"/>
  <c r="CY422" i="1"/>
  <c r="CX422" i="1"/>
  <c r="CW422" i="1"/>
  <c r="CV422" i="1"/>
  <c r="DB695" i="1"/>
  <c r="DA695" i="1"/>
  <c r="CZ695" i="1"/>
  <c r="CY695" i="1"/>
  <c r="CX695" i="1"/>
  <c r="CW695" i="1"/>
  <c r="CV695" i="1"/>
  <c r="DB598" i="1"/>
  <c r="DA598" i="1"/>
  <c r="CZ598" i="1"/>
  <c r="CY598" i="1"/>
  <c r="CX598" i="1"/>
  <c r="CW598" i="1"/>
  <c r="CV598" i="1"/>
  <c r="DB418" i="1"/>
  <c r="DA418" i="1"/>
  <c r="CZ418" i="1"/>
  <c r="CY418" i="1"/>
  <c r="CX418" i="1"/>
  <c r="CW418" i="1"/>
  <c r="CV418" i="1"/>
  <c r="DB347" i="1"/>
  <c r="DA347" i="1"/>
  <c r="CZ347" i="1"/>
  <c r="CY347" i="1"/>
  <c r="CX347" i="1"/>
  <c r="CW347" i="1"/>
  <c r="CV347" i="1"/>
  <c r="DB669" i="1"/>
  <c r="DA669" i="1"/>
  <c r="CZ669" i="1"/>
  <c r="CY669" i="1"/>
  <c r="CX669" i="1"/>
  <c r="CW669" i="1"/>
  <c r="CV669" i="1"/>
  <c r="DB1073" i="1"/>
  <c r="DA1073" i="1"/>
  <c r="CZ1073" i="1"/>
  <c r="CY1073" i="1"/>
  <c r="CX1073" i="1"/>
  <c r="CW1073" i="1"/>
  <c r="CV1073" i="1"/>
  <c r="DB904" i="1"/>
  <c r="DA904" i="1"/>
  <c r="CZ904" i="1"/>
  <c r="CY904" i="1"/>
  <c r="CX904" i="1"/>
  <c r="CW904" i="1"/>
  <c r="CV904" i="1"/>
  <c r="DB962" i="1"/>
  <c r="DA962" i="1"/>
  <c r="CZ962" i="1"/>
  <c r="CY962" i="1"/>
  <c r="CX962" i="1"/>
  <c r="CW962" i="1"/>
  <c r="CV962" i="1"/>
  <c r="DB842" i="1"/>
  <c r="DA842" i="1"/>
  <c r="CZ842" i="1"/>
  <c r="CY842" i="1"/>
  <c r="CX842" i="1"/>
  <c r="CW842" i="1"/>
  <c r="CV842" i="1"/>
  <c r="DB610" i="1"/>
  <c r="DA610" i="1"/>
  <c r="CZ610" i="1"/>
  <c r="CY610" i="1"/>
  <c r="CX610" i="1"/>
  <c r="CW610" i="1"/>
  <c r="CV610" i="1"/>
  <c r="DB850" i="1"/>
  <c r="DA850" i="1"/>
  <c r="CZ850" i="1"/>
  <c r="CY850" i="1"/>
  <c r="CX850" i="1"/>
  <c r="CW850" i="1"/>
  <c r="CV850" i="1"/>
  <c r="DB607" i="1"/>
  <c r="DA607" i="1"/>
  <c r="CZ607" i="1"/>
  <c r="CY607" i="1"/>
  <c r="CX607" i="1"/>
  <c r="CW607" i="1"/>
  <c r="CV607" i="1"/>
  <c r="DB778" i="1"/>
  <c r="DA778" i="1"/>
  <c r="CZ778" i="1"/>
  <c r="CY778" i="1"/>
  <c r="CX778" i="1"/>
  <c r="CW778" i="1"/>
  <c r="CV778" i="1"/>
  <c r="DB725" i="1"/>
  <c r="DA725" i="1"/>
  <c r="CZ725" i="1"/>
  <c r="CY725" i="1"/>
  <c r="CX725" i="1"/>
  <c r="CW725" i="1"/>
  <c r="CV725" i="1"/>
  <c r="DB313" i="1"/>
  <c r="DA313" i="1"/>
  <c r="CZ313" i="1"/>
  <c r="CY313" i="1"/>
  <c r="CX313" i="1"/>
  <c r="CW313" i="1"/>
  <c r="CV313" i="1"/>
  <c r="DB868" i="1"/>
  <c r="DA868" i="1"/>
  <c r="CZ868" i="1"/>
  <c r="CY868" i="1"/>
  <c r="CX868" i="1"/>
  <c r="CW868" i="1"/>
  <c r="CV868" i="1"/>
  <c r="DB1003" i="1"/>
  <c r="DA1003" i="1"/>
  <c r="CZ1003" i="1"/>
  <c r="CY1003" i="1"/>
  <c r="CX1003" i="1"/>
  <c r="CW1003" i="1"/>
  <c r="CV1003" i="1"/>
  <c r="DB554" i="1"/>
  <c r="DA554" i="1"/>
  <c r="CZ554" i="1"/>
  <c r="CY554" i="1"/>
  <c r="CX554" i="1"/>
  <c r="CW554" i="1"/>
  <c r="CV554" i="1"/>
  <c r="DB117" i="1"/>
  <c r="DA117" i="1"/>
  <c r="CZ117" i="1"/>
  <c r="CY117" i="1"/>
  <c r="CX117" i="1"/>
  <c r="CW117" i="1"/>
  <c r="CV117" i="1"/>
  <c r="DB467" i="1"/>
  <c r="DA467" i="1"/>
  <c r="CZ467" i="1"/>
  <c r="CY467" i="1"/>
  <c r="CX467" i="1"/>
  <c r="CW467" i="1"/>
  <c r="CV467" i="1"/>
  <c r="DB211" i="1"/>
  <c r="DA211" i="1"/>
  <c r="CZ211" i="1"/>
  <c r="CY211" i="1"/>
  <c r="CX211" i="1"/>
  <c r="CW211" i="1"/>
  <c r="CV211" i="1"/>
  <c r="DB110" i="1"/>
  <c r="DA110" i="1"/>
  <c r="CZ110" i="1"/>
  <c r="CY110" i="1"/>
  <c r="CX110" i="1"/>
  <c r="CW110" i="1"/>
  <c r="CV110" i="1"/>
  <c r="DB231" i="1"/>
  <c r="DA231" i="1"/>
  <c r="CZ231" i="1"/>
  <c r="CY231" i="1"/>
  <c r="CX231" i="1"/>
  <c r="CW231" i="1"/>
  <c r="CV231" i="1"/>
  <c r="DB847" i="1"/>
  <c r="DA847" i="1"/>
  <c r="CZ847" i="1"/>
  <c r="CY847" i="1"/>
  <c r="CX847" i="1"/>
  <c r="CW847" i="1"/>
  <c r="CV847" i="1"/>
  <c r="DB749" i="1"/>
  <c r="DA749" i="1"/>
  <c r="CZ749" i="1"/>
  <c r="CY749" i="1"/>
  <c r="CX749" i="1"/>
  <c r="CW749" i="1"/>
  <c r="CV749" i="1"/>
  <c r="DB897" i="1"/>
  <c r="DA897" i="1"/>
  <c r="CZ897" i="1"/>
  <c r="CY897" i="1"/>
  <c r="CX897" i="1"/>
  <c r="CW897" i="1"/>
  <c r="CV897" i="1"/>
  <c r="DB1120" i="1"/>
  <c r="DA1120" i="1"/>
  <c r="CZ1120" i="1"/>
  <c r="CY1120" i="1"/>
  <c r="CX1120" i="1"/>
  <c r="CW1120" i="1"/>
  <c r="CV1120" i="1"/>
  <c r="DB510" i="1"/>
  <c r="DA510" i="1"/>
  <c r="CZ510" i="1"/>
  <c r="CY510" i="1"/>
  <c r="CX510" i="1"/>
  <c r="CW510" i="1"/>
  <c r="CV510" i="1"/>
  <c r="DB189" i="1"/>
  <c r="DA189" i="1"/>
  <c r="CZ189" i="1"/>
  <c r="CY189" i="1"/>
  <c r="CX189" i="1"/>
  <c r="CW189" i="1"/>
  <c r="CV189" i="1"/>
  <c r="DB100" i="1"/>
  <c r="DA100" i="1"/>
  <c r="CZ100" i="1"/>
  <c r="CY100" i="1"/>
  <c r="CX100" i="1"/>
  <c r="CW100" i="1"/>
  <c r="CV100" i="1"/>
  <c r="DB160" i="1"/>
  <c r="DA160" i="1"/>
  <c r="CZ160" i="1"/>
  <c r="CY160" i="1"/>
  <c r="CX160" i="1"/>
  <c r="CW160" i="1"/>
  <c r="CV160" i="1"/>
  <c r="DB905" i="1"/>
  <c r="DA905" i="1"/>
  <c r="CZ905" i="1"/>
  <c r="CY905" i="1"/>
  <c r="CX905" i="1"/>
  <c r="CW905" i="1"/>
  <c r="CV905" i="1"/>
  <c r="DB888" i="1"/>
  <c r="DA888" i="1"/>
  <c r="CZ888" i="1"/>
  <c r="CY888" i="1"/>
  <c r="CX888" i="1"/>
  <c r="CW888" i="1"/>
  <c r="CV888" i="1"/>
  <c r="DB762" i="1"/>
  <c r="DA762" i="1"/>
  <c r="CZ762" i="1"/>
  <c r="CY762" i="1"/>
  <c r="CX762" i="1"/>
  <c r="CW762" i="1"/>
  <c r="CV762" i="1"/>
  <c r="DB565" i="1"/>
  <c r="DA565" i="1"/>
  <c r="CZ565" i="1"/>
  <c r="CY565" i="1"/>
  <c r="CX565" i="1"/>
  <c r="CW565" i="1"/>
  <c r="CV565" i="1"/>
  <c r="DB159" i="1"/>
  <c r="DA159" i="1"/>
  <c r="CZ159" i="1"/>
  <c r="CY159" i="1"/>
  <c r="CX159" i="1"/>
  <c r="CW159" i="1"/>
  <c r="CV159" i="1"/>
  <c r="DB912" i="1"/>
  <c r="DA912" i="1"/>
  <c r="CZ912" i="1"/>
  <c r="CY912" i="1"/>
  <c r="CX912" i="1"/>
  <c r="CW912" i="1"/>
  <c r="CV912" i="1"/>
  <c r="DB989" i="1"/>
  <c r="DA989" i="1"/>
  <c r="CZ989" i="1"/>
  <c r="CY989" i="1"/>
  <c r="CX989" i="1"/>
  <c r="CW989" i="1"/>
  <c r="CV989" i="1"/>
  <c r="DB594" i="1"/>
  <c r="DA594" i="1"/>
  <c r="CZ594" i="1"/>
  <c r="CY594" i="1"/>
  <c r="CX594" i="1"/>
  <c r="CW594" i="1"/>
  <c r="CV594" i="1"/>
  <c r="DB674" i="1"/>
  <c r="DA674" i="1"/>
  <c r="CZ674" i="1"/>
  <c r="CY674" i="1"/>
  <c r="CX674" i="1"/>
  <c r="CW674" i="1"/>
  <c r="CV674" i="1"/>
  <c r="DB1135" i="1"/>
  <c r="DA1135" i="1"/>
  <c r="CZ1135" i="1"/>
  <c r="CY1135" i="1"/>
  <c r="CX1135" i="1"/>
  <c r="CW1135" i="1"/>
  <c r="CV1135" i="1"/>
  <c r="DB1007" i="1"/>
  <c r="DA1007" i="1"/>
  <c r="CZ1007" i="1"/>
  <c r="CY1007" i="1"/>
  <c r="CX1007" i="1"/>
  <c r="CW1007" i="1"/>
  <c r="CV1007" i="1"/>
  <c r="DB998" i="1"/>
  <c r="DA998" i="1"/>
  <c r="CZ998" i="1"/>
  <c r="CY998" i="1"/>
  <c r="CX998" i="1"/>
  <c r="CW998" i="1"/>
  <c r="CV998" i="1"/>
  <c r="DB629" i="1"/>
  <c r="DA629" i="1"/>
  <c r="CZ629" i="1"/>
  <c r="CY629" i="1"/>
  <c r="CX629" i="1"/>
  <c r="CW629" i="1"/>
  <c r="CV629" i="1"/>
  <c r="DB18" i="1"/>
  <c r="DA18" i="1"/>
  <c r="CZ18" i="1"/>
  <c r="CY18" i="1"/>
  <c r="CX18" i="1"/>
  <c r="CW18" i="1"/>
  <c r="CV18" i="1"/>
  <c r="DB393" i="1"/>
  <c r="DA393" i="1"/>
  <c r="CZ393" i="1"/>
  <c r="CY393" i="1"/>
  <c r="CX393" i="1"/>
  <c r="CW393" i="1"/>
  <c r="CV393" i="1"/>
  <c r="DB533" i="1"/>
  <c r="DA533" i="1"/>
  <c r="CZ533" i="1"/>
  <c r="CY533" i="1"/>
  <c r="CX533" i="1"/>
  <c r="CW533" i="1"/>
  <c r="CV533" i="1"/>
  <c r="DB361" i="1"/>
  <c r="DA361" i="1"/>
  <c r="CZ361" i="1"/>
  <c r="CY361" i="1"/>
  <c r="CX361" i="1"/>
  <c r="CW361" i="1"/>
  <c r="CV361" i="1"/>
  <c r="DB17" i="1"/>
  <c r="DA17" i="1"/>
  <c r="CZ17" i="1"/>
  <c r="CY17" i="1"/>
  <c r="CX17" i="1"/>
  <c r="CW17" i="1"/>
  <c r="CV17" i="1"/>
  <c r="DB19" i="1"/>
  <c r="DA19" i="1"/>
  <c r="CZ19" i="1"/>
  <c r="CY19" i="1"/>
  <c r="CX19" i="1"/>
  <c r="CW19" i="1"/>
  <c r="CV19" i="1"/>
  <c r="DB771" i="1"/>
  <c r="DA771" i="1"/>
  <c r="CZ771" i="1"/>
  <c r="CY771" i="1"/>
  <c r="CX771" i="1"/>
  <c r="CW771" i="1"/>
  <c r="CV771" i="1"/>
  <c r="DB927" i="1"/>
  <c r="DA927" i="1"/>
  <c r="CZ927" i="1"/>
  <c r="CY927" i="1"/>
  <c r="CX927" i="1"/>
  <c r="CW927" i="1"/>
  <c r="CV927" i="1"/>
  <c r="DB879" i="1"/>
  <c r="DA879" i="1"/>
  <c r="CZ879" i="1"/>
  <c r="CY879" i="1"/>
  <c r="CX879" i="1"/>
  <c r="CW879" i="1"/>
  <c r="CV879" i="1"/>
  <c r="DB882" i="1"/>
  <c r="DA882" i="1"/>
  <c r="CZ882" i="1"/>
  <c r="CY882" i="1"/>
  <c r="CX882" i="1"/>
  <c r="CW882" i="1"/>
  <c r="CV882" i="1"/>
  <c r="DB745" i="1"/>
  <c r="DA745" i="1"/>
  <c r="CZ745" i="1"/>
  <c r="CY745" i="1"/>
  <c r="CX745" i="1"/>
  <c r="CW745" i="1"/>
  <c r="CV745" i="1"/>
  <c r="DB1103" i="1"/>
  <c r="DA1103" i="1"/>
  <c r="CZ1103" i="1"/>
  <c r="CY1103" i="1"/>
  <c r="CX1103" i="1"/>
  <c r="CW1103" i="1"/>
  <c r="CV1103" i="1"/>
  <c r="DB168" i="1"/>
  <c r="DA168" i="1"/>
  <c r="CZ168" i="1"/>
  <c r="CY168" i="1"/>
  <c r="CX168" i="1"/>
  <c r="CW168" i="1"/>
  <c r="CV168" i="1"/>
  <c r="DB169" i="1"/>
  <c r="DA169" i="1"/>
  <c r="CZ169" i="1"/>
  <c r="CY169" i="1"/>
  <c r="CX169" i="1"/>
  <c r="CW169" i="1"/>
  <c r="CV169" i="1"/>
  <c r="DB47" i="1"/>
  <c r="DA47" i="1"/>
  <c r="CZ47" i="1"/>
  <c r="CY47" i="1"/>
  <c r="CX47" i="1"/>
  <c r="CW47" i="1"/>
  <c r="CV47" i="1"/>
  <c r="DB1091" i="1"/>
  <c r="DA1091" i="1"/>
  <c r="CZ1091" i="1"/>
  <c r="CY1091" i="1"/>
  <c r="CX1091" i="1"/>
  <c r="CW1091" i="1"/>
  <c r="CV1091" i="1"/>
  <c r="DB889" i="1"/>
  <c r="DA889" i="1"/>
  <c r="CZ889" i="1"/>
  <c r="CY889" i="1"/>
  <c r="CX889" i="1"/>
  <c r="CW889" i="1"/>
  <c r="CV889" i="1"/>
  <c r="DB320" i="1"/>
  <c r="DA320" i="1"/>
  <c r="CZ320" i="1"/>
  <c r="CY320" i="1"/>
  <c r="CX320" i="1"/>
  <c r="CW320" i="1"/>
  <c r="CV320" i="1"/>
  <c r="DB173" i="1"/>
  <c r="DA173" i="1"/>
  <c r="CZ173" i="1"/>
  <c r="CY173" i="1"/>
  <c r="CX173" i="1"/>
  <c r="CW173" i="1"/>
  <c r="CV173" i="1"/>
  <c r="DB985" i="1"/>
  <c r="DA985" i="1"/>
  <c r="CZ985" i="1"/>
  <c r="CY985" i="1"/>
  <c r="CX985" i="1"/>
  <c r="CW985" i="1"/>
  <c r="CV985" i="1"/>
  <c r="DB1048" i="1"/>
  <c r="DA1048" i="1"/>
  <c r="CZ1048" i="1"/>
  <c r="CY1048" i="1"/>
  <c r="CX1048" i="1"/>
  <c r="CW1048" i="1"/>
  <c r="CV1048" i="1"/>
  <c r="DB486" i="1"/>
  <c r="DA486" i="1"/>
  <c r="CZ486" i="1"/>
  <c r="CY486" i="1"/>
  <c r="CX486" i="1"/>
  <c r="CW486" i="1"/>
  <c r="CV486" i="1"/>
  <c r="DB571" i="1"/>
  <c r="DA571" i="1"/>
  <c r="CZ571" i="1"/>
  <c r="CY571" i="1"/>
  <c r="CX571" i="1"/>
  <c r="CW571" i="1"/>
  <c r="CV571" i="1"/>
  <c r="DB455" i="1"/>
  <c r="DA455" i="1"/>
  <c r="CZ455" i="1"/>
  <c r="CY455" i="1"/>
  <c r="CX455" i="1"/>
  <c r="CW455" i="1"/>
  <c r="CV455" i="1"/>
  <c r="DB649" i="1"/>
  <c r="DA649" i="1"/>
  <c r="CZ649" i="1"/>
  <c r="CY649" i="1"/>
  <c r="CX649" i="1"/>
  <c r="CW649" i="1"/>
  <c r="CV649" i="1"/>
  <c r="DB616" i="1"/>
  <c r="DA616" i="1"/>
  <c r="CZ616" i="1"/>
  <c r="CY616" i="1"/>
  <c r="CX616" i="1"/>
  <c r="CW616" i="1"/>
  <c r="CV616" i="1"/>
  <c r="DB258" i="1"/>
  <c r="DA258" i="1"/>
  <c r="CZ258" i="1"/>
  <c r="CY258" i="1"/>
  <c r="CX258" i="1"/>
  <c r="CW258" i="1"/>
  <c r="CV258" i="1"/>
  <c r="DB945" i="1"/>
  <c r="DA945" i="1"/>
  <c r="CZ945" i="1"/>
  <c r="CY945" i="1"/>
  <c r="CX945" i="1"/>
  <c r="CW945" i="1"/>
  <c r="CV945" i="1"/>
  <c r="DB949" i="1"/>
  <c r="DA949" i="1"/>
  <c r="CZ949" i="1"/>
  <c r="CY949" i="1"/>
  <c r="CX949" i="1"/>
  <c r="CW949" i="1"/>
  <c r="CV949" i="1"/>
  <c r="DB1105" i="1"/>
  <c r="DA1105" i="1"/>
  <c r="CZ1105" i="1"/>
  <c r="CY1105" i="1"/>
  <c r="CX1105" i="1"/>
  <c r="CW1105" i="1"/>
  <c r="CV1105" i="1"/>
  <c r="DB883" i="1"/>
  <c r="DA883" i="1"/>
  <c r="CZ883" i="1"/>
  <c r="CY883" i="1"/>
  <c r="CX883" i="1"/>
  <c r="CW883" i="1"/>
  <c r="CV883" i="1"/>
  <c r="DB1043" i="1"/>
  <c r="DA1043" i="1"/>
  <c r="CZ1043" i="1"/>
  <c r="CY1043" i="1"/>
  <c r="CX1043" i="1"/>
  <c r="CW1043" i="1"/>
  <c r="CV1043" i="1"/>
  <c r="DB841" i="1"/>
  <c r="DA841" i="1"/>
  <c r="CZ841" i="1"/>
  <c r="CY841" i="1"/>
  <c r="CX841" i="1"/>
  <c r="CW841" i="1"/>
  <c r="CV841" i="1"/>
  <c r="DB407" i="1"/>
  <c r="DA407" i="1"/>
  <c r="CZ407" i="1"/>
  <c r="CY407" i="1"/>
  <c r="CX407" i="1"/>
  <c r="CW407" i="1"/>
  <c r="CV407" i="1"/>
  <c r="DB250" i="1"/>
  <c r="DA250" i="1"/>
  <c r="CZ250" i="1"/>
  <c r="CY250" i="1"/>
  <c r="CX250" i="1"/>
  <c r="CW250" i="1"/>
  <c r="CV250" i="1"/>
  <c r="DB586" i="1"/>
  <c r="DA586" i="1"/>
  <c r="CZ586" i="1"/>
  <c r="CY586" i="1"/>
  <c r="CX586" i="1"/>
  <c r="CW586" i="1"/>
  <c r="CV586" i="1"/>
  <c r="DB251" i="1"/>
  <c r="DA251" i="1"/>
  <c r="CZ251" i="1"/>
  <c r="CY251" i="1"/>
  <c r="CX251" i="1"/>
  <c r="CW251" i="1"/>
  <c r="CV251" i="1"/>
  <c r="DB970" i="1"/>
  <c r="DA970" i="1"/>
  <c r="CZ970" i="1"/>
  <c r="CY970" i="1"/>
  <c r="CX970" i="1"/>
  <c r="CW970" i="1"/>
  <c r="CV970" i="1"/>
  <c r="DB690" i="1"/>
  <c r="DA690" i="1"/>
  <c r="CZ690" i="1"/>
  <c r="CY690" i="1"/>
  <c r="CX690" i="1"/>
  <c r="CW690" i="1"/>
  <c r="CV690" i="1"/>
  <c r="DB497" i="1"/>
  <c r="DA497" i="1"/>
  <c r="CZ497" i="1"/>
  <c r="CY497" i="1"/>
  <c r="CX497" i="1"/>
  <c r="CW497" i="1"/>
  <c r="CV497" i="1"/>
  <c r="DB558" i="1"/>
  <c r="DA558" i="1"/>
  <c r="CZ558" i="1"/>
  <c r="CY558" i="1"/>
  <c r="CX558" i="1"/>
  <c r="CW558" i="1"/>
  <c r="CV558" i="1"/>
  <c r="DB87" i="1"/>
  <c r="DA87" i="1"/>
  <c r="CZ87" i="1"/>
  <c r="CY87" i="1"/>
  <c r="CX87" i="1"/>
  <c r="CW87" i="1"/>
  <c r="CV87" i="1"/>
  <c r="DB838" i="1"/>
  <c r="DA838" i="1"/>
  <c r="CZ838" i="1"/>
  <c r="CY838" i="1"/>
  <c r="CX838" i="1"/>
  <c r="CW838" i="1"/>
  <c r="CV838" i="1"/>
  <c r="DB1063" i="1"/>
  <c r="DA1063" i="1"/>
  <c r="CZ1063" i="1"/>
  <c r="CY1063" i="1"/>
  <c r="CX1063" i="1"/>
  <c r="CW1063" i="1"/>
  <c r="CV1063" i="1"/>
  <c r="DB913" i="1"/>
  <c r="DA913" i="1"/>
  <c r="CZ913" i="1"/>
  <c r="CY913" i="1"/>
  <c r="CX913" i="1"/>
  <c r="CW913" i="1"/>
  <c r="CV913" i="1"/>
  <c r="DB910" i="1"/>
  <c r="DA910" i="1"/>
  <c r="CZ910" i="1"/>
  <c r="CY910" i="1"/>
  <c r="CX910" i="1"/>
  <c r="CW910" i="1"/>
  <c r="CV910" i="1"/>
  <c r="DB1141" i="1"/>
  <c r="DA1141" i="1"/>
  <c r="CZ1141" i="1"/>
  <c r="CY1141" i="1"/>
  <c r="CX1141" i="1"/>
  <c r="CW1141" i="1"/>
  <c r="CV1141" i="1"/>
  <c r="DB941" i="1"/>
  <c r="DA941" i="1"/>
  <c r="CZ941" i="1"/>
  <c r="CY941" i="1"/>
  <c r="CX941" i="1"/>
  <c r="CW941" i="1"/>
  <c r="CV941" i="1"/>
  <c r="DB701" i="1"/>
  <c r="DA701" i="1"/>
  <c r="CZ701" i="1"/>
  <c r="CY701" i="1"/>
  <c r="CX701" i="1"/>
  <c r="CW701" i="1"/>
  <c r="CV701" i="1"/>
  <c r="DB344" i="1"/>
  <c r="DA344" i="1"/>
  <c r="CZ344" i="1"/>
  <c r="CY344" i="1"/>
  <c r="CX344" i="1"/>
  <c r="CW344" i="1"/>
  <c r="CV344" i="1"/>
  <c r="DB266" i="1"/>
  <c r="DA266" i="1"/>
  <c r="CZ266" i="1"/>
  <c r="CY266" i="1"/>
  <c r="CX266" i="1"/>
  <c r="CW266" i="1"/>
  <c r="CV266" i="1"/>
  <c r="DB71" i="1"/>
  <c r="DA71" i="1"/>
  <c r="CZ71" i="1"/>
  <c r="CY71" i="1"/>
  <c r="CX71" i="1"/>
  <c r="CW71" i="1"/>
  <c r="CV71" i="1"/>
  <c r="DB887" i="1"/>
  <c r="DA887" i="1"/>
  <c r="CZ887" i="1"/>
  <c r="CY887" i="1"/>
  <c r="CX887" i="1"/>
  <c r="CW887" i="1"/>
  <c r="CV887" i="1"/>
  <c r="DB765" i="1"/>
  <c r="DA765" i="1"/>
  <c r="CZ765" i="1"/>
  <c r="CY765" i="1"/>
  <c r="CX765" i="1"/>
  <c r="CW765" i="1"/>
  <c r="CV765" i="1"/>
  <c r="DB700" i="1"/>
  <c r="DA700" i="1"/>
  <c r="CZ700" i="1"/>
  <c r="CY700" i="1"/>
  <c r="CX700" i="1"/>
  <c r="CW700" i="1"/>
  <c r="CV700" i="1"/>
  <c r="DB451" i="1"/>
  <c r="DA451" i="1"/>
  <c r="CZ451" i="1"/>
  <c r="CY451" i="1"/>
  <c r="CX451" i="1"/>
  <c r="CW451" i="1"/>
  <c r="CV451" i="1"/>
  <c r="DB425" i="1"/>
  <c r="DA425" i="1"/>
  <c r="CZ425" i="1"/>
  <c r="CY425" i="1"/>
  <c r="CX425" i="1"/>
  <c r="CW425" i="1"/>
  <c r="CV425" i="1"/>
  <c r="DB352" i="1"/>
  <c r="DA352" i="1"/>
  <c r="CZ352" i="1"/>
  <c r="CY352" i="1"/>
  <c r="CX352" i="1"/>
  <c r="CW352" i="1"/>
  <c r="CV352" i="1"/>
  <c r="DB774" i="1"/>
  <c r="DA774" i="1"/>
  <c r="CZ774" i="1"/>
  <c r="CY774" i="1"/>
  <c r="CX774" i="1"/>
  <c r="CW774" i="1"/>
  <c r="CV774" i="1"/>
  <c r="DB648" i="1"/>
  <c r="DA648" i="1"/>
  <c r="CZ648" i="1"/>
  <c r="CY648" i="1"/>
  <c r="CX648" i="1"/>
  <c r="CW648" i="1"/>
  <c r="CV648" i="1"/>
  <c r="DB544" i="1"/>
  <c r="DA544" i="1"/>
  <c r="CZ544" i="1"/>
  <c r="CY544" i="1"/>
  <c r="CX544" i="1"/>
  <c r="CW544" i="1"/>
  <c r="CV544" i="1"/>
  <c r="DB523" i="1"/>
  <c r="DA523" i="1"/>
  <c r="CZ523" i="1"/>
  <c r="CY523" i="1"/>
  <c r="CX523" i="1"/>
  <c r="CW523" i="1"/>
  <c r="CV523" i="1"/>
  <c r="DB289" i="1"/>
  <c r="DA289" i="1"/>
  <c r="CZ289" i="1"/>
  <c r="CY289" i="1"/>
  <c r="CX289" i="1"/>
  <c r="CW289" i="1"/>
  <c r="CV289" i="1"/>
  <c r="DB180" i="1"/>
  <c r="DA180" i="1"/>
  <c r="CZ180" i="1"/>
  <c r="CY180" i="1"/>
  <c r="CX180" i="1"/>
  <c r="CW180" i="1"/>
  <c r="CV180" i="1"/>
  <c r="DB157" i="1"/>
  <c r="DA157" i="1"/>
  <c r="CZ157" i="1"/>
  <c r="CY157" i="1"/>
  <c r="CX157" i="1"/>
  <c r="CW157" i="1"/>
  <c r="CV157" i="1"/>
  <c r="DB1025" i="1"/>
  <c r="DA1025" i="1"/>
  <c r="CZ1025" i="1"/>
  <c r="CY1025" i="1"/>
  <c r="CX1025" i="1"/>
  <c r="CW1025" i="1"/>
  <c r="CV1025" i="1"/>
  <c r="DB1024" i="1"/>
  <c r="DA1024" i="1"/>
  <c r="CZ1024" i="1"/>
  <c r="CY1024" i="1"/>
  <c r="CX1024" i="1"/>
  <c r="CW1024" i="1"/>
  <c r="CV1024" i="1"/>
  <c r="DB495" i="1"/>
  <c r="DA495" i="1"/>
  <c r="CZ495" i="1"/>
  <c r="CY495" i="1"/>
  <c r="CX495" i="1"/>
  <c r="CW495" i="1"/>
  <c r="CV495" i="1"/>
  <c r="DB532" i="1"/>
  <c r="DA532" i="1"/>
  <c r="CZ532" i="1"/>
  <c r="CY532" i="1"/>
  <c r="CX532" i="1"/>
  <c r="CW532" i="1"/>
  <c r="CV532" i="1"/>
  <c r="DB392" i="1"/>
  <c r="DA392" i="1"/>
  <c r="CZ392" i="1"/>
  <c r="CY392" i="1"/>
  <c r="CX392" i="1"/>
  <c r="CW392" i="1"/>
  <c r="CV392" i="1"/>
  <c r="DB390" i="1"/>
  <c r="DA390" i="1"/>
  <c r="CZ390" i="1"/>
  <c r="CY390" i="1"/>
  <c r="CX390" i="1"/>
  <c r="CW390" i="1"/>
  <c r="CV390" i="1"/>
  <c r="DB1056" i="1"/>
  <c r="DA1056" i="1"/>
  <c r="CZ1056" i="1"/>
  <c r="CY1056" i="1"/>
  <c r="CX1056" i="1"/>
  <c r="CW1056" i="1"/>
  <c r="CV1056" i="1"/>
  <c r="DB1017" i="1"/>
  <c r="DA1017" i="1"/>
  <c r="CZ1017" i="1"/>
  <c r="CY1017" i="1"/>
  <c r="CX1017" i="1"/>
  <c r="CW1017" i="1"/>
  <c r="CV1017" i="1"/>
  <c r="DB577" i="1"/>
  <c r="DA577" i="1"/>
  <c r="CZ577" i="1"/>
  <c r="CY577" i="1"/>
  <c r="CX577" i="1"/>
  <c r="CW577" i="1"/>
  <c r="CV577" i="1"/>
  <c r="DB161" i="1"/>
  <c r="DA161" i="1"/>
  <c r="CZ161" i="1"/>
  <c r="CY161" i="1"/>
  <c r="CX161" i="1"/>
  <c r="CW161" i="1"/>
  <c r="CV161" i="1"/>
  <c r="DB909" i="1"/>
  <c r="DA909" i="1"/>
  <c r="CZ909" i="1"/>
  <c r="CY909" i="1"/>
  <c r="CX909" i="1"/>
  <c r="CW909" i="1"/>
  <c r="CV909" i="1"/>
  <c r="DB752" i="1"/>
  <c r="DA752" i="1"/>
  <c r="CZ752" i="1"/>
  <c r="CY752" i="1"/>
  <c r="CX752" i="1"/>
  <c r="CW752" i="1"/>
  <c r="CV752" i="1"/>
  <c r="DB679" i="1"/>
  <c r="DA679" i="1"/>
  <c r="CZ679" i="1"/>
  <c r="CY679" i="1"/>
  <c r="CX679" i="1"/>
  <c r="CW679" i="1"/>
  <c r="CV679" i="1"/>
  <c r="DB580" i="1"/>
  <c r="DA580" i="1"/>
  <c r="CZ580" i="1"/>
  <c r="CY580" i="1"/>
  <c r="CX580" i="1"/>
  <c r="CW580" i="1"/>
  <c r="CV580" i="1"/>
  <c r="DB282" i="1"/>
  <c r="DA282" i="1"/>
  <c r="CZ282" i="1"/>
  <c r="CY282" i="1"/>
  <c r="CX282" i="1"/>
  <c r="CW282" i="1"/>
  <c r="CV282" i="1"/>
  <c r="DB1005" i="1"/>
  <c r="DA1005" i="1"/>
  <c r="CZ1005" i="1"/>
  <c r="CY1005" i="1"/>
  <c r="CX1005" i="1"/>
  <c r="CW1005" i="1"/>
  <c r="CV1005" i="1"/>
  <c r="DB305" i="1"/>
  <c r="DA305" i="1"/>
  <c r="CZ305" i="1"/>
  <c r="CY305" i="1"/>
  <c r="CX305" i="1"/>
  <c r="CW305" i="1"/>
  <c r="CV305" i="1"/>
  <c r="DB1128" i="1"/>
  <c r="DA1128" i="1"/>
  <c r="CZ1128" i="1"/>
  <c r="CY1128" i="1"/>
  <c r="CX1128" i="1"/>
  <c r="CW1128" i="1"/>
  <c r="CV1128" i="1"/>
  <c r="DB1034" i="1"/>
  <c r="DA1034" i="1"/>
  <c r="CZ1034" i="1"/>
  <c r="CY1034" i="1"/>
  <c r="CX1034" i="1"/>
  <c r="CW1034" i="1"/>
  <c r="CV1034" i="1"/>
  <c r="DB1033" i="1"/>
  <c r="DA1033" i="1"/>
  <c r="CZ1033" i="1"/>
  <c r="CY1033" i="1"/>
  <c r="CX1033" i="1"/>
  <c r="CW1033" i="1"/>
  <c r="CV1033" i="1"/>
  <c r="DB460" i="1"/>
  <c r="DA460" i="1"/>
  <c r="CZ460" i="1"/>
  <c r="CY460" i="1"/>
  <c r="CX460" i="1"/>
  <c r="CW460" i="1"/>
  <c r="CV460" i="1"/>
  <c r="DB408" i="1"/>
  <c r="DA408" i="1"/>
  <c r="CZ408" i="1"/>
  <c r="CY408" i="1"/>
  <c r="CX408" i="1"/>
  <c r="CW408" i="1"/>
  <c r="CV408" i="1"/>
  <c r="DB15" i="1"/>
  <c r="DA15" i="1"/>
  <c r="CZ15" i="1"/>
  <c r="CY15" i="1"/>
  <c r="CX15" i="1"/>
  <c r="CW15" i="1"/>
  <c r="CV15" i="1"/>
  <c r="DB766" i="1"/>
  <c r="DA766" i="1"/>
  <c r="CZ766" i="1"/>
  <c r="CY766" i="1"/>
  <c r="CX766" i="1"/>
  <c r="CW766" i="1"/>
  <c r="CV766" i="1"/>
  <c r="DB16" i="1"/>
  <c r="DA16" i="1"/>
  <c r="CZ16" i="1"/>
  <c r="CY16" i="1"/>
  <c r="CX16" i="1"/>
  <c r="CW16" i="1"/>
  <c r="CV16" i="1"/>
  <c r="DB292" i="1"/>
  <c r="DA292" i="1"/>
  <c r="CZ292" i="1"/>
  <c r="CY292" i="1"/>
  <c r="CX292" i="1"/>
  <c r="CW292" i="1"/>
  <c r="CV292" i="1"/>
  <c r="DB972" i="1"/>
  <c r="DA972" i="1"/>
  <c r="CZ972" i="1"/>
  <c r="CY972" i="1"/>
  <c r="CX972" i="1"/>
  <c r="CW972" i="1"/>
  <c r="CV972" i="1"/>
  <c r="DB944" i="1"/>
  <c r="DA944" i="1"/>
  <c r="CZ944" i="1"/>
  <c r="CY944" i="1"/>
  <c r="CX944" i="1"/>
  <c r="CW944" i="1"/>
  <c r="CV944" i="1"/>
  <c r="DB951" i="1"/>
  <c r="DA951" i="1"/>
  <c r="CZ951" i="1"/>
  <c r="CY951" i="1"/>
  <c r="CX951" i="1"/>
  <c r="CW951" i="1"/>
  <c r="CV951" i="1"/>
  <c r="DB670" i="1"/>
  <c r="DA670" i="1"/>
  <c r="CZ670" i="1"/>
  <c r="CY670" i="1"/>
  <c r="CX670" i="1"/>
  <c r="CW670" i="1"/>
  <c r="CV670" i="1"/>
  <c r="DB14" i="1"/>
  <c r="DA14" i="1"/>
  <c r="CZ14" i="1"/>
  <c r="CY14" i="1"/>
  <c r="CX14" i="1"/>
  <c r="CW14" i="1"/>
  <c r="CV14" i="1"/>
  <c r="DB672" i="1"/>
  <c r="DA672" i="1"/>
  <c r="CZ672" i="1"/>
  <c r="CY672" i="1"/>
  <c r="CX672" i="1"/>
  <c r="CW672" i="1"/>
  <c r="CV672" i="1"/>
  <c r="DB423" i="1"/>
  <c r="DA423" i="1"/>
  <c r="CZ423" i="1"/>
  <c r="CY423" i="1"/>
  <c r="CX423" i="1"/>
  <c r="CW423" i="1"/>
  <c r="CV423" i="1"/>
  <c r="DB150" i="1"/>
  <c r="DA150" i="1"/>
  <c r="CZ150" i="1"/>
  <c r="CY150" i="1"/>
  <c r="CX150" i="1"/>
  <c r="CW150" i="1"/>
  <c r="CV150" i="1"/>
  <c r="DB13" i="1"/>
  <c r="DA13" i="1"/>
  <c r="CZ13" i="1"/>
  <c r="CY13" i="1"/>
  <c r="CX13" i="1"/>
  <c r="CW13" i="1"/>
  <c r="CV13" i="1"/>
  <c r="DB1047" i="1"/>
  <c r="DA1047" i="1"/>
  <c r="CZ1047" i="1"/>
  <c r="CY1047" i="1"/>
  <c r="CX1047" i="1"/>
  <c r="CW1047" i="1"/>
  <c r="CV1047" i="1"/>
  <c r="DB1052" i="1"/>
  <c r="DA1052" i="1"/>
  <c r="CZ1052" i="1"/>
  <c r="CY1052" i="1"/>
  <c r="CX1052" i="1"/>
  <c r="CW1052" i="1"/>
  <c r="CV1052" i="1"/>
  <c r="DB501" i="1"/>
  <c r="DA501" i="1"/>
  <c r="CZ501" i="1"/>
  <c r="CY501" i="1"/>
  <c r="CX501" i="1"/>
  <c r="CW501" i="1"/>
  <c r="CV501" i="1"/>
  <c r="DB371" i="1"/>
  <c r="DA371" i="1"/>
  <c r="CZ371" i="1"/>
  <c r="CY371" i="1"/>
  <c r="CX371" i="1"/>
  <c r="CW371" i="1"/>
  <c r="CV371" i="1"/>
  <c r="DB526" i="1"/>
  <c r="DA526" i="1"/>
  <c r="CZ526" i="1"/>
  <c r="CY526" i="1"/>
  <c r="CX526" i="1"/>
  <c r="CW526" i="1"/>
  <c r="CV526" i="1"/>
  <c r="DB129" i="1"/>
  <c r="DA129" i="1"/>
  <c r="CZ129" i="1"/>
  <c r="CY129" i="1"/>
  <c r="CX129" i="1"/>
  <c r="CW129" i="1"/>
  <c r="CV129" i="1"/>
  <c r="DB552" i="1"/>
  <c r="DA552" i="1"/>
  <c r="CZ552" i="1"/>
  <c r="CY552" i="1"/>
  <c r="CX552" i="1"/>
  <c r="CW552" i="1"/>
  <c r="CV552" i="1"/>
  <c r="DB341" i="1"/>
  <c r="DA341" i="1"/>
  <c r="CZ341" i="1"/>
  <c r="CY341" i="1"/>
  <c r="CX341" i="1"/>
  <c r="CW341" i="1"/>
  <c r="CV341" i="1"/>
  <c r="DB140" i="1"/>
  <c r="DA140" i="1"/>
  <c r="CZ140" i="1"/>
  <c r="CY140" i="1"/>
  <c r="CX140" i="1"/>
  <c r="CW140" i="1"/>
  <c r="CV140" i="1"/>
  <c r="DB1036" i="1"/>
  <c r="DA1036" i="1"/>
  <c r="CZ1036" i="1"/>
  <c r="CY1036" i="1"/>
  <c r="CX1036" i="1"/>
  <c r="CW1036" i="1"/>
  <c r="CV1036" i="1"/>
  <c r="DB673" i="1"/>
  <c r="DA673" i="1"/>
  <c r="CZ673" i="1"/>
  <c r="CY673" i="1"/>
  <c r="CX673" i="1"/>
  <c r="CW673" i="1"/>
  <c r="CV673" i="1"/>
  <c r="DB917" i="1"/>
  <c r="DA917" i="1"/>
  <c r="CZ917" i="1"/>
  <c r="CY917" i="1"/>
  <c r="CX917" i="1"/>
  <c r="CW917" i="1"/>
  <c r="CV917" i="1"/>
  <c r="DB86" i="1"/>
  <c r="DA86" i="1"/>
  <c r="CZ86" i="1"/>
  <c r="CY86" i="1"/>
  <c r="CX86" i="1"/>
  <c r="CW86" i="1"/>
  <c r="CV86" i="1"/>
  <c r="DB120" i="1"/>
  <c r="DA120" i="1"/>
  <c r="CZ120" i="1"/>
  <c r="CY120" i="1"/>
  <c r="CX120" i="1"/>
  <c r="CW120" i="1"/>
  <c r="CV120" i="1"/>
  <c r="DB372" i="1"/>
  <c r="DA372" i="1"/>
  <c r="CZ372" i="1"/>
  <c r="CY372" i="1"/>
  <c r="CX372" i="1"/>
  <c r="CW372" i="1"/>
  <c r="CV372" i="1"/>
  <c r="DB730" i="1"/>
  <c r="DA730" i="1"/>
  <c r="CZ730" i="1"/>
  <c r="CY730" i="1"/>
  <c r="CX730" i="1"/>
  <c r="CW730" i="1"/>
  <c r="CV730" i="1"/>
  <c r="DB713" i="1"/>
  <c r="DA713" i="1"/>
  <c r="CZ713" i="1"/>
  <c r="CY713" i="1"/>
  <c r="CX713" i="1"/>
  <c r="CW713" i="1"/>
  <c r="CV713" i="1"/>
  <c r="DB806" i="1"/>
  <c r="DA806" i="1"/>
  <c r="CZ806" i="1"/>
  <c r="CY806" i="1"/>
  <c r="CX806" i="1"/>
  <c r="CW806" i="1"/>
  <c r="CV806" i="1"/>
  <c r="DB1104" i="1"/>
  <c r="DA1104" i="1"/>
  <c r="CZ1104" i="1"/>
  <c r="CY1104" i="1"/>
  <c r="CX1104" i="1"/>
  <c r="CW1104" i="1"/>
  <c r="CV1104" i="1"/>
  <c r="DB921" i="1"/>
  <c r="DA921" i="1"/>
  <c r="CZ921" i="1"/>
  <c r="CY921" i="1"/>
  <c r="CX921" i="1"/>
  <c r="CW921" i="1"/>
  <c r="CV921" i="1"/>
  <c r="DB1108" i="1"/>
  <c r="DA1108" i="1"/>
  <c r="CZ1108" i="1"/>
  <c r="CY1108" i="1"/>
  <c r="CX1108" i="1"/>
  <c r="CW1108" i="1"/>
  <c r="CV1108" i="1"/>
  <c r="DB974" i="1"/>
  <c r="DA974" i="1"/>
  <c r="CZ974" i="1"/>
  <c r="CY974" i="1"/>
  <c r="CX974" i="1"/>
  <c r="CW974" i="1"/>
  <c r="CV974" i="1"/>
  <c r="DB908" i="1"/>
  <c r="DA908" i="1"/>
  <c r="CZ908" i="1"/>
  <c r="CY908" i="1"/>
  <c r="CX908" i="1"/>
  <c r="CW908" i="1"/>
  <c r="CV908" i="1"/>
  <c r="DB438" i="1"/>
  <c r="DA438" i="1"/>
  <c r="CZ438" i="1"/>
  <c r="CY438" i="1"/>
  <c r="CX438" i="1"/>
  <c r="CW438" i="1"/>
  <c r="CV438" i="1"/>
  <c r="DB717" i="1"/>
  <c r="DA717" i="1"/>
  <c r="CZ717" i="1"/>
  <c r="CY717" i="1"/>
  <c r="CX717" i="1"/>
  <c r="CW717" i="1"/>
  <c r="CV717" i="1"/>
  <c r="DB261" i="1"/>
  <c r="DA261" i="1"/>
  <c r="CZ261" i="1"/>
  <c r="CY261" i="1"/>
  <c r="CX261" i="1"/>
  <c r="CW261" i="1"/>
  <c r="CV261" i="1"/>
  <c r="DB479" i="1"/>
  <c r="DA479" i="1"/>
  <c r="CZ479" i="1"/>
  <c r="CY479" i="1"/>
  <c r="CX479" i="1"/>
  <c r="CW479" i="1"/>
  <c r="CV479" i="1"/>
  <c r="DB284" i="1"/>
  <c r="DA284" i="1"/>
  <c r="CZ284" i="1"/>
  <c r="CY284" i="1"/>
  <c r="CX284" i="1"/>
  <c r="CW284" i="1"/>
  <c r="CV284" i="1"/>
  <c r="DB1070" i="1"/>
  <c r="DA1070" i="1"/>
  <c r="CZ1070" i="1"/>
  <c r="CY1070" i="1"/>
  <c r="CX1070" i="1"/>
  <c r="CW1070" i="1"/>
  <c r="CV1070" i="1"/>
  <c r="DB767" i="1"/>
  <c r="DA767" i="1"/>
  <c r="CZ767" i="1"/>
  <c r="CY767" i="1"/>
  <c r="CX767" i="1"/>
  <c r="CW767" i="1"/>
  <c r="CV767" i="1"/>
  <c r="DB1083" i="1"/>
  <c r="DA1083" i="1"/>
  <c r="CZ1083" i="1"/>
  <c r="CY1083" i="1"/>
  <c r="CX1083" i="1"/>
  <c r="CW1083" i="1"/>
  <c r="CV1083" i="1"/>
  <c r="DB975" i="1"/>
  <c r="DA975" i="1"/>
  <c r="CZ975" i="1"/>
  <c r="CY975" i="1"/>
  <c r="CX975" i="1"/>
  <c r="CW975" i="1"/>
  <c r="CV975" i="1"/>
  <c r="DB1124" i="1"/>
  <c r="DA1124" i="1"/>
  <c r="CZ1124" i="1"/>
  <c r="CY1124" i="1"/>
  <c r="CX1124" i="1"/>
  <c r="CW1124" i="1"/>
  <c r="CV1124" i="1"/>
  <c r="DB948" i="1"/>
  <c r="DA948" i="1"/>
  <c r="CZ948" i="1"/>
  <c r="CY948" i="1"/>
  <c r="CX948" i="1"/>
  <c r="CW948" i="1"/>
  <c r="CV948" i="1"/>
  <c r="DB105" i="1"/>
  <c r="DA105" i="1"/>
  <c r="CZ105" i="1"/>
  <c r="CY105" i="1"/>
  <c r="CX105" i="1"/>
  <c r="CW105" i="1"/>
  <c r="CV105" i="1"/>
  <c r="DB103" i="1"/>
  <c r="DA103" i="1"/>
  <c r="CZ103" i="1"/>
  <c r="CY103" i="1"/>
  <c r="CX103" i="1"/>
  <c r="CW103" i="1"/>
  <c r="CV103" i="1"/>
  <c r="DB967" i="1"/>
  <c r="DA967" i="1"/>
  <c r="CZ967" i="1"/>
  <c r="CY967" i="1"/>
  <c r="CX967" i="1"/>
  <c r="CW967" i="1"/>
  <c r="CV967" i="1"/>
  <c r="DB746" i="1"/>
  <c r="DA746" i="1"/>
  <c r="CZ746" i="1"/>
  <c r="CY746" i="1"/>
  <c r="CX746" i="1"/>
  <c r="CW746" i="1"/>
  <c r="CV746" i="1"/>
  <c r="DB671" i="1"/>
  <c r="DA671" i="1"/>
  <c r="CZ671" i="1"/>
  <c r="CY671" i="1"/>
  <c r="CX671" i="1"/>
  <c r="CW671" i="1"/>
  <c r="CV671" i="1"/>
  <c r="DB104" i="1"/>
  <c r="DA104" i="1"/>
  <c r="CZ104" i="1"/>
  <c r="CY104" i="1"/>
  <c r="CX104" i="1"/>
  <c r="CW104" i="1"/>
  <c r="CV104" i="1"/>
  <c r="DB46" i="1"/>
  <c r="DA46" i="1"/>
  <c r="CZ46" i="1"/>
  <c r="CY46" i="1"/>
  <c r="CX46" i="1"/>
  <c r="CW46" i="1"/>
  <c r="CV46" i="1"/>
  <c r="DB190" i="1"/>
  <c r="DA190" i="1"/>
  <c r="CZ190" i="1"/>
  <c r="CY190" i="1"/>
  <c r="CX190" i="1"/>
  <c r="CW190" i="1"/>
  <c r="CV190" i="1"/>
  <c r="DB142" i="1"/>
  <c r="DA142" i="1"/>
  <c r="CZ142" i="1"/>
  <c r="CY142" i="1"/>
  <c r="CX142" i="1"/>
  <c r="CW142" i="1"/>
  <c r="CV142" i="1"/>
  <c r="DB813" i="1"/>
  <c r="DA813" i="1"/>
  <c r="CZ813" i="1"/>
  <c r="CY813" i="1"/>
  <c r="CX813" i="1"/>
  <c r="CW813" i="1"/>
  <c r="CV813" i="1"/>
  <c r="DB121" i="1"/>
  <c r="DA121" i="1"/>
  <c r="CZ121" i="1"/>
  <c r="CY121" i="1"/>
  <c r="CX121" i="1"/>
  <c r="CW121" i="1"/>
  <c r="CV121" i="1"/>
  <c r="DB303" i="1"/>
  <c r="DA303" i="1"/>
  <c r="CZ303" i="1"/>
  <c r="CY303" i="1"/>
  <c r="CX303" i="1"/>
  <c r="CW303" i="1"/>
  <c r="CV303" i="1"/>
  <c r="DB280" i="1"/>
  <c r="DA280" i="1"/>
  <c r="CZ280" i="1"/>
  <c r="CY280" i="1"/>
  <c r="CX280" i="1"/>
  <c r="CW280" i="1"/>
  <c r="CV280" i="1"/>
  <c r="DB209" i="1"/>
  <c r="DA209" i="1"/>
  <c r="CZ209" i="1"/>
  <c r="CY209" i="1"/>
  <c r="CX209" i="1"/>
  <c r="CW209" i="1"/>
  <c r="CV209" i="1"/>
  <c r="DB413" i="1"/>
  <c r="DA413" i="1"/>
  <c r="CZ413" i="1"/>
  <c r="CY413" i="1"/>
  <c r="CX413" i="1"/>
  <c r="CW413" i="1"/>
  <c r="CV413" i="1"/>
  <c r="DB728" i="1"/>
  <c r="DA728" i="1"/>
  <c r="CZ728" i="1"/>
  <c r="CY728" i="1"/>
  <c r="CX728" i="1"/>
  <c r="CW728" i="1"/>
  <c r="CV728" i="1"/>
  <c r="DB452" i="1"/>
  <c r="DA452" i="1"/>
  <c r="CZ452" i="1"/>
  <c r="CY452" i="1"/>
  <c r="CX452" i="1"/>
  <c r="CW452" i="1"/>
  <c r="CV452" i="1"/>
  <c r="DB456" i="1"/>
  <c r="DA456" i="1"/>
  <c r="CZ456" i="1"/>
  <c r="CY456" i="1"/>
  <c r="CX456" i="1"/>
  <c r="CW456" i="1"/>
  <c r="CV456" i="1"/>
  <c r="DB38" i="1"/>
  <c r="DA38" i="1"/>
  <c r="CZ38" i="1"/>
  <c r="CY38" i="1"/>
  <c r="CX38" i="1"/>
  <c r="CW38" i="1"/>
  <c r="CV38" i="1"/>
  <c r="DB430" i="1"/>
  <c r="DA430" i="1"/>
  <c r="CZ430" i="1"/>
  <c r="CY430" i="1"/>
  <c r="CX430" i="1"/>
  <c r="CW430" i="1"/>
  <c r="CV430" i="1"/>
  <c r="DB662" i="1"/>
  <c r="DA662" i="1"/>
  <c r="CZ662" i="1"/>
  <c r="CY662" i="1"/>
  <c r="CX662" i="1"/>
  <c r="CW662" i="1"/>
  <c r="CV662" i="1"/>
  <c r="DB1069" i="1"/>
  <c r="DA1069" i="1"/>
  <c r="CZ1069" i="1"/>
  <c r="CY1069" i="1"/>
  <c r="CX1069" i="1"/>
  <c r="CW1069" i="1"/>
  <c r="CV1069" i="1"/>
  <c r="DB1133" i="1"/>
  <c r="DA1133" i="1"/>
  <c r="CZ1133" i="1"/>
  <c r="CY1133" i="1"/>
  <c r="CX1133" i="1"/>
  <c r="CW1133" i="1"/>
  <c r="CV1133" i="1"/>
  <c r="DB1038" i="1"/>
  <c r="DA1038" i="1"/>
  <c r="CZ1038" i="1"/>
  <c r="CY1038" i="1"/>
  <c r="CX1038" i="1"/>
  <c r="CW1038" i="1"/>
  <c r="CV1038" i="1"/>
  <c r="DB516" i="1"/>
  <c r="DA516" i="1"/>
  <c r="CZ516" i="1"/>
  <c r="CY516" i="1"/>
  <c r="CX516" i="1"/>
  <c r="CW516" i="1"/>
  <c r="CV516" i="1"/>
  <c r="DB254" i="1"/>
  <c r="DA254" i="1"/>
  <c r="CZ254" i="1"/>
  <c r="CY254" i="1"/>
  <c r="CX254" i="1"/>
  <c r="CW254" i="1"/>
  <c r="CV254" i="1"/>
  <c r="DB85" i="1"/>
  <c r="DA85" i="1"/>
  <c r="CZ85" i="1"/>
  <c r="CY85" i="1"/>
  <c r="CX85" i="1"/>
  <c r="CW85" i="1"/>
  <c r="CV85" i="1"/>
  <c r="DB382" i="1"/>
  <c r="DA382" i="1"/>
  <c r="CZ382" i="1"/>
  <c r="CY382" i="1"/>
  <c r="CX382" i="1"/>
  <c r="CW382" i="1"/>
  <c r="CV382" i="1"/>
  <c r="DB894" i="1"/>
  <c r="DA894" i="1"/>
  <c r="CZ894" i="1"/>
  <c r="CY894" i="1"/>
  <c r="CX894" i="1"/>
  <c r="CW894" i="1"/>
  <c r="CV894" i="1"/>
  <c r="DB1078" i="1"/>
  <c r="DA1078" i="1"/>
  <c r="CZ1078" i="1"/>
  <c r="CY1078" i="1"/>
  <c r="CX1078" i="1"/>
  <c r="CW1078" i="1"/>
  <c r="CV1078" i="1"/>
  <c r="DB996" i="1"/>
  <c r="DA996" i="1"/>
  <c r="CZ996" i="1"/>
  <c r="CY996" i="1"/>
  <c r="CX996" i="1"/>
  <c r="CW996" i="1"/>
  <c r="CV996" i="1"/>
  <c r="DB758" i="1"/>
  <c r="DA758" i="1"/>
  <c r="CZ758" i="1"/>
  <c r="CY758" i="1"/>
  <c r="CX758" i="1"/>
  <c r="CW758" i="1"/>
  <c r="CV758" i="1"/>
  <c r="DB651" i="1"/>
  <c r="DA651" i="1"/>
  <c r="CZ651" i="1"/>
  <c r="CY651" i="1"/>
  <c r="CX651" i="1"/>
  <c r="CW651" i="1"/>
  <c r="CV651" i="1"/>
  <c r="DB465" i="1"/>
  <c r="DA465" i="1"/>
  <c r="CZ465" i="1"/>
  <c r="CY465" i="1"/>
  <c r="CX465" i="1"/>
  <c r="CW465" i="1"/>
  <c r="CV465" i="1"/>
  <c r="DB389" i="1"/>
  <c r="DA389" i="1"/>
  <c r="CZ389" i="1"/>
  <c r="CY389" i="1"/>
  <c r="CX389" i="1"/>
  <c r="CW389" i="1"/>
  <c r="CV389" i="1"/>
  <c r="DB388" i="1"/>
  <c r="DA388" i="1"/>
  <c r="CZ388" i="1"/>
  <c r="CY388" i="1"/>
  <c r="CX388" i="1"/>
  <c r="CW388" i="1"/>
  <c r="CV388" i="1"/>
  <c r="DB537" i="1"/>
  <c r="DA537" i="1"/>
  <c r="CZ537" i="1"/>
  <c r="CY537" i="1"/>
  <c r="CX537" i="1"/>
  <c r="CW537" i="1"/>
  <c r="CV537" i="1"/>
  <c r="DB658" i="1"/>
  <c r="DA658" i="1"/>
  <c r="CZ658" i="1"/>
  <c r="CY658" i="1"/>
  <c r="CX658" i="1"/>
  <c r="CW658" i="1"/>
  <c r="CV658" i="1"/>
  <c r="DB471" i="1"/>
  <c r="DA471" i="1"/>
  <c r="CZ471" i="1"/>
  <c r="CY471" i="1"/>
  <c r="CX471" i="1"/>
  <c r="CW471" i="1"/>
  <c r="CV471" i="1"/>
  <c r="DB359" i="1"/>
  <c r="DA359" i="1"/>
  <c r="CZ359" i="1"/>
  <c r="CY359" i="1"/>
  <c r="CX359" i="1"/>
  <c r="CW359" i="1"/>
  <c r="CV359" i="1"/>
  <c r="DB645" i="1"/>
  <c r="DA645" i="1"/>
  <c r="CZ645" i="1"/>
  <c r="CY645" i="1"/>
  <c r="CX645" i="1"/>
  <c r="CW645" i="1"/>
  <c r="CV645" i="1"/>
  <c r="DB1028" i="1"/>
  <c r="DA1028" i="1"/>
  <c r="CZ1028" i="1"/>
  <c r="CY1028" i="1"/>
  <c r="CX1028" i="1"/>
  <c r="CW1028" i="1"/>
  <c r="CV1028" i="1"/>
  <c r="DB895" i="1"/>
  <c r="DA895" i="1"/>
  <c r="CZ895" i="1"/>
  <c r="CY895" i="1"/>
  <c r="CX895" i="1"/>
  <c r="CW895" i="1"/>
  <c r="CV895" i="1"/>
  <c r="DB1137" i="1"/>
  <c r="DA1137" i="1"/>
  <c r="CZ1137" i="1"/>
  <c r="CY1137" i="1"/>
  <c r="CX1137" i="1"/>
  <c r="CW1137" i="1"/>
  <c r="CV1137" i="1"/>
  <c r="DB491" i="1"/>
  <c r="DA491" i="1"/>
  <c r="CZ491" i="1"/>
  <c r="CY491" i="1"/>
  <c r="CX491" i="1"/>
  <c r="CW491" i="1"/>
  <c r="CV491" i="1"/>
  <c r="DB741" i="1"/>
  <c r="DA741" i="1"/>
  <c r="CZ741" i="1"/>
  <c r="CY741" i="1"/>
  <c r="CX741" i="1"/>
  <c r="CW741" i="1"/>
  <c r="CV741" i="1"/>
  <c r="DB740" i="1"/>
  <c r="DA740" i="1"/>
  <c r="CZ740" i="1"/>
  <c r="CY740" i="1"/>
  <c r="CX740" i="1"/>
  <c r="CW740" i="1"/>
  <c r="CV740" i="1"/>
  <c r="DB522" i="1"/>
  <c r="DA522" i="1"/>
  <c r="CZ522" i="1"/>
  <c r="CY522" i="1"/>
  <c r="CX522" i="1"/>
  <c r="CW522" i="1"/>
  <c r="CV522" i="1"/>
  <c r="DB480" i="1"/>
  <c r="DA480" i="1"/>
  <c r="CZ480" i="1"/>
  <c r="CY480" i="1"/>
  <c r="CX480" i="1"/>
  <c r="CW480" i="1"/>
  <c r="CV480" i="1"/>
  <c r="DB561" i="1"/>
  <c r="DA561" i="1"/>
  <c r="CZ561" i="1"/>
  <c r="CY561" i="1"/>
  <c r="CX561" i="1"/>
  <c r="CW561" i="1"/>
  <c r="CV561" i="1"/>
  <c r="DB346" i="1"/>
  <c r="DA346" i="1"/>
  <c r="CZ346" i="1"/>
  <c r="CY346" i="1"/>
  <c r="CX346" i="1"/>
  <c r="CW346" i="1"/>
  <c r="CV346" i="1"/>
  <c r="DB534" i="1"/>
  <c r="DA534" i="1"/>
  <c r="CZ534" i="1"/>
  <c r="CY534" i="1"/>
  <c r="CX534" i="1"/>
  <c r="CW534" i="1"/>
  <c r="CV534" i="1"/>
  <c r="DB487" i="1"/>
  <c r="DA487" i="1"/>
  <c r="CZ487" i="1"/>
  <c r="CY487" i="1"/>
  <c r="CX487" i="1"/>
  <c r="CW487" i="1"/>
  <c r="CV487" i="1"/>
  <c r="DB416" i="1"/>
  <c r="DA416" i="1"/>
  <c r="CZ416" i="1"/>
  <c r="CY416" i="1"/>
  <c r="CX416" i="1"/>
  <c r="CW416" i="1"/>
  <c r="CV416" i="1"/>
  <c r="DB877" i="1"/>
  <c r="DA877" i="1"/>
  <c r="CZ877" i="1"/>
  <c r="CY877" i="1"/>
  <c r="CX877" i="1"/>
  <c r="CW877" i="1"/>
  <c r="CV877" i="1"/>
  <c r="DB950" i="1"/>
  <c r="DA950" i="1"/>
  <c r="CZ950" i="1"/>
  <c r="CY950" i="1"/>
  <c r="CX950" i="1"/>
  <c r="CW950" i="1"/>
  <c r="CV950" i="1"/>
  <c r="DB688" i="1"/>
  <c r="DA688" i="1"/>
  <c r="CZ688" i="1"/>
  <c r="CY688" i="1"/>
  <c r="CX688" i="1"/>
  <c r="CW688" i="1"/>
  <c r="CV688" i="1"/>
  <c r="DB609" i="1"/>
  <c r="DA609" i="1"/>
  <c r="CZ609" i="1"/>
  <c r="CY609" i="1"/>
  <c r="CX609" i="1"/>
  <c r="CW609" i="1"/>
  <c r="CV609" i="1"/>
  <c r="DB136" i="1"/>
  <c r="DA136" i="1"/>
  <c r="CZ136" i="1"/>
  <c r="CY136" i="1"/>
  <c r="CX136" i="1"/>
  <c r="CW136" i="1"/>
  <c r="CV136" i="1"/>
  <c r="DB659" i="1"/>
  <c r="DA659" i="1"/>
  <c r="CZ659" i="1"/>
  <c r="CY659" i="1"/>
  <c r="CX659" i="1"/>
  <c r="CW659" i="1"/>
  <c r="CV659" i="1"/>
  <c r="DB623" i="1"/>
  <c r="DA623" i="1"/>
  <c r="CZ623" i="1"/>
  <c r="CY623" i="1"/>
  <c r="CX623" i="1"/>
  <c r="CW623" i="1"/>
  <c r="CV623" i="1"/>
  <c r="DB839" i="1"/>
  <c r="DA839" i="1"/>
  <c r="CZ839" i="1"/>
  <c r="CY839" i="1"/>
  <c r="CX839" i="1"/>
  <c r="CW839" i="1"/>
  <c r="CV839" i="1"/>
  <c r="DB653" i="1"/>
  <c r="DA653" i="1"/>
  <c r="CZ653" i="1"/>
  <c r="CY653" i="1"/>
  <c r="CX653" i="1"/>
  <c r="CW653" i="1"/>
  <c r="CV653" i="1"/>
  <c r="DB976" i="1"/>
  <c r="DA976" i="1"/>
  <c r="CZ976" i="1"/>
  <c r="CY976" i="1"/>
  <c r="CX976" i="1"/>
  <c r="CW976" i="1"/>
  <c r="CV976" i="1"/>
  <c r="DB785" i="1"/>
  <c r="DA785" i="1"/>
  <c r="CZ785" i="1"/>
  <c r="CY785" i="1"/>
  <c r="CX785" i="1"/>
  <c r="CW785" i="1"/>
  <c r="CV785" i="1"/>
  <c r="DB149" i="1"/>
  <c r="DA149" i="1"/>
  <c r="CZ149" i="1"/>
  <c r="CY149" i="1"/>
  <c r="CX149" i="1"/>
  <c r="CW149" i="1"/>
  <c r="CV149" i="1"/>
  <c r="DB684" i="1"/>
  <c r="DA684" i="1"/>
  <c r="CZ684" i="1"/>
  <c r="CY684" i="1"/>
  <c r="CX684" i="1"/>
  <c r="CW684" i="1"/>
  <c r="CV684" i="1"/>
  <c r="DB439" i="1"/>
  <c r="DA439" i="1"/>
  <c r="CZ439" i="1"/>
  <c r="CY439" i="1"/>
  <c r="CX439" i="1"/>
  <c r="CW439" i="1"/>
  <c r="CV439" i="1"/>
  <c r="DB358" i="1"/>
  <c r="DA358" i="1"/>
  <c r="CZ358" i="1"/>
  <c r="CY358" i="1"/>
  <c r="CX358" i="1"/>
  <c r="CW358" i="1"/>
  <c r="CV358" i="1"/>
  <c r="DB994" i="1"/>
  <c r="DA994" i="1"/>
  <c r="CZ994" i="1"/>
  <c r="CY994" i="1"/>
  <c r="CX994" i="1"/>
  <c r="CW994" i="1"/>
  <c r="CV994" i="1"/>
  <c r="DB69" i="1"/>
  <c r="DA69" i="1"/>
  <c r="CZ69" i="1"/>
  <c r="CY69" i="1"/>
  <c r="CX69" i="1"/>
  <c r="CW69" i="1"/>
  <c r="CV69" i="1"/>
  <c r="DB70" i="1"/>
  <c r="DA70" i="1"/>
  <c r="CZ70" i="1"/>
  <c r="CY70" i="1"/>
  <c r="CX70" i="1"/>
  <c r="CW70" i="1"/>
  <c r="CV70" i="1"/>
  <c r="DB718" i="1"/>
  <c r="DA718" i="1"/>
  <c r="CZ718" i="1"/>
  <c r="CY718" i="1"/>
  <c r="CX718" i="1"/>
  <c r="CW718" i="1"/>
  <c r="CV718" i="1"/>
  <c r="DB391" i="1"/>
  <c r="DA391" i="1"/>
  <c r="CZ391" i="1"/>
  <c r="CY391" i="1"/>
  <c r="CX391" i="1"/>
  <c r="CW391" i="1"/>
  <c r="CV391" i="1"/>
  <c r="DB683" i="1"/>
  <c r="DA683" i="1"/>
  <c r="CZ683" i="1"/>
  <c r="CY683" i="1"/>
  <c r="CX683" i="1"/>
  <c r="CW683" i="1"/>
  <c r="CV683" i="1"/>
  <c r="DB1016" i="1"/>
  <c r="DA1016" i="1"/>
  <c r="CZ1016" i="1"/>
  <c r="CY1016" i="1"/>
  <c r="CX1016" i="1"/>
  <c r="CW1016" i="1"/>
  <c r="CV1016" i="1"/>
  <c r="DB593" i="1"/>
  <c r="DA593" i="1"/>
  <c r="CZ593" i="1"/>
  <c r="CY593" i="1"/>
  <c r="CX593" i="1"/>
  <c r="CW593" i="1"/>
  <c r="CV593" i="1"/>
  <c r="DB738" i="1"/>
  <c r="DA738" i="1"/>
  <c r="CZ738" i="1"/>
  <c r="CY738" i="1"/>
  <c r="CX738" i="1"/>
  <c r="CW738" i="1"/>
  <c r="CV738" i="1"/>
  <c r="DB1068" i="1"/>
  <c r="DA1068" i="1"/>
  <c r="CZ1068" i="1"/>
  <c r="CY1068" i="1"/>
  <c r="CX1068" i="1"/>
  <c r="CW1068" i="1"/>
  <c r="CV1068" i="1"/>
  <c r="DB538" i="1"/>
  <c r="DA538" i="1"/>
  <c r="CZ538" i="1"/>
  <c r="CY538" i="1"/>
  <c r="CX538" i="1"/>
  <c r="CW538" i="1"/>
  <c r="CV538" i="1"/>
  <c r="DB786" i="1"/>
  <c r="DA786" i="1"/>
  <c r="CZ786" i="1"/>
  <c r="CY786" i="1"/>
  <c r="CX786" i="1"/>
  <c r="CW786" i="1"/>
  <c r="CV786" i="1"/>
  <c r="DB441" i="1"/>
  <c r="DA441" i="1"/>
  <c r="CZ441" i="1"/>
  <c r="CY441" i="1"/>
  <c r="CX441" i="1"/>
  <c r="CW441" i="1"/>
  <c r="CV441" i="1"/>
  <c r="DB328" i="1"/>
  <c r="DA328" i="1"/>
  <c r="CZ328" i="1"/>
  <c r="CY328" i="1"/>
  <c r="CX328" i="1"/>
  <c r="CW328" i="1"/>
  <c r="CV328" i="1"/>
  <c r="DB207" i="1"/>
  <c r="DA207" i="1"/>
  <c r="CZ207" i="1"/>
  <c r="CY207" i="1"/>
  <c r="CX207" i="1"/>
  <c r="CW207" i="1"/>
  <c r="CV207" i="1"/>
  <c r="DB216" i="1"/>
  <c r="DA216" i="1"/>
  <c r="CZ216" i="1"/>
  <c r="CY216" i="1"/>
  <c r="CX216" i="1"/>
  <c r="CW216" i="1"/>
  <c r="CV216" i="1"/>
  <c r="DB214" i="1"/>
  <c r="DA214" i="1"/>
  <c r="CZ214" i="1"/>
  <c r="CY214" i="1"/>
  <c r="CX214" i="1"/>
  <c r="CW214" i="1"/>
  <c r="CV214" i="1"/>
  <c r="DB637" i="1"/>
  <c r="DA637" i="1"/>
  <c r="CZ637" i="1"/>
  <c r="CY637" i="1"/>
  <c r="CX637" i="1"/>
  <c r="CW637" i="1"/>
  <c r="CV637" i="1"/>
  <c r="DB518" i="1"/>
  <c r="DA518" i="1"/>
  <c r="CZ518" i="1"/>
  <c r="CY518" i="1"/>
  <c r="CX518" i="1"/>
  <c r="CW518" i="1"/>
  <c r="CV518" i="1"/>
  <c r="DB208" i="1"/>
  <c r="DA208" i="1"/>
  <c r="CZ208" i="1"/>
  <c r="CY208" i="1"/>
  <c r="CX208" i="1"/>
  <c r="CW208" i="1"/>
  <c r="CV208" i="1"/>
  <c r="DB37" i="1"/>
  <c r="DA37" i="1"/>
  <c r="CZ37" i="1"/>
  <c r="CY37" i="1"/>
  <c r="CX37" i="1"/>
  <c r="CW37" i="1"/>
  <c r="CV37" i="1"/>
  <c r="DB777" i="1"/>
  <c r="DA777" i="1"/>
  <c r="CZ777" i="1"/>
  <c r="CY777" i="1"/>
  <c r="CX777" i="1"/>
  <c r="CW777" i="1"/>
  <c r="CV777" i="1"/>
  <c r="DB155" i="1"/>
  <c r="DA155" i="1"/>
  <c r="CZ155" i="1"/>
  <c r="CY155" i="1"/>
  <c r="CX155" i="1"/>
  <c r="CW155" i="1"/>
  <c r="CV155" i="1"/>
  <c r="DB148" i="1"/>
  <c r="DA148" i="1"/>
  <c r="CZ148" i="1"/>
  <c r="CY148" i="1"/>
  <c r="CX148" i="1"/>
  <c r="CW148" i="1"/>
  <c r="CV148" i="1"/>
  <c r="DB127" i="1"/>
  <c r="DA127" i="1"/>
  <c r="CZ127" i="1"/>
  <c r="CY127" i="1"/>
  <c r="CX127" i="1"/>
  <c r="CW127" i="1"/>
  <c r="CV127" i="1"/>
  <c r="DB744" i="1"/>
  <c r="DA744" i="1"/>
  <c r="CZ744" i="1"/>
  <c r="CY744" i="1"/>
  <c r="CX744" i="1"/>
  <c r="CW744" i="1"/>
  <c r="CV744" i="1"/>
  <c r="DB1085" i="1"/>
  <c r="DA1085" i="1"/>
  <c r="CZ1085" i="1"/>
  <c r="CY1085" i="1"/>
  <c r="CX1085" i="1"/>
  <c r="CW1085" i="1"/>
  <c r="CV1085" i="1"/>
  <c r="DB699" i="1"/>
  <c r="DA699" i="1"/>
  <c r="CZ699" i="1"/>
  <c r="CY699" i="1"/>
  <c r="CX699" i="1"/>
  <c r="CW699" i="1"/>
  <c r="CV699" i="1"/>
  <c r="DB849" i="1"/>
  <c r="DA849" i="1"/>
  <c r="CZ849" i="1"/>
  <c r="CY849" i="1"/>
  <c r="CX849" i="1"/>
  <c r="CW849" i="1"/>
  <c r="CV849" i="1"/>
  <c r="DB1125" i="1"/>
  <c r="DA1125" i="1"/>
  <c r="CZ1125" i="1"/>
  <c r="CY1125" i="1"/>
  <c r="CX1125" i="1"/>
  <c r="CW1125" i="1"/>
  <c r="CV1125" i="1"/>
  <c r="DB1115" i="1"/>
  <c r="DA1115" i="1"/>
  <c r="CZ1115" i="1"/>
  <c r="CY1115" i="1"/>
  <c r="CX1115" i="1"/>
  <c r="CW1115" i="1"/>
  <c r="CV1115" i="1"/>
  <c r="DB1110" i="1"/>
  <c r="DA1110" i="1"/>
  <c r="CZ1110" i="1"/>
  <c r="CY1110" i="1"/>
  <c r="CX1110" i="1"/>
  <c r="CW1110" i="1"/>
  <c r="CV1110" i="1"/>
  <c r="DB1054" i="1"/>
  <c r="DA1054" i="1"/>
  <c r="CZ1054" i="1"/>
  <c r="CY1054" i="1"/>
  <c r="CX1054" i="1"/>
  <c r="CW1054" i="1"/>
  <c r="CV1054" i="1"/>
  <c r="DB1053" i="1"/>
  <c r="DA1053" i="1"/>
  <c r="CZ1053" i="1"/>
  <c r="CY1053" i="1"/>
  <c r="CX1053" i="1"/>
  <c r="CW1053" i="1"/>
  <c r="CV1053" i="1"/>
  <c r="DB562" i="1"/>
  <c r="DA562" i="1"/>
  <c r="CZ562" i="1"/>
  <c r="CY562" i="1"/>
  <c r="CX562" i="1"/>
  <c r="CW562" i="1"/>
  <c r="CV562" i="1"/>
  <c r="DB755" i="1"/>
  <c r="DA755" i="1"/>
  <c r="CZ755" i="1"/>
  <c r="CY755" i="1"/>
  <c r="CX755" i="1"/>
  <c r="CW755" i="1"/>
  <c r="CV755" i="1"/>
  <c r="DB597" i="1"/>
  <c r="DA597" i="1"/>
  <c r="CZ597" i="1"/>
  <c r="CY597" i="1"/>
  <c r="CX597" i="1"/>
  <c r="CW597" i="1"/>
  <c r="CV597" i="1"/>
  <c r="DB98" i="1"/>
  <c r="DA98" i="1"/>
  <c r="CZ98" i="1"/>
  <c r="CY98" i="1"/>
  <c r="CX98" i="1"/>
  <c r="CW98" i="1"/>
  <c r="CV98" i="1"/>
  <c r="DB97" i="1"/>
  <c r="DA97" i="1"/>
  <c r="CZ97" i="1"/>
  <c r="CY97" i="1"/>
  <c r="CX97" i="1"/>
  <c r="CW97" i="1"/>
  <c r="CV97" i="1"/>
  <c r="DB582" i="1"/>
  <c r="DA582" i="1"/>
  <c r="CZ582" i="1"/>
  <c r="CY582" i="1"/>
  <c r="CX582" i="1"/>
  <c r="CW582" i="1"/>
  <c r="CV582" i="1"/>
  <c r="DB432" i="1"/>
  <c r="DA432" i="1"/>
  <c r="CZ432" i="1"/>
  <c r="CY432" i="1"/>
  <c r="CX432" i="1"/>
  <c r="CW432" i="1"/>
  <c r="CV432" i="1"/>
  <c r="DB350" i="1"/>
  <c r="DA350" i="1"/>
  <c r="CZ350" i="1"/>
  <c r="CY350" i="1"/>
  <c r="CX350" i="1"/>
  <c r="CW350" i="1"/>
  <c r="CV350" i="1"/>
  <c r="DB237" i="1"/>
  <c r="DA237" i="1"/>
  <c r="CZ237" i="1"/>
  <c r="CY237" i="1"/>
  <c r="CX237" i="1"/>
  <c r="CW237" i="1"/>
  <c r="CV237" i="1"/>
  <c r="DB236" i="1"/>
  <c r="DA236" i="1"/>
  <c r="CZ236" i="1"/>
  <c r="CY236" i="1"/>
  <c r="CX236" i="1"/>
  <c r="CW236" i="1"/>
  <c r="CV236" i="1"/>
  <c r="DB235" i="1"/>
  <c r="DA235" i="1"/>
  <c r="CZ235" i="1"/>
  <c r="CY235" i="1"/>
  <c r="CX235" i="1"/>
  <c r="CW235" i="1"/>
  <c r="CV235" i="1"/>
  <c r="DB212" i="1"/>
  <c r="DA212" i="1"/>
  <c r="CZ212" i="1"/>
  <c r="CY212" i="1"/>
  <c r="CX212" i="1"/>
  <c r="CW212" i="1"/>
  <c r="CV212" i="1"/>
  <c r="DB123" i="1"/>
  <c r="DA123" i="1"/>
  <c r="CZ123" i="1"/>
  <c r="CY123" i="1"/>
  <c r="CX123" i="1"/>
  <c r="CW123" i="1"/>
  <c r="CV123" i="1"/>
  <c r="DB101" i="1"/>
  <c r="DA101" i="1"/>
  <c r="CZ101" i="1"/>
  <c r="CY101" i="1"/>
  <c r="CX101" i="1"/>
  <c r="CW101" i="1"/>
  <c r="CV101" i="1"/>
  <c r="DB99" i="1"/>
  <c r="DA99" i="1"/>
  <c r="CZ99" i="1"/>
  <c r="CY99" i="1"/>
  <c r="CX99" i="1"/>
  <c r="CW99" i="1"/>
  <c r="CV99" i="1"/>
  <c r="DB466" i="1"/>
  <c r="DA466" i="1"/>
  <c r="CZ466" i="1"/>
  <c r="CY466" i="1"/>
  <c r="CX466" i="1"/>
  <c r="CW466" i="1"/>
  <c r="CV466" i="1"/>
  <c r="DB398" i="1"/>
  <c r="DA398" i="1"/>
  <c r="CZ398" i="1"/>
  <c r="CY398" i="1"/>
  <c r="CX398" i="1"/>
  <c r="CW398" i="1"/>
  <c r="CV398" i="1"/>
  <c r="DB213" i="1"/>
  <c r="DA213" i="1"/>
  <c r="CZ213" i="1"/>
  <c r="CY213" i="1"/>
  <c r="CX213" i="1"/>
  <c r="CW213" i="1"/>
  <c r="CV213" i="1"/>
  <c r="DB273" i="1"/>
  <c r="DA273" i="1"/>
  <c r="CZ273" i="1"/>
  <c r="CY273" i="1"/>
  <c r="CX273" i="1"/>
  <c r="CW273" i="1"/>
  <c r="CV273" i="1"/>
  <c r="DB239" i="1"/>
  <c r="DA239" i="1"/>
  <c r="CZ239" i="1"/>
  <c r="CY239" i="1"/>
  <c r="CX239" i="1"/>
  <c r="CW239" i="1"/>
  <c r="CV239" i="1"/>
  <c r="DB238" i="1"/>
  <c r="DA238" i="1"/>
  <c r="CZ238" i="1"/>
  <c r="CY238" i="1"/>
  <c r="CX238" i="1"/>
  <c r="CW238" i="1"/>
  <c r="CV238" i="1"/>
  <c r="DB188" i="1"/>
  <c r="DA188" i="1"/>
  <c r="CZ188" i="1"/>
  <c r="CY188" i="1"/>
  <c r="CX188" i="1"/>
  <c r="CW188" i="1"/>
  <c r="CV188" i="1"/>
  <c r="DB137" i="1"/>
  <c r="DA137" i="1"/>
  <c r="CZ137" i="1"/>
  <c r="CY137" i="1"/>
  <c r="CX137" i="1"/>
  <c r="CW137" i="1"/>
  <c r="CV137" i="1"/>
  <c r="DB348" i="1"/>
  <c r="DA348" i="1"/>
  <c r="CZ348" i="1"/>
  <c r="CY348" i="1"/>
  <c r="CX348" i="1"/>
  <c r="CW348" i="1"/>
  <c r="CV348" i="1"/>
  <c r="DB234" i="1"/>
  <c r="DA234" i="1"/>
  <c r="CZ234" i="1"/>
  <c r="CY234" i="1"/>
  <c r="CX234" i="1"/>
  <c r="CW234" i="1"/>
  <c r="CV234" i="1"/>
  <c r="DB939" i="1"/>
  <c r="DA939" i="1"/>
  <c r="CZ939" i="1"/>
  <c r="CY939" i="1"/>
  <c r="CX939" i="1"/>
  <c r="CW939" i="1"/>
  <c r="CV939" i="1"/>
  <c r="DB880" i="1"/>
  <c r="DA880" i="1"/>
  <c r="CZ880" i="1"/>
  <c r="CY880" i="1"/>
  <c r="CX880" i="1"/>
  <c r="CW880" i="1"/>
  <c r="CV880" i="1"/>
  <c r="DB840" i="1"/>
  <c r="DA840" i="1"/>
  <c r="CZ840" i="1"/>
  <c r="CY840" i="1"/>
  <c r="CX840" i="1"/>
  <c r="CW840" i="1"/>
  <c r="CV840" i="1"/>
  <c r="DB596" i="1"/>
  <c r="DA596" i="1"/>
  <c r="CZ596" i="1"/>
  <c r="CY596" i="1"/>
  <c r="CX596" i="1"/>
  <c r="CW596" i="1"/>
  <c r="CV596" i="1"/>
  <c r="DB595" i="1"/>
  <c r="DA595" i="1"/>
  <c r="CZ595" i="1"/>
  <c r="CY595" i="1"/>
  <c r="CX595" i="1"/>
  <c r="CW595" i="1"/>
  <c r="CV595" i="1"/>
  <c r="DB822" i="1"/>
  <c r="DA822" i="1"/>
  <c r="CZ822" i="1"/>
  <c r="CY822" i="1"/>
  <c r="CX822" i="1"/>
  <c r="CW822" i="1"/>
  <c r="CV822" i="1"/>
  <c r="DB845" i="1"/>
  <c r="DA845" i="1"/>
  <c r="CZ845" i="1"/>
  <c r="CY845" i="1"/>
  <c r="CX845" i="1"/>
  <c r="CW845" i="1"/>
  <c r="CV845" i="1"/>
  <c r="DB631" i="1"/>
  <c r="DA631" i="1"/>
  <c r="CZ631" i="1"/>
  <c r="CY631" i="1"/>
  <c r="CX631" i="1"/>
  <c r="CW631" i="1"/>
  <c r="CV631" i="1"/>
  <c r="DB386" i="1"/>
  <c r="DA386" i="1"/>
  <c r="CZ386" i="1"/>
  <c r="CY386" i="1"/>
  <c r="CX386" i="1"/>
  <c r="CW386" i="1"/>
  <c r="CV386" i="1"/>
  <c r="DB1046" i="1"/>
  <c r="DA1046" i="1"/>
  <c r="CZ1046" i="1"/>
  <c r="CY1046" i="1"/>
  <c r="CX1046" i="1"/>
  <c r="CW1046" i="1"/>
  <c r="CV1046" i="1"/>
  <c r="DB664" i="1"/>
  <c r="DA664" i="1"/>
  <c r="CZ664" i="1"/>
  <c r="CY664" i="1"/>
  <c r="CX664" i="1"/>
  <c r="CW664" i="1"/>
  <c r="CV664" i="1"/>
  <c r="DB990" i="1"/>
  <c r="DA990" i="1"/>
  <c r="CZ990" i="1"/>
  <c r="CY990" i="1"/>
  <c r="CX990" i="1"/>
  <c r="CW990" i="1"/>
  <c r="CV990" i="1"/>
  <c r="DB663" i="1"/>
  <c r="DA663" i="1"/>
  <c r="CZ663" i="1"/>
  <c r="CY663" i="1"/>
  <c r="CX663" i="1"/>
  <c r="CW663" i="1"/>
  <c r="CV663" i="1"/>
  <c r="DB621" i="1"/>
  <c r="DA621" i="1"/>
  <c r="CZ621" i="1"/>
  <c r="CY621" i="1"/>
  <c r="CX621" i="1"/>
  <c r="CW621" i="1"/>
  <c r="CV621" i="1"/>
  <c r="DB978" i="1"/>
  <c r="DA978" i="1"/>
  <c r="CZ978" i="1"/>
  <c r="CY978" i="1"/>
  <c r="CX978" i="1"/>
  <c r="CW978" i="1"/>
  <c r="CV978" i="1"/>
  <c r="DB474" i="1"/>
  <c r="DA474" i="1"/>
  <c r="CZ474" i="1"/>
  <c r="CY474" i="1"/>
  <c r="CX474" i="1"/>
  <c r="CW474" i="1"/>
  <c r="CV474" i="1"/>
  <c r="DB84" i="1"/>
  <c r="DA84" i="1"/>
  <c r="CZ84" i="1"/>
  <c r="CY84" i="1"/>
  <c r="CX84" i="1"/>
  <c r="CW84" i="1"/>
  <c r="CV84" i="1"/>
  <c r="DB174" i="1"/>
  <c r="DA174" i="1"/>
  <c r="CZ174" i="1"/>
  <c r="CY174" i="1"/>
  <c r="CX174" i="1"/>
  <c r="CW174" i="1"/>
  <c r="CV174" i="1"/>
  <c r="DB146" i="1"/>
  <c r="DA146" i="1"/>
  <c r="CZ146" i="1"/>
  <c r="CY146" i="1"/>
  <c r="CX146" i="1"/>
  <c r="CW146" i="1"/>
  <c r="CV146" i="1"/>
  <c r="DB729" i="1"/>
  <c r="DA729" i="1"/>
  <c r="CZ729" i="1"/>
  <c r="CY729" i="1"/>
  <c r="CX729" i="1"/>
  <c r="CW729" i="1"/>
  <c r="CV729" i="1"/>
  <c r="DB132" i="1"/>
  <c r="DA132" i="1"/>
  <c r="CZ132" i="1"/>
  <c r="CY132" i="1"/>
  <c r="CX132" i="1"/>
  <c r="CW132" i="1"/>
  <c r="CV132" i="1"/>
  <c r="DB732" i="1"/>
  <c r="DA732" i="1"/>
  <c r="CZ732" i="1"/>
  <c r="CY732" i="1"/>
  <c r="CX732" i="1"/>
  <c r="CW732" i="1"/>
  <c r="CV732" i="1"/>
  <c r="DB507" i="1"/>
  <c r="DA507" i="1"/>
  <c r="CZ507" i="1"/>
  <c r="CY507" i="1"/>
  <c r="CX507" i="1"/>
  <c r="CW507" i="1"/>
  <c r="CV507" i="1"/>
  <c r="DB310" i="1"/>
  <c r="DA310" i="1"/>
  <c r="CZ310" i="1"/>
  <c r="CY310" i="1"/>
  <c r="CX310" i="1"/>
  <c r="CW310" i="1"/>
  <c r="CV310" i="1"/>
  <c r="DB109" i="1"/>
  <c r="DA109" i="1"/>
  <c r="CZ109" i="1"/>
  <c r="CY109" i="1"/>
  <c r="CX109" i="1"/>
  <c r="CW109" i="1"/>
  <c r="CV109" i="1"/>
  <c r="DB68" i="1"/>
  <c r="DA68" i="1"/>
  <c r="CZ68" i="1"/>
  <c r="CY68" i="1"/>
  <c r="CX68" i="1"/>
  <c r="CW68" i="1"/>
  <c r="CV68" i="1"/>
  <c r="DB675" i="1"/>
  <c r="DA675" i="1"/>
  <c r="CZ675" i="1"/>
  <c r="CY675" i="1"/>
  <c r="CX675" i="1"/>
  <c r="CW675" i="1"/>
  <c r="CV675" i="1"/>
  <c r="DB706" i="1"/>
  <c r="DA706" i="1"/>
  <c r="CZ706" i="1"/>
  <c r="CY706" i="1"/>
  <c r="CX706" i="1"/>
  <c r="CW706" i="1"/>
  <c r="CV706" i="1"/>
  <c r="DB644" i="1"/>
  <c r="DA644" i="1"/>
  <c r="CZ644" i="1"/>
  <c r="CY644" i="1"/>
  <c r="CX644" i="1"/>
  <c r="CW644" i="1"/>
  <c r="CV644" i="1"/>
  <c r="DB589" i="1"/>
  <c r="DA589" i="1"/>
  <c r="CZ589" i="1"/>
  <c r="CY589" i="1"/>
  <c r="CX589" i="1"/>
  <c r="CW589" i="1"/>
  <c r="CV589" i="1"/>
  <c r="DB576" i="1"/>
  <c r="DA576" i="1"/>
  <c r="CZ576" i="1"/>
  <c r="CY576" i="1"/>
  <c r="CX576" i="1"/>
  <c r="CW576" i="1"/>
  <c r="CV576" i="1"/>
  <c r="DB166" i="1"/>
  <c r="DA166" i="1"/>
  <c r="CZ166" i="1"/>
  <c r="CY166" i="1"/>
  <c r="CX166" i="1"/>
  <c r="CW166" i="1"/>
  <c r="CV166" i="1"/>
  <c r="DB627" i="1"/>
  <c r="DA627" i="1"/>
  <c r="CZ627" i="1"/>
  <c r="CY627" i="1"/>
  <c r="CX627" i="1"/>
  <c r="CW627" i="1"/>
  <c r="CV627" i="1"/>
  <c r="DB837" i="1"/>
  <c r="DA837" i="1"/>
  <c r="CZ837" i="1"/>
  <c r="CY837" i="1"/>
  <c r="CX837" i="1"/>
  <c r="CW837" i="1"/>
  <c r="CV837" i="1"/>
  <c r="DB870" i="1"/>
  <c r="DA870" i="1"/>
  <c r="CZ870" i="1"/>
  <c r="CY870" i="1"/>
  <c r="CX870" i="1"/>
  <c r="CW870" i="1"/>
  <c r="CV870" i="1"/>
  <c r="DB426" i="1"/>
  <c r="DA426" i="1"/>
  <c r="CZ426" i="1"/>
  <c r="CY426" i="1"/>
  <c r="CX426" i="1"/>
  <c r="CW426" i="1"/>
  <c r="CV426" i="1"/>
  <c r="DB731" i="1"/>
  <c r="DA731" i="1"/>
  <c r="CZ731" i="1"/>
  <c r="CY731" i="1"/>
  <c r="CX731" i="1"/>
  <c r="CW731" i="1"/>
  <c r="CV731" i="1"/>
  <c r="DB1035" i="1"/>
  <c r="DA1035" i="1"/>
  <c r="CZ1035" i="1"/>
  <c r="CY1035" i="1"/>
  <c r="CX1035" i="1"/>
  <c r="CW1035" i="1"/>
  <c r="CV1035" i="1"/>
  <c r="DB884" i="1"/>
  <c r="DA884" i="1"/>
  <c r="CZ884" i="1"/>
  <c r="CY884" i="1"/>
  <c r="CX884" i="1"/>
  <c r="CW884" i="1"/>
  <c r="CV884" i="1"/>
  <c r="DB115" i="1"/>
  <c r="DA115" i="1"/>
  <c r="CZ115" i="1"/>
  <c r="CY115" i="1"/>
  <c r="CX115" i="1"/>
  <c r="CW115" i="1"/>
  <c r="CV115" i="1"/>
  <c r="DB781" i="1"/>
  <c r="DA781" i="1"/>
  <c r="CZ781" i="1"/>
  <c r="CY781" i="1"/>
  <c r="CX781" i="1"/>
  <c r="CW781" i="1"/>
  <c r="CV781" i="1"/>
  <c r="DB11" i="1"/>
  <c r="DA11" i="1"/>
  <c r="CZ11" i="1"/>
  <c r="CY11" i="1"/>
  <c r="CX11" i="1"/>
  <c r="CW11" i="1"/>
  <c r="CV11" i="1"/>
  <c r="DB1060" i="1"/>
  <c r="DA1060" i="1"/>
  <c r="CZ1060" i="1"/>
  <c r="CY1060" i="1"/>
  <c r="CX1060" i="1"/>
  <c r="CW1060" i="1"/>
  <c r="CV1060" i="1"/>
  <c r="DB333" i="1"/>
  <c r="DA333" i="1"/>
  <c r="CZ333" i="1"/>
  <c r="CY333" i="1"/>
  <c r="CX333" i="1"/>
  <c r="CW333" i="1"/>
  <c r="CV333" i="1"/>
  <c r="DB218" i="1"/>
  <c r="DA218" i="1"/>
  <c r="CZ218" i="1"/>
  <c r="CY218" i="1"/>
  <c r="CX218" i="1"/>
  <c r="CW218" i="1"/>
  <c r="CV218" i="1"/>
  <c r="DB287" i="1"/>
  <c r="DA287" i="1"/>
  <c r="CZ287" i="1"/>
  <c r="CY287" i="1"/>
  <c r="CX287" i="1"/>
  <c r="CW287" i="1"/>
  <c r="CV287" i="1"/>
  <c r="DB221" i="1"/>
  <c r="DA221" i="1"/>
  <c r="CZ221" i="1"/>
  <c r="CY221" i="1"/>
  <c r="CX221" i="1"/>
  <c r="CW221" i="1"/>
  <c r="CV221" i="1"/>
  <c r="DB873" i="1"/>
  <c r="DA873" i="1"/>
  <c r="CZ873" i="1"/>
  <c r="CY873" i="1"/>
  <c r="CX873" i="1"/>
  <c r="CW873" i="1"/>
  <c r="CV873" i="1"/>
  <c r="DB890" i="1"/>
  <c r="DA890" i="1"/>
  <c r="CZ890" i="1"/>
  <c r="CY890" i="1"/>
  <c r="CX890" i="1"/>
  <c r="CW890" i="1"/>
  <c r="CV890" i="1"/>
  <c r="DB1015" i="1"/>
  <c r="DA1015" i="1"/>
  <c r="CZ1015" i="1"/>
  <c r="CY1015" i="1"/>
  <c r="CX1015" i="1"/>
  <c r="CW1015" i="1"/>
  <c r="CV1015" i="1"/>
  <c r="DB1089" i="1"/>
  <c r="DA1089" i="1"/>
  <c r="CZ1089" i="1"/>
  <c r="CY1089" i="1"/>
  <c r="CX1089" i="1"/>
  <c r="CW1089" i="1"/>
  <c r="CV1089" i="1"/>
  <c r="DB217" i="1"/>
  <c r="DA217" i="1"/>
  <c r="CZ217" i="1"/>
  <c r="CY217" i="1"/>
  <c r="CX217" i="1"/>
  <c r="CW217" i="1"/>
  <c r="CV217" i="1"/>
  <c r="DB719" i="1"/>
  <c r="DA719" i="1"/>
  <c r="CZ719" i="1"/>
  <c r="CY719" i="1"/>
  <c r="CX719" i="1"/>
  <c r="CW719" i="1"/>
  <c r="CV719" i="1"/>
  <c r="DB156" i="1"/>
  <c r="DA156" i="1"/>
  <c r="CZ156" i="1"/>
  <c r="CY156" i="1"/>
  <c r="CX156" i="1"/>
  <c r="CW156" i="1"/>
  <c r="CV156" i="1"/>
  <c r="DB342" i="1"/>
  <c r="DA342" i="1"/>
  <c r="CZ342" i="1"/>
  <c r="CY342" i="1"/>
  <c r="CX342" i="1"/>
  <c r="CW342" i="1"/>
  <c r="CV342" i="1"/>
  <c r="DB206" i="1"/>
  <c r="DA206" i="1"/>
  <c r="CZ206" i="1"/>
  <c r="CY206" i="1"/>
  <c r="CX206" i="1"/>
  <c r="CW206" i="1"/>
  <c r="CV206" i="1"/>
  <c r="DB205" i="1"/>
  <c r="DA205" i="1"/>
  <c r="CZ205" i="1"/>
  <c r="CY205" i="1"/>
  <c r="CX205" i="1"/>
  <c r="CW205" i="1"/>
  <c r="CV205" i="1"/>
  <c r="DB201" i="1"/>
  <c r="DA201" i="1"/>
  <c r="CZ201" i="1"/>
  <c r="CY201" i="1"/>
  <c r="CX201" i="1"/>
  <c r="CW201" i="1"/>
  <c r="CV201" i="1"/>
  <c r="DB67" i="1"/>
  <c r="DA67" i="1"/>
  <c r="CZ67" i="1"/>
  <c r="CY67" i="1"/>
  <c r="CX67" i="1"/>
  <c r="CW67" i="1"/>
  <c r="CV67" i="1"/>
  <c r="DB553" i="1"/>
  <c r="DA553" i="1"/>
  <c r="CZ553" i="1"/>
  <c r="CY553" i="1"/>
  <c r="CX553" i="1"/>
  <c r="CW553" i="1"/>
  <c r="CV553" i="1"/>
  <c r="DB204" i="1"/>
  <c r="DA204" i="1"/>
  <c r="CZ204" i="1"/>
  <c r="CY204" i="1"/>
  <c r="CX204" i="1"/>
  <c r="CW204" i="1"/>
  <c r="CV204" i="1"/>
  <c r="DB581" i="1"/>
  <c r="DA581" i="1"/>
  <c r="CZ581" i="1"/>
  <c r="CY581" i="1"/>
  <c r="CX581" i="1"/>
  <c r="CW581" i="1"/>
  <c r="CV581" i="1"/>
  <c r="DB646" i="1"/>
  <c r="DA646" i="1"/>
  <c r="CZ646" i="1"/>
  <c r="CY646" i="1"/>
  <c r="CX646" i="1"/>
  <c r="CW646" i="1"/>
  <c r="CV646" i="1"/>
  <c r="DB488" i="1"/>
  <c r="DA488" i="1"/>
  <c r="CZ488" i="1"/>
  <c r="CY488" i="1"/>
  <c r="CX488" i="1"/>
  <c r="CW488" i="1"/>
  <c r="CV488" i="1"/>
  <c r="DB454" i="1"/>
  <c r="DA454" i="1"/>
  <c r="CZ454" i="1"/>
  <c r="CY454" i="1"/>
  <c r="CX454" i="1"/>
  <c r="CW454" i="1"/>
  <c r="CV454" i="1"/>
  <c r="DB866" i="1"/>
  <c r="DA866" i="1"/>
  <c r="CZ866" i="1"/>
  <c r="CY866" i="1"/>
  <c r="CX866" i="1"/>
  <c r="CW866" i="1"/>
  <c r="CV866" i="1"/>
  <c r="DB574" i="1"/>
  <c r="DA574" i="1"/>
  <c r="CZ574" i="1"/>
  <c r="CY574" i="1"/>
  <c r="CX574" i="1"/>
  <c r="CW574" i="1"/>
  <c r="CV574" i="1"/>
  <c r="DB9" i="1"/>
  <c r="DA9" i="1"/>
  <c r="CZ9" i="1"/>
  <c r="CY9" i="1"/>
  <c r="CX9" i="1"/>
  <c r="CW9" i="1"/>
  <c r="CV9" i="1"/>
  <c r="DB817" i="1"/>
  <c r="DA817" i="1"/>
  <c r="CZ817" i="1"/>
  <c r="CY817" i="1"/>
  <c r="CX817" i="1"/>
  <c r="CW817" i="1"/>
  <c r="CV817" i="1"/>
  <c r="DB232" i="1"/>
  <c r="DA232" i="1"/>
  <c r="CZ232" i="1"/>
  <c r="CY232" i="1"/>
  <c r="CX232" i="1"/>
  <c r="CW232" i="1"/>
  <c r="CV232" i="1"/>
  <c r="DB193" i="1"/>
  <c r="DA193" i="1"/>
  <c r="CZ193" i="1"/>
  <c r="CY193" i="1"/>
  <c r="CX193" i="1"/>
  <c r="CW193" i="1"/>
  <c r="CV193" i="1"/>
  <c r="DB572" i="1"/>
  <c r="DA572" i="1"/>
  <c r="CZ572" i="1"/>
  <c r="CY572" i="1"/>
  <c r="CX572" i="1"/>
  <c r="CW572" i="1"/>
  <c r="CV572" i="1"/>
  <c r="DB930" i="1"/>
  <c r="DA930" i="1"/>
  <c r="CZ930" i="1"/>
  <c r="CY930" i="1"/>
  <c r="CX930" i="1"/>
  <c r="CW930" i="1"/>
  <c r="CV930" i="1"/>
  <c r="DB385" i="1"/>
  <c r="DA385" i="1"/>
  <c r="CZ385" i="1"/>
  <c r="CY385" i="1"/>
  <c r="CX385" i="1"/>
  <c r="CW385" i="1"/>
  <c r="CV385" i="1"/>
  <c r="DB811" i="1"/>
  <c r="DA811" i="1"/>
  <c r="CZ811" i="1"/>
  <c r="CY811" i="1"/>
  <c r="CX811" i="1"/>
  <c r="CW811" i="1"/>
  <c r="CV811" i="1"/>
  <c r="DB233" i="1"/>
  <c r="DA233" i="1"/>
  <c r="CZ233" i="1"/>
  <c r="CY233" i="1"/>
  <c r="CX233" i="1"/>
  <c r="CW233" i="1"/>
  <c r="CV233" i="1"/>
  <c r="DB10" i="1"/>
  <c r="DA10" i="1"/>
  <c r="CZ10" i="1"/>
  <c r="CY10" i="1"/>
  <c r="CX10" i="1"/>
  <c r="CW10" i="1"/>
  <c r="CV10" i="1"/>
  <c r="DB987" i="1"/>
  <c r="DA987" i="1"/>
  <c r="CZ987" i="1"/>
  <c r="CY987" i="1"/>
  <c r="CX987" i="1"/>
  <c r="CW987" i="1"/>
  <c r="CV987" i="1"/>
  <c r="DB655" i="1"/>
  <c r="DA655" i="1"/>
  <c r="CZ655" i="1"/>
  <c r="CY655" i="1"/>
  <c r="CX655" i="1"/>
  <c r="CW655" i="1"/>
  <c r="CV655" i="1"/>
  <c r="DB772" i="1"/>
  <c r="DA772" i="1"/>
  <c r="CZ772" i="1"/>
  <c r="CY772" i="1"/>
  <c r="CX772" i="1"/>
  <c r="CW772" i="1"/>
  <c r="CV772" i="1"/>
  <c r="DB823" i="1"/>
  <c r="DA823" i="1"/>
  <c r="CZ823" i="1"/>
  <c r="CY823" i="1"/>
  <c r="CX823" i="1"/>
  <c r="CW823" i="1"/>
  <c r="CV823" i="1"/>
  <c r="DB1071" i="1"/>
  <c r="DA1071" i="1"/>
  <c r="CZ1071" i="1"/>
  <c r="CY1071" i="1"/>
  <c r="CX1071" i="1"/>
  <c r="CW1071" i="1"/>
  <c r="CV1071" i="1"/>
  <c r="DB1061" i="1"/>
  <c r="DA1061" i="1"/>
  <c r="CZ1061" i="1"/>
  <c r="CY1061" i="1"/>
  <c r="CX1061" i="1"/>
  <c r="CW1061" i="1"/>
  <c r="CV1061" i="1"/>
  <c r="DB1009" i="1"/>
  <c r="DA1009" i="1"/>
  <c r="CZ1009" i="1"/>
  <c r="CY1009" i="1"/>
  <c r="CX1009" i="1"/>
  <c r="CW1009" i="1"/>
  <c r="CV1009" i="1"/>
  <c r="DB830" i="1"/>
  <c r="DA830" i="1"/>
  <c r="CZ830" i="1"/>
  <c r="CY830" i="1"/>
  <c r="CX830" i="1"/>
  <c r="CW830" i="1"/>
  <c r="CV830" i="1"/>
  <c r="DB500" i="1"/>
  <c r="DA500" i="1"/>
  <c r="CZ500" i="1"/>
  <c r="CY500" i="1"/>
  <c r="CX500" i="1"/>
  <c r="CW500" i="1"/>
  <c r="CV500" i="1"/>
  <c r="DB260" i="1"/>
  <c r="DA260" i="1"/>
  <c r="CZ260" i="1"/>
  <c r="CY260" i="1"/>
  <c r="CX260" i="1"/>
  <c r="CW260" i="1"/>
  <c r="CV260" i="1"/>
  <c r="DB158" i="1"/>
  <c r="DA158" i="1"/>
  <c r="CZ158" i="1"/>
  <c r="CY158" i="1"/>
  <c r="CX158" i="1"/>
  <c r="CW158" i="1"/>
  <c r="CV158" i="1"/>
  <c r="DB83" i="1"/>
  <c r="DA83" i="1"/>
  <c r="CZ83" i="1"/>
  <c r="CY83" i="1"/>
  <c r="CX83" i="1"/>
  <c r="CW83" i="1"/>
  <c r="CV83" i="1"/>
  <c r="DB317" i="1"/>
  <c r="DA317" i="1"/>
  <c r="CZ317" i="1"/>
  <c r="CY317" i="1"/>
  <c r="CX317" i="1"/>
  <c r="CW317" i="1"/>
  <c r="CV317" i="1"/>
  <c r="DB293" i="1"/>
  <c r="DA293" i="1"/>
  <c r="CZ293" i="1"/>
  <c r="CY293" i="1"/>
  <c r="CX293" i="1"/>
  <c r="CW293" i="1"/>
  <c r="CV293" i="1"/>
  <c r="DB177" i="1"/>
  <c r="DA177" i="1"/>
  <c r="CZ177" i="1"/>
  <c r="CY177" i="1"/>
  <c r="CX177" i="1"/>
  <c r="CW177" i="1"/>
  <c r="CV177" i="1"/>
  <c r="DB82" i="1"/>
  <c r="DA82" i="1"/>
  <c r="CZ82" i="1"/>
  <c r="CY82" i="1"/>
  <c r="CX82" i="1"/>
  <c r="CW82" i="1"/>
  <c r="CV82" i="1"/>
  <c r="DB615" i="1"/>
  <c r="DA615" i="1"/>
  <c r="CZ615" i="1"/>
  <c r="CY615" i="1"/>
  <c r="CX615" i="1"/>
  <c r="CW615" i="1"/>
  <c r="CV615" i="1"/>
  <c r="DB270" i="1"/>
  <c r="DA270" i="1"/>
  <c r="CZ270" i="1"/>
  <c r="CY270" i="1"/>
  <c r="CX270" i="1"/>
  <c r="CW270" i="1"/>
  <c r="CV270" i="1"/>
  <c r="DB183" i="1"/>
  <c r="DA183" i="1"/>
  <c r="CZ183" i="1"/>
  <c r="CY183" i="1"/>
  <c r="CX183" i="1"/>
  <c r="CW183" i="1"/>
  <c r="CV183" i="1"/>
  <c r="DB299" i="1"/>
  <c r="DA299" i="1"/>
  <c r="CZ299" i="1"/>
  <c r="CY299" i="1"/>
  <c r="CX299" i="1"/>
  <c r="CW299" i="1"/>
  <c r="CV299" i="1"/>
  <c r="DB8" i="1"/>
  <c r="DA8" i="1"/>
  <c r="CZ8" i="1"/>
  <c r="CY8" i="1"/>
  <c r="CX8" i="1"/>
  <c r="CW8" i="1"/>
  <c r="CV8" i="1"/>
  <c r="DB113" i="1"/>
  <c r="DA113" i="1"/>
  <c r="CZ113" i="1"/>
  <c r="CY113" i="1"/>
  <c r="CX113" i="1"/>
  <c r="CW113" i="1"/>
  <c r="CV113" i="1"/>
  <c r="DB979" i="1"/>
  <c r="DA979" i="1"/>
  <c r="CZ979" i="1"/>
  <c r="CY979" i="1"/>
  <c r="CX979" i="1"/>
  <c r="CW979" i="1"/>
  <c r="CV979" i="1"/>
  <c r="DB792" i="1"/>
  <c r="DA792" i="1"/>
  <c r="CZ792" i="1"/>
  <c r="CY792" i="1"/>
  <c r="CX792" i="1"/>
  <c r="CW792" i="1"/>
  <c r="CV792" i="1"/>
  <c r="DB964" i="1"/>
  <c r="DA964" i="1"/>
  <c r="CZ964" i="1"/>
  <c r="CY964" i="1"/>
  <c r="CX964" i="1"/>
  <c r="CW964" i="1"/>
  <c r="CV964" i="1"/>
  <c r="DB960" i="1"/>
  <c r="DA960" i="1"/>
  <c r="CZ960" i="1"/>
  <c r="CY960" i="1"/>
  <c r="CX960" i="1"/>
  <c r="CW960" i="1"/>
  <c r="CV960" i="1"/>
  <c r="DB862" i="1"/>
  <c r="DA862" i="1"/>
  <c r="CZ862" i="1"/>
  <c r="CY862" i="1"/>
  <c r="CX862" i="1"/>
  <c r="CW862" i="1"/>
  <c r="CV862" i="1"/>
  <c r="DB604" i="1"/>
  <c r="DA604" i="1"/>
  <c r="CZ604" i="1"/>
  <c r="CY604" i="1"/>
  <c r="CX604" i="1"/>
  <c r="CW604" i="1"/>
  <c r="CV604" i="1"/>
  <c r="DB666" i="1"/>
  <c r="DA666" i="1"/>
  <c r="CZ666" i="1"/>
  <c r="CY666" i="1"/>
  <c r="CX666" i="1"/>
  <c r="CW666" i="1"/>
  <c r="CV666" i="1"/>
  <c r="DB7" i="1"/>
  <c r="DA7" i="1"/>
  <c r="CZ7" i="1"/>
  <c r="CY7" i="1"/>
  <c r="CX7" i="1"/>
  <c r="CW7" i="1"/>
  <c r="CV7" i="1"/>
  <c r="DB412" i="1"/>
  <c r="DA412" i="1"/>
  <c r="CZ412" i="1"/>
  <c r="CY412" i="1"/>
  <c r="CX412" i="1"/>
  <c r="CW412" i="1"/>
  <c r="CV412" i="1"/>
  <c r="DB248" i="1"/>
  <c r="DA248" i="1"/>
  <c r="CZ248" i="1"/>
  <c r="CY248" i="1"/>
  <c r="CX248" i="1"/>
  <c r="CW248" i="1"/>
  <c r="CV248" i="1"/>
  <c r="DB461" i="1"/>
  <c r="DA461" i="1"/>
  <c r="CZ461" i="1"/>
  <c r="CY461" i="1"/>
  <c r="CX461" i="1"/>
  <c r="CW461" i="1"/>
  <c r="CV461" i="1"/>
  <c r="DB711" i="1"/>
  <c r="DA711" i="1"/>
  <c r="CZ711" i="1"/>
  <c r="CY711" i="1"/>
  <c r="CX711" i="1"/>
  <c r="CW711" i="1"/>
  <c r="CV711" i="1"/>
  <c r="DB355" i="1"/>
  <c r="DA355" i="1"/>
  <c r="CZ355" i="1"/>
  <c r="CY355" i="1"/>
  <c r="CX355" i="1"/>
  <c r="CW355" i="1"/>
  <c r="CV355" i="1"/>
  <c r="DB6" i="1"/>
  <c r="DA6" i="1"/>
  <c r="CZ6" i="1"/>
  <c r="CY6" i="1"/>
  <c r="CX6" i="1"/>
  <c r="CW6" i="1"/>
  <c r="CV6" i="1"/>
  <c r="DB1076" i="1"/>
  <c r="DA1076" i="1"/>
  <c r="CZ1076" i="1"/>
  <c r="CY1076" i="1"/>
  <c r="CX1076" i="1"/>
  <c r="CW1076" i="1"/>
  <c r="CV1076" i="1"/>
  <c r="DB1019" i="1"/>
  <c r="DA1019" i="1"/>
  <c r="CZ1019" i="1"/>
  <c r="CY1019" i="1"/>
  <c r="CX1019" i="1"/>
  <c r="CW1019" i="1"/>
  <c r="CV1019" i="1"/>
  <c r="DB920" i="1"/>
  <c r="DA920" i="1"/>
  <c r="CZ920" i="1"/>
  <c r="CY920" i="1"/>
  <c r="CX920" i="1"/>
  <c r="CW920" i="1"/>
  <c r="CV920" i="1"/>
  <c r="DB1027" i="1"/>
  <c r="DA1027" i="1"/>
  <c r="CZ1027" i="1"/>
  <c r="CY1027" i="1"/>
  <c r="CX1027" i="1"/>
  <c r="CW1027" i="1"/>
  <c r="CV1027" i="1"/>
  <c r="DB1066" i="1"/>
  <c r="DA1066" i="1"/>
  <c r="CZ1066" i="1"/>
  <c r="CY1066" i="1"/>
  <c r="CX1066" i="1"/>
  <c r="CW1066" i="1"/>
  <c r="CV1066" i="1"/>
  <c r="DB1042" i="1"/>
  <c r="DA1042" i="1"/>
  <c r="CZ1042" i="1"/>
  <c r="CY1042" i="1"/>
  <c r="CX1042" i="1"/>
  <c r="CW1042" i="1"/>
  <c r="CV1042" i="1"/>
  <c r="DB932" i="1"/>
  <c r="DA932" i="1"/>
  <c r="CZ932" i="1"/>
  <c r="CY932" i="1"/>
  <c r="CX932" i="1"/>
  <c r="CW932" i="1"/>
  <c r="CV932" i="1"/>
  <c r="DB81" i="1"/>
  <c r="DA81" i="1"/>
  <c r="CZ81" i="1"/>
  <c r="CY81" i="1"/>
  <c r="CX81" i="1"/>
  <c r="CW81" i="1"/>
  <c r="CV81" i="1"/>
  <c r="DB223" i="1"/>
  <c r="DA223" i="1"/>
  <c r="CZ223" i="1"/>
  <c r="CY223" i="1"/>
  <c r="CX223" i="1"/>
  <c r="CW223" i="1"/>
  <c r="CV223" i="1"/>
  <c r="DB374" i="1"/>
  <c r="DA374" i="1"/>
  <c r="CZ374" i="1"/>
  <c r="CY374" i="1"/>
  <c r="CX374" i="1"/>
  <c r="CW374" i="1"/>
  <c r="CV374" i="1"/>
  <c r="DB800" i="1"/>
  <c r="DA800" i="1"/>
  <c r="CZ800" i="1"/>
  <c r="CY800" i="1"/>
  <c r="CX800" i="1"/>
  <c r="CW800" i="1"/>
  <c r="CV800" i="1"/>
  <c r="DB588" i="1"/>
  <c r="DA588" i="1"/>
  <c r="CZ588" i="1"/>
  <c r="CY588" i="1"/>
  <c r="CX588" i="1"/>
  <c r="CW588" i="1"/>
  <c r="CV588" i="1"/>
  <c r="DB329" i="1"/>
  <c r="DA329" i="1"/>
  <c r="CZ329" i="1"/>
  <c r="CY329" i="1"/>
  <c r="CX329" i="1"/>
  <c r="CW329" i="1"/>
  <c r="CV329" i="1"/>
  <c r="DB66" i="1"/>
  <c r="DA66" i="1"/>
  <c r="CZ66" i="1"/>
  <c r="CY66" i="1"/>
  <c r="CX66" i="1"/>
  <c r="CW66" i="1"/>
  <c r="CV66" i="1"/>
  <c r="DB230" i="1"/>
  <c r="DA230" i="1"/>
  <c r="CZ230" i="1"/>
  <c r="CY230" i="1"/>
  <c r="CX230" i="1"/>
  <c r="CW230" i="1"/>
  <c r="CV230" i="1"/>
  <c r="DB165" i="1"/>
  <c r="DA165" i="1"/>
  <c r="CZ165" i="1"/>
  <c r="CY165" i="1"/>
  <c r="CX165" i="1"/>
  <c r="CW165" i="1"/>
  <c r="CV165" i="1"/>
  <c r="DB790" i="1"/>
  <c r="DA790" i="1"/>
  <c r="CZ790" i="1"/>
  <c r="CY790" i="1"/>
  <c r="CX790" i="1"/>
  <c r="CW790" i="1"/>
  <c r="CV790" i="1"/>
  <c r="DB191" i="1"/>
  <c r="DA191" i="1"/>
  <c r="CZ191" i="1"/>
  <c r="CY191" i="1"/>
  <c r="CX191" i="1"/>
  <c r="CW191" i="1"/>
  <c r="CV191" i="1"/>
  <c r="DB283" i="1"/>
  <c r="DA283" i="1"/>
  <c r="CZ283" i="1"/>
  <c r="CY283" i="1"/>
  <c r="CX283" i="1"/>
  <c r="CW283" i="1"/>
  <c r="CV283" i="1"/>
  <c r="DB640" i="1"/>
  <c r="DA640" i="1"/>
  <c r="CZ640" i="1"/>
  <c r="CY640" i="1"/>
  <c r="CX640" i="1"/>
  <c r="CW640" i="1"/>
  <c r="CV640" i="1"/>
  <c r="DB478" i="1"/>
  <c r="DA478" i="1"/>
  <c r="CZ478" i="1"/>
  <c r="CY478" i="1"/>
  <c r="CX478" i="1"/>
  <c r="CW478" i="1"/>
  <c r="CV478" i="1"/>
  <c r="DB988" i="1"/>
  <c r="DA988" i="1"/>
  <c r="CZ988" i="1"/>
  <c r="CY988" i="1"/>
  <c r="CX988" i="1"/>
  <c r="CW988" i="1"/>
  <c r="CV988" i="1"/>
  <c r="DB353" i="1"/>
  <c r="DA353" i="1"/>
  <c r="CZ353" i="1"/>
  <c r="CY353" i="1"/>
  <c r="CX353" i="1"/>
  <c r="CW353" i="1"/>
  <c r="CV353" i="1"/>
  <c r="DB420" i="1"/>
  <c r="DA420" i="1"/>
  <c r="CZ420" i="1"/>
  <c r="CY420" i="1"/>
  <c r="CX420" i="1"/>
  <c r="CW420" i="1"/>
  <c r="CV420" i="1"/>
  <c r="DB128" i="1"/>
  <c r="DA128" i="1"/>
  <c r="CZ128" i="1"/>
  <c r="CY128" i="1"/>
  <c r="CX128" i="1"/>
  <c r="CW128" i="1"/>
  <c r="CV128" i="1"/>
  <c r="DB65" i="1"/>
  <c r="DA65" i="1"/>
  <c r="CZ65" i="1"/>
  <c r="CY65" i="1"/>
  <c r="CX65" i="1"/>
  <c r="CW65" i="1"/>
  <c r="CV65" i="1"/>
  <c r="DB1029" i="1"/>
  <c r="DA1029" i="1"/>
  <c r="CZ1029" i="1"/>
  <c r="CY1029" i="1"/>
  <c r="CX1029" i="1"/>
  <c r="CW1029" i="1"/>
  <c r="CV1029" i="1"/>
  <c r="DB116" i="1"/>
  <c r="DA116" i="1"/>
  <c r="CZ116" i="1"/>
  <c r="CY116" i="1"/>
  <c r="CX116" i="1"/>
  <c r="CW116" i="1"/>
  <c r="CV116" i="1"/>
  <c r="DB555" i="1"/>
  <c r="DA555" i="1"/>
  <c r="CZ555" i="1"/>
  <c r="CY555" i="1"/>
  <c r="CX555" i="1"/>
  <c r="CW555" i="1"/>
  <c r="CV555" i="1"/>
  <c r="DB704" i="1"/>
  <c r="DA704" i="1"/>
  <c r="CZ704" i="1"/>
  <c r="CY704" i="1"/>
  <c r="CX704" i="1"/>
  <c r="CW704" i="1"/>
  <c r="CV704" i="1"/>
  <c r="DB444" i="1"/>
  <c r="DA444" i="1"/>
  <c r="CZ444" i="1"/>
  <c r="CY444" i="1"/>
  <c r="CX444" i="1"/>
  <c r="CW444" i="1"/>
  <c r="CV444" i="1"/>
  <c r="DB64" i="1"/>
  <c r="DA64" i="1"/>
  <c r="CZ64" i="1"/>
  <c r="CY64" i="1"/>
  <c r="CX64" i="1"/>
  <c r="CW64" i="1"/>
  <c r="CV64" i="1"/>
  <c r="DB925" i="1"/>
  <c r="DA925" i="1"/>
  <c r="CZ925" i="1"/>
  <c r="CY925" i="1"/>
  <c r="CX925" i="1"/>
  <c r="CW925" i="1"/>
  <c r="CV925" i="1"/>
  <c r="DB354" i="1"/>
  <c r="DA354" i="1"/>
  <c r="CZ354" i="1"/>
  <c r="CY354" i="1"/>
  <c r="CX354" i="1"/>
  <c r="CW354" i="1"/>
  <c r="CV354" i="1"/>
  <c r="DB584" i="1"/>
  <c r="DA584" i="1"/>
  <c r="CZ584" i="1"/>
  <c r="CY584" i="1"/>
  <c r="CX584" i="1"/>
  <c r="CW584" i="1"/>
  <c r="CV584" i="1"/>
  <c r="DB938" i="1"/>
  <c r="DA938" i="1"/>
  <c r="CZ938" i="1"/>
  <c r="CY938" i="1"/>
  <c r="CX938" i="1"/>
  <c r="CW938" i="1"/>
  <c r="CV938" i="1"/>
  <c r="DB947" i="1"/>
  <c r="DA947" i="1"/>
  <c r="CZ947" i="1"/>
  <c r="CY947" i="1"/>
  <c r="CX947" i="1"/>
  <c r="CW947" i="1"/>
  <c r="CV947" i="1"/>
  <c r="DB575" i="1"/>
  <c r="DA575" i="1"/>
  <c r="CZ575" i="1"/>
  <c r="CY575" i="1"/>
  <c r="CX575" i="1"/>
  <c r="CW575" i="1"/>
  <c r="CV575" i="1"/>
  <c r="DB370" i="1"/>
  <c r="DA370" i="1"/>
  <c r="CZ370" i="1"/>
  <c r="CY370" i="1"/>
  <c r="CX370" i="1"/>
  <c r="CW370" i="1"/>
  <c r="CV370" i="1"/>
  <c r="DB170" i="1"/>
  <c r="DA170" i="1"/>
  <c r="CZ170" i="1"/>
  <c r="CY170" i="1"/>
  <c r="CX170" i="1"/>
  <c r="CW170" i="1"/>
  <c r="CV170" i="1"/>
  <c r="DB366" i="1"/>
  <c r="DA366" i="1"/>
  <c r="CZ366" i="1"/>
  <c r="CY366" i="1"/>
  <c r="CX366" i="1"/>
  <c r="CW366" i="1"/>
  <c r="CV366" i="1"/>
  <c r="DB318" i="1"/>
  <c r="DA318" i="1"/>
  <c r="CZ318" i="1"/>
  <c r="CY318" i="1"/>
  <c r="CX318" i="1"/>
  <c r="CW318" i="1"/>
  <c r="CV318" i="1"/>
  <c r="DB252" i="1"/>
  <c r="DA252" i="1"/>
  <c r="CZ252" i="1"/>
  <c r="CY252" i="1"/>
  <c r="CX252" i="1"/>
  <c r="CW252" i="1"/>
  <c r="CV252" i="1"/>
  <c r="DB147" i="1"/>
  <c r="DA147" i="1"/>
  <c r="CZ147" i="1"/>
  <c r="CY147" i="1"/>
  <c r="CX147" i="1"/>
  <c r="CW147" i="1"/>
  <c r="CV147" i="1"/>
  <c r="DB680" i="1"/>
  <c r="DA680" i="1"/>
  <c r="CZ680" i="1"/>
  <c r="CY680" i="1"/>
  <c r="CX680" i="1"/>
  <c r="CW680" i="1"/>
  <c r="CV680" i="1"/>
  <c r="DB665" i="1"/>
  <c r="DA665" i="1"/>
  <c r="CZ665" i="1"/>
  <c r="CY665" i="1"/>
  <c r="CX665" i="1"/>
  <c r="CW665" i="1"/>
  <c r="CV665" i="1"/>
  <c r="DB527" i="1"/>
  <c r="DA527" i="1"/>
  <c r="CZ527" i="1"/>
  <c r="CY527" i="1"/>
  <c r="CX527" i="1"/>
  <c r="CW527" i="1"/>
  <c r="CV527" i="1"/>
  <c r="DB853" i="1"/>
  <c r="DA853" i="1"/>
  <c r="CZ853" i="1"/>
  <c r="CY853" i="1"/>
  <c r="CX853" i="1"/>
  <c r="CW853" i="1"/>
  <c r="CV853" i="1"/>
  <c r="DB1000" i="1"/>
  <c r="DA1000" i="1"/>
  <c r="CZ1000" i="1"/>
  <c r="CY1000" i="1"/>
  <c r="CX1000" i="1"/>
  <c r="CW1000" i="1"/>
  <c r="CV1000" i="1"/>
  <c r="DB995" i="1"/>
  <c r="DA995" i="1"/>
  <c r="CZ995" i="1"/>
  <c r="CY995" i="1"/>
  <c r="CX995" i="1"/>
  <c r="CW995" i="1"/>
  <c r="CV995" i="1"/>
  <c r="DB1075" i="1"/>
  <c r="DA1075" i="1"/>
  <c r="CZ1075" i="1"/>
  <c r="CY1075" i="1"/>
  <c r="CX1075" i="1"/>
  <c r="CW1075" i="1"/>
  <c r="CV1075" i="1"/>
  <c r="DB493" i="1"/>
  <c r="DA493" i="1"/>
  <c r="CZ493" i="1"/>
  <c r="CY493" i="1"/>
  <c r="CX493" i="1"/>
  <c r="CW493" i="1"/>
  <c r="CV493" i="1"/>
  <c r="DB154" i="1"/>
  <c r="DA154" i="1"/>
  <c r="CZ154" i="1"/>
  <c r="CY154" i="1"/>
  <c r="CX154" i="1"/>
  <c r="CW154" i="1"/>
  <c r="CV154" i="1"/>
  <c r="DB12" i="1"/>
  <c r="DA12" i="1"/>
  <c r="CZ12" i="1"/>
  <c r="CY12" i="1"/>
  <c r="CX12" i="1"/>
  <c r="CW12" i="1"/>
  <c r="CV12" i="1"/>
  <c r="DB715" i="1"/>
  <c r="DA715" i="1"/>
  <c r="CZ715" i="1"/>
  <c r="CY715" i="1"/>
  <c r="CX715" i="1"/>
  <c r="CW715" i="1"/>
  <c r="CV715" i="1"/>
  <c r="DB114" i="1"/>
  <c r="DA114" i="1"/>
  <c r="CZ114" i="1"/>
  <c r="CY114" i="1"/>
  <c r="CX114" i="1"/>
  <c r="CW114" i="1"/>
  <c r="CV114" i="1"/>
  <c r="DB1032" i="1"/>
  <c r="DA1032" i="1"/>
  <c r="CZ1032" i="1"/>
  <c r="CY1032" i="1"/>
  <c r="CX1032" i="1"/>
  <c r="CW1032" i="1"/>
  <c r="CV1032" i="1"/>
  <c r="DB860" i="1"/>
  <c r="DA860" i="1"/>
  <c r="CZ860" i="1"/>
  <c r="CY860" i="1"/>
  <c r="CX860" i="1"/>
  <c r="CW860" i="1"/>
  <c r="CV860" i="1"/>
  <c r="DB296" i="1"/>
  <c r="DA296" i="1"/>
  <c r="CZ296" i="1"/>
  <c r="CY296" i="1"/>
  <c r="CX296" i="1"/>
  <c r="CW296" i="1"/>
  <c r="CV296" i="1"/>
  <c r="DB867" i="1"/>
  <c r="DA867" i="1"/>
  <c r="CZ867" i="1"/>
  <c r="CY867" i="1"/>
  <c r="CX867" i="1"/>
  <c r="CW867" i="1"/>
  <c r="CV867" i="1"/>
  <c r="DB863" i="1"/>
  <c r="DA863" i="1"/>
  <c r="CZ863" i="1"/>
  <c r="CY863" i="1"/>
  <c r="CX863" i="1"/>
  <c r="CW863" i="1"/>
  <c r="CV863" i="1"/>
  <c r="DB404" i="1"/>
  <c r="DA404" i="1"/>
  <c r="CZ404" i="1"/>
  <c r="CY404" i="1"/>
  <c r="CX404" i="1"/>
  <c r="CW404" i="1"/>
  <c r="CV404" i="1"/>
  <c r="DB514" i="1"/>
  <c r="DA514" i="1"/>
  <c r="CZ514" i="1"/>
  <c r="CY514" i="1"/>
  <c r="CX514" i="1"/>
  <c r="CW514" i="1"/>
  <c r="CV514" i="1"/>
  <c r="DB1004" i="1"/>
  <c r="DA1004" i="1"/>
  <c r="CZ1004" i="1"/>
  <c r="CY1004" i="1"/>
  <c r="CX1004" i="1"/>
  <c r="CW1004" i="1"/>
  <c r="CV1004" i="1"/>
  <c r="DB973" i="1"/>
  <c r="DA973" i="1"/>
  <c r="CZ973" i="1"/>
  <c r="CY973" i="1"/>
  <c r="CX973" i="1"/>
  <c r="CW973" i="1"/>
  <c r="CV973" i="1"/>
  <c r="DB982" i="1"/>
  <c r="DA982" i="1"/>
  <c r="CZ982" i="1"/>
  <c r="CY982" i="1"/>
  <c r="CX982" i="1"/>
  <c r="CW982" i="1"/>
  <c r="CV982" i="1"/>
  <c r="DB587" i="1"/>
  <c r="DA587" i="1"/>
  <c r="CZ587" i="1"/>
  <c r="CY587" i="1"/>
  <c r="CX587" i="1"/>
  <c r="CW587" i="1"/>
  <c r="CV587" i="1"/>
  <c r="DB384" i="1"/>
  <c r="DA384" i="1"/>
  <c r="CZ384" i="1"/>
  <c r="CY384" i="1"/>
  <c r="CX384" i="1"/>
  <c r="CW384" i="1"/>
  <c r="CV384" i="1"/>
  <c r="DB676" i="1"/>
  <c r="DA676" i="1"/>
  <c r="CZ676" i="1"/>
  <c r="CY676" i="1"/>
  <c r="CX676" i="1"/>
  <c r="CW676" i="1"/>
  <c r="CV676" i="1"/>
  <c r="DB635" i="1"/>
  <c r="DA635" i="1"/>
  <c r="CZ635" i="1"/>
  <c r="CY635" i="1"/>
  <c r="CX635" i="1"/>
  <c r="CW635" i="1"/>
  <c r="CV635" i="1"/>
  <c r="DB1064" i="1"/>
  <c r="DA1064" i="1"/>
  <c r="CZ1064" i="1"/>
  <c r="CY1064" i="1"/>
  <c r="CX1064" i="1"/>
  <c r="CW1064" i="1"/>
  <c r="CV1064" i="1"/>
  <c r="DB1031" i="1"/>
  <c r="DA1031" i="1"/>
  <c r="CZ1031" i="1"/>
  <c r="CY1031" i="1"/>
  <c r="CX1031" i="1"/>
  <c r="CW1031" i="1"/>
  <c r="CV1031" i="1"/>
  <c r="DB1011" i="1"/>
  <c r="DA1011" i="1"/>
  <c r="CZ1011" i="1"/>
  <c r="CY1011" i="1"/>
  <c r="CX1011" i="1"/>
  <c r="CW1011" i="1"/>
  <c r="CV1011" i="1"/>
  <c r="DB1010" i="1"/>
  <c r="DA1010" i="1"/>
  <c r="CZ1010" i="1"/>
  <c r="CY1010" i="1"/>
  <c r="CX1010" i="1"/>
  <c r="CW1010" i="1"/>
  <c r="CV1010" i="1"/>
  <c r="DB854" i="1"/>
  <c r="DA854" i="1"/>
  <c r="CZ854" i="1"/>
  <c r="CY854" i="1"/>
  <c r="CX854" i="1"/>
  <c r="CW854" i="1"/>
  <c r="CV854" i="1"/>
  <c r="DB796" i="1"/>
  <c r="DA796" i="1"/>
  <c r="CZ796" i="1"/>
  <c r="CY796" i="1"/>
  <c r="CX796" i="1"/>
  <c r="CW796" i="1"/>
  <c r="CV796" i="1"/>
  <c r="DB661" i="1"/>
  <c r="DA661" i="1"/>
  <c r="CZ661" i="1"/>
  <c r="CY661" i="1"/>
  <c r="CX661" i="1"/>
  <c r="CW661" i="1"/>
  <c r="CV661" i="1"/>
  <c r="DB415" i="1"/>
  <c r="DA415" i="1"/>
  <c r="CZ415" i="1"/>
  <c r="CY415" i="1"/>
  <c r="CX415" i="1"/>
  <c r="CW415" i="1"/>
  <c r="CV415" i="1"/>
  <c r="DB1059" i="1"/>
  <c r="DA1059" i="1"/>
  <c r="CZ1059" i="1"/>
  <c r="CY1059" i="1"/>
  <c r="CX1059" i="1"/>
  <c r="CW1059" i="1"/>
  <c r="CV1059" i="1"/>
  <c r="DB705" i="1"/>
  <c r="DA705" i="1"/>
  <c r="CZ705" i="1"/>
  <c r="CY705" i="1"/>
  <c r="CX705" i="1"/>
  <c r="CW705" i="1"/>
  <c r="CV705" i="1"/>
  <c r="DB509" i="1"/>
  <c r="DA509" i="1"/>
  <c r="CZ509" i="1"/>
  <c r="CY509" i="1"/>
  <c r="CX509" i="1"/>
  <c r="CW509" i="1"/>
  <c r="CV509" i="1"/>
  <c r="DB152" i="1"/>
  <c r="DA152" i="1"/>
  <c r="CZ152" i="1"/>
  <c r="CY152" i="1"/>
  <c r="CX152" i="1"/>
  <c r="CW152" i="1"/>
  <c r="CV152" i="1"/>
  <c r="DB62" i="1"/>
  <c r="DA62" i="1"/>
  <c r="CZ62" i="1"/>
  <c r="CY62" i="1"/>
  <c r="CX62" i="1"/>
  <c r="CW62" i="1"/>
  <c r="CV62" i="1"/>
  <c r="DB801" i="1"/>
  <c r="DA801" i="1"/>
  <c r="CZ801" i="1"/>
  <c r="CY801" i="1"/>
  <c r="CX801" i="1"/>
  <c r="CW801" i="1"/>
  <c r="CV801" i="1"/>
  <c r="DB687" i="1"/>
  <c r="DA687" i="1"/>
  <c r="CZ687" i="1"/>
  <c r="CY687" i="1"/>
  <c r="CX687" i="1"/>
  <c r="CW687" i="1"/>
  <c r="CV687" i="1"/>
  <c r="DB496" i="1"/>
  <c r="DA496" i="1"/>
  <c r="CZ496" i="1"/>
  <c r="CY496" i="1"/>
  <c r="CX496" i="1"/>
  <c r="CW496" i="1"/>
  <c r="CV496" i="1"/>
  <c r="DB229" i="1"/>
  <c r="DA229" i="1"/>
  <c r="CZ229" i="1"/>
  <c r="CY229" i="1"/>
  <c r="CX229" i="1"/>
  <c r="CW229" i="1"/>
  <c r="CV229" i="1"/>
  <c r="DB198" i="1"/>
  <c r="DA198" i="1"/>
  <c r="CZ198" i="1"/>
  <c r="CY198" i="1"/>
  <c r="CX198" i="1"/>
  <c r="CW198" i="1"/>
  <c r="CV198" i="1"/>
  <c r="DB63" i="1"/>
  <c r="DA63" i="1"/>
  <c r="CZ63" i="1"/>
  <c r="CY63" i="1"/>
  <c r="CX63" i="1"/>
  <c r="CW63" i="1"/>
  <c r="CV63" i="1"/>
  <c r="DB872" i="1"/>
  <c r="DA872" i="1"/>
  <c r="CZ872" i="1"/>
  <c r="CY872" i="1"/>
  <c r="CX872" i="1"/>
  <c r="CW872" i="1"/>
  <c r="CV872" i="1"/>
  <c r="DB362" i="1"/>
  <c r="DA362" i="1"/>
  <c r="CZ362" i="1"/>
  <c r="CY362" i="1"/>
  <c r="CX362" i="1"/>
  <c r="CW362" i="1"/>
  <c r="CV362" i="1"/>
  <c r="DB195" i="1"/>
  <c r="DA195" i="1"/>
  <c r="CZ195" i="1"/>
  <c r="CY195" i="1"/>
  <c r="CX195" i="1"/>
  <c r="CW195" i="1"/>
  <c r="CV195" i="1"/>
  <c r="DB162" i="1"/>
  <c r="DA162" i="1"/>
  <c r="CZ162" i="1"/>
  <c r="CY162" i="1"/>
  <c r="CX162" i="1"/>
  <c r="CW162" i="1"/>
  <c r="CV162" i="1"/>
  <c r="DB34" i="1"/>
  <c r="DA34" i="1"/>
  <c r="CZ34" i="1"/>
  <c r="CY34" i="1"/>
  <c r="CX34" i="1"/>
  <c r="CW34" i="1"/>
  <c r="CV34" i="1"/>
  <c r="DB32" i="1"/>
  <c r="DA32" i="1"/>
  <c r="CZ32" i="1"/>
  <c r="CY32" i="1"/>
  <c r="CX32" i="1"/>
  <c r="CW32" i="1"/>
  <c r="CV32" i="1"/>
  <c r="DB521" i="1"/>
  <c r="DA521" i="1"/>
  <c r="CZ521" i="1"/>
  <c r="CY521" i="1"/>
  <c r="CX521" i="1"/>
  <c r="CW521" i="1"/>
  <c r="CV521" i="1"/>
  <c r="DB35" i="1"/>
  <c r="DA35" i="1"/>
  <c r="CZ35" i="1"/>
  <c r="CY35" i="1"/>
  <c r="CX35" i="1"/>
  <c r="CW35" i="1"/>
  <c r="CV35" i="1"/>
  <c r="DB31" i="1"/>
  <c r="DA31" i="1"/>
  <c r="CZ31" i="1"/>
  <c r="CY31" i="1"/>
  <c r="CX31" i="1"/>
  <c r="CW31" i="1"/>
  <c r="CV31" i="1"/>
  <c r="DB397" i="1"/>
  <c r="DA397" i="1"/>
  <c r="CZ397" i="1"/>
  <c r="CY397" i="1"/>
  <c r="CX397" i="1"/>
  <c r="CW397" i="1"/>
  <c r="CV397" i="1"/>
  <c r="DB126" i="1"/>
  <c r="DA126" i="1"/>
  <c r="CZ126" i="1"/>
  <c r="CY126" i="1"/>
  <c r="CX126" i="1"/>
  <c r="CW126" i="1"/>
  <c r="CV126" i="1"/>
  <c r="DB36" i="1"/>
  <c r="DA36" i="1"/>
  <c r="CZ36" i="1"/>
  <c r="CY36" i="1"/>
  <c r="CX36" i="1"/>
  <c r="CW36" i="1"/>
  <c r="CV36" i="1"/>
  <c r="DB33" i="1"/>
  <c r="DA33" i="1"/>
  <c r="CZ33" i="1"/>
  <c r="CY33" i="1"/>
  <c r="CX33" i="1"/>
  <c r="CW33" i="1"/>
  <c r="CV33" i="1"/>
  <c r="DB789" i="1"/>
  <c r="DA789" i="1"/>
  <c r="CZ789" i="1"/>
  <c r="CY789" i="1"/>
  <c r="CX789" i="1"/>
  <c r="CW789" i="1"/>
  <c r="CV789" i="1"/>
  <c r="DB197" i="1"/>
  <c r="DA197" i="1"/>
  <c r="CZ197" i="1"/>
  <c r="CY197" i="1"/>
  <c r="CX197" i="1"/>
  <c r="CW197" i="1"/>
  <c r="CV197" i="1"/>
  <c r="DB383" i="1"/>
  <c r="DA383" i="1"/>
  <c r="CZ383" i="1"/>
  <c r="CY383" i="1"/>
  <c r="CX383" i="1"/>
  <c r="CW383" i="1"/>
  <c r="CV383" i="1"/>
  <c r="DB965" i="1"/>
  <c r="DA965" i="1"/>
  <c r="CZ965" i="1"/>
  <c r="CY965" i="1"/>
  <c r="CX965" i="1"/>
  <c r="CW965" i="1"/>
  <c r="CV965" i="1"/>
  <c r="DB924" i="1"/>
  <c r="DA924" i="1"/>
  <c r="CZ924" i="1"/>
  <c r="CY924" i="1"/>
  <c r="CX924" i="1"/>
  <c r="CW924" i="1"/>
  <c r="CV924" i="1"/>
  <c r="DB881" i="1"/>
  <c r="DA881" i="1"/>
  <c r="CZ881" i="1"/>
  <c r="CY881" i="1"/>
  <c r="CX881" i="1"/>
  <c r="CW881" i="1"/>
  <c r="CV881" i="1"/>
  <c r="DB824" i="1"/>
  <c r="DA824" i="1"/>
  <c r="CZ824" i="1"/>
  <c r="CY824" i="1"/>
  <c r="CX824" i="1"/>
  <c r="CW824" i="1"/>
  <c r="CV824" i="1"/>
  <c r="DB818" i="1"/>
  <c r="DA818" i="1"/>
  <c r="CZ818" i="1"/>
  <c r="CY818" i="1"/>
  <c r="CX818" i="1"/>
  <c r="CW818" i="1"/>
  <c r="CV818" i="1"/>
  <c r="DB805" i="1"/>
  <c r="DA805" i="1"/>
  <c r="CZ805" i="1"/>
  <c r="CY805" i="1"/>
  <c r="CX805" i="1"/>
  <c r="CW805" i="1"/>
  <c r="CV805" i="1"/>
  <c r="DB794" i="1"/>
  <c r="DA794" i="1"/>
  <c r="CZ794" i="1"/>
  <c r="CY794" i="1"/>
  <c r="CX794" i="1"/>
  <c r="CW794" i="1"/>
  <c r="CV794" i="1"/>
  <c r="DB802" i="1"/>
  <c r="DA802" i="1"/>
  <c r="CZ802" i="1"/>
  <c r="CY802" i="1"/>
  <c r="CX802" i="1"/>
  <c r="CW802" i="1"/>
  <c r="CV802" i="1"/>
  <c r="DB893" i="1"/>
  <c r="DA893" i="1"/>
  <c r="CZ893" i="1"/>
  <c r="CY893" i="1"/>
  <c r="CX893" i="1"/>
  <c r="CW893" i="1"/>
  <c r="CV893" i="1"/>
  <c r="DB445" i="1"/>
  <c r="DA445" i="1"/>
  <c r="CZ445" i="1"/>
  <c r="CY445" i="1"/>
  <c r="CX445" i="1"/>
  <c r="CW445" i="1"/>
  <c r="CV445" i="1"/>
  <c r="DB60" i="1"/>
  <c r="DA60" i="1"/>
  <c r="CZ60" i="1"/>
  <c r="CY60" i="1"/>
  <c r="CX60" i="1"/>
  <c r="CW60" i="1"/>
  <c r="CV60" i="1"/>
  <c r="DB483" i="1"/>
  <c r="DA483" i="1"/>
  <c r="CZ483" i="1"/>
  <c r="CY483" i="1"/>
  <c r="CX483" i="1"/>
  <c r="CW483" i="1"/>
  <c r="CV483" i="1"/>
  <c r="DB668" i="1"/>
  <c r="DA668" i="1"/>
  <c r="CZ668" i="1"/>
  <c r="CY668" i="1"/>
  <c r="CX668" i="1"/>
  <c r="CW668" i="1"/>
  <c r="CV668" i="1"/>
  <c r="DB357" i="1"/>
  <c r="DA357" i="1"/>
  <c r="CZ357" i="1"/>
  <c r="CY357" i="1"/>
  <c r="CX357" i="1"/>
  <c r="CW357" i="1"/>
  <c r="CV357" i="1"/>
  <c r="DB276" i="1"/>
  <c r="DA276" i="1"/>
  <c r="CZ276" i="1"/>
  <c r="CY276" i="1"/>
  <c r="CX276" i="1"/>
  <c r="CW276" i="1"/>
  <c r="CV276" i="1"/>
  <c r="DB61" i="1"/>
  <c r="DA61" i="1"/>
  <c r="CZ61" i="1"/>
  <c r="CY61" i="1"/>
  <c r="CX61" i="1"/>
  <c r="CW61" i="1"/>
  <c r="CV61" i="1"/>
  <c r="DB748" i="1"/>
  <c r="DA748" i="1"/>
  <c r="CZ748" i="1"/>
  <c r="CY748" i="1"/>
  <c r="CX748" i="1"/>
  <c r="CW748" i="1"/>
  <c r="CV748" i="1"/>
  <c r="DB542" i="1"/>
  <c r="DA542" i="1"/>
  <c r="CZ542" i="1"/>
  <c r="CY542" i="1"/>
  <c r="CX542" i="1"/>
  <c r="CW542" i="1"/>
  <c r="CV542" i="1"/>
  <c r="DB447" i="1"/>
  <c r="DA447" i="1"/>
  <c r="CZ447" i="1"/>
  <c r="CY447" i="1"/>
  <c r="CX447" i="1"/>
  <c r="CW447" i="1"/>
  <c r="CV447" i="1"/>
  <c r="DB351" i="1"/>
  <c r="DA351" i="1"/>
  <c r="CZ351" i="1"/>
  <c r="CY351" i="1"/>
  <c r="CX351" i="1"/>
  <c r="CW351" i="1"/>
  <c r="CV351" i="1"/>
  <c r="DB277" i="1"/>
  <c r="DA277" i="1"/>
  <c r="CZ277" i="1"/>
  <c r="CY277" i="1"/>
  <c r="CX277" i="1"/>
  <c r="CW277" i="1"/>
  <c r="CV277" i="1"/>
  <c r="DB556" i="1"/>
  <c r="DA556" i="1"/>
  <c r="CZ556" i="1"/>
  <c r="CY556" i="1"/>
  <c r="CX556" i="1"/>
  <c r="CW556" i="1"/>
  <c r="CV556" i="1"/>
  <c r="DB315" i="1"/>
  <c r="DA315" i="1"/>
  <c r="CZ315" i="1"/>
  <c r="CY315" i="1"/>
  <c r="CX315" i="1"/>
  <c r="CW315" i="1"/>
  <c r="CV315" i="1"/>
  <c r="DB112" i="1"/>
  <c r="DA112" i="1"/>
  <c r="CZ112" i="1"/>
  <c r="CY112" i="1"/>
  <c r="CX112" i="1"/>
  <c r="CW112" i="1"/>
  <c r="CV112" i="1"/>
  <c r="DB5" i="1"/>
  <c r="DA5" i="1"/>
  <c r="CZ5" i="1"/>
  <c r="CY5" i="1"/>
  <c r="CX5" i="1"/>
  <c r="CW5" i="1"/>
  <c r="CV5" i="1"/>
  <c r="DB961" i="1"/>
  <c r="DA961" i="1"/>
  <c r="CZ961" i="1"/>
  <c r="CY961" i="1"/>
  <c r="CX961" i="1"/>
  <c r="CW961" i="1"/>
  <c r="CV961" i="1"/>
  <c r="DB1109" i="1"/>
  <c r="DA1109" i="1"/>
  <c r="CZ1109" i="1"/>
  <c r="CY1109" i="1"/>
  <c r="CX1109" i="1"/>
  <c r="CW1109" i="1"/>
  <c r="CV1109" i="1"/>
  <c r="DB405" i="1"/>
  <c r="DA405" i="1"/>
  <c r="CZ405" i="1"/>
  <c r="CY405" i="1"/>
  <c r="CX405" i="1"/>
  <c r="CW405" i="1"/>
  <c r="CV405" i="1"/>
  <c r="DB828" i="1"/>
  <c r="DA828" i="1"/>
  <c r="CZ828" i="1"/>
  <c r="CY828" i="1"/>
  <c r="CX828" i="1"/>
  <c r="CW828" i="1"/>
  <c r="CV828" i="1"/>
  <c r="DB1049" i="1"/>
  <c r="DA1049" i="1"/>
  <c r="CZ1049" i="1"/>
  <c r="CY1049" i="1"/>
  <c r="CX1049" i="1"/>
  <c r="CW1049" i="1"/>
  <c r="CV1049" i="1"/>
  <c r="DB769" i="1"/>
  <c r="DA769" i="1"/>
  <c r="CZ769" i="1"/>
  <c r="CY769" i="1"/>
  <c r="CX769" i="1"/>
  <c r="CW769" i="1"/>
  <c r="CV769" i="1"/>
  <c r="DB1116" i="1"/>
  <c r="DA1116" i="1"/>
  <c r="CZ1116" i="1"/>
  <c r="CY1116" i="1"/>
  <c r="CX1116" i="1"/>
  <c r="CW1116" i="1"/>
  <c r="CV1116" i="1"/>
  <c r="DB1067" i="1"/>
  <c r="DA1067" i="1"/>
  <c r="CZ1067" i="1"/>
  <c r="CY1067" i="1"/>
  <c r="CX1067" i="1"/>
  <c r="CW1067" i="1"/>
  <c r="CV1067" i="1"/>
  <c r="DB4" i="1"/>
  <c r="DA4" i="1"/>
  <c r="CZ4" i="1"/>
  <c r="CY4" i="1"/>
  <c r="CX4" i="1"/>
  <c r="CW4" i="1"/>
  <c r="CV4" i="1"/>
  <c r="DB513" i="1"/>
  <c r="DA513" i="1"/>
  <c r="CZ513" i="1"/>
  <c r="CY513" i="1"/>
  <c r="CX513" i="1"/>
  <c r="CW513" i="1"/>
  <c r="CV513" i="1"/>
  <c r="DB440" i="1"/>
  <c r="DA440" i="1"/>
  <c r="CZ440" i="1"/>
  <c r="CY440" i="1"/>
  <c r="CX440" i="1"/>
  <c r="CW440" i="1"/>
  <c r="CV440" i="1"/>
  <c r="DB919" i="1"/>
  <c r="DA919" i="1"/>
  <c r="CZ919" i="1"/>
  <c r="CY919" i="1"/>
  <c r="CX919" i="1"/>
  <c r="CW919" i="1"/>
  <c r="CV919" i="1"/>
  <c r="DB678" i="1"/>
  <c r="DA678" i="1"/>
  <c r="CZ678" i="1"/>
  <c r="CY678" i="1"/>
  <c r="CX678" i="1"/>
  <c r="CW678" i="1"/>
  <c r="CV678" i="1"/>
  <c r="DB660" i="1"/>
  <c r="DA660" i="1"/>
  <c r="CZ660" i="1"/>
  <c r="CY660" i="1"/>
  <c r="CX660" i="1"/>
  <c r="CW660" i="1"/>
  <c r="CV660" i="1"/>
  <c r="DB536" i="1"/>
  <c r="DA536" i="1"/>
  <c r="CZ536" i="1"/>
  <c r="CY536" i="1"/>
  <c r="CX536" i="1"/>
  <c r="CW536" i="1"/>
  <c r="CV536" i="1"/>
  <c r="DB387" i="1"/>
  <c r="DA387" i="1"/>
  <c r="CZ387" i="1"/>
  <c r="CY387" i="1"/>
  <c r="CX387" i="1"/>
  <c r="CW387" i="1"/>
  <c r="CV387" i="1"/>
  <c r="DB980" i="1"/>
  <c r="DA980" i="1"/>
  <c r="CZ980" i="1"/>
  <c r="CY980" i="1"/>
  <c r="CX980" i="1"/>
  <c r="CW980" i="1"/>
  <c r="CV980" i="1"/>
  <c r="DB703" i="1"/>
  <c r="DA703" i="1"/>
  <c r="CZ703" i="1"/>
  <c r="CY703" i="1"/>
  <c r="CX703" i="1"/>
  <c r="CW703" i="1"/>
  <c r="CV703" i="1"/>
  <c r="DB300" i="1"/>
  <c r="DA300" i="1"/>
  <c r="CZ300" i="1"/>
  <c r="CY300" i="1"/>
  <c r="CX300" i="1"/>
  <c r="CW300" i="1"/>
  <c r="CV300" i="1"/>
  <c r="DB464" i="1"/>
  <c r="DA464" i="1"/>
  <c r="CZ464" i="1"/>
  <c r="CY464" i="1"/>
  <c r="CX464" i="1"/>
  <c r="CW464" i="1"/>
  <c r="CV464" i="1"/>
  <c r="DB326" i="1"/>
  <c r="DA326" i="1"/>
  <c r="CZ326" i="1"/>
  <c r="CY326" i="1"/>
  <c r="CX326" i="1"/>
  <c r="CW326" i="1"/>
  <c r="CV326" i="1"/>
  <c r="DB1079" i="1"/>
  <c r="DA1079" i="1"/>
  <c r="CZ1079" i="1"/>
  <c r="CY1079" i="1"/>
  <c r="CX1079" i="1"/>
  <c r="CW1079" i="1"/>
  <c r="CV1079" i="1"/>
  <c r="DB1045" i="1"/>
  <c r="DA1045" i="1"/>
  <c r="CZ1045" i="1"/>
  <c r="CY1045" i="1"/>
  <c r="CX1045" i="1"/>
  <c r="CW1045" i="1"/>
  <c r="CV1045" i="1"/>
  <c r="DB1106" i="1"/>
  <c r="DA1106" i="1"/>
  <c r="CZ1106" i="1"/>
  <c r="CY1106" i="1"/>
  <c r="CX1106" i="1"/>
  <c r="CW1106" i="1"/>
  <c r="CV1106" i="1"/>
  <c r="DB519" i="1"/>
  <c r="DA519" i="1"/>
  <c r="CZ519" i="1"/>
  <c r="CY519" i="1"/>
  <c r="CX519" i="1"/>
  <c r="CW519" i="1"/>
  <c r="CV519" i="1"/>
  <c r="DB462" i="1"/>
  <c r="DA462" i="1"/>
  <c r="CZ462" i="1"/>
  <c r="CY462" i="1"/>
  <c r="CX462" i="1"/>
  <c r="CW462" i="1"/>
  <c r="CV462" i="1"/>
  <c r="DB2" i="1"/>
  <c r="DA2" i="1"/>
  <c r="CZ2" i="1"/>
  <c r="CY2" i="1"/>
  <c r="CX2" i="1"/>
  <c r="CW2" i="1"/>
  <c r="CV2" i="1"/>
  <c r="DB620" i="1"/>
  <c r="DA620" i="1"/>
  <c r="CZ620" i="1"/>
  <c r="CY620" i="1"/>
  <c r="CX620" i="1"/>
  <c r="CW620" i="1"/>
  <c r="CV620" i="1"/>
  <c r="DB3" i="1"/>
  <c r="DA3" i="1"/>
  <c r="CZ3" i="1"/>
  <c r="CY3" i="1"/>
  <c r="CX3" i="1"/>
  <c r="CW3" i="1"/>
  <c r="CV3" i="1"/>
  <c r="DB875" i="1"/>
  <c r="DA875" i="1"/>
  <c r="CZ875" i="1"/>
  <c r="CY875" i="1"/>
  <c r="CX875" i="1"/>
  <c r="CW875" i="1"/>
  <c r="CV875" i="1"/>
  <c r="DB1100" i="1"/>
  <c r="DA1100" i="1"/>
  <c r="CZ1100" i="1"/>
  <c r="CY1100" i="1"/>
  <c r="CX1100" i="1"/>
  <c r="CW1100" i="1"/>
  <c r="CV1100" i="1"/>
  <c r="DB953" i="1"/>
  <c r="DA953" i="1"/>
  <c r="CZ953" i="1"/>
  <c r="CY953" i="1"/>
  <c r="CX953" i="1"/>
  <c r="CW953" i="1"/>
  <c r="CV953" i="1"/>
  <c r="DB835" i="1"/>
  <c r="DA835" i="1"/>
  <c r="CZ835" i="1"/>
  <c r="CY835" i="1"/>
  <c r="CX835" i="1"/>
  <c r="CW835" i="1"/>
  <c r="CV835" i="1"/>
  <c r="DB265" i="1"/>
  <c r="DA265" i="1"/>
  <c r="CZ265" i="1"/>
  <c r="CY265" i="1"/>
  <c r="CX265" i="1"/>
  <c r="CW265" i="1"/>
  <c r="CV265" i="1"/>
  <c r="DB369" i="1"/>
  <c r="DA369" i="1"/>
  <c r="CZ369" i="1"/>
  <c r="CY369" i="1"/>
  <c r="CX369" i="1"/>
  <c r="CW369" i="1"/>
  <c r="CV369" i="1"/>
  <c r="DB78" i="1"/>
  <c r="DA78" i="1"/>
  <c r="CZ78" i="1"/>
  <c r="CY78" i="1"/>
  <c r="CX78" i="1"/>
  <c r="CW78" i="1"/>
  <c r="CV78" i="1"/>
  <c r="DB360" i="1"/>
  <c r="DA360" i="1"/>
  <c r="CZ360" i="1"/>
  <c r="CY360" i="1"/>
  <c r="CX360" i="1"/>
  <c r="CW360" i="1"/>
  <c r="CV360" i="1"/>
  <c r="DB325" i="1"/>
  <c r="DA325" i="1"/>
  <c r="CZ325" i="1"/>
  <c r="CY325" i="1"/>
  <c r="CX325" i="1"/>
  <c r="CW325" i="1"/>
  <c r="CV325" i="1"/>
  <c r="DB80" i="1"/>
  <c r="DA80" i="1"/>
  <c r="CZ80" i="1"/>
  <c r="CY80" i="1"/>
  <c r="CX80" i="1"/>
  <c r="CW80" i="1"/>
  <c r="CV80" i="1"/>
  <c r="DB268" i="1"/>
  <c r="DA268" i="1"/>
  <c r="CZ268" i="1"/>
  <c r="CY268" i="1"/>
  <c r="CX268" i="1"/>
  <c r="CW268" i="1"/>
  <c r="CV268" i="1"/>
  <c r="DB79" i="1"/>
  <c r="DA79" i="1"/>
  <c r="CZ79" i="1"/>
  <c r="CY79" i="1"/>
  <c r="CX79" i="1"/>
  <c r="CW79" i="1"/>
  <c r="CV79" i="1"/>
  <c r="DB401" i="1"/>
  <c r="DA401" i="1"/>
  <c r="CZ401" i="1"/>
  <c r="CY401" i="1"/>
  <c r="CX401" i="1"/>
  <c r="CW401" i="1"/>
  <c r="CV401" i="1"/>
  <c r="DB269" i="1"/>
  <c r="DA269" i="1"/>
  <c r="CZ269" i="1"/>
  <c r="CY269" i="1"/>
  <c r="CX269" i="1"/>
  <c r="CW269" i="1"/>
  <c r="CV269" i="1"/>
  <c r="DB543" i="1"/>
  <c r="DA543" i="1"/>
  <c r="CZ543" i="1"/>
  <c r="CY543" i="1"/>
  <c r="CX543" i="1"/>
  <c r="CW543" i="1"/>
  <c r="CV543" i="1"/>
  <c r="DB291" i="1"/>
  <c r="DA291" i="1"/>
  <c r="CZ291" i="1"/>
  <c r="CY291" i="1"/>
  <c r="CX291" i="1"/>
  <c r="CW291" i="1"/>
  <c r="CV291" i="1"/>
  <c r="DB175" i="1"/>
  <c r="DA175" i="1"/>
  <c r="CZ175" i="1"/>
  <c r="CY175" i="1"/>
  <c r="CX175" i="1"/>
  <c r="CW175" i="1"/>
  <c r="CV175" i="1"/>
  <c r="DB59" i="1"/>
  <c r="DA59" i="1"/>
  <c r="CZ59" i="1"/>
  <c r="CY59" i="1"/>
  <c r="CX59" i="1"/>
  <c r="CW59" i="1"/>
  <c r="CV59" i="1"/>
  <c r="DB709" i="1"/>
  <c r="DA709" i="1"/>
  <c r="CZ709" i="1"/>
  <c r="CY709" i="1"/>
  <c r="CX709" i="1"/>
  <c r="CW709" i="1"/>
  <c r="CV709" i="1"/>
  <c r="DB647" i="1"/>
  <c r="DA647" i="1"/>
  <c r="CZ647" i="1"/>
  <c r="CY647" i="1"/>
  <c r="CX647" i="1"/>
  <c r="CW647" i="1"/>
  <c r="CV647" i="1"/>
  <c r="DB551" i="1"/>
  <c r="DA551" i="1"/>
  <c r="CZ551" i="1"/>
  <c r="CY551" i="1"/>
  <c r="CX551" i="1"/>
  <c r="CW551" i="1"/>
  <c r="CV551" i="1"/>
  <c r="DB484" i="1"/>
  <c r="DA484" i="1"/>
  <c r="CZ484" i="1"/>
  <c r="CY484" i="1"/>
  <c r="CX484" i="1"/>
  <c r="CW484" i="1"/>
  <c r="CV484" i="1"/>
  <c r="DB399" i="1"/>
  <c r="DA399" i="1"/>
  <c r="CZ399" i="1"/>
  <c r="CY399" i="1"/>
  <c r="CX399" i="1"/>
  <c r="CW399" i="1"/>
  <c r="CV399" i="1"/>
  <c r="DB692" i="1"/>
  <c r="DA692" i="1"/>
  <c r="CZ692" i="1"/>
  <c r="CY692" i="1"/>
  <c r="CX692" i="1"/>
  <c r="CW692" i="1"/>
  <c r="CV692" i="1"/>
  <c r="DB365" i="1"/>
  <c r="DA365" i="1"/>
  <c r="CZ365" i="1"/>
  <c r="CY365" i="1"/>
  <c r="CX365" i="1"/>
  <c r="CW365" i="1"/>
  <c r="CV365" i="1"/>
  <c r="DB306" i="1"/>
  <c r="DA306" i="1"/>
  <c r="CZ306" i="1"/>
  <c r="CY306" i="1"/>
  <c r="CX306" i="1"/>
  <c r="CW306" i="1"/>
  <c r="CV306" i="1"/>
  <c r="DB247" i="1"/>
  <c r="DA247" i="1"/>
  <c r="CZ247" i="1"/>
  <c r="CY247" i="1"/>
  <c r="CX247" i="1"/>
  <c r="CW247" i="1"/>
  <c r="CV247" i="1"/>
  <c r="DB246" i="1"/>
  <c r="DA246" i="1"/>
  <c r="CZ246" i="1"/>
  <c r="CY246" i="1"/>
  <c r="CX246" i="1"/>
  <c r="CW246" i="1"/>
  <c r="CV246" i="1"/>
  <c r="DB143" i="1"/>
  <c r="DA143" i="1"/>
  <c r="CZ143" i="1"/>
  <c r="CY143" i="1"/>
  <c r="CX143" i="1"/>
  <c r="CW143" i="1"/>
  <c r="CV143" i="1"/>
  <c r="DB911" i="1"/>
  <c r="DA911" i="1"/>
  <c r="CZ911" i="1"/>
  <c r="CY911" i="1"/>
  <c r="CX911" i="1"/>
  <c r="CW911" i="1"/>
  <c r="CV911" i="1"/>
  <c r="DB836" i="1"/>
  <c r="DA836" i="1"/>
  <c r="CZ836" i="1"/>
  <c r="CY836" i="1"/>
  <c r="CX836" i="1"/>
  <c r="CW836" i="1"/>
  <c r="CV836" i="1"/>
  <c r="DB650" i="1"/>
  <c r="DA650" i="1"/>
  <c r="CZ650" i="1"/>
  <c r="CY650" i="1"/>
  <c r="CX650" i="1"/>
  <c r="CW650" i="1"/>
  <c r="CV650" i="1"/>
  <c r="DB1058" i="1"/>
  <c r="DA1058" i="1"/>
  <c r="CZ1058" i="1"/>
  <c r="CY1058" i="1"/>
  <c r="CX1058" i="1"/>
  <c r="CW1058" i="1"/>
  <c r="CV1058" i="1"/>
  <c r="DB907" i="1"/>
  <c r="DA907" i="1"/>
  <c r="CZ907" i="1"/>
  <c r="CY907" i="1"/>
  <c r="CX907" i="1"/>
  <c r="CW907" i="1"/>
  <c r="CV907" i="1"/>
  <c r="DB585" i="1"/>
  <c r="DA585" i="1"/>
  <c r="CZ585" i="1"/>
  <c r="CY585" i="1"/>
  <c r="CX585" i="1"/>
  <c r="CW585" i="1"/>
  <c r="CV585" i="1"/>
  <c r="DB1088" i="1"/>
  <c r="DA1088" i="1"/>
  <c r="CZ1088" i="1"/>
  <c r="CY1088" i="1"/>
  <c r="CX1088" i="1"/>
  <c r="CW1088" i="1"/>
  <c r="CV1088" i="1"/>
  <c r="DB896" i="1"/>
  <c r="DA896" i="1"/>
  <c r="CZ896" i="1"/>
  <c r="CY896" i="1"/>
  <c r="CX896" i="1"/>
  <c r="CW896" i="1"/>
  <c r="CV896" i="1"/>
  <c r="DB710" i="1"/>
  <c r="DA710" i="1"/>
  <c r="CZ710" i="1"/>
  <c r="CY710" i="1"/>
  <c r="CX710" i="1"/>
  <c r="CW710" i="1"/>
  <c r="CV710" i="1"/>
  <c r="DB898" i="1"/>
  <c r="DA898" i="1"/>
  <c r="CZ898" i="1"/>
  <c r="CY898" i="1"/>
  <c r="CX898" i="1"/>
  <c r="CW898" i="1"/>
  <c r="CV898" i="1"/>
  <c r="DB900" i="1"/>
  <c r="DA900" i="1"/>
  <c r="CZ900" i="1"/>
  <c r="CY900" i="1"/>
  <c r="CX900" i="1"/>
  <c r="CW900" i="1"/>
  <c r="CV900" i="1"/>
  <c r="DB712" i="1"/>
  <c r="DA712" i="1"/>
  <c r="CZ712" i="1"/>
  <c r="CY712" i="1"/>
  <c r="CX712" i="1"/>
  <c r="CW712" i="1"/>
  <c r="CV712" i="1"/>
  <c r="DB600" i="1"/>
  <c r="DA600" i="1"/>
  <c r="CZ600" i="1"/>
  <c r="CY600" i="1"/>
  <c r="CX600" i="1"/>
  <c r="CW600" i="1"/>
  <c r="CV600" i="1"/>
  <c r="DB178" i="1"/>
  <c r="DA178" i="1"/>
  <c r="CZ178" i="1"/>
  <c r="CY178" i="1"/>
  <c r="CX178" i="1"/>
  <c r="CW178" i="1"/>
  <c r="CV178" i="1"/>
  <c r="DB380" i="1"/>
  <c r="DA380" i="1"/>
  <c r="CZ380" i="1"/>
  <c r="CY380" i="1"/>
  <c r="CX380" i="1"/>
  <c r="CW380" i="1"/>
  <c r="CV380" i="1"/>
  <c r="DB179" i="1"/>
  <c r="DA179" i="1"/>
  <c r="CZ179" i="1"/>
  <c r="CY179" i="1"/>
  <c r="CX179" i="1"/>
  <c r="CW179" i="1"/>
  <c r="CV179" i="1"/>
  <c r="DB470" i="1"/>
  <c r="DA470" i="1"/>
  <c r="CZ470" i="1"/>
  <c r="CY470" i="1"/>
  <c r="CX470" i="1"/>
  <c r="CW470" i="1"/>
  <c r="CV470" i="1"/>
  <c r="DB302" i="1"/>
  <c r="DA302" i="1"/>
  <c r="CZ302" i="1"/>
  <c r="CY302" i="1"/>
  <c r="CX302" i="1"/>
  <c r="CW302" i="1"/>
  <c r="CV302" i="1"/>
  <c r="DB922" i="1"/>
  <c r="DA922" i="1"/>
  <c r="CZ922" i="1"/>
  <c r="CY922" i="1"/>
  <c r="CX922" i="1"/>
  <c r="CW922" i="1"/>
  <c r="CV922" i="1"/>
  <c r="DB639" i="1"/>
  <c r="DA639" i="1"/>
  <c r="CZ639" i="1"/>
  <c r="CY639" i="1"/>
  <c r="CX639" i="1"/>
  <c r="CW639" i="1"/>
  <c r="CV639" i="1"/>
  <c r="DB643" i="1"/>
  <c r="DA643" i="1"/>
  <c r="CZ643" i="1"/>
  <c r="CY643" i="1"/>
  <c r="CX643" i="1"/>
  <c r="CW643" i="1"/>
  <c r="CV643" i="1"/>
  <c r="DB419" i="1"/>
  <c r="DA419" i="1"/>
  <c r="CZ419" i="1"/>
  <c r="CY419" i="1"/>
  <c r="CX419" i="1"/>
  <c r="CW419" i="1"/>
  <c r="CV419" i="1"/>
  <c r="DB309" i="1"/>
  <c r="DA309" i="1"/>
  <c r="CZ309" i="1"/>
  <c r="CY309" i="1"/>
  <c r="CX309" i="1"/>
  <c r="CW309" i="1"/>
  <c r="CV309" i="1"/>
  <c r="DB314" i="1"/>
  <c r="DA314" i="1"/>
  <c r="CZ314" i="1"/>
  <c r="CY314" i="1"/>
  <c r="CX314" i="1"/>
  <c r="CW314" i="1"/>
  <c r="CV314" i="1"/>
  <c r="DB153" i="1"/>
  <c r="DA153" i="1"/>
  <c r="CZ153" i="1"/>
  <c r="CY153" i="1"/>
  <c r="CX153" i="1"/>
  <c r="CW153" i="1"/>
  <c r="CV153" i="1"/>
  <c r="DB58" i="1"/>
  <c r="DA58" i="1"/>
  <c r="CZ58" i="1"/>
  <c r="CY58" i="1"/>
  <c r="CX58" i="1"/>
  <c r="CW58" i="1"/>
  <c r="CV58" i="1"/>
  <c r="DB56" i="1"/>
  <c r="DA56" i="1"/>
  <c r="CZ56" i="1"/>
  <c r="CY56" i="1"/>
  <c r="CX56" i="1"/>
  <c r="CW56" i="1"/>
  <c r="CV56" i="1"/>
  <c r="DB512" i="1"/>
  <c r="DA512" i="1"/>
  <c r="CZ512" i="1"/>
  <c r="CY512" i="1"/>
  <c r="CX512" i="1"/>
  <c r="CW512" i="1"/>
  <c r="CV512" i="1"/>
  <c r="DB57" i="1"/>
  <c r="DA57" i="1"/>
  <c r="CZ57" i="1"/>
  <c r="CY57" i="1"/>
  <c r="CX57" i="1"/>
  <c r="CW57" i="1"/>
  <c r="CV57" i="1"/>
  <c r="DB400" i="1"/>
  <c r="DA400" i="1"/>
  <c r="CZ400" i="1"/>
  <c r="CY400" i="1"/>
  <c r="CX400" i="1"/>
  <c r="CW400" i="1"/>
  <c r="CV400" i="1"/>
  <c r="DB1094" i="1"/>
  <c r="DA1094" i="1"/>
  <c r="CZ1094" i="1"/>
  <c r="CY1094" i="1"/>
  <c r="CX1094" i="1"/>
  <c r="CW1094" i="1"/>
  <c r="CV1094" i="1"/>
  <c r="DB502" i="1"/>
  <c r="DA502" i="1"/>
  <c r="CZ502" i="1"/>
  <c r="CY502" i="1"/>
  <c r="CX502" i="1"/>
  <c r="CW502" i="1"/>
  <c r="CV502" i="1"/>
  <c r="DB403" i="1"/>
  <c r="DA403" i="1"/>
  <c r="CZ403" i="1"/>
  <c r="CY403" i="1"/>
  <c r="CX403" i="1"/>
  <c r="CW403" i="1"/>
  <c r="CV403" i="1"/>
  <c r="DB417" i="1"/>
  <c r="DA417" i="1"/>
  <c r="CZ417" i="1"/>
  <c r="CY417" i="1"/>
  <c r="CX417" i="1"/>
  <c r="CW417" i="1"/>
  <c r="CV417" i="1"/>
  <c r="DB96" i="1"/>
  <c r="DA96" i="1"/>
  <c r="CZ96" i="1"/>
  <c r="CY96" i="1"/>
  <c r="CX96" i="1"/>
  <c r="CW96" i="1"/>
  <c r="CV96" i="1"/>
  <c r="DB1101" i="1"/>
  <c r="DA1101" i="1"/>
  <c r="CZ1101" i="1"/>
  <c r="CY1101" i="1"/>
  <c r="CX1101" i="1"/>
  <c r="CW1101" i="1"/>
  <c r="CV1101" i="1"/>
  <c r="DB759" i="1"/>
  <c r="DA759" i="1"/>
  <c r="CZ759" i="1"/>
  <c r="CY759" i="1"/>
  <c r="CX759" i="1"/>
  <c r="CW759" i="1"/>
  <c r="CV759" i="1"/>
  <c r="DB682" i="1"/>
  <c r="DA682" i="1"/>
  <c r="CZ682" i="1"/>
  <c r="CY682" i="1"/>
  <c r="CX682" i="1"/>
  <c r="CW682" i="1"/>
  <c r="CV682" i="1"/>
  <c r="DB957" i="1"/>
  <c r="DA957" i="1"/>
  <c r="CZ957" i="1"/>
  <c r="CY957" i="1"/>
  <c r="CX957" i="1"/>
  <c r="CW957" i="1"/>
  <c r="CV957" i="1"/>
  <c r="DB807" i="1"/>
  <c r="DA807" i="1"/>
  <c r="CZ807" i="1"/>
  <c r="CY807" i="1"/>
  <c r="CX807" i="1"/>
  <c r="CW807" i="1"/>
  <c r="CV807" i="1"/>
  <c r="DB1021" i="1"/>
  <c r="DA1021" i="1"/>
  <c r="CZ1021" i="1"/>
  <c r="CY1021" i="1"/>
  <c r="CX1021" i="1"/>
  <c r="CW1021" i="1"/>
  <c r="CV1021" i="1"/>
  <c r="DB816" i="1"/>
  <c r="DA816" i="1"/>
  <c r="CZ816" i="1"/>
  <c r="CY816" i="1"/>
  <c r="CX816" i="1"/>
  <c r="CW816" i="1"/>
  <c r="CV816" i="1"/>
  <c r="DB1111" i="1"/>
  <c r="DA1111" i="1"/>
  <c r="CZ1111" i="1"/>
  <c r="CY1111" i="1"/>
  <c r="CX1111" i="1"/>
  <c r="CW1111" i="1"/>
  <c r="CV1111" i="1"/>
  <c r="DB1023" i="1"/>
  <c r="DA1023" i="1"/>
  <c r="CZ1023" i="1"/>
  <c r="CY1023" i="1"/>
  <c r="CX1023" i="1"/>
  <c r="CW1023" i="1"/>
  <c r="CV1023" i="1"/>
  <c r="DB1020" i="1"/>
  <c r="DA1020" i="1"/>
  <c r="CZ1020" i="1"/>
  <c r="CY1020" i="1"/>
  <c r="CX1020" i="1"/>
  <c r="CW1020" i="1"/>
  <c r="CV1020" i="1"/>
  <c r="DB1136" i="1"/>
  <c r="DA1136" i="1"/>
  <c r="CZ1136" i="1"/>
  <c r="CY1136" i="1"/>
  <c r="CX1136" i="1"/>
  <c r="CW1136" i="1"/>
  <c r="CV1136" i="1"/>
  <c r="DB1130" i="1"/>
  <c r="DA1130" i="1"/>
  <c r="CZ1130" i="1"/>
  <c r="CY1130" i="1"/>
  <c r="CX1130" i="1"/>
  <c r="CW1130" i="1"/>
  <c r="CV1130" i="1"/>
  <c r="DB131" i="1"/>
  <c r="DA131" i="1"/>
  <c r="CZ131" i="1"/>
  <c r="CY131" i="1"/>
  <c r="CX131" i="1"/>
  <c r="CW131" i="1"/>
  <c r="CV131" i="1"/>
  <c r="DB697" i="1"/>
  <c r="DA697" i="1"/>
  <c r="CZ697" i="1"/>
  <c r="CY697" i="1"/>
  <c r="CX697" i="1"/>
  <c r="CW697" i="1"/>
  <c r="CV697" i="1"/>
  <c r="DB245" i="1"/>
  <c r="DA245" i="1"/>
  <c r="CZ245" i="1"/>
  <c r="CY245" i="1"/>
  <c r="CX245" i="1"/>
  <c r="CW245" i="1"/>
  <c r="CV245" i="1"/>
  <c r="DB135" i="1"/>
  <c r="DA135" i="1"/>
  <c r="CZ135" i="1"/>
  <c r="CY135" i="1"/>
  <c r="CX135" i="1"/>
  <c r="CW135" i="1"/>
  <c r="CV135" i="1"/>
  <c r="DB831" i="1"/>
  <c r="DA831" i="1"/>
  <c r="CZ831" i="1"/>
  <c r="CY831" i="1"/>
  <c r="CX831" i="1"/>
  <c r="CW831" i="1"/>
  <c r="CV831" i="1"/>
  <c r="DB825" i="1"/>
  <c r="DA825" i="1"/>
  <c r="CZ825" i="1"/>
  <c r="CY825" i="1"/>
  <c r="CX825" i="1"/>
  <c r="CW825" i="1"/>
  <c r="CV825" i="1"/>
  <c r="DB791" i="1"/>
  <c r="DA791" i="1"/>
  <c r="CZ791" i="1"/>
  <c r="CY791" i="1"/>
  <c r="CX791" i="1"/>
  <c r="CW791" i="1"/>
  <c r="CV791" i="1"/>
  <c r="DB508" i="1"/>
  <c r="DA508" i="1"/>
  <c r="CZ508" i="1"/>
  <c r="CY508" i="1"/>
  <c r="CX508" i="1"/>
  <c r="CW508" i="1"/>
  <c r="CV508" i="1"/>
  <c r="DB431" i="1"/>
  <c r="DA431" i="1"/>
  <c r="CZ431" i="1"/>
  <c r="CY431" i="1"/>
  <c r="CX431" i="1"/>
  <c r="CW431" i="1"/>
  <c r="CV431" i="1"/>
  <c r="DB186" i="1"/>
  <c r="DA186" i="1"/>
  <c r="CZ186" i="1"/>
  <c r="CY186" i="1"/>
  <c r="CX186" i="1"/>
  <c r="CW186" i="1"/>
  <c r="CV186" i="1"/>
  <c r="DB528" i="1"/>
  <c r="DA528" i="1"/>
  <c r="CZ528" i="1"/>
  <c r="CY528" i="1"/>
  <c r="CX528" i="1"/>
  <c r="CW528" i="1"/>
  <c r="CV528" i="1"/>
  <c r="DB429" i="1"/>
  <c r="DA429" i="1"/>
  <c r="CZ429" i="1"/>
  <c r="CY429" i="1"/>
  <c r="CX429" i="1"/>
  <c r="CW429" i="1"/>
  <c r="CV429" i="1"/>
  <c r="DB187" i="1"/>
  <c r="DA187" i="1"/>
  <c r="CZ187" i="1"/>
  <c r="CY187" i="1"/>
  <c r="CX187" i="1"/>
  <c r="CW187" i="1"/>
  <c r="CV187" i="1"/>
  <c r="DB95" i="1"/>
  <c r="DA95" i="1"/>
  <c r="CZ95" i="1"/>
  <c r="CY95" i="1"/>
  <c r="CX95" i="1"/>
  <c r="CW95" i="1"/>
  <c r="CV95" i="1"/>
  <c r="DB409" i="1"/>
  <c r="DA409" i="1"/>
  <c r="CZ409" i="1"/>
  <c r="CY409" i="1"/>
  <c r="CX409" i="1"/>
  <c r="CW409" i="1"/>
  <c r="CV409" i="1"/>
  <c r="DB878" i="1"/>
  <c r="DA878" i="1"/>
  <c r="CZ878" i="1"/>
  <c r="CY878" i="1"/>
  <c r="CX878" i="1"/>
  <c r="CW878" i="1"/>
  <c r="CV878" i="1"/>
  <c r="DB1095" i="1"/>
  <c r="DA1095" i="1"/>
  <c r="CZ1095" i="1"/>
  <c r="CY1095" i="1"/>
  <c r="CX1095" i="1"/>
  <c r="CW1095" i="1"/>
  <c r="CV1095" i="1"/>
  <c r="DB852" i="1"/>
  <c r="DA852" i="1"/>
  <c r="CZ852" i="1"/>
  <c r="CY852" i="1"/>
  <c r="CX852" i="1"/>
  <c r="CW852" i="1"/>
  <c r="CV852" i="1"/>
  <c r="DB956" i="1"/>
  <c r="DA956" i="1"/>
  <c r="CZ956" i="1"/>
  <c r="CY956" i="1"/>
  <c r="CX956" i="1"/>
  <c r="CW956" i="1"/>
  <c r="CV956" i="1"/>
  <c r="DB819" i="1"/>
  <c r="DA819" i="1"/>
  <c r="CZ819" i="1"/>
  <c r="CY819" i="1"/>
  <c r="CX819" i="1"/>
  <c r="CW819" i="1"/>
  <c r="CV819" i="1"/>
  <c r="DB931" i="1"/>
  <c r="DA931" i="1"/>
  <c r="CZ931" i="1"/>
  <c r="CY931" i="1"/>
  <c r="CX931" i="1"/>
  <c r="CW931" i="1"/>
  <c r="CV931" i="1"/>
  <c r="DB844" i="1"/>
  <c r="DA844" i="1"/>
  <c r="CZ844" i="1"/>
  <c r="CY844" i="1"/>
  <c r="CX844" i="1"/>
  <c r="CW844" i="1"/>
  <c r="CV844" i="1"/>
  <c r="DB614" i="1"/>
  <c r="DA614" i="1"/>
  <c r="CZ614" i="1"/>
  <c r="CY614" i="1"/>
  <c r="CX614" i="1"/>
  <c r="CW614" i="1"/>
  <c r="CV614" i="1"/>
  <c r="DB761" i="1"/>
  <c r="DA761" i="1"/>
  <c r="CZ761" i="1"/>
  <c r="CY761" i="1"/>
  <c r="CX761" i="1"/>
  <c r="CW761" i="1"/>
  <c r="CV761" i="1"/>
  <c r="DB693" i="1"/>
  <c r="DA693" i="1"/>
  <c r="CZ693" i="1"/>
  <c r="CY693" i="1"/>
  <c r="CX693" i="1"/>
  <c r="CW693" i="1"/>
  <c r="CV693" i="1"/>
  <c r="DB691" i="1"/>
  <c r="DA691" i="1"/>
  <c r="CZ691" i="1"/>
  <c r="CY691" i="1"/>
  <c r="CX691" i="1"/>
  <c r="CW691" i="1"/>
  <c r="CV691" i="1"/>
  <c r="DB563" i="1"/>
  <c r="DA563" i="1"/>
  <c r="CZ563" i="1"/>
  <c r="CY563" i="1"/>
  <c r="CX563" i="1"/>
  <c r="CW563" i="1"/>
  <c r="CV563" i="1"/>
  <c r="DB601" i="1"/>
  <c r="DA601" i="1"/>
  <c r="CZ601" i="1"/>
  <c r="CY601" i="1"/>
  <c r="CX601" i="1"/>
  <c r="CW601" i="1"/>
  <c r="CV601" i="1"/>
  <c r="DB634" i="1"/>
  <c r="DA634" i="1"/>
  <c r="CZ634" i="1"/>
  <c r="CY634" i="1"/>
  <c r="CX634" i="1"/>
  <c r="CW634" i="1"/>
  <c r="CV634" i="1"/>
  <c r="DB338" i="1"/>
  <c r="DA338" i="1"/>
  <c r="CZ338" i="1"/>
  <c r="CY338" i="1"/>
  <c r="CX338" i="1"/>
  <c r="CW338" i="1"/>
  <c r="CV338" i="1"/>
  <c r="DB122" i="1"/>
  <c r="DA122" i="1"/>
  <c r="CZ122" i="1"/>
  <c r="CY122" i="1"/>
  <c r="CX122" i="1"/>
  <c r="CW122" i="1"/>
  <c r="CV122" i="1"/>
  <c r="DB685" i="1"/>
  <c r="DA685" i="1"/>
  <c r="CZ685" i="1"/>
  <c r="CY685" i="1"/>
  <c r="CX685" i="1"/>
  <c r="CW685" i="1"/>
  <c r="CV685" i="1"/>
  <c r="DB219" i="1"/>
  <c r="DA219" i="1"/>
  <c r="CZ219" i="1"/>
  <c r="CY219" i="1"/>
  <c r="CX219" i="1"/>
  <c r="CW219" i="1"/>
  <c r="CV219" i="1"/>
  <c r="DB628" i="1"/>
  <c r="DA628" i="1"/>
  <c r="CZ628" i="1"/>
  <c r="CY628" i="1"/>
  <c r="CX628" i="1"/>
  <c r="CW628" i="1"/>
  <c r="CV628" i="1"/>
  <c r="DB622" i="1"/>
  <c r="DA622" i="1"/>
  <c r="CZ622" i="1"/>
  <c r="CY622" i="1"/>
  <c r="CX622" i="1"/>
  <c r="CW622" i="1"/>
  <c r="CV622" i="1"/>
  <c r="DB656" i="1"/>
  <c r="DA656" i="1"/>
  <c r="CZ656" i="1"/>
  <c r="CY656" i="1"/>
  <c r="CX656" i="1"/>
  <c r="CW656" i="1"/>
  <c r="CV656" i="1"/>
  <c r="DB379" i="1"/>
  <c r="DA379" i="1"/>
  <c r="CZ379" i="1"/>
  <c r="CY379" i="1"/>
  <c r="CX379" i="1"/>
  <c r="CW379" i="1"/>
  <c r="CV379" i="1"/>
  <c r="DB499" i="1"/>
  <c r="DA499" i="1"/>
  <c r="CZ499" i="1"/>
  <c r="CY499" i="1"/>
  <c r="CX499" i="1"/>
  <c r="CW499" i="1"/>
  <c r="CV499" i="1"/>
  <c r="DB993" i="1"/>
  <c r="DA993" i="1"/>
  <c r="CZ993" i="1"/>
  <c r="CY993" i="1"/>
  <c r="CX993" i="1"/>
  <c r="CW993" i="1"/>
  <c r="CV993" i="1"/>
  <c r="DB776" i="1"/>
  <c r="DA776" i="1"/>
  <c r="CZ776" i="1"/>
  <c r="CY776" i="1"/>
  <c r="CX776" i="1"/>
  <c r="CW776" i="1"/>
  <c r="CV776" i="1"/>
  <c r="DB535" i="1"/>
  <c r="DA535" i="1"/>
  <c r="CZ535" i="1"/>
  <c r="CY535" i="1"/>
  <c r="CX535" i="1"/>
  <c r="CW535" i="1"/>
  <c r="CV535" i="1"/>
  <c r="DB297" i="1"/>
  <c r="DA297" i="1"/>
  <c r="CZ297" i="1"/>
  <c r="CY297" i="1"/>
  <c r="CX297" i="1"/>
  <c r="CW297" i="1"/>
  <c r="CV297" i="1"/>
  <c r="DB677" i="1"/>
  <c r="DA677" i="1"/>
  <c r="CZ677" i="1"/>
  <c r="CY677" i="1"/>
  <c r="CX677" i="1"/>
  <c r="CW677" i="1"/>
  <c r="CV677" i="1"/>
  <c r="DB411" i="1"/>
  <c r="DA411" i="1"/>
  <c r="CZ411" i="1"/>
  <c r="CY411" i="1"/>
  <c r="CX411" i="1"/>
  <c r="CW411" i="1"/>
  <c r="CV411" i="1"/>
  <c r="DB222" i="1"/>
  <c r="DA222" i="1"/>
  <c r="CZ222" i="1"/>
  <c r="CY222" i="1"/>
  <c r="CX222" i="1"/>
  <c r="CW222" i="1"/>
  <c r="CV222" i="1"/>
  <c r="DB952" i="1"/>
  <c r="DA952" i="1"/>
  <c r="CZ952" i="1"/>
  <c r="CY952" i="1"/>
  <c r="CX952" i="1"/>
  <c r="CW952" i="1"/>
  <c r="CV952" i="1"/>
  <c r="DB625" i="1"/>
  <c r="DA625" i="1"/>
  <c r="CZ625" i="1"/>
  <c r="CY625" i="1"/>
  <c r="CX625" i="1"/>
  <c r="CW625" i="1"/>
  <c r="CV625" i="1"/>
  <c r="DB311" i="1"/>
  <c r="DA311" i="1"/>
  <c r="CZ311" i="1"/>
  <c r="CY311" i="1"/>
  <c r="CX311" i="1"/>
  <c r="CW311" i="1"/>
  <c r="CV311" i="1"/>
  <c r="DB295" i="1"/>
  <c r="DA295" i="1"/>
  <c r="CZ295" i="1"/>
  <c r="CY295" i="1"/>
  <c r="CX295" i="1"/>
  <c r="CW295" i="1"/>
  <c r="CV295" i="1"/>
  <c r="DB176" i="1"/>
  <c r="DA176" i="1"/>
  <c r="CZ176" i="1"/>
  <c r="CY176" i="1"/>
  <c r="CX176" i="1"/>
  <c r="CW176" i="1"/>
  <c r="CV176" i="1"/>
  <c r="DB721" i="1"/>
  <c r="DA721" i="1"/>
  <c r="CZ721" i="1"/>
  <c r="CY721" i="1"/>
  <c r="CX721" i="1"/>
  <c r="CW721" i="1"/>
  <c r="CV721" i="1"/>
  <c r="DB424" i="1"/>
  <c r="DA424" i="1"/>
  <c r="CZ424" i="1"/>
  <c r="CY424" i="1"/>
  <c r="CX424" i="1"/>
  <c r="CW424" i="1"/>
  <c r="CV424" i="1"/>
  <c r="DB77" i="1"/>
  <c r="DA77" i="1"/>
  <c r="CZ77" i="1"/>
  <c r="CY77" i="1"/>
  <c r="CX77" i="1"/>
  <c r="CW77" i="1"/>
  <c r="CV77" i="1"/>
  <c r="DB1013" i="1"/>
  <c r="DA1013" i="1"/>
  <c r="CZ1013" i="1"/>
  <c r="CY1013" i="1"/>
  <c r="CX1013" i="1"/>
  <c r="CW1013" i="1"/>
  <c r="CV1013" i="1"/>
  <c r="DB918" i="1"/>
  <c r="DA918" i="1"/>
  <c r="CZ918" i="1"/>
  <c r="CY918" i="1"/>
  <c r="CX918" i="1"/>
  <c r="CW918" i="1"/>
  <c r="CV918" i="1"/>
  <c r="DB1050" i="1"/>
  <c r="DA1050" i="1"/>
  <c r="CZ1050" i="1"/>
  <c r="CY1050" i="1"/>
  <c r="CX1050" i="1"/>
  <c r="CW1050" i="1"/>
  <c r="CV1050" i="1"/>
  <c r="DB797" i="1"/>
  <c r="DA797" i="1"/>
  <c r="CZ797" i="1"/>
  <c r="CY797" i="1"/>
  <c r="CX797" i="1"/>
  <c r="CW797" i="1"/>
  <c r="CV797" i="1"/>
  <c r="DB750" i="1"/>
  <c r="DA750" i="1"/>
  <c r="CZ750" i="1"/>
  <c r="CY750" i="1"/>
  <c r="CX750" i="1"/>
  <c r="CW750" i="1"/>
  <c r="CV750" i="1"/>
  <c r="DB935" i="1"/>
  <c r="DA935" i="1"/>
  <c r="CZ935" i="1"/>
  <c r="CY935" i="1"/>
  <c r="CX935" i="1"/>
  <c r="CW935" i="1"/>
  <c r="CV935" i="1"/>
  <c r="DB1117" i="1"/>
  <c r="DA1117" i="1"/>
  <c r="CZ1117" i="1"/>
  <c r="CY1117" i="1"/>
  <c r="CX1117" i="1"/>
  <c r="CW1117" i="1"/>
  <c r="CV1117" i="1"/>
  <c r="DB770" i="1"/>
  <c r="DA770" i="1"/>
  <c r="CZ770" i="1"/>
  <c r="CY770" i="1"/>
  <c r="CX770" i="1"/>
  <c r="CW770" i="1"/>
  <c r="CV770" i="1"/>
  <c r="DB590" i="1"/>
  <c r="DA590" i="1"/>
  <c r="CZ590" i="1"/>
  <c r="CY590" i="1"/>
  <c r="CX590" i="1"/>
  <c r="CW590" i="1"/>
  <c r="CV590" i="1"/>
  <c r="DB279" i="1"/>
  <c r="DA279" i="1"/>
  <c r="CZ279" i="1"/>
  <c r="CY279" i="1"/>
  <c r="CX279" i="1"/>
  <c r="CW279" i="1"/>
  <c r="CV279" i="1"/>
  <c r="DB111" i="1"/>
  <c r="DA111" i="1"/>
  <c r="CZ111" i="1"/>
  <c r="CY111" i="1"/>
  <c r="CX111" i="1"/>
  <c r="CW111" i="1"/>
  <c r="CV111" i="1"/>
  <c r="DB55" i="1"/>
  <c r="DA55" i="1"/>
  <c r="CZ55" i="1"/>
  <c r="CY55" i="1"/>
  <c r="CX55" i="1"/>
  <c r="CW55" i="1"/>
  <c r="CV55" i="1"/>
  <c r="DB381" i="1"/>
  <c r="DA381" i="1"/>
  <c r="CZ381" i="1"/>
  <c r="CY381" i="1"/>
  <c r="CX381" i="1"/>
  <c r="CW381" i="1"/>
  <c r="CV381" i="1"/>
  <c r="DB278" i="1"/>
  <c r="DA278" i="1"/>
  <c r="CZ278" i="1"/>
  <c r="CY278" i="1"/>
  <c r="CX278" i="1"/>
  <c r="CW278" i="1"/>
  <c r="CV278" i="1"/>
  <c r="DB194" i="1"/>
  <c r="DA194" i="1"/>
  <c r="CZ194" i="1"/>
  <c r="CY194" i="1"/>
  <c r="CX194" i="1"/>
  <c r="CW194" i="1"/>
  <c r="CV194" i="1"/>
  <c r="DB54" i="1"/>
  <c r="DA54" i="1"/>
  <c r="CZ54" i="1"/>
  <c r="CY54" i="1"/>
  <c r="CX54" i="1"/>
  <c r="CW54" i="1"/>
  <c r="CV54" i="1"/>
  <c r="DB642" i="1"/>
  <c r="DA642" i="1"/>
  <c r="CZ642" i="1"/>
  <c r="CY642" i="1"/>
  <c r="CX642" i="1"/>
  <c r="CW642" i="1"/>
  <c r="CV642" i="1"/>
  <c r="DB641" i="1"/>
  <c r="DA641" i="1"/>
  <c r="CZ641" i="1"/>
  <c r="CY641" i="1"/>
  <c r="CX641" i="1"/>
  <c r="CW641" i="1"/>
  <c r="CV641" i="1"/>
  <c r="DB569" i="1"/>
  <c r="DA569" i="1"/>
  <c r="CZ569" i="1"/>
  <c r="CY569" i="1"/>
  <c r="CX569" i="1"/>
  <c r="CW569" i="1"/>
  <c r="CV569" i="1"/>
  <c r="DB376" i="1"/>
  <c r="DA376" i="1"/>
  <c r="CZ376" i="1"/>
  <c r="CY376" i="1"/>
  <c r="CX376" i="1"/>
  <c r="CW376" i="1"/>
  <c r="CV376" i="1"/>
  <c r="DB288" i="1"/>
  <c r="DA288" i="1"/>
  <c r="CZ288" i="1"/>
  <c r="CY288" i="1"/>
  <c r="CX288" i="1"/>
  <c r="CW288" i="1"/>
  <c r="CV288" i="1"/>
  <c r="DB274" i="1"/>
  <c r="DA274" i="1"/>
  <c r="CZ274" i="1"/>
  <c r="CY274" i="1"/>
  <c r="CX274" i="1"/>
  <c r="CW274" i="1"/>
  <c r="CV274" i="1"/>
  <c r="DB200" i="1"/>
  <c r="DA200" i="1"/>
  <c r="CZ200" i="1"/>
  <c r="CY200" i="1"/>
  <c r="CX200" i="1"/>
  <c r="CW200" i="1"/>
  <c r="CV200" i="1"/>
  <c r="DB130" i="1"/>
  <c r="DA130" i="1"/>
  <c r="CZ130" i="1"/>
  <c r="CY130" i="1"/>
  <c r="CX130" i="1"/>
  <c r="CW130" i="1"/>
  <c r="CV130" i="1"/>
  <c r="DB53" i="1"/>
  <c r="DA53" i="1"/>
  <c r="CZ53" i="1"/>
  <c r="CY53" i="1"/>
  <c r="CX53" i="1"/>
  <c r="CW53" i="1"/>
  <c r="CV53" i="1"/>
  <c r="DB52" i="1"/>
  <c r="DA52" i="1"/>
  <c r="CZ52" i="1"/>
  <c r="CY52" i="1"/>
  <c r="CX52" i="1"/>
  <c r="CW52" i="1"/>
  <c r="CV52" i="1"/>
  <c r="DB327" i="1"/>
  <c r="DA327" i="1"/>
  <c r="CZ327" i="1"/>
  <c r="CY327" i="1"/>
  <c r="CX327" i="1"/>
  <c r="CW327" i="1"/>
  <c r="CV327" i="1"/>
  <c r="DB241" i="1"/>
  <c r="DA241" i="1"/>
  <c r="CZ241" i="1"/>
  <c r="CY241" i="1"/>
  <c r="CX241" i="1"/>
  <c r="CW241" i="1"/>
  <c r="CV241" i="1"/>
  <c r="DB51" i="1"/>
  <c r="DA51" i="1"/>
  <c r="CZ51" i="1"/>
  <c r="CY51" i="1"/>
  <c r="CX51" i="1"/>
  <c r="CW51" i="1"/>
  <c r="CV51" i="1"/>
  <c r="DB275" i="1"/>
  <c r="DA275" i="1"/>
  <c r="CZ275" i="1"/>
  <c r="CY275" i="1"/>
  <c r="CX275" i="1"/>
  <c r="CW275" i="1"/>
  <c r="CV275" i="1"/>
  <c r="DB708" i="1"/>
  <c r="DA708" i="1"/>
  <c r="CZ708" i="1"/>
  <c r="CY708" i="1"/>
  <c r="CX708" i="1"/>
  <c r="CW708" i="1"/>
  <c r="CV708" i="1"/>
  <c r="DB1118" i="1"/>
  <c r="DA1118" i="1"/>
  <c r="CZ1118" i="1"/>
  <c r="CY1118" i="1"/>
  <c r="CX1118" i="1"/>
  <c r="CW1118" i="1"/>
  <c r="CV1118" i="1"/>
  <c r="DB966" i="1"/>
  <c r="DA966" i="1"/>
  <c r="CZ966" i="1"/>
  <c r="CY966" i="1"/>
  <c r="CX966" i="1"/>
  <c r="CW966" i="1"/>
  <c r="CV966" i="1"/>
  <c r="DB707" i="1"/>
  <c r="DA707" i="1"/>
  <c r="CZ707" i="1"/>
  <c r="CY707" i="1"/>
  <c r="CX707" i="1"/>
  <c r="CW707" i="1"/>
  <c r="CV707" i="1"/>
  <c r="DB848" i="1"/>
  <c r="DA848" i="1"/>
  <c r="CZ848" i="1"/>
  <c r="CY848" i="1"/>
  <c r="CX848" i="1"/>
  <c r="CW848" i="1"/>
  <c r="CV848" i="1"/>
  <c r="DB902" i="1"/>
  <c r="DA902" i="1"/>
  <c r="CZ902" i="1"/>
  <c r="CY902" i="1"/>
  <c r="CX902" i="1"/>
  <c r="CW902" i="1"/>
  <c r="CV902" i="1"/>
  <c r="DB861" i="1"/>
  <c r="DA861" i="1"/>
  <c r="CZ861" i="1"/>
  <c r="CY861" i="1"/>
  <c r="CX861" i="1"/>
  <c r="CW861" i="1"/>
  <c r="CV861" i="1"/>
  <c r="DB45" i="1"/>
  <c r="DA45" i="1"/>
  <c r="CZ45" i="1"/>
  <c r="CY45" i="1"/>
  <c r="CX45" i="1"/>
  <c r="CW45" i="1"/>
  <c r="CV45" i="1"/>
  <c r="DB330" i="1"/>
  <c r="DA330" i="1"/>
  <c r="CZ330" i="1"/>
  <c r="CY330" i="1"/>
  <c r="CX330" i="1"/>
  <c r="CW330" i="1"/>
  <c r="CV330" i="1"/>
  <c r="DB263" i="1"/>
  <c r="DA263" i="1"/>
  <c r="CZ263" i="1"/>
  <c r="CY263" i="1"/>
  <c r="CX263" i="1"/>
  <c r="CW263" i="1"/>
  <c r="CV263" i="1"/>
  <c r="DB1082" i="1"/>
  <c r="DA1082" i="1"/>
  <c r="CZ1082" i="1"/>
  <c r="CY1082" i="1"/>
  <c r="CX1082" i="1"/>
  <c r="CW1082" i="1"/>
  <c r="CV1082" i="1"/>
  <c r="DB603" i="1"/>
  <c r="DA603" i="1"/>
  <c r="CZ603" i="1"/>
  <c r="CY603" i="1"/>
  <c r="CX603" i="1"/>
  <c r="CW603" i="1"/>
  <c r="CV603" i="1"/>
  <c r="DB368" i="1"/>
  <c r="DA368" i="1"/>
  <c r="CZ368" i="1"/>
  <c r="CY368" i="1"/>
  <c r="CX368" i="1"/>
  <c r="CW368" i="1"/>
  <c r="CV368" i="1"/>
  <c r="DB343" i="1"/>
  <c r="DA343" i="1"/>
  <c r="CZ343" i="1"/>
  <c r="CY343" i="1"/>
  <c r="CX343" i="1"/>
  <c r="CW343" i="1"/>
  <c r="CV343" i="1"/>
  <c r="DB272" i="1"/>
  <c r="DA272" i="1"/>
  <c r="CZ272" i="1"/>
  <c r="CY272" i="1"/>
  <c r="CX272" i="1"/>
  <c r="CW272" i="1"/>
  <c r="CV272" i="1"/>
  <c r="DB492" i="1"/>
  <c r="DA492" i="1"/>
  <c r="CZ492" i="1"/>
  <c r="CY492" i="1"/>
  <c r="CX492" i="1"/>
  <c r="CW492" i="1"/>
  <c r="CV492" i="1"/>
  <c r="DB192" i="1"/>
  <c r="DA192" i="1"/>
  <c r="CZ192" i="1"/>
  <c r="CY192" i="1"/>
  <c r="CX192" i="1"/>
  <c r="CW192" i="1"/>
  <c r="CV192" i="1"/>
  <c r="DB886" i="1"/>
  <c r="DA886" i="1"/>
  <c r="CZ886" i="1"/>
  <c r="CY886" i="1"/>
  <c r="CX886" i="1"/>
  <c r="CW886" i="1"/>
  <c r="CV886" i="1"/>
  <c r="DB686" i="1"/>
  <c r="DA686" i="1"/>
  <c r="CZ686" i="1"/>
  <c r="CY686" i="1"/>
  <c r="CX686" i="1"/>
  <c r="CW686" i="1"/>
  <c r="CV686" i="1"/>
  <c r="DB367" i="1"/>
  <c r="DA367" i="1"/>
  <c r="CZ367" i="1"/>
  <c r="CY367" i="1"/>
  <c r="CX367" i="1"/>
  <c r="CW367" i="1"/>
  <c r="CV367" i="1"/>
  <c r="DB286" i="1"/>
  <c r="DA286" i="1"/>
  <c r="CZ286" i="1"/>
  <c r="CY286" i="1"/>
  <c r="CX286" i="1"/>
  <c r="CW286" i="1"/>
  <c r="CV286" i="1"/>
  <c r="DB76" i="1"/>
  <c r="DA76" i="1"/>
  <c r="CZ76" i="1"/>
  <c r="CY76" i="1"/>
  <c r="CX76" i="1"/>
  <c r="CW76" i="1"/>
  <c r="CV76" i="1"/>
  <c r="DB469" i="1"/>
  <c r="DA469" i="1"/>
  <c r="CZ469" i="1"/>
  <c r="CY469" i="1"/>
  <c r="CX469" i="1"/>
  <c r="CW469" i="1"/>
  <c r="CV469" i="1"/>
  <c r="DB356" i="1"/>
  <c r="DA356" i="1"/>
  <c r="CZ356" i="1"/>
  <c r="CY356" i="1"/>
  <c r="CX356" i="1"/>
  <c r="CW356" i="1"/>
  <c r="CV356" i="1"/>
  <c r="DB264" i="1"/>
  <c r="DA264" i="1"/>
  <c r="CZ264" i="1"/>
  <c r="CY264" i="1"/>
  <c r="CX264" i="1"/>
  <c r="CW264" i="1"/>
  <c r="CV264" i="1"/>
  <c r="DB855" i="1"/>
  <c r="DA855" i="1"/>
  <c r="CZ855" i="1"/>
  <c r="CY855" i="1"/>
  <c r="CX855" i="1"/>
  <c r="CW855" i="1"/>
  <c r="CV855" i="1"/>
  <c r="DB992" i="1"/>
  <c r="DA992" i="1"/>
  <c r="CZ992" i="1"/>
  <c r="CY992" i="1"/>
  <c r="CX992" i="1"/>
  <c r="CW992" i="1"/>
  <c r="CV992" i="1"/>
  <c r="DB1087" i="1"/>
  <c r="DA1087" i="1"/>
  <c r="CZ1087" i="1"/>
  <c r="CY1087" i="1"/>
  <c r="CX1087" i="1"/>
  <c r="CW1087" i="1"/>
  <c r="CV1087" i="1"/>
  <c r="DB1081" i="1"/>
  <c r="DA1081" i="1"/>
  <c r="CZ1081" i="1"/>
  <c r="CY1081" i="1"/>
  <c r="CX1081" i="1"/>
  <c r="CW1081" i="1"/>
  <c r="CV1081" i="1"/>
  <c r="DB923" i="1"/>
  <c r="DA923" i="1"/>
  <c r="CZ923" i="1"/>
  <c r="CY923" i="1"/>
  <c r="CX923" i="1"/>
  <c r="CW923" i="1"/>
  <c r="CV923" i="1"/>
  <c r="DB784" i="1"/>
  <c r="DA784" i="1"/>
  <c r="CZ784" i="1"/>
  <c r="CY784" i="1"/>
  <c r="CX784" i="1"/>
  <c r="CW784" i="1"/>
  <c r="CV784" i="1"/>
  <c r="DB727" i="1"/>
  <c r="DA727" i="1"/>
  <c r="CZ727" i="1"/>
  <c r="CY727" i="1"/>
  <c r="CX727" i="1"/>
  <c r="CW727" i="1"/>
  <c r="CV727" i="1"/>
  <c r="DB726" i="1"/>
  <c r="DA726" i="1"/>
  <c r="CZ726" i="1"/>
  <c r="CY726" i="1"/>
  <c r="CX726" i="1"/>
  <c r="CW726" i="1"/>
  <c r="CV726" i="1"/>
  <c r="DB698" i="1"/>
  <c r="DA698" i="1"/>
  <c r="CZ698" i="1"/>
  <c r="CY698" i="1"/>
  <c r="CX698" i="1"/>
  <c r="CW698" i="1"/>
  <c r="CV698" i="1"/>
  <c r="DB579" i="1"/>
  <c r="DA579" i="1"/>
  <c r="CZ579" i="1"/>
  <c r="CY579" i="1"/>
  <c r="CX579" i="1"/>
  <c r="CW579" i="1"/>
  <c r="CV579" i="1"/>
  <c r="DB475" i="1"/>
  <c r="DA475" i="1"/>
  <c r="CZ475" i="1"/>
  <c r="CY475" i="1"/>
  <c r="CX475" i="1"/>
  <c r="CW475" i="1"/>
  <c r="CV475" i="1"/>
  <c r="DB958" i="1"/>
  <c r="DA958" i="1"/>
  <c r="CZ958" i="1"/>
  <c r="CY958" i="1"/>
  <c r="CX958" i="1"/>
  <c r="CW958" i="1"/>
  <c r="CV958" i="1"/>
  <c r="DB959" i="1"/>
  <c r="DA959" i="1"/>
  <c r="CZ959" i="1"/>
  <c r="CY959" i="1"/>
  <c r="CX959" i="1"/>
  <c r="CW959" i="1"/>
  <c r="CV959" i="1"/>
  <c r="DB943" i="1"/>
  <c r="DA943" i="1"/>
  <c r="CZ943" i="1"/>
  <c r="CY943" i="1"/>
  <c r="CX943" i="1"/>
  <c r="CW943" i="1"/>
  <c r="CV943" i="1"/>
  <c r="DB936" i="1"/>
  <c r="DA936" i="1"/>
  <c r="CZ936" i="1"/>
  <c r="CY936" i="1"/>
  <c r="CX936" i="1"/>
  <c r="CW936" i="1"/>
  <c r="CV936" i="1"/>
  <c r="DB865" i="1"/>
  <c r="DA865" i="1"/>
  <c r="CZ865" i="1"/>
  <c r="CY865" i="1"/>
  <c r="CX865" i="1"/>
  <c r="CW865" i="1"/>
  <c r="CV865" i="1"/>
  <c r="DB857" i="1"/>
  <c r="DA857" i="1"/>
  <c r="CZ857" i="1"/>
  <c r="CY857" i="1"/>
  <c r="CX857" i="1"/>
  <c r="CW857" i="1"/>
  <c r="CV857" i="1"/>
  <c r="DB856" i="1"/>
  <c r="DA856" i="1"/>
  <c r="CZ856" i="1"/>
  <c r="CY856" i="1"/>
  <c r="CX856" i="1"/>
  <c r="CW856" i="1"/>
  <c r="CV856" i="1"/>
  <c r="DB833" i="1"/>
  <c r="DA833" i="1"/>
  <c r="CZ833" i="1"/>
  <c r="CY833" i="1"/>
  <c r="CX833" i="1"/>
  <c r="CW833" i="1"/>
  <c r="CV833" i="1"/>
  <c r="DB814" i="1"/>
  <c r="DA814" i="1"/>
  <c r="CZ814" i="1"/>
  <c r="CY814" i="1"/>
  <c r="CX814" i="1"/>
  <c r="CW814" i="1"/>
  <c r="CV814" i="1"/>
  <c r="DB780" i="1"/>
  <c r="DA780" i="1"/>
  <c r="CZ780" i="1"/>
  <c r="CY780" i="1"/>
  <c r="CX780" i="1"/>
  <c r="CW780" i="1"/>
  <c r="CV780" i="1"/>
  <c r="DB779" i="1"/>
  <c r="DA779" i="1"/>
  <c r="CZ779" i="1"/>
  <c r="CY779" i="1"/>
  <c r="CX779" i="1"/>
  <c r="CW779" i="1"/>
  <c r="CV779" i="1"/>
  <c r="DB739" i="1"/>
  <c r="DA739" i="1"/>
  <c r="CZ739" i="1"/>
  <c r="CY739" i="1"/>
  <c r="CX739" i="1"/>
  <c r="CW739" i="1"/>
  <c r="CV739" i="1"/>
  <c r="DB605" i="1"/>
  <c r="DA605" i="1"/>
  <c r="CZ605" i="1"/>
  <c r="CY605" i="1"/>
  <c r="CX605" i="1"/>
  <c r="CW605" i="1"/>
  <c r="CV605" i="1"/>
  <c r="DB476" i="1"/>
  <c r="DA476" i="1"/>
  <c r="CZ476" i="1"/>
  <c r="CY476" i="1"/>
  <c r="CX476" i="1"/>
  <c r="CW476" i="1"/>
  <c r="CV476" i="1"/>
  <c r="DB743" i="1"/>
  <c r="DA743" i="1"/>
  <c r="CZ743" i="1"/>
  <c r="CY743" i="1"/>
  <c r="CX743" i="1"/>
  <c r="CW743" i="1"/>
  <c r="CV743" i="1"/>
  <c r="DB903" i="1"/>
  <c r="DA903" i="1"/>
  <c r="CZ903" i="1"/>
  <c r="CY903" i="1"/>
  <c r="CX903" i="1"/>
  <c r="CW903" i="1"/>
  <c r="CV903" i="1"/>
  <c r="DB859" i="1"/>
  <c r="DA859" i="1"/>
  <c r="CZ859" i="1"/>
  <c r="CY859" i="1"/>
  <c r="CX859" i="1"/>
  <c r="CW859" i="1"/>
  <c r="CV859" i="1"/>
  <c r="DB506" i="1"/>
  <c r="DA506" i="1"/>
  <c r="CZ506" i="1"/>
  <c r="CY506" i="1"/>
  <c r="CX506" i="1"/>
  <c r="CW506" i="1"/>
  <c r="CV506" i="1"/>
  <c r="DB716" i="1"/>
  <c r="DA716" i="1"/>
  <c r="CZ716" i="1"/>
  <c r="CY716" i="1"/>
  <c r="CX716" i="1"/>
  <c r="CW716" i="1"/>
  <c r="CV716" i="1"/>
  <c r="DB630" i="1"/>
  <c r="DA630" i="1"/>
  <c r="CZ630" i="1"/>
  <c r="CY630" i="1"/>
  <c r="CX630" i="1"/>
  <c r="CW630" i="1"/>
  <c r="CV630" i="1"/>
  <c r="DB611" i="1"/>
  <c r="DA611" i="1"/>
  <c r="CZ611" i="1"/>
  <c r="CY611" i="1"/>
  <c r="CX611" i="1"/>
  <c r="CW611" i="1"/>
  <c r="CV611" i="1"/>
  <c r="DB515" i="1"/>
  <c r="DA515" i="1"/>
  <c r="CZ515" i="1"/>
  <c r="CY515" i="1"/>
  <c r="CX515" i="1"/>
  <c r="CW515" i="1"/>
  <c r="CV515" i="1"/>
  <c r="DB490" i="1"/>
  <c r="DA490" i="1"/>
  <c r="CZ490" i="1"/>
  <c r="CY490" i="1"/>
  <c r="CX490" i="1"/>
  <c r="CW490" i="1"/>
  <c r="CV490" i="1"/>
  <c r="DB449" i="1"/>
  <c r="DA449" i="1"/>
  <c r="CZ449" i="1"/>
  <c r="CY449" i="1"/>
  <c r="CX449" i="1"/>
  <c r="CW449" i="1"/>
  <c r="CV449" i="1"/>
  <c r="DB547" i="1"/>
  <c r="DA547" i="1"/>
  <c r="CZ547" i="1"/>
  <c r="CY547" i="1"/>
  <c r="CX547" i="1"/>
  <c r="CW547" i="1"/>
  <c r="CV547" i="1"/>
  <c r="DB511" i="1"/>
  <c r="DA511" i="1"/>
  <c r="CZ511" i="1"/>
  <c r="CY511" i="1"/>
  <c r="CX511" i="1"/>
  <c r="CW511" i="1"/>
  <c r="CV511" i="1"/>
  <c r="DB846" i="1"/>
  <c r="DA846" i="1"/>
  <c r="CZ846" i="1"/>
  <c r="CY846" i="1"/>
  <c r="CX846" i="1"/>
  <c r="CW846" i="1"/>
  <c r="CV846" i="1"/>
  <c r="DB929" i="1"/>
  <c r="DA929" i="1"/>
  <c r="CZ929" i="1"/>
  <c r="CY929" i="1"/>
  <c r="CX929" i="1"/>
  <c r="CW929" i="1"/>
  <c r="CV929" i="1"/>
  <c r="DB871" i="1"/>
  <c r="DA871" i="1"/>
  <c r="CZ871" i="1"/>
  <c r="CY871" i="1"/>
  <c r="CX871" i="1"/>
  <c r="CW871" i="1"/>
  <c r="CV871" i="1"/>
  <c r="DB834" i="1"/>
  <c r="DA834" i="1"/>
  <c r="CZ834" i="1"/>
  <c r="CY834" i="1"/>
  <c r="CX834" i="1"/>
  <c r="CW834" i="1"/>
  <c r="CV834" i="1"/>
  <c r="DB809" i="1"/>
  <c r="DA809" i="1"/>
  <c r="CZ809" i="1"/>
  <c r="CY809" i="1"/>
  <c r="CX809" i="1"/>
  <c r="CW809" i="1"/>
  <c r="CV809" i="1"/>
  <c r="DB694" i="1"/>
  <c r="DA694" i="1"/>
  <c r="CZ694" i="1"/>
  <c r="CY694" i="1"/>
  <c r="CX694" i="1"/>
  <c r="CW694" i="1"/>
  <c r="CV694" i="1"/>
  <c r="DB1171" i="1"/>
  <c r="DA1171" i="1"/>
  <c r="CZ1171" i="1"/>
  <c r="CY1171" i="1"/>
  <c r="CX1171" i="1"/>
  <c r="CW1171" i="1"/>
  <c r="CV1171" i="1"/>
  <c r="DB1170" i="1"/>
  <c r="DA1170" i="1"/>
  <c r="CZ1170" i="1"/>
  <c r="CY1170" i="1"/>
  <c r="CX1170" i="1"/>
  <c r="CW1170" i="1"/>
  <c r="CV1170" i="1"/>
  <c r="DB1169" i="1"/>
  <c r="DA1169" i="1"/>
  <c r="CZ1169" i="1"/>
  <c r="CY1169" i="1"/>
  <c r="CX1169" i="1"/>
  <c r="CW1169" i="1"/>
  <c r="CV1169" i="1"/>
  <c r="DB1168" i="1"/>
  <c r="DA1168" i="1"/>
  <c r="CZ1168" i="1"/>
  <c r="CY1168" i="1"/>
  <c r="CX1168" i="1"/>
  <c r="CW1168" i="1"/>
  <c r="CV1168" i="1"/>
  <c r="DB1167" i="1"/>
  <c r="DA1167" i="1"/>
  <c r="CZ1167" i="1"/>
  <c r="CY1167" i="1"/>
  <c r="CX1167" i="1"/>
  <c r="CW1167" i="1"/>
  <c r="CV1167" i="1"/>
  <c r="DB1166" i="1"/>
  <c r="DA1166" i="1"/>
  <c r="CZ1166" i="1"/>
  <c r="CY1166" i="1"/>
  <c r="CX1166" i="1"/>
  <c r="CW1166" i="1"/>
  <c r="CV1166" i="1"/>
  <c r="DB1165" i="1"/>
  <c r="DA1165" i="1"/>
  <c r="CZ1165" i="1"/>
  <c r="CY1165" i="1"/>
  <c r="CX1165" i="1"/>
  <c r="CW1165" i="1"/>
  <c r="CV1165" i="1"/>
  <c r="DB1164" i="1"/>
  <c r="DA1164" i="1"/>
  <c r="CZ1164" i="1"/>
  <c r="CY1164" i="1"/>
  <c r="CX1164" i="1"/>
  <c r="CW1164" i="1"/>
  <c r="CV1164" i="1"/>
  <c r="DB1163" i="1"/>
  <c r="DA1163" i="1"/>
  <c r="CZ1163" i="1"/>
  <c r="CY1163" i="1"/>
  <c r="CX1163" i="1"/>
  <c r="CW1163" i="1"/>
  <c r="CV1163" i="1"/>
  <c r="DB1162" i="1"/>
  <c r="DA1162" i="1"/>
  <c r="CZ1162" i="1"/>
  <c r="CY1162" i="1"/>
  <c r="CX1162" i="1"/>
  <c r="CW1162" i="1"/>
  <c r="CV1162" i="1"/>
  <c r="DB1161" i="1"/>
  <c r="DA1161" i="1"/>
  <c r="CZ1161" i="1"/>
  <c r="CY1161" i="1"/>
  <c r="CX1161" i="1"/>
  <c r="CW1161" i="1"/>
  <c r="CV1161" i="1"/>
  <c r="DB1160" i="1"/>
  <c r="DA1160" i="1"/>
  <c r="CZ1160" i="1"/>
  <c r="CY1160" i="1"/>
  <c r="CX1160" i="1"/>
  <c r="CW1160" i="1"/>
  <c r="CV1160" i="1"/>
  <c r="DB1159" i="1"/>
  <c r="DA1159" i="1"/>
  <c r="CZ1159" i="1"/>
  <c r="CY1159" i="1"/>
  <c r="CX1159" i="1"/>
  <c r="CW1159" i="1"/>
  <c r="CV1159" i="1"/>
  <c r="DB1158" i="1"/>
  <c r="DA1158" i="1"/>
  <c r="CZ1158" i="1"/>
  <c r="CY1158" i="1"/>
  <c r="CX1158" i="1"/>
  <c r="CW1158" i="1"/>
  <c r="CV1158" i="1"/>
  <c r="DB1157" i="1"/>
  <c r="DA1157" i="1"/>
  <c r="CZ1157" i="1"/>
  <c r="CY1157" i="1"/>
  <c r="CX1157" i="1"/>
  <c r="CW1157" i="1"/>
  <c r="CV1157" i="1"/>
  <c r="DB1156" i="1"/>
  <c r="DA1156" i="1"/>
  <c r="CZ1156" i="1"/>
  <c r="CY1156" i="1"/>
  <c r="CX1156" i="1"/>
  <c r="CW1156" i="1"/>
  <c r="CV1156" i="1"/>
  <c r="DB1155" i="1"/>
  <c r="DA1155" i="1"/>
  <c r="CZ1155" i="1"/>
  <c r="CY1155" i="1"/>
  <c r="CX1155" i="1"/>
  <c r="CW1155" i="1"/>
  <c r="CV1155" i="1"/>
  <c r="DB1154" i="1"/>
  <c r="DA1154" i="1"/>
  <c r="CZ1154" i="1"/>
  <c r="CY1154" i="1"/>
  <c r="CX1154" i="1"/>
  <c r="CW1154" i="1"/>
  <c r="CV1154" i="1"/>
  <c r="DB1153" i="1"/>
  <c r="DA1153" i="1"/>
  <c r="CZ1153" i="1"/>
  <c r="CY1153" i="1"/>
  <c r="CX1153" i="1"/>
  <c r="CW1153" i="1"/>
  <c r="CV1153" i="1"/>
  <c r="DB1152" i="1"/>
  <c r="DA1152" i="1"/>
  <c r="CZ1152" i="1"/>
  <c r="CY1152" i="1"/>
  <c r="CX1152" i="1"/>
  <c r="CW1152" i="1"/>
  <c r="CV1152" i="1"/>
  <c r="DB1151" i="1"/>
  <c r="DA1151" i="1"/>
  <c r="CZ1151" i="1"/>
  <c r="CY1151" i="1"/>
  <c r="CX1151" i="1"/>
  <c r="CW1151" i="1"/>
  <c r="CV1151" i="1"/>
  <c r="DB1150" i="1"/>
  <c r="DA1150" i="1"/>
  <c r="CZ1150" i="1"/>
  <c r="CY1150" i="1"/>
  <c r="CX1150" i="1"/>
  <c r="CW1150" i="1"/>
  <c r="CV1150" i="1"/>
  <c r="DB1149" i="1"/>
  <c r="DA1149" i="1"/>
  <c r="CZ1149" i="1"/>
  <c r="CY1149" i="1"/>
  <c r="CX1149" i="1"/>
  <c r="CW1149" i="1"/>
  <c r="CV1149" i="1"/>
  <c r="DB1148" i="1"/>
  <c r="DA1148" i="1"/>
  <c r="CZ1148" i="1"/>
  <c r="CY1148" i="1"/>
  <c r="CX1148" i="1"/>
  <c r="CW1148" i="1"/>
  <c r="CV1148" i="1"/>
  <c r="DB1147" i="1"/>
  <c r="DA1147" i="1"/>
  <c r="CZ1147" i="1"/>
  <c r="CY1147" i="1"/>
  <c r="CX1147" i="1"/>
  <c r="CW1147" i="1"/>
  <c r="CV1147" i="1"/>
  <c r="DB1146" i="1"/>
  <c r="DA1146" i="1"/>
  <c r="CZ1146" i="1"/>
  <c r="CY1146" i="1"/>
  <c r="CX1146" i="1"/>
  <c r="CW1146" i="1"/>
  <c r="CV1146" i="1"/>
  <c r="DB1145" i="1"/>
  <c r="DA1145" i="1"/>
  <c r="CZ1145" i="1"/>
  <c r="CY1145" i="1"/>
  <c r="CX1145" i="1"/>
  <c r="CW1145" i="1"/>
  <c r="CV1145" i="1"/>
  <c r="DB1144" i="1"/>
  <c r="DA1144" i="1"/>
  <c r="CZ1144" i="1"/>
  <c r="CY1144" i="1"/>
  <c r="CX1144" i="1"/>
  <c r="CW1144" i="1"/>
  <c r="CV1144" i="1"/>
  <c r="DB1140" i="1"/>
  <c r="DA1140" i="1"/>
  <c r="CZ1140" i="1"/>
  <c r="CY1140" i="1"/>
  <c r="CX1140" i="1"/>
  <c r="CW1140" i="1"/>
  <c r="CV1140" i="1"/>
  <c r="DB1138" i="1"/>
  <c r="DA1138" i="1"/>
  <c r="CZ1138" i="1"/>
  <c r="CY1138" i="1"/>
  <c r="CX1138" i="1"/>
  <c r="CW1138" i="1"/>
  <c r="CV1138" i="1"/>
  <c r="DB1127" i="1"/>
  <c r="DA1127" i="1"/>
  <c r="CZ1127" i="1"/>
  <c r="CY1127" i="1"/>
  <c r="CX1127" i="1"/>
  <c r="CW1127" i="1"/>
  <c r="CV1127" i="1"/>
  <c r="DB1121" i="1"/>
  <c r="DA1121" i="1"/>
  <c r="CZ1121" i="1"/>
  <c r="CY1121" i="1"/>
  <c r="CX1121" i="1"/>
  <c r="CW1121" i="1"/>
  <c r="CV1121" i="1"/>
  <c r="DB1113" i="1"/>
  <c r="DA1113" i="1"/>
  <c r="CZ1113" i="1"/>
  <c r="CY1113" i="1"/>
  <c r="CX1113" i="1"/>
  <c r="CW1113" i="1"/>
  <c r="CV1113" i="1"/>
  <c r="CH1171" i="1"/>
  <c r="CG1171" i="1"/>
  <c r="CF1171" i="1"/>
  <c r="CE1171" i="1"/>
  <c r="CD1171" i="1"/>
  <c r="CC1171" i="1"/>
  <c r="CH1170" i="1"/>
  <c r="CG1170" i="1"/>
  <c r="CF1170" i="1"/>
  <c r="CE1170" i="1"/>
  <c r="CD1170" i="1"/>
  <c r="CC1170" i="1"/>
  <c r="CH1169" i="1"/>
  <c r="CG1169" i="1"/>
  <c r="CF1169" i="1"/>
  <c r="CE1169" i="1"/>
  <c r="CD1169" i="1"/>
  <c r="CC1169" i="1"/>
  <c r="CH1168" i="1"/>
  <c r="CG1168" i="1"/>
  <c r="CF1168" i="1"/>
  <c r="CE1168" i="1"/>
  <c r="CD1168" i="1"/>
  <c r="CC1168" i="1"/>
  <c r="CH1167" i="1"/>
  <c r="CG1167" i="1"/>
  <c r="CF1167" i="1"/>
  <c r="CE1167" i="1"/>
  <c r="CD1167" i="1"/>
  <c r="CC1167" i="1"/>
  <c r="CH1166" i="1"/>
  <c r="CG1166" i="1"/>
  <c r="CF1166" i="1"/>
  <c r="CE1166" i="1"/>
  <c r="CD1166" i="1"/>
  <c r="CC1166" i="1"/>
  <c r="CH1165" i="1"/>
  <c r="CG1165" i="1"/>
  <c r="CF1165" i="1"/>
  <c r="CE1165" i="1"/>
  <c r="CD1165" i="1"/>
  <c r="CC1165" i="1"/>
  <c r="CH1164" i="1"/>
  <c r="CG1164" i="1"/>
  <c r="CF1164" i="1"/>
  <c r="CE1164" i="1"/>
  <c r="CD1164" i="1"/>
  <c r="CC1164" i="1"/>
  <c r="CH1163" i="1"/>
  <c r="CG1163" i="1"/>
  <c r="CF1163" i="1"/>
  <c r="CE1163" i="1"/>
  <c r="CD1163" i="1"/>
  <c r="CC1163" i="1"/>
  <c r="CH1162" i="1"/>
  <c r="CG1162" i="1"/>
  <c r="CF1162" i="1"/>
  <c r="CE1162" i="1"/>
  <c r="CD1162" i="1"/>
  <c r="CC1162" i="1"/>
  <c r="CH1161" i="1"/>
  <c r="CG1161" i="1"/>
  <c r="CF1161" i="1"/>
  <c r="CE1161" i="1"/>
  <c r="CD1161" i="1"/>
  <c r="CC1161" i="1"/>
  <c r="CH1160" i="1"/>
  <c r="CG1160" i="1"/>
  <c r="CF1160" i="1"/>
  <c r="CE1160" i="1"/>
  <c r="CD1160" i="1"/>
  <c r="CC1160" i="1"/>
  <c r="CH1159" i="1"/>
  <c r="CG1159" i="1"/>
  <c r="CF1159" i="1"/>
  <c r="CE1159" i="1"/>
  <c r="CD1159" i="1"/>
  <c r="CC1159" i="1"/>
  <c r="CH1158" i="1"/>
  <c r="CG1158" i="1"/>
  <c r="CF1158" i="1"/>
  <c r="CE1158" i="1"/>
  <c r="CD1158" i="1"/>
  <c r="CC1158" i="1"/>
  <c r="CH1157" i="1"/>
  <c r="CG1157" i="1"/>
  <c r="CF1157" i="1"/>
  <c r="CE1157" i="1"/>
  <c r="CD1157" i="1"/>
  <c r="CC1157" i="1"/>
  <c r="CH1156" i="1"/>
  <c r="CG1156" i="1"/>
  <c r="CF1156" i="1"/>
  <c r="CE1156" i="1"/>
  <c r="CD1156" i="1"/>
  <c r="CC1156" i="1"/>
  <c r="CH1155" i="1"/>
  <c r="CG1155" i="1"/>
  <c r="CF1155" i="1"/>
  <c r="CE1155" i="1"/>
  <c r="CD1155" i="1"/>
  <c r="CC1155" i="1"/>
  <c r="CH1154" i="1"/>
  <c r="CG1154" i="1"/>
  <c r="CF1154" i="1"/>
  <c r="CE1154" i="1"/>
  <c r="CD1154" i="1"/>
  <c r="CC1154" i="1"/>
  <c r="CH1153" i="1"/>
  <c r="CG1153" i="1"/>
  <c r="CF1153" i="1"/>
  <c r="CE1153" i="1"/>
  <c r="CD1153" i="1"/>
  <c r="CC1153" i="1"/>
  <c r="CH1152" i="1"/>
  <c r="CG1152" i="1"/>
  <c r="CF1152" i="1"/>
  <c r="CE1152" i="1"/>
  <c r="CD1152" i="1"/>
  <c r="CC1152" i="1"/>
  <c r="CH1151" i="1"/>
  <c r="CG1151" i="1"/>
  <c r="CF1151" i="1"/>
  <c r="CE1151" i="1"/>
  <c r="CD1151" i="1"/>
  <c r="CC1151" i="1"/>
  <c r="CH1150" i="1"/>
  <c r="CG1150" i="1"/>
  <c r="CF1150" i="1"/>
  <c r="CE1150" i="1"/>
  <c r="CD1150" i="1"/>
  <c r="CC1150" i="1"/>
  <c r="CH1149" i="1"/>
  <c r="CG1149" i="1"/>
  <c r="CF1149" i="1"/>
  <c r="CE1149" i="1"/>
  <c r="CD1149" i="1"/>
  <c r="CC1149" i="1"/>
  <c r="CH1148" i="1"/>
  <c r="CG1148" i="1"/>
  <c r="CF1148" i="1"/>
  <c r="CE1148" i="1"/>
  <c r="CD1148" i="1"/>
  <c r="CC1148" i="1"/>
  <c r="CH1147" i="1"/>
  <c r="CG1147" i="1"/>
  <c r="CF1147" i="1"/>
  <c r="CE1147" i="1"/>
  <c r="CD1147" i="1"/>
  <c r="CC1147" i="1"/>
  <c r="CH1146" i="1"/>
  <c r="CG1146" i="1"/>
  <c r="CF1146" i="1"/>
  <c r="CE1146" i="1"/>
  <c r="CD1146" i="1"/>
  <c r="CC1146" i="1"/>
  <c r="CH1145" i="1"/>
  <c r="CG1145" i="1"/>
  <c r="CF1145" i="1"/>
  <c r="CE1145" i="1"/>
  <c r="CD1145" i="1"/>
  <c r="CC1145" i="1"/>
  <c r="CH1144" i="1"/>
  <c r="CG1144" i="1"/>
  <c r="CF1144" i="1"/>
  <c r="CE1144" i="1"/>
  <c r="CD1144" i="1"/>
  <c r="CC1144" i="1"/>
  <c r="CH1140" i="1"/>
  <c r="CG1140" i="1"/>
  <c r="CF1140" i="1"/>
  <c r="CE1140" i="1"/>
  <c r="CD1140" i="1"/>
  <c r="CC1140" i="1"/>
  <c r="CH1138" i="1"/>
  <c r="CG1138" i="1"/>
  <c r="CF1138" i="1"/>
  <c r="CE1138" i="1"/>
  <c r="CD1138" i="1"/>
  <c r="CC1138" i="1"/>
  <c r="CH1127" i="1"/>
  <c r="CG1127" i="1"/>
  <c r="CF1127" i="1"/>
  <c r="CE1127" i="1"/>
  <c r="CD1127" i="1"/>
  <c r="CC1127" i="1"/>
  <c r="CH1121" i="1"/>
  <c r="CG1121" i="1"/>
  <c r="CF1121" i="1"/>
  <c r="CE1121" i="1"/>
  <c r="CD1121" i="1"/>
  <c r="CC1121" i="1"/>
  <c r="CH1113" i="1"/>
  <c r="CG1113" i="1"/>
  <c r="CF1113" i="1"/>
  <c r="CE1113" i="1"/>
  <c r="CD1113" i="1"/>
  <c r="CC1113" i="1"/>
  <c r="CM1171" i="1"/>
  <c r="CL1171" i="1"/>
  <c r="CK1171" i="1"/>
  <c r="CJ1171" i="1"/>
  <c r="CI1171" i="1"/>
  <c r="CM1170" i="1"/>
  <c r="CL1170" i="1"/>
  <c r="CK1170" i="1"/>
  <c r="CJ1170" i="1"/>
  <c r="CI1170" i="1"/>
  <c r="CM1169" i="1"/>
  <c r="CL1169" i="1"/>
  <c r="CK1169" i="1"/>
  <c r="CJ1169" i="1"/>
  <c r="CI1169" i="1"/>
  <c r="CM1168" i="1"/>
  <c r="CL1168" i="1"/>
  <c r="CK1168" i="1"/>
  <c r="CJ1168" i="1"/>
  <c r="CI1168" i="1"/>
  <c r="CM1167" i="1"/>
  <c r="CL1167" i="1"/>
  <c r="CK1167" i="1"/>
  <c r="CJ1167" i="1"/>
  <c r="CI1167" i="1"/>
  <c r="CM1166" i="1"/>
  <c r="CL1166" i="1"/>
  <c r="CK1166" i="1"/>
  <c r="CJ1166" i="1"/>
  <c r="CI1166" i="1"/>
  <c r="CM1165" i="1"/>
  <c r="CL1165" i="1"/>
  <c r="CK1165" i="1"/>
  <c r="CJ1165" i="1"/>
  <c r="CI1165" i="1"/>
  <c r="CM1164" i="1"/>
  <c r="CL1164" i="1"/>
  <c r="CK1164" i="1"/>
  <c r="CJ1164" i="1"/>
  <c r="CI1164" i="1"/>
  <c r="CM1163" i="1"/>
  <c r="CL1163" i="1"/>
  <c r="CK1163" i="1"/>
  <c r="CJ1163" i="1"/>
  <c r="CI1163" i="1"/>
  <c r="CM1162" i="1"/>
  <c r="CL1162" i="1"/>
  <c r="CK1162" i="1"/>
  <c r="CJ1162" i="1"/>
  <c r="CI1162" i="1"/>
  <c r="CM1161" i="1"/>
  <c r="CL1161" i="1"/>
  <c r="CK1161" i="1"/>
  <c r="CJ1161" i="1"/>
  <c r="CI1161" i="1"/>
  <c r="CM1160" i="1"/>
  <c r="CL1160" i="1"/>
  <c r="CK1160" i="1"/>
  <c r="CJ1160" i="1"/>
  <c r="CI1160" i="1"/>
  <c r="CM1159" i="1"/>
  <c r="CL1159" i="1"/>
  <c r="CK1159" i="1"/>
  <c r="CJ1159" i="1"/>
  <c r="CI1159" i="1"/>
  <c r="CM1158" i="1"/>
  <c r="CL1158" i="1"/>
  <c r="CK1158" i="1"/>
  <c r="CJ1158" i="1"/>
  <c r="CI1158" i="1"/>
  <c r="CM1157" i="1"/>
  <c r="CL1157" i="1"/>
  <c r="CK1157" i="1"/>
  <c r="CJ1157" i="1"/>
  <c r="CI1157" i="1"/>
  <c r="CM1156" i="1"/>
  <c r="CL1156" i="1"/>
  <c r="CK1156" i="1"/>
  <c r="CJ1156" i="1"/>
  <c r="CI1156" i="1"/>
  <c r="CM1155" i="1"/>
  <c r="CL1155" i="1"/>
  <c r="CK1155" i="1"/>
  <c r="CJ1155" i="1"/>
  <c r="CI1155" i="1"/>
  <c r="CM1154" i="1"/>
  <c r="CL1154" i="1"/>
  <c r="CK1154" i="1"/>
  <c r="CJ1154" i="1"/>
  <c r="CI1154" i="1"/>
  <c r="CM1153" i="1"/>
  <c r="CL1153" i="1"/>
  <c r="CK1153" i="1"/>
  <c r="CJ1153" i="1"/>
  <c r="CI1153" i="1"/>
  <c r="CM1152" i="1"/>
  <c r="CL1152" i="1"/>
  <c r="CK1152" i="1"/>
  <c r="CJ1152" i="1"/>
  <c r="CI1152" i="1"/>
  <c r="CM1151" i="1"/>
  <c r="CL1151" i="1"/>
  <c r="CK1151" i="1"/>
  <c r="CJ1151" i="1"/>
  <c r="CI1151" i="1"/>
  <c r="CM1150" i="1"/>
  <c r="CL1150" i="1"/>
  <c r="CK1150" i="1"/>
  <c r="CJ1150" i="1"/>
  <c r="CI1150" i="1"/>
  <c r="CM1149" i="1"/>
  <c r="CL1149" i="1"/>
  <c r="CK1149" i="1"/>
  <c r="CJ1149" i="1"/>
  <c r="CI1149" i="1"/>
  <c r="CM1148" i="1"/>
  <c r="CL1148" i="1"/>
  <c r="CK1148" i="1"/>
  <c r="CJ1148" i="1"/>
  <c r="CI1148" i="1"/>
  <c r="CM1147" i="1"/>
  <c r="CL1147" i="1"/>
  <c r="CK1147" i="1"/>
  <c r="CJ1147" i="1"/>
  <c r="CI1147" i="1"/>
  <c r="CM1146" i="1"/>
  <c r="CL1146" i="1"/>
  <c r="CK1146" i="1"/>
  <c r="CJ1146" i="1"/>
  <c r="CI1146" i="1"/>
  <c r="CM1145" i="1"/>
  <c r="CL1145" i="1"/>
  <c r="CK1145" i="1"/>
  <c r="CJ1145" i="1"/>
  <c r="CI1145" i="1"/>
  <c r="CM1144" i="1"/>
  <c r="CL1144" i="1"/>
  <c r="CK1144" i="1"/>
  <c r="CJ1144" i="1"/>
  <c r="CI1144" i="1"/>
  <c r="CM1140" i="1"/>
  <c r="CL1140" i="1"/>
  <c r="CK1140" i="1"/>
  <c r="CJ1140" i="1"/>
  <c r="CI1140" i="1"/>
  <c r="CM1138" i="1"/>
  <c r="CL1138" i="1"/>
  <c r="CK1138" i="1"/>
  <c r="CJ1138" i="1"/>
  <c r="CI1138" i="1"/>
  <c r="CM1127" i="1"/>
  <c r="CL1127" i="1"/>
  <c r="CK1127" i="1"/>
  <c r="CJ1127" i="1"/>
  <c r="CI1127" i="1"/>
  <c r="CM1121" i="1"/>
  <c r="CL1121" i="1"/>
  <c r="CK1121" i="1"/>
  <c r="CJ1121" i="1"/>
  <c r="CI1121" i="1"/>
  <c r="CM1113" i="1"/>
  <c r="CL1113" i="1"/>
  <c r="CK1113" i="1"/>
  <c r="CJ1113" i="1"/>
  <c r="CI1113" i="1"/>
  <c r="CO1171" i="1"/>
  <c r="CN1171" i="1"/>
  <c r="CO1170" i="1"/>
  <c r="CN1170" i="1"/>
  <c r="CO1169" i="1"/>
  <c r="CN1169" i="1"/>
  <c r="CO1168" i="1"/>
  <c r="CN1168" i="1"/>
  <c r="CO1167" i="1"/>
  <c r="CN1167" i="1"/>
  <c r="CO1166" i="1"/>
  <c r="CN1166" i="1"/>
  <c r="CO1165" i="1"/>
  <c r="CN1165" i="1"/>
  <c r="CO1164" i="1"/>
  <c r="CN1164" i="1"/>
  <c r="CO1163" i="1"/>
  <c r="CN1163" i="1"/>
  <c r="CO1162" i="1"/>
  <c r="CN1162" i="1"/>
  <c r="CO1161" i="1"/>
  <c r="CN1161" i="1"/>
  <c r="CO1160" i="1"/>
  <c r="CN1160" i="1"/>
  <c r="CO1159" i="1"/>
  <c r="CN1159" i="1"/>
  <c r="CO1158" i="1"/>
  <c r="CN1158" i="1"/>
  <c r="CO1157" i="1"/>
  <c r="CN1157" i="1"/>
  <c r="CO1156" i="1"/>
  <c r="CN1156" i="1"/>
  <c r="CO1155" i="1"/>
  <c r="CN1155" i="1"/>
  <c r="CO1154" i="1"/>
  <c r="CN1154" i="1"/>
  <c r="CO1153" i="1"/>
  <c r="CN1153" i="1"/>
  <c r="CO1152" i="1"/>
  <c r="CN1152" i="1"/>
  <c r="CO1151" i="1"/>
  <c r="CN1151" i="1"/>
  <c r="CO1150" i="1"/>
  <c r="CN1150" i="1"/>
  <c r="CO1149" i="1"/>
  <c r="CN1149" i="1"/>
  <c r="CO1148" i="1"/>
  <c r="CN1148" i="1"/>
  <c r="CO1147" i="1"/>
  <c r="CN1147" i="1"/>
  <c r="CO1146" i="1"/>
  <c r="CN1146" i="1"/>
  <c r="CO1145" i="1"/>
  <c r="CN1145" i="1"/>
  <c r="CO1144" i="1"/>
  <c r="CN1144" i="1"/>
  <c r="CO1140" i="1"/>
  <c r="CN1140" i="1"/>
  <c r="CO1138" i="1"/>
  <c r="CN1138" i="1"/>
  <c r="CO1127" i="1"/>
  <c r="CN1127" i="1"/>
  <c r="CO1121" i="1"/>
  <c r="CN1121" i="1"/>
  <c r="CO1113" i="1"/>
  <c r="CN1113" i="1"/>
  <c r="D1171" i="1"/>
  <c r="C1171" i="1"/>
  <c r="D1170" i="1"/>
  <c r="C1170" i="1"/>
  <c r="D1169" i="1"/>
  <c r="C1169" i="1"/>
  <c r="D1168" i="1"/>
  <c r="C1168" i="1"/>
  <c r="D1167" i="1"/>
  <c r="C1167" i="1"/>
  <c r="D1166" i="1"/>
  <c r="C1166" i="1"/>
  <c r="D1165" i="1"/>
  <c r="C1165" i="1"/>
  <c r="D1164" i="1"/>
  <c r="C1164" i="1"/>
  <c r="D1163" i="1"/>
  <c r="C1163" i="1"/>
  <c r="D1162" i="1"/>
  <c r="C1162" i="1"/>
  <c r="D1161" i="1"/>
  <c r="C1161" i="1"/>
  <c r="D1160" i="1"/>
  <c r="C1160" i="1"/>
  <c r="D1159" i="1"/>
  <c r="C1159" i="1"/>
  <c r="D1158" i="1"/>
  <c r="C1158" i="1"/>
  <c r="D1157" i="1"/>
  <c r="C1157" i="1"/>
  <c r="D1156" i="1"/>
  <c r="C1156" i="1"/>
  <c r="D1155" i="1"/>
  <c r="C1155" i="1"/>
  <c r="D1154" i="1"/>
  <c r="C1154" i="1"/>
  <c r="D1153" i="1"/>
  <c r="C1153" i="1"/>
  <c r="D1152" i="1"/>
  <c r="C1152" i="1"/>
  <c r="D1151" i="1"/>
  <c r="C1151" i="1"/>
  <c r="D1150" i="1"/>
  <c r="C1150" i="1"/>
  <c r="D1149" i="1"/>
  <c r="C1149" i="1"/>
  <c r="D1148" i="1"/>
  <c r="C1148" i="1"/>
  <c r="D1147" i="1"/>
  <c r="C1147" i="1"/>
  <c r="D1146" i="1"/>
  <c r="C1146" i="1"/>
  <c r="D1145" i="1"/>
  <c r="C1145" i="1"/>
  <c r="D1144" i="1"/>
  <c r="C1144" i="1"/>
  <c r="D1140" i="1"/>
  <c r="C1140" i="1"/>
  <c r="D1138" i="1"/>
  <c r="C1138" i="1"/>
  <c r="D1127" i="1"/>
  <c r="C1127" i="1"/>
  <c r="D1121" i="1"/>
  <c r="C1121" i="1"/>
  <c r="D1113" i="1"/>
  <c r="C1113" i="1"/>
  <c r="CO1126" i="1" l="1"/>
  <c r="CN1126" i="1"/>
  <c r="CM1126" i="1"/>
  <c r="CL1126" i="1"/>
  <c r="CK1126" i="1"/>
  <c r="CJ1126" i="1"/>
  <c r="CI1126" i="1"/>
  <c r="CH1126" i="1"/>
  <c r="CG1126" i="1"/>
  <c r="CF1126" i="1"/>
  <c r="CE1126" i="1"/>
  <c r="CD1126" i="1"/>
  <c r="CC1126" i="1"/>
  <c r="A1126" i="1"/>
  <c r="D1126" i="1"/>
  <c r="C1126" i="1"/>
  <c r="H19" i="29" l="1"/>
  <c r="A19" i="29"/>
  <c r="CR30" i="26" l="1"/>
  <c r="CQ30" i="26"/>
  <c r="CP30" i="26"/>
  <c r="CO30" i="26"/>
  <c r="CN30" i="26"/>
  <c r="CM30" i="26"/>
  <c r="CL30" i="26"/>
  <c r="CK30" i="26"/>
  <c r="CJ30" i="26"/>
  <c r="CI30" i="26"/>
  <c r="CH30" i="26"/>
  <c r="CG30" i="26"/>
  <c r="CF30" i="26"/>
  <c r="AD30" i="26"/>
  <c r="D30" i="26"/>
  <c r="C30" i="26"/>
  <c r="CR29" i="26"/>
  <c r="CQ29" i="26"/>
  <c r="CP29" i="26"/>
  <c r="CO29" i="26"/>
  <c r="CN29" i="26"/>
  <c r="CM29" i="26"/>
  <c r="CL29" i="26"/>
  <c r="CK29" i="26"/>
  <c r="CJ29" i="26"/>
  <c r="CI29" i="26"/>
  <c r="CH29" i="26"/>
  <c r="CG29" i="26"/>
  <c r="CF29" i="26"/>
  <c r="AD29" i="26"/>
  <c r="D29" i="26"/>
  <c r="C29" i="26"/>
  <c r="A1134" i="1" l="1"/>
  <c r="A702" i="1"/>
  <c r="A28" i="1"/>
  <c r="A27" i="1"/>
  <c r="A319" i="1"/>
  <c r="A29" i="1"/>
  <c r="A489" i="1"/>
  <c r="A224" i="1"/>
  <c r="A285" i="1"/>
  <c r="A30" i="1"/>
  <c r="A1072" i="1"/>
  <c r="A1006" i="1"/>
  <c r="A1026" i="1"/>
  <c r="A1080" i="1"/>
  <c r="A808" i="1"/>
  <c r="A50" i="1"/>
  <c r="A171" i="1"/>
  <c r="A1039" i="1"/>
  <c r="A795" i="1"/>
  <c r="A240" i="1"/>
  <c r="A550" i="1"/>
  <c r="A442" i="1"/>
  <c r="A172" i="1"/>
  <c r="A803" i="1"/>
  <c r="A583" i="1"/>
  <c r="A955" i="1"/>
  <c r="A942" i="1"/>
  <c r="A736" i="1"/>
  <c r="A1129" i="1"/>
  <c r="A787" i="1"/>
  <c r="A689" i="1"/>
  <c r="A901" i="1"/>
  <c r="A262" i="1"/>
  <c r="A336" i="1"/>
  <c r="A826" i="1"/>
  <c r="A1057" i="1"/>
  <c r="A933" i="1"/>
  <c r="A1119" i="1"/>
  <c r="A815" i="1"/>
  <c r="A606" i="1"/>
  <c r="A505" i="1"/>
  <c r="A504" i="1"/>
  <c r="A472" i="1"/>
  <c r="A44" i="1"/>
  <c r="A517" i="1"/>
  <c r="A43" i="1"/>
  <c r="A734" i="1"/>
  <c r="A624" i="1"/>
  <c r="A437" i="1"/>
  <c r="A566" i="1"/>
  <c r="A520" i="1"/>
  <c r="A473" i="1"/>
  <c r="A257" i="1"/>
  <c r="A184" i="1"/>
  <c r="A42" i="1"/>
  <c r="A1093" i="1"/>
  <c r="A742" i="1"/>
  <c r="A874" i="1"/>
  <c r="A799" i="1"/>
  <c r="A798" i="1"/>
  <c r="A735" i="1"/>
  <c r="A228" i="1"/>
  <c r="A75" i="1"/>
  <c r="A290" i="1"/>
  <c r="A1002" i="1"/>
  <c r="A41" i="1"/>
  <c r="A253" i="1"/>
  <c r="A93" i="1"/>
  <c r="A94" i="1"/>
  <c r="A1077" i="1"/>
  <c r="A1014" i="1"/>
  <c r="A757" i="1"/>
  <c r="A242" i="1"/>
  <c r="A74" i="1"/>
  <c r="A613" i="1"/>
  <c r="A591" i="1"/>
  <c r="A378" i="1"/>
  <c r="A167" i="1"/>
  <c r="A1139" i="1"/>
  <c r="A633" i="1"/>
  <c r="A196" i="1"/>
  <c r="A559" i="1"/>
  <c r="A294" i="1"/>
  <c r="A210" i="1"/>
  <c r="A428" i="1"/>
  <c r="A119" i="1"/>
  <c r="A916" i="1"/>
  <c r="A997" i="1"/>
  <c r="A1062" i="1"/>
  <c r="A564" i="1"/>
  <c r="A215" i="1"/>
  <c r="A747" i="1"/>
  <c r="A21" i="1"/>
  <c r="A22" i="1"/>
  <c r="A450" i="1"/>
  <c r="A225" i="1"/>
  <c r="A181" i="1"/>
  <c r="A26" i="1"/>
  <c r="A25" i="1"/>
  <c r="A24" i="1"/>
  <c r="A23" i="1"/>
  <c r="A751" i="1"/>
  <c r="A182" i="1"/>
  <c r="A940" i="1"/>
  <c r="A775" i="1"/>
  <c r="A106" i="1"/>
  <c r="A459" i="1"/>
  <c r="A139" i="1"/>
  <c r="A657" i="1"/>
  <c r="A414" i="1"/>
  <c r="A92" i="1"/>
  <c r="A118" i="1"/>
  <c r="A339" i="1"/>
  <c r="A308" i="1"/>
  <c r="A696" i="1"/>
  <c r="A546" i="1"/>
  <c r="A321" i="1"/>
  <c r="A49" i="1"/>
  <c r="A498" i="1"/>
  <c r="A249" i="1"/>
  <c r="A48" i="1"/>
  <c r="A991" i="1"/>
  <c r="A1065" i="1"/>
  <c r="A435" i="1"/>
  <c r="A756" i="1"/>
  <c r="A981" i="1"/>
  <c r="A681" i="1"/>
  <c r="A568" i="1"/>
  <c r="A394" i="1"/>
  <c r="A885" i="1"/>
  <c r="A782" i="1"/>
  <c r="A1131" i="1"/>
  <c r="A531" i="1"/>
  <c r="A335" i="1"/>
  <c r="A570" i="1"/>
  <c r="A377" i="1"/>
  <c r="A312" i="1"/>
  <c r="A203" i="1"/>
  <c r="A632" i="1"/>
  <c r="A768" i="1"/>
  <c r="A617" i="1"/>
  <c r="A20" i="1"/>
  <c r="A906" i="1"/>
  <c r="A267" i="1"/>
  <c r="A876" i="1"/>
  <c r="A720" i="1"/>
  <c r="A1107" i="1"/>
  <c r="A1030" i="1"/>
  <c r="A548" i="1"/>
  <c r="A220" i="1"/>
  <c r="A1037" i="1"/>
  <c r="A626" i="1"/>
  <c r="A608" i="1"/>
  <c r="A307" i="1"/>
  <c r="A773" i="1"/>
  <c r="A298" i="1"/>
  <c r="A1096" i="1"/>
  <c r="A934" i="1"/>
  <c r="A1055" i="1"/>
  <c r="A1001" i="1"/>
  <c r="A914" i="1"/>
  <c r="A1084" i="1"/>
  <c r="A733" i="1"/>
  <c r="A1040" i="1"/>
  <c r="A443" i="1"/>
  <c r="A525" i="1"/>
  <c r="A453" i="1"/>
  <c r="A524" i="1"/>
  <c r="A243" i="1"/>
  <c r="A612" i="1"/>
  <c r="A185" i="1"/>
  <c r="A481" i="1"/>
  <c r="A760" i="1"/>
  <c r="A244" i="1"/>
  <c r="A102" i="1"/>
  <c r="A530" i="1"/>
  <c r="A821" i="1"/>
  <c r="A763" i="1"/>
  <c r="A984" i="1"/>
  <c r="A638" i="1"/>
  <c r="A618" i="1"/>
  <c r="A983" i="1"/>
  <c r="A986" i="1"/>
  <c r="A1041" i="1"/>
  <c r="A1012" i="1"/>
  <c r="A1097" i="1"/>
  <c r="A1074" i="1"/>
  <c r="A1051" i="1"/>
  <c r="A301" i="1"/>
  <c r="A271" i="1"/>
  <c r="A255" i="1"/>
  <c r="A138" i="1"/>
  <c r="A494" i="1"/>
  <c r="A363" i="1"/>
  <c r="A724" i="1"/>
  <c r="A463" i="1"/>
  <c r="A373" i="1"/>
  <c r="A421" i="1"/>
  <c r="A977" i="1"/>
  <c r="A969" i="1"/>
  <c r="A915" i="1"/>
  <c r="A963" i="1"/>
  <c r="A1143" i="1"/>
  <c r="A458" i="1"/>
  <c r="A434" i="1"/>
  <c r="A433" i="1"/>
  <c r="A1022" i="1"/>
  <c r="A723" i="1"/>
  <c r="A928" i="1"/>
  <c r="A1102" i="1"/>
  <c r="A349" i="1"/>
  <c r="A163" i="1"/>
  <c r="A164" i="1"/>
  <c r="A256" i="1"/>
  <c r="A202" i="1"/>
  <c r="A971" i="1"/>
  <c r="A926" i="1"/>
  <c r="A858" i="1"/>
  <c r="A968" i="1"/>
  <c r="A869" i="1"/>
  <c r="A804" i="1"/>
  <c r="A1018" i="1"/>
  <c r="A619" i="1"/>
  <c r="A345" i="1"/>
  <c r="A810" i="1"/>
  <c r="A1044" i="1"/>
  <c r="A573" i="1"/>
  <c r="A323" i="1"/>
  <c r="A227" i="1"/>
  <c r="A322" i="1"/>
  <c r="A199" i="1"/>
  <c r="A90" i="1"/>
  <c r="A396" i="1"/>
  <c r="A340" i="1"/>
  <c r="A324" i="1"/>
  <c r="A304" i="1"/>
  <c r="A141" i="1"/>
  <c r="A108" i="1"/>
  <c r="A91" i="1"/>
  <c r="A436" i="1"/>
  <c r="A226" i="1"/>
  <c r="A567" i="1"/>
  <c r="A864" i="1"/>
  <c r="A549" i="1"/>
  <c r="A832" i="1"/>
  <c r="A331" i="1"/>
  <c r="A124" i="1"/>
  <c r="A540" i="1"/>
  <c r="A89" i="1"/>
  <c r="A88" i="1"/>
  <c r="A107" i="1"/>
  <c r="A410" i="1"/>
  <c r="A937" i="1"/>
  <c r="A557" i="1"/>
  <c r="A602" i="1"/>
  <c r="A457" i="1"/>
  <c r="A477" i="1"/>
  <c r="A144" i="1"/>
  <c r="A485" i="1"/>
  <c r="A364" i="1"/>
  <c r="A39" i="1"/>
  <c r="A654" i="1"/>
  <c r="A337" i="1"/>
  <c r="A332" i="1"/>
  <c r="A40" i="1"/>
  <c r="A599" i="1"/>
  <c r="A578" i="1"/>
  <c r="A827" i="1"/>
  <c r="A1090" i="1"/>
  <c r="A545" i="1"/>
  <c r="A592" i="1"/>
  <c r="A316" i="1"/>
  <c r="A737" i="1"/>
  <c r="A468" i="1"/>
  <c r="A402" i="1"/>
  <c r="A151" i="1"/>
  <c r="A145" i="1"/>
  <c r="A946" i="1"/>
  <c r="A793" i="1"/>
  <c r="A1098" i="1"/>
  <c r="A851" i="1"/>
  <c r="A482" i="1"/>
  <c r="A529" i="1"/>
  <c r="A406" i="1"/>
  <c r="A783" i="1"/>
  <c r="A764" i="1"/>
  <c r="A722" i="1"/>
  <c r="A72" i="1"/>
  <c r="A73" i="1"/>
  <c r="A281" i="1"/>
  <c r="A259" i="1"/>
  <c r="A1099" i="1"/>
  <c r="A843" i="1"/>
  <c r="A754" i="1"/>
  <c r="A652" i="1"/>
  <c r="A899" i="1"/>
  <c r="A133" i="1"/>
  <c r="A503" i="1"/>
  <c r="A448" i="1"/>
  <c r="A446" i="1"/>
  <c r="A125" i="1"/>
  <c r="A427" i="1"/>
  <c r="A892" i="1"/>
  <c r="A812" i="1"/>
  <c r="A714" i="1"/>
  <c r="A134" i="1"/>
  <c r="A753" i="1"/>
  <c r="A560" i="1"/>
  <c r="A1092" i="1"/>
  <c r="A667" i="1"/>
  <c r="A1008" i="1"/>
  <c r="A954" i="1"/>
  <c r="A891" i="1"/>
  <c r="A820" i="1"/>
  <c r="A999" i="1"/>
  <c r="A788" i="1"/>
  <c r="A636" i="1"/>
  <c r="A541" i="1"/>
  <c r="A395" i="1"/>
  <c r="A829" i="1"/>
  <c r="A334" i="1"/>
  <c r="A375" i="1"/>
  <c r="A539" i="1"/>
  <c r="A422" i="1"/>
  <c r="A695" i="1"/>
  <c r="A598" i="1"/>
  <c r="A418" i="1"/>
  <c r="A347" i="1"/>
  <c r="A669" i="1"/>
  <c r="A1073" i="1"/>
  <c r="A904" i="1"/>
  <c r="A962" i="1"/>
  <c r="A842" i="1"/>
  <c r="A610" i="1"/>
  <c r="A850" i="1"/>
  <c r="A607" i="1"/>
  <c r="A778" i="1"/>
  <c r="A725" i="1"/>
  <c r="A313" i="1"/>
  <c r="A868" i="1"/>
  <c r="A1003" i="1"/>
  <c r="A554" i="1"/>
  <c r="A117" i="1"/>
  <c r="A467" i="1"/>
  <c r="A211" i="1"/>
  <c r="A110" i="1"/>
  <c r="A231" i="1"/>
  <c r="A847" i="1"/>
  <c r="A749" i="1"/>
  <c r="A897" i="1"/>
  <c r="A1120" i="1"/>
  <c r="A510" i="1"/>
  <c r="A189" i="1"/>
  <c r="A100" i="1"/>
  <c r="A160" i="1"/>
  <c r="A905" i="1"/>
  <c r="A888" i="1"/>
  <c r="A762" i="1"/>
  <c r="A565" i="1"/>
  <c r="A159" i="1"/>
  <c r="A912" i="1"/>
  <c r="A989" i="1"/>
  <c r="A594" i="1"/>
  <c r="A674" i="1"/>
  <c r="A1135" i="1"/>
  <c r="A1007" i="1"/>
  <c r="A998" i="1"/>
  <c r="A629" i="1"/>
  <c r="A18" i="1"/>
  <c r="A393" i="1"/>
  <c r="A533" i="1"/>
  <c r="A361" i="1"/>
  <c r="A17" i="1"/>
  <c r="A19" i="1"/>
  <c r="A771" i="1"/>
  <c r="A927" i="1"/>
  <c r="A879" i="1"/>
  <c r="A882" i="1"/>
  <c r="A745" i="1"/>
  <c r="A1103" i="1"/>
  <c r="A168" i="1"/>
  <c r="A169" i="1"/>
  <c r="A47" i="1"/>
  <c r="A1091" i="1"/>
  <c r="A889" i="1"/>
  <c r="A320" i="1"/>
  <c r="A173" i="1"/>
  <c r="A985" i="1"/>
  <c r="A1048" i="1"/>
  <c r="A486" i="1"/>
  <c r="A571" i="1"/>
  <c r="A455" i="1"/>
  <c r="A649" i="1"/>
  <c r="A616" i="1"/>
  <c r="A258" i="1"/>
  <c r="A945" i="1"/>
  <c r="A949" i="1"/>
  <c r="A1105" i="1"/>
  <c r="A883" i="1"/>
  <c r="A1043" i="1"/>
  <c r="A841" i="1"/>
  <c r="A407" i="1"/>
  <c r="A250" i="1"/>
  <c r="A586" i="1"/>
  <c r="A251" i="1"/>
  <c r="A970" i="1"/>
  <c r="A690" i="1"/>
  <c r="A497" i="1"/>
  <c r="A558" i="1"/>
  <c r="A87" i="1"/>
  <c r="A838" i="1"/>
  <c r="A1063" i="1"/>
  <c r="A913" i="1"/>
  <c r="A910" i="1"/>
  <c r="A1141" i="1"/>
  <c r="A941" i="1"/>
  <c r="A701" i="1"/>
  <c r="A344" i="1"/>
  <c r="A266" i="1"/>
  <c r="A71" i="1"/>
  <c r="A887" i="1"/>
  <c r="A765" i="1"/>
  <c r="A700" i="1"/>
  <c r="A451" i="1"/>
  <c r="A425" i="1"/>
  <c r="A352" i="1"/>
  <c r="A774" i="1"/>
  <c r="A648" i="1"/>
  <c r="A544" i="1"/>
  <c r="A523" i="1"/>
  <c r="A289" i="1"/>
  <c r="A180" i="1"/>
  <c r="A157" i="1"/>
  <c r="A1025" i="1"/>
  <c r="A1024" i="1"/>
  <c r="A495" i="1"/>
  <c r="A532" i="1"/>
  <c r="A392" i="1"/>
  <c r="A390" i="1"/>
  <c r="A1056" i="1"/>
  <c r="A1017" i="1"/>
  <c r="A577" i="1"/>
  <c r="A161" i="1"/>
  <c r="A909" i="1"/>
  <c r="A752" i="1"/>
  <c r="A679" i="1"/>
  <c r="A580" i="1"/>
  <c r="A282" i="1"/>
  <c r="A1005" i="1"/>
  <c r="A305" i="1"/>
  <c r="A1128" i="1"/>
  <c r="A1034" i="1"/>
  <c r="A1033" i="1"/>
  <c r="A460" i="1"/>
  <c r="A408" i="1"/>
  <c r="A15" i="1"/>
  <c r="A766" i="1"/>
  <c r="A16" i="1"/>
  <c r="A292" i="1"/>
  <c r="A972" i="1"/>
  <c r="A944" i="1"/>
  <c r="A951" i="1"/>
  <c r="A670" i="1"/>
  <c r="A14" i="1"/>
  <c r="A672" i="1"/>
  <c r="A423" i="1"/>
  <c r="A150" i="1"/>
  <c r="A13" i="1"/>
  <c r="A1047" i="1"/>
  <c r="A1052" i="1"/>
  <c r="A501" i="1"/>
  <c r="A371" i="1"/>
  <c r="A526" i="1"/>
  <c r="A129" i="1"/>
  <c r="A552" i="1"/>
  <c r="A341" i="1"/>
  <c r="A140" i="1"/>
  <c r="A1036" i="1"/>
  <c r="A673" i="1"/>
  <c r="A917" i="1"/>
  <c r="A86" i="1"/>
  <c r="A120" i="1"/>
  <c r="A372" i="1"/>
  <c r="A730" i="1"/>
  <c r="A713" i="1"/>
  <c r="A806" i="1"/>
  <c r="A1104" i="1"/>
  <c r="A921" i="1"/>
  <c r="A1108" i="1"/>
  <c r="A974" i="1"/>
  <c r="A908" i="1"/>
  <c r="A438" i="1"/>
  <c r="A717" i="1"/>
  <c r="A261" i="1"/>
  <c r="A479" i="1"/>
  <c r="A284" i="1"/>
  <c r="A1070" i="1"/>
  <c r="A767" i="1"/>
  <c r="A1083" i="1"/>
  <c r="A975" i="1"/>
  <c r="A1124" i="1"/>
  <c r="A948" i="1"/>
  <c r="A105" i="1"/>
  <c r="A103" i="1"/>
  <c r="A967" i="1"/>
  <c r="A746" i="1"/>
  <c r="A671" i="1"/>
  <c r="A104" i="1"/>
  <c r="A46" i="1"/>
  <c r="A190" i="1"/>
  <c r="A142" i="1"/>
  <c r="A813" i="1"/>
  <c r="A121" i="1"/>
  <c r="A303" i="1"/>
  <c r="A280" i="1"/>
  <c r="A209" i="1"/>
  <c r="A413" i="1"/>
  <c r="A728" i="1"/>
  <c r="A452" i="1"/>
  <c r="A456" i="1"/>
  <c r="A38" i="1"/>
  <c r="A430" i="1"/>
  <c r="A662" i="1"/>
  <c r="A1069" i="1"/>
  <c r="A1133" i="1"/>
  <c r="A1038" i="1"/>
  <c r="A516" i="1"/>
  <c r="A254" i="1"/>
  <c r="A85" i="1"/>
  <c r="A382" i="1"/>
  <c r="A894" i="1"/>
  <c r="A1078" i="1"/>
  <c r="A996" i="1"/>
  <c r="A758" i="1"/>
  <c r="A651" i="1"/>
  <c r="A465" i="1"/>
  <c r="A389" i="1"/>
  <c r="A388" i="1"/>
  <c r="A537" i="1"/>
  <c r="A658" i="1"/>
  <c r="A471" i="1"/>
  <c r="A359" i="1"/>
  <c r="A645" i="1"/>
  <c r="A1028" i="1"/>
  <c r="A895" i="1"/>
  <c r="A1137" i="1"/>
  <c r="A491" i="1"/>
  <c r="A741" i="1"/>
  <c r="A740" i="1"/>
  <c r="A522" i="1"/>
  <c r="A480" i="1"/>
  <c r="A561" i="1"/>
  <c r="A346" i="1"/>
  <c r="A534" i="1"/>
  <c r="A487" i="1"/>
  <c r="A416" i="1"/>
  <c r="A877" i="1"/>
  <c r="A950" i="1"/>
  <c r="A688" i="1"/>
  <c r="A609" i="1"/>
  <c r="A136" i="1"/>
  <c r="A659" i="1"/>
  <c r="A623" i="1"/>
  <c r="A839" i="1"/>
  <c r="A653" i="1"/>
  <c r="A976" i="1"/>
  <c r="A785" i="1"/>
  <c r="A149" i="1"/>
  <c r="A684" i="1"/>
  <c r="A439" i="1"/>
  <c r="A358" i="1"/>
  <c r="A994" i="1"/>
  <c r="A69" i="1"/>
  <c r="A70" i="1"/>
  <c r="A718" i="1"/>
  <c r="A391" i="1"/>
  <c r="A683" i="1"/>
  <c r="A1016" i="1"/>
  <c r="A593" i="1"/>
  <c r="A738" i="1"/>
  <c r="A1068" i="1"/>
  <c r="A538" i="1"/>
  <c r="A786" i="1"/>
  <c r="A441" i="1"/>
  <c r="A328" i="1"/>
  <c r="A207" i="1"/>
  <c r="A216" i="1"/>
  <c r="A214" i="1"/>
  <c r="A637" i="1"/>
  <c r="A518" i="1"/>
  <c r="A208" i="1"/>
  <c r="A37" i="1"/>
  <c r="A777" i="1"/>
  <c r="A155" i="1"/>
  <c r="A148" i="1"/>
  <c r="A127" i="1"/>
  <c r="A744" i="1"/>
  <c r="A1085" i="1"/>
  <c r="A699" i="1"/>
  <c r="A849" i="1"/>
  <c r="A1125" i="1"/>
  <c r="A1115" i="1"/>
  <c r="A1110" i="1"/>
  <c r="A1054" i="1"/>
  <c r="A1053" i="1"/>
  <c r="A562" i="1"/>
  <c r="A755" i="1"/>
  <c r="A597" i="1"/>
  <c r="A98" i="1"/>
  <c r="A97" i="1"/>
  <c r="A582" i="1"/>
  <c r="A432" i="1"/>
  <c r="A350" i="1"/>
  <c r="A237" i="1"/>
  <c r="A236" i="1"/>
  <c r="A235" i="1"/>
  <c r="A212" i="1"/>
  <c r="A123" i="1"/>
  <c r="A101" i="1"/>
  <c r="A99" i="1"/>
  <c r="A466" i="1"/>
  <c r="A398" i="1"/>
  <c r="A213" i="1"/>
  <c r="A273" i="1"/>
  <c r="A239" i="1"/>
  <c r="A238" i="1"/>
  <c r="A188" i="1"/>
  <c r="A137" i="1"/>
  <c r="A348" i="1"/>
  <c r="A234" i="1"/>
  <c r="A939" i="1"/>
  <c r="A880" i="1"/>
  <c r="A840" i="1"/>
  <c r="A596" i="1"/>
  <c r="A595" i="1"/>
  <c r="A822" i="1"/>
  <c r="A845" i="1"/>
  <c r="A631" i="1"/>
  <c r="A386" i="1"/>
  <c r="A1046" i="1"/>
  <c r="A664" i="1"/>
  <c r="A990" i="1"/>
  <c r="A663" i="1"/>
  <c r="A621" i="1"/>
  <c r="A978" i="1"/>
  <c r="A474" i="1"/>
  <c r="A84" i="1"/>
  <c r="A174" i="1"/>
  <c r="A146" i="1"/>
  <c r="A729" i="1"/>
  <c r="A132" i="1"/>
  <c r="A732" i="1"/>
  <c r="A507" i="1"/>
  <c r="A310" i="1"/>
  <c r="A109" i="1"/>
  <c r="A68" i="1"/>
  <c r="A675" i="1"/>
  <c r="A706" i="1"/>
  <c r="A644" i="1"/>
  <c r="A589" i="1"/>
  <c r="A576" i="1"/>
  <c r="A166" i="1"/>
  <c r="A627" i="1"/>
  <c r="A837" i="1"/>
  <c r="A870" i="1"/>
  <c r="A426" i="1"/>
  <c r="A731" i="1"/>
  <c r="A1035" i="1"/>
  <c r="A884" i="1"/>
  <c r="A115" i="1"/>
  <c r="A781" i="1"/>
  <c r="A11" i="1"/>
  <c r="A1060" i="1"/>
  <c r="A333" i="1"/>
  <c r="A218" i="1"/>
  <c r="A287" i="1"/>
  <c r="A221" i="1"/>
  <c r="A873" i="1"/>
  <c r="A890" i="1"/>
  <c r="A1015" i="1"/>
  <c r="A1089" i="1"/>
  <c r="A217" i="1"/>
  <c r="A719" i="1"/>
  <c r="A156" i="1"/>
  <c r="A342" i="1"/>
  <c r="A206" i="1"/>
  <c r="A205" i="1"/>
  <c r="A201" i="1"/>
  <c r="A67" i="1"/>
  <c r="A553" i="1"/>
  <c r="A204" i="1"/>
  <c r="A581" i="1"/>
  <c r="A646" i="1"/>
  <c r="A488" i="1"/>
  <c r="A454" i="1"/>
  <c r="A866" i="1"/>
  <c r="A574" i="1"/>
  <c r="A9" i="1"/>
  <c r="A817" i="1"/>
  <c r="A232" i="1"/>
  <c r="A193" i="1"/>
  <c r="A572" i="1"/>
  <c r="A930" i="1"/>
  <c r="A385" i="1"/>
  <c r="A811" i="1"/>
  <c r="A233" i="1"/>
  <c r="A10" i="1"/>
  <c r="A987" i="1"/>
  <c r="A655" i="1"/>
  <c r="A772" i="1"/>
  <c r="A823" i="1"/>
  <c r="A1071" i="1"/>
  <c r="A1061" i="1"/>
  <c r="A1009" i="1"/>
  <c r="A830" i="1"/>
  <c r="A500" i="1"/>
  <c r="A260" i="1"/>
  <c r="A158" i="1"/>
  <c r="A83" i="1"/>
  <c r="A317" i="1"/>
  <c r="A293" i="1"/>
  <c r="A177" i="1"/>
  <c r="A82" i="1"/>
  <c r="A615" i="1"/>
  <c r="A270" i="1"/>
  <c r="A183" i="1"/>
  <c r="A299" i="1"/>
  <c r="A8" i="1"/>
  <c r="A113" i="1"/>
  <c r="A979" i="1"/>
  <c r="A792" i="1"/>
  <c r="A964" i="1"/>
  <c r="A960" i="1"/>
  <c r="A862" i="1"/>
  <c r="A604" i="1"/>
  <c r="A666" i="1"/>
  <c r="A7" i="1"/>
  <c r="A412" i="1"/>
  <c r="A248" i="1"/>
  <c r="A461" i="1"/>
  <c r="A711" i="1"/>
  <c r="A355" i="1"/>
  <c r="A6" i="1"/>
  <c r="A1076" i="1"/>
  <c r="A1019" i="1"/>
  <c r="A920" i="1"/>
  <c r="A1027" i="1"/>
  <c r="A1066" i="1"/>
  <c r="A1042" i="1"/>
  <c r="A932" i="1"/>
  <c r="A81" i="1"/>
  <c r="A223" i="1"/>
  <c r="A374" i="1"/>
  <c r="A800" i="1"/>
  <c r="A588" i="1"/>
  <c r="A329" i="1"/>
  <c r="A66" i="1"/>
  <c r="A230" i="1"/>
  <c r="A165" i="1"/>
  <c r="A790" i="1"/>
  <c r="A191" i="1"/>
  <c r="A283" i="1"/>
  <c r="A640" i="1"/>
  <c r="A478" i="1"/>
  <c r="A988" i="1"/>
  <c r="A353" i="1"/>
  <c r="A420" i="1"/>
  <c r="A128" i="1"/>
  <c r="A65" i="1"/>
  <c r="A1029" i="1"/>
  <c r="A116" i="1"/>
  <c r="A555" i="1"/>
  <c r="A704" i="1"/>
  <c r="A444" i="1"/>
  <c r="A64" i="1"/>
  <c r="A925" i="1"/>
  <c r="A354" i="1"/>
  <c r="A584" i="1"/>
  <c r="A938" i="1"/>
  <c r="A947" i="1"/>
  <c r="A575" i="1"/>
  <c r="A370" i="1"/>
  <c r="A170" i="1"/>
  <c r="A366" i="1"/>
  <c r="A318" i="1"/>
  <c r="A252" i="1"/>
  <c r="A147" i="1"/>
  <c r="A680" i="1"/>
  <c r="A665" i="1"/>
  <c r="A527" i="1"/>
  <c r="A853" i="1"/>
  <c r="A1000" i="1"/>
  <c r="A995" i="1"/>
  <c r="A1075" i="1"/>
  <c r="A493" i="1"/>
  <c r="A154" i="1"/>
  <c r="A12" i="1"/>
  <c r="A715" i="1"/>
  <c r="A114" i="1"/>
  <c r="A1032" i="1"/>
  <c r="A860" i="1"/>
  <c r="A296" i="1"/>
  <c r="A867" i="1"/>
  <c r="A863" i="1"/>
  <c r="A404" i="1"/>
  <c r="A514" i="1"/>
  <c r="A1004" i="1"/>
  <c r="A973" i="1"/>
  <c r="A982" i="1"/>
  <c r="A587" i="1"/>
  <c r="A384" i="1"/>
  <c r="A676" i="1"/>
  <c r="A635" i="1"/>
  <c r="A1064" i="1"/>
  <c r="A1031" i="1"/>
  <c r="A1011" i="1"/>
  <c r="A1010" i="1"/>
  <c r="A854" i="1"/>
  <c r="A796" i="1"/>
  <c r="A661" i="1"/>
  <c r="A415" i="1"/>
  <c r="A1059" i="1"/>
  <c r="A705" i="1"/>
  <c r="A509" i="1"/>
  <c r="A152" i="1"/>
  <c r="A62" i="1"/>
  <c r="A801" i="1"/>
  <c r="A687" i="1"/>
  <c r="A496" i="1"/>
  <c r="A229" i="1"/>
  <c r="A198" i="1"/>
  <c r="A63" i="1"/>
  <c r="A872" i="1"/>
  <c r="A362" i="1"/>
  <c r="A195" i="1"/>
  <c r="A162" i="1"/>
  <c r="A34" i="1"/>
  <c r="A32" i="1"/>
  <c r="A521" i="1"/>
  <c r="A35" i="1"/>
  <c r="A31" i="1"/>
  <c r="A397" i="1"/>
  <c r="A126" i="1"/>
  <c r="A36" i="1"/>
  <c r="A33" i="1"/>
  <c r="A789" i="1"/>
  <c r="A197" i="1"/>
  <c r="A383" i="1"/>
  <c r="A965" i="1"/>
  <c r="A924" i="1"/>
  <c r="A881" i="1"/>
  <c r="A824" i="1"/>
  <c r="A818" i="1"/>
  <c r="A805" i="1"/>
  <c r="A794" i="1"/>
  <c r="A802" i="1"/>
  <c r="A893" i="1"/>
  <c r="A445" i="1"/>
  <c r="A60" i="1"/>
  <c r="A483" i="1"/>
  <c r="A668" i="1"/>
  <c r="A357" i="1"/>
  <c r="A276" i="1"/>
  <c r="A61" i="1"/>
  <c r="A748" i="1"/>
  <c r="A542" i="1"/>
  <c r="A447" i="1"/>
  <c r="A351" i="1"/>
  <c r="A277" i="1"/>
  <c r="A556" i="1"/>
  <c r="A315" i="1"/>
  <c r="A112" i="1"/>
  <c r="A5" i="1"/>
  <c r="A961" i="1"/>
  <c r="A1109" i="1"/>
  <c r="A405" i="1"/>
  <c r="A828" i="1"/>
  <c r="A1049" i="1"/>
  <c r="A769" i="1"/>
  <c r="A1116" i="1"/>
  <c r="A1067" i="1"/>
  <c r="A4" i="1"/>
  <c r="A513" i="1"/>
  <c r="A440" i="1"/>
  <c r="A919" i="1"/>
  <c r="A678" i="1"/>
  <c r="A660" i="1"/>
  <c r="A536" i="1"/>
  <c r="A387" i="1"/>
  <c r="A980" i="1"/>
  <c r="A703" i="1"/>
  <c r="A300" i="1"/>
  <c r="A464" i="1"/>
  <c r="A326" i="1"/>
  <c r="A1079" i="1"/>
  <c r="A1045" i="1"/>
  <c r="A1106" i="1"/>
  <c r="A519" i="1"/>
  <c r="A462" i="1"/>
  <c r="A2" i="1"/>
  <c r="A620" i="1"/>
  <c r="A3" i="1"/>
  <c r="A875" i="1"/>
  <c r="A1100" i="1"/>
  <c r="A953" i="1"/>
  <c r="A835" i="1"/>
  <c r="A265" i="1"/>
  <c r="A369" i="1"/>
  <c r="A78" i="1"/>
  <c r="A360" i="1"/>
  <c r="A325" i="1"/>
  <c r="A80" i="1"/>
  <c r="A268" i="1"/>
  <c r="A79" i="1"/>
  <c r="A401" i="1"/>
  <c r="A269" i="1"/>
  <c r="A543" i="1"/>
  <c r="A291" i="1"/>
  <c r="A175" i="1"/>
  <c r="A59" i="1"/>
  <c r="A709" i="1"/>
  <c r="A647" i="1"/>
  <c r="A551" i="1"/>
  <c r="A484" i="1"/>
  <c r="A399" i="1"/>
  <c r="A692" i="1"/>
  <c r="A365" i="1"/>
  <c r="A306" i="1"/>
  <c r="A247" i="1"/>
  <c r="A246" i="1"/>
  <c r="A143" i="1"/>
  <c r="A911" i="1"/>
  <c r="A836" i="1"/>
  <c r="A650" i="1"/>
  <c r="A1058" i="1"/>
  <c r="A907" i="1"/>
  <c r="A585" i="1"/>
  <c r="A1088" i="1"/>
  <c r="A896" i="1"/>
  <c r="A710" i="1"/>
  <c r="A898" i="1"/>
  <c r="A900" i="1"/>
  <c r="A712" i="1"/>
  <c r="A600" i="1"/>
  <c r="A178" i="1"/>
  <c r="A380" i="1"/>
  <c r="A179" i="1"/>
  <c r="A470" i="1"/>
  <c r="A302" i="1"/>
  <c r="A922" i="1"/>
  <c r="A639" i="1"/>
  <c r="A643" i="1"/>
  <c r="A419" i="1"/>
  <c r="A309" i="1"/>
  <c r="A314" i="1"/>
  <c r="A153" i="1"/>
  <c r="A58" i="1"/>
  <c r="A56" i="1"/>
  <c r="A512" i="1"/>
  <c r="A57" i="1"/>
  <c r="A400" i="1"/>
  <c r="A1094" i="1"/>
  <c r="A502" i="1"/>
  <c r="A403" i="1"/>
  <c r="A417" i="1"/>
  <c r="A96" i="1"/>
  <c r="A1101" i="1"/>
  <c r="A759" i="1"/>
  <c r="A682" i="1"/>
  <c r="A957" i="1"/>
  <c r="A807" i="1"/>
  <c r="A1021" i="1"/>
  <c r="A816" i="1"/>
  <c r="A1111" i="1"/>
  <c r="A1023" i="1"/>
  <c r="A1020" i="1"/>
  <c r="A1136" i="1"/>
  <c r="A1130" i="1"/>
  <c r="A131" i="1"/>
  <c r="A697" i="1"/>
  <c r="A245" i="1"/>
  <c r="A135" i="1"/>
  <c r="A831" i="1"/>
  <c r="A825" i="1"/>
  <c r="A791" i="1"/>
  <c r="A508" i="1"/>
  <c r="A431" i="1"/>
  <c r="A186" i="1"/>
  <c r="A528" i="1"/>
  <c r="A429" i="1"/>
  <c r="A187" i="1"/>
  <c r="A95" i="1"/>
  <c r="A409" i="1"/>
  <c r="A878" i="1"/>
  <c r="A1095" i="1"/>
  <c r="A852" i="1"/>
  <c r="A956" i="1"/>
  <c r="A819" i="1"/>
  <c r="A931" i="1"/>
  <c r="A844" i="1"/>
  <c r="A614" i="1"/>
  <c r="A761" i="1"/>
  <c r="A693" i="1"/>
  <c r="A691" i="1"/>
  <c r="A563" i="1"/>
  <c r="A601" i="1"/>
  <c r="A634" i="1"/>
  <c r="A338" i="1"/>
  <c r="A122" i="1"/>
  <c r="A685" i="1"/>
  <c r="A219" i="1"/>
  <c r="A628" i="1"/>
  <c r="A622" i="1"/>
  <c r="A656" i="1"/>
  <c r="A379" i="1"/>
  <c r="A499" i="1"/>
  <c r="A993" i="1"/>
  <c r="A776" i="1"/>
  <c r="A535" i="1"/>
  <c r="A297" i="1"/>
  <c r="A677" i="1"/>
  <c r="A411" i="1"/>
  <c r="A222" i="1"/>
  <c r="A952" i="1"/>
  <c r="A625" i="1"/>
  <c r="A311" i="1"/>
  <c r="A295" i="1"/>
  <c r="A176" i="1"/>
  <c r="A721" i="1"/>
  <c r="A424" i="1"/>
  <c r="A77" i="1"/>
  <c r="A1013" i="1"/>
  <c r="A918" i="1"/>
  <c r="A1050" i="1"/>
  <c r="A797" i="1"/>
  <c r="A750" i="1"/>
  <c r="A935" i="1"/>
  <c r="A1117" i="1"/>
  <c r="A770" i="1"/>
  <c r="A590" i="1"/>
  <c r="A279" i="1"/>
  <c r="A111" i="1"/>
  <c r="A55" i="1"/>
  <c r="A381" i="1"/>
  <c r="A278" i="1"/>
  <c r="A194" i="1"/>
  <c r="A54" i="1"/>
  <c r="A642" i="1"/>
  <c r="A641" i="1"/>
  <c r="A569" i="1"/>
  <c r="A376" i="1"/>
  <c r="A288" i="1"/>
  <c r="A274" i="1"/>
  <c r="A200" i="1"/>
  <c r="A130" i="1"/>
  <c r="A53" i="1"/>
  <c r="A52" i="1"/>
  <c r="A327" i="1"/>
  <c r="A241" i="1"/>
  <c r="A51" i="1"/>
  <c r="A275" i="1"/>
  <c r="A708" i="1"/>
  <c r="A1118" i="1"/>
  <c r="A966" i="1"/>
  <c r="A707" i="1"/>
  <c r="A848" i="1"/>
  <c r="A902" i="1"/>
  <c r="A861" i="1"/>
  <c r="A45" i="1"/>
  <c r="A330" i="1"/>
  <c r="A263" i="1"/>
  <c r="A1082" i="1"/>
  <c r="A603" i="1"/>
  <c r="A368" i="1"/>
  <c r="A343" i="1"/>
  <c r="A272" i="1"/>
  <c r="A492" i="1"/>
  <c r="A192" i="1"/>
  <c r="A886" i="1"/>
  <c r="A686" i="1"/>
  <c r="A367" i="1"/>
  <c r="A286" i="1"/>
  <c r="A76" i="1"/>
  <c r="A469" i="1"/>
  <c r="A356" i="1"/>
  <c r="A264" i="1"/>
  <c r="A855" i="1"/>
  <c r="A992" i="1"/>
  <c r="A1087" i="1"/>
  <c r="A1081" i="1"/>
  <c r="A923" i="1"/>
  <c r="A784" i="1"/>
  <c r="A727" i="1"/>
  <c r="A726" i="1"/>
  <c r="A698" i="1"/>
  <c r="A579" i="1"/>
  <c r="A475" i="1"/>
  <c r="A958" i="1"/>
  <c r="A959" i="1"/>
  <c r="A943" i="1"/>
  <c r="A936" i="1"/>
  <c r="A865" i="1"/>
  <c r="A857" i="1"/>
  <c r="A856" i="1"/>
  <c r="A833" i="1"/>
  <c r="A814" i="1"/>
  <c r="A780" i="1"/>
  <c r="A779" i="1"/>
  <c r="A739" i="1"/>
  <c r="A605" i="1"/>
  <c r="A476" i="1"/>
  <c r="A743" i="1"/>
  <c r="A903" i="1"/>
  <c r="A859" i="1"/>
  <c r="A506" i="1"/>
  <c r="A716" i="1"/>
  <c r="A630" i="1"/>
  <c r="A611" i="1"/>
  <c r="A515" i="1"/>
  <c r="A490" i="1"/>
  <c r="A449" i="1"/>
  <c r="A547" i="1"/>
  <c r="A511" i="1"/>
  <c r="A846" i="1"/>
  <c r="A929" i="1"/>
  <c r="A871" i="1"/>
  <c r="A834" i="1"/>
  <c r="A809" i="1"/>
  <c r="A694" i="1"/>
  <c r="H171" i="29"/>
  <c r="H169" i="29"/>
  <c r="H161" i="29"/>
  <c r="H156" i="29"/>
  <c r="H160" i="29"/>
  <c r="H157" i="29"/>
  <c r="H163" i="29"/>
  <c r="H167" i="29"/>
  <c r="H166" i="29"/>
  <c r="H158" i="29"/>
  <c r="H155" i="29"/>
  <c r="H164" i="29"/>
  <c r="H168" i="29"/>
  <c r="H159" i="29"/>
  <c r="H165" i="29"/>
  <c r="H162"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3" i="29"/>
  <c r="A101" i="29"/>
  <c r="A100" i="29"/>
  <c r="A99" i="29"/>
  <c r="A96" i="29"/>
  <c r="A95" i="29"/>
  <c r="A92" i="29"/>
  <c r="A89" i="29"/>
  <c r="A87" i="29"/>
  <c r="A86" i="29"/>
  <c r="A85" i="29"/>
  <c r="A83" i="29"/>
  <c r="A77" i="29"/>
  <c r="A75" i="29"/>
  <c r="A50" i="29"/>
  <c r="A48" i="29"/>
  <c r="A47" i="29"/>
  <c r="A42" i="29"/>
  <c r="A32" i="29"/>
  <c r="A104" i="29"/>
  <c r="A102" i="29"/>
  <c r="A98" i="29"/>
  <c r="A94" i="29"/>
  <c r="A91" i="29"/>
  <c r="A90" i="29"/>
  <c r="A88" i="29"/>
  <c r="A84" i="29"/>
  <c r="A82" i="29"/>
  <c r="A81" i="29"/>
  <c r="A80" i="29"/>
  <c r="A73" i="29"/>
  <c r="A68" i="29"/>
  <c r="A64" i="29"/>
  <c r="A63" i="29"/>
  <c r="A62" i="29"/>
  <c r="A61" i="29"/>
  <c r="A59" i="29"/>
  <c r="A55" i="29"/>
  <c r="A54" i="29"/>
  <c r="A51" i="29"/>
  <c r="A49" i="29"/>
  <c r="A46" i="29"/>
  <c r="A44" i="29"/>
  <c r="A43" i="29"/>
  <c r="A40" i="29"/>
  <c r="A35" i="29"/>
  <c r="A34" i="29"/>
  <c r="A33" i="29"/>
  <c r="A97" i="29"/>
  <c r="A78" i="29"/>
  <c r="A76" i="29"/>
  <c r="A72" i="29"/>
  <c r="A71" i="29"/>
  <c r="A67" i="29"/>
  <c r="A66" i="29"/>
  <c r="A56" i="29"/>
  <c r="A53" i="29"/>
  <c r="A45" i="29"/>
  <c r="A41" i="29"/>
  <c r="A39" i="29"/>
  <c r="A38" i="29"/>
  <c r="A37" i="29"/>
  <c r="A36" i="29"/>
  <c r="A22" i="29"/>
  <c r="A93" i="29"/>
  <c r="A74" i="29"/>
  <c r="A70" i="29"/>
  <c r="A60" i="29"/>
  <c r="A57" i="29"/>
  <c r="A28" i="29"/>
  <c r="A26" i="29"/>
  <c r="A24" i="29"/>
  <c r="A8" i="29"/>
  <c r="A79" i="29"/>
  <c r="A65" i="29"/>
  <c r="A58" i="29"/>
  <c r="A52" i="29"/>
  <c r="A30" i="29"/>
  <c r="A29" i="29"/>
  <c r="A27" i="29"/>
  <c r="A25" i="29"/>
  <c r="A23" i="29"/>
  <c r="A21" i="29"/>
  <c r="A9" i="29"/>
  <c r="A69" i="29"/>
  <c r="A31" i="29"/>
  <c r="A20" i="29"/>
  <c r="A18" i="29"/>
  <c r="A13" i="29"/>
  <c r="A12" i="29"/>
  <c r="A10" i="29"/>
  <c r="A17" i="29"/>
  <c r="A7" i="29"/>
  <c r="A16" i="29"/>
  <c r="A15" i="29"/>
  <c r="A14" i="29"/>
  <c r="A6" i="29"/>
  <c r="A11" i="29"/>
  <c r="A5" i="29"/>
  <c r="A4" i="29"/>
  <c r="A3" i="29"/>
  <c r="A2" i="29"/>
  <c r="H144" i="29" l="1"/>
  <c r="H148" i="29"/>
  <c r="H146" i="29"/>
  <c r="H145" i="29"/>
  <c r="H147" i="29"/>
  <c r="H143" i="29"/>
  <c r="H113" i="29"/>
  <c r="H117" i="29"/>
  <c r="H128" i="29"/>
  <c r="H127" i="29"/>
  <c r="H119" i="29"/>
  <c r="H112" i="29"/>
  <c r="H115" i="29"/>
  <c r="H123" i="29"/>
  <c r="H106" i="29"/>
  <c r="H114" i="29"/>
  <c r="H131" i="29"/>
  <c r="H126" i="29"/>
  <c r="H135" i="29"/>
  <c r="H132" i="29"/>
  <c r="H122" i="29"/>
  <c r="H133" i="29"/>
  <c r="H120" i="29"/>
  <c r="H118" i="29"/>
  <c r="H110" i="29"/>
  <c r="H111" i="29"/>
  <c r="H107" i="29"/>
  <c r="H134" i="29"/>
  <c r="H108" i="29"/>
  <c r="H121" i="29"/>
  <c r="H125" i="29"/>
  <c r="H124" i="29"/>
  <c r="H109" i="29"/>
  <c r="H136" i="29"/>
  <c r="H130" i="29"/>
  <c r="H116" i="29"/>
  <c r="H129" i="29"/>
  <c r="H103" i="29"/>
  <c r="H98" i="29"/>
  <c r="H86" i="29"/>
  <c r="H61" i="29"/>
  <c r="H85" i="29"/>
  <c r="H105" i="29"/>
  <c r="H89" i="29"/>
  <c r="H77" i="29"/>
  <c r="H101" i="29"/>
  <c r="H87" i="29"/>
  <c r="H50" i="29"/>
  <c r="H42" i="29"/>
  <c r="H48" i="29"/>
  <c r="H92" i="29"/>
  <c r="H83" i="29"/>
  <c r="H96" i="29"/>
  <c r="H75" i="29"/>
  <c r="H32" i="29"/>
  <c r="H95" i="29"/>
  <c r="H104" i="29"/>
  <c r="H99" i="29"/>
  <c r="H35" i="29"/>
  <c r="H47" i="29"/>
  <c r="H100" i="29"/>
  <c r="H81" i="29"/>
  <c r="H72" i="29"/>
  <c r="H88" i="29"/>
  <c r="H40" i="29"/>
  <c r="H36" i="29"/>
  <c r="H46" i="29"/>
  <c r="H54" i="29"/>
  <c r="H94" i="29"/>
  <c r="H97" i="29"/>
  <c r="H63" i="29"/>
  <c r="H71" i="29"/>
  <c r="H91" i="29"/>
  <c r="H59" i="29"/>
  <c r="H62" i="29"/>
  <c r="H55" i="29"/>
  <c r="H102" i="29"/>
  <c r="H51" i="29"/>
  <c r="H68" i="29"/>
  <c r="H22" i="29"/>
  <c r="H90" i="29"/>
  <c r="H44" i="29"/>
  <c r="H82" i="29"/>
  <c r="H34" i="29"/>
  <c r="H73" i="29"/>
  <c r="H43" i="29"/>
  <c r="H49" i="29"/>
  <c r="H84" i="29"/>
  <c r="H80" i="29"/>
  <c r="H64" i="29"/>
  <c r="H33" i="29"/>
  <c r="H37" i="29"/>
  <c r="H31" i="29"/>
  <c r="H39" i="29"/>
  <c r="H66" i="29"/>
  <c r="H93" i="29"/>
  <c r="H57" i="29"/>
  <c r="H41" i="29"/>
  <c r="H38" i="29"/>
  <c r="H53" i="29"/>
  <c r="H56" i="29"/>
  <c r="H78" i="29"/>
  <c r="H23" i="29"/>
  <c r="H45" i="29"/>
  <c r="H67" i="29"/>
  <c r="H76" i="29"/>
  <c r="H28" i="29"/>
  <c r="H79" i="29"/>
  <c r="H74" i="29"/>
  <c r="H58" i="29"/>
  <c r="H69" i="29"/>
  <c r="H8" i="29"/>
  <c r="H60" i="29"/>
  <c r="H24" i="29"/>
  <c r="H21" i="29"/>
  <c r="H65" i="29"/>
  <c r="H26" i="29"/>
  <c r="H70" i="29"/>
  <c r="H29" i="29"/>
  <c r="H9" i="29"/>
  <c r="H12" i="29"/>
  <c r="H30" i="29"/>
  <c r="H10" i="29"/>
  <c r="H52" i="29"/>
  <c r="H25" i="29"/>
  <c r="H27" i="29"/>
  <c r="H13" i="29"/>
  <c r="H18" i="29"/>
  <c r="H20" i="29"/>
  <c r="H17" i="29"/>
  <c r="H15" i="29"/>
  <c r="H7" i="29"/>
  <c r="H14" i="29"/>
  <c r="H16" i="29"/>
  <c r="H6" i="29"/>
  <c r="H11" i="29"/>
  <c r="H3" i="29"/>
  <c r="H5" i="29"/>
  <c r="H4" i="29"/>
  <c r="H2" i="29"/>
  <c r="T139" i="29"/>
  <c r="C150" i="29"/>
  <c r="H150" i="29" l="1"/>
  <c r="H138" i="29"/>
  <c r="AS992" i="1"/>
  <c r="AS1110" i="1"/>
  <c r="AS263" i="1"/>
  <c r="AS1096" i="1" l="1"/>
  <c r="AS1093" i="1"/>
  <c r="AS1077" i="1" l="1"/>
  <c r="AS1022" i="1"/>
  <c r="AS922" i="1"/>
  <c r="AS912" i="1"/>
  <c r="AS960" i="1"/>
  <c r="AS943" i="1"/>
  <c r="AS1109" i="1"/>
  <c r="AS1118" i="1"/>
  <c r="AS1104" i="1" l="1"/>
  <c r="AS1099" i="1"/>
  <c r="AS1079" i="1"/>
  <c r="AS1092" i="1"/>
  <c r="AS1076" i="1"/>
  <c r="AS1072" i="1"/>
  <c r="AS1070" i="1"/>
  <c r="AS1059" i="1"/>
  <c r="AS1040" i="1"/>
  <c r="AS994" i="1"/>
  <c r="AS909" i="1"/>
  <c r="AS1111" i="1"/>
  <c r="AS1116" i="1" l="1"/>
  <c r="AS1107" i="1"/>
  <c r="CH992" i="1"/>
  <c r="CG992" i="1"/>
  <c r="CF992" i="1"/>
  <c r="CE992" i="1"/>
  <c r="CD992" i="1"/>
  <c r="CC992" i="1"/>
  <c r="CH1124" i="1"/>
  <c r="CG1124" i="1"/>
  <c r="CF1124" i="1"/>
  <c r="CE1124" i="1"/>
  <c r="CD1124" i="1"/>
  <c r="CC1124" i="1"/>
  <c r="CH1082" i="1"/>
  <c r="CG1082" i="1"/>
  <c r="CF1082" i="1"/>
  <c r="CE1082" i="1"/>
  <c r="CD1082" i="1"/>
  <c r="CC1082" i="1"/>
  <c r="CH1143" i="1"/>
  <c r="CG1143" i="1"/>
  <c r="CF1143" i="1"/>
  <c r="CE1143" i="1"/>
  <c r="CD1143" i="1"/>
  <c r="CC1143" i="1"/>
  <c r="CH1136" i="1"/>
  <c r="CG1136" i="1"/>
  <c r="CF1136" i="1"/>
  <c r="CE1136" i="1"/>
  <c r="CD1136" i="1"/>
  <c r="CC1136" i="1"/>
  <c r="CH1135" i="1"/>
  <c r="CG1135" i="1"/>
  <c r="CF1135" i="1"/>
  <c r="CE1135" i="1"/>
  <c r="CD1135" i="1"/>
  <c r="CC1135" i="1"/>
  <c r="CH1134" i="1"/>
  <c r="CG1134" i="1"/>
  <c r="CF1134" i="1"/>
  <c r="CE1134" i="1"/>
  <c r="CD1134" i="1"/>
  <c r="CC1134" i="1"/>
  <c r="CH1133" i="1"/>
  <c r="CG1133" i="1"/>
  <c r="CF1133" i="1"/>
  <c r="CE1133" i="1"/>
  <c r="CD1133" i="1"/>
  <c r="CC1133" i="1"/>
  <c r="CH1131" i="1"/>
  <c r="CG1131" i="1"/>
  <c r="CF1131" i="1"/>
  <c r="CE1131" i="1"/>
  <c r="CD1131" i="1"/>
  <c r="CC1131" i="1"/>
  <c r="CH1128" i="1"/>
  <c r="CG1128" i="1"/>
  <c r="CF1128" i="1"/>
  <c r="CE1128" i="1"/>
  <c r="CD1128" i="1"/>
  <c r="CC1128" i="1"/>
  <c r="CH1106" i="1"/>
  <c r="CG1106" i="1"/>
  <c r="CF1106" i="1"/>
  <c r="CE1106" i="1"/>
  <c r="CD1106" i="1"/>
  <c r="CC1106" i="1"/>
  <c r="CH1129" i="1"/>
  <c r="CG1129" i="1"/>
  <c r="CF1129" i="1"/>
  <c r="CE1129" i="1"/>
  <c r="CD1129" i="1"/>
  <c r="CC1129" i="1"/>
  <c r="CH1119" i="1"/>
  <c r="CG1119" i="1"/>
  <c r="CF1119" i="1"/>
  <c r="CE1119" i="1"/>
  <c r="CD1119" i="1"/>
  <c r="CC1119" i="1"/>
  <c r="CH1103" i="1"/>
  <c r="CG1103" i="1"/>
  <c r="CF1103" i="1"/>
  <c r="CE1103" i="1"/>
  <c r="CD1103" i="1"/>
  <c r="CC1103" i="1"/>
  <c r="CH1117" i="1"/>
  <c r="CG1117" i="1"/>
  <c r="CF1117" i="1"/>
  <c r="CE1117" i="1"/>
  <c r="CD1117" i="1"/>
  <c r="CC1117" i="1"/>
  <c r="CH1141" i="1"/>
  <c r="CG1141" i="1"/>
  <c r="CF1141" i="1"/>
  <c r="CE1141" i="1"/>
  <c r="CD1141" i="1"/>
  <c r="CC1141" i="1"/>
  <c r="CH1139" i="1"/>
  <c r="CG1139" i="1"/>
  <c r="CF1139" i="1"/>
  <c r="CE1139" i="1"/>
  <c r="CD1139" i="1"/>
  <c r="CC1139" i="1"/>
  <c r="CH1137" i="1"/>
  <c r="CG1137" i="1"/>
  <c r="CF1137" i="1"/>
  <c r="CE1137" i="1"/>
  <c r="CD1137" i="1"/>
  <c r="CC1137" i="1"/>
  <c r="CH1130" i="1"/>
  <c r="CG1130" i="1"/>
  <c r="CF1130" i="1"/>
  <c r="CE1130" i="1"/>
  <c r="CD1130" i="1"/>
  <c r="CC1130" i="1"/>
  <c r="CH1125" i="1"/>
  <c r="CG1125" i="1"/>
  <c r="CF1125" i="1"/>
  <c r="CE1125" i="1"/>
  <c r="CD1125" i="1"/>
  <c r="CC1125" i="1"/>
  <c r="CH1120" i="1"/>
  <c r="CG1120" i="1"/>
  <c r="CF1120" i="1"/>
  <c r="CE1120" i="1"/>
  <c r="CD1120" i="1"/>
  <c r="CC1120" i="1"/>
  <c r="CH1115" i="1"/>
  <c r="CG1115" i="1"/>
  <c r="CF1115" i="1"/>
  <c r="CE1115" i="1"/>
  <c r="CD1115" i="1"/>
  <c r="CC1115" i="1"/>
  <c r="CH1110" i="1"/>
  <c r="CG1110" i="1"/>
  <c r="CF1110" i="1"/>
  <c r="CE1110" i="1"/>
  <c r="CD1110" i="1"/>
  <c r="CC1110" i="1"/>
  <c r="CH263" i="1"/>
  <c r="CG263" i="1"/>
  <c r="CF263" i="1"/>
  <c r="CE263" i="1"/>
  <c r="CD263" i="1"/>
  <c r="CC263" i="1"/>
  <c r="CH1096" i="1"/>
  <c r="CG1096" i="1"/>
  <c r="CF1096" i="1"/>
  <c r="CE1096" i="1"/>
  <c r="CD1096" i="1"/>
  <c r="CC1096" i="1"/>
  <c r="CH1093" i="1"/>
  <c r="CG1093" i="1"/>
  <c r="CF1093" i="1"/>
  <c r="CE1093" i="1"/>
  <c r="CD1093" i="1"/>
  <c r="CC1093" i="1"/>
  <c r="CH1077" i="1"/>
  <c r="CG1077" i="1"/>
  <c r="CF1077" i="1"/>
  <c r="CE1077" i="1"/>
  <c r="CD1077" i="1"/>
  <c r="CC1077" i="1"/>
  <c r="CH1022" i="1"/>
  <c r="CG1022" i="1"/>
  <c r="CF1022" i="1"/>
  <c r="CE1022" i="1"/>
  <c r="CD1022" i="1"/>
  <c r="CC1022" i="1"/>
  <c r="CH922" i="1"/>
  <c r="CG922" i="1"/>
  <c r="CF922" i="1"/>
  <c r="CE922" i="1"/>
  <c r="CD922" i="1"/>
  <c r="CC922" i="1"/>
  <c r="CH912" i="1"/>
  <c r="CG912" i="1"/>
  <c r="CF912" i="1"/>
  <c r="CE912" i="1"/>
  <c r="CD912" i="1"/>
  <c r="CC912" i="1"/>
  <c r="CH960" i="1"/>
  <c r="CG960" i="1"/>
  <c r="CF960" i="1"/>
  <c r="CE960" i="1"/>
  <c r="CD960" i="1"/>
  <c r="CC960" i="1"/>
  <c r="CH943" i="1"/>
  <c r="CG943" i="1"/>
  <c r="CF943" i="1"/>
  <c r="CE943" i="1"/>
  <c r="CD943" i="1"/>
  <c r="CC943" i="1"/>
  <c r="CH1118" i="1"/>
  <c r="CG1118" i="1"/>
  <c r="CF1118" i="1"/>
  <c r="CE1118" i="1"/>
  <c r="CD1118" i="1"/>
  <c r="CC1118" i="1"/>
  <c r="CH1109" i="1"/>
  <c r="CG1109" i="1"/>
  <c r="CF1109" i="1"/>
  <c r="CE1109" i="1"/>
  <c r="CD1109" i="1"/>
  <c r="CC1109" i="1"/>
  <c r="CH1104" i="1"/>
  <c r="CG1104" i="1"/>
  <c r="CF1104" i="1"/>
  <c r="CE1104" i="1"/>
  <c r="CD1104" i="1"/>
  <c r="CC1104" i="1"/>
  <c r="CH1099" i="1"/>
  <c r="CG1099" i="1"/>
  <c r="CF1099" i="1"/>
  <c r="CE1099" i="1"/>
  <c r="CD1099" i="1"/>
  <c r="CC1099" i="1"/>
  <c r="CH1092" i="1"/>
  <c r="CG1092" i="1"/>
  <c r="CF1092" i="1"/>
  <c r="CE1092" i="1"/>
  <c r="CD1092" i="1"/>
  <c r="CC1092" i="1"/>
  <c r="CH1079" i="1"/>
  <c r="CG1079" i="1"/>
  <c r="CF1079" i="1"/>
  <c r="CE1079" i="1"/>
  <c r="CD1079" i="1"/>
  <c r="CC1079" i="1"/>
  <c r="CH1076" i="1"/>
  <c r="CG1076" i="1"/>
  <c r="CF1076" i="1"/>
  <c r="CE1076" i="1"/>
  <c r="CD1076" i="1"/>
  <c r="CC1076" i="1"/>
  <c r="CH1072" i="1"/>
  <c r="CG1072" i="1"/>
  <c r="CF1072" i="1"/>
  <c r="CE1072" i="1"/>
  <c r="CD1072" i="1"/>
  <c r="CC1072" i="1"/>
  <c r="CH1070" i="1"/>
  <c r="CG1070" i="1"/>
  <c r="CF1070" i="1"/>
  <c r="CE1070" i="1"/>
  <c r="CD1070" i="1"/>
  <c r="CC1070" i="1"/>
  <c r="CH1059" i="1"/>
  <c r="CG1059" i="1"/>
  <c r="CF1059" i="1"/>
  <c r="CE1059" i="1"/>
  <c r="CD1059" i="1"/>
  <c r="CC1059" i="1"/>
  <c r="CH1040" i="1"/>
  <c r="CG1040" i="1"/>
  <c r="CF1040" i="1"/>
  <c r="CE1040" i="1"/>
  <c r="CD1040" i="1"/>
  <c r="CC1040" i="1"/>
  <c r="CH994" i="1"/>
  <c r="CG994" i="1"/>
  <c r="CF994" i="1"/>
  <c r="CE994" i="1"/>
  <c r="CD994" i="1"/>
  <c r="CC994" i="1"/>
  <c r="CH909" i="1"/>
  <c r="CG909" i="1"/>
  <c r="CF909" i="1"/>
  <c r="CE909" i="1"/>
  <c r="CD909" i="1"/>
  <c r="CC909" i="1"/>
  <c r="CH1111" i="1"/>
  <c r="CG1111" i="1"/>
  <c r="CF1111" i="1"/>
  <c r="CE1111" i="1"/>
  <c r="CD1111" i="1"/>
  <c r="CC1111" i="1"/>
  <c r="CH1116" i="1"/>
  <c r="CG1116" i="1"/>
  <c r="CF1116" i="1"/>
  <c r="CE1116" i="1"/>
  <c r="CD1116" i="1"/>
  <c r="CC1116" i="1"/>
  <c r="CH1107" i="1"/>
  <c r="CG1107" i="1"/>
  <c r="CF1107" i="1"/>
  <c r="CE1107" i="1"/>
  <c r="CD1107" i="1"/>
  <c r="CC1107" i="1"/>
  <c r="CO992" i="1"/>
  <c r="CN992" i="1"/>
  <c r="CM992" i="1"/>
  <c r="CL992" i="1"/>
  <c r="CK992" i="1"/>
  <c r="CJ992" i="1"/>
  <c r="CI992" i="1"/>
  <c r="CO1124" i="1"/>
  <c r="CN1124" i="1"/>
  <c r="CM1124" i="1"/>
  <c r="CL1124" i="1"/>
  <c r="CK1124" i="1"/>
  <c r="CJ1124" i="1"/>
  <c r="CI1124" i="1"/>
  <c r="CO1082" i="1"/>
  <c r="CN1082" i="1"/>
  <c r="CM1082" i="1"/>
  <c r="CL1082" i="1"/>
  <c r="CK1082" i="1"/>
  <c r="CJ1082" i="1"/>
  <c r="CI1082" i="1"/>
  <c r="CO1143" i="1"/>
  <c r="CN1143" i="1"/>
  <c r="CM1143" i="1"/>
  <c r="CL1143" i="1"/>
  <c r="CK1143" i="1"/>
  <c r="CJ1143" i="1"/>
  <c r="CI1143" i="1"/>
  <c r="CO1136" i="1"/>
  <c r="CN1136" i="1"/>
  <c r="CM1136" i="1"/>
  <c r="CL1136" i="1"/>
  <c r="CK1136" i="1"/>
  <c r="CJ1136" i="1"/>
  <c r="CI1136" i="1"/>
  <c r="CO1135" i="1"/>
  <c r="CN1135" i="1"/>
  <c r="CM1135" i="1"/>
  <c r="CL1135" i="1"/>
  <c r="CK1135" i="1"/>
  <c r="CJ1135" i="1"/>
  <c r="CI1135" i="1"/>
  <c r="CO1134" i="1"/>
  <c r="CN1134" i="1"/>
  <c r="CM1134" i="1"/>
  <c r="CL1134" i="1"/>
  <c r="CK1134" i="1"/>
  <c r="CJ1134" i="1"/>
  <c r="CI1134" i="1"/>
  <c r="CO1133" i="1"/>
  <c r="CN1133" i="1"/>
  <c r="CM1133" i="1"/>
  <c r="CL1133" i="1"/>
  <c r="CK1133" i="1"/>
  <c r="CJ1133" i="1"/>
  <c r="CI1133" i="1"/>
  <c r="CO1131" i="1"/>
  <c r="CN1131" i="1"/>
  <c r="CM1131" i="1"/>
  <c r="CL1131" i="1"/>
  <c r="CK1131" i="1"/>
  <c r="CJ1131" i="1"/>
  <c r="CI1131" i="1"/>
  <c r="CO1128" i="1"/>
  <c r="CN1128" i="1"/>
  <c r="CM1128" i="1"/>
  <c r="CL1128" i="1"/>
  <c r="CK1128" i="1"/>
  <c r="CJ1128" i="1"/>
  <c r="CI1128" i="1"/>
  <c r="CO1106" i="1"/>
  <c r="CN1106" i="1"/>
  <c r="CM1106" i="1"/>
  <c r="CL1106" i="1"/>
  <c r="CK1106" i="1"/>
  <c r="CJ1106" i="1"/>
  <c r="CI1106" i="1"/>
  <c r="CO1129" i="1"/>
  <c r="CN1129" i="1"/>
  <c r="CM1129" i="1"/>
  <c r="CL1129" i="1"/>
  <c r="CK1129" i="1"/>
  <c r="CJ1129" i="1"/>
  <c r="CI1129" i="1"/>
  <c r="CO1119" i="1"/>
  <c r="CN1119" i="1"/>
  <c r="CM1119" i="1"/>
  <c r="CL1119" i="1"/>
  <c r="CK1119" i="1"/>
  <c r="CJ1119" i="1"/>
  <c r="CI1119" i="1"/>
  <c r="CO1103" i="1"/>
  <c r="CN1103" i="1"/>
  <c r="CM1103" i="1"/>
  <c r="CL1103" i="1"/>
  <c r="CK1103" i="1"/>
  <c r="CJ1103" i="1"/>
  <c r="CI1103" i="1"/>
  <c r="CO1117" i="1"/>
  <c r="CN1117" i="1"/>
  <c r="CM1117" i="1"/>
  <c r="CL1117" i="1"/>
  <c r="CK1117" i="1"/>
  <c r="CJ1117" i="1"/>
  <c r="CI1117" i="1"/>
  <c r="CO1141" i="1"/>
  <c r="CN1141" i="1"/>
  <c r="CM1141" i="1"/>
  <c r="CL1141" i="1"/>
  <c r="CK1141" i="1"/>
  <c r="CJ1141" i="1"/>
  <c r="CI1141" i="1"/>
  <c r="CO1139" i="1"/>
  <c r="CN1139" i="1"/>
  <c r="CM1139" i="1"/>
  <c r="CL1139" i="1"/>
  <c r="CK1139" i="1"/>
  <c r="CJ1139" i="1"/>
  <c r="CI1139" i="1"/>
  <c r="CO1137" i="1"/>
  <c r="CN1137" i="1"/>
  <c r="CM1137" i="1"/>
  <c r="CL1137" i="1"/>
  <c r="CK1137" i="1"/>
  <c r="CJ1137" i="1"/>
  <c r="CI1137" i="1"/>
  <c r="CO1130" i="1"/>
  <c r="CN1130" i="1"/>
  <c r="CM1130" i="1"/>
  <c r="CL1130" i="1"/>
  <c r="CK1130" i="1"/>
  <c r="CJ1130" i="1"/>
  <c r="CI1130" i="1"/>
  <c r="CO1125" i="1"/>
  <c r="CN1125" i="1"/>
  <c r="CM1125" i="1"/>
  <c r="CL1125" i="1"/>
  <c r="CK1125" i="1"/>
  <c r="CJ1125" i="1"/>
  <c r="CI1125" i="1"/>
  <c r="CO1120" i="1"/>
  <c r="CN1120" i="1"/>
  <c r="CM1120" i="1"/>
  <c r="CL1120" i="1"/>
  <c r="CK1120" i="1"/>
  <c r="CJ1120" i="1"/>
  <c r="CI1120" i="1"/>
  <c r="CO1115" i="1"/>
  <c r="CN1115" i="1"/>
  <c r="CM1115" i="1"/>
  <c r="CL1115" i="1"/>
  <c r="CK1115" i="1"/>
  <c r="CJ1115" i="1"/>
  <c r="CI1115" i="1"/>
  <c r="CO1110" i="1"/>
  <c r="CN1110" i="1"/>
  <c r="CM1110" i="1"/>
  <c r="CL1110" i="1"/>
  <c r="CK1110" i="1"/>
  <c r="CJ1110" i="1"/>
  <c r="CI1110" i="1"/>
  <c r="CO263" i="1"/>
  <c r="CN263" i="1"/>
  <c r="CM263" i="1"/>
  <c r="CL263" i="1"/>
  <c r="CK263" i="1"/>
  <c r="CJ263" i="1"/>
  <c r="CI263" i="1"/>
  <c r="CO1096" i="1"/>
  <c r="CN1096" i="1"/>
  <c r="CM1096" i="1"/>
  <c r="CL1096" i="1"/>
  <c r="CK1096" i="1"/>
  <c r="CJ1096" i="1"/>
  <c r="CI1096" i="1"/>
  <c r="CO1093" i="1"/>
  <c r="CN1093" i="1"/>
  <c r="CM1093" i="1"/>
  <c r="CL1093" i="1"/>
  <c r="CK1093" i="1"/>
  <c r="CJ1093" i="1"/>
  <c r="CI1093" i="1"/>
  <c r="CO1077" i="1"/>
  <c r="CN1077" i="1"/>
  <c r="CM1077" i="1"/>
  <c r="CL1077" i="1"/>
  <c r="CK1077" i="1"/>
  <c r="CJ1077" i="1"/>
  <c r="CI1077" i="1"/>
  <c r="CO1022" i="1"/>
  <c r="CN1022" i="1"/>
  <c r="CM1022" i="1"/>
  <c r="CL1022" i="1"/>
  <c r="CK1022" i="1"/>
  <c r="CJ1022" i="1"/>
  <c r="CI1022" i="1"/>
  <c r="CO922" i="1"/>
  <c r="CN922" i="1"/>
  <c r="CM922" i="1"/>
  <c r="CL922" i="1"/>
  <c r="CK922" i="1"/>
  <c r="CJ922" i="1"/>
  <c r="CI922" i="1"/>
  <c r="CO912" i="1"/>
  <c r="CN912" i="1"/>
  <c r="CM912" i="1"/>
  <c r="CL912" i="1"/>
  <c r="CK912" i="1"/>
  <c r="CJ912" i="1"/>
  <c r="CI912" i="1"/>
  <c r="CO960" i="1"/>
  <c r="CN960" i="1"/>
  <c r="CM960" i="1"/>
  <c r="CL960" i="1"/>
  <c r="CK960" i="1"/>
  <c r="CJ960" i="1"/>
  <c r="CI960" i="1"/>
  <c r="CO943" i="1"/>
  <c r="CN943" i="1"/>
  <c r="CM943" i="1"/>
  <c r="CL943" i="1"/>
  <c r="CK943" i="1"/>
  <c r="CJ943" i="1"/>
  <c r="CI943" i="1"/>
  <c r="CO1118" i="1"/>
  <c r="CN1118" i="1"/>
  <c r="CM1118" i="1"/>
  <c r="CL1118" i="1"/>
  <c r="CK1118" i="1"/>
  <c r="CJ1118" i="1"/>
  <c r="CI1118" i="1"/>
  <c r="CO1109" i="1"/>
  <c r="CN1109" i="1"/>
  <c r="CM1109" i="1"/>
  <c r="CL1109" i="1"/>
  <c r="CK1109" i="1"/>
  <c r="CJ1109" i="1"/>
  <c r="CI1109" i="1"/>
  <c r="CO1104" i="1"/>
  <c r="CN1104" i="1"/>
  <c r="CM1104" i="1"/>
  <c r="CL1104" i="1"/>
  <c r="CK1104" i="1"/>
  <c r="CJ1104" i="1"/>
  <c r="CI1104" i="1"/>
  <c r="CO1099" i="1"/>
  <c r="CN1099" i="1"/>
  <c r="CM1099" i="1"/>
  <c r="CL1099" i="1"/>
  <c r="CK1099" i="1"/>
  <c r="CJ1099" i="1"/>
  <c r="CI1099" i="1"/>
  <c r="CO1092" i="1"/>
  <c r="CN1092" i="1"/>
  <c r="CM1092" i="1"/>
  <c r="CL1092" i="1"/>
  <c r="CK1092" i="1"/>
  <c r="CJ1092" i="1"/>
  <c r="CI1092" i="1"/>
  <c r="CO1079" i="1"/>
  <c r="CN1079" i="1"/>
  <c r="CM1079" i="1"/>
  <c r="CL1079" i="1"/>
  <c r="CK1079" i="1"/>
  <c r="CJ1079" i="1"/>
  <c r="CI1079" i="1"/>
  <c r="CO1076" i="1"/>
  <c r="CN1076" i="1"/>
  <c r="CM1076" i="1"/>
  <c r="CL1076" i="1"/>
  <c r="CK1076" i="1"/>
  <c r="CJ1076" i="1"/>
  <c r="CI1076" i="1"/>
  <c r="CO1072" i="1"/>
  <c r="CN1072" i="1"/>
  <c r="CM1072" i="1"/>
  <c r="CL1072" i="1"/>
  <c r="CK1072" i="1"/>
  <c r="CJ1072" i="1"/>
  <c r="CI1072" i="1"/>
  <c r="CO1070" i="1"/>
  <c r="CN1070" i="1"/>
  <c r="CM1070" i="1"/>
  <c r="CL1070" i="1"/>
  <c r="CK1070" i="1"/>
  <c r="CJ1070" i="1"/>
  <c r="CI1070" i="1"/>
  <c r="CO1059" i="1"/>
  <c r="CN1059" i="1"/>
  <c r="CM1059" i="1"/>
  <c r="CL1059" i="1"/>
  <c r="CK1059" i="1"/>
  <c r="CJ1059" i="1"/>
  <c r="CI1059" i="1"/>
  <c r="CO1040" i="1"/>
  <c r="CN1040" i="1"/>
  <c r="CM1040" i="1"/>
  <c r="CL1040" i="1"/>
  <c r="CK1040" i="1"/>
  <c r="CJ1040" i="1"/>
  <c r="CI1040" i="1"/>
  <c r="CO994" i="1"/>
  <c r="CN994" i="1"/>
  <c r="CM994" i="1"/>
  <c r="CL994" i="1"/>
  <c r="CK994" i="1"/>
  <c r="CJ994" i="1"/>
  <c r="CI994" i="1"/>
  <c r="CO909" i="1"/>
  <c r="CN909" i="1"/>
  <c r="CM909" i="1"/>
  <c r="CL909" i="1"/>
  <c r="CK909" i="1"/>
  <c r="CJ909" i="1"/>
  <c r="CI909" i="1"/>
  <c r="CO1111" i="1"/>
  <c r="CN1111" i="1"/>
  <c r="CM1111" i="1"/>
  <c r="CL1111" i="1"/>
  <c r="CK1111" i="1"/>
  <c r="CJ1111" i="1"/>
  <c r="CI1111" i="1"/>
  <c r="CO1116" i="1"/>
  <c r="CN1116" i="1"/>
  <c r="CM1116" i="1"/>
  <c r="CL1116" i="1"/>
  <c r="CK1116" i="1"/>
  <c r="CJ1116" i="1"/>
  <c r="CI1116" i="1"/>
  <c r="CO1107" i="1"/>
  <c r="CN1107" i="1"/>
  <c r="CM1107" i="1"/>
  <c r="CL1107" i="1"/>
  <c r="CK1107" i="1"/>
  <c r="CJ1107" i="1"/>
  <c r="CI1107" i="1"/>
  <c r="D992" i="1"/>
  <c r="C992" i="1"/>
  <c r="D1124" i="1"/>
  <c r="C1124" i="1"/>
  <c r="D1082" i="1"/>
  <c r="C1082" i="1"/>
  <c r="D1143" i="1"/>
  <c r="C1143" i="1"/>
  <c r="D1136" i="1"/>
  <c r="C1136" i="1"/>
  <c r="D1135" i="1"/>
  <c r="C1135" i="1"/>
  <c r="D1134" i="1"/>
  <c r="C1134" i="1"/>
  <c r="D1133" i="1"/>
  <c r="C1133" i="1"/>
  <c r="D1131" i="1"/>
  <c r="C1131" i="1"/>
  <c r="D1128" i="1"/>
  <c r="C1128" i="1"/>
  <c r="D1106" i="1"/>
  <c r="C1106" i="1"/>
  <c r="D1129" i="1"/>
  <c r="C1129" i="1"/>
  <c r="D1119" i="1"/>
  <c r="C1119" i="1"/>
  <c r="D1103" i="1"/>
  <c r="C1103" i="1"/>
  <c r="D1117" i="1"/>
  <c r="C1117" i="1"/>
  <c r="D1141" i="1"/>
  <c r="C1141" i="1"/>
  <c r="D1139" i="1"/>
  <c r="C1139" i="1"/>
  <c r="D1137" i="1"/>
  <c r="C1137" i="1"/>
  <c r="D1130" i="1"/>
  <c r="C1130" i="1"/>
  <c r="D1125" i="1"/>
  <c r="C1125" i="1"/>
  <c r="D1120" i="1"/>
  <c r="C1120" i="1"/>
  <c r="D1115" i="1"/>
  <c r="C1115" i="1"/>
  <c r="D1110" i="1"/>
  <c r="C1110" i="1"/>
  <c r="D263" i="1"/>
  <c r="C263" i="1"/>
  <c r="D1096" i="1"/>
  <c r="C1096" i="1"/>
  <c r="D1093" i="1"/>
  <c r="C1093" i="1"/>
  <c r="D1077" i="1"/>
  <c r="C1077" i="1"/>
  <c r="D1022" i="1"/>
  <c r="C1022" i="1"/>
  <c r="D922" i="1"/>
  <c r="C922" i="1"/>
  <c r="D912" i="1"/>
  <c r="C912" i="1"/>
  <c r="D960" i="1"/>
  <c r="C960" i="1"/>
  <c r="D943" i="1"/>
  <c r="C943" i="1"/>
  <c r="D1118" i="1"/>
  <c r="C1118" i="1"/>
  <c r="D1109" i="1"/>
  <c r="C1109" i="1"/>
  <c r="D1104" i="1"/>
  <c r="C1104" i="1"/>
  <c r="D1099" i="1"/>
  <c r="C1099" i="1"/>
  <c r="D1092" i="1"/>
  <c r="C1092" i="1"/>
  <c r="D1079" i="1"/>
  <c r="C1079" i="1"/>
  <c r="D1076" i="1"/>
  <c r="C1076" i="1"/>
  <c r="D1072" i="1"/>
  <c r="C1072" i="1"/>
  <c r="D1070" i="1"/>
  <c r="C1070" i="1"/>
  <c r="D1059" i="1"/>
  <c r="C1059" i="1"/>
  <c r="D1040" i="1"/>
  <c r="C1040" i="1"/>
  <c r="D994" i="1"/>
  <c r="C994" i="1"/>
  <c r="D909" i="1"/>
  <c r="C909" i="1"/>
  <c r="D1111" i="1"/>
  <c r="C1111" i="1"/>
  <c r="D1116" i="1"/>
  <c r="C1116" i="1"/>
  <c r="D1107" i="1"/>
  <c r="C1107" i="1"/>
  <c r="CR28" i="26" l="1"/>
  <c r="CQ28" i="26"/>
  <c r="CP28" i="26"/>
  <c r="CO28" i="26"/>
  <c r="CN28" i="26"/>
  <c r="CM28" i="26"/>
  <c r="CL28" i="26"/>
  <c r="CK28" i="26"/>
  <c r="CJ28" i="26"/>
  <c r="CI28" i="26"/>
  <c r="CH28" i="26"/>
  <c r="CG28" i="26"/>
  <c r="CF28" i="26"/>
  <c r="AD28" i="26"/>
  <c r="D28" i="26"/>
  <c r="C28" i="26"/>
  <c r="CR27" i="26"/>
  <c r="CQ27" i="26"/>
  <c r="CP27" i="26"/>
  <c r="CO27" i="26"/>
  <c r="CN27" i="26"/>
  <c r="CM27" i="26"/>
  <c r="CL27" i="26"/>
  <c r="CK27" i="26"/>
  <c r="CJ27" i="26"/>
  <c r="CI27" i="26"/>
  <c r="CH27" i="26"/>
  <c r="CG27" i="26"/>
  <c r="CF27" i="26"/>
  <c r="AD27" i="26"/>
  <c r="D27" i="26"/>
  <c r="C27" i="26"/>
  <c r="CR26" i="26"/>
  <c r="CQ26" i="26"/>
  <c r="CP26" i="26"/>
  <c r="CO26" i="26"/>
  <c r="CN26" i="26"/>
  <c r="CM26" i="26"/>
  <c r="CL26" i="26"/>
  <c r="CK26" i="26"/>
  <c r="CJ26" i="26"/>
  <c r="CI26" i="26"/>
  <c r="CH26" i="26"/>
  <c r="CG26" i="26"/>
  <c r="CF26" i="26"/>
  <c r="AD26" i="26"/>
  <c r="D26" i="26"/>
  <c r="C26" i="26"/>
  <c r="CR25" i="26"/>
  <c r="CQ25" i="26"/>
  <c r="CP25" i="26"/>
  <c r="CO25" i="26"/>
  <c r="CN25" i="26"/>
  <c r="CM25" i="26"/>
  <c r="CL25" i="26"/>
  <c r="CK25" i="26"/>
  <c r="CJ25" i="26"/>
  <c r="CI25" i="26"/>
  <c r="CH25" i="26"/>
  <c r="CG25" i="26"/>
  <c r="CF25" i="26"/>
  <c r="AD25" i="26"/>
  <c r="D25" i="26"/>
  <c r="C25" i="26"/>
  <c r="CR24" i="26"/>
  <c r="CQ24" i="26"/>
  <c r="CP24" i="26"/>
  <c r="CO24" i="26"/>
  <c r="CN24" i="26"/>
  <c r="CM24" i="26"/>
  <c r="CL24" i="26"/>
  <c r="CK24" i="26"/>
  <c r="CJ24" i="26"/>
  <c r="CI24" i="26"/>
  <c r="CH24" i="26"/>
  <c r="CG24" i="26"/>
  <c r="CF24" i="26"/>
  <c r="AD24" i="26"/>
  <c r="D24" i="26"/>
  <c r="C24" i="26"/>
  <c r="CR23" i="26"/>
  <c r="CQ23" i="26"/>
  <c r="CP23" i="26"/>
  <c r="CO23" i="26"/>
  <c r="CN23" i="26"/>
  <c r="CM23" i="26"/>
  <c r="CL23" i="26"/>
  <c r="CK23" i="26"/>
  <c r="CJ23" i="26"/>
  <c r="CI23" i="26"/>
  <c r="CH23" i="26"/>
  <c r="CG23" i="26"/>
  <c r="CF23" i="26"/>
  <c r="AD23" i="26"/>
  <c r="D23" i="26"/>
  <c r="C23" i="26"/>
  <c r="CR22" i="26"/>
  <c r="CQ22" i="26"/>
  <c r="CP22" i="26"/>
  <c r="CO22" i="26"/>
  <c r="CN22" i="26"/>
  <c r="CM22" i="26"/>
  <c r="CL22" i="26"/>
  <c r="CK22" i="26"/>
  <c r="CJ22" i="26"/>
  <c r="CI22" i="26"/>
  <c r="CH22" i="26"/>
  <c r="CG22" i="26"/>
  <c r="CF22" i="26"/>
  <c r="AD22" i="26"/>
  <c r="W22" i="26"/>
  <c r="D22" i="26"/>
  <c r="C22" i="26"/>
  <c r="CR21" i="26"/>
  <c r="CQ21" i="26"/>
  <c r="CP21" i="26"/>
  <c r="CO21" i="26"/>
  <c r="CN21" i="26"/>
  <c r="CM21" i="26"/>
  <c r="CL21" i="26"/>
  <c r="CK21" i="26"/>
  <c r="CJ21" i="26"/>
  <c r="CI21" i="26"/>
  <c r="CH21" i="26"/>
  <c r="CG21" i="26"/>
  <c r="CF21" i="26"/>
  <c r="AD21" i="26"/>
  <c r="W21" i="26"/>
  <c r="D21" i="26"/>
  <c r="C21" i="26"/>
  <c r="CR20" i="26"/>
  <c r="CQ20" i="26"/>
  <c r="CP20" i="26"/>
  <c r="CO20" i="26"/>
  <c r="CN20" i="26"/>
  <c r="CM20" i="26"/>
  <c r="CL20" i="26"/>
  <c r="CK20" i="26"/>
  <c r="CJ20" i="26"/>
  <c r="CI20" i="26"/>
  <c r="CH20" i="26"/>
  <c r="CG20" i="26"/>
  <c r="CF20" i="26"/>
  <c r="AD20" i="26"/>
  <c r="D20" i="26"/>
  <c r="C20" i="26"/>
  <c r="CR19" i="26"/>
  <c r="CQ19" i="26"/>
  <c r="CP19" i="26"/>
  <c r="CO19" i="26"/>
  <c r="CN19" i="26"/>
  <c r="CM19" i="26"/>
  <c r="CL19" i="26"/>
  <c r="CK19" i="26"/>
  <c r="CJ19" i="26"/>
  <c r="CI19" i="26"/>
  <c r="CH19" i="26"/>
  <c r="CG19" i="26"/>
  <c r="CF19" i="26"/>
  <c r="AD19" i="26"/>
  <c r="W19" i="26"/>
  <c r="D19" i="26"/>
  <c r="C19" i="26"/>
  <c r="CR18" i="26"/>
  <c r="CQ18" i="26"/>
  <c r="CP18" i="26"/>
  <c r="CO18" i="26"/>
  <c r="CN18" i="26"/>
  <c r="CM18" i="26"/>
  <c r="CL18" i="26"/>
  <c r="CK18" i="26"/>
  <c r="CJ18" i="26"/>
  <c r="CI18" i="26"/>
  <c r="CH18" i="26"/>
  <c r="CG18" i="26"/>
  <c r="CF18" i="26"/>
  <c r="AR18" i="26"/>
  <c r="AD18" i="26"/>
  <c r="W18" i="26"/>
  <c r="D18" i="26"/>
  <c r="C18" i="26"/>
  <c r="CR16" i="26"/>
  <c r="CQ16" i="26"/>
  <c r="CP16" i="26"/>
  <c r="CO16" i="26"/>
  <c r="CN16" i="26"/>
  <c r="CM16" i="26"/>
  <c r="CL16" i="26"/>
  <c r="CK16" i="26"/>
  <c r="CJ16" i="26"/>
  <c r="CI16" i="26"/>
  <c r="CH16" i="26"/>
  <c r="CG16" i="26"/>
  <c r="CF16" i="26"/>
  <c r="AD16" i="26"/>
  <c r="W16" i="26"/>
  <c r="D16" i="26"/>
  <c r="C16" i="26"/>
  <c r="CR14" i="26"/>
  <c r="CQ14" i="26"/>
  <c r="CP14" i="26"/>
  <c r="CO14" i="26"/>
  <c r="CN14" i="26"/>
  <c r="CM14" i="26"/>
  <c r="CL14" i="26"/>
  <c r="CK14" i="26"/>
  <c r="CJ14" i="26"/>
  <c r="CI14" i="26"/>
  <c r="CH14" i="26"/>
  <c r="CG14" i="26"/>
  <c r="CF14" i="26"/>
  <c r="AD14" i="26"/>
  <c r="W14" i="26"/>
  <c r="D14" i="26"/>
  <c r="C14" i="26"/>
  <c r="CR13" i="26"/>
  <c r="CQ13" i="26"/>
  <c r="CP13" i="26"/>
  <c r="CO13" i="26"/>
  <c r="CN13" i="26"/>
  <c r="CM13" i="26"/>
  <c r="CL13" i="26"/>
  <c r="CK13" i="26"/>
  <c r="CJ13" i="26"/>
  <c r="CI13" i="26"/>
  <c r="CH13" i="26"/>
  <c r="CG13" i="26"/>
  <c r="CF13" i="26"/>
  <c r="AD13" i="26"/>
  <c r="W13" i="26"/>
  <c r="D13" i="26"/>
  <c r="C13" i="26"/>
  <c r="CR12" i="26"/>
  <c r="CQ12" i="26"/>
  <c r="CP12" i="26"/>
  <c r="CO12" i="26"/>
  <c r="CN12" i="26"/>
  <c r="CM12" i="26"/>
  <c r="CL12" i="26"/>
  <c r="CK12" i="26"/>
  <c r="CJ12" i="26"/>
  <c r="CI12" i="26"/>
  <c r="CH12" i="26"/>
  <c r="CG12" i="26"/>
  <c r="CF12" i="26"/>
  <c r="AD12" i="26"/>
  <c r="W12" i="26"/>
  <c r="D12" i="26"/>
  <c r="C12" i="26"/>
  <c r="CR11" i="26"/>
  <c r="CQ11" i="26"/>
  <c r="CP11" i="26"/>
  <c r="CO11" i="26"/>
  <c r="CN11" i="26"/>
  <c r="CM11" i="26"/>
  <c r="CL11" i="26"/>
  <c r="CK11" i="26"/>
  <c r="CJ11" i="26"/>
  <c r="CI11" i="26"/>
  <c r="CH11" i="26"/>
  <c r="CG11" i="26"/>
  <c r="CF11" i="26"/>
  <c r="AD11" i="26"/>
  <c r="W11" i="26"/>
  <c r="D11" i="26"/>
  <c r="C11" i="26"/>
  <c r="CR10" i="26"/>
  <c r="CQ10" i="26"/>
  <c r="CP10" i="26"/>
  <c r="CO10" i="26"/>
  <c r="CN10" i="26"/>
  <c r="CM10" i="26"/>
  <c r="CL10" i="26"/>
  <c r="CK10" i="26"/>
  <c r="CJ10" i="26"/>
  <c r="CI10" i="26"/>
  <c r="CH10" i="26"/>
  <c r="CG10" i="26"/>
  <c r="CF10" i="26"/>
  <c r="AR10" i="26"/>
  <c r="AD10" i="26"/>
  <c r="W10" i="26"/>
  <c r="D10" i="26"/>
  <c r="C10" i="26"/>
  <c r="CR17" i="26"/>
  <c r="CQ17" i="26"/>
  <c r="CP17" i="26"/>
  <c r="CO17" i="26"/>
  <c r="CN17" i="26"/>
  <c r="CM17" i="26"/>
  <c r="CL17" i="26"/>
  <c r="CK17" i="26"/>
  <c r="CJ17" i="26"/>
  <c r="CI17" i="26"/>
  <c r="CH17" i="26"/>
  <c r="CG17" i="26"/>
  <c r="CF17" i="26"/>
  <c r="AD17" i="26"/>
  <c r="D17" i="26"/>
  <c r="C17" i="26"/>
  <c r="CR15" i="26"/>
  <c r="CQ15" i="26"/>
  <c r="CP15" i="26"/>
  <c r="CO15" i="26"/>
  <c r="CN15" i="26"/>
  <c r="CM15" i="26"/>
  <c r="CL15" i="26"/>
  <c r="CK15" i="26"/>
  <c r="CJ15" i="26"/>
  <c r="CI15" i="26"/>
  <c r="CH15" i="26"/>
  <c r="CG15" i="26"/>
  <c r="CF15" i="26"/>
  <c r="AD15" i="26"/>
  <c r="D15" i="26"/>
  <c r="C15" i="26"/>
  <c r="CR9" i="26"/>
  <c r="CQ9" i="26"/>
  <c r="CP9" i="26"/>
  <c r="CO9" i="26"/>
  <c r="CN9" i="26"/>
  <c r="CM9" i="26"/>
  <c r="CL9" i="26"/>
  <c r="CK9" i="26"/>
  <c r="CJ9" i="26"/>
  <c r="CI9" i="26"/>
  <c r="CH9" i="26"/>
  <c r="CG9" i="26"/>
  <c r="CF9" i="26"/>
  <c r="AD9" i="26"/>
  <c r="D9" i="26"/>
  <c r="C9" i="26"/>
  <c r="CR8" i="26"/>
  <c r="CQ8" i="26"/>
  <c r="CP8" i="26"/>
  <c r="CO8" i="26"/>
  <c r="CN8" i="26"/>
  <c r="CM8" i="26"/>
  <c r="CL8" i="26"/>
  <c r="CK8" i="26"/>
  <c r="CJ8" i="26"/>
  <c r="CI8" i="26"/>
  <c r="CH8" i="26"/>
  <c r="CG8" i="26"/>
  <c r="CF8" i="26"/>
  <c r="AD8" i="26"/>
  <c r="D8" i="26"/>
  <c r="C8" i="26"/>
  <c r="CR7" i="26"/>
  <c r="CQ7" i="26"/>
  <c r="CP7" i="26"/>
  <c r="CO7" i="26"/>
  <c r="CN7" i="26"/>
  <c r="CM7" i="26"/>
  <c r="CL7" i="26"/>
  <c r="CK7" i="26"/>
  <c r="CJ7" i="26"/>
  <c r="CI7" i="26"/>
  <c r="CH7" i="26"/>
  <c r="CG7" i="26"/>
  <c r="CF7" i="26"/>
  <c r="AD7" i="26"/>
  <c r="D7" i="26"/>
  <c r="C7" i="26"/>
  <c r="CR6" i="26"/>
  <c r="CQ6" i="26"/>
  <c r="CP6" i="26"/>
  <c r="CO6" i="26"/>
  <c r="CN6" i="26"/>
  <c r="CM6" i="26"/>
  <c r="CL6" i="26"/>
  <c r="CK6" i="26"/>
  <c r="CJ6" i="26"/>
  <c r="CI6" i="26"/>
  <c r="CH6" i="26"/>
  <c r="CG6" i="26"/>
  <c r="CF6" i="26"/>
  <c r="AD6" i="26"/>
  <c r="D6" i="26"/>
  <c r="C6" i="26"/>
  <c r="CR5" i="26"/>
  <c r="CQ5" i="26"/>
  <c r="CP5" i="26"/>
  <c r="CO5" i="26"/>
  <c r="CN5" i="26"/>
  <c r="CM5" i="26"/>
  <c r="CL5" i="26"/>
  <c r="CK5" i="26"/>
  <c r="CJ5" i="26"/>
  <c r="CI5" i="26"/>
  <c r="CH5" i="26"/>
  <c r="CG5" i="26"/>
  <c r="CF5" i="26"/>
  <c r="AD5" i="26"/>
  <c r="D5" i="26"/>
  <c r="C5" i="26"/>
  <c r="CR4" i="26"/>
  <c r="CQ4" i="26"/>
  <c r="CP4" i="26"/>
  <c r="CO4" i="26"/>
  <c r="CN4" i="26"/>
  <c r="CM4" i="26"/>
  <c r="CL4" i="26"/>
  <c r="CK4" i="26"/>
  <c r="CJ4" i="26"/>
  <c r="CI4" i="26"/>
  <c r="CH4" i="26"/>
  <c r="CG4" i="26"/>
  <c r="CF4" i="26"/>
  <c r="AD4" i="26"/>
  <c r="D4" i="26"/>
  <c r="C4" i="26"/>
  <c r="CR3" i="26"/>
  <c r="CQ3" i="26"/>
  <c r="CP3" i="26"/>
  <c r="CO3" i="26"/>
  <c r="CN3" i="26"/>
  <c r="CM3" i="26"/>
  <c r="CL3" i="26"/>
  <c r="CK3" i="26"/>
  <c r="CJ3" i="26"/>
  <c r="CI3" i="26"/>
  <c r="CH3" i="26"/>
  <c r="CG3" i="26"/>
  <c r="CF3" i="26"/>
  <c r="AD3" i="26"/>
  <c r="D3" i="26"/>
  <c r="C3" i="26"/>
  <c r="CR2" i="26"/>
  <c r="CQ2" i="26"/>
  <c r="CP2" i="26"/>
  <c r="CO2" i="26"/>
  <c r="CN2" i="26"/>
  <c r="CM2" i="26"/>
  <c r="CL2" i="26"/>
  <c r="CK2" i="26"/>
  <c r="CJ2" i="26"/>
  <c r="CI2" i="26"/>
  <c r="CH2" i="26"/>
  <c r="CG2" i="26"/>
  <c r="CF2" i="26"/>
  <c r="AD2" i="26"/>
  <c r="D2" i="26"/>
  <c r="C2" i="26"/>
  <c r="AQ1196" i="1" l="1"/>
  <c r="AP1196" i="1"/>
  <c r="AO1196" i="1"/>
  <c r="AN1196" i="1"/>
  <c r="AM1196" i="1"/>
  <c r="AL1196" i="1"/>
  <c r="W1196" i="1" l="1"/>
  <c r="W1200" i="1" s="1"/>
  <c r="W1198" i="1"/>
  <c r="W1197" i="1"/>
  <c r="CX1197" i="1" l="1"/>
  <c r="CW1197" i="1"/>
  <c r="CW1196" i="1" l="1"/>
  <c r="CV1196" i="1"/>
  <c r="CV1197" i="1"/>
  <c r="CX1196" i="1"/>
  <c r="CO1108" i="1" l="1"/>
  <c r="CO1105" i="1"/>
  <c r="CO1102" i="1"/>
  <c r="CO1101" i="1"/>
  <c r="CO1100" i="1"/>
  <c r="CO1098" i="1"/>
  <c r="CO1097" i="1"/>
  <c r="CO1095" i="1"/>
  <c r="CO1094" i="1"/>
  <c r="CO1091" i="1"/>
  <c r="CO1090" i="1"/>
  <c r="CO1089" i="1"/>
  <c r="CO1088" i="1"/>
  <c r="CO1087" i="1"/>
  <c r="CO1085" i="1"/>
  <c r="CO1084" i="1"/>
  <c r="CO1083" i="1"/>
  <c r="CO1081" i="1"/>
  <c r="CO1078" i="1"/>
  <c r="CO1075" i="1"/>
  <c r="CO1074" i="1"/>
  <c r="CO1073" i="1"/>
  <c r="CO1071" i="1"/>
  <c r="CO1069" i="1"/>
  <c r="CO1068" i="1"/>
  <c r="CO1067" i="1"/>
  <c r="CO1066" i="1"/>
  <c r="CO1064" i="1"/>
  <c r="CO1062" i="1"/>
  <c r="CO1061" i="1"/>
  <c r="CO1058" i="1"/>
  <c r="CO1056" i="1"/>
  <c r="CO1055" i="1"/>
  <c r="CO1054" i="1"/>
  <c r="CO1053" i="1"/>
  <c r="CO1052" i="1"/>
  <c r="CO1051" i="1"/>
  <c r="CO1050" i="1"/>
  <c r="CO1048" i="1"/>
  <c r="CO1047" i="1"/>
  <c r="CO1046" i="1"/>
  <c r="CO1045" i="1"/>
  <c r="CO1043" i="1"/>
  <c r="CO1042" i="1"/>
  <c r="CO1038" i="1"/>
  <c r="CO1034" i="1"/>
  <c r="CO1033" i="1"/>
  <c r="CO1021" i="1"/>
  <c r="CO1020" i="1"/>
  <c r="CO1017" i="1"/>
  <c r="CO1002" i="1"/>
  <c r="CO1001" i="1"/>
  <c r="CO996" i="1"/>
  <c r="CO984" i="1"/>
  <c r="CO958" i="1"/>
  <c r="CO953" i="1"/>
  <c r="CO913" i="1"/>
  <c r="CO815" i="1"/>
  <c r="CO786" i="1"/>
  <c r="CO817" i="1"/>
  <c r="CO738" i="1"/>
  <c r="CO727" i="1"/>
  <c r="CO700" i="1"/>
  <c r="CO654" i="1"/>
  <c r="CO652" i="1"/>
  <c r="CO638" i="1"/>
  <c r="CO611" i="1"/>
  <c r="CO599" i="1"/>
  <c r="CO598" i="1"/>
  <c r="CO589" i="1"/>
  <c r="CO582" i="1"/>
  <c r="CO577" i="1"/>
  <c r="CO572" i="1"/>
  <c r="CO570" i="1"/>
  <c r="CO561" i="1"/>
  <c r="CO558" i="1"/>
  <c r="CO552" i="1"/>
  <c r="CO551" i="1"/>
  <c r="CO538" i="1"/>
  <c r="CO536" i="1"/>
  <c r="CO534" i="1"/>
  <c r="CO527" i="1"/>
  <c r="CO522" i="1"/>
  <c r="CO517" i="1"/>
  <c r="CO513" i="1"/>
  <c r="CO511" i="1"/>
  <c r="CO508" i="1"/>
  <c r="CO507" i="1"/>
  <c r="CO503" i="1"/>
  <c r="CO502" i="1"/>
  <c r="CO497" i="1"/>
  <c r="CO492" i="1"/>
  <c r="CO489" i="1"/>
  <c r="CO488" i="1"/>
  <c r="CO479" i="1"/>
  <c r="CO469" i="1"/>
  <c r="CO464" i="1"/>
  <c r="CO462" i="1"/>
  <c r="CO457" i="1"/>
  <c r="CO455" i="1"/>
  <c r="CO450" i="1"/>
  <c r="CO448" i="1"/>
  <c r="CO444" i="1"/>
  <c r="CO443" i="1"/>
  <c r="CO442" i="1"/>
  <c r="CO441" i="1"/>
  <c r="CO440" i="1"/>
  <c r="CO430" i="1"/>
  <c r="CO425" i="1"/>
  <c r="CO423" i="1"/>
  <c r="CO420" i="1"/>
  <c r="CO418" i="1"/>
  <c r="CO408" i="1"/>
  <c r="CO406" i="1"/>
  <c r="CO400" i="1"/>
  <c r="CO393" i="1"/>
  <c r="CO392" i="1"/>
  <c r="CO387" i="1"/>
  <c r="CO385" i="1"/>
  <c r="CO382" i="1"/>
  <c r="CO377" i="1"/>
  <c r="CO376" i="1"/>
  <c r="CO375" i="1"/>
  <c r="CO374" i="1"/>
  <c r="CO367" i="1"/>
  <c r="CO366" i="1"/>
  <c r="CO365" i="1"/>
  <c r="CO360" i="1"/>
  <c r="CO358" i="1"/>
  <c r="CO355" i="1"/>
  <c r="CO347" i="1"/>
  <c r="CO346" i="1"/>
  <c r="CO339" i="1"/>
  <c r="CO337" i="1"/>
  <c r="CO330" i="1"/>
  <c r="CO328" i="1"/>
  <c r="CO327" i="1"/>
  <c r="CO323" i="1"/>
  <c r="CO321" i="1"/>
  <c r="CO319" i="1"/>
  <c r="CO315" i="1"/>
  <c r="CO314" i="1"/>
  <c r="CO313" i="1"/>
  <c r="CO312" i="1"/>
  <c r="CO308" i="1"/>
  <c r="CO307" i="1"/>
  <c r="CO306" i="1"/>
  <c r="CO301" i="1"/>
  <c r="CO296" i="1"/>
  <c r="CO293" i="1"/>
  <c r="CO290" i="1"/>
  <c r="CO288" i="1"/>
  <c r="CO286" i="1"/>
  <c r="CO285" i="1"/>
  <c r="CO269" i="1"/>
  <c r="CO261" i="1"/>
  <c r="CO260" i="1"/>
  <c r="CO256" i="1"/>
  <c r="CO252" i="1"/>
  <c r="CO245" i="1"/>
  <c r="CO243" i="1"/>
  <c r="CO240" i="1"/>
  <c r="CO233" i="1"/>
  <c r="CO232" i="1"/>
  <c r="CO228" i="1"/>
  <c r="CO221" i="1"/>
  <c r="CO218" i="1"/>
  <c r="CO217" i="1"/>
  <c r="CO216" i="1"/>
  <c r="CO214" i="1"/>
  <c r="CO208" i="1"/>
  <c r="CO194" i="1"/>
  <c r="CO193" i="1"/>
  <c r="CO192" i="1"/>
  <c r="CO191" i="1"/>
  <c r="CO190" i="1"/>
  <c r="CO188" i="1"/>
  <c r="CO186" i="1"/>
  <c r="CO185" i="1"/>
  <c r="CO183" i="1"/>
  <c r="CO182" i="1"/>
  <c r="CO170" i="1"/>
  <c r="CO169" i="1"/>
  <c r="CO164" i="1"/>
  <c r="CO150" i="1"/>
  <c r="CO146" i="1"/>
  <c r="CO142" i="1"/>
  <c r="CO140" i="1"/>
  <c r="CO138" i="1"/>
  <c r="CO135" i="1"/>
  <c r="CO130" i="1"/>
  <c r="CO127" i="1"/>
  <c r="CO115" i="1"/>
  <c r="CO109" i="1"/>
  <c r="CO106" i="1"/>
  <c r="CO104" i="1"/>
  <c r="CO100" i="1"/>
  <c r="CO94" i="1"/>
  <c r="CO92" i="1"/>
  <c r="CO91" i="1"/>
  <c r="CO90" i="1"/>
  <c r="CO75" i="1"/>
  <c r="CO72" i="1"/>
  <c r="CO59" i="1"/>
  <c r="CO57" i="1"/>
  <c r="CO56" i="1"/>
  <c r="CO54" i="1"/>
  <c r="CO50" i="1"/>
  <c r="CO47" i="1"/>
  <c r="CO37" i="1"/>
  <c r="CO33" i="1"/>
  <c r="CO32" i="1"/>
  <c r="CO30" i="1"/>
  <c r="CO22" i="1"/>
  <c r="CO21" i="1"/>
  <c r="CO16" i="1"/>
  <c r="CO15" i="1"/>
  <c r="CO13" i="1"/>
  <c r="CO12" i="1"/>
  <c r="CO9" i="1"/>
  <c r="CO8" i="1"/>
  <c r="CO7" i="1"/>
  <c r="CO5" i="1"/>
  <c r="CO4" i="1"/>
  <c r="CO3" i="1"/>
  <c r="CO787" i="1"/>
  <c r="CO777" i="1"/>
  <c r="CO773" i="1"/>
  <c r="CO746" i="1"/>
  <c r="CO716" i="1"/>
  <c r="CO714" i="1"/>
  <c r="CO711" i="1"/>
  <c r="CO709" i="1"/>
  <c r="CO690" i="1"/>
  <c r="CO687" i="1"/>
  <c r="CO686" i="1"/>
  <c r="CO671" i="1"/>
  <c r="CO670" i="1"/>
  <c r="CO666" i="1"/>
  <c r="CO658" i="1"/>
  <c r="CO649" i="1"/>
  <c r="CO646" i="1"/>
  <c r="CO632" i="1"/>
  <c r="CO630" i="1"/>
  <c r="CO625" i="1"/>
  <c r="CO620" i="1"/>
  <c r="CO619" i="1"/>
  <c r="CO618" i="1"/>
  <c r="CO615" i="1"/>
  <c r="CO608" i="1"/>
  <c r="CO602" i="1"/>
  <c r="CO600" i="1"/>
  <c r="CO590" i="1"/>
  <c r="CO584" i="1"/>
  <c r="CO580" i="1"/>
  <c r="CO578" i="1"/>
  <c r="CO576" i="1"/>
  <c r="CO569" i="1"/>
  <c r="CO564" i="1"/>
  <c r="CO547" i="1"/>
  <c r="CO546" i="1"/>
  <c r="CO545" i="1"/>
  <c r="CO544" i="1"/>
  <c r="CO542" i="1"/>
  <c r="CO541" i="1"/>
  <c r="CO540" i="1"/>
  <c r="CO539" i="1"/>
  <c r="CO537" i="1"/>
  <c r="CO535" i="1"/>
  <c r="CO528" i="1"/>
  <c r="CO526" i="1"/>
  <c r="CO525" i="1"/>
  <c r="CO523" i="1"/>
  <c r="CO520" i="1"/>
  <c r="CO519" i="1"/>
  <c r="CO515" i="1"/>
  <c r="CO514" i="1"/>
  <c r="CO512" i="1"/>
  <c r="CO510" i="1"/>
  <c r="CO506" i="1"/>
  <c r="CO500" i="1"/>
  <c r="CO498" i="1"/>
  <c r="CO494" i="1"/>
  <c r="CO490" i="1"/>
  <c r="CO487" i="1"/>
  <c r="CO486" i="1"/>
  <c r="CO484" i="1"/>
  <c r="CO483" i="1"/>
  <c r="CO473" i="1"/>
  <c r="CO471" i="1"/>
  <c r="CO468" i="1"/>
  <c r="CO467" i="1"/>
  <c r="CO466" i="1"/>
  <c r="CO465" i="1"/>
  <c r="CO463" i="1"/>
  <c r="CO461" i="1"/>
  <c r="CO460" i="1"/>
  <c r="CO458" i="1"/>
  <c r="CO456" i="1"/>
  <c r="CO454" i="1"/>
  <c r="CO453" i="1"/>
  <c r="CO452" i="1"/>
  <c r="CO451" i="1"/>
  <c r="CO449" i="1"/>
  <c r="CO447" i="1"/>
  <c r="CO445" i="1"/>
  <c r="CO439" i="1"/>
  <c r="CO436" i="1"/>
  <c r="CO435" i="1"/>
  <c r="CO434" i="1"/>
  <c r="CO433" i="1"/>
  <c r="CO431" i="1"/>
  <c r="CO429" i="1"/>
  <c r="CO427" i="1"/>
  <c r="CO426" i="1"/>
  <c r="CO424" i="1"/>
  <c r="CO422" i="1"/>
  <c r="CO421" i="1"/>
  <c r="CO419" i="1"/>
  <c r="CO417" i="1"/>
  <c r="CO415" i="1"/>
  <c r="CO414" i="1"/>
  <c r="CO412" i="1"/>
  <c r="CO411" i="1"/>
  <c r="CO410" i="1"/>
  <c r="CO407" i="1"/>
  <c r="CO405" i="1"/>
  <c r="CO404" i="1"/>
  <c r="CO403" i="1"/>
  <c r="CO402" i="1"/>
  <c r="CO401" i="1"/>
  <c r="CO399" i="1"/>
  <c r="CO398" i="1"/>
  <c r="CO396" i="1"/>
  <c r="CO394" i="1"/>
  <c r="CO391" i="1"/>
  <c r="CO390" i="1"/>
  <c r="CO389" i="1"/>
  <c r="CO388" i="1"/>
  <c r="CO383" i="1"/>
  <c r="CO381" i="1"/>
  <c r="CO380" i="1"/>
  <c r="CO379" i="1"/>
  <c r="CO378" i="1"/>
  <c r="CO373" i="1"/>
  <c r="CO372" i="1"/>
  <c r="CO371" i="1"/>
  <c r="CO370" i="1"/>
  <c r="CO369" i="1"/>
  <c r="CO368" i="1"/>
  <c r="CO364" i="1"/>
  <c r="CO363" i="1"/>
  <c r="CO362" i="1"/>
  <c r="CO361" i="1"/>
  <c r="CO359" i="1"/>
  <c r="CO357" i="1"/>
  <c r="CO356" i="1"/>
  <c r="CO354" i="1"/>
  <c r="CO351" i="1"/>
  <c r="CO350" i="1"/>
  <c r="CO349" i="1"/>
  <c r="CO348" i="1"/>
  <c r="CO345" i="1"/>
  <c r="CO344" i="1"/>
  <c r="CO343" i="1"/>
  <c r="CO342" i="1"/>
  <c r="CO341" i="1"/>
  <c r="CO340" i="1"/>
  <c r="CO338" i="1"/>
  <c r="CO336" i="1"/>
  <c r="CO335" i="1"/>
  <c r="CO334" i="1"/>
  <c r="CO333" i="1"/>
  <c r="CO332" i="1"/>
  <c r="CO331" i="1"/>
  <c r="CO329" i="1"/>
  <c r="CO326" i="1"/>
  <c r="CO325" i="1"/>
  <c r="CO324" i="1"/>
  <c r="CO322" i="1"/>
  <c r="CO320" i="1"/>
  <c r="CO318" i="1"/>
  <c r="CO317" i="1"/>
  <c r="CO316" i="1"/>
  <c r="CO311" i="1"/>
  <c r="CO310" i="1"/>
  <c r="CO309" i="1"/>
  <c r="CO305" i="1"/>
  <c r="CO304" i="1"/>
  <c r="CO303" i="1"/>
  <c r="CO302" i="1"/>
  <c r="CO300" i="1"/>
  <c r="CO299" i="1"/>
  <c r="CO298" i="1"/>
  <c r="CO297" i="1"/>
  <c r="CO295" i="1"/>
  <c r="CO294" i="1"/>
  <c r="CO292" i="1"/>
  <c r="CO291" i="1"/>
  <c r="CO289" i="1"/>
  <c r="CO287" i="1"/>
  <c r="CO284" i="1"/>
  <c r="CO283" i="1"/>
  <c r="CO282" i="1"/>
  <c r="CO281" i="1"/>
  <c r="CO280" i="1"/>
  <c r="CO279" i="1"/>
  <c r="CO278" i="1"/>
  <c r="CO277" i="1"/>
  <c r="CO276" i="1"/>
  <c r="CO275" i="1"/>
  <c r="CO274" i="1"/>
  <c r="CO273" i="1"/>
  <c r="CO272" i="1"/>
  <c r="CO271" i="1"/>
  <c r="CO270" i="1"/>
  <c r="CO268" i="1"/>
  <c r="CO266" i="1"/>
  <c r="CO265" i="1"/>
  <c r="CO264" i="1"/>
  <c r="CO262" i="1"/>
  <c r="CO259" i="1"/>
  <c r="CO258" i="1"/>
  <c r="CO257" i="1"/>
  <c r="CO255" i="1"/>
  <c r="CO254" i="1"/>
  <c r="CO253" i="1"/>
  <c r="CO251" i="1"/>
  <c r="CO250" i="1"/>
  <c r="CO249" i="1"/>
  <c r="CO248" i="1"/>
  <c r="CO247" i="1"/>
  <c r="CO246" i="1"/>
  <c r="CO244" i="1"/>
  <c r="CO241" i="1"/>
  <c r="CO239" i="1"/>
  <c r="CO238" i="1"/>
  <c r="CO237" i="1"/>
  <c r="CO236" i="1"/>
  <c r="CO235" i="1"/>
  <c r="CO234" i="1"/>
  <c r="CO231" i="1"/>
  <c r="CO230" i="1"/>
  <c r="CO229" i="1"/>
  <c r="CO227" i="1"/>
  <c r="CO226" i="1"/>
  <c r="CO224" i="1"/>
  <c r="CO223" i="1"/>
  <c r="CO222" i="1"/>
  <c r="CO220" i="1"/>
  <c r="CO219" i="1"/>
  <c r="CO215" i="1"/>
  <c r="CO213" i="1"/>
  <c r="CO212" i="1"/>
  <c r="CO211" i="1"/>
  <c r="CO210" i="1"/>
  <c r="CO209" i="1"/>
  <c r="CO207" i="1"/>
  <c r="CO206" i="1"/>
  <c r="CO205" i="1"/>
  <c r="CO204" i="1"/>
  <c r="CO203" i="1"/>
  <c r="CO202" i="1"/>
  <c r="CO201" i="1"/>
  <c r="CO200" i="1"/>
  <c r="CO199" i="1"/>
  <c r="CO198" i="1"/>
  <c r="CO197" i="1"/>
  <c r="CO196" i="1"/>
  <c r="CO195" i="1"/>
  <c r="CO189" i="1"/>
  <c r="CO187" i="1"/>
  <c r="CO184" i="1"/>
  <c r="CO181" i="1"/>
  <c r="CO180" i="1"/>
  <c r="CO179" i="1"/>
  <c r="CO178" i="1"/>
  <c r="CO177" i="1"/>
  <c r="CO176" i="1"/>
  <c r="CO175" i="1"/>
  <c r="CO174" i="1"/>
  <c r="CO173" i="1"/>
  <c r="CO172" i="1"/>
  <c r="CO171" i="1"/>
  <c r="CO168" i="1"/>
  <c r="CO167" i="1"/>
  <c r="CO165" i="1"/>
  <c r="CO163" i="1"/>
  <c r="CO162" i="1"/>
  <c r="CO161" i="1"/>
  <c r="CO160" i="1"/>
  <c r="CO159" i="1"/>
  <c r="CO158" i="1"/>
  <c r="CO157" i="1"/>
  <c r="CO156" i="1"/>
  <c r="CO155" i="1"/>
  <c r="CO154" i="1"/>
  <c r="CO153" i="1"/>
  <c r="CO152" i="1"/>
  <c r="CO149" i="1"/>
  <c r="CO148" i="1"/>
  <c r="CO147" i="1"/>
  <c r="CO145" i="1"/>
  <c r="CO144" i="1"/>
  <c r="CO143" i="1"/>
  <c r="CO141" i="1"/>
  <c r="CO139" i="1"/>
  <c r="CO137" i="1"/>
  <c r="CO136" i="1"/>
  <c r="CO134" i="1"/>
  <c r="CO133" i="1"/>
  <c r="CO132" i="1"/>
  <c r="CO131" i="1"/>
  <c r="CO129" i="1"/>
  <c r="CO128" i="1"/>
  <c r="CO126" i="1"/>
  <c r="CO125" i="1"/>
  <c r="CO124" i="1"/>
  <c r="CO123" i="1"/>
  <c r="CO122" i="1"/>
  <c r="CO121" i="1"/>
  <c r="CO120" i="1"/>
  <c r="CO118" i="1"/>
  <c r="CO117" i="1"/>
  <c r="CO116" i="1"/>
  <c r="CO114" i="1"/>
  <c r="CO113" i="1"/>
  <c r="CO112" i="1"/>
  <c r="CO111" i="1"/>
  <c r="CO110" i="1"/>
  <c r="CO108" i="1"/>
  <c r="CO107" i="1"/>
  <c r="CO103" i="1"/>
  <c r="CO102" i="1"/>
  <c r="CO101" i="1"/>
  <c r="CO99" i="1"/>
  <c r="CO98" i="1"/>
  <c r="CO97" i="1"/>
  <c r="CO96" i="1"/>
  <c r="CO95" i="1"/>
  <c r="CO93" i="1"/>
  <c r="CO89" i="1"/>
  <c r="CO88" i="1"/>
  <c r="CO87" i="1"/>
  <c r="CO86" i="1"/>
  <c r="CO85" i="1"/>
  <c r="CO84" i="1"/>
  <c r="CO83" i="1"/>
  <c r="CO82" i="1"/>
  <c r="CO81" i="1"/>
  <c r="CO80" i="1"/>
  <c r="CO79" i="1"/>
  <c r="CO78" i="1"/>
  <c r="CO77" i="1"/>
  <c r="CO76" i="1"/>
  <c r="CO74" i="1"/>
  <c r="CO73" i="1"/>
  <c r="CO71" i="1"/>
  <c r="CO70" i="1"/>
  <c r="CO69" i="1"/>
  <c r="CO68" i="1"/>
  <c r="CO67" i="1"/>
  <c r="CO66" i="1"/>
  <c r="CO65" i="1"/>
  <c r="CO64" i="1"/>
  <c r="CO63" i="1"/>
  <c r="CO62" i="1"/>
  <c r="CO61" i="1"/>
  <c r="CO60" i="1"/>
  <c r="CO58" i="1"/>
  <c r="CO55" i="1"/>
  <c r="CO53" i="1"/>
  <c r="CO52" i="1"/>
  <c r="CO51" i="1"/>
  <c r="CO49" i="1"/>
  <c r="CO48" i="1"/>
  <c r="CO46" i="1"/>
  <c r="CO45" i="1"/>
  <c r="CO44" i="1"/>
  <c r="CO43" i="1"/>
  <c r="CO42" i="1"/>
  <c r="CO40" i="1"/>
  <c r="CO39" i="1"/>
  <c r="CO38" i="1"/>
  <c r="CO36" i="1"/>
  <c r="CO35" i="1"/>
  <c r="CO34" i="1"/>
  <c r="CO31" i="1"/>
  <c r="CO29" i="1"/>
  <c r="CO28" i="1"/>
  <c r="CO27" i="1"/>
  <c r="CO26" i="1"/>
  <c r="CO25" i="1"/>
  <c r="CO24" i="1"/>
  <c r="CO23" i="1"/>
  <c r="CO20" i="1"/>
  <c r="CO19" i="1"/>
  <c r="CO18" i="1"/>
  <c r="CO17" i="1"/>
  <c r="CO14" i="1"/>
  <c r="CO11" i="1"/>
  <c r="CO10" i="1"/>
  <c r="CO6" i="1"/>
  <c r="CO2" i="1"/>
  <c r="CO887" i="1"/>
  <c r="CO886" i="1"/>
  <c r="CO829" i="1"/>
  <c r="CO804" i="1"/>
  <c r="CO791" i="1"/>
  <c r="CO788" i="1"/>
  <c r="CO784" i="1"/>
  <c r="CO781" i="1"/>
  <c r="CO774" i="1"/>
  <c r="CO765" i="1"/>
  <c r="CO734" i="1"/>
  <c r="CO730" i="1"/>
  <c r="CO728" i="1"/>
  <c r="CO724" i="1"/>
  <c r="CO719" i="1"/>
  <c r="CO718" i="1"/>
  <c r="CO705" i="1"/>
  <c r="CO672" i="1"/>
  <c r="CO668" i="1"/>
  <c r="CO648" i="1"/>
  <c r="CO647" i="1"/>
  <c r="CO642" i="1"/>
  <c r="CO641" i="1"/>
  <c r="CO637" i="1"/>
  <c r="CO636" i="1"/>
  <c r="CO633" i="1"/>
  <c r="CO627" i="1"/>
  <c r="CO626" i="1"/>
  <c r="CO624" i="1"/>
  <c r="CO622" i="1"/>
  <c r="CO616" i="1"/>
  <c r="CO612" i="1"/>
  <c r="CO603" i="1"/>
  <c r="CO586" i="1"/>
  <c r="CO581" i="1"/>
  <c r="CO574" i="1"/>
  <c r="CO571" i="1"/>
  <c r="CO568" i="1"/>
  <c r="CO565" i="1"/>
  <c r="CO562" i="1"/>
  <c r="CO559" i="1"/>
  <c r="CO557" i="1"/>
  <c r="CO532" i="1"/>
  <c r="CO530" i="1"/>
  <c r="CO529" i="1"/>
  <c r="CO521" i="1"/>
  <c r="CO509" i="1"/>
  <c r="CO495" i="1"/>
  <c r="CO481" i="1"/>
  <c r="CO480" i="1"/>
  <c r="CO472" i="1"/>
  <c r="CO446" i="1"/>
  <c r="CO437" i="1"/>
  <c r="CO428" i="1"/>
  <c r="CO397" i="1"/>
  <c r="CO384" i="1"/>
  <c r="CO353" i="1"/>
  <c r="CO352" i="1"/>
  <c r="CO225" i="1"/>
  <c r="CO166" i="1"/>
  <c r="CO151" i="1"/>
  <c r="CO119" i="1"/>
  <c r="CO470" i="1"/>
  <c r="CO1080" i="1"/>
  <c r="CO1065" i="1"/>
  <c r="CO1063" i="1"/>
  <c r="CO1060" i="1"/>
  <c r="CO1057" i="1"/>
  <c r="CO1049" i="1"/>
  <c r="CO1044" i="1"/>
  <c r="CO1041" i="1"/>
  <c r="CO1039" i="1"/>
  <c r="CO1037" i="1"/>
  <c r="CO1036" i="1"/>
  <c r="CO1035" i="1"/>
  <c r="CO1032" i="1"/>
  <c r="CO1031" i="1"/>
  <c r="CO1030" i="1"/>
  <c r="CO1029" i="1"/>
  <c r="CO1028" i="1"/>
  <c r="CO1027" i="1"/>
  <c r="CO1026" i="1"/>
  <c r="CO1025" i="1"/>
  <c r="CO1024" i="1"/>
  <c r="CO1023" i="1"/>
  <c r="CO1019" i="1"/>
  <c r="CO1018" i="1"/>
  <c r="CO1016" i="1"/>
  <c r="CO1015" i="1"/>
  <c r="CO1014" i="1"/>
  <c r="CO1013" i="1"/>
  <c r="CO1012" i="1"/>
  <c r="CO1011" i="1"/>
  <c r="CO1010" i="1"/>
  <c r="CO1009" i="1"/>
  <c r="CO1008" i="1"/>
  <c r="CO1007" i="1"/>
  <c r="CO1006" i="1"/>
  <c r="CO1005" i="1"/>
  <c r="CO1004" i="1"/>
  <c r="CO1003" i="1"/>
  <c r="CO1000" i="1"/>
  <c r="CO999" i="1"/>
  <c r="CO998" i="1"/>
  <c r="CO997" i="1"/>
  <c r="CO995" i="1"/>
  <c r="CO993" i="1"/>
  <c r="CO991" i="1"/>
  <c r="CO990" i="1"/>
  <c r="CO989" i="1"/>
  <c r="CO988" i="1"/>
  <c r="CO987" i="1"/>
  <c r="CO986" i="1"/>
  <c r="CO985" i="1"/>
  <c r="CO983" i="1"/>
  <c r="CO982" i="1"/>
  <c r="CO981" i="1"/>
  <c r="CO980" i="1"/>
  <c r="CO979" i="1"/>
  <c r="CO978" i="1"/>
  <c r="CO977" i="1"/>
  <c r="CO976" i="1"/>
  <c r="CO975" i="1"/>
  <c r="CO974" i="1"/>
  <c r="CO973" i="1"/>
  <c r="CO972" i="1"/>
  <c r="CO971" i="1"/>
  <c r="CO970" i="1"/>
  <c r="CO969" i="1"/>
  <c r="CO968" i="1"/>
  <c r="CO967" i="1"/>
  <c r="CO966" i="1"/>
  <c r="CO965" i="1"/>
  <c r="CO964" i="1"/>
  <c r="CO963" i="1"/>
  <c r="CO962" i="1"/>
  <c r="CO961" i="1"/>
  <c r="CO959" i="1"/>
  <c r="CO957" i="1"/>
  <c r="CO956" i="1"/>
  <c r="CO955" i="1"/>
  <c r="CO954" i="1"/>
  <c r="CO952" i="1"/>
  <c r="CO951" i="1"/>
  <c r="CO950" i="1"/>
  <c r="CO949" i="1"/>
  <c r="CO948" i="1"/>
  <c r="CO947" i="1"/>
  <c r="CO946" i="1"/>
  <c r="CO945" i="1"/>
  <c r="CO944" i="1"/>
  <c r="CO942" i="1"/>
  <c r="CO941" i="1"/>
  <c r="CO940" i="1"/>
  <c r="CO939" i="1"/>
  <c r="CO938" i="1"/>
  <c r="CO937" i="1"/>
  <c r="CO936" i="1"/>
  <c r="CO935" i="1"/>
  <c r="CO934" i="1"/>
  <c r="CO933" i="1"/>
  <c r="CO932" i="1"/>
  <c r="CO931" i="1"/>
  <c r="CO930" i="1"/>
  <c r="CO929" i="1"/>
  <c r="CO928" i="1"/>
  <c r="CO927" i="1"/>
  <c r="CO926" i="1"/>
  <c r="CO925" i="1"/>
  <c r="CO924" i="1"/>
  <c r="CO923" i="1"/>
  <c r="CO921" i="1"/>
  <c r="CO920" i="1"/>
  <c r="CO919" i="1"/>
  <c r="CO918" i="1"/>
  <c r="CO917" i="1"/>
  <c r="CO916" i="1"/>
  <c r="CO915" i="1"/>
  <c r="CO914" i="1"/>
  <c r="CO911" i="1"/>
  <c r="CO910" i="1"/>
  <c r="CO908" i="1"/>
  <c r="CO907" i="1"/>
  <c r="CO906" i="1"/>
  <c r="CO905" i="1"/>
  <c r="CO904" i="1"/>
  <c r="CO903" i="1"/>
  <c r="CO902" i="1"/>
  <c r="CO901" i="1"/>
  <c r="CO900" i="1"/>
  <c r="CO899" i="1"/>
  <c r="CO898" i="1"/>
  <c r="CO897" i="1"/>
  <c r="CO896" i="1"/>
  <c r="CO895" i="1"/>
  <c r="CO894" i="1"/>
  <c r="CO893" i="1"/>
  <c r="CO892" i="1"/>
  <c r="CO891" i="1"/>
  <c r="CO890" i="1"/>
  <c r="CO889" i="1"/>
  <c r="CO888" i="1"/>
  <c r="CO885" i="1"/>
  <c r="CO884" i="1"/>
  <c r="CO883" i="1"/>
  <c r="CO882" i="1"/>
  <c r="CO881" i="1"/>
  <c r="CO880" i="1"/>
  <c r="CO879" i="1"/>
  <c r="CO878" i="1"/>
  <c r="CO877" i="1"/>
  <c r="CO876" i="1"/>
  <c r="CO875" i="1"/>
  <c r="CO874" i="1"/>
  <c r="CO873" i="1"/>
  <c r="CO872" i="1"/>
  <c r="CO871" i="1"/>
  <c r="CO870" i="1"/>
  <c r="CO869" i="1"/>
  <c r="CO868" i="1"/>
  <c r="CO867" i="1"/>
  <c r="CO866" i="1"/>
  <c r="CO865" i="1"/>
  <c r="CO864" i="1"/>
  <c r="CO863" i="1"/>
  <c r="CO862" i="1"/>
  <c r="CO861" i="1"/>
  <c r="CO860" i="1"/>
  <c r="CO859" i="1"/>
  <c r="CO858" i="1"/>
  <c r="CO857" i="1"/>
  <c r="CO856" i="1"/>
  <c r="CO855" i="1"/>
  <c r="CO854" i="1"/>
  <c r="CO853" i="1"/>
  <c r="CO852" i="1"/>
  <c r="CO851" i="1"/>
  <c r="CO850" i="1"/>
  <c r="CO849" i="1"/>
  <c r="CO848" i="1"/>
  <c r="CO847" i="1"/>
  <c r="CO846" i="1"/>
  <c r="CO845" i="1"/>
  <c r="CO844" i="1"/>
  <c r="CO843" i="1"/>
  <c r="CO842" i="1"/>
  <c r="CO841" i="1"/>
  <c r="CO840" i="1"/>
  <c r="CO839" i="1"/>
  <c r="CO838" i="1"/>
  <c r="CO837" i="1"/>
  <c r="CO836" i="1"/>
  <c r="CO835" i="1"/>
  <c r="CO834" i="1"/>
  <c r="CO833" i="1"/>
  <c r="CO832" i="1"/>
  <c r="CO831" i="1"/>
  <c r="CO830" i="1"/>
  <c r="CO828" i="1"/>
  <c r="CO827" i="1"/>
  <c r="CO826" i="1"/>
  <c r="CO825" i="1"/>
  <c r="CO824" i="1"/>
  <c r="CO823" i="1"/>
  <c r="CO822" i="1"/>
  <c r="CO821" i="1"/>
  <c r="CO820" i="1"/>
  <c r="CO819" i="1"/>
  <c r="CO818" i="1"/>
  <c r="CO816" i="1"/>
  <c r="CO814" i="1"/>
  <c r="CO813" i="1"/>
  <c r="CO812" i="1"/>
  <c r="CO811" i="1"/>
  <c r="CO810" i="1"/>
  <c r="CO809" i="1"/>
  <c r="CO808" i="1"/>
  <c r="CO807" i="1"/>
  <c r="CO806" i="1"/>
  <c r="CO805" i="1"/>
  <c r="CO803" i="1"/>
  <c r="CO802" i="1"/>
  <c r="CO801" i="1"/>
  <c r="CO800" i="1"/>
  <c r="CO799" i="1"/>
  <c r="CO798" i="1"/>
  <c r="CO797" i="1"/>
  <c r="CO796" i="1"/>
  <c r="CO795" i="1"/>
  <c r="CO794" i="1"/>
  <c r="CO793" i="1"/>
  <c r="CO792" i="1"/>
  <c r="CO790" i="1"/>
  <c r="CO789" i="1"/>
  <c r="CO785" i="1"/>
  <c r="CO783" i="1"/>
  <c r="CO782" i="1"/>
  <c r="CO780" i="1"/>
  <c r="CO779" i="1"/>
  <c r="CO778" i="1"/>
  <c r="CO776" i="1"/>
  <c r="CO775" i="1"/>
  <c r="CO772" i="1"/>
  <c r="CO771" i="1"/>
  <c r="CO770" i="1"/>
  <c r="CO769" i="1"/>
  <c r="CO768" i="1"/>
  <c r="CO767" i="1"/>
  <c r="CO766" i="1"/>
  <c r="CO764" i="1"/>
  <c r="CO763" i="1"/>
  <c r="CO762" i="1"/>
  <c r="CO761" i="1"/>
  <c r="CO760" i="1"/>
  <c r="CO759" i="1"/>
  <c r="CO758" i="1"/>
  <c r="CO757" i="1"/>
  <c r="CO756" i="1"/>
  <c r="CO755" i="1"/>
  <c r="CO754" i="1"/>
  <c r="CO753" i="1"/>
  <c r="CO752" i="1"/>
  <c r="CO751" i="1"/>
  <c r="CO750" i="1"/>
  <c r="CO749" i="1"/>
  <c r="CO748" i="1"/>
  <c r="CO747" i="1"/>
  <c r="CO745" i="1"/>
  <c r="CO744" i="1"/>
  <c r="CO743" i="1"/>
  <c r="CO742" i="1"/>
  <c r="CO741" i="1"/>
  <c r="CO740" i="1"/>
  <c r="CO739" i="1"/>
  <c r="CO737" i="1"/>
  <c r="CO736" i="1"/>
  <c r="CO735" i="1"/>
  <c r="CO733" i="1"/>
  <c r="CO732" i="1"/>
  <c r="CO731" i="1"/>
  <c r="CO729" i="1"/>
  <c r="CO726" i="1"/>
  <c r="CO725" i="1"/>
  <c r="CO723" i="1"/>
  <c r="CO722" i="1"/>
  <c r="CO721" i="1"/>
  <c r="CO720" i="1"/>
  <c r="CO717" i="1"/>
  <c r="CO715" i="1"/>
  <c r="CO713" i="1"/>
  <c r="CO712" i="1"/>
  <c r="CO710" i="1"/>
  <c r="CO708" i="1"/>
  <c r="CO707" i="1"/>
  <c r="CO706" i="1"/>
  <c r="CO704" i="1"/>
  <c r="CO703" i="1"/>
  <c r="CO702" i="1"/>
  <c r="CO701" i="1"/>
  <c r="CO699" i="1"/>
  <c r="CO698" i="1"/>
  <c r="CO697" i="1"/>
  <c r="CO696" i="1"/>
  <c r="CO695" i="1"/>
  <c r="CO694" i="1"/>
  <c r="CO693" i="1"/>
  <c r="CO692" i="1"/>
  <c r="CO691" i="1"/>
  <c r="CO689" i="1"/>
  <c r="CO688" i="1"/>
  <c r="CO685" i="1"/>
  <c r="CO684" i="1"/>
  <c r="CO683" i="1"/>
  <c r="CO682" i="1"/>
  <c r="CO681" i="1"/>
  <c r="CO680" i="1"/>
  <c r="CO679" i="1"/>
  <c r="CO678" i="1"/>
  <c r="CO677" i="1"/>
  <c r="CO676" i="1"/>
  <c r="CO675" i="1"/>
  <c r="CO674" i="1"/>
  <c r="CO673" i="1"/>
  <c r="CO669" i="1"/>
  <c r="CO667" i="1"/>
  <c r="CO665" i="1"/>
  <c r="CO664" i="1"/>
  <c r="CO663" i="1"/>
  <c r="CO662" i="1"/>
  <c r="CO661" i="1"/>
  <c r="CO660" i="1"/>
  <c r="CO659" i="1"/>
  <c r="CO657" i="1"/>
  <c r="CO656" i="1"/>
  <c r="CO655" i="1"/>
  <c r="CO653" i="1"/>
  <c r="CO651" i="1"/>
  <c r="CO650" i="1"/>
  <c r="CO645" i="1"/>
  <c r="CO644" i="1"/>
  <c r="CO643" i="1"/>
  <c r="CO640" i="1"/>
  <c r="CO639" i="1"/>
  <c r="CO635" i="1"/>
  <c r="CO634" i="1"/>
  <c r="CO631" i="1"/>
  <c r="CO629" i="1"/>
  <c r="CO628" i="1"/>
  <c r="CO623" i="1"/>
  <c r="CO621" i="1"/>
  <c r="CO617" i="1"/>
  <c r="CO614" i="1"/>
  <c r="CO613" i="1"/>
  <c r="CO610" i="1"/>
  <c r="CO609" i="1"/>
  <c r="CO607" i="1"/>
  <c r="CO606" i="1"/>
  <c r="CO605" i="1"/>
  <c r="CO604" i="1"/>
  <c r="CO601" i="1"/>
  <c r="CO597" i="1"/>
  <c r="CO596" i="1"/>
  <c r="CO595" i="1"/>
  <c r="CO594" i="1"/>
  <c r="CO593" i="1"/>
  <c r="CO592" i="1"/>
  <c r="CO591" i="1"/>
  <c r="CO588" i="1"/>
  <c r="CO587" i="1"/>
  <c r="CO585" i="1"/>
  <c r="CO583" i="1"/>
  <c r="CO579" i="1"/>
  <c r="CO575" i="1"/>
  <c r="CO573" i="1"/>
  <c r="CO567" i="1"/>
  <c r="CO566" i="1"/>
  <c r="CO563" i="1"/>
  <c r="CO560" i="1"/>
  <c r="CO556" i="1"/>
  <c r="CO555" i="1"/>
  <c r="CO554" i="1"/>
  <c r="CO553" i="1"/>
  <c r="CO550" i="1"/>
  <c r="CO549" i="1"/>
  <c r="CO548" i="1"/>
  <c r="CO543" i="1"/>
  <c r="CO533" i="1"/>
  <c r="CO531" i="1"/>
  <c r="CO524" i="1"/>
  <c r="CO518" i="1"/>
  <c r="CO516" i="1"/>
  <c r="CO505" i="1"/>
  <c r="CO504" i="1"/>
  <c r="CO501" i="1"/>
  <c r="CO499" i="1"/>
  <c r="CO496" i="1"/>
  <c r="CO493" i="1"/>
  <c r="CO491" i="1"/>
  <c r="CO485" i="1"/>
  <c r="CO482" i="1"/>
  <c r="CO478" i="1"/>
  <c r="CO477" i="1"/>
  <c r="CO476" i="1"/>
  <c r="CO475" i="1"/>
  <c r="CO474" i="1"/>
  <c r="CO459" i="1"/>
  <c r="CO438" i="1"/>
  <c r="CO432" i="1"/>
  <c r="CO416" i="1"/>
  <c r="CO413" i="1"/>
  <c r="CO409" i="1"/>
  <c r="CO395" i="1"/>
  <c r="CO386" i="1"/>
  <c r="CO267" i="1"/>
  <c r="CO242" i="1"/>
  <c r="CO105" i="1"/>
  <c r="CO41" i="1"/>
  <c r="CN1108" i="1" l="1"/>
  <c r="CN1105" i="1"/>
  <c r="CN1102" i="1"/>
  <c r="CN1101" i="1"/>
  <c r="CN1100" i="1"/>
  <c r="CN1098" i="1"/>
  <c r="CN1097" i="1"/>
  <c r="CN1095" i="1"/>
  <c r="CN1094" i="1"/>
  <c r="CN1091" i="1"/>
  <c r="CN1090" i="1"/>
  <c r="CN1089" i="1"/>
  <c r="CN1088" i="1"/>
  <c r="CN1087" i="1"/>
  <c r="CN1085" i="1"/>
  <c r="CN1084" i="1"/>
  <c r="CN1083" i="1"/>
  <c r="CN1081" i="1"/>
  <c r="CN1080" i="1"/>
  <c r="CN1078" i="1"/>
  <c r="CN1075" i="1"/>
  <c r="CN1074" i="1"/>
  <c r="CN1073" i="1"/>
  <c r="CN1071" i="1"/>
  <c r="CN1069" i="1"/>
  <c r="CN1068" i="1"/>
  <c r="CN1067" i="1"/>
  <c r="CN1066" i="1"/>
  <c r="CN1065" i="1"/>
  <c r="CN1064" i="1"/>
  <c r="CN1063" i="1"/>
  <c r="CN1062" i="1"/>
  <c r="CN1061" i="1"/>
  <c r="CN1060" i="1"/>
  <c r="CN1058" i="1"/>
  <c r="CN1057" i="1"/>
  <c r="CN1056" i="1"/>
  <c r="CN1055" i="1"/>
  <c r="CN1054" i="1"/>
  <c r="CN1053" i="1"/>
  <c r="CN1052" i="1"/>
  <c r="CN1051" i="1"/>
  <c r="CN1050" i="1"/>
  <c r="CN1049" i="1"/>
  <c r="CN1048" i="1"/>
  <c r="CN1047" i="1"/>
  <c r="CN1046" i="1"/>
  <c r="CN1045" i="1"/>
  <c r="CN1044" i="1"/>
  <c r="CN1043" i="1"/>
  <c r="CN1042" i="1"/>
  <c r="CN1041" i="1"/>
  <c r="CN1039" i="1"/>
  <c r="CN1038" i="1"/>
  <c r="CN1037" i="1"/>
  <c r="CN1036" i="1"/>
  <c r="CN1035" i="1"/>
  <c r="CN1034" i="1"/>
  <c r="CN1033" i="1"/>
  <c r="CN1032" i="1"/>
  <c r="CN1031" i="1"/>
  <c r="CN1030" i="1"/>
  <c r="CN1029" i="1"/>
  <c r="CN1028" i="1"/>
  <c r="CN1027" i="1"/>
  <c r="CN1026" i="1"/>
  <c r="CN1025" i="1"/>
  <c r="CN1024" i="1"/>
  <c r="CN1023" i="1"/>
  <c r="CN1021" i="1"/>
  <c r="CN1020" i="1"/>
  <c r="CN1019" i="1"/>
  <c r="CN1018" i="1"/>
  <c r="CN1017" i="1"/>
  <c r="CN1016" i="1"/>
  <c r="CN1015" i="1"/>
  <c r="CN1014" i="1"/>
  <c r="CN1013" i="1"/>
  <c r="CN1012" i="1"/>
  <c r="CN1011" i="1"/>
  <c r="CN1010" i="1"/>
  <c r="CN1009" i="1"/>
  <c r="CN1008" i="1"/>
  <c r="CN1007" i="1"/>
  <c r="CN1006" i="1"/>
  <c r="CN1005" i="1"/>
  <c r="CN1004" i="1"/>
  <c r="CN1003" i="1"/>
  <c r="CN1002" i="1"/>
  <c r="CN1001" i="1"/>
  <c r="CN1000" i="1"/>
  <c r="CN999" i="1"/>
  <c r="CN998" i="1"/>
  <c r="CN997" i="1"/>
  <c r="CN996" i="1"/>
  <c r="CN995" i="1"/>
  <c r="CN993" i="1"/>
  <c r="CN991" i="1"/>
  <c r="CN990" i="1"/>
  <c r="CN989" i="1"/>
  <c r="CN988" i="1"/>
  <c r="CN987" i="1"/>
  <c r="CN986" i="1"/>
  <c r="CN985" i="1"/>
  <c r="CN984" i="1"/>
  <c r="CN983" i="1"/>
  <c r="CN982" i="1"/>
  <c r="CN981" i="1"/>
  <c r="CN980" i="1"/>
  <c r="CN979" i="1"/>
  <c r="CN978" i="1"/>
  <c r="CN977" i="1"/>
  <c r="CN976" i="1"/>
  <c r="CN975" i="1"/>
  <c r="CN974" i="1"/>
  <c r="CN973" i="1"/>
  <c r="CN972" i="1"/>
  <c r="CN971" i="1"/>
  <c r="CN970" i="1"/>
  <c r="CN969" i="1"/>
  <c r="CN968" i="1"/>
  <c r="CN967" i="1"/>
  <c r="CN966" i="1"/>
  <c r="CN965" i="1"/>
  <c r="CN964" i="1"/>
  <c r="CN963" i="1"/>
  <c r="CN962" i="1"/>
  <c r="CN961" i="1"/>
  <c r="CN959" i="1"/>
  <c r="CN958" i="1"/>
  <c r="CN957" i="1"/>
  <c r="CN956" i="1"/>
  <c r="CN955" i="1"/>
  <c r="CN954" i="1"/>
  <c r="CN953" i="1"/>
  <c r="CN952" i="1"/>
  <c r="CN951" i="1"/>
  <c r="CN950" i="1"/>
  <c r="CN949" i="1"/>
  <c r="CN948" i="1"/>
  <c r="CN947" i="1"/>
  <c r="CN946" i="1"/>
  <c r="CN945" i="1"/>
  <c r="CN944" i="1"/>
  <c r="CN942" i="1"/>
  <c r="CN941" i="1"/>
  <c r="CN940" i="1"/>
  <c r="CN939" i="1"/>
  <c r="CN938" i="1"/>
  <c r="CN937" i="1"/>
  <c r="CN936" i="1"/>
  <c r="CN935" i="1"/>
  <c r="CN934" i="1"/>
  <c r="CN933" i="1"/>
  <c r="CN932" i="1"/>
  <c r="CN931" i="1"/>
  <c r="CN930" i="1"/>
  <c r="CN929" i="1"/>
  <c r="CN928" i="1"/>
  <c r="CN927" i="1"/>
  <c r="CN926" i="1"/>
  <c r="CN925" i="1"/>
  <c r="CN924" i="1"/>
  <c r="CN923" i="1"/>
  <c r="CN921" i="1"/>
  <c r="CN920" i="1"/>
  <c r="CN919" i="1"/>
  <c r="CN918" i="1"/>
  <c r="CN917" i="1"/>
  <c r="CN916" i="1"/>
  <c r="CN915" i="1"/>
  <c r="CN914" i="1"/>
  <c r="CN913" i="1"/>
  <c r="CN911" i="1"/>
  <c r="CN910" i="1"/>
  <c r="CN908" i="1"/>
  <c r="CN907" i="1"/>
  <c r="CN906" i="1"/>
  <c r="CN905" i="1"/>
  <c r="CN904" i="1"/>
  <c r="CN903" i="1"/>
  <c r="CN902" i="1"/>
  <c r="CN901" i="1"/>
  <c r="CN900" i="1"/>
  <c r="CN899" i="1"/>
  <c r="CN898" i="1"/>
  <c r="CN897" i="1"/>
  <c r="CN896" i="1"/>
  <c r="CN895" i="1"/>
  <c r="CN894" i="1"/>
  <c r="CN893" i="1"/>
  <c r="CN892" i="1"/>
  <c r="CN891" i="1"/>
  <c r="CN890" i="1"/>
  <c r="CN889" i="1"/>
  <c r="CN888" i="1"/>
  <c r="CN887" i="1"/>
  <c r="CN886" i="1"/>
  <c r="CN885" i="1"/>
  <c r="CN884" i="1"/>
  <c r="CN883" i="1"/>
  <c r="CN882" i="1"/>
  <c r="CN881" i="1"/>
  <c r="CN880" i="1"/>
  <c r="CN879" i="1"/>
  <c r="CN878" i="1"/>
  <c r="CN877" i="1"/>
  <c r="CN876" i="1"/>
  <c r="CN875" i="1"/>
  <c r="CN874" i="1"/>
  <c r="CN873" i="1"/>
  <c r="CN872" i="1"/>
  <c r="CN871" i="1"/>
  <c r="CN870" i="1"/>
  <c r="CN869" i="1"/>
  <c r="CN868" i="1"/>
  <c r="CN867" i="1"/>
  <c r="CN866" i="1"/>
  <c r="CN865" i="1"/>
  <c r="CN864" i="1"/>
  <c r="CN863" i="1"/>
  <c r="CN862" i="1"/>
  <c r="CN861" i="1"/>
  <c r="CN860" i="1"/>
  <c r="CN859" i="1"/>
  <c r="CN858" i="1"/>
  <c r="CN857" i="1"/>
  <c r="CN856" i="1"/>
  <c r="CN855" i="1"/>
  <c r="CN854" i="1"/>
  <c r="CN853" i="1"/>
  <c r="CN852" i="1"/>
  <c r="CN851" i="1"/>
  <c r="CN850" i="1"/>
  <c r="CN849" i="1"/>
  <c r="CN848" i="1"/>
  <c r="CN847" i="1"/>
  <c r="CN846" i="1"/>
  <c r="CN845" i="1"/>
  <c r="CN844" i="1"/>
  <c r="CN843" i="1"/>
  <c r="CN842" i="1"/>
  <c r="CN841" i="1"/>
  <c r="CN840" i="1"/>
  <c r="CN839" i="1"/>
  <c r="CN838" i="1"/>
  <c r="CN837" i="1"/>
  <c r="CN836" i="1"/>
  <c r="CN835" i="1"/>
  <c r="CN834" i="1"/>
  <c r="CN833" i="1"/>
  <c r="CN832" i="1"/>
  <c r="CN831" i="1"/>
  <c r="CN830" i="1"/>
  <c r="CN829" i="1"/>
  <c r="CN828" i="1"/>
  <c r="CN827" i="1"/>
  <c r="CN826" i="1"/>
  <c r="CN825" i="1"/>
  <c r="CN824" i="1"/>
  <c r="CN823" i="1"/>
  <c r="CN822" i="1"/>
  <c r="CN821" i="1"/>
  <c r="CN820" i="1"/>
  <c r="CN819" i="1"/>
  <c r="CN818" i="1"/>
  <c r="CN817" i="1"/>
  <c r="CN816" i="1"/>
  <c r="CN815" i="1"/>
  <c r="CN814" i="1"/>
  <c r="CN813" i="1"/>
  <c r="CN812" i="1"/>
  <c r="CN811" i="1"/>
  <c r="CN810" i="1"/>
  <c r="CN809" i="1"/>
  <c r="CN808" i="1"/>
  <c r="CN807" i="1"/>
  <c r="CN806" i="1"/>
  <c r="CN805" i="1"/>
  <c r="CN804" i="1"/>
  <c r="CN803" i="1"/>
  <c r="CN802" i="1"/>
  <c r="CN801" i="1"/>
  <c r="CN800" i="1"/>
  <c r="CN799" i="1"/>
  <c r="CN798" i="1"/>
  <c r="CN797" i="1"/>
  <c r="CN796" i="1"/>
  <c r="CN795" i="1"/>
  <c r="CN794" i="1"/>
  <c r="CN793" i="1"/>
  <c r="CN792" i="1"/>
  <c r="CN791" i="1"/>
  <c r="CN790" i="1"/>
  <c r="CN789" i="1"/>
  <c r="CN788" i="1"/>
  <c r="CN787" i="1"/>
  <c r="CN786" i="1"/>
  <c r="CN785" i="1"/>
  <c r="CN784" i="1"/>
  <c r="CN783" i="1"/>
  <c r="CN782" i="1"/>
  <c r="CN781" i="1"/>
  <c r="CN780" i="1"/>
  <c r="CN779" i="1"/>
  <c r="CN778" i="1"/>
  <c r="CN777" i="1"/>
  <c r="CN776" i="1"/>
  <c r="CN775" i="1"/>
  <c r="CN774" i="1"/>
  <c r="CN773" i="1"/>
  <c r="CN772" i="1"/>
  <c r="CN771" i="1"/>
  <c r="CN770" i="1"/>
  <c r="CN769" i="1"/>
  <c r="CN768" i="1"/>
  <c r="CN767" i="1"/>
  <c r="CN766" i="1"/>
  <c r="CN765" i="1"/>
  <c r="CN764" i="1"/>
  <c r="CN763" i="1"/>
  <c r="CN762" i="1"/>
  <c r="CN761" i="1"/>
  <c r="CN760" i="1"/>
  <c r="CN759" i="1"/>
  <c r="CN758" i="1"/>
  <c r="CN757" i="1"/>
  <c r="CN756" i="1"/>
  <c r="CN755" i="1"/>
  <c r="CN754" i="1"/>
  <c r="CN753" i="1"/>
  <c r="CN752" i="1"/>
  <c r="CN751" i="1"/>
  <c r="CN750" i="1"/>
  <c r="CN749" i="1"/>
  <c r="CN748" i="1"/>
  <c r="CN747" i="1"/>
  <c r="CN746" i="1"/>
  <c r="CN745" i="1"/>
  <c r="CN744" i="1"/>
  <c r="CN743" i="1"/>
  <c r="CN742" i="1"/>
  <c r="CN741" i="1"/>
  <c r="CN740" i="1"/>
  <c r="CN739" i="1"/>
  <c r="CN738" i="1"/>
  <c r="CN737" i="1"/>
  <c r="CN736" i="1"/>
  <c r="CN735" i="1"/>
  <c r="CN734" i="1"/>
  <c r="CN733" i="1"/>
  <c r="CN732" i="1"/>
  <c r="CN731" i="1"/>
  <c r="CN730" i="1"/>
  <c r="CN729" i="1"/>
  <c r="CN728" i="1"/>
  <c r="CN727" i="1"/>
  <c r="CN726" i="1"/>
  <c r="CN725" i="1"/>
  <c r="CN724" i="1"/>
  <c r="CN723" i="1"/>
  <c r="CN722" i="1"/>
  <c r="CN721" i="1"/>
  <c r="CN720" i="1"/>
  <c r="CN719" i="1"/>
  <c r="CN718" i="1"/>
  <c r="CN717" i="1"/>
  <c r="CN716" i="1"/>
  <c r="CN715" i="1"/>
  <c r="CN714" i="1"/>
  <c r="CN713" i="1"/>
  <c r="CN712" i="1"/>
  <c r="CN711" i="1"/>
  <c r="CN710" i="1"/>
  <c r="CN709" i="1"/>
  <c r="CN708" i="1"/>
  <c r="CN707" i="1"/>
  <c r="CN706" i="1"/>
  <c r="CN705" i="1"/>
  <c r="CN704" i="1"/>
  <c r="CN703" i="1"/>
  <c r="CN702" i="1"/>
  <c r="CN701" i="1"/>
  <c r="CN700" i="1"/>
  <c r="CN699" i="1"/>
  <c r="CN698" i="1"/>
  <c r="CN697" i="1"/>
  <c r="CN696" i="1"/>
  <c r="CN695" i="1"/>
  <c r="CN694" i="1"/>
  <c r="CN693" i="1"/>
  <c r="CN692" i="1"/>
  <c r="CN691" i="1"/>
  <c r="CN690" i="1"/>
  <c r="CN689" i="1"/>
  <c r="CN688" i="1"/>
  <c r="CN687" i="1"/>
  <c r="CN686" i="1"/>
  <c r="CN685" i="1"/>
  <c r="CN684" i="1"/>
  <c r="CN683" i="1"/>
  <c r="CN682" i="1"/>
  <c r="CN681" i="1"/>
  <c r="CN680" i="1"/>
  <c r="CN679" i="1"/>
  <c r="CN678" i="1"/>
  <c r="CN677" i="1"/>
  <c r="CN676" i="1"/>
  <c r="CN675" i="1"/>
  <c r="CN674" i="1"/>
  <c r="CN673" i="1"/>
  <c r="CN672" i="1"/>
  <c r="CN671" i="1"/>
  <c r="CN670" i="1"/>
  <c r="CN669" i="1"/>
  <c r="CN668" i="1"/>
  <c r="CN667" i="1"/>
  <c r="CN666" i="1"/>
  <c r="CN665" i="1"/>
  <c r="CN664" i="1"/>
  <c r="CN663" i="1"/>
  <c r="CN662" i="1"/>
  <c r="CN661" i="1"/>
  <c r="CN660" i="1"/>
  <c r="CN659" i="1"/>
  <c r="CN658" i="1"/>
  <c r="CN657" i="1"/>
  <c r="CN656" i="1"/>
  <c r="CN655" i="1"/>
  <c r="CN654" i="1"/>
  <c r="CN653" i="1"/>
  <c r="CN652" i="1"/>
  <c r="CN651" i="1"/>
  <c r="CN650" i="1"/>
  <c r="CN649" i="1"/>
  <c r="CN648" i="1"/>
  <c r="CN647" i="1"/>
  <c r="CN646" i="1"/>
  <c r="CN645" i="1"/>
  <c r="CN644" i="1"/>
  <c r="CN643" i="1"/>
  <c r="CN642" i="1"/>
  <c r="CN641" i="1"/>
  <c r="CN640" i="1"/>
  <c r="CN639" i="1"/>
  <c r="CN638" i="1"/>
  <c r="CN637" i="1"/>
  <c r="CN636" i="1"/>
  <c r="CN635" i="1"/>
  <c r="CN634" i="1"/>
  <c r="CN633" i="1"/>
  <c r="CN632" i="1"/>
  <c r="CN631" i="1"/>
  <c r="CN630" i="1"/>
  <c r="CN629" i="1"/>
  <c r="CN628" i="1"/>
  <c r="CN627" i="1"/>
  <c r="CN626" i="1"/>
  <c r="CN625" i="1"/>
  <c r="CN624" i="1"/>
  <c r="CN623" i="1"/>
  <c r="CN622" i="1"/>
  <c r="CN621" i="1"/>
  <c r="CN620" i="1"/>
  <c r="CN619" i="1"/>
  <c r="CN618" i="1"/>
  <c r="CN617" i="1"/>
  <c r="CN616" i="1"/>
  <c r="CN615" i="1"/>
  <c r="CN614" i="1"/>
  <c r="CN613" i="1"/>
  <c r="CN612" i="1"/>
  <c r="CN611" i="1"/>
  <c r="CN610" i="1"/>
  <c r="CN609" i="1"/>
  <c r="CN608" i="1"/>
  <c r="CN607" i="1"/>
  <c r="CN606" i="1"/>
  <c r="CN605" i="1"/>
  <c r="CN604" i="1"/>
  <c r="CN603" i="1"/>
  <c r="CN602" i="1"/>
  <c r="CN601" i="1"/>
  <c r="CN600" i="1"/>
  <c r="CN599" i="1"/>
  <c r="CN598" i="1"/>
  <c r="CN597" i="1"/>
  <c r="CN596" i="1"/>
  <c r="CN595" i="1"/>
  <c r="CN594" i="1"/>
  <c r="CN593" i="1"/>
  <c r="CN592" i="1"/>
  <c r="CN591" i="1"/>
  <c r="CN590" i="1"/>
  <c r="CN589" i="1"/>
  <c r="CN588" i="1"/>
  <c r="CN587" i="1"/>
  <c r="CN586" i="1"/>
  <c r="CN585" i="1"/>
  <c r="CN584" i="1"/>
  <c r="CN583" i="1"/>
  <c r="CN582" i="1"/>
  <c r="CN581" i="1"/>
  <c r="CN580" i="1"/>
  <c r="CN579" i="1"/>
  <c r="CN578" i="1"/>
  <c r="CN577" i="1"/>
  <c r="CN576" i="1"/>
  <c r="CN575" i="1"/>
  <c r="CN574" i="1"/>
  <c r="CN573" i="1"/>
  <c r="CN572" i="1"/>
  <c r="CN571" i="1"/>
  <c r="CN570" i="1"/>
  <c r="CN569" i="1"/>
  <c r="CN568" i="1"/>
  <c r="CN567" i="1"/>
  <c r="CN566" i="1"/>
  <c r="CN565" i="1"/>
  <c r="CN564" i="1"/>
  <c r="CN563" i="1"/>
  <c r="CN562" i="1"/>
  <c r="CN561" i="1"/>
  <c r="CN560" i="1"/>
  <c r="CN559" i="1"/>
  <c r="CN558" i="1"/>
  <c r="CN557" i="1"/>
  <c r="CN556" i="1"/>
  <c r="CN555" i="1"/>
  <c r="CN554" i="1"/>
  <c r="CN553" i="1"/>
  <c r="CN552" i="1"/>
  <c r="CN551" i="1"/>
  <c r="CN550" i="1"/>
  <c r="CN549" i="1"/>
  <c r="CN548" i="1"/>
  <c r="CN547" i="1"/>
  <c r="CN546" i="1"/>
  <c r="CN545" i="1"/>
  <c r="CN544" i="1"/>
  <c r="CN543" i="1"/>
  <c r="CN542" i="1"/>
  <c r="CN541" i="1"/>
  <c r="CN540" i="1"/>
  <c r="CN539" i="1"/>
  <c r="CN538" i="1"/>
  <c r="CN537" i="1"/>
  <c r="CN536" i="1"/>
  <c r="CN535" i="1"/>
  <c r="CN534" i="1"/>
  <c r="CN533" i="1"/>
  <c r="CN532" i="1"/>
  <c r="CN531" i="1"/>
  <c r="CN530" i="1"/>
  <c r="CN529" i="1"/>
  <c r="CN528" i="1"/>
  <c r="CN527" i="1"/>
  <c r="CN526" i="1"/>
  <c r="CN525" i="1"/>
  <c r="CN524" i="1"/>
  <c r="CN523" i="1"/>
  <c r="CN522" i="1"/>
  <c r="CN521" i="1"/>
  <c r="CN520" i="1"/>
  <c r="CN519" i="1"/>
  <c r="CN518" i="1"/>
  <c r="CN517" i="1"/>
  <c r="CN516" i="1"/>
  <c r="CN515" i="1"/>
  <c r="CN514" i="1"/>
  <c r="CN513" i="1"/>
  <c r="CN512" i="1"/>
  <c r="CN511" i="1"/>
  <c r="CN510" i="1"/>
  <c r="CN509" i="1"/>
  <c r="CN508" i="1"/>
  <c r="CN507" i="1"/>
  <c r="CN506" i="1"/>
  <c r="CN505" i="1"/>
  <c r="CN504" i="1"/>
  <c r="CN503" i="1"/>
  <c r="CN502" i="1"/>
  <c r="CN501" i="1"/>
  <c r="CN500" i="1"/>
  <c r="CN499" i="1"/>
  <c r="CN498" i="1"/>
  <c r="CN497" i="1"/>
  <c r="CN496" i="1"/>
  <c r="CN495" i="1"/>
  <c r="CN494" i="1"/>
  <c r="CN493" i="1"/>
  <c r="CN492" i="1"/>
  <c r="CN491" i="1"/>
  <c r="CN490" i="1"/>
  <c r="CN489" i="1"/>
  <c r="CN488" i="1"/>
  <c r="CN487" i="1"/>
  <c r="CN486" i="1"/>
  <c r="CN485" i="1"/>
  <c r="CN484" i="1"/>
  <c r="CN483" i="1"/>
  <c r="CN482" i="1"/>
  <c r="CN481" i="1"/>
  <c r="CN480" i="1"/>
  <c r="CN479" i="1"/>
  <c r="CN478" i="1"/>
  <c r="CN477" i="1"/>
  <c r="CN476" i="1"/>
  <c r="CN475" i="1"/>
  <c r="CN474" i="1"/>
  <c r="CN473" i="1"/>
  <c r="CN472" i="1"/>
  <c r="CN471" i="1"/>
  <c r="CN470" i="1"/>
  <c r="CN469" i="1"/>
  <c r="CN468" i="1"/>
  <c r="CN467" i="1"/>
  <c r="CN466" i="1"/>
  <c r="CN465" i="1"/>
  <c r="CN464" i="1"/>
  <c r="CN463" i="1"/>
  <c r="CN462" i="1"/>
  <c r="CN461" i="1"/>
  <c r="CN460" i="1"/>
  <c r="CN459" i="1"/>
  <c r="CN458" i="1"/>
  <c r="CN457" i="1"/>
  <c r="CN456" i="1"/>
  <c r="CN455" i="1"/>
  <c r="CN454" i="1"/>
  <c r="CN453" i="1"/>
  <c r="CN452" i="1"/>
  <c r="CN451" i="1"/>
  <c r="CN450" i="1"/>
  <c r="CN449" i="1"/>
  <c r="CN448" i="1"/>
  <c r="CN447" i="1"/>
  <c r="CN446" i="1"/>
  <c r="CN445" i="1"/>
  <c r="CN444" i="1"/>
  <c r="CN443" i="1"/>
  <c r="CN442" i="1"/>
  <c r="CN441" i="1"/>
  <c r="CN440" i="1"/>
  <c r="CN439" i="1"/>
  <c r="CN438" i="1"/>
  <c r="CN437" i="1"/>
  <c r="CN436" i="1"/>
  <c r="CN435" i="1"/>
  <c r="CN434" i="1"/>
  <c r="CN433" i="1"/>
  <c r="CN432" i="1"/>
  <c r="CN431" i="1"/>
  <c r="CN430" i="1"/>
  <c r="CN429" i="1"/>
  <c r="CN428" i="1"/>
  <c r="CN427" i="1"/>
  <c r="CN426" i="1"/>
  <c r="CN425" i="1"/>
  <c r="CN424" i="1"/>
  <c r="CN423" i="1"/>
  <c r="CN422" i="1"/>
  <c r="CN421" i="1"/>
  <c r="CN420" i="1"/>
  <c r="CN419" i="1"/>
  <c r="CN418" i="1"/>
  <c r="CN417" i="1"/>
  <c r="CN416" i="1"/>
  <c r="CN415" i="1"/>
  <c r="CN414" i="1"/>
  <c r="CN413" i="1"/>
  <c r="CN412" i="1"/>
  <c r="CN411" i="1"/>
  <c r="CN410" i="1"/>
  <c r="CN409" i="1"/>
  <c r="CN408" i="1"/>
  <c r="CN407" i="1"/>
  <c r="CN406" i="1"/>
  <c r="CN405" i="1"/>
  <c r="CN404" i="1"/>
  <c r="CN403" i="1"/>
  <c r="CN402" i="1"/>
  <c r="CN401" i="1"/>
  <c r="CN400" i="1"/>
  <c r="CN399" i="1"/>
  <c r="CN398" i="1"/>
  <c r="CN397" i="1"/>
  <c r="CN396" i="1"/>
  <c r="CN395" i="1"/>
  <c r="CN394" i="1"/>
  <c r="CN393" i="1"/>
  <c r="CN392" i="1"/>
  <c r="CN391" i="1"/>
  <c r="CN390" i="1"/>
  <c r="CN389" i="1"/>
  <c r="CN388" i="1"/>
  <c r="CN387" i="1"/>
  <c r="CN386" i="1"/>
  <c r="CN385" i="1"/>
  <c r="CN384" i="1"/>
  <c r="CN383" i="1"/>
  <c r="CN382" i="1"/>
  <c r="CN381" i="1"/>
  <c r="CN380" i="1"/>
  <c r="CN379" i="1"/>
  <c r="CN378" i="1"/>
  <c r="CN377" i="1"/>
  <c r="CN376" i="1"/>
  <c r="CN375" i="1"/>
  <c r="CN374" i="1"/>
  <c r="CN373" i="1"/>
  <c r="CN372" i="1"/>
  <c r="CN371" i="1"/>
  <c r="CN370" i="1"/>
  <c r="CN369" i="1"/>
  <c r="CN368" i="1"/>
  <c r="CN367" i="1"/>
  <c r="CN366" i="1"/>
  <c r="CN365" i="1"/>
  <c r="CN364" i="1"/>
  <c r="CN363" i="1"/>
  <c r="CN362" i="1"/>
  <c r="CN361" i="1"/>
  <c r="CN360" i="1"/>
  <c r="CN359" i="1"/>
  <c r="CN358" i="1"/>
  <c r="CN357" i="1"/>
  <c r="CN356" i="1"/>
  <c r="CN355" i="1"/>
  <c r="CN354" i="1"/>
  <c r="CN353" i="1"/>
  <c r="CN352" i="1"/>
  <c r="CN351" i="1"/>
  <c r="CN350" i="1"/>
  <c r="CN349" i="1"/>
  <c r="CN348" i="1"/>
  <c r="CN347" i="1"/>
  <c r="CN346" i="1"/>
  <c r="CN345" i="1"/>
  <c r="CN344" i="1"/>
  <c r="CN343" i="1"/>
  <c r="CN342" i="1"/>
  <c r="CN341" i="1"/>
  <c r="CN340" i="1"/>
  <c r="CN339" i="1"/>
  <c r="CN338" i="1"/>
  <c r="CN337" i="1"/>
  <c r="CN336" i="1"/>
  <c r="CN335" i="1"/>
  <c r="CN334" i="1"/>
  <c r="CN333" i="1"/>
  <c r="CN332" i="1"/>
  <c r="CN331" i="1"/>
  <c r="CN330" i="1"/>
  <c r="CN329" i="1"/>
  <c r="CN328" i="1"/>
  <c r="CN327" i="1"/>
  <c r="CN326" i="1"/>
  <c r="CN325" i="1"/>
  <c r="CN324" i="1"/>
  <c r="CN323" i="1"/>
  <c r="CN322" i="1"/>
  <c r="CN321" i="1"/>
  <c r="CN320" i="1"/>
  <c r="CN319" i="1"/>
  <c r="CN318" i="1"/>
  <c r="CN317" i="1"/>
  <c r="CN316" i="1"/>
  <c r="CN315" i="1"/>
  <c r="CN314" i="1"/>
  <c r="CN313" i="1"/>
  <c r="CN312" i="1"/>
  <c r="CN311" i="1"/>
  <c r="CN310" i="1"/>
  <c r="CN309" i="1"/>
  <c r="CN308" i="1"/>
  <c r="CN307" i="1"/>
  <c r="CN306" i="1"/>
  <c r="CN305" i="1"/>
  <c r="CN304" i="1"/>
  <c r="CN303" i="1"/>
  <c r="CN302" i="1"/>
  <c r="CN301" i="1"/>
  <c r="CN300" i="1"/>
  <c r="CN299" i="1"/>
  <c r="CN298" i="1"/>
  <c r="CN297" i="1"/>
  <c r="CN296" i="1"/>
  <c r="CN295" i="1"/>
  <c r="CN294" i="1"/>
  <c r="CN293" i="1"/>
  <c r="CN292" i="1"/>
  <c r="CN291" i="1"/>
  <c r="CN290" i="1"/>
  <c r="CN289" i="1"/>
  <c r="CN288" i="1"/>
  <c r="CN287" i="1"/>
  <c r="CN286" i="1"/>
  <c r="CN285" i="1"/>
  <c r="CN284" i="1"/>
  <c r="CN283" i="1"/>
  <c r="CN282" i="1"/>
  <c r="CN281" i="1"/>
  <c r="CN280" i="1"/>
  <c r="CN279" i="1"/>
  <c r="CN278" i="1"/>
  <c r="CN277" i="1"/>
  <c r="CN276" i="1"/>
  <c r="CN275" i="1"/>
  <c r="CN274" i="1"/>
  <c r="CN273" i="1"/>
  <c r="CN272" i="1"/>
  <c r="CN271" i="1"/>
  <c r="CN270" i="1"/>
  <c r="CN269" i="1"/>
  <c r="CN268" i="1"/>
  <c r="CN267" i="1"/>
  <c r="CN266" i="1"/>
  <c r="CN265" i="1"/>
  <c r="CN264" i="1"/>
  <c r="CN262" i="1"/>
  <c r="CN261" i="1"/>
  <c r="CN260" i="1"/>
  <c r="CN259" i="1"/>
  <c r="CN258" i="1"/>
  <c r="CN257" i="1"/>
  <c r="CN256" i="1"/>
  <c r="CN255" i="1"/>
  <c r="CN254" i="1"/>
  <c r="CN253" i="1"/>
  <c r="CN252" i="1"/>
  <c r="CN251" i="1"/>
  <c r="CN250" i="1"/>
  <c r="CN249" i="1"/>
  <c r="CN248" i="1"/>
  <c r="CN247" i="1"/>
  <c r="CN246" i="1"/>
  <c r="CN245" i="1"/>
  <c r="CN244" i="1"/>
  <c r="CN243" i="1"/>
  <c r="CN242" i="1"/>
  <c r="CN241" i="1"/>
  <c r="CN240" i="1"/>
  <c r="CN239" i="1"/>
  <c r="CN238" i="1"/>
  <c r="CN237" i="1"/>
  <c r="CN236" i="1"/>
  <c r="CN235" i="1"/>
  <c r="CN234" i="1"/>
  <c r="CN233" i="1"/>
  <c r="CN232" i="1"/>
  <c r="CN231" i="1"/>
  <c r="CN230" i="1"/>
  <c r="CN229" i="1"/>
  <c r="CN228" i="1"/>
  <c r="CN227" i="1"/>
  <c r="CN226" i="1"/>
  <c r="CN225" i="1"/>
  <c r="CN224" i="1"/>
  <c r="CN223" i="1"/>
  <c r="CN222" i="1"/>
  <c r="CN221" i="1"/>
  <c r="CN220" i="1"/>
  <c r="CN219" i="1"/>
  <c r="CN218" i="1"/>
  <c r="CN217" i="1"/>
  <c r="CN216" i="1"/>
  <c r="CN215" i="1"/>
  <c r="CN214" i="1"/>
  <c r="CN213" i="1"/>
  <c r="CN212" i="1"/>
  <c r="CN211" i="1"/>
  <c r="CN210" i="1"/>
  <c r="CN209" i="1"/>
  <c r="CN208" i="1"/>
  <c r="CN207" i="1"/>
  <c r="CN206" i="1"/>
  <c r="CN205" i="1"/>
  <c r="CN204" i="1"/>
  <c r="CN203" i="1"/>
  <c r="CN202" i="1"/>
  <c r="CN201" i="1"/>
  <c r="CN200" i="1"/>
  <c r="CN199" i="1"/>
  <c r="CN198" i="1"/>
  <c r="CN197" i="1"/>
  <c r="CN196" i="1"/>
  <c r="CN195" i="1"/>
  <c r="CN194" i="1"/>
  <c r="CN193" i="1"/>
  <c r="CN192" i="1"/>
  <c r="CN191" i="1"/>
  <c r="CN190" i="1"/>
  <c r="CN189" i="1"/>
  <c r="CN188" i="1"/>
  <c r="CN187" i="1"/>
  <c r="CN186" i="1"/>
  <c r="CN185" i="1"/>
  <c r="CN184" i="1"/>
  <c r="CN183" i="1"/>
  <c r="CN182" i="1"/>
  <c r="CN181" i="1"/>
  <c r="CN180" i="1"/>
  <c r="CN179" i="1"/>
  <c r="CN178" i="1"/>
  <c r="CN177" i="1"/>
  <c r="CN176" i="1"/>
  <c r="CN175" i="1"/>
  <c r="CN174" i="1"/>
  <c r="CN173" i="1"/>
  <c r="CN172" i="1"/>
  <c r="CN171" i="1"/>
  <c r="CN170" i="1"/>
  <c r="CN169" i="1"/>
  <c r="CN168" i="1"/>
  <c r="CN167" i="1"/>
  <c r="CN166" i="1"/>
  <c r="CN165" i="1"/>
  <c r="CN164" i="1"/>
  <c r="CN163" i="1"/>
  <c r="CN162" i="1"/>
  <c r="CN161" i="1"/>
  <c r="CN160" i="1"/>
  <c r="CN159" i="1"/>
  <c r="CN158" i="1"/>
  <c r="CN157" i="1"/>
  <c r="CN156" i="1"/>
  <c r="CN155" i="1"/>
  <c r="CN154" i="1"/>
  <c r="CN153" i="1"/>
  <c r="CN152" i="1"/>
  <c r="CN151" i="1"/>
  <c r="CN150" i="1"/>
  <c r="CN149" i="1"/>
  <c r="CN148" i="1"/>
  <c r="CN147" i="1"/>
  <c r="CN146" i="1"/>
  <c r="CN145" i="1"/>
  <c r="CN144" i="1"/>
  <c r="CN143" i="1"/>
  <c r="CN142" i="1"/>
  <c r="CN141" i="1"/>
  <c r="CN140" i="1"/>
  <c r="CN139" i="1"/>
  <c r="CN138" i="1"/>
  <c r="CN137" i="1"/>
  <c r="CN136" i="1"/>
  <c r="CN135" i="1"/>
  <c r="CN134" i="1"/>
  <c r="CN133" i="1"/>
  <c r="CN132" i="1"/>
  <c r="CN131" i="1"/>
  <c r="CN130" i="1"/>
  <c r="CN129" i="1"/>
  <c r="CN128" i="1"/>
  <c r="CN127" i="1"/>
  <c r="CN126" i="1"/>
  <c r="CN125" i="1"/>
  <c r="CN124" i="1"/>
  <c r="CN123" i="1"/>
  <c r="CN122" i="1"/>
  <c r="CN121" i="1"/>
  <c r="CN120" i="1"/>
  <c r="CN119" i="1"/>
  <c r="CN118" i="1"/>
  <c r="CN117" i="1"/>
  <c r="CN116" i="1"/>
  <c r="CN115" i="1"/>
  <c r="CN114" i="1"/>
  <c r="CN113" i="1"/>
  <c r="CN112" i="1"/>
  <c r="CN111" i="1"/>
  <c r="CN110" i="1"/>
  <c r="CN109" i="1"/>
  <c r="CN108" i="1"/>
  <c r="CN107" i="1"/>
  <c r="CN106" i="1"/>
  <c r="CN105" i="1"/>
  <c r="CN104" i="1"/>
  <c r="CN103" i="1"/>
  <c r="CN102" i="1"/>
  <c r="CN101" i="1"/>
  <c r="CN100" i="1"/>
  <c r="CN99" i="1"/>
  <c r="CN98" i="1"/>
  <c r="CN97" i="1"/>
  <c r="CN96" i="1"/>
  <c r="CN95" i="1"/>
  <c r="CN94" i="1"/>
  <c r="CN93" i="1"/>
  <c r="CN92" i="1"/>
  <c r="CN91" i="1"/>
  <c r="CN90" i="1"/>
  <c r="CN89" i="1"/>
  <c r="CN88" i="1"/>
  <c r="CN87" i="1"/>
  <c r="CN86" i="1"/>
  <c r="CN85" i="1"/>
  <c r="CN84" i="1"/>
  <c r="CN83" i="1"/>
  <c r="CN82" i="1"/>
  <c r="CN81" i="1"/>
  <c r="CN80" i="1"/>
  <c r="CN79" i="1"/>
  <c r="CN78" i="1"/>
  <c r="CN77" i="1"/>
  <c r="CN76" i="1"/>
  <c r="CN75" i="1"/>
  <c r="CN74" i="1"/>
  <c r="CN73" i="1"/>
  <c r="CN72" i="1"/>
  <c r="CN71" i="1"/>
  <c r="CN70" i="1"/>
  <c r="CN69" i="1"/>
  <c r="CN68" i="1"/>
  <c r="CN67" i="1"/>
  <c r="CN66" i="1"/>
  <c r="CN65" i="1"/>
  <c r="CN64" i="1"/>
  <c r="CN63" i="1"/>
  <c r="CN62" i="1"/>
  <c r="CN61" i="1"/>
  <c r="CN60" i="1"/>
  <c r="CN59" i="1"/>
  <c r="CN58" i="1"/>
  <c r="CN57" i="1"/>
  <c r="CN56" i="1"/>
  <c r="CN55" i="1"/>
  <c r="CN54" i="1"/>
  <c r="CN53" i="1"/>
  <c r="CN52" i="1"/>
  <c r="CN51" i="1"/>
  <c r="CN50" i="1"/>
  <c r="CN49" i="1"/>
  <c r="CN48" i="1"/>
  <c r="CN47" i="1"/>
  <c r="CN46" i="1"/>
  <c r="CN45" i="1"/>
  <c r="CN44" i="1"/>
  <c r="CN43" i="1"/>
  <c r="CN42" i="1"/>
  <c r="CN41" i="1"/>
  <c r="CN40" i="1"/>
  <c r="CN39" i="1"/>
  <c r="CN38" i="1"/>
  <c r="CN37" i="1"/>
  <c r="CN36" i="1"/>
  <c r="CN35" i="1"/>
  <c r="CN34" i="1"/>
  <c r="CN33" i="1"/>
  <c r="CN32" i="1"/>
  <c r="CN31" i="1"/>
  <c r="CN30" i="1"/>
  <c r="CN29" i="1"/>
  <c r="CN28" i="1"/>
  <c r="CN27" i="1"/>
  <c r="CN26" i="1"/>
  <c r="CN25" i="1"/>
  <c r="CN24" i="1"/>
  <c r="CN23" i="1"/>
  <c r="CN22" i="1"/>
  <c r="CN21" i="1"/>
  <c r="CN20" i="1"/>
  <c r="CN19" i="1"/>
  <c r="CN18" i="1"/>
  <c r="CN17" i="1"/>
  <c r="CN16" i="1"/>
  <c r="CN15" i="1"/>
  <c r="CN14" i="1"/>
  <c r="CN13" i="1"/>
  <c r="CN12" i="1"/>
  <c r="CN11" i="1"/>
  <c r="CN10" i="1"/>
  <c r="CN9" i="1"/>
  <c r="CN8" i="1"/>
  <c r="CN7" i="1"/>
  <c r="CN6" i="1"/>
  <c r="CN5" i="1"/>
  <c r="CN4" i="1"/>
  <c r="CN3" i="1"/>
  <c r="CN2" i="1"/>
  <c r="CM1108" i="1"/>
  <c r="CL1108" i="1"/>
  <c r="CK1108" i="1"/>
  <c r="CJ1108" i="1"/>
  <c r="CI1108" i="1"/>
  <c r="CM1105" i="1"/>
  <c r="CL1105" i="1"/>
  <c r="CK1105" i="1"/>
  <c r="CJ1105" i="1"/>
  <c r="CI1105" i="1"/>
  <c r="CM1102" i="1"/>
  <c r="CL1102" i="1"/>
  <c r="CK1102" i="1"/>
  <c r="CJ1102" i="1"/>
  <c r="CI1102" i="1"/>
  <c r="CM1101" i="1"/>
  <c r="CL1101" i="1"/>
  <c r="CK1101" i="1"/>
  <c r="CJ1101" i="1"/>
  <c r="CI1101" i="1"/>
  <c r="CM1100" i="1"/>
  <c r="CL1100" i="1"/>
  <c r="CK1100" i="1"/>
  <c r="CJ1100" i="1"/>
  <c r="CI1100" i="1"/>
  <c r="CM1098" i="1"/>
  <c r="CL1098" i="1"/>
  <c r="CK1098" i="1"/>
  <c r="CJ1098" i="1"/>
  <c r="CI1098" i="1"/>
  <c r="CM1097" i="1"/>
  <c r="CL1097" i="1"/>
  <c r="CK1097" i="1"/>
  <c r="CJ1097" i="1"/>
  <c r="CI1097" i="1"/>
  <c r="CM1095" i="1"/>
  <c r="CL1095" i="1"/>
  <c r="CK1095" i="1"/>
  <c r="CJ1095" i="1"/>
  <c r="CI1095" i="1"/>
  <c r="CM1094" i="1"/>
  <c r="CL1094" i="1"/>
  <c r="CK1094" i="1"/>
  <c r="CJ1094" i="1"/>
  <c r="CI1094" i="1"/>
  <c r="CM1091" i="1"/>
  <c r="CL1091" i="1"/>
  <c r="CK1091" i="1"/>
  <c r="CJ1091" i="1"/>
  <c r="CI1091" i="1"/>
  <c r="CM1090" i="1"/>
  <c r="CL1090" i="1"/>
  <c r="CK1090" i="1"/>
  <c r="CJ1090" i="1"/>
  <c r="CI1090" i="1"/>
  <c r="CM1089" i="1"/>
  <c r="CL1089" i="1"/>
  <c r="CK1089" i="1"/>
  <c r="CJ1089" i="1"/>
  <c r="CI1089" i="1"/>
  <c r="CM1088" i="1"/>
  <c r="CL1088" i="1"/>
  <c r="CK1088" i="1"/>
  <c r="CJ1088" i="1"/>
  <c r="CI1088" i="1"/>
  <c r="CM1087" i="1"/>
  <c r="CL1087" i="1"/>
  <c r="CK1087" i="1"/>
  <c r="CJ1087" i="1"/>
  <c r="CI1087" i="1"/>
  <c r="CM1085" i="1"/>
  <c r="CL1085" i="1"/>
  <c r="CK1085" i="1"/>
  <c r="CJ1085" i="1"/>
  <c r="CI1085" i="1"/>
  <c r="CM1084" i="1"/>
  <c r="CL1084" i="1"/>
  <c r="CK1084" i="1"/>
  <c r="CJ1084" i="1"/>
  <c r="CI1084" i="1"/>
  <c r="CM1083" i="1"/>
  <c r="CL1083" i="1"/>
  <c r="CK1083" i="1"/>
  <c r="CJ1083" i="1"/>
  <c r="CI1083" i="1"/>
  <c r="CM1081" i="1"/>
  <c r="CL1081" i="1"/>
  <c r="CK1081" i="1"/>
  <c r="CJ1081" i="1"/>
  <c r="CI1081" i="1"/>
  <c r="CM1080" i="1"/>
  <c r="CL1080" i="1"/>
  <c r="CK1080" i="1"/>
  <c r="CJ1080" i="1"/>
  <c r="CI1080" i="1"/>
  <c r="CM1078" i="1"/>
  <c r="CL1078" i="1"/>
  <c r="CK1078" i="1"/>
  <c r="CJ1078" i="1"/>
  <c r="CI1078" i="1"/>
  <c r="CM1075" i="1"/>
  <c r="CL1075" i="1"/>
  <c r="CK1075" i="1"/>
  <c r="CJ1075" i="1"/>
  <c r="CI1075" i="1"/>
  <c r="CM1074" i="1"/>
  <c r="CL1074" i="1"/>
  <c r="CK1074" i="1"/>
  <c r="CJ1074" i="1"/>
  <c r="CI1074" i="1"/>
  <c r="CM1073" i="1"/>
  <c r="CL1073" i="1"/>
  <c r="CK1073" i="1"/>
  <c r="CJ1073" i="1"/>
  <c r="CI1073" i="1"/>
  <c r="CM1071" i="1"/>
  <c r="CL1071" i="1"/>
  <c r="CK1071" i="1"/>
  <c r="CJ1071" i="1"/>
  <c r="CI1071" i="1"/>
  <c r="CM1069" i="1"/>
  <c r="CL1069" i="1"/>
  <c r="CK1069" i="1"/>
  <c r="CJ1069" i="1"/>
  <c r="CI1069" i="1"/>
  <c r="CM1068" i="1"/>
  <c r="CL1068" i="1"/>
  <c r="CK1068" i="1"/>
  <c r="CJ1068" i="1"/>
  <c r="CI1068" i="1"/>
  <c r="CM1067" i="1"/>
  <c r="CL1067" i="1"/>
  <c r="CK1067" i="1"/>
  <c r="CJ1067" i="1"/>
  <c r="CI1067" i="1"/>
  <c r="CM1066" i="1"/>
  <c r="CL1066" i="1"/>
  <c r="CK1066" i="1"/>
  <c r="CJ1066" i="1"/>
  <c r="CI1066" i="1"/>
  <c r="CM1065" i="1"/>
  <c r="CL1065" i="1"/>
  <c r="CK1065" i="1"/>
  <c r="CJ1065" i="1"/>
  <c r="CI1065" i="1"/>
  <c r="CM1064" i="1"/>
  <c r="CL1064" i="1"/>
  <c r="CK1064" i="1"/>
  <c r="CJ1064" i="1"/>
  <c r="CI1064" i="1"/>
  <c r="CM1063" i="1"/>
  <c r="CL1063" i="1"/>
  <c r="CK1063" i="1"/>
  <c r="CJ1063" i="1"/>
  <c r="CI1063" i="1"/>
  <c r="CM1062" i="1"/>
  <c r="CL1062" i="1"/>
  <c r="CK1062" i="1"/>
  <c r="CJ1062" i="1"/>
  <c r="CI1062" i="1"/>
  <c r="CM1061" i="1"/>
  <c r="CL1061" i="1"/>
  <c r="CK1061" i="1"/>
  <c r="CJ1061" i="1"/>
  <c r="CI1061" i="1"/>
  <c r="CM1060" i="1"/>
  <c r="CL1060" i="1"/>
  <c r="CK1060" i="1"/>
  <c r="CJ1060" i="1"/>
  <c r="CI1060" i="1"/>
  <c r="CM1058" i="1"/>
  <c r="CL1058" i="1"/>
  <c r="CK1058" i="1"/>
  <c r="CJ1058" i="1"/>
  <c r="CI1058" i="1"/>
  <c r="CM1057" i="1"/>
  <c r="CL1057" i="1"/>
  <c r="CK1057" i="1"/>
  <c r="CJ1057" i="1"/>
  <c r="CI1057" i="1"/>
  <c r="CM1056" i="1"/>
  <c r="CL1056" i="1"/>
  <c r="CK1056" i="1"/>
  <c r="CJ1056" i="1"/>
  <c r="CI1056" i="1"/>
  <c r="CM1055" i="1"/>
  <c r="CL1055" i="1"/>
  <c r="CK1055" i="1"/>
  <c r="CJ1055" i="1"/>
  <c r="CI1055" i="1"/>
  <c r="CM1054" i="1"/>
  <c r="CL1054" i="1"/>
  <c r="CK1054" i="1"/>
  <c r="CJ1054" i="1"/>
  <c r="CI1054" i="1"/>
  <c r="CM1053" i="1"/>
  <c r="CL1053" i="1"/>
  <c r="CK1053" i="1"/>
  <c r="CJ1053" i="1"/>
  <c r="CI1053" i="1"/>
  <c r="CM1052" i="1"/>
  <c r="CL1052" i="1"/>
  <c r="CK1052" i="1"/>
  <c r="CJ1052" i="1"/>
  <c r="CI1052" i="1"/>
  <c r="CM1051" i="1"/>
  <c r="CL1051" i="1"/>
  <c r="CK1051" i="1"/>
  <c r="CJ1051" i="1"/>
  <c r="CI1051" i="1"/>
  <c r="CM1050" i="1"/>
  <c r="CL1050" i="1"/>
  <c r="CK1050" i="1"/>
  <c r="CJ1050" i="1"/>
  <c r="CI1050" i="1"/>
  <c r="CM1049" i="1"/>
  <c r="CL1049" i="1"/>
  <c r="CK1049" i="1"/>
  <c r="CJ1049" i="1"/>
  <c r="CI1049" i="1"/>
  <c r="CM1048" i="1"/>
  <c r="CL1048" i="1"/>
  <c r="CK1048" i="1"/>
  <c r="CJ1048" i="1"/>
  <c r="CI1048" i="1"/>
  <c r="CM1047" i="1"/>
  <c r="CL1047" i="1"/>
  <c r="CK1047" i="1"/>
  <c r="CJ1047" i="1"/>
  <c r="CI1047" i="1"/>
  <c r="CM1046" i="1"/>
  <c r="CL1046" i="1"/>
  <c r="CK1046" i="1"/>
  <c r="CJ1046" i="1"/>
  <c r="CI1046" i="1"/>
  <c r="CM1045" i="1"/>
  <c r="CL1045" i="1"/>
  <c r="CK1045" i="1"/>
  <c r="CJ1045" i="1"/>
  <c r="CI1045" i="1"/>
  <c r="CM1044" i="1"/>
  <c r="CL1044" i="1"/>
  <c r="CK1044" i="1"/>
  <c r="CJ1044" i="1"/>
  <c r="CI1044" i="1"/>
  <c r="CM1043" i="1"/>
  <c r="CL1043" i="1"/>
  <c r="CK1043" i="1"/>
  <c r="CJ1043" i="1"/>
  <c r="CI1043" i="1"/>
  <c r="CM1042" i="1"/>
  <c r="CL1042" i="1"/>
  <c r="CK1042" i="1"/>
  <c r="CJ1042" i="1"/>
  <c r="CI1042" i="1"/>
  <c r="CM1041" i="1"/>
  <c r="CL1041" i="1"/>
  <c r="CK1041" i="1"/>
  <c r="CJ1041" i="1"/>
  <c r="CI1041" i="1"/>
  <c r="CM1039" i="1"/>
  <c r="CL1039" i="1"/>
  <c r="CK1039" i="1"/>
  <c r="CJ1039" i="1"/>
  <c r="CI1039" i="1"/>
  <c r="CM1038" i="1"/>
  <c r="CL1038" i="1"/>
  <c r="CK1038" i="1"/>
  <c r="CJ1038" i="1"/>
  <c r="CI1038" i="1"/>
  <c r="CM1037" i="1"/>
  <c r="CL1037" i="1"/>
  <c r="CK1037" i="1"/>
  <c r="CJ1037" i="1"/>
  <c r="CI1037" i="1"/>
  <c r="CM1036" i="1"/>
  <c r="CL1036" i="1"/>
  <c r="CK1036" i="1"/>
  <c r="CJ1036" i="1"/>
  <c r="CI1036" i="1"/>
  <c r="CM1035" i="1"/>
  <c r="CL1035" i="1"/>
  <c r="CK1035" i="1"/>
  <c r="CJ1035" i="1"/>
  <c r="CI1035" i="1"/>
  <c r="CM1034" i="1"/>
  <c r="CL1034" i="1"/>
  <c r="CK1034" i="1"/>
  <c r="CJ1034" i="1"/>
  <c r="CI1034" i="1"/>
  <c r="CM1033" i="1"/>
  <c r="CL1033" i="1"/>
  <c r="CK1033" i="1"/>
  <c r="CJ1033" i="1"/>
  <c r="CI1033" i="1"/>
  <c r="CM1032" i="1"/>
  <c r="CL1032" i="1"/>
  <c r="CK1032" i="1"/>
  <c r="CJ1032" i="1"/>
  <c r="CI1032" i="1"/>
  <c r="CM1031" i="1"/>
  <c r="CL1031" i="1"/>
  <c r="CK1031" i="1"/>
  <c r="CJ1031" i="1"/>
  <c r="CI1031" i="1"/>
  <c r="CM1030" i="1"/>
  <c r="CL1030" i="1"/>
  <c r="CK1030" i="1"/>
  <c r="CJ1030" i="1"/>
  <c r="CI1030" i="1"/>
  <c r="CM1029" i="1"/>
  <c r="CL1029" i="1"/>
  <c r="CK1029" i="1"/>
  <c r="CJ1029" i="1"/>
  <c r="CI1029" i="1"/>
  <c r="CM1028" i="1"/>
  <c r="CL1028" i="1"/>
  <c r="CK1028" i="1"/>
  <c r="CJ1028" i="1"/>
  <c r="CI1028" i="1"/>
  <c r="CM1027" i="1"/>
  <c r="CL1027" i="1"/>
  <c r="CK1027" i="1"/>
  <c r="CJ1027" i="1"/>
  <c r="CI1027" i="1"/>
  <c r="CM1026" i="1"/>
  <c r="CL1026" i="1"/>
  <c r="CK1026" i="1"/>
  <c r="CJ1026" i="1"/>
  <c r="CI1026" i="1"/>
  <c r="CM1025" i="1"/>
  <c r="CL1025" i="1"/>
  <c r="CK1025" i="1"/>
  <c r="CJ1025" i="1"/>
  <c r="CI1025" i="1"/>
  <c r="CM1024" i="1"/>
  <c r="CL1024" i="1"/>
  <c r="CK1024" i="1"/>
  <c r="CJ1024" i="1"/>
  <c r="CI1024" i="1"/>
  <c r="CM1023" i="1"/>
  <c r="CL1023" i="1"/>
  <c r="CK1023" i="1"/>
  <c r="CJ1023" i="1"/>
  <c r="CI1023" i="1"/>
  <c r="CM1021" i="1"/>
  <c r="CL1021" i="1"/>
  <c r="CK1021" i="1"/>
  <c r="CJ1021" i="1"/>
  <c r="CI1021" i="1"/>
  <c r="CM1020" i="1"/>
  <c r="CL1020" i="1"/>
  <c r="CK1020" i="1"/>
  <c r="CJ1020" i="1"/>
  <c r="CI1020" i="1"/>
  <c r="CM1019" i="1"/>
  <c r="CL1019" i="1"/>
  <c r="CK1019" i="1"/>
  <c r="CJ1019" i="1"/>
  <c r="CI1019" i="1"/>
  <c r="CM1018" i="1"/>
  <c r="CL1018" i="1"/>
  <c r="CK1018" i="1"/>
  <c r="CJ1018" i="1"/>
  <c r="CI1018" i="1"/>
  <c r="CM1017" i="1"/>
  <c r="CL1017" i="1"/>
  <c r="CK1017" i="1"/>
  <c r="CJ1017" i="1"/>
  <c r="CI1017" i="1"/>
  <c r="CM1016" i="1"/>
  <c r="CL1016" i="1"/>
  <c r="CK1016" i="1"/>
  <c r="CJ1016" i="1"/>
  <c r="CI1016" i="1"/>
  <c r="CM1015" i="1"/>
  <c r="CL1015" i="1"/>
  <c r="CK1015" i="1"/>
  <c r="CJ1015" i="1"/>
  <c r="CI1015" i="1"/>
  <c r="CM1014" i="1"/>
  <c r="CL1014" i="1"/>
  <c r="CK1014" i="1"/>
  <c r="CJ1014" i="1"/>
  <c r="CI1014" i="1"/>
  <c r="CM1013" i="1"/>
  <c r="CL1013" i="1"/>
  <c r="CK1013" i="1"/>
  <c r="CJ1013" i="1"/>
  <c r="CI1013" i="1"/>
  <c r="CM1012" i="1"/>
  <c r="CL1012" i="1"/>
  <c r="CK1012" i="1"/>
  <c r="CJ1012" i="1"/>
  <c r="CI1012" i="1"/>
  <c r="CM1011" i="1"/>
  <c r="CL1011" i="1"/>
  <c r="CK1011" i="1"/>
  <c r="CJ1011" i="1"/>
  <c r="CI1011" i="1"/>
  <c r="CM1010" i="1"/>
  <c r="CL1010" i="1"/>
  <c r="CK1010" i="1"/>
  <c r="CJ1010" i="1"/>
  <c r="CI1010" i="1"/>
  <c r="CM1009" i="1"/>
  <c r="CL1009" i="1"/>
  <c r="CK1009" i="1"/>
  <c r="CJ1009" i="1"/>
  <c r="CI1009" i="1"/>
  <c r="CM1008" i="1"/>
  <c r="CL1008" i="1"/>
  <c r="CI1008" i="1"/>
  <c r="CM1007" i="1"/>
  <c r="CL1007" i="1"/>
  <c r="CK1007" i="1"/>
  <c r="CJ1007" i="1"/>
  <c r="CI1007" i="1"/>
  <c r="CM1006" i="1"/>
  <c r="CL1006" i="1"/>
  <c r="CK1006" i="1"/>
  <c r="CJ1006" i="1"/>
  <c r="CI1006" i="1"/>
  <c r="CM1005" i="1"/>
  <c r="CL1005" i="1"/>
  <c r="CK1005" i="1"/>
  <c r="CJ1005" i="1"/>
  <c r="CI1005" i="1"/>
  <c r="CM1004" i="1"/>
  <c r="CL1004" i="1"/>
  <c r="CK1004" i="1"/>
  <c r="CJ1004" i="1"/>
  <c r="CI1004" i="1"/>
  <c r="CM1003" i="1"/>
  <c r="CL1003" i="1"/>
  <c r="CK1003" i="1"/>
  <c r="CJ1003" i="1"/>
  <c r="CI1003" i="1"/>
  <c r="CM1002" i="1"/>
  <c r="CL1002" i="1"/>
  <c r="CK1002" i="1"/>
  <c r="CJ1002" i="1"/>
  <c r="CI1002" i="1"/>
  <c r="CM1001" i="1"/>
  <c r="CL1001" i="1"/>
  <c r="CK1001" i="1"/>
  <c r="CJ1001" i="1"/>
  <c r="CI1001" i="1"/>
  <c r="CM1000" i="1"/>
  <c r="CL1000" i="1"/>
  <c r="CK1000" i="1"/>
  <c r="CJ1000" i="1"/>
  <c r="CI1000" i="1"/>
  <c r="CM999" i="1"/>
  <c r="CL999" i="1"/>
  <c r="CK999" i="1"/>
  <c r="CJ999" i="1"/>
  <c r="CI999" i="1"/>
  <c r="CM998" i="1"/>
  <c r="CL998" i="1"/>
  <c r="CK998" i="1"/>
  <c r="CJ998" i="1"/>
  <c r="CI998" i="1"/>
  <c r="CM997" i="1"/>
  <c r="CL997" i="1"/>
  <c r="CK997" i="1"/>
  <c r="CJ997" i="1"/>
  <c r="CI997" i="1"/>
  <c r="CM996" i="1"/>
  <c r="CL996" i="1"/>
  <c r="CK996" i="1"/>
  <c r="CJ996" i="1"/>
  <c r="CI996" i="1"/>
  <c r="CM995" i="1"/>
  <c r="CL995" i="1"/>
  <c r="CK995" i="1"/>
  <c r="CJ995" i="1"/>
  <c r="CI995" i="1"/>
  <c r="CM993" i="1"/>
  <c r="CL993" i="1"/>
  <c r="CK993" i="1"/>
  <c r="CJ993" i="1"/>
  <c r="CI993" i="1"/>
  <c r="CM991" i="1"/>
  <c r="CL991" i="1"/>
  <c r="CK991" i="1"/>
  <c r="CJ991" i="1"/>
  <c r="CI991" i="1"/>
  <c r="CM990" i="1"/>
  <c r="CL990" i="1"/>
  <c r="CK990" i="1"/>
  <c r="CJ990" i="1"/>
  <c r="CI990" i="1"/>
  <c r="CM989" i="1"/>
  <c r="CL989" i="1"/>
  <c r="CK989" i="1"/>
  <c r="CJ989" i="1"/>
  <c r="CI989" i="1"/>
  <c r="CM988" i="1"/>
  <c r="CL988" i="1"/>
  <c r="CK988" i="1"/>
  <c r="CJ988" i="1"/>
  <c r="CI988" i="1"/>
  <c r="CM987" i="1"/>
  <c r="CL987" i="1"/>
  <c r="CK987" i="1"/>
  <c r="CJ987" i="1"/>
  <c r="CI987" i="1"/>
  <c r="CM986" i="1"/>
  <c r="CL986" i="1"/>
  <c r="CK986" i="1"/>
  <c r="CJ986" i="1"/>
  <c r="CI986" i="1"/>
  <c r="CM985" i="1"/>
  <c r="CL985" i="1"/>
  <c r="CK985" i="1"/>
  <c r="CJ985" i="1"/>
  <c r="CI985" i="1"/>
  <c r="CM984" i="1"/>
  <c r="CL984" i="1"/>
  <c r="CK984" i="1"/>
  <c r="CJ984" i="1"/>
  <c r="CI984" i="1"/>
  <c r="CM983" i="1"/>
  <c r="CL983" i="1"/>
  <c r="CK983" i="1"/>
  <c r="CJ983" i="1"/>
  <c r="CI983" i="1"/>
  <c r="CM982" i="1"/>
  <c r="CL982" i="1"/>
  <c r="CK982" i="1"/>
  <c r="CJ982" i="1"/>
  <c r="CI982" i="1"/>
  <c r="CM981" i="1"/>
  <c r="CL981" i="1"/>
  <c r="CK981" i="1"/>
  <c r="CJ981" i="1"/>
  <c r="CI981" i="1"/>
  <c r="CM980" i="1"/>
  <c r="CL980" i="1"/>
  <c r="CK980" i="1"/>
  <c r="CJ980" i="1"/>
  <c r="CI980" i="1"/>
  <c r="CM979" i="1"/>
  <c r="CL979" i="1"/>
  <c r="CK979" i="1"/>
  <c r="CJ979" i="1"/>
  <c r="CI979" i="1"/>
  <c r="CM978" i="1"/>
  <c r="CL978" i="1"/>
  <c r="CK978" i="1"/>
  <c r="CJ978" i="1"/>
  <c r="CI978" i="1"/>
  <c r="CM977" i="1"/>
  <c r="CL977" i="1"/>
  <c r="CK977" i="1"/>
  <c r="CJ977" i="1"/>
  <c r="CI977" i="1"/>
  <c r="CM976" i="1"/>
  <c r="CL976" i="1"/>
  <c r="CK976" i="1"/>
  <c r="CJ976" i="1"/>
  <c r="CI976" i="1"/>
  <c r="CM975" i="1"/>
  <c r="CL975" i="1"/>
  <c r="CK975" i="1"/>
  <c r="CJ975" i="1"/>
  <c r="CI975" i="1"/>
  <c r="CM974" i="1"/>
  <c r="CL974" i="1"/>
  <c r="CK974" i="1"/>
  <c r="CJ974" i="1"/>
  <c r="CI974" i="1"/>
  <c r="CM973" i="1"/>
  <c r="CL973" i="1"/>
  <c r="CK973" i="1"/>
  <c r="CJ973" i="1"/>
  <c r="CI973" i="1"/>
  <c r="CM972" i="1"/>
  <c r="CL972" i="1"/>
  <c r="CK972" i="1"/>
  <c r="CJ972" i="1"/>
  <c r="CI972" i="1"/>
  <c r="CM971" i="1"/>
  <c r="CL971" i="1"/>
  <c r="CK971" i="1"/>
  <c r="CJ971" i="1"/>
  <c r="CI971" i="1"/>
  <c r="CM970" i="1"/>
  <c r="CL970" i="1"/>
  <c r="CK970" i="1"/>
  <c r="CJ970" i="1"/>
  <c r="CI970" i="1"/>
  <c r="CM969" i="1"/>
  <c r="CL969" i="1"/>
  <c r="CK969" i="1"/>
  <c r="CJ969" i="1"/>
  <c r="CI969" i="1"/>
  <c r="CM968" i="1"/>
  <c r="CL968" i="1"/>
  <c r="CK968" i="1"/>
  <c r="CJ968" i="1"/>
  <c r="CI968" i="1"/>
  <c r="CM967" i="1"/>
  <c r="CL967" i="1"/>
  <c r="CK967" i="1"/>
  <c r="CJ967" i="1"/>
  <c r="CI967" i="1"/>
  <c r="CM966" i="1"/>
  <c r="CL966" i="1"/>
  <c r="CK966" i="1"/>
  <c r="CJ966" i="1"/>
  <c r="CI966" i="1"/>
  <c r="CM965" i="1"/>
  <c r="CL965" i="1"/>
  <c r="CK965" i="1"/>
  <c r="CJ965" i="1"/>
  <c r="CI965" i="1"/>
  <c r="CM964" i="1"/>
  <c r="CL964" i="1"/>
  <c r="CK964" i="1"/>
  <c r="CJ964" i="1"/>
  <c r="CI964" i="1"/>
  <c r="CM963" i="1"/>
  <c r="CL963" i="1"/>
  <c r="CK963" i="1"/>
  <c r="CJ963" i="1"/>
  <c r="CI963" i="1"/>
  <c r="CM962" i="1"/>
  <c r="CL962" i="1"/>
  <c r="CK962" i="1"/>
  <c r="CJ962" i="1"/>
  <c r="CI962" i="1"/>
  <c r="CM961" i="1"/>
  <c r="CL961" i="1"/>
  <c r="CK961" i="1"/>
  <c r="CJ961" i="1"/>
  <c r="CI961" i="1"/>
  <c r="CM959" i="1"/>
  <c r="CL959" i="1"/>
  <c r="CK959" i="1"/>
  <c r="CJ959" i="1"/>
  <c r="CI959" i="1"/>
  <c r="CM958" i="1"/>
  <c r="CL958" i="1"/>
  <c r="CK958" i="1"/>
  <c r="CJ958" i="1"/>
  <c r="CI958" i="1"/>
  <c r="CM957" i="1"/>
  <c r="CL957" i="1"/>
  <c r="CK957" i="1"/>
  <c r="CJ957" i="1"/>
  <c r="CI957" i="1"/>
  <c r="CM956" i="1"/>
  <c r="CL956" i="1"/>
  <c r="CK956" i="1"/>
  <c r="CJ956" i="1"/>
  <c r="CI956" i="1"/>
  <c r="CM955" i="1"/>
  <c r="CL955" i="1"/>
  <c r="CK955" i="1"/>
  <c r="CJ955" i="1"/>
  <c r="CI955" i="1"/>
  <c r="CM954" i="1"/>
  <c r="CL954" i="1"/>
  <c r="CK954" i="1"/>
  <c r="CJ954" i="1"/>
  <c r="CI954" i="1"/>
  <c r="CM953" i="1"/>
  <c r="CL953" i="1"/>
  <c r="CK953" i="1"/>
  <c r="CJ953" i="1"/>
  <c r="CI953" i="1"/>
  <c r="CM952" i="1"/>
  <c r="CL952" i="1"/>
  <c r="CK952" i="1"/>
  <c r="CJ952" i="1"/>
  <c r="CI952" i="1"/>
  <c r="CM951" i="1"/>
  <c r="CL951" i="1"/>
  <c r="CK951" i="1"/>
  <c r="CJ951" i="1"/>
  <c r="CI951" i="1"/>
  <c r="CM950" i="1"/>
  <c r="CL950" i="1"/>
  <c r="CK950" i="1"/>
  <c r="CJ950" i="1"/>
  <c r="CI950" i="1"/>
  <c r="CM949" i="1"/>
  <c r="CL949" i="1"/>
  <c r="CK949" i="1"/>
  <c r="CJ949" i="1"/>
  <c r="CI949" i="1"/>
  <c r="CM948" i="1"/>
  <c r="CL948" i="1"/>
  <c r="CK948" i="1"/>
  <c r="CJ948" i="1"/>
  <c r="CI948" i="1"/>
  <c r="CM947" i="1"/>
  <c r="CL947" i="1"/>
  <c r="CK947" i="1"/>
  <c r="CJ947" i="1"/>
  <c r="CI947" i="1"/>
  <c r="CM946" i="1"/>
  <c r="CL946" i="1"/>
  <c r="CK946" i="1"/>
  <c r="CJ946" i="1"/>
  <c r="CI946" i="1"/>
  <c r="CM945" i="1"/>
  <c r="CL945" i="1"/>
  <c r="CK945" i="1"/>
  <c r="CJ945" i="1"/>
  <c r="CI945" i="1"/>
  <c r="CM944" i="1"/>
  <c r="CL944" i="1"/>
  <c r="CK944" i="1"/>
  <c r="CJ944" i="1"/>
  <c r="CI944" i="1"/>
  <c r="CM942" i="1"/>
  <c r="CL942" i="1"/>
  <c r="CK942" i="1"/>
  <c r="CJ942" i="1"/>
  <c r="CI942" i="1"/>
  <c r="CM941" i="1"/>
  <c r="CL941" i="1"/>
  <c r="CK941" i="1"/>
  <c r="CJ941" i="1"/>
  <c r="CI941" i="1"/>
  <c r="CM940" i="1"/>
  <c r="CL940" i="1"/>
  <c r="CK940" i="1"/>
  <c r="CJ940" i="1"/>
  <c r="CI940" i="1"/>
  <c r="CM939" i="1"/>
  <c r="CL939" i="1"/>
  <c r="CK939" i="1"/>
  <c r="CJ939" i="1"/>
  <c r="CI939" i="1"/>
  <c r="CM938" i="1"/>
  <c r="CL938" i="1"/>
  <c r="CK938" i="1"/>
  <c r="CJ938" i="1"/>
  <c r="CI938" i="1"/>
  <c r="CM937" i="1"/>
  <c r="CL937" i="1"/>
  <c r="CK937" i="1"/>
  <c r="CJ937" i="1"/>
  <c r="CI937" i="1"/>
  <c r="CM936" i="1"/>
  <c r="CL936" i="1"/>
  <c r="CK936" i="1"/>
  <c r="CJ936" i="1"/>
  <c r="CI936" i="1"/>
  <c r="CM935" i="1"/>
  <c r="CL935" i="1"/>
  <c r="CK935" i="1"/>
  <c r="CJ935" i="1"/>
  <c r="CI935" i="1"/>
  <c r="CM934" i="1"/>
  <c r="CL934" i="1"/>
  <c r="CK934" i="1"/>
  <c r="CJ934" i="1"/>
  <c r="CI934" i="1"/>
  <c r="CM933" i="1"/>
  <c r="CL933" i="1"/>
  <c r="CK933" i="1"/>
  <c r="CJ933" i="1"/>
  <c r="CI933" i="1"/>
  <c r="CM932" i="1"/>
  <c r="CL932" i="1"/>
  <c r="CK932" i="1"/>
  <c r="CJ932" i="1"/>
  <c r="CI932" i="1"/>
  <c r="CM931" i="1"/>
  <c r="CL931" i="1"/>
  <c r="CK931" i="1"/>
  <c r="CJ931" i="1"/>
  <c r="CI931" i="1"/>
  <c r="CM930" i="1"/>
  <c r="CL930" i="1"/>
  <c r="CK930" i="1"/>
  <c r="CJ930" i="1"/>
  <c r="CI930" i="1"/>
  <c r="CM929" i="1"/>
  <c r="CL929" i="1"/>
  <c r="CK929" i="1"/>
  <c r="CJ929" i="1"/>
  <c r="CI929" i="1"/>
  <c r="CM928" i="1"/>
  <c r="CL928" i="1"/>
  <c r="CK928" i="1"/>
  <c r="CJ928" i="1"/>
  <c r="CI928" i="1"/>
  <c r="CM927" i="1"/>
  <c r="CL927" i="1"/>
  <c r="CK927" i="1"/>
  <c r="CJ927" i="1"/>
  <c r="CI927" i="1"/>
  <c r="CM926" i="1"/>
  <c r="CL926" i="1"/>
  <c r="CK926" i="1"/>
  <c r="CJ926" i="1"/>
  <c r="CI926" i="1"/>
  <c r="CM925" i="1"/>
  <c r="CL925" i="1"/>
  <c r="CK925" i="1"/>
  <c r="CJ925" i="1"/>
  <c r="CI925" i="1"/>
  <c r="CM924" i="1"/>
  <c r="CL924" i="1"/>
  <c r="CK924" i="1"/>
  <c r="CJ924" i="1"/>
  <c r="CI924" i="1"/>
  <c r="CM923" i="1"/>
  <c r="CL923" i="1"/>
  <c r="CK923" i="1"/>
  <c r="CJ923" i="1"/>
  <c r="CI923" i="1"/>
  <c r="CM921" i="1"/>
  <c r="CL921" i="1"/>
  <c r="CK921" i="1"/>
  <c r="CJ921" i="1"/>
  <c r="CI921" i="1"/>
  <c r="CM920" i="1"/>
  <c r="CL920" i="1"/>
  <c r="CK920" i="1"/>
  <c r="CJ920" i="1"/>
  <c r="CI920" i="1"/>
  <c r="CM919" i="1"/>
  <c r="CL919" i="1"/>
  <c r="CK919" i="1"/>
  <c r="CJ919" i="1"/>
  <c r="CI919" i="1"/>
  <c r="CM918" i="1"/>
  <c r="CL918" i="1"/>
  <c r="CK918" i="1"/>
  <c r="CJ918" i="1"/>
  <c r="CI918" i="1"/>
  <c r="CM917" i="1"/>
  <c r="CL917" i="1"/>
  <c r="CK917" i="1"/>
  <c r="CJ917" i="1"/>
  <c r="CI917" i="1"/>
  <c r="CM916" i="1"/>
  <c r="CL916" i="1"/>
  <c r="CK916" i="1"/>
  <c r="CJ916" i="1"/>
  <c r="CI916" i="1"/>
  <c r="CM915" i="1"/>
  <c r="CL915" i="1"/>
  <c r="CK915" i="1"/>
  <c r="CJ915" i="1"/>
  <c r="CI915" i="1"/>
  <c r="CM914" i="1"/>
  <c r="CL914" i="1"/>
  <c r="CK914" i="1"/>
  <c r="CJ914" i="1"/>
  <c r="CI914" i="1"/>
  <c r="CM913" i="1"/>
  <c r="CL913" i="1"/>
  <c r="CK913" i="1"/>
  <c r="CJ913" i="1"/>
  <c r="CI913" i="1"/>
  <c r="CM911" i="1"/>
  <c r="CL911" i="1"/>
  <c r="CK911" i="1"/>
  <c r="CJ911" i="1"/>
  <c r="CI911" i="1"/>
  <c r="CM910" i="1"/>
  <c r="CL910" i="1"/>
  <c r="CK910" i="1"/>
  <c r="CJ910" i="1"/>
  <c r="CI910" i="1"/>
  <c r="CM908" i="1"/>
  <c r="CL908" i="1"/>
  <c r="CK908" i="1"/>
  <c r="CJ908" i="1"/>
  <c r="CI908" i="1"/>
  <c r="CM907" i="1"/>
  <c r="CL907" i="1"/>
  <c r="CK907" i="1"/>
  <c r="CJ907" i="1"/>
  <c r="CI907" i="1"/>
  <c r="CM906" i="1"/>
  <c r="CL906" i="1"/>
  <c r="CK906" i="1"/>
  <c r="CJ906" i="1"/>
  <c r="CI906" i="1"/>
  <c r="CM905" i="1"/>
  <c r="CL905" i="1"/>
  <c r="CK905" i="1"/>
  <c r="CJ905" i="1"/>
  <c r="CI905" i="1"/>
  <c r="CM904" i="1"/>
  <c r="CL904" i="1"/>
  <c r="CK904" i="1"/>
  <c r="CJ904" i="1"/>
  <c r="CI904" i="1"/>
  <c r="CM903" i="1"/>
  <c r="CL903" i="1"/>
  <c r="CK903" i="1"/>
  <c r="CJ903" i="1"/>
  <c r="CI903" i="1"/>
  <c r="CM902" i="1"/>
  <c r="CL902" i="1"/>
  <c r="CK902" i="1"/>
  <c r="CJ902" i="1"/>
  <c r="CI902" i="1"/>
  <c r="CM901" i="1"/>
  <c r="CL901" i="1"/>
  <c r="CK901" i="1"/>
  <c r="CJ901" i="1"/>
  <c r="CI901" i="1"/>
  <c r="CM900" i="1"/>
  <c r="CL900" i="1"/>
  <c r="CK900" i="1"/>
  <c r="CJ900" i="1"/>
  <c r="CI900" i="1"/>
  <c r="CM899" i="1"/>
  <c r="CL899" i="1"/>
  <c r="CK899" i="1"/>
  <c r="CJ899" i="1"/>
  <c r="CI899" i="1"/>
  <c r="CM898" i="1"/>
  <c r="CL898" i="1"/>
  <c r="CK898" i="1"/>
  <c r="CJ898" i="1"/>
  <c r="CI898" i="1"/>
  <c r="CM897" i="1"/>
  <c r="CL897" i="1"/>
  <c r="CK897" i="1"/>
  <c r="CJ897" i="1"/>
  <c r="CI897" i="1"/>
  <c r="CM896" i="1"/>
  <c r="CL896" i="1"/>
  <c r="CK896" i="1"/>
  <c r="CJ896" i="1"/>
  <c r="CI896" i="1"/>
  <c r="CM895" i="1"/>
  <c r="CL895" i="1"/>
  <c r="CK895" i="1"/>
  <c r="CJ895" i="1"/>
  <c r="CI895" i="1"/>
  <c r="CM894" i="1"/>
  <c r="CL894" i="1"/>
  <c r="CK894" i="1"/>
  <c r="CJ894" i="1"/>
  <c r="CI894" i="1"/>
  <c r="CM893" i="1"/>
  <c r="CL893" i="1"/>
  <c r="CK893" i="1"/>
  <c r="CJ893" i="1"/>
  <c r="CI893" i="1"/>
  <c r="CM892" i="1"/>
  <c r="CL892" i="1"/>
  <c r="CK892" i="1"/>
  <c r="CJ892" i="1"/>
  <c r="CI892" i="1"/>
  <c r="CM891" i="1"/>
  <c r="CL891" i="1"/>
  <c r="CK891" i="1"/>
  <c r="CJ891" i="1"/>
  <c r="CI891" i="1"/>
  <c r="CM890" i="1"/>
  <c r="CL890" i="1"/>
  <c r="CK890" i="1"/>
  <c r="CJ890" i="1"/>
  <c r="CI890" i="1"/>
  <c r="CM889" i="1"/>
  <c r="CL889" i="1"/>
  <c r="CK889" i="1"/>
  <c r="CJ889" i="1"/>
  <c r="CI889" i="1"/>
  <c r="CM888" i="1"/>
  <c r="CL888" i="1"/>
  <c r="CK888" i="1"/>
  <c r="CJ888" i="1"/>
  <c r="CI888" i="1"/>
  <c r="CM887" i="1"/>
  <c r="CL887" i="1"/>
  <c r="CK887" i="1"/>
  <c r="CJ887" i="1"/>
  <c r="CI887" i="1"/>
  <c r="CM886" i="1"/>
  <c r="CL886" i="1"/>
  <c r="CK886" i="1"/>
  <c r="CJ886" i="1"/>
  <c r="CI886" i="1"/>
  <c r="CM885" i="1"/>
  <c r="CL885" i="1"/>
  <c r="CK885" i="1"/>
  <c r="CJ885" i="1"/>
  <c r="CI885" i="1"/>
  <c r="CM884" i="1"/>
  <c r="CL884" i="1"/>
  <c r="CK884" i="1"/>
  <c r="CJ884" i="1"/>
  <c r="CI884" i="1"/>
  <c r="CM883" i="1"/>
  <c r="CL883" i="1"/>
  <c r="CK883" i="1"/>
  <c r="CJ883" i="1"/>
  <c r="CI883" i="1"/>
  <c r="CM882" i="1"/>
  <c r="CL882" i="1"/>
  <c r="CK882" i="1"/>
  <c r="CJ882" i="1"/>
  <c r="CI882" i="1"/>
  <c r="CM881" i="1"/>
  <c r="CL881" i="1"/>
  <c r="CK881" i="1"/>
  <c r="CJ881" i="1"/>
  <c r="CI881" i="1"/>
  <c r="CM880" i="1"/>
  <c r="CL880" i="1"/>
  <c r="CK880" i="1"/>
  <c r="CJ880" i="1"/>
  <c r="CI880" i="1"/>
  <c r="CM879" i="1"/>
  <c r="CL879" i="1"/>
  <c r="CK879" i="1"/>
  <c r="CJ879" i="1"/>
  <c r="CI879" i="1"/>
  <c r="CM878" i="1"/>
  <c r="CL878" i="1"/>
  <c r="CK878" i="1"/>
  <c r="CJ878" i="1"/>
  <c r="CI878" i="1"/>
  <c r="CM877" i="1"/>
  <c r="CL877" i="1"/>
  <c r="CK877" i="1"/>
  <c r="CJ877" i="1"/>
  <c r="CI877" i="1"/>
  <c r="CM876" i="1"/>
  <c r="CL876" i="1"/>
  <c r="CK876" i="1"/>
  <c r="CJ876" i="1"/>
  <c r="CI876" i="1"/>
  <c r="CM875" i="1"/>
  <c r="CL875" i="1"/>
  <c r="CK875" i="1"/>
  <c r="CJ875" i="1"/>
  <c r="CI875" i="1"/>
  <c r="CM874" i="1"/>
  <c r="CL874" i="1"/>
  <c r="CK874" i="1"/>
  <c r="CJ874" i="1"/>
  <c r="CI874" i="1"/>
  <c r="CM873" i="1"/>
  <c r="CL873" i="1"/>
  <c r="CK873" i="1"/>
  <c r="CJ873" i="1"/>
  <c r="CI873" i="1"/>
  <c r="CM872" i="1"/>
  <c r="CL872" i="1"/>
  <c r="CK872" i="1"/>
  <c r="CJ872" i="1"/>
  <c r="CI872" i="1"/>
  <c r="CM871" i="1"/>
  <c r="CL871" i="1"/>
  <c r="CK871" i="1"/>
  <c r="CJ871" i="1"/>
  <c r="CI871" i="1"/>
  <c r="CM870" i="1"/>
  <c r="CL870" i="1"/>
  <c r="CK870" i="1"/>
  <c r="CJ870" i="1"/>
  <c r="CI870" i="1"/>
  <c r="CM869" i="1"/>
  <c r="CL869" i="1"/>
  <c r="CK869" i="1"/>
  <c r="CJ869" i="1"/>
  <c r="CI869" i="1"/>
  <c r="CM868" i="1"/>
  <c r="CL868" i="1"/>
  <c r="CK868" i="1"/>
  <c r="CJ868" i="1"/>
  <c r="CI868" i="1"/>
  <c r="CM867" i="1"/>
  <c r="CL867" i="1"/>
  <c r="CK867" i="1"/>
  <c r="CJ867" i="1"/>
  <c r="CI867" i="1"/>
  <c r="CM866" i="1"/>
  <c r="CL866" i="1"/>
  <c r="CK866" i="1"/>
  <c r="CJ866" i="1"/>
  <c r="CI866" i="1"/>
  <c r="CM865" i="1"/>
  <c r="CL865" i="1"/>
  <c r="CK865" i="1"/>
  <c r="CJ865" i="1"/>
  <c r="CI865" i="1"/>
  <c r="CM864" i="1"/>
  <c r="CL864" i="1"/>
  <c r="CK864" i="1"/>
  <c r="CJ864" i="1"/>
  <c r="CI864" i="1"/>
  <c r="CM863" i="1"/>
  <c r="CL863" i="1"/>
  <c r="CK863" i="1"/>
  <c r="CJ863" i="1"/>
  <c r="CI863" i="1"/>
  <c r="CM862" i="1"/>
  <c r="CL862" i="1"/>
  <c r="CK862" i="1"/>
  <c r="CJ862" i="1"/>
  <c r="CI862" i="1"/>
  <c r="CM861" i="1"/>
  <c r="CL861" i="1"/>
  <c r="CK861" i="1"/>
  <c r="CJ861" i="1"/>
  <c r="CI861" i="1"/>
  <c r="CM860" i="1"/>
  <c r="CL860" i="1"/>
  <c r="CK860" i="1"/>
  <c r="CJ860" i="1"/>
  <c r="CI860" i="1"/>
  <c r="CM859" i="1"/>
  <c r="CL859" i="1"/>
  <c r="CK859" i="1"/>
  <c r="CJ859" i="1"/>
  <c r="CI859" i="1"/>
  <c r="CM858" i="1"/>
  <c r="CL858" i="1"/>
  <c r="CK858" i="1"/>
  <c r="CJ858" i="1"/>
  <c r="CI858" i="1"/>
  <c r="CM857" i="1"/>
  <c r="CL857" i="1"/>
  <c r="CK857" i="1"/>
  <c r="CJ857" i="1"/>
  <c r="CI857" i="1"/>
  <c r="CM856" i="1"/>
  <c r="CL856" i="1"/>
  <c r="CK856" i="1"/>
  <c r="CJ856" i="1"/>
  <c r="CI856" i="1"/>
  <c r="CM855" i="1"/>
  <c r="CL855" i="1"/>
  <c r="CK855" i="1"/>
  <c r="CJ855" i="1"/>
  <c r="CI855" i="1"/>
  <c r="CM854" i="1"/>
  <c r="CL854" i="1"/>
  <c r="CK854" i="1"/>
  <c r="CJ854" i="1"/>
  <c r="CI854" i="1"/>
  <c r="CM853" i="1"/>
  <c r="CL853" i="1"/>
  <c r="CK853" i="1"/>
  <c r="CJ853" i="1"/>
  <c r="CI853" i="1"/>
  <c r="CM852" i="1"/>
  <c r="CL852" i="1"/>
  <c r="CK852" i="1"/>
  <c r="CJ852" i="1"/>
  <c r="CI852" i="1"/>
  <c r="CM851" i="1"/>
  <c r="CL851" i="1"/>
  <c r="CK851" i="1"/>
  <c r="CJ851" i="1"/>
  <c r="CI851" i="1"/>
  <c r="CM850" i="1"/>
  <c r="CL850" i="1"/>
  <c r="CK850" i="1"/>
  <c r="CJ850" i="1"/>
  <c r="CI850" i="1"/>
  <c r="CM849" i="1"/>
  <c r="CL849" i="1"/>
  <c r="CK849" i="1"/>
  <c r="CJ849" i="1"/>
  <c r="CI849" i="1"/>
  <c r="CM848" i="1"/>
  <c r="CL848" i="1"/>
  <c r="CK848" i="1"/>
  <c r="CJ848" i="1"/>
  <c r="CI848" i="1"/>
  <c r="CM847" i="1"/>
  <c r="CL847" i="1"/>
  <c r="CK847" i="1"/>
  <c r="CJ847" i="1"/>
  <c r="CI847" i="1"/>
  <c r="CM846" i="1"/>
  <c r="CL846" i="1"/>
  <c r="CK846" i="1"/>
  <c r="CJ846" i="1"/>
  <c r="CI846" i="1"/>
  <c r="CM845" i="1"/>
  <c r="CL845" i="1"/>
  <c r="CK845" i="1"/>
  <c r="CJ845" i="1"/>
  <c r="CI845" i="1"/>
  <c r="CM844" i="1"/>
  <c r="CL844" i="1"/>
  <c r="CK844" i="1"/>
  <c r="CJ844" i="1"/>
  <c r="CI844" i="1"/>
  <c r="CM843" i="1"/>
  <c r="CL843" i="1"/>
  <c r="CK843" i="1"/>
  <c r="CJ843" i="1"/>
  <c r="CI843" i="1"/>
  <c r="CM842" i="1"/>
  <c r="CL842" i="1"/>
  <c r="CK842" i="1"/>
  <c r="CJ842" i="1"/>
  <c r="CI842" i="1"/>
  <c r="CM841" i="1"/>
  <c r="CL841" i="1"/>
  <c r="CK841" i="1"/>
  <c r="CJ841" i="1"/>
  <c r="CI841" i="1"/>
  <c r="CM840" i="1"/>
  <c r="CL840" i="1"/>
  <c r="CK840" i="1"/>
  <c r="CJ840" i="1"/>
  <c r="CI840" i="1"/>
  <c r="CM839" i="1"/>
  <c r="CL839" i="1"/>
  <c r="CK839" i="1"/>
  <c r="CJ839" i="1"/>
  <c r="CI839" i="1"/>
  <c r="CM838" i="1"/>
  <c r="CL838" i="1"/>
  <c r="CK838" i="1"/>
  <c r="CJ838" i="1"/>
  <c r="CI838" i="1"/>
  <c r="CM837" i="1"/>
  <c r="CL837" i="1"/>
  <c r="CK837" i="1"/>
  <c r="CJ837" i="1"/>
  <c r="CI837" i="1"/>
  <c r="CM836" i="1"/>
  <c r="CL836" i="1"/>
  <c r="CK836" i="1"/>
  <c r="CJ836" i="1"/>
  <c r="CI836" i="1"/>
  <c r="CM835" i="1"/>
  <c r="CL835" i="1"/>
  <c r="CK835" i="1"/>
  <c r="CJ835" i="1"/>
  <c r="CI835" i="1"/>
  <c r="CM834" i="1"/>
  <c r="CL834" i="1"/>
  <c r="CK834" i="1"/>
  <c r="CJ834" i="1"/>
  <c r="CI834" i="1"/>
  <c r="CM833" i="1"/>
  <c r="CL833" i="1"/>
  <c r="CK833" i="1"/>
  <c r="CJ833" i="1"/>
  <c r="CI833" i="1"/>
  <c r="CM832" i="1"/>
  <c r="CL832" i="1"/>
  <c r="CK832" i="1"/>
  <c r="CJ832" i="1"/>
  <c r="CI832" i="1"/>
  <c r="CM831" i="1"/>
  <c r="CL831" i="1"/>
  <c r="CK831" i="1"/>
  <c r="CJ831" i="1"/>
  <c r="CI831" i="1"/>
  <c r="CM830" i="1"/>
  <c r="CL830" i="1"/>
  <c r="CK830" i="1"/>
  <c r="CJ830" i="1"/>
  <c r="CI830" i="1"/>
  <c r="CM829" i="1"/>
  <c r="CL829" i="1"/>
  <c r="CK829" i="1"/>
  <c r="CJ829" i="1"/>
  <c r="CI829" i="1"/>
  <c r="CM828" i="1"/>
  <c r="CL828" i="1"/>
  <c r="CK828" i="1"/>
  <c r="CJ828" i="1"/>
  <c r="CI828" i="1"/>
  <c r="CM827" i="1"/>
  <c r="CL827" i="1"/>
  <c r="CK827" i="1"/>
  <c r="CJ827" i="1"/>
  <c r="CI827" i="1"/>
  <c r="CM826" i="1"/>
  <c r="CL826" i="1"/>
  <c r="CK826" i="1"/>
  <c r="CJ826" i="1"/>
  <c r="CI826" i="1"/>
  <c r="CM825" i="1"/>
  <c r="CL825" i="1"/>
  <c r="CK825" i="1"/>
  <c r="CJ825" i="1"/>
  <c r="CI825" i="1"/>
  <c r="CM824" i="1"/>
  <c r="CL824" i="1"/>
  <c r="CK824" i="1"/>
  <c r="CJ824" i="1"/>
  <c r="CI824" i="1"/>
  <c r="CM823" i="1"/>
  <c r="CL823" i="1"/>
  <c r="CK823" i="1"/>
  <c r="CJ823" i="1"/>
  <c r="CI823" i="1"/>
  <c r="CM822" i="1"/>
  <c r="CL822" i="1"/>
  <c r="CK822" i="1"/>
  <c r="CJ822" i="1"/>
  <c r="CI822" i="1"/>
  <c r="CM821" i="1"/>
  <c r="CL821" i="1"/>
  <c r="CK821" i="1"/>
  <c r="CJ821" i="1"/>
  <c r="CI821" i="1"/>
  <c r="CM820" i="1"/>
  <c r="CL820" i="1"/>
  <c r="CK820" i="1"/>
  <c r="CJ820" i="1"/>
  <c r="CI820" i="1"/>
  <c r="CM819" i="1"/>
  <c r="CL819" i="1"/>
  <c r="CK819" i="1"/>
  <c r="CJ819" i="1"/>
  <c r="CI819" i="1"/>
  <c r="CM818" i="1"/>
  <c r="CL818" i="1"/>
  <c r="CK818" i="1"/>
  <c r="CJ818" i="1"/>
  <c r="CI818" i="1"/>
  <c r="CM817" i="1"/>
  <c r="CL817" i="1"/>
  <c r="CK817" i="1"/>
  <c r="CJ817" i="1"/>
  <c r="CI817" i="1"/>
  <c r="CM816" i="1"/>
  <c r="CL816" i="1"/>
  <c r="CK816" i="1"/>
  <c r="CJ816" i="1"/>
  <c r="CI816" i="1"/>
  <c r="CM815" i="1"/>
  <c r="CL815" i="1"/>
  <c r="CK815" i="1"/>
  <c r="CJ815" i="1"/>
  <c r="CI815" i="1"/>
  <c r="CM814" i="1"/>
  <c r="CL814" i="1"/>
  <c r="CK814" i="1"/>
  <c r="CJ814" i="1"/>
  <c r="CI814" i="1"/>
  <c r="CM813" i="1"/>
  <c r="CL813" i="1"/>
  <c r="CK813" i="1"/>
  <c r="CJ813" i="1"/>
  <c r="CI813" i="1"/>
  <c r="CM812" i="1"/>
  <c r="CL812" i="1"/>
  <c r="CK812" i="1"/>
  <c r="CJ812" i="1"/>
  <c r="CI812" i="1"/>
  <c r="CM811" i="1"/>
  <c r="CL811" i="1"/>
  <c r="CK811" i="1"/>
  <c r="CJ811" i="1"/>
  <c r="CI811" i="1"/>
  <c r="CM810" i="1"/>
  <c r="CL810" i="1"/>
  <c r="CK810" i="1"/>
  <c r="CJ810" i="1"/>
  <c r="CI810" i="1"/>
  <c r="CM809" i="1"/>
  <c r="CL809" i="1"/>
  <c r="CK809" i="1"/>
  <c r="CJ809" i="1"/>
  <c r="CI809" i="1"/>
  <c r="CM808" i="1"/>
  <c r="CL808" i="1"/>
  <c r="CK808" i="1"/>
  <c r="CJ808" i="1"/>
  <c r="CI808" i="1"/>
  <c r="CM807" i="1"/>
  <c r="CL807" i="1"/>
  <c r="CK807" i="1"/>
  <c r="CJ807" i="1"/>
  <c r="CI807" i="1"/>
  <c r="CM806" i="1"/>
  <c r="CL806" i="1"/>
  <c r="CK806" i="1"/>
  <c r="CJ806" i="1"/>
  <c r="CI806" i="1"/>
  <c r="CM805" i="1"/>
  <c r="CL805" i="1"/>
  <c r="CK805" i="1"/>
  <c r="CJ805" i="1"/>
  <c r="CI805" i="1"/>
  <c r="CM804" i="1"/>
  <c r="CL804" i="1"/>
  <c r="CK804" i="1"/>
  <c r="CJ804" i="1"/>
  <c r="CI804" i="1"/>
  <c r="CM803" i="1"/>
  <c r="CL803" i="1"/>
  <c r="CK803" i="1"/>
  <c r="CJ803" i="1"/>
  <c r="CI803" i="1"/>
  <c r="CM802" i="1"/>
  <c r="CL802" i="1"/>
  <c r="CK802" i="1"/>
  <c r="CJ802" i="1"/>
  <c r="CI802" i="1"/>
  <c r="CM801" i="1"/>
  <c r="CL801" i="1"/>
  <c r="CK801" i="1"/>
  <c r="CJ801" i="1"/>
  <c r="CI801" i="1"/>
  <c r="CM800" i="1"/>
  <c r="CL800" i="1"/>
  <c r="CK800" i="1"/>
  <c r="CJ800" i="1"/>
  <c r="CI800" i="1"/>
  <c r="CM799" i="1"/>
  <c r="CL799" i="1"/>
  <c r="CK799" i="1"/>
  <c r="CJ799" i="1"/>
  <c r="CI799" i="1"/>
  <c r="CM798" i="1"/>
  <c r="CL798" i="1"/>
  <c r="CK798" i="1"/>
  <c r="CJ798" i="1"/>
  <c r="CI798" i="1"/>
  <c r="CM797" i="1"/>
  <c r="CL797" i="1"/>
  <c r="CK797" i="1"/>
  <c r="CJ797" i="1"/>
  <c r="CI797" i="1"/>
  <c r="CM796" i="1"/>
  <c r="CL796" i="1"/>
  <c r="CK796" i="1"/>
  <c r="CJ796" i="1"/>
  <c r="CI796" i="1"/>
  <c r="CM795" i="1"/>
  <c r="CL795" i="1"/>
  <c r="CK795" i="1"/>
  <c r="CJ795" i="1"/>
  <c r="CI795" i="1"/>
  <c r="CM794" i="1"/>
  <c r="CL794" i="1"/>
  <c r="CK794" i="1"/>
  <c r="CJ794" i="1"/>
  <c r="CI794" i="1"/>
  <c r="CM793" i="1"/>
  <c r="CL793" i="1"/>
  <c r="CK793" i="1"/>
  <c r="CJ793" i="1"/>
  <c r="CI793" i="1"/>
  <c r="CM792" i="1"/>
  <c r="CL792" i="1"/>
  <c r="CK792" i="1"/>
  <c r="CJ792" i="1"/>
  <c r="CI792" i="1"/>
  <c r="CM791" i="1"/>
  <c r="CL791" i="1"/>
  <c r="CK791" i="1"/>
  <c r="CJ791" i="1"/>
  <c r="CI791" i="1"/>
  <c r="CM790" i="1"/>
  <c r="CL790" i="1"/>
  <c r="CK790" i="1"/>
  <c r="CJ790" i="1"/>
  <c r="CI790" i="1"/>
  <c r="CM789" i="1"/>
  <c r="CL789" i="1"/>
  <c r="CK789" i="1"/>
  <c r="CJ789" i="1"/>
  <c r="CI789" i="1"/>
  <c r="CM788" i="1"/>
  <c r="CL788" i="1"/>
  <c r="CK788" i="1"/>
  <c r="CJ788" i="1"/>
  <c r="CI788" i="1"/>
  <c r="CM787" i="1"/>
  <c r="CL787" i="1"/>
  <c r="CK787" i="1"/>
  <c r="CJ787" i="1"/>
  <c r="CI787" i="1"/>
  <c r="CM786" i="1"/>
  <c r="CL786" i="1"/>
  <c r="CK786" i="1"/>
  <c r="CJ786" i="1"/>
  <c r="CI786" i="1"/>
  <c r="CM785" i="1"/>
  <c r="CL785" i="1"/>
  <c r="CK785" i="1"/>
  <c r="CJ785" i="1"/>
  <c r="CI785" i="1"/>
  <c r="CM784" i="1"/>
  <c r="CL784" i="1"/>
  <c r="CK784" i="1"/>
  <c r="CJ784" i="1"/>
  <c r="CI784" i="1"/>
  <c r="CM783" i="1"/>
  <c r="CL783" i="1"/>
  <c r="CK783" i="1"/>
  <c r="CJ783" i="1"/>
  <c r="CI783" i="1"/>
  <c r="CM782" i="1"/>
  <c r="CL782" i="1"/>
  <c r="CK782" i="1"/>
  <c r="CJ782" i="1"/>
  <c r="CI782" i="1"/>
  <c r="CM781" i="1"/>
  <c r="CL781" i="1"/>
  <c r="CK781" i="1"/>
  <c r="CJ781" i="1"/>
  <c r="CI781" i="1"/>
  <c r="CM780" i="1"/>
  <c r="CL780" i="1"/>
  <c r="CK780" i="1"/>
  <c r="CJ780" i="1"/>
  <c r="CI780" i="1"/>
  <c r="CM779" i="1"/>
  <c r="CL779" i="1"/>
  <c r="CK779" i="1"/>
  <c r="CJ779" i="1"/>
  <c r="CI779" i="1"/>
  <c r="CM778" i="1"/>
  <c r="CL778" i="1"/>
  <c r="CK778" i="1"/>
  <c r="CJ778" i="1"/>
  <c r="CI778" i="1"/>
  <c r="CM777" i="1"/>
  <c r="CL777" i="1"/>
  <c r="CK777" i="1"/>
  <c r="CJ777" i="1"/>
  <c r="CI777" i="1"/>
  <c r="CM776" i="1"/>
  <c r="CL776" i="1"/>
  <c r="CK776" i="1"/>
  <c r="CJ776" i="1"/>
  <c r="CI776" i="1"/>
  <c r="CM775" i="1"/>
  <c r="CL775" i="1"/>
  <c r="CK775" i="1"/>
  <c r="CJ775" i="1"/>
  <c r="CI775" i="1"/>
  <c r="CM774" i="1"/>
  <c r="CL774" i="1"/>
  <c r="CK774" i="1"/>
  <c r="CJ774" i="1"/>
  <c r="CI774" i="1"/>
  <c r="CM773" i="1"/>
  <c r="CL773" i="1"/>
  <c r="CK773" i="1"/>
  <c r="CJ773" i="1"/>
  <c r="CI773" i="1"/>
  <c r="CM772" i="1"/>
  <c r="CL772" i="1"/>
  <c r="CK772" i="1"/>
  <c r="CJ772" i="1"/>
  <c r="CI772" i="1"/>
  <c r="CM771" i="1"/>
  <c r="CL771" i="1"/>
  <c r="CK771" i="1"/>
  <c r="CJ771" i="1"/>
  <c r="CI771" i="1"/>
  <c r="CM770" i="1"/>
  <c r="CL770" i="1"/>
  <c r="CK770" i="1"/>
  <c r="CJ770" i="1"/>
  <c r="CI770" i="1"/>
  <c r="CM769" i="1"/>
  <c r="CL769" i="1"/>
  <c r="CK769" i="1"/>
  <c r="CJ769" i="1"/>
  <c r="CI769" i="1"/>
  <c r="CM768" i="1"/>
  <c r="CL768" i="1"/>
  <c r="CK768" i="1"/>
  <c r="CJ768" i="1"/>
  <c r="CI768" i="1"/>
  <c r="CM767" i="1"/>
  <c r="CL767" i="1"/>
  <c r="CK767" i="1"/>
  <c r="CJ767" i="1"/>
  <c r="CI767" i="1"/>
  <c r="CM766" i="1"/>
  <c r="CL766" i="1"/>
  <c r="CK766" i="1"/>
  <c r="CJ766" i="1"/>
  <c r="CI766" i="1"/>
  <c r="CM765" i="1"/>
  <c r="CL765" i="1"/>
  <c r="CK765" i="1"/>
  <c r="CJ765" i="1"/>
  <c r="CI765" i="1"/>
  <c r="CM764" i="1"/>
  <c r="CL764" i="1"/>
  <c r="CK764" i="1"/>
  <c r="CJ764" i="1"/>
  <c r="CI764" i="1"/>
  <c r="CM763" i="1"/>
  <c r="CL763" i="1"/>
  <c r="CK763" i="1"/>
  <c r="CJ763" i="1"/>
  <c r="CI763" i="1"/>
  <c r="CM762" i="1"/>
  <c r="CL762" i="1"/>
  <c r="CK762" i="1"/>
  <c r="CJ762" i="1"/>
  <c r="CI762" i="1"/>
  <c r="CM761" i="1"/>
  <c r="CL761" i="1"/>
  <c r="CK761" i="1"/>
  <c r="CJ761" i="1"/>
  <c r="CI761" i="1"/>
  <c r="CM760" i="1"/>
  <c r="CL760" i="1"/>
  <c r="CK760" i="1"/>
  <c r="CJ760" i="1"/>
  <c r="CI760" i="1"/>
  <c r="CM759" i="1"/>
  <c r="CL759" i="1"/>
  <c r="CK759" i="1"/>
  <c r="CJ759" i="1"/>
  <c r="CI759" i="1"/>
  <c r="CM758" i="1"/>
  <c r="CL758" i="1"/>
  <c r="CK758" i="1"/>
  <c r="CJ758" i="1"/>
  <c r="CI758" i="1"/>
  <c r="CM757" i="1"/>
  <c r="CL757" i="1"/>
  <c r="CK757" i="1"/>
  <c r="CJ757" i="1"/>
  <c r="CI757" i="1"/>
  <c r="CM756" i="1"/>
  <c r="CL756" i="1"/>
  <c r="CK756" i="1"/>
  <c r="CJ756" i="1"/>
  <c r="CI756" i="1"/>
  <c r="CM755" i="1"/>
  <c r="CL755" i="1"/>
  <c r="CK755" i="1"/>
  <c r="CJ755" i="1"/>
  <c r="CI755" i="1"/>
  <c r="CM754" i="1"/>
  <c r="CL754" i="1"/>
  <c r="CK754" i="1"/>
  <c r="CJ754" i="1"/>
  <c r="CI754" i="1"/>
  <c r="CM753" i="1"/>
  <c r="CL753" i="1"/>
  <c r="CK753" i="1"/>
  <c r="CJ753" i="1"/>
  <c r="CI753" i="1"/>
  <c r="CM752" i="1"/>
  <c r="CL752" i="1"/>
  <c r="CK752" i="1"/>
  <c r="CJ752" i="1"/>
  <c r="CI752" i="1"/>
  <c r="CM751" i="1"/>
  <c r="CL751" i="1"/>
  <c r="CK751" i="1"/>
  <c r="CJ751" i="1"/>
  <c r="CI751" i="1"/>
  <c r="CM750" i="1"/>
  <c r="CL750" i="1"/>
  <c r="CK750" i="1"/>
  <c r="CJ750" i="1"/>
  <c r="CI750" i="1"/>
  <c r="CM749" i="1"/>
  <c r="CL749" i="1"/>
  <c r="CK749" i="1"/>
  <c r="CJ749" i="1"/>
  <c r="CI749" i="1"/>
  <c r="CM748" i="1"/>
  <c r="CL748" i="1"/>
  <c r="CK748" i="1"/>
  <c r="CJ748" i="1"/>
  <c r="CI748" i="1"/>
  <c r="CM747" i="1"/>
  <c r="CL747" i="1"/>
  <c r="CK747" i="1"/>
  <c r="CJ747" i="1"/>
  <c r="CI747" i="1"/>
  <c r="CM746" i="1"/>
  <c r="CL746" i="1"/>
  <c r="CK746" i="1"/>
  <c r="CJ746" i="1"/>
  <c r="CI746" i="1"/>
  <c r="CM745" i="1"/>
  <c r="CL745" i="1"/>
  <c r="CK745" i="1"/>
  <c r="CJ745" i="1"/>
  <c r="CI745" i="1"/>
  <c r="CM744" i="1"/>
  <c r="CL744" i="1"/>
  <c r="CK744" i="1"/>
  <c r="CJ744" i="1"/>
  <c r="CI744" i="1"/>
  <c r="CM743" i="1"/>
  <c r="CL743" i="1"/>
  <c r="CK743" i="1"/>
  <c r="CJ743" i="1"/>
  <c r="CI743" i="1"/>
  <c r="CM742" i="1"/>
  <c r="CL742" i="1"/>
  <c r="CK742" i="1"/>
  <c r="CJ742" i="1"/>
  <c r="CI742" i="1"/>
  <c r="CM741" i="1"/>
  <c r="CL741" i="1"/>
  <c r="CK741" i="1"/>
  <c r="CJ741" i="1"/>
  <c r="CI741" i="1"/>
  <c r="CM740" i="1"/>
  <c r="CL740" i="1"/>
  <c r="CK740" i="1"/>
  <c r="CJ740" i="1"/>
  <c r="CI740" i="1"/>
  <c r="CM739" i="1"/>
  <c r="CL739" i="1"/>
  <c r="CK739" i="1"/>
  <c r="CJ739" i="1"/>
  <c r="CI739" i="1"/>
  <c r="CM738" i="1"/>
  <c r="CL738" i="1"/>
  <c r="CK738" i="1"/>
  <c r="CJ738" i="1"/>
  <c r="CI738" i="1"/>
  <c r="CM737" i="1"/>
  <c r="CL737" i="1"/>
  <c r="CK737" i="1"/>
  <c r="CJ737" i="1"/>
  <c r="CI737" i="1"/>
  <c r="CM736" i="1"/>
  <c r="CL736" i="1"/>
  <c r="CK736" i="1"/>
  <c r="CJ736" i="1"/>
  <c r="CI736" i="1"/>
  <c r="CM735" i="1"/>
  <c r="CL735" i="1"/>
  <c r="CK735" i="1"/>
  <c r="CJ735" i="1"/>
  <c r="CI735" i="1"/>
  <c r="CM734" i="1"/>
  <c r="CL734" i="1"/>
  <c r="CK734" i="1"/>
  <c r="CJ734" i="1"/>
  <c r="CI734" i="1"/>
  <c r="CM733" i="1"/>
  <c r="CL733" i="1"/>
  <c r="CK733" i="1"/>
  <c r="CJ733" i="1"/>
  <c r="CI733" i="1"/>
  <c r="CM732" i="1"/>
  <c r="CL732" i="1"/>
  <c r="CK732" i="1"/>
  <c r="CJ732" i="1"/>
  <c r="CI732" i="1"/>
  <c r="CM731" i="1"/>
  <c r="CL731" i="1"/>
  <c r="CK731" i="1"/>
  <c r="CJ731" i="1"/>
  <c r="CI731" i="1"/>
  <c r="CM730" i="1"/>
  <c r="CL730" i="1"/>
  <c r="CK730" i="1"/>
  <c r="CJ730" i="1"/>
  <c r="CI730" i="1"/>
  <c r="CM729" i="1"/>
  <c r="CL729" i="1"/>
  <c r="CK729" i="1"/>
  <c r="CJ729" i="1"/>
  <c r="CI729" i="1"/>
  <c r="CM728" i="1"/>
  <c r="CL728" i="1"/>
  <c r="CK728" i="1"/>
  <c r="CJ728" i="1"/>
  <c r="CI728" i="1"/>
  <c r="CM727" i="1"/>
  <c r="CL727" i="1"/>
  <c r="CK727" i="1"/>
  <c r="CJ727" i="1"/>
  <c r="CI727" i="1"/>
  <c r="CM726" i="1"/>
  <c r="CL726" i="1"/>
  <c r="CK726" i="1"/>
  <c r="CJ726" i="1"/>
  <c r="CI726" i="1"/>
  <c r="CM725" i="1"/>
  <c r="CL725" i="1"/>
  <c r="CK725" i="1"/>
  <c r="CJ725" i="1"/>
  <c r="CI725" i="1"/>
  <c r="CM724" i="1"/>
  <c r="CL724" i="1"/>
  <c r="CK724" i="1"/>
  <c r="CJ724" i="1"/>
  <c r="CI724" i="1"/>
  <c r="CM723" i="1"/>
  <c r="CL723" i="1"/>
  <c r="CK723" i="1"/>
  <c r="CJ723" i="1"/>
  <c r="CI723" i="1"/>
  <c r="CM722" i="1"/>
  <c r="CL722" i="1"/>
  <c r="CK722" i="1"/>
  <c r="CJ722" i="1"/>
  <c r="CI722" i="1"/>
  <c r="CM721" i="1"/>
  <c r="CL721" i="1"/>
  <c r="CK721" i="1"/>
  <c r="CJ721" i="1"/>
  <c r="CI721" i="1"/>
  <c r="CM720" i="1"/>
  <c r="CL720" i="1"/>
  <c r="CK720" i="1"/>
  <c r="CJ720" i="1"/>
  <c r="CI720" i="1"/>
  <c r="CM719" i="1"/>
  <c r="CL719" i="1"/>
  <c r="CK719" i="1"/>
  <c r="CJ719" i="1"/>
  <c r="CI719" i="1"/>
  <c r="CM718" i="1"/>
  <c r="CL718" i="1"/>
  <c r="CK718" i="1"/>
  <c r="CJ718" i="1"/>
  <c r="CI718" i="1"/>
  <c r="CM717" i="1"/>
  <c r="CL717" i="1"/>
  <c r="CK717" i="1"/>
  <c r="CJ717" i="1"/>
  <c r="CI717" i="1"/>
  <c r="CM716" i="1"/>
  <c r="CL716" i="1"/>
  <c r="CK716" i="1"/>
  <c r="CJ716" i="1"/>
  <c r="CI716" i="1"/>
  <c r="CM715" i="1"/>
  <c r="CL715" i="1"/>
  <c r="CK715" i="1"/>
  <c r="CJ715" i="1"/>
  <c r="CI715" i="1"/>
  <c r="CM714" i="1"/>
  <c r="CL714" i="1"/>
  <c r="CK714" i="1"/>
  <c r="CJ714" i="1"/>
  <c r="CI714" i="1"/>
  <c r="CM713" i="1"/>
  <c r="CL713" i="1"/>
  <c r="CK713" i="1"/>
  <c r="CJ713" i="1"/>
  <c r="CI713" i="1"/>
  <c r="CM712" i="1"/>
  <c r="CL712" i="1"/>
  <c r="CK712" i="1"/>
  <c r="CJ712" i="1"/>
  <c r="CI712" i="1"/>
  <c r="CM711" i="1"/>
  <c r="CL711" i="1"/>
  <c r="CK711" i="1"/>
  <c r="CJ711" i="1"/>
  <c r="CI711" i="1"/>
  <c r="CM710" i="1"/>
  <c r="CL710" i="1"/>
  <c r="CK710" i="1"/>
  <c r="CJ710" i="1"/>
  <c r="CI710" i="1"/>
  <c r="CM709" i="1"/>
  <c r="CL709" i="1"/>
  <c r="CK709" i="1"/>
  <c r="CJ709" i="1"/>
  <c r="CI709" i="1"/>
  <c r="CM708" i="1"/>
  <c r="CL708" i="1"/>
  <c r="CK708" i="1"/>
  <c r="CJ708" i="1"/>
  <c r="CI708" i="1"/>
  <c r="CM707" i="1"/>
  <c r="CL707" i="1"/>
  <c r="CK707" i="1"/>
  <c r="CJ707" i="1"/>
  <c r="CI707" i="1"/>
  <c r="CM706" i="1"/>
  <c r="CL706" i="1"/>
  <c r="CK706" i="1"/>
  <c r="CJ706" i="1"/>
  <c r="CI706" i="1"/>
  <c r="CM705" i="1"/>
  <c r="CL705" i="1"/>
  <c r="CK705" i="1"/>
  <c r="CJ705" i="1"/>
  <c r="CI705" i="1"/>
  <c r="CM704" i="1"/>
  <c r="CL704" i="1"/>
  <c r="CK704" i="1"/>
  <c r="CJ704" i="1"/>
  <c r="CI704" i="1"/>
  <c r="CM703" i="1"/>
  <c r="CL703" i="1"/>
  <c r="CK703" i="1"/>
  <c r="CJ703" i="1"/>
  <c r="CI703" i="1"/>
  <c r="CM702" i="1"/>
  <c r="CL702" i="1"/>
  <c r="CK702" i="1"/>
  <c r="CJ702" i="1"/>
  <c r="CI702" i="1"/>
  <c r="CM701" i="1"/>
  <c r="CL701" i="1"/>
  <c r="CK701" i="1"/>
  <c r="CJ701" i="1"/>
  <c r="CI701" i="1"/>
  <c r="CM700" i="1"/>
  <c r="CL700" i="1"/>
  <c r="CK700" i="1"/>
  <c r="CJ700" i="1"/>
  <c r="CI700" i="1"/>
  <c r="CM699" i="1"/>
  <c r="CL699" i="1"/>
  <c r="CK699" i="1"/>
  <c r="CJ699" i="1"/>
  <c r="CI699" i="1"/>
  <c r="CM698" i="1"/>
  <c r="CL698" i="1"/>
  <c r="CK698" i="1"/>
  <c r="CJ698" i="1"/>
  <c r="CI698" i="1"/>
  <c r="CM697" i="1"/>
  <c r="CL697" i="1"/>
  <c r="CK697" i="1"/>
  <c r="CJ697" i="1"/>
  <c r="CI697" i="1"/>
  <c r="CM696" i="1"/>
  <c r="CL696" i="1"/>
  <c r="CK696" i="1"/>
  <c r="CJ696" i="1"/>
  <c r="CI696" i="1"/>
  <c r="CM695" i="1"/>
  <c r="CL695" i="1"/>
  <c r="CK695" i="1"/>
  <c r="CJ695" i="1"/>
  <c r="CI695" i="1"/>
  <c r="CM694" i="1"/>
  <c r="CL694" i="1"/>
  <c r="CK694" i="1"/>
  <c r="CJ694" i="1"/>
  <c r="CI694" i="1"/>
  <c r="CM693" i="1"/>
  <c r="CL693" i="1"/>
  <c r="CK693" i="1"/>
  <c r="CJ693" i="1"/>
  <c r="CI693" i="1"/>
  <c r="CM692" i="1"/>
  <c r="CL692" i="1"/>
  <c r="CK692" i="1"/>
  <c r="CJ692" i="1"/>
  <c r="CI692" i="1"/>
  <c r="CM691" i="1"/>
  <c r="CL691" i="1"/>
  <c r="CK691" i="1"/>
  <c r="CJ691" i="1"/>
  <c r="CI691" i="1"/>
  <c r="CM690" i="1"/>
  <c r="CL690" i="1"/>
  <c r="CK690" i="1"/>
  <c r="CJ690" i="1"/>
  <c r="CI690" i="1"/>
  <c r="CM689" i="1"/>
  <c r="CL689" i="1"/>
  <c r="CK689" i="1"/>
  <c r="CJ689" i="1"/>
  <c r="CI689" i="1"/>
  <c r="CM688" i="1"/>
  <c r="CL688" i="1"/>
  <c r="CK688" i="1"/>
  <c r="CJ688" i="1"/>
  <c r="CI688" i="1"/>
  <c r="CM687" i="1"/>
  <c r="CL687" i="1"/>
  <c r="CK687" i="1"/>
  <c r="CJ687" i="1"/>
  <c r="CI687" i="1"/>
  <c r="CM686" i="1"/>
  <c r="CL686" i="1"/>
  <c r="CK686" i="1"/>
  <c r="CJ686" i="1"/>
  <c r="CI686" i="1"/>
  <c r="CM685" i="1"/>
  <c r="CL685" i="1"/>
  <c r="CK685" i="1"/>
  <c r="CJ685" i="1"/>
  <c r="CI685" i="1"/>
  <c r="CM684" i="1"/>
  <c r="CL684" i="1"/>
  <c r="CK684" i="1"/>
  <c r="CJ684" i="1"/>
  <c r="CI684" i="1"/>
  <c r="CM683" i="1"/>
  <c r="CL683" i="1"/>
  <c r="CK683" i="1"/>
  <c r="CJ683" i="1"/>
  <c r="CI683" i="1"/>
  <c r="CM682" i="1"/>
  <c r="CL682" i="1"/>
  <c r="CK682" i="1"/>
  <c r="CJ682" i="1"/>
  <c r="CI682" i="1"/>
  <c r="CM681" i="1"/>
  <c r="CL681" i="1"/>
  <c r="CK681" i="1"/>
  <c r="CJ681" i="1"/>
  <c r="CI681" i="1"/>
  <c r="CM680" i="1"/>
  <c r="CL680" i="1"/>
  <c r="CK680" i="1"/>
  <c r="CJ680" i="1"/>
  <c r="CI680" i="1"/>
  <c r="CM679" i="1"/>
  <c r="CL679" i="1"/>
  <c r="CK679" i="1"/>
  <c r="CJ679" i="1"/>
  <c r="CI679" i="1"/>
  <c r="CM678" i="1"/>
  <c r="CL678" i="1"/>
  <c r="CK678" i="1"/>
  <c r="CJ678" i="1"/>
  <c r="CI678" i="1"/>
  <c r="CM677" i="1"/>
  <c r="CL677" i="1"/>
  <c r="CK677" i="1"/>
  <c r="CJ677" i="1"/>
  <c r="CI677" i="1"/>
  <c r="CM676" i="1"/>
  <c r="CL676" i="1"/>
  <c r="CK676" i="1"/>
  <c r="CJ676" i="1"/>
  <c r="CI676" i="1"/>
  <c r="CM675" i="1"/>
  <c r="CL675" i="1"/>
  <c r="CK675" i="1"/>
  <c r="CJ675" i="1"/>
  <c r="CI675" i="1"/>
  <c r="CM674" i="1"/>
  <c r="CL674" i="1"/>
  <c r="CK674" i="1"/>
  <c r="CJ674" i="1"/>
  <c r="CI674" i="1"/>
  <c r="CM673" i="1"/>
  <c r="CL673" i="1"/>
  <c r="CK673" i="1"/>
  <c r="CJ673" i="1"/>
  <c r="CI673" i="1"/>
  <c r="CM672" i="1"/>
  <c r="CL672" i="1"/>
  <c r="CK672" i="1"/>
  <c r="CJ672" i="1"/>
  <c r="CI672" i="1"/>
  <c r="CM671" i="1"/>
  <c r="CL671" i="1"/>
  <c r="CK671" i="1"/>
  <c r="CJ671" i="1"/>
  <c r="CI671" i="1"/>
  <c r="CM670" i="1"/>
  <c r="CL670" i="1"/>
  <c r="CK670" i="1"/>
  <c r="CJ670" i="1"/>
  <c r="CI670" i="1"/>
  <c r="CM669" i="1"/>
  <c r="CL669" i="1"/>
  <c r="CK669" i="1"/>
  <c r="CJ669" i="1"/>
  <c r="CI669" i="1"/>
  <c r="CM668" i="1"/>
  <c r="CL668" i="1"/>
  <c r="CK668" i="1"/>
  <c r="CJ668" i="1"/>
  <c r="CI668" i="1"/>
  <c r="CM667" i="1"/>
  <c r="CL667" i="1"/>
  <c r="CK667" i="1"/>
  <c r="CJ667" i="1"/>
  <c r="CI667" i="1"/>
  <c r="CM666" i="1"/>
  <c r="CL666" i="1"/>
  <c r="CK666" i="1"/>
  <c r="CJ666" i="1"/>
  <c r="CI666" i="1"/>
  <c r="CM665" i="1"/>
  <c r="CL665" i="1"/>
  <c r="CK665" i="1"/>
  <c r="CJ665" i="1"/>
  <c r="CI665" i="1"/>
  <c r="CM664" i="1"/>
  <c r="CL664" i="1"/>
  <c r="CK664" i="1"/>
  <c r="CJ664" i="1"/>
  <c r="CI664" i="1"/>
  <c r="CM663" i="1"/>
  <c r="CL663" i="1"/>
  <c r="CK663" i="1"/>
  <c r="CJ663" i="1"/>
  <c r="CI663" i="1"/>
  <c r="CM662" i="1"/>
  <c r="CL662" i="1"/>
  <c r="CK662" i="1"/>
  <c r="CJ662" i="1"/>
  <c r="CI662" i="1"/>
  <c r="CM661" i="1"/>
  <c r="CL661" i="1"/>
  <c r="CK661" i="1"/>
  <c r="CJ661" i="1"/>
  <c r="CI661" i="1"/>
  <c r="CM660" i="1"/>
  <c r="CL660" i="1"/>
  <c r="CK660" i="1"/>
  <c r="CJ660" i="1"/>
  <c r="CI660" i="1"/>
  <c r="CM659" i="1"/>
  <c r="CL659" i="1"/>
  <c r="CK659" i="1"/>
  <c r="CJ659" i="1"/>
  <c r="CI659" i="1"/>
  <c r="CM658" i="1"/>
  <c r="CL658" i="1"/>
  <c r="CK658" i="1"/>
  <c r="CJ658" i="1"/>
  <c r="CI658" i="1"/>
  <c r="CM657" i="1"/>
  <c r="CL657" i="1"/>
  <c r="CK657" i="1"/>
  <c r="CJ657" i="1"/>
  <c r="CI657" i="1"/>
  <c r="CM656" i="1"/>
  <c r="CL656" i="1"/>
  <c r="CK656" i="1"/>
  <c r="CJ656" i="1"/>
  <c r="CI656" i="1"/>
  <c r="CM655" i="1"/>
  <c r="CL655" i="1"/>
  <c r="CK655" i="1"/>
  <c r="CJ655" i="1"/>
  <c r="CI655" i="1"/>
  <c r="CM654" i="1"/>
  <c r="CL654" i="1"/>
  <c r="CK654" i="1"/>
  <c r="CJ654" i="1"/>
  <c r="CI654" i="1"/>
  <c r="CM653" i="1"/>
  <c r="CL653" i="1"/>
  <c r="CK653" i="1"/>
  <c r="CJ653" i="1"/>
  <c r="CI653" i="1"/>
  <c r="CM652" i="1"/>
  <c r="CL652" i="1"/>
  <c r="CK652" i="1"/>
  <c r="CJ652" i="1"/>
  <c r="CI652" i="1"/>
  <c r="CM651" i="1"/>
  <c r="CL651" i="1"/>
  <c r="CK651" i="1"/>
  <c r="CJ651" i="1"/>
  <c r="CI651" i="1"/>
  <c r="CM650" i="1"/>
  <c r="CL650" i="1"/>
  <c r="CK650" i="1"/>
  <c r="CJ650" i="1"/>
  <c r="CI650" i="1"/>
  <c r="CM649" i="1"/>
  <c r="CL649" i="1"/>
  <c r="CK649" i="1"/>
  <c r="CJ649" i="1"/>
  <c r="CI649" i="1"/>
  <c r="CM648" i="1"/>
  <c r="CL648" i="1"/>
  <c r="CK648" i="1"/>
  <c r="CJ648" i="1"/>
  <c r="CI648" i="1"/>
  <c r="CM647" i="1"/>
  <c r="CL647" i="1"/>
  <c r="CK647" i="1"/>
  <c r="CJ647" i="1"/>
  <c r="CI647" i="1"/>
  <c r="CM646" i="1"/>
  <c r="CL646" i="1"/>
  <c r="CK646" i="1"/>
  <c r="CJ646" i="1"/>
  <c r="CI646" i="1"/>
  <c r="CM645" i="1"/>
  <c r="CL645" i="1"/>
  <c r="CK645" i="1"/>
  <c r="CJ645" i="1"/>
  <c r="CI645" i="1"/>
  <c r="CM644" i="1"/>
  <c r="CL644" i="1"/>
  <c r="CK644" i="1"/>
  <c r="CJ644" i="1"/>
  <c r="CI644" i="1"/>
  <c r="CM643" i="1"/>
  <c r="CL643" i="1"/>
  <c r="CK643" i="1"/>
  <c r="CJ643" i="1"/>
  <c r="CI643" i="1"/>
  <c r="CM642" i="1"/>
  <c r="CL642" i="1"/>
  <c r="CK642" i="1"/>
  <c r="CJ642" i="1"/>
  <c r="CI642" i="1"/>
  <c r="CM641" i="1"/>
  <c r="CL641" i="1"/>
  <c r="CK641" i="1"/>
  <c r="CJ641" i="1"/>
  <c r="CI641" i="1"/>
  <c r="CM640" i="1"/>
  <c r="CL640" i="1"/>
  <c r="CK640" i="1"/>
  <c r="CJ640" i="1"/>
  <c r="CI640" i="1"/>
  <c r="CM639" i="1"/>
  <c r="CL639" i="1"/>
  <c r="CK639" i="1"/>
  <c r="CJ639" i="1"/>
  <c r="CI639" i="1"/>
  <c r="CM638" i="1"/>
  <c r="CL638" i="1"/>
  <c r="CK638" i="1"/>
  <c r="CJ638" i="1"/>
  <c r="CI638" i="1"/>
  <c r="CM637" i="1"/>
  <c r="CL637" i="1"/>
  <c r="CK637" i="1"/>
  <c r="CJ637" i="1"/>
  <c r="CI637" i="1"/>
  <c r="CM636" i="1"/>
  <c r="CL636" i="1"/>
  <c r="CK636" i="1"/>
  <c r="CJ636" i="1"/>
  <c r="CI636" i="1"/>
  <c r="CM635" i="1"/>
  <c r="CL635" i="1"/>
  <c r="CK635" i="1"/>
  <c r="CJ635" i="1"/>
  <c r="CI635" i="1"/>
  <c r="CM634" i="1"/>
  <c r="CL634" i="1"/>
  <c r="CK634" i="1"/>
  <c r="CJ634" i="1"/>
  <c r="CI634" i="1"/>
  <c r="CM633" i="1"/>
  <c r="CL633" i="1"/>
  <c r="CK633" i="1"/>
  <c r="CJ633" i="1"/>
  <c r="CI633" i="1"/>
  <c r="CM632" i="1"/>
  <c r="CL632" i="1"/>
  <c r="CK632" i="1"/>
  <c r="CJ632" i="1"/>
  <c r="CI632" i="1"/>
  <c r="CM631" i="1"/>
  <c r="CL631" i="1"/>
  <c r="CK631" i="1"/>
  <c r="CJ631" i="1"/>
  <c r="CI631" i="1"/>
  <c r="CM630" i="1"/>
  <c r="CL630" i="1"/>
  <c r="CK630" i="1"/>
  <c r="CJ630" i="1"/>
  <c r="CI630" i="1"/>
  <c r="CM629" i="1"/>
  <c r="CL629" i="1"/>
  <c r="CK629" i="1"/>
  <c r="CJ629" i="1"/>
  <c r="CI629" i="1"/>
  <c r="CM628" i="1"/>
  <c r="CL628" i="1"/>
  <c r="CK628" i="1"/>
  <c r="CJ628" i="1"/>
  <c r="CI628" i="1"/>
  <c r="CM627" i="1"/>
  <c r="CL627" i="1"/>
  <c r="CK627" i="1"/>
  <c r="CJ627" i="1"/>
  <c r="CI627" i="1"/>
  <c r="CM626" i="1"/>
  <c r="CL626" i="1"/>
  <c r="CK626" i="1"/>
  <c r="CJ626" i="1"/>
  <c r="CI626" i="1"/>
  <c r="CM625" i="1"/>
  <c r="CL625" i="1"/>
  <c r="CK625" i="1"/>
  <c r="CJ625" i="1"/>
  <c r="CI625" i="1"/>
  <c r="CM624" i="1"/>
  <c r="CL624" i="1"/>
  <c r="CK624" i="1"/>
  <c r="CJ624" i="1"/>
  <c r="CI624" i="1"/>
  <c r="CM623" i="1"/>
  <c r="CL623" i="1"/>
  <c r="CK623" i="1"/>
  <c r="CJ623" i="1"/>
  <c r="CI623" i="1"/>
  <c r="CM622" i="1"/>
  <c r="CL622" i="1"/>
  <c r="CK622" i="1"/>
  <c r="CJ622" i="1"/>
  <c r="CI622" i="1"/>
  <c r="CM621" i="1"/>
  <c r="CL621" i="1"/>
  <c r="CK621" i="1"/>
  <c r="CJ621" i="1"/>
  <c r="CI621" i="1"/>
  <c r="CM620" i="1"/>
  <c r="CL620" i="1"/>
  <c r="CK620" i="1"/>
  <c r="CJ620" i="1"/>
  <c r="CI620" i="1"/>
  <c r="CM619" i="1"/>
  <c r="CL619" i="1"/>
  <c r="CK619" i="1"/>
  <c r="CJ619" i="1"/>
  <c r="CI619" i="1"/>
  <c r="CM618" i="1"/>
  <c r="CL618" i="1"/>
  <c r="CK618" i="1"/>
  <c r="CJ618" i="1"/>
  <c r="CI618" i="1"/>
  <c r="CM617" i="1"/>
  <c r="CL617" i="1"/>
  <c r="CK617" i="1"/>
  <c r="CJ617" i="1"/>
  <c r="CI617" i="1"/>
  <c r="CM616" i="1"/>
  <c r="CL616" i="1"/>
  <c r="CK616" i="1"/>
  <c r="CJ616" i="1"/>
  <c r="CI616" i="1"/>
  <c r="CM615" i="1"/>
  <c r="CL615" i="1"/>
  <c r="CK615" i="1"/>
  <c r="CJ615" i="1"/>
  <c r="CI615" i="1"/>
  <c r="CM614" i="1"/>
  <c r="CL614" i="1"/>
  <c r="CK614" i="1"/>
  <c r="CJ614" i="1"/>
  <c r="CI614" i="1"/>
  <c r="CM613" i="1"/>
  <c r="CL613" i="1"/>
  <c r="CK613" i="1"/>
  <c r="CJ613" i="1"/>
  <c r="CI613" i="1"/>
  <c r="CM612" i="1"/>
  <c r="CL612" i="1"/>
  <c r="CK612" i="1"/>
  <c r="CJ612" i="1"/>
  <c r="CI612" i="1"/>
  <c r="CM611" i="1"/>
  <c r="CL611" i="1"/>
  <c r="CK611" i="1"/>
  <c r="CJ611" i="1"/>
  <c r="CI611" i="1"/>
  <c r="CM610" i="1"/>
  <c r="CL610" i="1"/>
  <c r="CK610" i="1"/>
  <c r="CJ610" i="1"/>
  <c r="CI610" i="1"/>
  <c r="CM609" i="1"/>
  <c r="CL609" i="1"/>
  <c r="CK609" i="1"/>
  <c r="CJ609" i="1"/>
  <c r="CI609" i="1"/>
  <c r="CM608" i="1"/>
  <c r="CL608" i="1"/>
  <c r="CK608" i="1"/>
  <c r="CJ608" i="1"/>
  <c r="CI608" i="1"/>
  <c r="CM607" i="1"/>
  <c r="CL607" i="1"/>
  <c r="CK607" i="1"/>
  <c r="CJ607" i="1"/>
  <c r="CI607" i="1"/>
  <c r="CM606" i="1"/>
  <c r="CL606" i="1"/>
  <c r="CK606" i="1"/>
  <c r="CJ606" i="1"/>
  <c r="CI606" i="1"/>
  <c r="CM605" i="1"/>
  <c r="CL605" i="1"/>
  <c r="CK605" i="1"/>
  <c r="CJ605" i="1"/>
  <c r="CI605" i="1"/>
  <c r="CM604" i="1"/>
  <c r="CL604" i="1"/>
  <c r="CK604" i="1"/>
  <c r="CJ604" i="1"/>
  <c r="CI604" i="1"/>
  <c r="CM603" i="1"/>
  <c r="CL603" i="1"/>
  <c r="CK603" i="1"/>
  <c r="CJ603" i="1"/>
  <c r="CI603" i="1"/>
  <c r="CM602" i="1"/>
  <c r="CL602" i="1"/>
  <c r="CK602" i="1"/>
  <c r="CJ602" i="1"/>
  <c r="CI602" i="1"/>
  <c r="CM601" i="1"/>
  <c r="CL601" i="1"/>
  <c r="CK601" i="1"/>
  <c r="CJ601" i="1"/>
  <c r="CI601" i="1"/>
  <c r="CM600" i="1"/>
  <c r="CL600" i="1"/>
  <c r="CK600" i="1"/>
  <c r="CJ600" i="1"/>
  <c r="CI600" i="1"/>
  <c r="CM599" i="1"/>
  <c r="CL599" i="1"/>
  <c r="CK599" i="1"/>
  <c r="CJ599" i="1"/>
  <c r="CI599" i="1"/>
  <c r="CM598" i="1"/>
  <c r="CL598" i="1"/>
  <c r="CK598" i="1"/>
  <c r="CJ598" i="1"/>
  <c r="CI598" i="1"/>
  <c r="CM597" i="1"/>
  <c r="CL597" i="1"/>
  <c r="CK597" i="1"/>
  <c r="CJ597" i="1"/>
  <c r="CI597" i="1"/>
  <c r="CM596" i="1"/>
  <c r="CL596" i="1"/>
  <c r="CK596" i="1"/>
  <c r="CJ596" i="1"/>
  <c r="CI596" i="1"/>
  <c r="CM595" i="1"/>
  <c r="CL595" i="1"/>
  <c r="CK595" i="1"/>
  <c r="CJ595" i="1"/>
  <c r="CI595" i="1"/>
  <c r="CM594" i="1"/>
  <c r="CL594" i="1"/>
  <c r="CK594" i="1"/>
  <c r="CJ594" i="1"/>
  <c r="CI594" i="1"/>
  <c r="CM593" i="1"/>
  <c r="CL593" i="1"/>
  <c r="CK593" i="1"/>
  <c r="CJ593" i="1"/>
  <c r="CI593" i="1"/>
  <c r="CM592" i="1"/>
  <c r="CL592" i="1"/>
  <c r="CK592" i="1"/>
  <c r="CJ592" i="1"/>
  <c r="CI592" i="1"/>
  <c r="CM591" i="1"/>
  <c r="CL591" i="1"/>
  <c r="CK591" i="1"/>
  <c r="CJ591" i="1"/>
  <c r="CI591" i="1"/>
  <c r="CM590" i="1"/>
  <c r="CL590" i="1"/>
  <c r="CK590" i="1"/>
  <c r="CJ590" i="1"/>
  <c r="CI590" i="1"/>
  <c r="CM589" i="1"/>
  <c r="CL589" i="1"/>
  <c r="CK589" i="1"/>
  <c r="CJ589" i="1"/>
  <c r="CI589" i="1"/>
  <c r="CM588" i="1"/>
  <c r="CL588" i="1"/>
  <c r="CK588" i="1"/>
  <c r="CJ588" i="1"/>
  <c r="CI588" i="1"/>
  <c r="CM587" i="1"/>
  <c r="CL587" i="1"/>
  <c r="CK587" i="1"/>
  <c r="CJ587" i="1"/>
  <c r="CI587" i="1"/>
  <c r="CM586" i="1"/>
  <c r="CL586" i="1"/>
  <c r="CK586" i="1"/>
  <c r="CJ586" i="1"/>
  <c r="CI586" i="1"/>
  <c r="CM585" i="1"/>
  <c r="CL585" i="1"/>
  <c r="CK585" i="1"/>
  <c r="CJ585" i="1"/>
  <c r="CI585" i="1"/>
  <c r="CM584" i="1"/>
  <c r="CL584" i="1"/>
  <c r="CK584" i="1"/>
  <c r="CJ584" i="1"/>
  <c r="CI584" i="1"/>
  <c r="CM583" i="1"/>
  <c r="CL583" i="1"/>
  <c r="CK583" i="1"/>
  <c r="CJ583" i="1"/>
  <c r="CI583" i="1"/>
  <c r="CM582" i="1"/>
  <c r="CL582" i="1"/>
  <c r="CK582" i="1"/>
  <c r="CJ582" i="1"/>
  <c r="CI582" i="1"/>
  <c r="CM581" i="1"/>
  <c r="CL581" i="1"/>
  <c r="CK581" i="1"/>
  <c r="CJ581" i="1"/>
  <c r="CI581" i="1"/>
  <c r="CM580" i="1"/>
  <c r="CL580" i="1"/>
  <c r="CK580" i="1"/>
  <c r="CJ580" i="1"/>
  <c r="CI580" i="1"/>
  <c r="CM579" i="1"/>
  <c r="CL579" i="1"/>
  <c r="CK579" i="1"/>
  <c r="CJ579" i="1"/>
  <c r="CI579" i="1"/>
  <c r="CM578" i="1"/>
  <c r="CL578" i="1"/>
  <c r="CK578" i="1"/>
  <c r="CJ578" i="1"/>
  <c r="CI578" i="1"/>
  <c r="CM577" i="1"/>
  <c r="CL577" i="1"/>
  <c r="CK577" i="1"/>
  <c r="CJ577" i="1"/>
  <c r="CI577" i="1"/>
  <c r="CM576" i="1"/>
  <c r="CL576" i="1"/>
  <c r="CK576" i="1"/>
  <c r="CJ576" i="1"/>
  <c r="CI576" i="1"/>
  <c r="CM575" i="1"/>
  <c r="CL575" i="1"/>
  <c r="CK575" i="1"/>
  <c r="CJ575" i="1"/>
  <c r="CI575" i="1"/>
  <c r="CM574" i="1"/>
  <c r="CL574" i="1"/>
  <c r="CK574" i="1"/>
  <c r="CJ574" i="1"/>
  <c r="CI574" i="1"/>
  <c r="CM573" i="1"/>
  <c r="CL573" i="1"/>
  <c r="CK573" i="1"/>
  <c r="CJ573" i="1"/>
  <c r="CI573" i="1"/>
  <c r="CM572" i="1"/>
  <c r="CL572" i="1"/>
  <c r="CK572" i="1"/>
  <c r="CJ572" i="1"/>
  <c r="CI572" i="1"/>
  <c r="CM571" i="1"/>
  <c r="CL571" i="1"/>
  <c r="CK571" i="1"/>
  <c r="CJ571" i="1"/>
  <c r="CI571" i="1"/>
  <c r="CM570" i="1"/>
  <c r="CL570" i="1"/>
  <c r="CK570" i="1"/>
  <c r="CJ570" i="1"/>
  <c r="CI570" i="1"/>
  <c r="CM569" i="1"/>
  <c r="CL569" i="1"/>
  <c r="CK569" i="1"/>
  <c r="CJ569" i="1"/>
  <c r="CI569" i="1"/>
  <c r="CM568" i="1"/>
  <c r="CL568" i="1"/>
  <c r="CK568" i="1"/>
  <c r="CJ568" i="1"/>
  <c r="CI568" i="1"/>
  <c r="CM567" i="1"/>
  <c r="CL567" i="1"/>
  <c r="CK567" i="1"/>
  <c r="CJ567" i="1"/>
  <c r="CI567" i="1"/>
  <c r="CM566" i="1"/>
  <c r="CL566" i="1"/>
  <c r="CK566" i="1"/>
  <c r="CJ566" i="1"/>
  <c r="CI566" i="1"/>
  <c r="CM565" i="1"/>
  <c r="CL565" i="1"/>
  <c r="CK565" i="1"/>
  <c r="CJ565" i="1"/>
  <c r="CI565" i="1"/>
  <c r="CM564" i="1"/>
  <c r="CL564" i="1"/>
  <c r="CK564" i="1"/>
  <c r="CJ564" i="1"/>
  <c r="CI564" i="1"/>
  <c r="CM563" i="1"/>
  <c r="CL563" i="1"/>
  <c r="CK563" i="1"/>
  <c r="CJ563" i="1"/>
  <c r="CI563" i="1"/>
  <c r="CM562" i="1"/>
  <c r="CL562" i="1"/>
  <c r="CK562" i="1"/>
  <c r="CJ562" i="1"/>
  <c r="CI562" i="1"/>
  <c r="CM561" i="1"/>
  <c r="CL561" i="1"/>
  <c r="CK561" i="1"/>
  <c r="CJ561" i="1"/>
  <c r="CI561" i="1"/>
  <c r="CM560" i="1"/>
  <c r="CL560" i="1"/>
  <c r="CK560" i="1"/>
  <c r="CJ560" i="1"/>
  <c r="CI560" i="1"/>
  <c r="CM559" i="1"/>
  <c r="CL559" i="1"/>
  <c r="CK559" i="1"/>
  <c r="CJ559" i="1"/>
  <c r="CI559" i="1"/>
  <c r="CM558" i="1"/>
  <c r="CL558" i="1"/>
  <c r="CK558" i="1"/>
  <c r="CJ558" i="1"/>
  <c r="CI558" i="1"/>
  <c r="CM557" i="1"/>
  <c r="CL557" i="1"/>
  <c r="CK557" i="1"/>
  <c r="CJ557" i="1"/>
  <c r="CI557" i="1"/>
  <c r="CM556" i="1"/>
  <c r="CL556" i="1"/>
  <c r="CK556" i="1"/>
  <c r="CJ556" i="1"/>
  <c r="CI556" i="1"/>
  <c r="CM555" i="1"/>
  <c r="CL555" i="1"/>
  <c r="CK555" i="1"/>
  <c r="CJ555" i="1"/>
  <c r="CI555" i="1"/>
  <c r="CM554" i="1"/>
  <c r="CL554" i="1"/>
  <c r="CK554" i="1"/>
  <c r="CJ554" i="1"/>
  <c r="CI554" i="1"/>
  <c r="CM553" i="1"/>
  <c r="CL553" i="1"/>
  <c r="CK553" i="1"/>
  <c r="CJ553" i="1"/>
  <c r="CI553" i="1"/>
  <c r="CM552" i="1"/>
  <c r="CL552" i="1"/>
  <c r="CK552" i="1"/>
  <c r="CJ552" i="1"/>
  <c r="CI552" i="1"/>
  <c r="CM551" i="1"/>
  <c r="CL551" i="1"/>
  <c r="CK551" i="1"/>
  <c r="CJ551" i="1"/>
  <c r="CI551" i="1"/>
  <c r="CM550" i="1"/>
  <c r="CL550" i="1"/>
  <c r="CK550" i="1"/>
  <c r="CJ550" i="1"/>
  <c r="CI550" i="1"/>
  <c r="CM549" i="1"/>
  <c r="CL549" i="1"/>
  <c r="CK549" i="1"/>
  <c r="CJ549" i="1"/>
  <c r="CI549" i="1"/>
  <c r="CM548" i="1"/>
  <c r="CL548" i="1"/>
  <c r="CK548" i="1"/>
  <c r="CJ548" i="1"/>
  <c r="CI548" i="1"/>
  <c r="CM547" i="1"/>
  <c r="CL547" i="1"/>
  <c r="CK547" i="1"/>
  <c r="CJ547" i="1"/>
  <c r="CI547" i="1"/>
  <c r="CM546" i="1"/>
  <c r="CL546" i="1"/>
  <c r="CK546" i="1"/>
  <c r="CJ546" i="1"/>
  <c r="CI546" i="1"/>
  <c r="CM545" i="1"/>
  <c r="CL545" i="1"/>
  <c r="CK545" i="1"/>
  <c r="CJ545" i="1"/>
  <c r="CI545" i="1"/>
  <c r="CM544" i="1"/>
  <c r="CL544" i="1"/>
  <c r="CK544" i="1"/>
  <c r="CJ544" i="1"/>
  <c r="CI544" i="1"/>
  <c r="CM543" i="1"/>
  <c r="CL543" i="1"/>
  <c r="CK543" i="1"/>
  <c r="CJ543" i="1"/>
  <c r="CI543" i="1"/>
  <c r="CM542" i="1"/>
  <c r="CL542" i="1"/>
  <c r="CK542" i="1"/>
  <c r="CJ542" i="1"/>
  <c r="CI542" i="1"/>
  <c r="CM541" i="1"/>
  <c r="CL541" i="1"/>
  <c r="CK541" i="1"/>
  <c r="CJ541" i="1"/>
  <c r="CI541" i="1"/>
  <c r="CM540" i="1"/>
  <c r="CL540" i="1"/>
  <c r="CK540" i="1"/>
  <c r="CJ540" i="1"/>
  <c r="CI540" i="1"/>
  <c r="CM539" i="1"/>
  <c r="CL539" i="1"/>
  <c r="CK539" i="1"/>
  <c r="CJ539" i="1"/>
  <c r="CI539" i="1"/>
  <c r="CM538" i="1"/>
  <c r="CL538" i="1"/>
  <c r="CK538" i="1"/>
  <c r="CJ538" i="1"/>
  <c r="CI538" i="1"/>
  <c r="CM537" i="1"/>
  <c r="CL537" i="1"/>
  <c r="CK537" i="1"/>
  <c r="CJ537" i="1"/>
  <c r="CI537" i="1"/>
  <c r="CM536" i="1"/>
  <c r="CL536" i="1"/>
  <c r="CK536" i="1"/>
  <c r="CJ536" i="1"/>
  <c r="CI536" i="1"/>
  <c r="CM535" i="1"/>
  <c r="CL535" i="1"/>
  <c r="CK535" i="1"/>
  <c r="CJ535" i="1"/>
  <c r="CI535" i="1"/>
  <c r="CM534" i="1"/>
  <c r="CL534" i="1"/>
  <c r="CK534" i="1"/>
  <c r="CJ534" i="1"/>
  <c r="CI534" i="1"/>
  <c r="CM533" i="1"/>
  <c r="CL533" i="1"/>
  <c r="CK533" i="1"/>
  <c r="CJ533" i="1"/>
  <c r="CI533" i="1"/>
  <c r="CM532" i="1"/>
  <c r="CL532" i="1"/>
  <c r="CK532" i="1"/>
  <c r="CJ532" i="1"/>
  <c r="CI532" i="1"/>
  <c r="CM531" i="1"/>
  <c r="CL531" i="1"/>
  <c r="CK531" i="1"/>
  <c r="CJ531" i="1"/>
  <c r="CI531" i="1"/>
  <c r="CM530" i="1"/>
  <c r="CL530" i="1"/>
  <c r="CK530" i="1"/>
  <c r="CJ530" i="1"/>
  <c r="CI530" i="1"/>
  <c r="CM529" i="1"/>
  <c r="CL529" i="1"/>
  <c r="CK529" i="1"/>
  <c r="CJ529" i="1"/>
  <c r="CI529" i="1"/>
  <c r="CM528" i="1"/>
  <c r="CL528" i="1"/>
  <c r="CK528" i="1"/>
  <c r="CJ528" i="1"/>
  <c r="CI528" i="1"/>
  <c r="CM527" i="1"/>
  <c r="CL527" i="1"/>
  <c r="CK527" i="1"/>
  <c r="CJ527" i="1"/>
  <c r="CI527" i="1"/>
  <c r="CM526" i="1"/>
  <c r="CL526" i="1"/>
  <c r="CK526" i="1"/>
  <c r="CJ526" i="1"/>
  <c r="CI526" i="1"/>
  <c r="CM525" i="1"/>
  <c r="CL525" i="1"/>
  <c r="CK525" i="1"/>
  <c r="CJ525" i="1"/>
  <c r="CI525" i="1"/>
  <c r="CM524" i="1"/>
  <c r="CL524" i="1"/>
  <c r="CK524" i="1"/>
  <c r="CJ524" i="1"/>
  <c r="CI524" i="1"/>
  <c r="CM523" i="1"/>
  <c r="CL523" i="1"/>
  <c r="CK523" i="1"/>
  <c r="CJ523" i="1"/>
  <c r="CI523" i="1"/>
  <c r="CM522" i="1"/>
  <c r="CL522" i="1"/>
  <c r="CK522" i="1"/>
  <c r="CJ522" i="1"/>
  <c r="CI522" i="1"/>
  <c r="CM521" i="1"/>
  <c r="CL521" i="1"/>
  <c r="CK521" i="1"/>
  <c r="CJ521" i="1"/>
  <c r="CI521" i="1"/>
  <c r="CM520" i="1"/>
  <c r="CL520" i="1"/>
  <c r="CK520" i="1"/>
  <c r="CJ520" i="1"/>
  <c r="CI520" i="1"/>
  <c r="CM519" i="1"/>
  <c r="CL519" i="1"/>
  <c r="CK519" i="1"/>
  <c r="CJ519" i="1"/>
  <c r="CI519" i="1"/>
  <c r="CM518" i="1"/>
  <c r="CL518" i="1"/>
  <c r="CK518" i="1"/>
  <c r="CJ518" i="1"/>
  <c r="CI518" i="1"/>
  <c r="CM517" i="1"/>
  <c r="CL517" i="1"/>
  <c r="CK517" i="1"/>
  <c r="CJ517" i="1"/>
  <c r="CI517" i="1"/>
  <c r="CM516" i="1"/>
  <c r="CL516" i="1"/>
  <c r="CK516" i="1"/>
  <c r="CJ516" i="1"/>
  <c r="CI516" i="1"/>
  <c r="CM515" i="1"/>
  <c r="CL515" i="1"/>
  <c r="CK515" i="1"/>
  <c r="CJ515" i="1"/>
  <c r="CI515" i="1"/>
  <c r="CM514" i="1"/>
  <c r="CL514" i="1"/>
  <c r="CK514" i="1"/>
  <c r="CJ514" i="1"/>
  <c r="CI514" i="1"/>
  <c r="CM513" i="1"/>
  <c r="CL513" i="1"/>
  <c r="CK513" i="1"/>
  <c r="CJ513" i="1"/>
  <c r="CI513" i="1"/>
  <c r="CM512" i="1"/>
  <c r="CL512" i="1"/>
  <c r="CK512" i="1"/>
  <c r="CJ512" i="1"/>
  <c r="CI512" i="1"/>
  <c r="CM511" i="1"/>
  <c r="CL511" i="1"/>
  <c r="CK511" i="1"/>
  <c r="CJ511" i="1"/>
  <c r="CI511" i="1"/>
  <c r="CM510" i="1"/>
  <c r="CL510" i="1"/>
  <c r="CK510" i="1"/>
  <c r="CJ510" i="1"/>
  <c r="CI510" i="1"/>
  <c r="CM509" i="1"/>
  <c r="CL509" i="1"/>
  <c r="CK509" i="1"/>
  <c r="CJ509" i="1"/>
  <c r="CI509" i="1"/>
  <c r="CM508" i="1"/>
  <c r="CL508" i="1"/>
  <c r="CK508" i="1"/>
  <c r="CJ508" i="1"/>
  <c r="CI508" i="1"/>
  <c r="CM507" i="1"/>
  <c r="CL507" i="1"/>
  <c r="CK507" i="1"/>
  <c r="CJ507" i="1"/>
  <c r="CI507" i="1"/>
  <c r="CM506" i="1"/>
  <c r="CL506" i="1"/>
  <c r="CK506" i="1"/>
  <c r="CJ506" i="1"/>
  <c r="CI506" i="1"/>
  <c r="CM505" i="1"/>
  <c r="CL505" i="1"/>
  <c r="CK505" i="1"/>
  <c r="CJ505" i="1"/>
  <c r="CI505" i="1"/>
  <c r="CM504" i="1"/>
  <c r="CL504" i="1"/>
  <c r="CK504" i="1"/>
  <c r="CJ504" i="1"/>
  <c r="CI504" i="1"/>
  <c r="CM503" i="1"/>
  <c r="CL503" i="1"/>
  <c r="CK503" i="1"/>
  <c r="CJ503" i="1"/>
  <c r="CI503" i="1"/>
  <c r="CM502" i="1"/>
  <c r="CL502" i="1"/>
  <c r="CK502" i="1"/>
  <c r="CJ502" i="1"/>
  <c r="CI502" i="1"/>
  <c r="CM501" i="1"/>
  <c r="CL501" i="1"/>
  <c r="CK501" i="1"/>
  <c r="CJ501" i="1"/>
  <c r="CI501" i="1"/>
  <c r="CM500" i="1"/>
  <c r="CL500" i="1"/>
  <c r="CK500" i="1"/>
  <c r="CJ500" i="1"/>
  <c r="CI500" i="1"/>
  <c r="CM499" i="1"/>
  <c r="CL499" i="1"/>
  <c r="CK499" i="1"/>
  <c r="CJ499" i="1"/>
  <c r="CI499" i="1"/>
  <c r="CM498" i="1"/>
  <c r="CL498" i="1"/>
  <c r="CK498" i="1"/>
  <c r="CJ498" i="1"/>
  <c r="CI498" i="1"/>
  <c r="CM497" i="1"/>
  <c r="CL497" i="1"/>
  <c r="CK497" i="1"/>
  <c r="CJ497" i="1"/>
  <c r="CI497" i="1"/>
  <c r="CM496" i="1"/>
  <c r="CL496" i="1"/>
  <c r="CK496" i="1"/>
  <c r="CJ496" i="1"/>
  <c r="CI496" i="1"/>
  <c r="CM495" i="1"/>
  <c r="CL495" i="1"/>
  <c r="CK495" i="1"/>
  <c r="CJ495" i="1"/>
  <c r="CI495" i="1"/>
  <c r="CM494" i="1"/>
  <c r="CL494" i="1"/>
  <c r="CK494" i="1"/>
  <c r="CJ494" i="1"/>
  <c r="CI494" i="1"/>
  <c r="CM493" i="1"/>
  <c r="CL493" i="1"/>
  <c r="CK493" i="1"/>
  <c r="CJ493" i="1"/>
  <c r="CI493" i="1"/>
  <c r="CM492" i="1"/>
  <c r="CL492" i="1"/>
  <c r="CK492" i="1"/>
  <c r="CJ492" i="1"/>
  <c r="CI492" i="1"/>
  <c r="CM491" i="1"/>
  <c r="CL491" i="1"/>
  <c r="CK491" i="1"/>
  <c r="CJ491" i="1"/>
  <c r="CI491" i="1"/>
  <c r="CM490" i="1"/>
  <c r="CL490" i="1"/>
  <c r="CK490" i="1"/>
  <c r="CJ490" i="1"/>
  <c r="CI490" i="1"/>
  <c r="CM489" i="1"/>
  <c r="CL489" i="1"/>
  <c r="CK489" i="1"/>
  <c r="CJ489" i="1"/>
  <c r="CI489" i="1"/>
  <c r="CM488" i="1"/>
  <c r="CL488" i="1"/>
  <c r="CK488" i="1"/>
  <c r="CJ488" i="1"/>
  <c r="CI488" i="1"/>
  <c r="CM487" i="1"/>
  <c r="CL487" i="1"/>
  <c r="CK487" i="1"/>
  <c r="CJ487" i="1"/>
  <c r="CI487" i="1"/>
  <c r="CM486" i="1"/>
  <c r="CL486" i="1"/>
  <c r="CK486" i="1"/>
  <c r="CJ486" i="1"/>
  <c r="CI486" i="1"/>
  <c r="CM485" i="1"/>
  <c r="CL485" i="1"/>
  <c r="CK485" i="1"/>
  <c r="CJ485" i="1"/>
  <c r="CI485" i="1"/>
  <c r="CM484" i="1"/>
  <c r="CL484" i="1"/>
  <c r="CK484" i="1"/>
  <c r="CJ484" i="1"/>
  <c r="CI484" i="1"/>
  <c r="CM483" i="1"/>
  <c r="CL483" i="1"/>
  <c r="CK483" i="1"/>
  <c r="CJ483" i="1"/>
  <c r="CI483" i="1"/>
  <c r="CM482" i="1"/>
  <c r="CL482" i="1"/>
  <c r="CK482" i="1"/>
  <c r="CJ482" i="1"/>
  <c r="CI482" i="1"/>
  <c r="CM481" i="1"/>
  <c r="CL481" i="1"/>
  <c r="CK481" i="1"/>
  <c r="CJ481" i="1"/>
  <c r="CI481" i="1"/>
  <c r="CM480" i="1"/>
  <c r="CL480" i="1"/>
  <c r="CK480" i="1"/>
  <c r="CJ480" i="1"/>
  <c r="CI480" i="1"/>
  <c r="CM479" i="1"/>
  <c r="CL479" i="1"/>
  <c r="CK479" i="1"/>
  <c r="CJ479" i="1"/>
  <c r="CI479" i="1"/>
  <c r="CM478" i="1"/>
  <c r="CL478" i="1"/>
  <c r="CK478" i="1"/>
  <c r="CJ478" i="1"/>
  <c r="CI478" i="1"/>
  <c r="CM477" i="1"/>
  <c r="CL477" i="1"/>
  <c r="CK477" i="1"/>
  <c r="CJ477" i="1"/>
  <c r="CI477" i="1"/>
  <c r="CM476" i="1"/>
  <c r="CL476" i="1"/>
  <c r="CK476" i="1"/>
  <c r="CJ476" i="1"/>
  <c r="CI476" i="1"/>
  <c r="CM475" i="1"/>
  <c r="CL475" i="1"/>
  <c r="CK475" i="1"/>
  <c r="CJ475" i="1"/>
  <c r="CI475" i="1"/>
  <c r="CM474" i="1"/>
  <c r="CL474" i="1"/>
  <c r="CK474" i="1"/>
  <c r="CJ474" i="1"/>
  <c r="CI474" i="1"/>
  <c r="CM473" i="1"/>
  <c r="CL473" i="1"/>
  <c r="CK473" i="1"/>
  <c r="CJ473" i="1"/>
  <c r="CI473" i="1"/>
  <c r="CM472" i="1"/>
  <c r="CL472" i="1"/>
  <c r="CK472" i="1"/>
  <c r="CJ472" i="1"/>
  <c r="CI472" i="1"/>
  <c r="CM471" i="1"/>
  <c r="CL471" i="1"/>
  <c r="CK471" i="1"/>
  <c r="CJ471" i="1"/>
  <c r="CI471" i="1"/>
  <c r="CM470" i="1"/>
  <c r="CL470" i="1"/>
  <c r="CK470" i="1"/>
  <c r="CJ470" i="1"/>
  <c r="CI470" i="1"/>
  <c r="CM469" i="1"/>
  <c r="CL469" i="1"/>
  <c r="CK469" i="1"/>
  <c r="CJ469" i="1"/>
  <c r="CI469" i="1"/>
  <c r="CM468" i="1"/>
  <c r="CL468" i="1"/>
  <c r="CK468" i="1"/>
  <c r="CJ468" i="1"/>
  <c r="CI468" i="1"/>
  <c r="CM467" i="1"/>
  <c r="CL467" i="1"/>
  <c r="CK467" i="1"/>
  <c r="CJ467" i="1"/>
  <c r="CI467" i="1"/>
  <c r="CM466" i="1"/>
  <c r="CL466" i="1"/>
  <c r="CK466" i="1"/>
  <c r="CJ466" i="1"/>
  <c r="CI466" i="1"/>
  <c r="CM465" i="1"/>
  <c r="CL465" i="1"/>
  <c r="CK465" i="1"/>
  <c r="CJ465" i="1"/>
  <c r="CI465" i="1"/>
  <c r="CM464" i="1"/>
  <c r="CL464" i="1"/>
  <c r="CK464" i="1"/>
  <c r="CJ464" i="1"/>
  <c r="CI464" i="1"/>
  <c r="CM463" i="1"/>
  <c r="CL463" i="1"/>
  <c r="CK463" i="1"/>
  <c r="CJ463" i="1"/>
  <c r="CI463" i="1"/>
  <c r="CM462" i="1"/>
  <c r="CL462" i="1"/>
  <c r="CK462" i="1"/>
  <c r="CJ462" i="1"/>
  <c r="CI462" i="1"/>
  <c r="CM461" i="1"/>
  <c r="CL461" i="1"/>
  <c r="CK461" i="1"/>
  <c r="CJ461" i="1"/>
  <c r="CI461" i="1"/>
  <c r="CM460" i="1"/>
  <c r="CL460" i="1"/>
  <c r="CK460" i="1"/>
  <c r="CJ460" i="1"/>
  <c r="CI460" i="1"/>
  <c r="CM459" i="1"/>
  <c r="CL459" i="1"/>
  <c r="CK459" i="1"/>
  <c r="CJ459" i="1"/>
  <c r="CI459" i="1"/>
  <c r="CM458" i="1"/>
  <c r="CL458" i="1"/>
  <c r="CK458" i="1"/>
  <c r="CJ458" i="1"/>
  <c r="CI458" i="1"/>
  <c r="CM457" i="1"/>
  <c r="CL457" i="1"/>
  <c r="CK457" i="1"/>
  <c r="CJ457" i="1"/>
  <c r="CI457" i="1"/>
  <c r="CM456" i="1"/>
  <c r="CL456" i="1"/>
  <c r="CK456" i="1"/>
  <c r="CJ456" i="1"/>
  <c r="CI456" i="1"/>
  <c r="CM455" i="1"/>
  <c r="CL455" i="1"/>
  <c r="CK455" i="1"/>
  <c r="CJ455" i="1"/>
  <c r="CI455" i="1"/>
  <c r="CM454" i="1"/>
  <c r="CL454" i="1"/>
  <c r="CK454" i="1"/>
  <c r="CJ454" i="1"/>
  <c r="CI454" i="1"/>
  <c r="CM453" i="1"/>
  <c r="CL453" i="1"/>
  <c r="CK453" i="1"/>
  <c r="CJ453" i="1"/>
  <c r="CI453" i="1"/>
  <c r="CM452" i="1"/>
  <c r="CL452" i="1"/>
  <c r="CK452" i="1"/>
  <c r="CJ452" i="1"/>
  <c r="CI452" i="1"/>
  <c r="CM451" i="1"/>
  <c r="CL451" i="1"/>
  <c r="CK451" i="1"/>
  <c r="CJ451" i="1"/>
  <c r="CI451" i="1"/>
  <c r="CM450" i="1"/>
  <c r="CL450" i="1"/>
  <c r="CK450" i="1"/>
  <c r="CJ450" i="1"/>
  <c r="CI450" i="1"/>
  <c r="CM449" i="1"/>
  <c r="CL449" i="1"/>
  <c r="CK449" i="1"/>
  <c r="CJ449" i="1"/>
  <c r="CI449" i="1"/>
  <c r="CM448" i="1"/>
  <c r="CL448" i="1"/>
  <c r="CK448" i="1"/>
  <c r="CJ448" i="1"/>
  <c r="CI448" i="1"/>
  <c r="CM447" i="1"/>
  <c r="CL447" i="1"/>
  <c r="CK447" i="1"/>
  <c r="CJ447" i="1"/>
  <c r="CI447" i="1"/>
  <c r="CM446" i="1"/>
  <c r="CL446" i="1"/>
  <c r="CK446" i="1"/>
  <c r="CJ446" i="1"/>
  <c r="CI446" i="1"/>
  <c r="CM445" i="1"/>
  <c r="CL445" i="1"/>
  <c r="CK445" i="1"/>
  <c r="CJ445" i="1"/>
  <c r="CI445" i="1"/>
  <c r="CM444" i="1"/>
  <c r="CL444" i="1"/>
  <c r="CK444" i="1"/>
  <c r="CJ444" i="1"/>
  <c r="CI444" i="1"/>
  <c r="CM443" i="1"/>
  <c r="CL443" i="1"/>
  <c r="CK443" i="1"/>
  <c r="CJ443" i="1"/>
  <c r="CI443" i="1"/>
  <c r="CM442" i="1"/>
  <c r="CL442" i="1"/>
  <c r="CK442" i="1"/>
  <c r="CJ442" i="1"/>
  <c r="CI442" i="1"/>
  <c r="CM441" i="1"/>
  <c r="CL441" i="1"/>
  <c r="CK441" i="1"/>
  <c r="CJ441" i="1"/>
  <c r="CI441" i="1"/>
  <c r="CM440" i="1"/>
  <c r="CL440" i="1"/>
  <c r="CK440" i="1"/>
  <c r="CJ440" i="1"/>
  <c r="CI440" i="1"/>
  <c r="CM439" i="1"/>
  <c r="CL439" i="1"/>
  <c r="CK439" i="1"/>
  <c r="CJ439" i="1"/>
  <c r="CI439" i="1"/>
  <c r="CM438" i="1"/>
  <c r="CL438" i="1"/>
  <c r="CK438" i="1"/>
  <c r="CJ438" i="1"/>
  <c r="CI438" i="1"/>
  <c r="CM437" i="1"/>
  <c r="CL437" i="1"/>
  <c r="CK437" i="1"/>
  <c r="CJ437" i="1"/>
  <c r="CI437" i="1"/>
  <c r="CM436" i="1"/>
  <c r="CL436" i="1"/>
  <c r="CK436" i="1"/>
  <c r="CJ436" i="1"/>
  <c r="CI436" i="1"/>
  <c r="CM435" i="1"/>
  <c r="CL435" i="1"/>
  <c r="CK435" i="1"/>
  <c r="CJ435" i="1"/>
  <c r="CI435" i="1"/>
  <c r="CM434" i="1"/>
  <c r="CL434" i="1"/>
  <c r="CK434" i="1"/>
  <c r="CJ434" i="1"/>
  <c r="CI434" i="1"/>
  <c r="CM433" i="1"/>
  <c r="CL433" i="1"/>
  <c r="CK433" i="1"/>
  <c r="CJ433" i="1"/>
  <c r="CI433" i="1"/>
  <c r="CM432" i="1"/>
  <c r="CL432" i="1"/>
  <c r="CK432" i="1"/>
  <c r="CJ432" i="1"/>
  <c r="CI432" i="1"/>
  <c r="CM431" i="1"/>
  <c r="CL431" i="1"/>
  <c r="CK431" i="1"/>
  <c r="CJ431" i="1"/>
  <c r="CI431" i="1"/>
  <c r="CM430" i="1"/>
  <c r="CL430" i="1"/>
  <c r="CK430" i="1"/>
  <c r="CJ430" i="1"/>
  <c r="CI430" i="1"/>
  <c r="CM429" i="1"/>
  <c r="CL429" i="1"/>
  <c r="CK429" i="1"/>
  <c r="CJ429" i="1"/>
  <c r="CI429" i="1"/>
  <c r="CM428" i="1"/>
  <c r="CL428" i="1"/>
  <c r="CK428" i="1"/>
  <c r="CJ428" i="1"/>
  <c r="CI428" i="1"/>
  <c r="CM427" i="1"/>
  <c r="CL427" i="1"/>
  <c r="CK427" i="1"/>
  <c r="CJ427" i="1"/>
  <c r="CI427" i="1"/>
  <c r="CM426" i="1"/>
  <c r="CL426" i="1"/>
  <c r="CK426" i="1"/>
  <c r="CJ426" i="1"/>
  <c r="CI426" i="1"/>
  <c r="CM425" i="1"/>
  <c r="CL425" i="1"/>
  <c r="CK425" i="1"/>
  <c r="CJ425" i="1"/>
  <c r="CI425" i="1"/>
  <c r="CM424" i="1"/>
  <c r="CL424" i="1"/>
  <c r="CK424" i="1"/>
  <c r="CJ424" i="1"/>
  <c r="CI424" i="1"/>
  <c r="CM423" i="1"/>
  <c r="CL423" i="1"/>
  <c r="CK423" i="1"/>
  <c r="CJ423" i="1"/>
  <c r="CI423" i="1"/>
  <c r="CM422" i="1"/>
  <c r="CL422" i="1"/>
  <c r="CK422" i="1"/>
  <c r="CJ422" i="1"/>
  <c r="CI422" i="1"/>
  <c r="CM421" i="1"/>
  <c r="CL421" i="1"/>
  <c r="CK421" i="1"/>
  <c r="CJ421" i="1"/>
  <c r="CI421" i="1"/>
  <c r="CM420" i="1"/>
  <c r="CL420" i="1"/>
  <c r="CK420" i="1"/>
  <c r="CJ420" i="1"/>
  <c r="CI420" i="1"/>
  <c r="CM419" i="1"/>
  <c r="CL419" i="1"/>
  <c r="CK419" i="1"/>
  <c r="CJ419" i="1"/>
  <c r="CI419" i="1"/>
  <c r="CM418" i="1"/>
  <c r="CL418" i="1"/>
  <c r="CK418" i="1"/>
  <c r="CJ418" i="1"/>
  <c r="CI418" i="1"/>
  <c r="CM417" i="1"/>
  <c r="CL417" i="1"/>
  <c r="CK417" i="1"/>
  <c r="CJ417" i="1"/>
  <c r="CI417" i="1"/>
  <c r="CM416" i="1"/>
  <c r="CL416" i="1"/>
  <c r="CK416" i="1"/>
  <c r="CJ416" i="1"/>
  <c r="CI416" i="1"/>
  <c r="CM415" i="1"/>
  <c r="CL415" i="1"/>
  <c r="CK415" i="1"/>
  <c r="CJ415" i="1"/>
  <c r="CI415" i="1"/>
  <c r="CM414" i="1"/>
  <c r="CL414" i="1"/>
  <c r="CK414" i="1"/>
  <c r="CJ414" i="1"/>
  <c r="CI414" i="1"/>
  <c r="CM413" i="1"/>
  <c r="CL413" i="1"/>
  <c r="CK413" i="1"/>
  <c r="CJ413" i="1"/>
  <c r="CI413" i="1"/>
  <c r="CM412" i="1"/>
  <c r="CL412" i="1"/>
  <c r="CK412" i="1"/>
  <c r="CJ412" i="1"/>
  <c r="CI412" i="1"/>
  <c r="CM411" i="1"/>
  <c r="CL411" i="1"/>
  <c r="CK411" i="1"/>
  <c r="CJ411" i="1"/>
  <c r="CI411" i="1"/>
  <c r="CM410" i="1"/>
  <c r="CL410" i="1"/>
  <c r="CK410" i="1"/>
  <c r="CJ410" i="1"/>
  <c r="CI410" i="1"/>
  <c r="CM409" i="1"/>
  <c r="CL409" i="1"/>
  <c r="CK409" i="1"/>
  <c r="CJ409" i="1"/>
  <c r="CI409" i="1"/>
  <c r="CM408" i="1"/>
  <c r="CL408" i="1"/>
  <c r="CK408" i="1"/>
  <c r="CJ408" i="1"/>
  <c r="CI408" i="1"/>
  <c r="CM407" i="1"/>
  <c r="CL407" i="1"/>
  <c r="CK407" i="1"/>
  <c r="CJ407" i="1"/>
  <c r="CI407" i="1"/>
  <c r="CM406" i="1"/>
  <c r="CL406" i="1"/>
  <c r="CK406" i="1"/>
  <c r="CJ406" i="1"/>
  <c r="CI406" i="1"/>
  <c r="CM405" i="1"/>
  <c r="CL405" i="1"/>
  <c r="CK405" i="1"/>
  <c r="CJ405" i="1"/>
  <c r="CI405" i="1"/>
  <c r="CM404" i="1"/>
  <c r="CL404" i="1"/>
  <c r="CK404" i="1"/>
  <c r="CJ404" i="1"/>
  <c r="CI404" i="1"/>
  <c r="CM403" i="1"/>
  <c r="CL403" i="1"/>
  <c r="CK403" i="1"/>
  <c r="CJ403" i="1"/>
  <c r="CI403" i="1"/>
  <c r="CM402" i="1"/>
  <c r="CL402" i="1"/>
  <c r="CK402" i="1"/>
  <c r="CJ402" i="1"/>
  <c r="CI402" i="1"/>
  <c r="CM401" i="1"/>
  <c r="CL401" i="1"/>
  <c r="CK401" i="1"/>
  <c r="CJ401" i="1"/>
  <c r="CI401" i="1"/>
  <c r="CM400" i="1"/>
  <c r="CL400" i="1"/>
  <c r="CK400" i="1"/>
  <c r="CJ400" i="1"/>
  <c r="CI400" i="1"/>
  <c r="CM399" i="1"/>
  <c r="CL399" i="1"/>
  <c r="CK399" i="1"/>
  <c r="CJ399" i="1"/>
  <c r="CI399" i="1"/>
  <c r="CM398" i="1"/>
  <c r="CL398" i="1"/>
  <c r="CK398" i="1"/>
  <c r="CJ398" i="1"/>
  <c r="CI398" i="1"/>
  <c r="CM397" i="1"/>
  <c r="CL397" i="1"/>
  <c r="CK397" i="1"/>
  <c r="CJ397" i="1"/>
  <c r="CI397" i="1"/>
  <c r="CM396" i="1"/>
  <c r="CL396" i="1"/>
  <c r="CK396" i="1"/>
  <c r="CJ396" i="1"/>
  <c r="CI396" i="1"/>
  <c r="CM395" i="1"/>
  <c r="CL395" i="1"/>
  <c r="CK395" i="1"/>
  <c r="CJ395" i="1"/>
  <c r="CI395" i="1"/>
  <c r="CM394" i="1"/>
  <c r="CL394" i="1"/>
  <c r="CK394" i="1"/>
  <c r="CJ394" i="1"/>
  <c r="CI394" i="1"/>
  <c r="CM393" i="1"/>
  <c r="CL393" i="1"/>
  <c r="CK393" i="1"/>
  <c r="CJ393" i="1"/>
  <c r="CI393" i="1"/>
  <c r="CM392" i="1"/>
  <c r="CL392" i="1"/>
  <c r="CK392" i="1"/>
  <c r="CJ392" i="1"/>
  <c r="CI392" i="1"/>
  <c r="CM391" i="1"/>
  <c r="CL391" i="1"/>
  <c r="CK391" i="1"/>
  <c r="CJ391" i="1"/>
  <c r="CI391" i="1"/>
  <c r="CM390" i="1"/>
  <c r="CL390" i="1"/>
  <c r="CK390" i="1"/>
  <c r="CJ390" i="1"/>
  <c r="CI390" i="1"/>
  <c r="CM389" i="1"/>
  <c r="CL389" i="1"/>
  <c r="CK389" i="1"/>
  <c r="CJ389" i="1"/>
  <c r="CI389" i="1"/>
  <c r="CM388" i="1"/>
  <c r="CL388" i="1"/>
  <c r="CK388" i="1"/>
  <c r="CJ388" i="1"/>
  <c r="CI388" i="1"/>
  <c r="CM387" i="1"/>
  <c r="CL387" i="1"/>
  <c r="CK387" i="1"/>
  <c r="CJ387" i="1"/>
  <c r="CI387" i="1"/>
  <c r="CM386" i="1"/>
  <c r="CL386" i="1"/>
  <c r="CK386" i="1"/>
  <c r="CJ386" i="1"/>
  <c r="CI386" i="1"/>
  <c r="CM385" i="1"/>
  <c r="CL385" i="1"/>
  <c r="CK385" i="1"/>
  <c r="CJ385" i="1"/>
  <c r="CI385" i="1"/>
  <c r="CM384" i="1"/>
  <c r="CL384" i="1"/>
  <c r="CK384" i="1"/>
  <c r="CJ384" i="1"/>
  <c r="CI384" i="1"/>
  <c r="CM383" i="1"/>
  <c r="CL383" i="1"/>
  <c r="CK383" i="1"/>
  <c r="CJ383" i="1"/>
  <c r="CI383" i="1"/>
  <c r="CM382" i="1"/>
  <c r="CL382" i="1"/>
  <c r="CK382" i="1"/>
  <c r="CJ382" i="1"/>
  <c r="CI382" i="1"/>
  <c r="CM381" i="1"/>
  <c r="CL381" i="1"/>
  <c r="CK381" i="1"/>
  <c r="CJ381" i="1"/>
  <c r="CI381" i="1"/>
  <c r="CM380" i="1"/>
  <c r="CL380" i="1"/>
  <c r="CK380" i="1"/>
  <c r="CJ380" i="1"/>
  <c r="CI380" i="1"/>
  <c r="CM379" i="1"/>
  <c r="CL379" i="1"/>
  <c r="CK379" i="1"/>
  <c r="CJ379" i="1"/>
  <c r="CI379" i="1"/>
  <c r="CM378" i="1"/>
  <c r="CL378" i="1"/>
  <c r="CK378" i="1"/>
  <c r="CJ378" i="1"/>
  <c r="CI378" i="1"/>
  <c r="CM377" i="1"/>
  <c r="CL377" i="1"/>
  <c r="CK377" i="1"/>
  <c r="CJ377" i="1"/>
  <c r="CI377" i="1"/>
  <c r="CM376" i="1"/>
  <c r="CL376" i="1"/>
  <c r="CK376" i="1"/>
  <c r="CJ376" i="1"/>
  <c r="CI376" i="1"/>
  <c r="CM375" i="1"/>
  <c r="CL375" i="1"/>
  <c r="CK375" i="1"/>
  <c r="CJ375" i="1"/>
  <c r="CI375" i="1"/>
  <c r="CM374" i="1"/>
  <c r="CL374" i="1"/>
  <c r="CK374" i="1"/>
  <c r="CJ374" i="1"/>
  <c r="CI374" i="1"/>
  <c r="CM373" i="1"/>
  <c r="CL373" i="1"/>
  <c r="CK373" i="1"/>
  <c r="CJ373" i="1"/>
  <c r="CI373" i="1"/>
  <c r="CM372" i="1"/>
  <c r="CL372" i="1"/>
  <c r="CK372" i="1"/>
  <c r="CJ372" i="1"/>
  <c r="CI372" i="1"/>
  <c r="CM371" i="1"/>
  <c r="CL371" i="1"/>
  <c r="CK371" i="1"/>
  <c r="CJ371" i="1"/>
  <c r="CI371" i="1"/>
  <c r="CM370" i="1"/>
  <c r="CL370" i="1"/>
  <c r="CK370" i="1"/>
  <c r="CJ370" i="1"/>
  <c r="CI370" i="1"/>
  <c r="CM369" i="1"/>
  <c r="CL369" i="1"/>
  <c r="CK369" i="1"/>
  <c r="CJ369" i="1"/>
  <c r="CI369" i="1"/>
  <c r="CM368" i="1"/>
  <c r="CL368" i="1"/>
  <c r="CK368" i="1"/>
  <c r="CJ368" i="1"/>
  <c r="CI368" i="1"/>
  <c r="CM367" i="1"/>
  <c r="CL367" i="1"/>
  <c r="CK367" i="1"/>
  <c r="CJ367" i="1"/>
  <c r="CI367" i="1"/>
  <c r="CM366" i="1"/>
  <c r="CL366" i="1"/>
  <c r="CK366" i="1"/>
  <c r="CJ366" i="1"/>
  <c r="CI366" i="1"/>
  <c r="CM365" i="1"/>
  <c r="CL365" i="1"/>
  <c r="CK365" i="1"/>
  <c r="CJ365" i="1"/>
  <c r="CI365" i="1"/>
  <c r="CM364" i="1"/>
  <c r="CL364" i="1"/>
  <c r="CK364" i="1"/>
  <c r="CJ364" i="1"/>
  <c r="CI364" i="1"/>
  <c r="CM363" i="1"/>
  <c r="CL363" i="1"/>
  <c r="CK363" i="1"/>
  <c r="CJ363" i="1"/>
  <c r="CI363" i="1"/>
  <c r="CM362" i="1"/>
  <c r="CL362" i="1"/>
  <c r="CK362" i="1"/>
  <c r="CJ362" i="1"/>
  <c r="CI362" i="1"/>
  <c r="CM361" i="1"/>
  <c r="CL361" i="1"/>
  <c r="CK361" i="1"/>
  <c r="CJ361" i="1"/>
  <c r="CI361" i="1"/>
  <c r="CM360" i="1"/>
  <c r="CL360" i="1"/>
  <c r="CK360" i="1"/>
  <c r="CJ360" i="1"/>
  <c r="CI360" i="1"/>
  <c r="CM359" i="1"/>
  <c r="CL359" i="1"/>
  <c r="CK359" i="1"/>
  <c r="CJ359" i="1"/>
  <c r="CI359" i="1"/>
  <c r="CM358" i="1"/>
  <c r="CL358" i="1"/>
  <c r="CK358" i="1"/>
  <c r="CJ358" i="1"/>
  <c r="CI358" i="1"/>
  <c r="CM357" i="1"/>
  <c r="CL357" i="1"/>
  <c r="CK357" i="1"/>
  <c r="CJ357" i="1"/>
  <c r="CI357" i="1"/>
  <c r="CM356" i="1"/>
  <c r="CL356" i="1"/>
  <c r="CK356" i="1"/>
  <c r="CJ356" i="1"/>
  <c r="CI356" i="1"/>
  <c r="CM355" i="1"/>
  <c r="CL355" i="1"/>
  <c r="CK355" i="1"/>
  <c r="CJ355" i="1"/>
  <c r="CI355" i="1"/>
  <c r="CM354" i="1"/>
  <c r="CL354" i="1"/>
  <c r="CK354" i="1"/>
  <c r="CJ354" i="1"/>
  <c r="CI354" i="1"/>
  <c r="CM353" i="1"/>
  <c r="CL353" i="1"/>
  <c r="CK353" i="1"/>
  <c r="CJ353" i="1"/>
  <c r="CI353" i="1"/>
  <c r="CM352" i="1"/>
  <c r="CL352" i="1"/>
  <c r="CK352" i="1"/>
  <c r="CJ352" i="1"/>
  <c r="CI352" i="1"/>
  <c r="CM351" i="1"/>
  <c r="CL351" i="1"/>
  <c r="CK351" i="1"/>
  <c r="CJ351" i="1"/>
  <c r="CI351" i="1"/>
  <c r="CM350" i="1"/>
  <c r="CL350" i="1"/>
  <c r="CK350" i="1"/>
  <c r="CJ350" i="1"/>
  <c r="CI350" i="1"/>
  <c r="CM349" i="1"/>
  <c r="CL349" i="1"/>
  <c r="CK349" i="1"/>
  <c r="CJ349" i="1"/>
  <c r="CI349" i="1"/>
  <c r="CM348" i="1"/>
  <c r="CL348" i="1"/>
  <c r="CK348" i="1"/>
  <c r="CJ348" i="1"/>
  <c r="CI348" i="1"/>
  <c r="CM347" i="1"/>
  <c r="CL347" i="1"/>
  <c r="CK347" i="1"/>
  <c r="CJ347" i="1"/>
  <c r="CI347" i="1"/>
  <c r="CM346" i="1"/>
  <c r="CL346" i="1"/>
  <c r="CK346" i="1"/>
  <c r="CJ346" i="1"/>
  <c r="CI346" i="1"/>
  <c r="CM345" i="1"/>
  <c r="CL345" i="1"/>
  <c r="CK345" i="1"/>
  <c r="CJ345" i="1"/>
  <c r="CI345" i="1"/>
  <c r="CM344" i="1"/>
  <c r="CL344" i="1"/>
  <c r="CK344" i="1"/>
  <c r="CJ344" i="1"/>
  <c r="CI344" i="1"/>
  <c r="CM343" i="1"/>
  <c r="CL343" i="1"/>
  <c r="CK343" i="1"/>
  <c r="CJ343" i="1"/>
  <c r="CI343" i="1"/>
  <c r="CM342" i="1"/>
  <c r="CL342" i="1"/>
  <c r="CK342" i="1"/>
  <c r="CJ342" i="1"/>
  <c r="CI342" i="1"/>
  <c r="CM341" i="1"/>
  <c r="CL341" i="1"/>
  <c r="CK341" i="1"/>
  <c r="CJ341" i="1"/>
  <c r="CI341" i="1"/>
  <c r="CM340" i="1"/>
  <c r="CL340" i="1"/>
  <c r="CK340" i="1"/>
  <c r="CJ340" i="1"/>
  <c r="CI340" i="1"/>
  <c r="CM339" i="1"/>
  <c r="CL339" i="1"/>
  <c r="CK339" i="1"/>
  <c r="CJ339" i="1"/>
  <c r="CI339" i="1"/>
  <c r="CM338" i="1"/>
  <c r="CL338" i="1"/>
  <c r="CK338" i="1"/>
  <c r="CJ338" i="1"/>
  <c r="CI338" i="1"/>
  <c r="CM337" i="1"/>
  <c r="CL337" i="1"/>
  <c r="CK337" i="1"/>
  <c r="CJ337" i="1"/>
  <c r="CI337" i="1"/>
  <c r="CM336" i="1"/>
  <c r="CL336" i="1"/>
  <c r="CK336" i="1"/>
  <c r="CJ336" i="1"/>
  <c r="CI336" i="1"/>
  <c r="CM335" i="1"/>
  <c r="CL335" i="1"/>
  <c r="CK335" i="1"/>
  <c r="CJ335" i="1"/>
  <c r="CI335" i="1"/>
  <c r="CM334" i="1"/>
  <c r="CL334" i="1"/>
  <c r="CK334" i="1"/>
  <c r="CJ334" i="1"/>
  <c r="CI334" i="1"/>
  <c r="CM333" i="1"/>
  <c r="CL333" i="1"/>
  <c r="CK333" i="1"/>
  <c r="CJ333" i="1"/>
  <c r="CI333" i="1"/>
  <c r="CM332" i="1"/>
  <c r="CL332" i="1"/>
  <c r="CK332" i="1"/>
  <c r="CJ332" i="1"/>
  <c r="CI332" i="1"/>
  <c r="CM331" i="1"/>
  <c r="CL331" i="1"/>
  <c r="CK331" i="1"/>
  <c r="CJ331" i="1"/>
  <c r="CI331" i="1"/>
  <c r="CM330" i="1"/>
  <c r="CL330" i="1"/>
  <c r="CK330" i="1"/>
  <c r="CJ330" i="1"/>
  <c r="CI330" i="1"/>
  <c r="CM329" i="1"/>
  <c r="CL329" i="1"/>
  <c r="CK329" i="1"/>
  <c r="CJ329" i="1"/>
  <c r="CI329" i="1"/>
  <c r="CM328" i="1"/>
  <c r="CL328" i="1"/>
  <c r="CK328" i="1"/>
  <c r="CJ328" i="1"/>
  <c r="CI328" i="1"/>
  <c r="CM327" i="1"/>
  <c r="CL327" i="1"/>
  <c r="CK327" i="1"/>
  <c r="CJ327" i="1"/>
  <c r="CI327" i="1"/>
  <c r="CM326" i="1"/>
  <c r="CL326" i="1"/>
  <c r="CK326" i="1"/>
  <c r="CJ326" i="1"/>
  <c r="CI326" i="1"/>
  <c r="CM325" i="1"/>
  <c r="CL325" i="1"/>
  <c r="CK325" i="1"/>
  <c r="CJ325" i="1"/>
  <c r="CI325" i="1"/>
  <c r="CM324" i="1"/>
  <c r="CL324" i="1"/>
  <c r="CK324" i="1"/>
  <c r="CJ324" i="1"/>
  <c r="CI324" i="1"/>
  <c r="CM323" i="1"/>
  <c r="CL323" i="1"/>
  <c r="CK323" i="1"/>
  <c r="CJ323" i="1"/>
  <c r="CI323" i="1"/>
  <c r="CM322" i="1"/>
  <c r="CL322" i="1"/>
  <c r="CK322" i="1"/>
  <c r="CJ322" i="1"/>
  <c r="CI322" i="1"/>
  <c r="CM321" i="1"/>
  <c r="CL321" i="1"/>
  <c r="CK321" i="1"/>
  <c r="CJ321" i="1"/>
  <c r="CI321" i="1"/>
  <c r="CM320" i="1"/>
  <c r="CL320" i="1"/>
  <c r="CK320" i="1"/>
  <c r="CJ320" i="1"/>
  <c r="CI320" i="1"/>
  <c r="CM319" i="1"/>
  <c r="CL319" i="1"/>
  <c r="CK319" i="1"/>
  <c r="CJ319" i="1"/>
  <c r="CI319" i="1"/>
  <c r="CM318" i="1"/>
  <c r="CL318" i="1"/>
  <c r="CK318" i="1"/>
  <c r="CJ318" i="1"/>
  <c r="CI318" i="1"/>
  <c r="CM317" i="1"/>
  <c r="CL317" i="1"/>
  <c r="CK317" i="1"/>
  <c r="CJ317" i="1"/>
  <c r="CI317" i="1"/>
  <c r="CM316" i="1"/>
  <c r="CL316" i="1"/>
  <c r="CK316" i="1"/>
  <c r="CJ316" i="1"/>
  <c r="CI316" i="1"/>
  <c r="CM315" i="1"/>
  <c r="CL315" i="1"/>
  <c r="CK315" i="1"/>
  <c r="CJ315" i="1"/>
  <c r="CI315" i="1"/>
  <c r="CM314" i="1"/>
  <c r="CL314" i="1"/>
  <c r="CK314" i="1"/>
  <c r="CJ314" i="1"/>
  <c r="CI314" i="1"/>
  <c r="CM313" i="1"/>
  <c r="CL313" i="1"/>
  <c r="CK313" i="1"/>
  <c r="CJ313" i="1"/>
  <c r="CI313" i="1"/>
  <c r="CM312" i="1"/>
  <c r="CL312" i="1"/>
  <c r="CK312" i="1"/>
  <c r="CJ312" i="1"/>
  <c r="CI312" i="1"/>
  <c r="CM311" i="1"/>
  <c r="CL311" i="1"/>
  <c r="CK311" i="1"/>
  <c r="CJ311" i="1"/>
  <c r="CI311" i="1"/>
  <c r="CM310" i="1"/>
  <c r="CL310" i="1"/>
  <c r="CK310" i="1"/>
  <c r="CJ310" i="1"/>
  <c r="CI310" i="1"/>
  <c r="CM309" i="1"/>
  <c r="CL309" i="1"/>
  <c r="CK309" i="1"/>
  <c r="CJ309" i="1"/>
  <c r="CI309" i="1"/>
  <c r="CM308" i="1"/>
  <c r="CL308" i="1"/>
  <c r="CK308" i="1"/>
  <c r="CJ308" i="1"/>
  <c r="CI308" i="1"/>
  <c r="CM307" i="1"/>
  <c r="CL307" i="1"/>
  <c r="CK307" i="1"/>
  <c r="CJ307" i="1"/>
  <c r="CI307" i="1"/>
  <c r="CM306" i="1"/>
  <c r="CL306" i="1"/>
  <c r="CK306" i="1"/>
  <c r="CJ306" i="1"/>
  <c r="CI306" i="1"/>
  <c r="CM305" i="1"/>
  <c r="CL305" i="1"/>
  <c r="CK305" i="1"/>
  <c r="CJ305" i="1"/>
  <c r="CI305" i="1"/>
  <c r="CM304" i="1"/>
  <c r="CL304" i="1"/>
  <c r="CK304" i="1"/>
  <c r="CJ304" i="1"/>
  <c r="CI304" i="1"/>
  <c r="CM303" i="1"/>
  <c r="CL303" i="1"/>
  <c r="CK303" i="1"/>
  <c r="CJ303" i="1"/>
  <c r="CI303" i="1"/>
  <c r="CM302" i="1"/>
  <c r="CL302" i="1"/>
  <c r="CK302" i="1"/>
  <c r="CJ302" i="1"/>
  <c r="CI302" i="1"/>
  <c r="CM301" i="1"/>
  <c r="CL301" i="1"/>
  <c r="CK301" i="1"/>
  <c r="CJ301" i="1"/>
  <c r="CI301" i="1"/>
  <c r="CM300" i="1"/>
  <c r="CL300" i="1"/>
  <c r="CK300" i="1"/>
  <c r="CJ300" i="1"/>
  <c r="CI300" i="1"/>
  <c r="CM299" i="1"/>
  <c r="CL299" i="1"/>
  <c r="CK299" i="1"/>
  <c r="CJ299" i="1"/>
  <c r="CI299" i="1"/>
  <c r="CM298" i="1"/>
  <c r="CL298" i="1"/>
  <c r="CK298" i="1"/>
  <c r="CJ298" i="1"/>
  <c r="CI298" i="1"/>
  <c r="CM297" i="1"/>
  <c r="CL297" i="1"/>
  <c r="CK297" i="1"/>
  <c r="CJ297" i="1"/>
  <c r="CI297" i="1"/>
  <c r="CM296" i="1"/>
  <c r="CL296" i="1"/>
  <c r="CK296" i="1"/>
  <c r="CJ296" i="1"/>
  <c r="CI296" i="1"/>
  <c r="CM295" i="1"/>
  <c r="CL295" i="1"/>
  <c r="CK295" i="1"/>
  <c r="CJ295" i="1"/>
  <c r="CI295" i="1"/>
  <c r="CM294" i="1"/>
  <c r="CL294" i="1"/>
  <c r="CK294" i="1"/>
  <c r="CJ294" i="1"/>
  <c r="CI294" i="1"/>
  <c r="CM293" i="1"/>
  <c r="CL293" i="1"/>
  <c r="CK293" i="1"/>
  <c r="CJ293" i="1"/>
  <c r="CI293" i="1"/>
  <c r="CM292" i="1"/>
  <c r="CL292" i="1"/>
  <c r="CK292" i="1"/>
  <c r="CJ292" i="1"/>
  <c r="CI292" i="1"/>
  <c r="CM291" i="1"/>
  <c r="CL291" i="1"/>
  <c r="CK291" i="1"/>
  <c r="CJ291" i="1"/>
  <c r="CI291" i="1"/>
  <c r="CM290" i="1"/>
  <c r="CL290" i="1"/>
  <c r="CK290" i="1"/>
  <c r="CJ290" i="1"/>
  <c r="CI290" i="1"/>
  <c r="CM289" i="1"/>
  <c r="CL289" i="1"/>
  <c r="CK289" i="1"/>
  <c r="CJ289" i="1"/>
  <c r="CI289" i="1"/>
  <c r="CM288" i="1"/>
  <c r="CL288" i="1"/>
  <c r="CK288" i="1"/>
  <c r="CJ288" i="1"/>
  <c r="CI288" i="1"/>
  <c r="CM287" i="1"/>
  <c r="CL287" i="1"/>
  <c r="CK287" i="1"/>
  <c r="CJ287" i="1"/>
  <c r="CI287" i="1"/>
  <c r="CM286" i="1"/>
  <c r="CL286" i="1"/>
  <c r="CK286" i="1"/>
  <c r="CJ286" i="1"/>
  <c r="CI286" i="1"/>
  <c r="CM285" i="1"/>
  <c r="CL285" i="1"/>
  <c r="CK285" i="1"/>
  <c r="CJ285" i="1"/>
  <c r="CI285" i="1"/>
  <c r="CM284" i="1"/>
  <c r="CL284" i="1"/>
  <c r="CK284" i="1"/>
  <c r="CJ284" i="1"/>
  <c r="CI284" i="1"/>
  <c r="CM283" i="1"/>
  <c r="CL283" i="1"/>
  <c r="CK283" i="1"/>
  <c r="CJ283" i="1"/>
  <c r="CI283" i="1"/>
  <c r="CM282" i="1"/>
  <c r="CL282" i="1"/>
  <c r="CK282" i="1"/>
  <c r="CJ282" i="1"/>
  <c r="CI282" i="1"/>
  <c r="CM281" i="1"/>
  <c r="CL281" i="1"/>
  <c r="CK281" i="1"/>
  <c r="CJ281" i="1"/>
  <c r="CI281" i="1"/>
  <c r="CM280" i="1"/>
  <c r="CL280" i="1"/>
  <c r="CK280" i="1"/>
  <c r="CJ280" i="1"/>
  <c r="CI280" i="1"/>
  <c r="CM279" i="1"/>
  <c r="CL279" i="1"/>
  <c r="CK279" i="1"/>
  <c r="CJ279" i="1"/>
  <c r="CI279" i="1"/>
  <c r="CM278" i="1"/>
  <c r="CL278" i="1"/>
  <c r="CK278" i="1"/>
  <c r="CJ278" i="1"/>
  <c r="CI278" i="1"/>
  <c r="CM277" i="1"/>
  <c r="CL277" i="1"/>
  <c r="CK277" i="1"/>
  <c r="CJ277" i="1"/>
  <c r="CI277" i="1"/>
  <c r="CM276" i="1"/>
  <c r="CL276" i="1"/>
  <c r="CK276" i="1"/>
  <c r="CJ276" i="1"/>
  <c r="CI276" i="1"/>
  <c r="CM275" i="1"/>
  <c r="CL275" i="1"/>
  <c r="CK275" i="1"/>
  <c r="CJ275" i="1"/>
  <c r="CI275" i="1"/>
  <c r="CM274" i="1"/>
  <c r="CL274" i="1"/>
  <c r="CK274" i="1"/>
  <c r="CJ274" i="1"/>
  <c r="CI274" i="1"/>
  <c r="CM273" i="1"/>
  <c r="CL273" i="1"/>
  <c r="CK273" i="1"/>
  <c r="CJ273" i="1"/>
  <c r="CI273" i="1"/>
  <c r="CM272" i="1"/>
  <c r="CL272" i="1"/>
  <c r="CK272" i="1"/>
  <c r="CJ272" i="1"/>
  <c r="CI272" i="1"/>
  <c r="CM271" i="1"/>
  <c r="CL271" i="1"/>
  <c r="CK271" i="1"/>
  <c r="CJ271" i="1"/>
  <c r="CI271" i="1"/>
  <c r="CM270" i="1"/>
  <c r="CL270" i="1"/>
  <c r="CK270" i="1"/>
  <c r="CJ270" i="1"/>
  <c r="CI270" i="1"/>
  <c r="CM269" i="1"/>
  <c r="CL269" i="1"/>
  <c r="CK269" i="1"/>
  <c r="CJ269" i="1"/>
  <c r="CI269" i="1"/>
  <c r="CM268" i="1"/>
  <c r="CL268" i="1"/>
  <c r="CK268" i="1"/>
  <c r="CJ268" i="1"/>
  <c r="CI268" i="1"/>
  <c r="CM267" i="1"/>
  <c r="CL267" i="1"/>
  <c r="CK267" i="1"/>
  <c r="CJ267" i="1"/>
  <c r="CI267" i="1"/>
  <c r="CM266" i="1"/>
  <c r="CL266" i="1"/>
  <c r="CK266" i="1"/>
  <c r="CJ266" i="1"/>
  <c r="CI266" i="1"/>
  <c r="CM265" i="1"/>
  <c r="CL265" i="1"/>
  <c r="CK265" i="1"/>
  <c r="CJ265" i="1"/>
  <c r="CI265" i="1"/>
  <c r="CM264" i="1"/>
  <c r="CL264" i="1"/>
  <c r="CK264" i="1"/>
  <c r="CJ264" i="1"/>
  <c r="CI264" i="1"/>
  <c r="CM262" i="1"/>
  <c r="CL262" i="1"/>
  <c r="CK262" i="1"/>
  <c r="CJ262" i="1"/>
  <c r="CI262" i="1"/>
  <c r="CM261" i="1"/>
  <c r="CL261" i="1"/>
  <c r="CK261" i="1"/>
  <c r="CJ261" i="1"/>
  <c r="CI261" i="1"/>
  <c r="CM260" i="1"/>
  <c r="CL260" i="1"/>
  <c r="CK260" i="1"/>
  <c r="CJ260" i="1"/>
  <c r="CI260" i="1"/>
  <c r="CM259" i="1"/>
  <c r="CL259" i="1"/>
  <c r="CK259" i="1"/>
  <c r="CJ259" i="1"/>
  <c r="CI259" i="1"/>
  <c r="CM258" i="1"/>
  <c r="CL258" i="1"/>
  <c r="CK258" i="1"/>
  <c r="CJ258" i="1"/>
  <c r="CI258" i="1"/>
  <c r="CM257" i="1"/>
  <c r="CL257" i="1"/>
  <c r="CK257" i="1"/>
  <c r="CJ257" i="1"/>
  <c r="CI257" i="1"/>
  <c r="CM256" i="1"/>
  <c r="CL256" i="1"/>
  <c r="CK256" i="1"/>
  <c r="CJ256" i="1"/>
  <c r="CI256" i="1"/>
  <c r="CM255" i="1"/>
  <c r="CL255" i="1"/>
  <c r="CK255" i="1"/>
  <c r="CJ255" i="1"/>
  <c r="CI255" i="1"/>
  <c r="CM254" i="1"/>
  <c r="CL254" i="1"/>
  <c r="CK254" i="1"/>
  <c r="CJ254" i="1"/>
  <c r="CI254" i="1"/>
  <c r="CM253" i="1"/>
  <c r="CL253" i="1"/>
  <c r="CK253" i="1"/>
  <c r="CJ253" i="1"/>
  <c r="CI253" i="1"/>
  <c r="CM252" i="1"/>
  <c r="CL252" i="1"/>
  <c r="CK252" i="1"/>
  <c r="CJ252" i="1"/>
  <c r="CI252" i="1"/>
  <c r="CM251" i="1"/>
  <c r="CL251" i="1"/>
  <c r="CK251" i="1"/>
  <c r="CJ251" i="1"/>
  <c r="CI251" i="1"/>
  <c r="CM250" i="1"/>
  <c r="CL250" i="1"/>
  <c r="CK250" i="1"/>
  <c r="CJ250" i="1"/>
  <c r="CI250" i="1"/>
  <c r="CM249" i="1"/>
  <c r="CL249" i="1"/>
  <c r="CK249" i="1"/>
  <c r="CJ249" i="1"/>
  <c r="CI249" i="1"/>
  <c r="CM248" i="1"/>
  <c r="CL248" i="1"/>
  <c r="CK248" i="1"/>
  <c r="CJ248" i="1"/>
  <c r="CI248" i="1"/>
  <c r="CM247" i="1"/>
  <c r="CL247" i="1"/>
  <c r="CK247" i="1"/>
  <c r="CJ247" i="1"/>
  <c r="CI247" i="1"/>
  <c r="CM246" i="1"/>
  <c r="CL246" i="1"/>
  <c r="CK246" i="1"/>
  <c r="CJ246" i="1"/>
  <c r="CI246" i="1"/>
  <c r="CM245" i="1"/>
  <c r="CL245" i="1"/>
  <c r="CK245" i="1"/>
  <c r="CJ245" i="1"/>
  <c r="CI245" i="1"/>
  <c r="CM244" i="1"/>
  <c r="CL244" i="1"/>
  <c r="CK244" i="1"/>
  <c r="CJ244" i="1"/>
  <c r="CI244" i="1"/>
  <c r="CM243" i="1"/>
  <c r="CL243" i="1"/>
  <c r="CK243" i="1"/>
  <c r="CJ243" i="1"/>
  <c r="CI243" i="1"/>
  <c r="CM242" i="1"/>
  <c r="CL242" i="1"/>
  <c r="CK242" i="1"/>
  <c r="CJ242" i="1"/>
  <c r="CI242" i="1"/>
  <c r="CM241" i="1"/>
  <c r="CL241" i="1"/>
  <c r="CK241" i="1"/>
  <c r="CJ241" i="1"/>
  <c r="CI241" i="1"/>
  <c r="CM240" i="1"/>
  <c r="CL240" i="1"/>
  <c r="CK240" i="1"/>
  <c r="CJ240" i="1"/>
  <c r="CI240" i="1"/>
  <c r="CM239" i="1"/>
  <c r="CL239" i="1"/>
  <c r="CK239" i="1"/>
  <c r="CJ239" i="1"/>
  <c r="CI239" i="1"/>
  <c r="CM238" i="1"/>
  <c r="CL238" i="1"/>
  <c r="CK238" i="1"/>
  <c r="CJ238" i="1"/>
  <c r="CI238" i="1"/>
  <c r="CM237" i="1"/>
  <c r="CL237" i="1"/>
  <c r="CK237" i="1"/>
  <c r="CJ237" i="1"/>
  <c r="CI237" i="1"/>
  <c r="CM236" i="1"/>
  <c r="CL236" i="1"/>
  <c r="CK236" i="1"/>
  <c r="CJ236" i="1"/>
  <c r="CI236" i="1"/>
  <c r="CM235" i="1"/>
  <c r="CL235" i="1"/>
  <c r="CK235" i="1"/>
  <c r="CJ235" i="1"/>
  <c r="CI235" i="1"/>
  <c r="CM234" i="1"/>
  <c r="CL234" i="1"/>
  <c r="CK234" i="1"/>
  <c r="CJ234" i="1"/>
  <c r="CI234" i="1"/>
  <c r="CM233" i="1"/>
  <c r="CL233" i="1"/>
  <c r="CK233" i="1"/>
  <c r="CJ233" i="1"/>
  <c r="CI233" i="1"/>
  <c r="CM232" i="1"/>
  <c r="CL232" i="1"/>
  <c r="CK232" i="1"/>
  <c r="CJ232" i="1"/>
  <c r="CI232" i="1"/>
  <c r="CM231" i="1"/>
  <c r="CL231" i="1"/>
  <c r="CK231" i="1"/>
  <c r="CJ231" i="1"/>
  <c r="CI231" i="1"/>
  <c r="CM230" i="1"/>
  <c r="CL230" i="1"/>
  <c r="CK230" i="1"/>
  <c r="CJ230" i="1"/>
  <c r="CI230" i="1"/>
  <c r="CM229" i="1"/>
  <c r="CL229" i="1"/>
  <c r="CK229" i="1"/>
  <c r="CJ229" i="1"/>
  <c r="CI229" i="1"/>
  <c r="CM228" i="1"/>
  <c r="CL228" i="1"/>
  <c r="CK228" i="1"/>
  <c r="CJ228" i="1"/>
  <c r="CI228" i="1"/>
  <c r="CM227" i="1"/>
  <c r="CL227" i="1"/>
  <c r="CK227" i="1"/>
  <c r="CJ227" i="1"/>
  <c r="CI227" i="1"/>
  <c r="CM226" i="1"/>
  <c r="CL226" i="1"/>
  <c r="CK226" i="1"/>
  <c r="CJ226" i="1"/>
  <c r="CI226" i="1"/>
  <c r="CM225" i="1"/>
  <c r="CL225" i="1"/>
  <c r="CK225" i="1"/>
  <c r="CJ225" i="1"/>
  <c r="CI225" i="1"/>
  <c r="CM224" i="1"/>
  <c r="CL224" i="1"/>
  <c r="CK224" i="1"/>
  <c r="CJ224" i="1"/>
  <c r="CI224" i="1"/>
  <c r="CM223" i="1"/>
  <c r="CL223" i="1"/>
  <c r="CK223" i="1"/>
  <c r="CJ223" i="1"/>
  <c r="CI223" i="1"/>
  <c r="CM222" i="1"/>
  <c r="CL222" i="1"/>
  <c r="CK222" i="1"/>
  <c r="CJ222" i="1"/>
  <c r="CI222" i="1"/>
  <c r="CM221" i="1"/>
  <c r="CL221" i="1"/>
  <c r="CK221" i="1"/>
  <c r="CJ221" i="1"/>
  <c r="CI221" i="1"/>
  <c r="CM220" i="1"/>
  <c r="CL220" i="1"/>
  <c r="CK220" i="1"/>
  <c r="CJ220" i="1"/>
  <c r="CI220" i="1"/>
  <c r="CM219" i="1"/>
  <c r="CL219" i="1"/>
  <c r="CK219" i="1"/>
  <c r="CJ219" i="1"/>
  <c r="CI219" i="1"/>
  <c r="CM218" i="1"/>
  <c r="CL218" i="1"/>
  <c r="CK218" i="1"/>
  <c r="CJ218" i="1"/>
  <c r="CI218" i="1"/>
  <c r="CM217" i="1"/>
  <c r="CL217" i="1"/>
  <c r="CK217" i="1"/>
  <c r="CJ217" i="1"/>
  <c r="CI217" i="1"/>
  <c r="CM216" i="1"/>
  <c r="CL216" i="1"/>
  <c r="CK216" i="1"/>
  <c r="CJ216" i="1"/>
  <c r="CI216" i="1"/>
  <c r="CM215" i="1"/>
  <c r="CL215" i="1"/>
  <c r="CK215" i="1"/>
  <c r="CJ215" i="1"/>
  <c r="CI215" i="1"/>
  <c r="CM214" i="1"/>
  <c r="CL214" i="1"/>
  <c r="CK214" i="1"/>
  <c r="CJ214" i="1"/>
  <c r="CI214" i="1"/>
  <c r="CM213" i="1"/>
  <c r="CL213" i="1"/>
  <c r="CK213" i="1"/>
  <c r="CJ213" i="1"/>
  <c r="CI213" i="1"/>
  <c r="CM212" i="1"/>
  <c r="CL212" i="1"/>
  <c r="CK212" i="1"/>
  <c r="CJ212" i="1"/>
  <c r="CI212" i="1"/>
  <c r="CM211" i="1"/>
  <c r="CL211" i="1"/>
  <c r="CK211" i="1"/>
  <c r="CJ211" i="1"/>
  <c r="CI211" i="1"/>
  <c r="CM210" i="1"/>
  <c r="CL210" i="1"/>
  <c r="CK210" i="1"/>
  <c r="CJ210" i="1"/>
  <c r="CI210" i="1"/>
  <c r="CM209" i="1"/>
  <c r="CL209" i="1"/>
  <c r="CK209" i="1"/>
  <c r="CJ209" i="1"/>
  <c r="CI209" i="1"/>
  <c r="CM208" i="1"/>
  <c r="CL208" i="1"/>
  <c r="CK208" i="1"/>
  <c r="CJ208" i="1"/>
  <c r="CI208" i="1"/>
  <c r="CM207" i="1"/>
  <c r="CL207" i="1"/>
  <c r="CK207" i="1"/>
  <c r="CJ207" i="1"/>
  <c r="CI207" i="1"/>
  <c r="CM206" i="1"/>
  <c r="CL206" i="1"/>
  <c r="CK206" i="1"/>
  <c r="CJ206" i="1"/>
  <c r="CI206" i="1"/>
  <c r="CM205" i="1"/>
  <c r="CL205" i="1"/>
  <c r="CK205" i="1"/>
  <c r="CJ205" i="1"/>
  <c r="CI205" i="1"/>
  <c r="CM204" i="1"/>
  <c r="CL204" i="1"/>
  <c r="CK204" i="1"/>
  <c r="CJ204" i="1"/>
  <c r="CI204" i="1"/>
  <c r="CM203" i="1"/>
  <c r="CL203" i="1"/>
  <c r="CK203" i="1"/>
  <c r="CJ203" i="1"/>
  <c r="CI203" i="1"/>
  <c r="CM202" i="1"/>
  <c r="CL202" i="1"/>
  <c r="CK202" i="1"/>
  <c r="CJ202" i="1"/>
  <c r="CI202" i="1"/>
  <c r="CM201" i="1"/>
  <c r="CL201" i="1"/>
  <c r="CK201" i="1"/>
  <c r="CJ201" i="1"/>
  <c r="CI201" i="1"/>
  <c r="CM200" i="1"/>
  <c r="CL200" i="1"/>
  <c r="CK200" i="1"/>
  <c r="CJ200" i="1"/>
  <c r="CI200" i="1"/>
  <c r="CM199" i="1"/>
  <c r="CL199" i="1"/>
  <c r="CK199" i="1"/>
  <c r="CJ199" i="1"/>
  <c r="CI199" i="1"/>
  <c r="CM198" i="1"/>
  <c r="CL198" i="1"/>
  <c r="CK198" i="1"/>
  <c r="CJ198" i="1"/>
  <c r="CI198" i="1"/>
  <c r="CM197" i="1"/>
  <c r="CL197" i="1"/>
  <c r="CK197" i="1"/>
  <c r="CJ197" i="1"/>
  <c r="CI197" i="1"/>
  <c r="CM196" i="1"/>
  <c r="CL196" i="1"/>
  <c r="CK196" i="1"/>
  <c r="CJ196" i="1"/>
  <c r="CI196" i="1"/>
  <c r="CM195" i="1"/>
  <c r="CL195" i="1"/>
  <c r="CK195" i="1"/>
  <c r="CJ195" i="1"/>
  <c r="CI195" i="1"/>
  <c r="CM194" i="1"/>
  <c r="CL194" i="1"/>
  <c r="CK194" i="1"/>
  <c r="CJ194" i="1"/>
  <c r="CI194" i="1"/>
  <c r="CM193" i="1"/>
  <c r="CL193" i="1"/>
  <c r="CK193" i="1"/>
  <c r="CJ193" i="1"/>
  <c r="CI193" i="1"/>
  <c r="CM192" i="1"/>
  <c r="CL192" i="1"/>
  <c r="CK192" i="1"/>
  <c r="CJ192" i="1"/>
  <c r="CI192" i="1"/>
  <c r="CM191" i="1"/>
  <c r="CL191" i="1"/>
  <c r="CK191" i="1"/>
  <c r="CJ191" i="1"/>
  <c r="CI191" i="1"/>
  <c r="CM190" i="1"/>
  <c r="CL190" i="1"/>
  <c r="CK190" i="1"/>
  <c r="CJ190" i="1"/>
  <c r="CI190" i="1"/>
  <c r="CM189" i="1"/>
  <c r="CL189" i="1"/>
  <c r="CK189" i="1"/>
  <c r="CJ189" i="1"/>
  <c r="CI189" i="1"/>
  <c r="CM188" i="1"/>
  <c r="CL188" i="1"/>
  <c r="CK188" i="1"/>
  <c r="CJ188" i="1"/>
  <c r="CI188" i="1"/>
  <c r="CM187" i="1"/>
  <c r="CL187" i="1"/>
  <c r="CK187" i="1"/>
  <c r="CJ187" i="1"/>
  <c r="CI187" i="1"/>
  <c r="CM186" i="1"/>
  <c r="CL186" i="1"/>
  <c r="CK186" i="1"/>
  <c r="CJ186" i="1"/>
  <c r="CI186" i="1"/>
  <c r="CM185" i="1"/>
  <c r="CL185" i="1"/>
  <c r="CK185" i="1"/>
  <c r="CJ185" i="1"/>
  <c r="CI185" i="1"/>
  <c r="CM184" i="1"/>
  <c r="CL184" i="1"/>
  <c r="CK184" i="1"/>
  <c r="CJ184" i="1"/>
  <c r="CI184" i="1"/>
  <c r="CM183" i="1"/>
  <c r="CL183" i="1"/>
  <c r="CK183" i="1"/>
  <c r="CJ183" i="1"/>
  <c r="CI183" i="1"/>
  <c r="CM182" i="1"/>
  <c r="CL182" i="1"/>
  <c r="CK182" i="1"/>
  <c r="CJ182" i="1"/>
  <c r="CI182" i="1"/>
  <c r="CM181" i="1"/>
  <c r="CL181" i="1"/>
  <c r="CK181" i="1"/>
  <c r="CJ181" i="1"/>
  <c r="CI181" i="1"/>
  <c r="CM180" i="1"/>
  <c r="CL180" i="1"/>
  <c r="CK180" i="1"/>
  <c r="CJ180" i="1"/>
  <c r="CI180" i="1"/>
  <c r="CM179" i="1"/>
  <c r="CL179" i="1"/>
  <c r="CK179" i="1"/>
  <c r="CJ179" i="1"/>
  <c r="CI179" i="1"/>
  <c r="CM178" i="1"/>
  <c r="CL178" i="1"/>
  <c r="CK178" i="1"/>
  <c r="CJ178" i="1"/>
  <c r="CI178" i="1"/>
  <c r="CM177" i="1"/>
  <c r="CL177" i="1"/>
  <c r="CK177" i="1"/>
  <c r="CJ177" i="1"/>
  <c r="CI177" i="1"/>
  <c r="CM176" i="1"/>
  <c r="CL176" i="1"/>
  <c r="CK176" i="1"/>
  <c r="CJ176" i="1"/>
  <c r="CI176" i="1"/>
  <c r="CM175" i="1"/>
  <c r="CL175" i="1"/>
  <c r="CK175" i="1"/>
  <c r="CJ175" i="1"/>
  <c r="CI175" i="1"/>
  <c r="CM174" i="1"/>
  <c r="CL174" i="1"/>
  <c r="CK174" i="1"/>
  <c r="CJ174" i="1"/>
  <c r="CI174" i="1"/>
  <c r="CM173" i="1"/>
  <c r="CL173" i="1"/>
  <c r="CK173" i="1"/>
  <c r="CJ173" i="1"/>
  <c r="CI173" i="1"/>
  <c r="CM172" i="1"/>
  <c r="CL172" i="1"/>
  <c r="CK172" i="1"/>
  <c r="CJ172" i="1"/>
  <c r="CI172" i="1"/>
  <c r="CM171" i="1"/>
  <c r="CL171" i="1"/>
  <c r="CK171" i="1"/>
  <c r="CJ171" i="1"/>
  <c r="CI171" i="1"/>
  <c r="CM170" i="1"/>
  <c r="CL170" i="1"/>
  <c r="CK170" i="1"/>
  <c r="CJ170" i="1"/>
  <c r="CI170" i="1"/>
  <c r="CM169" i="1"/>
  <c r="CL169" i="1"/>
  <c r="CK169" i="1"/>
  <c r="CJ169" i="1"/>
  <c r="CI169" i="1"/>
  <c r="CM168" i="1"/>
  <c r="CL168" i="1"/>
  <c r="CK168" i="1"/>
  <c r="CJ168" i="1"/>
  <c r="CI168" i="1"/>
  <c r="CM167" i="1"/>
  <c r="CL167" i="1"/>
  <c r="CK167" i="1"/>
  <c r="CJ167" i="1"/>
  <c r="CI167" i="1"/>
  <c r="CM166" i="1"/>
  <c r="CL166" i="1"/>
  <c r="CK166" i="1"/>
  <c r="CJ166" i="1"/>
  <c r="CI166" i="1"/>
  <c r="CM165" i="1"/>
  <c r="CL165" i="1"/>
  <c r="CK165" i="1"/>
  <c r="CJ165" i="1"/>
  <c r="CI165" i="1"/>
  <c r="CM164" i="1"/>
  <c r="CL164" i="1"/>
  <c r="CK164" i="1"/>
  <c r="CJ164" i="1"/>
  <c r="CI164" i="1"/>
  <c r="CM163" i="1"/>
  <c r="CL163" i="1"/>
  <c r="CK163" i="1"/>
  <c r="CJ163" i="1"/>
  <c r="CI163" i="1"/>
  <c r="CM162" i="1"/>
  <c r="CL162" i="1"/>
  <c r="CK162" i="1"/>
  <c r="CJ162" i="1"/>
  <c r="CI162" i="1"/>
  <c r="CM161" i="1"/>
  <c r="CL161" i="1"/>
  <c r="CK161" i="1"/>
  <c r="CJ161" i="1"/>
  <c r="CI161" i="1"/>
  <c r="CM160" i="1"/>
  <c r="CL160" i="1"/>
  <c r="CK160" i="1"/>
  <c r="CJ160" i="1"/>
  <c r="CI160" i="1"/>
  <c r="CM159" i="1"/>
  <c r="CL159" i="1"/>
  <c r="CK159" i="1"/>
  <c r="CJ159" i="1"/>
  <c r="CI159" i="1"/>
  <c r="CM158" i="1"/>
  <c r="CL158" i="1"/>
  <c r="CK158" i="1"/>
  <c r="CJ158" i="1"/>
  <c r="CI158" i="1"/>
  <c r="CM157" i="1"/>
  <c r="CL157" i="1"/>
  <c r="CK157" i="1"/>
  <c r="CJ157" i="1"/>
  <c r="CI157" i="1"/>
  <c r="CM156" i="1"/>
  <c r="CL156" i="1"/>
  <c r="CK156" i="1"/>
  <c r="CJ156" i="1"/>
  <c r="CI156" i="1"/>
  <c r="CM155" i="1"/>
  <c r="CL155" i="1"/>
  <c r="CK155" i="1"/>
  <c r="CJ155" i="1"/>
  <c r="CI155" i="1"/>
  <c r="CM154" i="1"/>
  <c r="CL154" i="1"/>
  <c r="CK154" i="1"/>
  <c r="CJ154" i="1"/>
  <c r="CI154" i="1"/>
  <c r="CM153" i="1"/>
  <c r="CL153" i="1"/>
  <c r="CK153" i="1"/>
  <c r="CJ153" i="1"/>
  <c r="CI153" i="1"/>
  <c r="CM152" i="1"/>
  <c r="CL152" i="1"/>
  <c r="CK152" i="1"/>
  <c r="CJ152" i="1"/>
  <c r="CI152" i="1"/>
  <c r="CM151" i="1"/>
  <c r="CL151" i="1"/>
  <c r="CK151" i="1"/>
  <c r="CJ151" i="1"/>
  <c r="CI151" i="1"/>
  <c r="CM150" i="1"/>
  <c r="CL150" i="1"/>
  <c r="CK150" i="1"/>
  <c r="CJ150" i="1"/>
  <c r="CI150" i="1"/>
  <c r="CM149" i="1"/>
  <c r="CL149" i="1"/>
  <c r="CK149" i="1"/>
  <c r="CJ149" i="1"/>
  <c r="CI149" i="1"/>
  <c r="CM148" i="1"/>
  <c r="CL148" i="1"/>
  <c r="CK148" i="1"/>
  <c r="CJ148" i="1"/>
  <c r="CI148" i="1"/>
  <c r="CM147" i="1"/>
  <c r="CL147" i="1"/>
  <c r="CK147" i="1"/>
  <c r="CJ147" i="1"/>
  <c r="CI147" i="1"/>
  <c r="CM146" i="1"/>
  <c r="CL146" i="1"/>
  <c r="CK146" i="1"/>
  <c r="CJ146" i="1"/>
  <c r="CI146" i="1"/>
  <c r="CM145" i="1"/>
  <c r="CL145" i="1"/>
  <c r="CK145" i="1"/>
  <c r="CJ145" i="1"/>
  <c r="CI145" i="1"/>
  <c r="CM144" i="1"/>
  <c r="CL144" i="1"/>
  <c r="CK144" i="1"/>
  <c r="CJ144" i="1"/>
  <c r="CI144" i="1"/>
  <c r="CM143" i="1"/>
  <c r="CL143" i="1"/>
  <c r="CK143" i="1"/>
  <c r="CJ143" i="1"/>
  <c r="CI143" i="1"/>
  <c r="CM142" i="1"/>
  <c r="CL142" i="1"/>
  <c r="CK142" i="1"/>
  <c r="CJ142" i="1"/>
  <c r="CI142" i="1"/>
  <c r="CM141" i="1"/>
  <c r="CL141" i="1"/>
  <c r="CK141" i="1"/>
  <c r="CJ141" i="1"/>
  <c r="CI141" i="1"/>
  <c r="CM140" i="1"/>
  <c r="CL140" i="1"/>
  <c r="CK140" i="1"/>
  <c r="CJ140" i="1"/>
  <c r="CI140" i="1"/>
  <c r="CM139" i="1"/>
  <c r="CL139" i="1"/>
  <c r="CK139" i="1"/>
  <c r="CJ139" i="1"/>
  <c r="CI139" i="1"/>
  <c r="CM138" i="1"/>
  <c r="CL138" i="1"/>
  <c r="CK138" i="1"/>
  <c r="CJ138" i="1"/>
  <c r="CI138" i="1"/>
  <c r="CM137" i="1"/>
  <c r="CL137" i="1"/>
  <c r="CK137" i="1"/>
  <c r="CJ137" i="1"/>
  <c r="CI137" i="1"/>
  <c r="CM136" i="1"/>
  <c r="CL136" i="1"/>
  <c r="CK136" i="1"/>
  <c r="CJ136" i="1"/>
  <c r="CI136" i="1"/>
  <c r="CM135" i="1"/>
  <c r="CL135" i="1"/>
  <c r="CK135" i="1"/>
  <c r="CJ135" i="1"/>
  <c r="CI135" i="1"/>
  <c r="CM134" i="1"/>
  <c r="CL134" i="1"/>
  <c r="CK134" i="1"/>
  <c r="CJ134" i="1"/>
  <c r="CI134" i="1"/>
  <c r="CM133" i="1"/>
  <c r="CL133" i="1"/>
  <c r="CK133" i="1"/>
  <c r="CJ133" i="1"/>
  <c r="CI133" i="1"/>
  <c r="CM132" i="1"/>
  <c r="CL132" i="1"/>
  <c r="CK132" i="1"/>
  <c r="CJ132" i="1"/>
  <c r="CI132" i="1"/>
  <c r="CM131" i="1"/>
  <c r="CL131" i="1"/>
  <c r="CK131" i="1"/>
  <c r="CJ131" i="1"/>
  <c r="CI131" i="1"/>
  <c r="CM130" i="1"/>
  <c r="CL130" i="1"/>
  <c r="CK130" i="1"/>
  <c r="CJ130" i="1"/>
  <c r="CI130" i="1"/>
  <c r="CM129" i="1"/>
  <c r="CL129" i="1"/>
  <c r="CK129" i="1"/>
  <c r="CJ129" i="1"/>
  <c r="CI129" i="1"/>
  <c r="CM128" i="1"/>
  <c r="CL128" i="1"/>
  <c r="CK128" i="1"/>
  <c r="CJ128" i="1"/>
  <c r="CI128" i="1"/>
  <c r="CM127" i="1"/>
  <c r="CL127" i="1"/>
  <c r="CK127" i="1"/>
  <c r="CJ127" i="1"/>
  <c r="CI127" i="1"/>
  <c r="CM126" i="1"/>
  <c r="CL126" i="1"/>
  <c r="CK126" i="1"/>
  <c r="CJ126" i="1"/>
  <c r="CI126" i="1"/>
  <c r="CM125" i="1"/>
  <c r="CL125" i="1"/>
  <c r="CK125" i="1"/>
  <c r="CJ125" i="1"/>
  <c r="CI125" i="1"/>
  <c r="CM124" i="1"/>
  <c r="CL124" i="1"/>
  <c r="CK124" i="1"/>
  <c r="CJ124" i="1"/>
  <c r="CI124" i="1"/>
  <c r="CM123" i="1"/>
  <c r="CL123" i="1"/>
  <c r="CK123" i="1"/>
  <c r="CJ123" i="1"/>
  <c r="CI123" i="1"/>
  <c r="CM122" i="1"/>
  <c r="CL122" i="1"/>
  <c r="CK122" i="1"/>
  <c r="CJ122" i="1"/>
  <c r="CI122" i="1"/>
  <c r="CM121" i="1"/>
  <c r="CL121" i="1"/>
  <c r="CK121" i="1"/>
  <c r="CJ121" i="1"/>
  <c r="CI121" i="1"/>
  <c r="CM120" i="1"/>
  <c r="CL120" i="1"/>
  <c r="CK120" i="1"/>
  <c r="CJ120" i="1"/>
  <c r="CI120" i="1"/>
  <c r="CM119" i="1"/>
  <c r="CL119" i="1"/>
  <c r="CK119" i="1"/>
  <c r="CJ119" i="1"/>
  <c r="CI119" i="1"/>
  <c r="CM118" i="1"/>
  <c r="CL118" i="1"/>
  <c r="CK118" i="1"/>
  <c r="CJ118" i="1"/>
  <c r="CI118" i="1"/>
  <c r="CM117" i="1"/>
  <c r="CL117" i="1"/>
  <c r="CK117" i="1"/>
  <c r="CJ117" i="1"/>
  <c r="CI117" i="1"/>
  <c r="CM116" i="1"/>
  <c r="CL116" i="1"/>
  <c r="CK116" i="1"/>
  <c r="CJ116" i="1"/>
  <c r="CI116" i="1"/>
  <c r="CM115" i="1"/>
  <c r="CL115" i="1"/>
  <c r="CK115" i="1"/>
  <c r="CJ115" i="1"/>
  <c r="CI115" i="1"/>
  <c r="CM114" i="1"/>
  <c r="CL114" i="1"/>
  <c r="CK114" i="1"/>
  <c r="CJ114" i="1"/>
  <c r="CI114" i="1"/>
  <c r="CM113" i="1"/>
  <c r="CL113" i="1"/>
  <c r="CK113" i="1"/>
  <c r="CJ113" i="1"/>
  <c r="CI113" i="1"/>
  <c r="CM112" i="1"/>
  <c r="CL112" i="1"/>
  <c r="CK112" i="1"/>
  <c r="CJ112" i="1"/>
  <c r="CI112" i="1"/>
  <c r="CM111" i="1"/>
  <c r="CL111" i="1"/>
  <c r="CK111" i="1"/>
  <c r="CJ111" i="1"/>
  <c r="CI111" i="1"/>
  <c r="CM110" i="1"/>
  <c r="CL110" i="1"/>
  <c r="CK110" i="1"/>
  <c r="CJ110" i="1"/>
  <c r="CI110" i="1"/>
  <c r="CM109" i="1"/>
  <c r="CL109" i="1"/>
  <c r="CK109" i="1"/>
  <c r="CJ109" i="1"/>
  <c r="CI109" i="1"/>
  <c r="CM108" i="1"/>
  <c r="CL108" i="1"/>
  <c r="CK108" i="1"/>
  <c r="CJ108" i="1"/>
  <c r="CI108" i="1"/>
  <c r="CM107" i="1"/>
  <c r="CL107" i="1"/>
  <c r="CK107" i="1"/>
  <c r="CJ107" i="1"/>
  <c r="CI107" i="1"/>
  <c r="CM106" i="1"/>
  <c r="CL106" i="1"/>
  <c r="CK106" i="1"/>
  <c r="CJ106" i="1"/>
  <c r="CI106" i="1"/>
  <c r="CM105" i="1"/>
  <c r="CL105" i="1"/>
  <c r="CK105" i="1"/>
  <c r="CJ105" i="1"/>
  <c r="CI105" i="1"/>
  <c r="CM104" i="1"/>
  <c r="CL104" i="1"/>
  <c r="CK104" i="1"/>
  <c r="CJ104" i="1"/>
  <c r="CI104" i="1"/>
  <c r="CM103" i="1"/>
  <c r="CL103" i="1"/>
  <c r="CK103" i="1"/>
  <c r="CJ103" i="1"/>
  <c r="CI103" i="1"/>
  <c r="CM102" i="1"/>
  <c r="CL102" i="1"/>
  <c r="CK102" i="1"/>
  <c r="CJ102" i="1"/>
  <c r="CI102" i="1"/>
  <c r="CM101" i="1"/>
  <c r="CL101" i="1"/>
  <c r="CK101" i="1"/>
  <c r="CJ101" i="1"/>
  <c r="CI101" i="1"/>
  <c r="CM100" i="1"/>
  <c r="CL100" i="1"/>
  <c r="CK100" i="1"/>
  <c r="CJ100" i="1"/>
  <c r="CI100" i="1"/>
  <c r="CM99" i="1"/>
  <c r="CL99" i="1"/>
  <c r="CK99" i="1"/>
  <c r="CJ99" i="1"/>
  <c r="CI99" i="1"/>
  <c r="CM98" i="1"/>
  <c r="CL98" i="1"/>
  <c r="CK98" i="1"/>
  <c r="CJ98" i="1"/>
  <c r="CI98" i="1"/>
  <c r="CM97" i="1"/>
  <c r="CL97" i="1"/>
  <c r="CK97" i="1"/>
  <c r="CJ97" i="1"/>
  <c r="CI97" i="1"/>
  <c r="CM96" i="1"/>
  <c r="CL96" i="1"/>
  <c r="CK96" i="1"/>
  <c r="CJ96" i="1"/>
  <c r="CI96" i="1"/>
  <c r="CM95" i="1"/>
  <c r="CL95" i="1"/>
  <c r="CK95" i="1"/>
  <c r="CJ95" i="1"/>
  <c r="CI95" i="1"/>
  <c r="CM94" i="1"/>
  <c r="CL94" i="1"/>
  <c r="CK94" i="1"/>
  <c r="CJ94" i="1"/>
  <c r="CI94" i="1"/>
  <c r="CM93" i="1"/>
  <c r="CL93" i="1"/>
  <c r="CK93" i="1"/>
  <c r="CJ93" i="1"/>
  <c r="CI93" i="1"/>
  <c r="CM92" i="1"/>
  <c r="CL92" i="1"/>
  <c r="CK92" i="1"/>
  <c r="CJ92" i="1"/>
  <c r="CI92" i="1"/>
  <c r="CM91" i="1"/>
  <c r="CL91" i="1"/>
  <c r="CK91" i="1"/>
  <c r="CJ91" i="1"/>
  <c r="CI91" i="1"/>
  <c r="CM90" i="1"/>
  <c r="CL90" i="1"/>
  <c r="CK90" i="1"/>
  <c r="CJ90" i="1"/>
  <c r="CI90" i="1"/>
  <c r="CM89" i="1"/>
  <c r="CL89" i="1"/>
  <c r="CK89" i="1"/>
  <c r="CJ89" i="1"/>
  <c r="CI89" i="1"/>
  <c r="CM88" i="1"/>
  <c r="CL88" i="1"/>
  <c r="CK88" i="1"/>
  <c r="CJ88" i="1"/>
  <c r="CI88" i="1"/>
  <c r="CM87" i="1"/>
  <c r="CL87" i="1"/>
  <c r="CK87" i="1"/>
  <c r="CJ87" i="1"/>
  <c r="CI87" i="1"/>
  <c r="CM86" i="1"/>
  <c r="CL86" i="1"/>
  <c r="CK86" i="1"/>
  <c r="CJ86" i="1"/>
  <c r="CI86" i="1"/>
  <c r="CM85" i="1"/>
  <c r="CL85" i="1"/>
  <c r="CK85" i="1"/>
  <c r="CJ85" i="1"/>
  <c r="CI85" i="1"/>
  <c r="CM84" i="1"/>
  <c r="CL84" i="1"/>
  <c r="CK84" i="1"/>
  <c r="CJ84" i="1"/>
  <c r="CI84" i="1"/>
  <c r="CM83" i="1"/>
  <c r="CL83" i="1"/>
  <c r="CK83" i="1"/>
  <c r="CJ83" i="1"/>
  <c r="CI83" i="1"/>
  <c r="CM82" i="1"/>
  <c r="CL82" i="1"/>
  <c r="CK82" i="1"/>
  <c r="CJ82" i="1"/>
  <c r="CI82" i="1"/>
  <c r="CM81" i="1"/>
  <c r="CL81" i="1"/>
  <c r="CK81" i="1"/>
  <c r="CJ81" i="1"/>
  <c r="CI81" i="1"/>
  <c r="CM80" i="1"/>
  <c r="CL80" i="1"/>
  <c r="CK80" i="1"/>
  <c r="CJ80" i="1"/>
  <c r="CI80" i="1"/>
  <c r="CM79" i="1"/>
  <c r="CL79" i="1"/>
  <c r="CK79" i="1"/>
  <c r="CJ79" i="1"/>
  <c r="CI79" i="1"/>
  <c r="CM78" i="1"/>
  <c r="CL78" i="1"/>
  <c r="CK78" i="1"/>
  <c r="CJ78" i="1"/>
  <c r="CI78" i="1"/>
  <c r="CM77" i="1"/>
  <c r="CL77" i="1"/>
  <c r="CK77" i="1"/>
  <c r="CJ77" i="1"/>
  <c r="CI77" i="1"/>
  <c r="CM76" i="1"/>
  <c r="CL76" i="1"/>
  <c r="CK76" i="1"/>
  <c r="CJ76" i="1"/>
  <c r="CI76" i="1"/>
  <c r="CM75" i="1"/>
  <c r="CL75" i="1"/>
  <c r="CK75" i="1"/>
  <c r="CJ75" i="1"/>
  <c r="CI75" i="1"/>
  <c r="CM74" i="1"/>
  <c r="CL74" i="1"/>
  <c r="CK74" i="1"/>
  <c r="CJ74" i="1"/>
  <c r="CI74" i="1"/>
  <c r="CM73" i="1"/>
  <c r="CL73" i="1"/>
  <c r="CK73" i="1"/>
  <c r="CJ73" i="1"/>
  <c r="CI73" i="1"/>
  <c r="CM72" i="1"/>
  <c r="CL72" i="1"/>
  <c r="CK72" i="1"/>
  <c r="CJ72" i="1"/>
  <c r="CI72" i="1"/>
  <c r="CM71" i="1"/>
  <c r="CL71" i="1"/>
  <c r="CK71" i="1"/>
  <c r="CJ71" i="1"/>
  <c r="CI71" i="1"/>
  <c r="CM70" i="1"/>
  <c r="CL70" i="1"/>
  <c r="CK70" i="1"/>
  <c r="CJ70" i="1"/>
  <c r="CI70" i="1"/>
  <c r="CM69" i="1"/>
  <c r="CL69" i="1"/>
  <c r="CK69" i="1"/>
  <c r="CJ69" i="1"/>
  <c r="CI69" i="1"/>
  <c r="CM68" i="1"/>
  <c r="CL68" i="1"/>
  <c r="CK68" i="1"/>
  <c r="CJ68" i="1"/>
  <c r="CI68" i="1"/>
  <c r="CM67" i="1"/>
  <c r="CL67" i="1"/>
  <c r="CK67" i="1"/>
  <c r="CJ67" i="1"/>
  <c r="CI67" i="1"/>
  <c r="CM66" i="1"/>
  <c r="CL66" i="1"/>
  <c r="CK66" i="1"/>
  <c r="CJ66" i="1"/>
  <c r="CI66" i="1"/>
  <c r="CM65" i="1"/>
  <c r="CL65" i="1"/>
  <c r="CK65" i="1"/>
  <c r="CJ65" i="1"/>
  <c r="CI65" i="1"/>
  <c r="CM64" i="1"/>
  <c r="CL64" i="1"/>
  <c r="CK64" i="1"/>
  <c r="CJ64" i="1"/>
  <c r="CI64" i="1"/>
  <c r="CM63" i="1"/>
  <c r="CL63" i="1"/>
  <c r="CK63" i="1"/>
  <c r="CJ63" i="1"/>
  <c r="CI63" i="1"/>
  <c r="CM62" i="1"/>
  <c r="CL62" i="1"/>
  <c r="CK62" i="1"/>
  <c r="CJ62" i="1"/>
  <c r="CI62" i="1"/>
  <c r="CM61" i="1"/>
  <c r="CL61" i="1"/>
  <c r="CK61" i="1"/>
  <c r="CJ61" i="1"/>
  <c r="CI61" i="1"/>
  <c r="CM60" i="1"/>
  <c r="CL60" i="1"/>
  <c r="CK60" i="1"/>
  <c r="CJ60" i="1"/>
  <c r="CI60" i="1"/>
  <c r="CM59" i="1"/>
  <c r="CL59" i="1"/>
  <c r="CK59" i="1"/>
  <c r="CJ59" i="1"/>
  <c r="CI59" i="1"/>
  <c r="CM58" i="1"/>
  <c r="CL58" i="1"/>
  <c r="CK58" i="1"/>
  <c r="CJ58" i="1"/>
  <c r="CI58" i="1"/>
  <c r="CM57" i="1"/>
  <c r="CL57" i="1"/>
  <c r="CK57" i="1"/>
  <c r="CJ57" i="1"/>
  <c r="CI57" i="1"/>
  <c r="CM56" i="1"/>
  <c r="CL56" i="1"/>
  <c r="CK56" i="1"/>
  <c r="CJ56" i="1"/>
  <c r="CI56" i="1"/>
  <c r="CM55" i="1"/>
  <c r="CL55" i="1"/>
  <c r="CK55" i="1"/>
  <c r="CJ55" i="1"/>
  <c r="CI55" i="1"/>
  <c r="CM54" i="1"/>
  <c r="CL54" i="1"/>
  <c r="CK54" i="1"/>
  <c r="CJ54" i="1"/>
  <c r="CI54" i="1"/>
  <c r="CM53" i="1"/>
  <c r="CL53" i="1"/>
  <c r="CK53" i="1"/>
  <c r="CJ53" i="1"/>
  <c r="CI53" i="1"/>
  <c r="CM52" i="1"/>
  <c r="CL52" i="1"/>
  <c r="CK52" i="1"/>
  <c r="CJ52" i="1"/>
  <c r="CI52" i="1"/>
  <c r="CM51" i="1"/>
  <c r="CL51" i="1"/>
  <c r="CK51" i="1"/>
  <c r="CJ51" i="1"/>
  <c r="CI51" i="1"/>
  <c r="CM50" i="1"/>
  <c r="CL50" i="1"/>
  <c r="CK50" i="1"/>
  <c r="CJ50" i="1"/>
  <c r="CI50" i="1"/>
  <c r="CM49" i="1"/>
  <c r="CL49" i="1"/>
  <c r="CK49" i="1"/>
  <c r="CJ49" i="1"/>
  <c r="CI49" i="1"/>
  <c r="CM48" i="1"/>
  <c r="CL48" i="1"/>
  <c r="CK48" i="1"/>
  <c r="CJ48" i="1"/>
  <c r="CI48" i="1"/>
  <c r="CM47" i="1"/>
  <c r="CL47" i="1"/>
  <c r="CK47" i="1"/>
  <c r="CJ47" i="1"/>
  <c r="CI47" i="1"/>
  <c r="CM46" i="1"/>
  <c r="CL46" i="1"/>
  <c r="CK46" i="1"/>
  <c r="CJ46" i="1"/>
  <c r="CI46" i="1"/>
  <c r="CM45" i="1"/>
  <c r="CL45" i="1"/>
  <c r="CK45" i="1"/>
  <c r="CJ45" i="1"/>
  <c r="CI45" i="1"/>
  <c r="CM44" i="1"/>
  <c r="CL44" i="1"/>
  <c r="CK44" i="1"/>
  <c r="CJ44" i="1"/>
  <c r="CI44" i="1"/>
  <c r="CM43" i="1"/>
  <c r="CL43" i="1"/>
  <c r="CK43" i="1"/>
  <c r="CJ43" i="1"/>
  <c r="CI43" i="1"/>
  <c r="CM42" i="1"/>
  <c r="CL42" i="1"/>
  <c r="CK42" i="1"/>
  <c r="CJ42" i="1"/>
  <c r="CI42" i="1"/>
  <c r="CM41" i="1"/>
  <c r="CL41" i="1"/>
  <c r="CK41" i="1"/>
  <c r="CJ41" i="1"/>
  <c r="CI41" i="1"/>
  <c r="CM40" i="1"/>
  <c r="CL40" i="1"/>
  <c r="CK40" i="1"/>
  <c r="CJ40" i="1"/>
  <c r="CI40" i="1"/>
  <c r="CM39" i="1"/>
  <c r="CL39" i="1"/>
  <c r="CK39" i="1"/>
  <c r="CJ39" i="1"/>
  <c r="CI39" i="1"/>
  <c r="CM38" i="1"/>
  <c r="CL38" i="1"/>
  <c r="CK38" i="1"/>
  <c r="CJ38" i="1"/>
  <c r="CI38" i="1"/>
  <c r="CM37" i="1"/>
  <c r="CL37" i="1"/>
  <c r="CK37" i="1"/>
  <c r="CJ37" i="1"/>
  <c r="CI37" i="1"/>
  <c r="CM36" i="1"/>
  <c r="CL36" i="1"/>
  <c r="CK36" i="1"/>
  <c r="CJ36" i="1"/>
  <c r="CI36" i="1"/>
  <c r="CM35" i="1"/>
  <c r="CL35" i="1"/>
  <c r="CK35" i="1"/>
  <c r="CJ35" i="1"/>
  <c r="CI35" i="1"/>
  <c r="CM34" i="1"/>
  <c r="CL34" i="1"/>
  <c r="CK34" i="1"/>
  <c r="CJ34" i="1"/>
  <c r="CI34" i="1"/>
  <c r="CM33" i="1"/>
  <c r="CL33" i="1"/>
  <c r="CK33" i="1"/>
  <c r="CJ33" i="1"/>
  <c r="CI33" i="1"/>
  <c r="CM32" i="1"/>
  <c r="CL32" i="1"/>
  <c r="CK32" i="1"/>
  <c r="CJ32" i="1"/>
  <c r="CI32" i="1"/>
  <c r="CM31" i="1"/>
  <c r="CL31" i="1"/>
  <c r="CK31" i="1"/>
  <c r="CJ31" i="1"/>
  <c r="CI31" i="1"/>
  <c r="CM30" i="1"/>
  <c r="CL30" i="1"/>
  <c r="CK30" i="1"/>
  <c r="CJ30" i="1"/>
  <c r="CI30" i="1"/>
  <c r="CM29" i="1"/>
  <c r="CL29" i="1"/>
  <c r="CK29" i="1"/>
  <c r="CJ29" i="1"/>
  <c r="CI29" i="1"/>
  <c r="CM28" i="1"/>
  <c r="CL28" i="1"/>
  <c r="CK28" i="1"/>
  <c r="CJ28" i="1"/>
  <c r="CI28" i="1"/>
  <c r="CM27" i="1"/>
  <c r="CL27" i="1"/>
  <c r="CK27" i="1"/>
  <c r="CJ27" i="1"/>
  <c r="CI27" i="1"/>
  <c r="CM26" i="1"/>
  <c r="CL26" i="1"/>
  <c r="CK26" i="1"/>
  <c r="CJ26" i="1"/>
  <c r="CI26" i="1"/>
  <c r="CM25" i="1"/>
  <c r="CL25" i="1"/>
  <c r="CK25" i="1"/>
  <c r="CJ25" i="1"/>
  <c r="CI25" i="1"/>
  <c r="CM24" i="1"/>
  <c r="CL24" i="1"/>
  <c r="CK24" i="1"/>
  <c r="CJ24" i="1"/>
  <c r="CI24" i="1"/>
  <c r="CM23" i="1"/>
  <c r="CL23" i="1"/>
  <c r="CK23" i="1"/>
  <c r="CJ23" i="1"/>
  <c r="CI23" i="1"/>
  <c r="CM22" i="1"/>
  <c r="CL22" i="1"/>
  <c r="CK22" i="1"/>
  <c r="CJ22" i="1"/>
  <c r="CI22" i="1"/>
  <c r="CM21" i="1"/>
  <c r="CL21" i="1"/>
  <c r="CK21" i="1"/>
  <c r="CJ21" i="1"/>
  <c r="CI21" i="1"/>
  <c r="CM20" i="1"/>
  <c r="CL20" i="1"/>
  <c r="CK20" i="1"/>
  <c r="CJ20" i="1"/>
  <c r="CI20" i="1"/>
  <c r="CM19" i="1"/>
  <c r="CL19" i="1"/>
  <c r="CK19" i="1"/>
  <c r="CJ19" i="1"/>
  <c r="CI19" i="1"/>
  <c r="CM18" i="1"/>
  <c r="CL18" i="1"/>
  <c r="CK18" i="1"/>
  <c r="CJ18" i="1"/>
  <c r="CI18" i="1"/>
  <c r="CM17" i="1"/>
  <c r="CL17" i="1"/>
  <c r="CK17" i="1"/>
  <c r="CJ17" i="1"/>
  <c r="CI17" i="1"/>
  <c r="CM16" i="1"/>
  <c r="CL16" i="1"/>
  <c r="CK16" i="1"/>
  <c r="CJ16" i="1"/>
  <c r="CI16" i="1"/>
  <c r="CM15" i="1"/>
  <c r="CL15" i="1"/>
  <c r="CK15" i="1"/>
  <c r="CJ15" i="1"/>
  <c r="CI15" i="1"/>
  <c r="CM14" i="1"/>
  <c r="CL14" i="1"/>
  <c r="CK14" i="1"/>
  <c r="CJ14" i="1"/>
  <c r="CI14" i="1"/>
  <c r="CM13" i="1"/>
  <c r="CL13" i="1"/>
  <c r="CK13" i="1"/>
  <c r="CJ13" i="1"/>
  <c r="CI13" i="1"/>
  <c r="CM12" i="1"/>
  <c r="CL12" i="1"/>
  <c r="CK12" i="1"/>
  <c r="CJ12" i="1"/>
  <c r="CI12" i="1"/>
  <c r="CM11" i="1"/>
  <c r="CL11" i="1"/>
  <c r="CK11" i="1"/>
  <c r="CJ11" i="1"/>
  <c r="CI11" i="1"/>
  <c r="CM10" i="1"/>
  <c r="CL10" i="1"/>
  <c r="CK10" i="1"/>
  <c r="CJ10" i="1"/>
  <c r="CI10" i="1"/>
  <c r="CM9" i="1"/>
  <c r="CL9" i="1"/>
  <c r="CK9" i="1"/>
  <c r="CJ9" i="1"/>
  <c r="CI9" i="1"/>
  <c r="CM8" i="1"/>
  <c r="CL8" i="1"/>
  <c r="CK8" i="1"/>
  <c r="CJ8" i="1"/>
  <c r="CI8" i="1"/>
  <c r="CM7" i="1"/>
  <c r="CL7" i="1"/>
  <c r="CK7" i="1"/>
  <c r="CJ7" i="1"/>
  <c r="CI7" i="1"/>
  <c r="CM6" i="1"/>
  <c r="CL6" i="1"/>
  <c r="CK6" i="1"/>
  <c r="CJ6" i="1"/>
  <c r="CI6" i="1"/>
  <c r="CM5" i="1"/>
  <c r="CL5" i="1"/>
  <c r="CK5" i="1"/>
  <c r="CJ5" i="1"/>
  <c r="CI5" i="1"/>
  <c r="CM4" i="1"/>
  <c r="CL4" i="1"/>
  <c r="CK4" i="1"/>
  <c r="CJ4" i="1"/>
  <c r="CI4" i="1"/>
  <c r="CM3" i="1"/>
  <c r="CL3" i="1"/>
  <c r="CK3" i="1"/>
  <c r="CJ3" i="1"/>
  <c r="CI3" i="1"/>
  <c r="CM2" i="1"/>
  <c r="CL2" i="1"/>
  <c r="CK2" i="1"/>
  <c r="CJ2" i="1"/>
  <c r="CI2" i="1"/>
  <c r="CH637" i="1" l="1"/>
  <c r="CG637" i="1"/>
  <c r="CF637" i="1"/>
  <c r="CE637" i="1"/>
  <c r="CD637" i="1"/>
  <c r="CC637" i="1"/>
  <c r="C637" i="1"/>
  <c r="D637" i="1"/>
  <c r="AS637" i="1"/>
  <c r="AS108" i="1"/>
  <c r="AS227" i="1"/>
  <c r="AS522" i="1"/>
  <c r="AS40" i="1"/>
  <c r="AS632" i="1"/>
  <c r="AS537" i="1"/>
  <c r="AS517" i="1"/>
  <c r="AS428" i="1"/>
  <c r="AS427" i="1"/>
  <c r="AS352" i="1"/>
  <c r="AS46" i="1"/>
  <c r="CH522" i="1"/>
  <c r="CG522" i="1"/>
  <c r="CF522" i="1"/>
  <c r="CE522" i="1"/>
  <c r="CD522" i="1"/>
  <c r="CC522" i="1"/>
  <c r="D522" i="1"/>
  <c r="C522" i="1"/>
  <c r="G78" i="2" l="1"/>
  <c r="G77" i="2"/>
  <c r="I1196" i="1"/>
  <c r="H1196" i="1"/>
  <c r="G1196" i="1"/>
  <c r="CH632" i="1"/>
  <c r="CG632" i="1"/>
  <c r="CF632" i="1"/>
  <c r="CE632" i="1"/>
  <c r="CD632" i="1"/>
  <c r="CC632" i="1"/>
  <c r="D632" i="1"/>
  <c r="C632" i="1"/>
  <c r="CH537" i="1"/>
  <c r="CG537" i="1"/>
  <c r="CF537" i="1"/>
  <c r="CE537" i="1"/>
  <c r="CD537" i="1"/>
  <c r="CC537" i="1"/>
  <c r="D537" i="1"/>
  <c r="C537" i="1"/>
  <c r="CH517" i="1"/>
  <c r="CG517" i="1"/>
  <c r="CF517" i="1"/>
  <c r="CE517" i="1"/>
  <c r="CD517" i="1"/>
  <c r="CC517" i="1"/>
  <c r="D517" i="1"/>
  <c r="C517" i="1"/>
  <c r="CH428" i="1"/>
  <c r="CG428" i="1"/>
  <c r="CF428" i="1"/>
  <c r="CE428" i="1"/>
  <c r="CD428" i="1"/>
  <c r="CC428" i="1"/>
  <c r="D428" i="1"/>
  <c r="C428" i="1"/>
  <c r="CH427" i="1"/>
  <c r="CG427" i="1"/>
  <c r="CF427" i="1"/>
  <c r="CE427" i="1"/>
  <c r="CD427" i="1"/>
  <c r="CC427" i="1"/>
  <c r="D427" i="1"/>
  <c r="C427" i="1"/>
  <c r="CH352" i="1"/>
  <c r="CG352" i="1"/>
  <c r="CF352" i="1"/>
  <c r="CE352" i="1"/>
  <c r="CD352" i="1"/>
  <c r="CC352" i="1"/>
  <c r="D352" i="1"/>
  <c r="C352" i="1"/>
  <c r="CH227" i="1"/>
  <c r="CG227" i="1"/>
  <c r="CF227" i="1"/>
  <c r="CE227" i="1"/>
  <c r="CD227" i="1"/>
  <c r="CC227" i="1"/>
  <c r="D227" i="1"/>
  <c r="C227" i="1"/>
  <c r="CH108" i="1"/>
  <c r="CG108" i="1"/>
  <c r="CF108" i="1"/>
  <c r="CE108" i="1"/>
  <c r="CD108" i="1"/>
  <c r="CC108" i="1"/>
  <c r="D108" i="1"/>
  <c r="C108" i="1"/>
  <c r="CH46" i="1"/>
  <c r="CG46" i="1"/>
  <c r="CF46" i="1"/>
  <c r="CE46" i="1"/>
  <c r="CD46" i="1"/>
  <c r="CC46" i="1"/>
  <c r="D46" i="1"/>
  <c r="C46" i="1"/>
  <c r="CH40" i="1"/>
  <c r="CG40" i="1"/>
  <c r="CF40" i="1"/>
  <c r="CE40" i="1"/>
  <c r="CD40" i="1"/>
  <c r="CC40" i="1"/>
  <c r="D40" i="1"/>
  <c r="C40" i="1"/>
  <c r="CH777" i="1"/>
  <c r="CG777" i="1"/>
  <c r="CF777" i="1"/>
  <c r="CE777" i="1"/>
  <c r="CD777" i="1"/>
  <c r="CC777" i="1"/>
  <c r="D777" i="1"/>
  <c r="C777" i="1"/>
  <c r="CH773" i="1"/>
  <c r="CG773" i="1"/>
  <c r="CF773" i="1"/>
  <c r="CE773" i="1"/>
  <c r="CD773" i="1"/>
  <c r="CC773" i="1"/>
  <c r="D773" i="1"/>
  <c r="C773" i="1"/>
  <c r="CH604" i="1"/>
  <c r="CG604" i="1"/>
  <c r="CF604" i="1"/>
  <c r="CE604" i="1"/>
  <c r="CD604" i="1"/>
  <c r="CC604" i="1"/>
  <c r="D604" i="1"/>
  <c r="C604" i="1"/>
  <c r="CH430" i="1"/>
  <c r="CG430" i="1"/>
  <c r="CF430" i="1"/>
  <c r="CE430" i="1"/>
  <c r="CD430" i="1"/>
  <c r="CC430" i="1"/>
  <c r="D430" i="1"/>
  <c r="C430" i="1"/>
  <c r="CH398" i="1"/>
  <c r="CG398" i="1"/>
  <c r="CF398" i="1"/>
  <c r="CE398" i="1"/>
  <c r="CD398" i="1"/>
  <c r="CC398" i="1"/>
  <c r="D398" i="1"/>
  <c r="C398" i="1"/>
  <c r="CH385" i="1"/>
  <c r="CG385" i="1"/>
  <c r="CF385" i="1"/>
  <c r="CE385" i="1"/>
  <c r="CD385" i="1"/>
  <c r="CC385" i="1"/>
  <c r="D385" i="1"/>
  <c r="C385" i="1"/>
  <c r="CH348" i="1"/>
  <c r="CG348" i="1"/>
  <c r="CF348" i="1"/>
  <c r="CE348" i="1"/>
  <c r="CD348" i="1"/>
  <c r="CC348" i="1"/>
  <c r="D348" i="1"/>
  <c r="C348" i="1"/>
  <c r="CH275" i="1"/>
  <c r="CG275" i="1"/>
  <c r="CF275" i="1"/>
  <c r="CE275" i="1"/>
  <c r="CD275" i="1"/>
  <c r="CC275" i="1"/>
  <c r="D275" i="1"/>
  <c r="C275" i="1"/>
  <c r="CH264" i="1"/>
  <c r="CG264" i="1"/>
  <c r="CF264" i="1"/>
  <c r="CE264" i="1"/>
  <c r="CD264" i="1"/>
  <c r="CC264" i="1"/>
  <c r="D264" i="1"/>
  <c r="C264" i="1"/>
  <c r="CH234" i="1"/>
  <c r="CG234" i="1"/>
  <c r="CF234" i="1"/>
  <c r="CE234" i="1"/>
  <c r="CD234" i="1"/>
  <c r="CC234" i="1"/>
  <c r="D234" i="1"/>
  <c r="C234" i="1"/>
  <c r="CH213" i="1"/>
  <c r="CG213" i="1"/>
  <c r="CF213" i="1"/>
  <c r="CE213" i="1"/>
  <c r="CD213" i="1"/>
  <c r="CC213" i="1"/>
  <c r="D213" i="1"/>
  <c r="C213" i="1"/>
  <c r="CH183" i="1"/>
  <c r="CG183" i="1"/>
  <c r="CF183" i="1"/>
  <c r="CE183" i="1"/>
  <c r="CD183" i="1"/>
  <c r="CC183" i="1"/>
  <c r="D183" i="1"/>
  <c r="C183" i="1"/>
  <c r="CH182" i="1"/>
  <c r="CG182" i="1"/>
  <c r="CF182" i="1"/>
  <c r="CE182" i="1"/>
  <c r="CD182" i="1"/>
  <c r="CC182" i="1"/>
  <c r="D182" i="1"/>
  <c r="C182" i="1"/>
  <c r="CH119" i="1"/>
  <c r="CG119" i="1"/>
  <c r="CF119" i="1"/>
  <c r="CE119" i="1"/>
  <c r="CD119" i="1"/>
  <c r="CC119" i="1"/>
  <c r="D119" i="1"/>
  <c r="C119" i="1"/>
  <c r="CH107" i="1"/>
  <c r="CG107" i="1"/>
  <c r="CF107" i="1"/>
  <c r="CE107" i="1"/>
  <c r="CD107" i="1"/>
  <c r="CC107" i="1"/>
  <c r="D107" i="1"/>
  <c r="C107" i="1"/>
  <c r="CH51" i="1"/>
  <c r="CG51" i="1"/>
  <c r="CF51" i="1"/>
  <c r="CE51" i="1"/>
  <c r="CD51" i="1"/>
  <c r="CC51" i="1"/>
  <c r="D51" i="1"/>
  <c r="C51" i="1"/>
  <c r="CH38" i="1"/>
  <c r="CG38" i="1"/>
  <c r="CF38" i="1"/>
  <c r="CE38" i="1"/>
  <c r="CD38" i="1"/>
  <c r="CC38" i="1"/>
  <c r="D38" i="1"/>
  <c r="C38" i="1"/>
  <c r="CH19" i="1"/>
  <c r="CG19" i="1"/>
  <c r="CF19" i="1"/>
  <c r="CE19" i="1"/>
  <c r="CD19" i="1"/>
  <c r="CC19" i="1"/>
  <c r="D19" i="1"/>
  <c r="C19" i="1"/>
  <c r="CH11" i="1"/>
  <c r="CG11" i="1"/>
  <c r="CF11" i="1"/>
  <c r="CE11" i="1"/>
  <c r="CD11" i="1"/>
  <c r="CC11" i="1"/>
  <c r="D11" i="1"/>
  <c r="C11" i="1"/>
  <c r="CH1095" i="1"/>
  <c r="CG1095" i="1"/>
  <c r="CF1095" i="1"/>
  <c r="CE1095" i="1"/>
  <c r="CD1095" i="1"/>
  <c r="CC1095" i="1"/>
  <c r="AS1095" i="1"/>
  <c r="D1095" i="1"/>
  <c r="C1095" i="1"/>
  <c r="CH1007" i="1"/>
  <c r="CG1007" i="1"/>
  <c r="CF1007" i="1"/>
  <c r="CE1007" i="1"/>
  <c r="CD1007" i="1"/>
  <c r="CC1007" i="1"/>
  <c r="AS1007" i="1"/>
  <c r="D1007" i="1"/>
  <c r="C1007" i="1"/>
  <c r="CH989" i="1"/>
  <c r="CG989" i="1"/>
  <c r="CF989" i="1"/>
  <c r="CE989" i="1"/>
  <c r="CD989" i="1"/>
  <c r="CC989" i="1"/>
  <c r="AS989" i="1"/>
  <c r="D989" i="1"/>
  <c r="C989" i="1"/>
  <c r="CH987" i="1"/>
  <c r="CG987" i="1"/>
  <c r="CF987" i="1"/>
  <c r="CE987" i="1"/>
  <c r="CD987" i="1"/>
  <c r="CC987" i="1"/>
  <c r="AS987" i="1"/>
  <c r="D987" i="1"/>
  <c r="C987" i="1"/>
  <c r="CH961" i="1"/>
  <c r="CG961" i="1"/>
  <c r="CF961" i="1"/>
  <c r="CE961" i="1"/>
  <c r="CD961" i="1"/>
  <c r="CC961" i="1"/>
  <c r="AT961" i="1"/>
  <c r="AS961" i="1" s="1"/>
  <c r="D961" i="1"/>
  <c r="C961" i="1"/>
  <c r="CH959" i="1"/>
  <c r="CG959" i="1"/>
  <c r="CF959" i="1"/>
  <c r="CE959" i="1"/>
  <c r="CD959" i="1"/>
  <c r="CC959" i="1"/>
  <c r="AS959" i="1"/>
  <c r="D959" i="1"/>
  <c r="C959" i="1"/>
  <c r="CH941" i="1"/>
  <c r="CG941" i="1"/>
  <c r="CF941" i="1"/>
  <c r="CE941" i="1"/>
  <c r="CD941" i="1"/>
  <c r="CC941" i="1"/>
  <c r="AS941" i="1"/>
  <c r="D941" i="1"/>
  <c r="C941" i="1"/>
  <c r="CH940" i="1"/>
  <c r="CG940" i="1"/>
  <c r="CF940" i="1"/>
  <c r="CE940" i="1"/>
  <c r="CD940" i="1"/>
  <c r="CC940" i="1"/>
  <c r="AT940" i="1"/>
  <c r="AS940" i="1" s="1"/>
  <c r="D940" i="1"/>
  <c r="C940" i="1"/>
  <c r="CH934" i="1"/>
  <c r="CG934" i="1"/>
  <c r="CF934" i="1"/>
  <c r="CE934" i="1"/>
  <c r="CD934" i="1"/>
  <c r="CC934" i="1"/>
  <c r="AS934" i="1"/>
  <c r="D934" i="1"/>
  <c r="C934" i="1"/>
  <c r="CH911" i="1"/>
  <c r="CG911" i="1"/>
  <c r="CF911" i="1"/>
  <c r="CE911" i="1"/>
  <c r="CD911" i="1"/>
  <c r="CC911" i="1"/>
  <c r="AS911" i="1"/>
  <c r="D911" i="1"/>
  <c r="C911" i="1"/>
  <c r="CH881" i="1"/>
  <c r="CG881" i="1"/>
  <c r="CF881" i="1"/>
  <c r="CE881" i="1"/>
  <c r="CD881" i="1"/>
  <c r="CC881" i="1"/>
  <c r="AS881" i="1"/>
  <c r="D881" i="1"/>
  <c r="C881" i="1"/>
  <c r="CH880" i="1"/>
  <c r="CG880" i="1"/>
  <c r="CF880" i="1"/>
  <c r="CE880" i="1"/>
  <c r="CD880" i="1"/>
  <c r="CC880" i="1"/>
  <c r="AS880" i="1"/>
  <c r="D880" i="1"/>
  <c r="C880" i="1"/>
  <c r="CH857" i="1"/>
  <c r="CG857" i="1"/>
  <c r="CF857" i="1"/>
  <c r="CE857" i="1"/>
  <c r="CD857" i="1"/>
  <c r="CC857" i="1"/>
  <c r="AS857" i="1"/>
  <c r="D857" i="1"/>
  <c r="C857" i="1"/>
  <c r="CH856" i="1"/>
  <c r="CG856" i="1"/>
  <c r="CF856" i="1"/>
  <c r="CE856" i="1"/>
  <c r="CD856" i="1"/>
  <c r="CC856" i="1"/>
  <c r="AS856" i="1"/>
  <c r="D856" i="1"/>
  <c r="C856" i="1"/>
  <c r="CH852" i="1"/>
  <c r="CG852" i="1"/>
  <c r="CF852" i="1"/>
  <c r="CE852" i="1"/>
  <c r="CD852" i="1"/>
  <c r="CC852" i="1"/>
  <c r="AS852" i="1"/>
  <c r="D852" i="1"/>
  <c r="C852" i="1"/>
  <c r="CH846" i="1"/>
  <c r="CG846" i="1"/>
  <c r="CF846" i="1"/>
  <c r="CE846" i="1"/>
  <c r="CD846" i="1"/>
  <c r="CC846" i="1"/>
  <c r="AS846" i="1"/>
  <c r="D846" i="1"/>
  <c r="C846" i="1"/>
  <c r="CH841" i="1"/>
  <c r="CG841" i="1"/>
  <c r="CF841" i="1"/>
  <c r="CE841" i="1"/>
  <c r="CD841" i="1"/>
  <c r="CC841" i="1"/>
  <c r="AS841" i="1"/>
  <c r="D841" i="1"/>
  <c r="C841" i="1"/>
  <c r="CH836" i="1"/>
  <c r="CG836" i="1"/>
  <c r="CF836" i="1"/>
  <c r="CE836" i="1"/>
  <c r="CD836" i="1"/>
  <c r="CC836" i="1"/>
  <c r="AT836" i="1"/>
  <c r="AS836" i="1" s="1"/>
  <c r="D836" i="1"/>
  <c r="C836" i="1"/>
  <c r="CH833" i="1"/>
  <c r="CG833" i="1"/>
  <c r="CF833" i="1"/>
  <c r="CE833" i="1"/>
  <c r="CD833" i="1"/>
  <c r="CC833" i="1"/>
  <c r="AS833" i="1"/>
  <c r="D833" i="1"/>
  <c r="C833" i="1"/>
  <c r="CH830" i="1"/>
  <c r="CG830" i="1"/>
  <c r="CF830" i="1"/>
  <c r="CE830" i="1"/>
  <c r="CD830" i="1"/>
  <c r="CC830" i="1"/>
  <c r="AS830" i="1"/>
  <c r="D830" i="1"/>
  <c r="C830" i="1"/>
  <c r="CH816" i="1"/>
  <c r="CG816" i="1"/>
  <c r="CF816" i="1"/>
  <c r="CE816" i="1"/>
  <c r="CD816" i="1"/>
  <c r="CC816" i="1"/>
  <c r="AS816" i="1"/>
  <c r="D816" i="1"/>
  <c r="C816" i="1"/>
  <c r="CH814" i="1"/>
  <c r="CG814" i="1"/>
  <c r="CF814" i="1"/>
  <c r="CE814" i="1"/>
  <c r="CD814" i="1"/>
  <c r="CC814" i="1"/>
  <c r="AS814" i="1"/>
  <c r="D814" i="1"/>
  <c r="C814" i="1"/>
  <c r="CH804" i="1"/>
  <c r="CG804" i="1"/>
  <c r="CF804" i="1"/>
  <c r="CE804" i="1"/>
  <c r="CD804" i="1"/>
  <c r="CC804" i="1"/>
  <c r="AS804" i="1"/>
  <c r="D804" i="1"/>
  <c r="C804" i="1"/>
  <c r="CH791" i="1"/>
  <c r="CG791" i="1"/>
  <c r="CF791" i="1"/>
  <c r="CE791" i="1"/>
  <c r="CD791" i="1"/>
  <c r="CC791" i="1"/>
  <c r="AS791" i="1"/>
  <c r="D791" i="1"/>
  <c r="C791" i="1"/>
  <c r="CH780" i="1"/>
  <c r="CG780" i="1"/>
  <c r="CF780" i="1"/>
  <c r="CE780" i="1"/>
  <c r="CD780" i="1"/>
  <c r="CC780" i="1"/>
  <c r="AS780" i="1"/>
  <c r="D780" i="1"/>
  <c r="C780" i="1"/>
  <c r="CH776" i="1"/>
  <c r="CG776" i="1"/>
  <c r="CF776" i="1"/>
  <c r="CE776" i="1"/>
  <c r="CD776" i="1"/>
  <c r="CC776" i="1"/>
  <c r="AS776" i="1"/>
  <c r="D776" i="1"/>
  <c r="C776" i="1"/>
  <c r="CH774" i="1"/>
  <c r="CG774" i="1"/>
  <c r="CF774" i="1"/>
  <c r="CE774" i="1"/>
  <c r="CD774" i="1"/>
  <c r="CC774" i="1"/>
  <c r="AS774" i="1"/>
  <c r="D774" i="1"/>
  <c r="C774" i="1"/>
  <c r="CH769" i="1"/>
  <c r="CG769" i="1"/>
  <c r="CF769" i="1"/>
  <c r="CE769" i="1"/>
  <c r="CD769" i="1"/>
  <c r="CC769" i="1"/>
  <c r="AS769" i="1"/>
  <c r="D769" i="1"/>
  <c r="C769" i="1"/>
  <c r="CH759" i="1"/>
  <c r="CG759" i="1"/>
  <c r="CF759" i="1"/>
  <c r="CE759" i="1"/>
  <c r="CD759" i="1"/>
  <c r="CC759" i="1"/>
  <c r="AS759" i="1"/>
  <c r="D759" i="1"/>
  <c r="C759" i="1"/>
  <c r="CH754" i="1"/>
  <c r="CG754" i="1"/>
  <c r="CF754" i="1"/>
  <c r="CE754" i="1"/>
  <c r="CD754" i="1"/>
  <c r="CC754" i="1"/>
  <c r="AS754" i="1"/>
  <c r="D754" i="1"/>
  <c r="C754" i="1"/>
  <c r="CH751" i="1"/>
  <c r="CG751" i="1"/>
  <c r="CF751" i="1"/>
  <c r="CE751" i="1"/>
  <c r="CD751" i="1"/>
  <c r="CC751" i="1"/>
  <c r="AS751" i="1"/>
  <c r="D751" i="1"/>
  <c r="C751" i="1"/>
  <c r="CH739" i="1"/>
  <c r="CG739" i="1"/>
  <c r="CF739" i="1"/>
  <c r="CE739" i="1"/>
  <c r="CD739" i="1"/>
  <c r="CC739" i="1"/>
  <c r="AS739" i="1"/>
  <c r="D739" i="1"/>
  <c r="C739" i="1"/>
  <c r="CH726" i="1"/>
  <c r="CG726" i="1"/>
  <c r="CF726" i="1"/>
  <c r="CE726" i="1"/>
  <c r="CD726" i="1"/>
  <c r="CC726" i="1"/>
  <c r="AS726" i="1"/>
  <c r="D726" i="1"/>
  <c r="C726" i="1"/>
  <c r="CH724" i="1"/>
  <c r="CG724" i="1"/>
  <c r="CF724" i="1"/>
  <c r="CE724" i="1"/>
  <c r="CD724" i="1"/>
  <c r="CC724" i="1"/>
  <c r="AS724" i="1"/>
  <c r="D724" i="1"/>
  <c r="C724" i="1"/>
  <c r="CH723" i="1"/>
  <c r="CG723" i="1"/>
  <c r="CF723" i="1"/>
  <c r="CE723" i="1"/>
  <c r="CD723" i="1"/>
  <c r="CC723" i="1"/>
  <c r="AS723" i="1"/>
  <c r="D723" i="1"/>
  <c r="C723" i="1"/>
  <c r="CH722" i="1"/>
  <c r="CG722" i="1"/>
  <c r="CF722" i="1"/>
  <c r="CE722" i="1"/>
  <c r="CD722" i="1"/>
  <c r="CC722" i="1"/>
  <c r="AS722" i="1"/>
  <c r="D722" i="1"/>
  <c r="C722" i="1"/>
  <c r="CH711" i="1"/>
  <c r="CG711" i="1"/>
  <c r="CF711" i="1"/>
  <c r="CE711" i="1"/>
  <c r="CD711" i="1"/>
  <c r="CC711" i="1"/>
  <c r="AS711" i="1"/>
  <c r="D711" i="1"/>
  <c r="C711" i="1"/>
  <c r="CH708" i="1"/>
  <c r="CG708" i="1"/>
  <c r="CF708" i="1"/>
  <c r="CE708" i="1"/>
  <c r="CD708" i="1"/>
  <c r="CC708" i="1"/>
  <c r="AS708" i="1"/>
  <c r="D708" i="1"/>
  <c r="C708" i="1"/>
  <c r="CH705" i="1"/>
  <c r="CG705" i="1"/>
  <c r="CF705" i="1"/>
  <c r="CE705" i="1"/>
  <c r="CD705" i="1"/>
  <c r="CC705" i="1"/>
  <c r="AS705" i="1"/>
  <c r="D705" i="1"/>
  <c r="C705" i="1"/>
  <c r="CH701" i="1"/>
  <c r="CG701" i="1"/>
  <c r="CF701" i="1"/>
  <c r="CE701" i="1"/>
  <c r="CD701" i="1"/>
  <c r="CC701" i="1"/>
  <c r="AS701" i="1"/>
  <c r="D701" i="1"/>
  <c r="C701" i="1"/>
  <c r="CH698" i="1"/>
  <c r="CG698" i="1"/>
  <c r="CF698" i="1"/>
  <c r="CE698" i="1"/>
  <c r="CD698" i="1"/>
  <c r="CC698" i="1"/>
  <c r="AS698" i="1"/>
  <c r="D698" i="1"/>
  <c r="C698" i="1"/>
  <c r="CH690" i="1"/>
  <c r="CG690" i="1"/>
  <c r="CF690" i="1"/>
  <c r="CE690" i="1"/>
  <c r="CD690" i="1"/>
  <c r="CC690" i="1"/>
  <c r="AS690" i="1"/>
  <c r="D690" i="1"/>
  <c r="C690" i="1"/>
  <c r="CH687" i="1"/>
  <c r="CG687" i="1"/>
  <c r="CF687" i="1"/>
  <c r="CE687" i="1"/>
  <c r="CD687" i="1"/>
  <c r="CC687" i="1"/>
  <c r="AS687" i="1"/>
  <c r="D687" i="1"/>
  <c r="C687" i="1"/>
  <c r="CH686" i="1"/>
  <c r="CG686" i="1"/>
  <c r="CF686" i="1"/>
  <c r="CE686" i="1"/>
  <c r="CD686" i="1"/>
  <c r="CC686" i="1"/>
  <c r="AS686" i="1"/>
  <c r="D686" i="1"/>
  <c r="C686" i="1"/>
  <c r="CH682" i="1"/>
  <c r="CG682" i="1"/>
  <c r="CF682" i="1"/>
  <c r="CE682" i="1"/>
  <c r="CD682" i="1"/>
  <c r="CC682" i="1"/>
  <c r="AT682" i="1"/>
  <c r="AS682" i="1" s="1"/>
  <c r="D682" i="1"/>
  <c r="C682" i="1"/>
  <c r="CH675" i="1"/>
  <c r="CG675" i="1"/>
  <c r="CF675" i="1"/>
  <c r="CE675" i="1"/>
  <c r="CD675" i="1"/>
  <c r="CC675" i="1"/>
  <c r="AS675" i="1"/>
  <c r="D675" i="1"/>
  <c r="C675" i="1"/>
  <c r="CH672" i="1"/>
  <c r="CG672" i="1"/>
  <c r="CF672" i="1"/>
  <c r="CE672" i="1"/>
  <c r="CD672" i="1"/>
  <c r="CC672" i="1"/>
  <c r="AS672" i="1"/>
  <c r="D672" i="1"/>
  <c r="C672" i="1"/>
  <c r="CH668" i="1"/>
  <c r="CG668" i="1"/>
  <c r="CF668" i="1"/>
  <c r="CE668" i="1"/>
  <c r="CD668" i="1"/>
  <c r="CC668" i="1"/>
  <c r="AS668" i="1"/>
  <c r="D668" i="1"/>
  <c r="C668" i="1"/>
  <c r="CH658" i="1"/>
  <c r="CG658" i="1"/>
  <c r="CF658" i="1"/>
  <c r="CE658" i="1"/>
  <c r="CD658" i="1"/>
  <c r="CC658" i="1"/>
  <c r="AS658" i="1"/>
  <c r="D658" i="1"/>
  <c r="C658" i="1"/>
  <c r="CH654" i="1"/>
  <c r="CG654" i="1"/>
  <c r="CF654" i="1"/>
  <c r="CE654" i="1"/>
  <c r="CD654" i="1"/>
  <c r="CC654" i="1"/>
  <c r="AS654" i="1"/>
  <c r="D654" i="1"/>
  <c r="C654" i="1"/>
  <c r="CH652" i="1"/>
  <c r="CG652" i="1"/>
  <c r="CF652" i="1"/>
  <c r="CE652" i="1"/>
  <c r="CD652" i="1"/>
  <c r="CC652" i="1"/>
  <c r="AS652" i="1"/>
  <c r="D652" i="1"/>
  <c r="C652" i="1"/>
  <c r="CH648" i="1"/>
  <c r="CG648" i="1"/>
  <c r="CF648" i="1"/>
  <c r="CE648" i="1"/>
  <c r="CD648" i="1"/>
  <c r="CC648" i="1"/>
  <c r="AS648" i="1"/>
  <c r="D648" i="1"/>
  <c r="C648" i="1"/>
  <c r="CH642" i="1"/>
  <c r="CG642" i="1"/>
  <c r="CF642" i="1"/>
  <c r="CE642" i="1"/>
  <c r="CD642" i="1"/>
  <c r="CC642" i="1"/>
  <c r="AS642" i="1"/>
  <c r="D642" i="1"/>
  <c r="C642" i="1"/>
  <c r="CH641" i="1"/>
  <c r="CG641" i="1"/>
  <c r="CF641" i="1"/>
  <c r="CE641" i="1"/>
  <c r="CD641" i="1"/>
  <c r="CC641" i="1"/>
  <c r="AS641" i="1"/>
  <c r="D641" i="1"/>
  <c r="C641" i="1"/>
  <c r="CH640" i="1"/>
  <c r="CG640" i="1"/>
  <c r="CF640" i="1"/>
  <c r="CE640" i="1"/>
  <c r="CD640" i="1"/>
  <c r="CC640" i="1"/>
  <c r="AS640" i="1"/>
  <c r="D640" i="1"/>
  <c r="C640" i="1"/>
  <c r="CH636" i="1"/>
  <c r="CG636" i="1"/>
  <c r="CF636" i="1"/>
  <c r="CE636" i="1"/>
  <c r="CD636" i="1"/>
  <c r="CC636" i="1"/>
  <c r="AS636" i="1"/>
  <c r="D636" i="1"/>
  <c r="C636" i="1"/>
  <c r="CH635" i="1"/>
  <c r="CG635" i="1"/>
  <c r="CF635" i="1"/>
  <c r="CE635" i="1"/>
  <c r="CD635" i="1"/>
  <c r="CC635" i="1"/>
  <c r="AS635" i="1"/>
  <c r="D635" i="1"/>
  <c r="C635" i="1"/>
  <c r="CH633" i="1"/>
  <c r="CG633" i="1"/>
  <c r="CF633" i="1"/>
  <c r="CE633" i="1"/>
  <c r="CD633" i="1"/>
  <c r="CC633" i="1"/>
  <c r="AS633" i="1"/>
  <c r="D633" i="1"/>
  <c r="C633" i="1"/>
  <c r="CH630" i="1"/>
  <c r="CG630" i="1"/>
  <c r="CF630" i="1"/>
  <c r="CE630" i="1"/>
  <c r="CD630" i="1"/>
  <c r="CC630" i="1"/>
  <c r="AS630" i="1"/>
  <c r="D630" i="1"/>
  <c r="C630" i="1"/>
  <c r="CH626" i="1"/>
  <c r="CG626" i="1"/>
  <c r="CF626" i="1"/>
  <c r="CE626" i="1"/>
  <c r="CD626" i="1"/>
  <c r="CC626" i="1"/>
  <c r="AS626" i="1"/>
  <c r="D626" i="1"/>
  <c r="C626" i="1"/>
  <c r="CH624" i="1"/>
  <c r="CG624" i="1"/>
  <c r="CF624" i="1"/>
  <c r="CE624" i="1"/>
  <c r="CD624" i="1"/>
  <c r="CC624" i="1"/>
  <c r="AS624" i="1"/>
  <c r="D624" i="1"/>
  <c r="C624" i="1"/>
  <c r="CH623" i="1"/>
  <c r="CG623" i="1"/>
  <c r="CF623" i="1"/>
  <c r="CE623" i="1"/>
  <c r="CD623" i="1"/>
  <c r="CC623" i="1"/>
  <c r="AS623" i="1"/>
  <c r="D623" i="1"/>
  <c r="C623" i="1"/>
  <c r="CH620" i="1"/>
  <c r="CG620" i="1"/>
  <c r="CF620" i="1"/>
  <c r="CE620" i="1"/>
  <c r="CD620" i="1"/>
  <c r="CC620" i="1"/>
  <c r="AS620" i="1"/>
  <c r="D620" i="1"/>
  <c r="C620" i="1"/>
  <c r="CH619" i="1"/>
  <c r="CG619" i="1"/>
  <c r="CF619" i="1"/>
  <c r="CE619" i="1"/>
  <c r="CD619" i="1"/>
  <c r="CC619" i="1"/>
  <c r="AS619" i="1"/>
  <c r="D619" i="1"/>
  <c r="C619" i="1"/>
  <c r="CH616" i="1"/>
  <c r="CG616" i="1"/>
  <c r="CF616" i="1"/>
  <c r="CE616" i="1"/>
  <c r="CD616" i="1"/>
  <c r="CC616" i="1"/>
  <c r="AS616" i="1"/>
  <c r="D616" i="1"/>
  <c r="C616" i="1"/>
  <c r="CH615" i="1"/>
  <c r="CG615" i="1"/>
  <c r="CF615" i="1"/>
  <c r="CE615" i="1"/>
  <c r="CD615" i="1"/>
  <c r="CC615" i="1"/>
  <c r="AS615" i="1"/>
  <c r="D615" i="1"/>
  <c r="C615" i="1"/>
  <c r="CH603" i="1"/>
  <c r="CG603" i="1"/>
  <c r="CF603" i="1"/>
  <c r="CE603" i="1"/>
  <c r="CD603" i="1"/>
  <c r="CC603" i="1"/>
  <c r="AS603" i="1"/>
  <c r="D603" i="1"/>
  <c r="C603" i="1"/>
  <c r="CH599" i="1"/>
  <c r="CG599" i="1"/>
  <c r="CF599" i="1"/>
  <c r="CE599" i="1"/>
  <c r="CD599" i="1"/>
  <c r="CC599" i="1"/>
  <c r="AS599" i="1"/>
  <c r="D599" i="1"/>
  <c r="C599" i="1"/>
  <c r="CH598" i="1"/>
  <c r="CG598" i="1"/>
  <c r="CF598" i="1"/>
  <c r="CE598" i="1"/>
  <c r="CD598" i="1"/>
  <c r="CC598" i="1"/>
  <c r="AS598" i="1"/>
  <c r="D598" i="1"/>
  <c r="C598" i="1"/>
  <c r="CH597" i="1"/>
  <c r="CG597" i="1"/>
  <c r="CF597" i="1"/>
  <c r="CE597" i="1"/>
  <c r="CD597" i="1"/>
  <c r="CC597" i="1"/>
  <c r="AS597" i="1"/>
  <c r="D597" i="1"/>
  <c r="C597" i="1"/>
  <c r="CH594" i="1"/>
  <c r="CG594" i="1"/>
  <c r="CF594" i="1"/>
  <c r="CE594" i="1"/>
  <c r="CD594" i="1"/>
  <c r="CC594" i="1"/>
  <c r="AS594" i="1"/>
  <c r="D594" i="1"/>
  <c r="C594" i="1"/>
  <c r="CH590" i="1"/>
  <c r="CG590" i="1"/>
  <c r="CF590" i="1"/>
  <c r="CE590" i="1"/>
  <c r="CD590" i="1"/>
  <c r="CC590" i="1"/>
  <c r="AS590" i="1"/>
  <c r="D590" i="1"/>
  <c r="C590" i="1"/>
  <c r="CH584" i="1"/>
  <c r="CG584" i="1"/>
  <c r="CF584" i="1"/>
  <c r="CE584" i="1"/>
  <c r="CD584" i="1"/>
  <c r="CC584" i="1"/>
  <c r="AS584" i="1"/>
  <c r="D584" i="1"/>
  <c r="C584" i="1"/>
  <c r="CH579" i="1"/>
  <c r="CG579" i="1"/>
  <c r="CF579" i="1"/>
  <c r="CE579" i="1"/>
  <c r="CD579" i="1"/>
  <c r="CC579" i="1"/>
  <c r="AS579" i="1"/>
  <c r="D579" i="1"/>
  <c r="C579" i="1"/>
  <c r="CH578" i="1"/>
  <c r="CG578" i="1"/>
  <c r="CF578" i="1"/>
  <c r="CE578" i="1"/>
  <c r="CD578" i="1"/>
  <c r="CC578" i="1"/>
  <c r="AS578" i="1"/>
  <c r="D578" i="1"/>
  <c r="C578" i="1"/>
  <c r="CH575" i="1"/>
  <c r="CG575" i="1"/>
  <c r="CF575" i="1"/>
  <c r="CE575" i="1"/>
  <c r="CD575" i="1"/>
  <c r="CC575" i="1"/>
  <c r="AS575" i="1"/>
  <c r="D575" i="1"/>
  <c r="C575" i="1"/>
  <c r="CH574" i="1"/>
  <c r="CG574" i="1"/>
  <c r="CF574" i="1"/>
  <c r="CE574" i="1"/>
  <c r="CD574" i="1"/>
  <c r="CC574" i="1"/>
  <c r="AT574" i="1"/>
  <c r="AS574" i="1" s="1"/>
  <c r="D574" i="1"/>
  <c r="C574" i="1"/>
  <c r="CH568" i="1"/>
  <c r="CG568" i="1"/>
  <c r="CF568" i="1"/>
  <c r="CE568" i="1"/>
  <c r="CD568" i="1"/>
  <c r="CC568" i="1"/>
  <c r="AS568" i="1"/>
  <c r="D568" i="1"/>
  <c r="C568" i="1"/>
  <c r="CH565" i="1"/>
  <c r="CG565" i="1"/>
  <c r="CF565" i="1"/>
  <c r="CE565" i="1"/>
  <c r="CD565" i="1"/>
  <c r="CC565" i="1"/>
  <c r="AS565" i="1"/>
  <c r="D565" i="1"/>
  <c r="C565" i="1"/>
  <c r="CH562" i="1"/>
  <c r="CG562" i="1"/>
  <c r="CF562" i="1"/>
  <c r="CE562" i="1"/>
  <c r="CD562" i="1"/>
  <c r="CC562" i="1"/>
  <c r="AS562" i="1"/>
  <c r="D562" i="1"/>
  <c r="C562" i="1"/>
  <c r="CH561" i="1"/>
  <c r="CG561" i="1"/>
  <c r="CF561" i="1"/>
  <c r="CE561" i="1"/>
  <c r="CD561" i="1"/>
  <c r="CC561" i="1"/>
  <c r="AS561" i="1"/>
  <c r="D561" i="1"/>
  <c r="C561" i="1"/>
  <c r="CH559" i="1"/>
  <c r="CG559" i="1"/>
  <c r="CF559" i="1"/>
  <c r="CE559" i="1"/>
  <c r="CD559" i="1"/>
  <c r="CC559" i="1"/>
  <c r="AS559" i="1"/>
  <c r="D559" i="1"/>
  <c r="C559" i="1"/>
  <c r="CH557" i="1"/>
  <c r="CG557" i="1"/>
  <c r="CF557" i="1"/>
  <c r="CE557" i="1"/>
  <c r="CD557" i="1"/>
  <c r="CC557" i="1"/>
  <c r="AS557" i="1"/>
  <c r="D557" i="1"/>
  <c r="C557" i="1"/>
  <c r="CH554" i="1"/>
  <c r="CG554" i="1"/>
  <c r="CF554" i="1"/>
  <c r="CE554" i="1"/>
  <c r="CD554" i="1"/>
  <c r="CC554" i="1"/>
  <c r="AS554" i="1"/>
  <c r="D554" i="1"/>
  <c r="C554" i="1"/>
  <c r="CH546" i="1"/>
  <c r="CG546" i="1"/>
  <c r="CF546" i="1"/>
  <c r="CE546" i="1"/>
  <c r="CD546" i="1"/>
  <c r="CC546" i="1"/>
  <c r="AS546" i="1"/>
  <c r="D546" i="1"/>
  <c r="C546" i="1"/>
  <c r="CH544" i="1"/>
  <c r="CG544" i="1"/>
  <c r="CF544" i="1"/>
  <c r="CE544" i="1"/>
  <c r="CD544" i="1"/>
  <c r="CC544" i="1"/>
  <c r="AS544" i="1"/>
  <c r="D544" i="1"/>
  <c r="C544" i="1"/>
  <c r="CH542" i="1"/>
  <c r="CG542" i="1"/>
  <c r="CF542" i="1"/>
  <c r="CE542" i="1"/>
  <c r="CD542" i="1"/>
  <c r="CC542" i="1"/>
  <c r="AS542" i="1"/>
  <c r="D542" i="1"/>
  <c r="C542" i="1"/>
  <c r="CH531" i="1"/>
  <c r="CG531" i="1"/>
  <c r="CF531" i="1"/>
  <c r="CE531" i="1"/>
  <c r="CD531" i="1"/>
  <c r="CC531" i="1"/>
  <c r="AS531" i="1"/>
  <c r="D531" i="1"/>
  <c r="C531" i="1"/>
  <c r="CH510" i="1"/>
  <c r="CG510" i="1"/>
  <c r="CF510" i="1"/>
  <c r="CE510" i="1"/>
  <c r="CD510" i="1"/>
  <c r="CC510" i="1"/>
  <c r="AS510" i="1"/>
  <c r="D510" i="1"/>
  <c r="C510" i="1"/>
  <c r="CH506" i="1"/>
  <c r="CG506" i="1"/>
  <c r="CF506" i="1"/>
  <c r="CE506" i="1"/>
  <c r="CD506" i="1"/>
  <c r="CC506" i="1"/>
  <c r="AS506" i="1"/>
  <c r="D506" i="1"/>
  <c r="C506" i="1"/>
  <c r="CH500" i="1"/>
  <c r="CG500" i="1"/>
  <c r="CF500" i="1"/>
  <c r="CE500" i="1"/>
  <c r="CD500" i="1"/>
  <c r="CC500" i="1"/>
  <c r="AS500" i="1"/>
  <c r="D500" i="1"/>
  <c r="C500" i="1"/>
  <c r="CH499" i="1"/>
  <c r="CG499" i="1"/>
  <c r="CF499" i="1"/>
  <c r="CE499" i="1"/>
  <c r="CD499" i="1"/>
  <c r="CC499" i="1"/>
  <c r="AS499" i="1"/>
  <c r="D499" i="1"/>
  <c r="C499" i="1"/>
  <c r="CH491" i="1"/>
  <c r="CG491" i="1"/>
  <c r="CF491" i="1"/>
  <c r="CE491" i="1"/>
  <c r="CD491" i="1"/>
  <c r="CC491" i="1"/>
  <c r="AS491" i="1"/>
  <c r="D491" i="1"/>
  <c r="C491" i="1"/>
  <c r="CH481" i="1"/>
  <c r="CG481" i="1"/>
  <c r="CF481" i="1"/>
  <c r="CE481" i="1"/>
  <c r="CD481" i="1"/>
  <c r="CC481" i="1"/>
  <c r="AS481" i="1"/>
  <c r="D481" i="1"/>
  <c r="C481" i="1"/>
  <c r="CH477" i="1"/>
  <c r="CG477" i="1"/>
  <c r="CF477" i="1"/>
  <c r="CE477" i="1"/>
  <c r="CD477" i="1"/>
  <c r="CC477" i="1"/>
  <c r="AS477" i="1"/>
  <c r="D477" i="1"/>
  <c r="C477" i="1"/>
  <c r="CH476" i="1"/>
  <c r="CG476" i="1"/>
  <c r="CF476" i="1"/>
  <c r="CE476" i="1"/>
  <c r="CD476" i="1"/>
  <c r="CC476" i="1"/>
  <c r="AU476" i="1"/>
  <c r="AT476" i="1"/>
  <c r="D476" i="1"/>
  <c r="C476" i="1"/>
  <c r="CH475" i="1"/>
  <c r="CG475" i="1"/>
  <c r="CF475" i="1"/>
  <c r="CE475" i="1"/>
  <c r="CD475" i="1"/>
  <c r="CC475" i="1"/>
  <c r="AT475" i="1"/>
  <c r="AS475" i="1" s="1"/>
  <c r="D475" i="1"/>
  <c r="C475" i="1"/>
  <c r="CH472" i="1"/>
  <c r="CG472" i="1"/>
  <c r="CF472" i="1"/>
  <c r="CE472" i="1"/>
  <c r="CD472" i="1"/>
  <c r="CC472" i="1"/>
  <c r="AS472" i="1"/>
  <c r="D472" i="1"/>
  <c r="C472" i="1"/>
  <c r="CH461" i="1"/>
  <c r="CG461" i="1"/>
  <c r="CF461" i="1"/>
  <c r="CE461" i="1"/>
  <c r="CD461" i="1"/>
  <c r="CC461" i="1"/>
  <c r="AS461" i="1"/>
  <c r="D461" i="1"/>
  <c r="C461" i="1"/>
  <c r="CH434" i="1"/>
  <c r="CG434" i="1"/>
  <c r="CF434" i="1"/>
  <c r="CE434" i="1"/>
  <c r="CD434" i="1"/>
  <c r="CC434" i="1"/>
  <c r="AS434" i="1"/>
  <c r="D434" i="1"/>
  <c r="C434" i="1"/>
  <c r="CH400" i="1"/>
  <c r="CG400" i="1"/>
  <c r="CF400" i="1"/>
  <c r="CE400" i="1"/>
  <c r="CD400" i="1"/>
  <c r="CC400" i="1"/>
  <c r="AS400" i="1"/>
  <c r="D400" i="1"/>
  <c r="C400" i="1"/>
  <c r="CH384" i="1"/>
  <c r="CG384" i="1"/>
  <c r="CF384" i="1"/>
  <c r="CE384" i="1"/>
  <c r="CD384" i="1"/>
  <c r="CC384" i="1"/>
  <c r="AT384" i="1"/>
  <c r="AS384" i="1" s="1"/>
  <c r="D384" i="1"/>
  <c r="C384" i="1"/>
  <c r="CH154" i="1"/>
  <c r="CG154" i="1"/>
  <c r="CF154" i="1"/>
  <c r="CE154" i="1"/>
  <c r="CD154" i="1"/>
  <c r="CC154" i="1"/>
  <c r="AU154" i="1"/>
  <c r="AS154" i="1" s="1"/>
  <c r="D154" i="1"/>
  <c r="C154" i="1"/>
  <c r="CH105" i="1"/>
  <c r="CG105" i="1"/>
  <c r="CF105" i="1"/>
  <c r="CE105" i="1"/>
  <c r="CD105" i="1"/>
  <c r="CC105" i="1"/>
  <c r="AT105" i="1"/>
  <c r="AS105" i="1" s="1"/>
  <c r="D105" i="1"/>
  <c r="C105" i="1"/>
  <c r="CH1108" i="1"/>
  <c r="CG1108" i="1"/>
  <c r="CF1108" i="1"/>
  <c r="CE1108" i="1"/>
  <c r="CD1108" i="1"/>
  <c r="CC1108" i="1"/>
  <c r="D1108" i="1"/>
  <c r="C1108" i="1"/>
  <c r="CH1105" i="1"/>
  <c r="CG1105" i="1"/>
  <c r="CF1105" i="1"/>
  <c r="CE1105" i="1"/>
  <c r="CD1105" i="1"/>
  <c r="CC1105" i="1"/>
  <c r="D1105" i="1"/>
  <c r="C1105" i="1"/>
  <c r="CH1102" i="1"/>
  <c r="CG1102" i="1"/>
  <c r="CF1102" i="1"/>
  <c r="CE1102" i="1"/>
  <c r="CD1102" i="1"/>
  <c r="CC1102" i="1"/>
  <c r="D1102" i="1"/>
  <c r="C1102" i="1"/>
  <c r="CH1101" i="1"/>
  <c r="CG1101" i="1"/>
  <c r="CF1101" i="1"/>
  <c r="CE1101" i="1"/>
  <c r="CD1101" i="1"/>
  <c r="CC1101" i="1"/>
  <c r="D1101" i="1"/>
  <c r="C1101" i="1"/>
  <c r="CH1100" i="1"/>
  <c r="CG1100" i="1"/>
  <c r="CF1100" i="1"/>
  <c r="CE1100" i="1"/>
  <c r="CD1100" i="1"/>
  <c r="CC1100" i="1"/>
  <c r="D1100" i="1"/>
  <c r="C1100" i="1"/>
  <c r="CH1098" i="1"/>
  <c r="CG1098" i="1"/>
  <c r="CF1098" i="1"/>
  <c r="CE1098" i="1"/>
  <c r="CD1098" i="1"/>
  <c r="CC1098" i="1"/>
  <c r="D1098" i="1"/>
  <c r="C1098" i="1"/>
  <c r="CH1097" i="1"/>
  <c r="CG1097" i="1"/>
  <c r="CF1097" i="1"/>
  <c r="CE1097" i="1"/>
  <c r="CD1097" i="1"/>
  <c r="CC1097" i="1"/>
  <c r="AS1097" i="1"/>
  <c r="D1097" i="1"/>
  <c r="C1097" i="1"/>
  <c r="CH1094" i="1"/>
  <c r="CG1094" i="1"/>
  <c r="CF1094" i="1"/>
  <c r="CE1094" i="1"/>
  <c r="CD1094" i="1"/>
  <c r="CC1094" i="1"/>
  <c r="D1094" i="1"/>
  <c r="C1094" i="1"/>
  <c r="CH1091" i="1"/>
  <c r="CG1091" i="1"/>
  <c r="CF1091" i="1"/>
  <c r="CE1091" i="1"/>
  <c r="CD1091" i="1"/>
  <c r="CC1091" i="1"/>
  <c r="D1091" i="1"/>
  <c r="C1091" i="1"/>
  <c r="CH1089" i="1"/>
  <c r="CG1089" i="1"/>
  <c r="CF1089" i="1"/>
  <c r="CE1089" i="1"/>
  <c r="CD1089" i="1"/>
  <c r="CC1089" i="1"/>
  <c r="D1089" i="1"/>
  <c r="C1089" i="1"/>
  <c r="CH1088" i="1"/>
  <c r="CG1088" i="1"/>
  <c r="CF1088" i="1"/>
  <c r="CE1088" i="1"/>
  <c r="CD1088" i="1"/>
  <c r="CC1088" i="1"/>
  <c r="D1088" i="1"/>
  <c r="C1088" i="1"/>
  <c r="CH1087" i="1"/>
  <c r="CG1087" i="1"/>
  <c r="CF1087" i="1"/>
  <c r="CE1087" i="1"/>
  <c r="CD1087" i="1"/>
  <c r="CC1087" i="1"/>
  <c r="AS1087" i="1"/>
  <c r="D1087" i="1"/>
  <c r="C1087" i="1"/>
  <c r="CH1085" i="1"/>
  <c r="CG1085" i="1"/>
  <c r="CF1085" i="1"/>
  <c r="CE1085" i="1"/>
  <c r="CD1085" i="1"/>
  <c r="CC1085" i="1"/>
  <c r="D1085" i="1"/>
  <c r="C1085" i="1"/>
  <c r="CH1084" i="1"/>
  <c r="CG1084" i="1"/>
  <c r="CF1084" i="1"/>
  <c r="CE1084" i="1"/>
  <c r="CD1084" i="1"/>
  <c r="CC1084" i="1"/>
  <c r="D1084" i="1"/>
  <c r="C1084" i="1"/>
  <c r="CH1083" i="1"/>
  <c r="CG1083" i="1"/>
  <c r="CF1083" i="1"/>
  <c r="CE1083" i="1"/>
  <c r="CD1083" i="1"/>
  <c r="CC1083" i="1"/>
  <c r="D1083" i="1"/>
  <c r="C1083" i="1"/>
  <c r="CH1081" i="1"/>
  <c r="CG1081" i="1"/>
  <c r="CF1081" i="1"/>
  <c r="CE1081" i="1"/>
  <c r="CD1081" i="1"/>
  <c r="CC1081" i="1"/>
  <c r="D1081" i="1"/>
  <c r="C1081" i="1"/>
  <c r="CH1080" i="1"/>
  <c r="CG1080" i="1"/>
  <c r="CF1080" i="1"/>
  <c r="CE1080" i="1"/>
  <c r="CD1080" i="1"/>
  <c r="CC1080" i="1"/>
  <c r="AS1080" i="1"/>
  <c r="D1080" i="1"/>
  <c r="C1080" i="1"/>
  <c r="CH1078" i="1"/>
  <c r="CG1078" i="1"/>
  <c r="CF1078" i="1"/>
  <c r="CE1078" i="1"/>
  <c r="CD1078" i="1"/>
  <c r="CC1078" i="1"/>
  <c r="D1078" i="1"/>
  <c r="C1078" i="1"/>
  <c r="CH1075" i="1"/>
  <c r="CG1075" i="1"/>
  <c r="CF1075" i="1"/>
  <c r="CE1075" i="1"/>
  <c r="CD1075" i="1"/>
  <c r="CC1075" i="1"/>
  <c r="D1075" i="1"/>
  <c r="C1075" i="1"/>
  <c r="CH1074" i="1"/>
  <c r="CG1074" i="1"/>
  <c r="CF1074" i="1"/>
  <c r="CE1074" i="1"/>
  <c r="CD1074" i="1"/>
  <c r="CC1074" i="1"/>
  <c r="AS1074" i="1"/>
  <c r="D1074" i="1"/>
  <c r="C1074" i="1"/>
  <c r="CH1071" i="1"/>
  <c r="CG1071" i="1"/>
  <c r="CF1071" i="1"/>
  <c r="CE1071" i="1"/>
  <c r="CD1071" i="1"/>
  <c r="CC1071" i="1"/>
  <c r="AS1071" i="1"/>
  <c r="D1071" i="1"/>
  <c r="C1071" i="1"/>
  <c r="CH1068" i="1"/>
  <c r="CG1068" i="1"/>
  <c r="CF1068" i="1"/>
  <c r="CE1068" i="1"/>
  <c r="CD1068" i="1"/>
  <c r="CC1068" i="1"/>
  <c r="D1068" i="1"/>
  <c r="C1068" i="1"/>
  <c r="CH1067" i="1"/>
  <c r="CG1067" i="1"/>
  <c r="CF1067" i="1"/>
  <c r="CE1067" i="1"/>
  <c r="CD1067" i="1"/>
  <c r="CC1067" i="1"/>
  <c r="D1067" i="1"/>
  <c r="C1067" i="1"/>
  <c r="CH1066" i="1"/>
  <c r="CG1066" i="1"/>
  <c r="CF1066" i="1"/>
  <c r="CE1066" i="1"/>
  <c r="CD1066" i="1"/>
  <c r="CC1066" i="1"/>
  <c r="AS1066" i="1"/>
  <c r="D1066" i="1"/>
  <c r="C1066" i="1"/>
  <c r="CH1065" i="1"/>
  <c r="CG1065" i="1"/>
  <c r="CF1065" i="1"/>
  <c r="CE1065" i="1"/>
  <c r="CD1065" i="1"/>
  <c r="CC1065" i="1"/>
  <c r="AS1065" i="1"/>
  <c r="D1065" i="1"/>
  <c r="C1065" i="1"/>
  <c r="CH1064" i="1"/>
  <c r="CG1064" i="1"/>
  <c r="CF1064" i="1"/>
  <c r="CE1064" i="1"/>
  <c r="CD1064" i="1"/>
  <c r="CC1064" i="1"/>
  <c r="D1064" i="1"/>
  <c r="C1064" i="1"/>
  <c r="CH1063" i="1"/>
  <c r="CG1063" i="1"/>
  <c r="CF1063" i="1"/>
  <c r="CE1063" i="1"/>
  <c r="CD1063" i="1"/>
  <c r="CC1063" i="1"/>
  <c r="AS1063" i="1"/>
  <c r="D1063" i="1"/>
  <c r="C1063" i="1"/>
  <c r="CH1062" i="1"/>
  <c r="CG1062" i="1"/>
  <c r="CF1062" i="1"/>
  <c r="CE1062" i="1"/>
  <c r="CD1062" i="1"/>
  <c r="CC1062" i="1"/>
  <c r="D1062" i="1"/>
  <c r="C1062" i="1"/>
  <c r="CH1061" i="1"/>
  <c r="CG1061" i="1"/>
  <c r="CF1061" i="1"/>
  <c r="CE1061" i="1"/>
  <c r="CD1061" i="1"/>
  <c r="CC1061" i="1"/>
  <c r="D1061" i="1"/>
  <c r="C1061" i="1"/>
  <c r="CH1060" i="1"/>
  <c r="CG1060" i="1"/>
  <c r="CF1060" i="1"/>
  <c r="CE1060" i="1"/>
  <c r="CD1060" i="1"/>
  <c r="CC1060" i="1"/>
  <c r="AS1060" i="1"/>
  <c r="D1060" i="1"/>
  <c r="C1060" i="1"/>
  <c r="CH1058" i="1"/>
  <c r="CG1058" i="1"/>
  <c r="CF1058" i="1"/>
  <c r="CE1058" i="1"/>
  <c r="CD1058" i="1"/>
  <c r="CC1058" i="1"/>
  <c r="D1058" i="1"/>
  <c r="C1058" i="1"/>
  <c r="CH1055" i="1"/>
  <c r="CG1055" i="1"/>
  <c r="CF1055" i="1"/>
  <c r="CE1055" i="1"/>
  <c r="CD1055" i="1"/>
  <c r="CC1055" i="1"/>
  <c r="AS1055" i="1"/>
  <c r="D1055" i="1"/>
  <c r="C1055" i="1"/>
  <c r="CH1054" i="1"/>
  <c r="CG1054" i="1"/>
  <c r="CF1054" i="1"/>
  <c r="CE1054" i="1"/>
  <c r="CD1054" i="1"/>
  <c r="CC1054" i="1"/>
  <c r="AS1054" i="1"/>
  <c r="D1054" i="1"/>
  <c r="C1054" i="1"/>
  <c r="CH1053" i="1"/>
  <c r="CG1053" i="1"/>
  <c r="CF1053" i="1"/>
  <c r="CE1053" i="1"/>
  <c r="CD1053" i="1"/>
  <c r="CC1053" i="1"/>
  <c r="AS1053" i="1"/>
  <c r="D1053" i="1"/>
  <c r="C1053" i="1"/>
  <c r="CH1052" i="1"/>
  <c r="CG1052" i="1"/>
  <c r="CF1052" i="1"/>
  <c r="CE1052" i="1"/>
  <c r="CD1052" i="1"/>
  <c r="CC1052" i="1"/>
  <c r="D1052" i="1"/>
  <c r="C1052" i="1"/>
  <c r="CH1051" i="1"/>
  <c r="CG1051" i="1"/>
  <c r="CF1051" i="1"/>
  <c r="CE1051" i="1"/>
  <c r="CD1051" i="1"/>
  <c r="CC1051" i="1"/>
  <c r="D1051" i="1"/>
  <c r="C1051" i="1"/>
  <c r="CH1050" i="1"/>
  <c r="CG1050" i="1"/>
  <c r="CF1050" i="1"/>
  <c r="CE1050" i="1"/>
  <c r="CD1050" i="1"/>
  <c r="CC1050" i="1"/>
  <c r="AS1050" i="1"/>
  <c r="D1050" i="1"/>
  <c r="C1050" i="1"/>
  <c r="CH1048" i="1"/>
  <c r="CG1048" i="1"/>
  <c r="CF1048" i="1"/>
  <c r="CE1048" i="1"/>
  <c r="CD1048" i="1"/>
  <c r="CC1048" i="1"/>
  <c r="D1048" i="1"/>
  <c r="C1048" i="1"/>
  <c r="CH1046" i="1"/>
  <c r="CG1046" i="1"/>
  <c r="CF1046" i="1"/>
  <c r="CE1046" i="1"/>
  <c r="CD1046" i="1"/>
  <c r="CC1046" i="1"/>
  <c r="AS1046" i="1"/>
  <c r="D1046" i="1"/>
  <c r="C1046" i="1"/>
  <c r="CH1045" i="1"/>
  <c r="CG1045" i="1"/>
  <c r="CF1045" i="1"/>
  <c r="CE1045" i="1"/>
  <c r="CD1045" i="1"/>
  <c r="CC1045" i="1"/>
  <c r="AS1045" i="1"/>
  <c r="D1045" i="1"/>
  <c r="C1045" i="1"/>
  <c r="CH1043" i="1"/>
  <c r="CG1043" i="1"/>
  <c r="CF1043" i="1"/>
  <c r="CE1043" i="1"/>
  <c r="CD1043" i="1"/>
  <c r="CC1043" i="1"/>
  <c r="D1043" i="1"/>
  <c r="C1043" i="1"/>
  <c r="CH1042" i="1"/>
  <c r="CG1042" i="1"/>
  <c r="CF1042" i="1"/>
  <c r="CE1042" i="1"/>
  <c r="CD1042" i="1"/>
  <c r="CC1042" i="1"/>
  <c r="D1042" i="1"/>
  <c r="C1042" i="1"/>
  <c r="CH1038" i="1"/>
  <c r="CG1038" i="1"/>
  <c r="CF1038" i="1"/>
  <c r="CE1038" i="1"/>
  <c r="CD1038" i="1"/>
  <c r="CC1038" i="1"/>
  <c r="D1038" i="1"/>
  <c r="C1038" i="1"/>
  <c r="CH1037" i="1"/>
  <c r="CG1037" i="1"/>
  <c r="CF1037" i="1"/>
  <c r="CE1037" i="1"/>
  <c r="CD1037" i="1"/>
  <c r="CC1037" i="1"/>
  <c r="AS1037" i="1"/>
  <c r="D1037" i="1"/>
  <c r="C1037" i="1"/>
  <c r="CH1036" i="1"/>
  <c r="CG1036" i="1"/>
  <c r="CF1036" i="1"/>
  <c r="CE1036" i="1"/>
  <c r="CD1036" i="1"/>
  <c r="CC1036" i="1"/>
  <c r="AS1036" i="1"/>
  <c r="D1036" i="1"/>
  <c r="C1036" i="1"/>
  <c r="CH1035" i="1"/>
  <c r="CG1035" i="1"/>
  <c r="CF1035" i="1"/>
  <c r="CE1035" i="1"/>
  <c r="CD1035" i="1"/>
  <c r="CC1035" i="1"/>
  <c r="AS1035" i="1"/>
  <c r="D1035" i="1"/>
  <c r="C1035" i="1"/>
  <c r="CH1034" i="1"/>
  <c r="CG1034" i="1"/>
  <c r="CF1034" i="1"/>
  <c r="CE1034" i="1"/>
  <c r="CD1034" i="1"/>
  <c r="CC1034" i="1"/>
  <c r="D1034" i="1"/>
  <c r="C1034" i="1"/>
  <c r="CH1033" i="1"/>
  <c r="CG1033" i="1"/>
  <c r="CF1033" i="1"/>
  <c r="CE1033" i="1"/>
  <c r="CD1033" i="1"/>
  <c r="CC1033" i="1"/>
  <c r="D1033" i="1"/>
  <c r="C1033" i="1"/>
  <c r="CH1029" i="1"/>
  <c r="CG1029" i="1"/>
  <c r="CF1029" i="1"/>
  <c r="CE1029" i="1"/>
  <c r="CD1029" i="1"/>
  <c r="CC1029" i="1"/>
  <c r="AS1029" i="1"/>
  <c r="D1029" i="1"/>
  <c r="C1029" i="1"/>
  <c r="CH1025" i="1"/>
  <c r="CG1025" i="1"/>
  <c r="CF1025" i="1"/>
  <c r="CE1025" i="1"/>
  <c r="CD1025" i="1"/>
  <c r="CC1025" i="1"/>
  <c r="AS1025" i="1"/>
  <c r="D1025" i="1"/>
  <c r="C1025" i="1"/>
  <c r="CH1023" i="1"/>
  <c r="CG1023" i="1"/>
  <c r="CF1023" i="1"/>
  <c r="CE1023" i="1"/>
  <c r="CD1023" i="1"/>
  <c r="CC1023" i="1"/>
  <c r="AS1023" i="1"/>
  <c r="D1023" i="1"/>
  <c r="C1023" i="1"/>
  <c r="CH1021" i="1"/>
  <c r="CG1021" i="1"/>
  <c r="CF1021" i="1"/>
  <c r="CE1021" i="1"/>
  <c r="CD1021" i="1"/>
  <c r="CC1021" i="1"/>
  <c r="D1021" i="1"/>
  <c r="C1021" i="1"/>
  <c r="CH1020" i="1"/>
  <c r="CG1020" i="1"/>
  <c r="CF1020" i="1"/>
  <c r="CE1020" i="1"/>
  <c r="CD1020" i="1"/>
  <c r="CC1020" i="1"/>
  <c r="D1020" i="1"/>
  <c r="C1020" i="1"/>
  <c r="CH1018" i="1"/>
  <c r="CG1018" i="1"/>
  <c r="CF1018" i="1"/>
  <c r="CE1018" i="1"/>
  <c r="CD1018" i="1"/>
  <c r="CC1018" i="1"/>
  <c r="AS1018" i="1"/>
  <c r="D1018" i="1"/>
  <c r="C1018" i="1"/>
  <c r="CH1017" i="1"/>
  <c r="CG1017" i="1"/>
  <c r="CF1017" i="1"/>
  <c r="CE1017" i="1"/>
  <c r="CD1017" i="1"/>
  <c r="CC1017" i="1"/>
  <c r="D1017" i="1"/>
  <c r="C1017" i="1"/>
  <c r="CH1014" i="1"/>
  <c r="CG1014" i="1"/>
  <c r="CF1014" i="1"/>
  <c r="CE1014" i="1"/>
  <c r="CD1014" i="1"/>
  <c r="CC1014" i="1"/>
  <c r="AS1014" i="1"/>
  <c r="D1014" i="1"/>
  <c r="C1014" i="1"/>
  <c r="CH1012" i="1"/>
  <c r="CG1012" i="1"/>
  <c r="CF1012" i="1"/>
  <c r="CE1012" i="1"/>
  <c r="CD1012" i="1"/>
  <c r="CC1012" i="1"/>
  <c r="AS1012" i="1"/>
  <c r="D1012" i="1"/>
  <c r="C1012" i="1"/>
  <c r="CH1009" i="1"/>
  <c r="CG1009" i="1"/>
  <c r="CF1009" i="1"/>
  <c r="CE1009" i="1"/>
  <c r="CD1009" i="1"/>
  <c r="CC1009" i="1"/>
  <c r="AS1009" i="1"/>
  <c r="D1009" i="1"/>
  <c r="C1009" i="1"/>
  <c r="CH1002" i="1"/>
  <c r="CG1002" i="1"/>
  <c r="CF1002" i="1"/>
  <c r="CE1002" i="1"/>
  <c r="CD1002" i="1"/>
  <c r="CC1002" i="1"/>
  <c r="D1002" i="1"/>
  <c r="C1002" i="1"/>
  <c r="CH1001" i="1"/>
  <c r="CG1001" i="1"/>
  <c r="CF1001" i="1"/>
  <c r="CE1001" i="1"/>
  <c r="CD1001" i="1"/>
  <c r="CC1001" i="1"/>
  <c r="D1001" i="1"/>
  <c r="C1001" i="1"/>
  <c r="CH996" i="1"/>
  <c r="CG996" i="1"/>
  <c r="CF996" i="1"/>
  <c r="CE996" i="1"/>
  <c r="CD996" i="1"/>
  <c r="CC996" i="1"/>
  <c r="D996" i="1"/>
  <c r="C996" i="1"/>
  <c r="CH991" i="1"/>
  <c r="CG991" i="1"/>
  <c r="CF991" i="1"/>
  <c r="CE991" i="1"/>
  <c r="CD991" i="1"/>
  <c r="CC991" i="1"/>
  <c r="AS991" i="1"/>
  <c r="D991" i="1"/>
  <c r="C991" i="1"/>
  <c r="CH990" i="1"/>
  <c r="CG990" i="1"/>
  <c r="CF990" i="1"/>
  <c r="CE990" i="1"/>
  <c r="CD990" i="1"/>
  <c r="CC990" i="1"/>
  <c r="AS990" i="1"/>
  <c r="D990" i="1"/>
  <c r="C990" i="1"/>
  <c r="CH985" i="1"/>
  <c r="CG985" i="1"/>
  <c r="CF985" i="1"/>
  <c r="CE985" i="1"/>
  <c r="CD985" i="1"/>
  <c r="CC985" i="1"/>
  <c r="AS985" i="1"/>
  <c r="D985" i="1"/>
  <c r="C985" i="1"/>
  <c r="CH984" i="1"/>
  <c r="CG984" i="1"/>
  <c r="CF984" i="1"/>
  <c r="CE984" i="1"/>
  <c r="CD984" i="1"/>
  <c r="CC984" i="1"/>
  <c r="D984" i="1"/>
  <c r="C984" i="1"/>
  <c r="CH983" i="1"/>
  <c r="CG983" i="1"/>
  <c r="CF983" i="1"/>
  <c r="CE983" i="1"/>
  <c r="CD983" i="1"/>
  <c r="CC983" i="1"/>
  <c r="AS983" i="1"/>
  <c r="D983" i="1"/>
  <c r="C983" i="1"/>
  <c r="CH977" i="1"/>
  <c r="CG977" i="1"/>
  <c r="CF977" i="1"/>
  <c r="CE977" i="1"/>
  <c r="CD977" i="1"/>
  <c r="CC977" i="1"/>
  <c r="AS977" i="1"/>
  <c r="D977" i="1"/>
  <c r="C977" i="1"/>
  <c r="CH972" i="1"/>
  <c r="CG972" i="1"/>
  <c r="CF972" i="1"/>
  <c r="CE972" i="1"/>
  <c r="CD972" i="1"/>
  <c r="CC972" i="1"/>
  <c r="AS972" i="1"/>
  <c r="D972" i="1"/>
  <c r="C972" i="1"/>
  <c r="CH968" i="1"/>
  <c r="CG968" i="1"/>
  <c r="CF968" i="1"/>
  <c r="CE968" i="1"/>
  <c r="CD968" i="1"/>
  <c r="CC968" i="1"/>
  <c r="AS968" i="1"/>
  <c r="D968" i="1"/>
  <c r="C968" i="1"/>
  <c r="CH965" i="1"/>
  <c r="CG965" i="1"/>
  <c r="CF965" i="1"/>
  <c r="CE965" i="1"/>
  <c r="CD965" i="1"/>
  <c r="CC965" i="1"/>
  <c r="AS965" i="1"/>
  <c r="D965" i="1"/>
  <c r="C965" i="1"/>
  <c r="CH964" i="1"/>
  <c r="CG964" i="1"/>
  <c r="CF964" i="1"/>
  <c r="CE964" i="1"/>
  <c r="CD964" i="1"/>
  <c r="CC964" i="1"/>
  <c r="AS964" i="1"/>
  <c r="D964" i="1"/>
  <c r="C964" i="1"/>
  <c r="CH958" i="1"/>
  <c r="CG958" i="1"/>
  <c r="CF958" i="1"/>
  <c r="CE958" i="1"/>
  <c r="CD958" i="1"/>
  <c r="CC958" i="1"/>
  <c r="D958" i="1"/>
  <c r="C958" i="1"/>
  <c r="CH951" i="1"/>
  <c r="CG951" i="1"/>
  <c r="CF951" i="1"/>
  <c r="CE951" i="1"/>
  <c r="CD951" i="1"/>
  <c r="CC951" i="1"/>
  <c r="AS951" i="1"/>
  <c r="D951" i="1"/>
  <c r="C951" i="1"/>
  <c r="CH948" i="1"/>
  <c r="CG948" i="1"/>
  <c r="CF948" i="1"/>
  <c r="CE948" i="1"/>
  <c r="CD948" i="1"/>
  <c r="CC948" i="1"/>
  <c r="AS948" i="1"/>
  <c r="D948" i="1"/>
  <c r="C948" i="1"/>
  <c r="CH945" i="1"/>
  <c r="CG945" i="1"/>
  <c r="CF945" i="1"/>
  <c r="CE945" i="1"/>
  <c r="CD945" i="1"/>
  <c r="CC945" i="1"/>
  <c r="AS945" i="1"/>
  <c r="D945" i="1"/>
  <c r="C945" i="1"/>
  <c r="CH942" i="1"/>
  <c r="CG942" i="1"/>
  <c r="CF942" i="1"/>
  <c r="CE942" i="1"/>
  <c r="CD942" i="1"/>
  <c r="CC942" i="1"/>
  <c r="AS942" i="1"/>
  <c r="D942" i="1"/>
  <c r="C942" i="1"/>
  <c r="CH938" i="1"/>
  <c r="CG938" i="1"/>
  <c r="CF938" i="1"/>
  <c r="CE938" i="1"/>
  <c r="CD938" i="1"/>
  <c r="CC938" i="1"/>
  <c r="AS938" i="1"/>
  <c r="D938" i="1"/>
  <c r="C938" i="1"/>
  <c r="CH936" i="1"/>
  <c r="CG936" i="1"/>
  <c r="CF936" i="1"/>
  <c r="CE936" i="1"/>
  <c r="CD936" i="1"/>
  <c r="CC936" i="1"/>
  <c r="AS936" i="1"/>
  <c r="D936" i="1"/>
  <c r="C936" i="1"/>
  <c r="CH935" i="1"/>
  <c r="CG935" i="1"/>
  <c r="CF935" i="1"/>
  <c r="CE935" i="1"/>
  <c r="CD935" i="1"/>
  <c r="CC935" i="1"/>
  <c r="AS935" i="1"/>
  <c r="D935" i="1"/>
  <c r="C935" i="1"/>
  <c r="CH924" i="1"/>
  <c r="CG924" i="1"/>
  <c r="CF924" i="1"/>
  <c r="CE924" i="1"/>
  <c r="CD924" i="1"/>
  <c r="CC924" i="1"/>
  <c r="AS924" i="1"/>
  <c r="D924" i="1"/>
  <c r="C924" i="1"/>
  <c r="CH923" i="1"/>
  <c r="CG923" i="1"/>
  <c r="CF923" i="1"/>
  <c r="CE923" i="1"/>
  <c r="CD923" i="1"/>
  <c r="CC923" i="1"/>
  <c r="AS923" i="1"/>
  <c r="D923" i="1"/>
  <c r="C923" i="1"/>
  <c r="CH917" i="1"/>
  <c r="CG917" i="1"/>
  <c r="CF917" i="1"/>
  <c r="CE917" i="1"/>
  <c r="CD917" i="1"/>
  <c r="CC917" i="1"/>
  <c r="AS917" i="1"/>
  <c r="D917" i="1"/>
  <c r="C917" i="1"/>
  <c r="CH910" i="1"/>
  <c r="CG910" i="1"/>
  <c r="CF910" i="1"/>
  <c r="CE910" i="1"/>
  <c r="CD910" i="1"/>
  <c r="CC910" i="1"/>
  <c r="AS910" i="1"/>
  <c r="D910" i="1"/>
  <c r="C910" i="1"/>
  <c r="CH906" i="1"/>
  <c r="CG906" i="1"/>
  <c r="CF906" i="1"/>
  <c r="CE906" i="1"/>
  <c r="CD906" i="1"/>
  <c r="CC906" i="1"/>
  <c r="AS906" i="1"/>
  <c r="D906" i="1"/>
  <c r="C906" i="1"/>
  <c r="CH898" i="1"/>
  <c r="CG898" i="1"/>
  <c r="CF898" i="1"/>
  <c r="CE898" i="1"/>
  <c r="CD898" i="1"/>
  <c r="CC898" i="1"/>
  <c r="AS898" i="1"/>
  <c r="D898" i="1"/>
  <c r="C898" i="1"/>
  <c r="CH897" i="1"/>
  <c r="CG897" i="1"/>
  <c r="CF897" i="1"/>
  <c r="CE897" i="1"/>
  <c r="CD897" i="1"/>
  <c r="CC897" i="1"/>
  <c r="AS897" i="1"/>
  <c r="D897" i="1"/>
  <c r="C897" i="1"/>
  <c r="CH895" i="1"/>
  <c r="CG895" i="1"/>
  <c r="CF895" i="1"/>
  <c r="CE895" i="1"/>
  <c r="CD895" i="1"/>
  <c r="CC895" i="1"/>
  <c r="AS895" i="1"/>
  <c r="D895" i="1"/>
  <c r="C895" i="1"/>
  <c r="CH892" i="1"/>
  <c r="CG892" i="1"/>
  <c r="CF892" i="1"/>
  <c r="CE892" i="1"/>
  <c r="CD892" i="1"/>
  <c r="CC892" i="1"/>
  <c r="AS892" i="1"/>
  <c r="D892" i="1"/>
  <c r="C892" i="1"/>
  <c r="CH891" i="1"/>
  <c r="CG891" i="1"/>
  <c r="CF891" i="1"/>
  <c r="CE891" i="1"/>
  <c r="CD891" i="1"/>
  <c r="CC891" i="1"/>
  <c r="AS891" i="1"/>
  <c r="D891" i="1"/>
  <c r="C891" i="1"/>
  <c r="CH888" i="1"/>
  <c r="CG888" i="1"/>
  <c r="CF888" i="1"/>
  <c r="CE888" i="1"/>
  <c r="CD888" i="1"/>
  <c r="CC888" i="1"/>
  <c r="AS888" i="1"/>
  <c r="D888" i="1"/>
  <c r="C888" i="1"/>
  <c r="CH887" i="1"/>
  <c r="CG887" i="1"/>
  <c r="CF887" i="1"/>
  <c r="CE887" i="1"/>
  <c r="CD887" i="1"/>
  <c r="CC887" i="1"/>
  <c r="AS887" i="1"/>
  <c r="D887" i="1"/>
  <c r="C887" i="1"/>
  <c r="CH886" i="1"/>
  <c r="CG886" i="1"/>
  <c r="CF886" i="1"/>
  <c r="CE886" i="1"/>
  <c r="CD886" i="1"/>
  <c r="CC886" i="1"/>
  <c r="AS886" i="1"/>
  <c r="D886" i="1"/>
  <c r="C886" i="1"/>
  <c r="CH884" i="1"/>
  <c r="CG884" i="1"/>
  <c r="CF884" i="1"/>
  <c r="CE884" i="1"/>
  <c r="CD884" i="1"/>
  <c r="CC884" i="1"/>
  <c r="AS884" i="1"/>
  <c r="D884" i="1"/>
  <c r="C884" i="1"/>
  <c r="CH878" i="1"/>
  <c r="CG878" i="1"/>
  <c r="CF878" i="1"/>
  <c r="CE878" i="1"/>
  <c r="CD878" i="1"/>
  <c r="CC878" i="1"/>
  <c r="AS878" i="1"/>
  <c r="D878" i="1"/>
  <c r="C878" i="1"/>
  <c r="CH877" i="1"/>
  <c r="CG877" i="1"/>
  <c r="CF877" i="1"/>
  <c r="CE877" i="1"/>
  <c r="CD877" i="1"/>
  <c r="CC877" i="1"/>
  <c r="AS877" i="1"/>
  <c r="D877" i="1"/>
  <c r="C877" i="1"/>
  <c r="CH869" i="1"/>
  <c r="CG869" i="1"/>
  <c r="CF869" i="1"/>
  <c r="CE869" i="1"/>
  <c r="CD869" i="1"/>
  <c r="CC869" i="1"/>
  <c r="AS869" i="1"/>
  <c r="D869" i="1"/>
  <c r="C869" i="1"/>
  <c r="CH867" i="1"/>
  <c r="CG867" i="1"/>
  <c r="CF867" i="1"/>
  <c r="CE867" i="1"/>
  <c r="CD867" i="1"/>
  <c r="CC867" i="1"/>
  <c r="AS867" i="1"/>
  <c r="D867" i="1"/>
  <c r="C867" i="1"/>
  <c r="CH865" i="1"/>
  <c r="CG865" i="1"/>
  <c r="CF865" i="1"/>
  <c r="CE865" i="1"/>
  <c r="CD865" i="1"/>
  <c r="CC865" i="1"/>
  <c r="AS865" i="1"/>
  <c r="D865" i="1"/>
  <c r="C865" i="1"/>
  <c r="CH862" i="1"/>
  <c r="CG862" i="1"/>
  <c r="CF862" i="1"/>
  <c r="CE862" i="1"/>
  <c r="CD862" i="1"/>
  <c r="CC862" i="1"/>
  <c r="AS862" i="1"/>
  <c r="D862" i="1"/>
  <c r="C862" i="1"/>
  <c r="CH861" i="1"/>
  <c r="CG861" i="1"/>
  <c r="CF861" i="1"/>
  <c r="CE861" i="1"/>
  <c r="CD861" i="1"/>
  <c r="CC861" i="1"/>
  <c r="AS861" i="1"/>
  <c r="D861" i="1"/>
  <c r="C861" i="1"/>
  <c r="CH860" i="1"/>
  <c r="CG860" i="1"/>
  <c r="CF860" i="1"/>
  <c r="CE860" i="1"/>
  <c r="CD860" i="1"/>
  <c r="CC860" i="1"/>
  <c r="AS860" i="1"/>
  <c r="D860" i="1"/>
  <c r="C860" i="1"/>
  <c r="CH859" i="1"/>
  <c r="CG859" i="1"/>
  <c r="CF859" i="1"/>
  <c r="CE859" i="1"/>
  <c r="CD859" i="1"/>
  <c r="CC859" i="1"/>
  <c r="AS859" i="1"/>
  <c r="D859" i="1"/>
  <c r="C859" i="1"/>
  <c r="CH858" i="1"/>
  <c r="CG858" i="1"/>
  <c r="CF858" i="1"/>
  <c r="CE858" i="1"/>
  <c r="CD858" i="1"/>
  <c r="CC858" i="1"/>
  <c r="AS858" i="1"/>
  <c r="D858" i="1"/>
  <c r="C858" i="1"/>
  <c r="CH851" i="1"/>
  <c r="CG851" i="1"/>
  <c r="CF851" i="1"/>
  <c r="CE851" i="1"/>
  <c r="CD851" i="1"/>
  <c r="CC851" i="1"/>
  <c r="AS851" i="1"/>
  <c r="D851" i="1"/>
  <c r="C851" i="1"/>
  <c r="CH850" i="1"/>
  <c r="CG850" i="1"/>
  <c r="CF850" i="1"/>
  <c r="CE850" i="1"/>
  <c r="CD850" i="1"/>
  <c r="CC850" i="1"/>
  <c r="AS850" i="1"/>
  <c r="D850" i="1"/>
  <c r="C850" i="1"/>
  <c r="CH849" i="1"/>
  <c r="CG849" i="1"/>
  <c r="CF849" i="1"/>
  <c r="CE849" i="1"/>
  <c r="CD849" i="1"/>
  <c r="CC849" i="1"/>
  <c r="AS849" i="1"/>
  <c r="D849" i="1"/>
  <c r="C849" i="1"/>
  <c r="CH840" i="1"/>
  <c r="CG840" i="1"/>
  <c r="CF840" i="1"/>
  <c r="CE840" i="1"/>
  <c r="CD840" i="1"/>
  <c r="CC840" i="1"/>
  <c r="AS840" i="1"/>
  <c r="D840" i="1"/>
  <c r="C840" i="1"/>
  <c r="CH837" i="1"/>
  <c r="CG837" i="1"/>
  <c r="CF837" i="1"/>
  <c r="CE837" i="1"/>
  <c r="CD837" i="1"/>
  <c r="CC837" i="1"/>
  <c r="AT837" i="1"/>
  <c r="AS837" i="1" s="1"/>
  <c r="D837" i="1"/>
  <c r="C837" i="1"/>
  <c r="CH834" i="1"/>
  <c r="CG834" i="1"/>
  <c r="CF834" i="1"/>
  <c r="CE834" i="1"/>
  <c r="CD834" i="1"/>
  <c r="CC834" i="1"/>
  <c r="AS834" i="1"/>
  <c r="D834" i="1"/>
  <c r="C834" i="1"/>
  <c r="CH832" i="1"/>
  <c r="CG832" i="1"/>
  <c r="CF832" i="1"/>
  <c r="CE832" i="1"/>
  <c r="CD832" i="1"/>
  <c r="CC832" i="1"/>
  <c r="AS832" i="1"/>
  <c r="D832" i="1"/>
  <c r="C832" i="1"/>
  <c r="CH831" i="1"/>
  <c r="CG831" i="1"/>
  <c r="CF831" i="1"/>
  <c r="CE831" i="1"/>
  <c r="CD831" i="1"/>
  <c r="CC831" i="1"/>
  <c r="AS831" i="1"/>
  <c r="D831" i="1"/>
  <c r="C831" i="1"/>
  <c r="CH829" i="1"/>
  <c r="CG829" i="1"/>
  <c r="CF829" i="1"/>
  <c r="CE829" i="1"/>
  <c r="CD829" i="1"/>
  <c r="CC829" i="1"/>
  <c r="AS829" i="1"/>
  <c r="D829" i="1"/>
  <c r="C829" i="1"/>
  <c r="CH827" i="1"/>
  <c r="CG827" i="1"/>
  <c r="CF827" i="1"/>
  <c r="CE827" i="1"/>
  <c r="CD827" i="1"/>
  <c r="CC827" i="1"/>
  <c r="AS827" i="1"/>
  <c r="D827" i="1"/>
  <c r="C827" i="1"/>
  <c r="CH825" i="1"/>
  <c r="CG825" i="1"/>
  <c r="CF825" i="1"/>
  <c r="CE825" i="1"/>
  <c r="CD825" i="1"/>
  <c r="CC825" i="1"/>
  <c r="AS825" i="1"/>
  <c r="D825" i="1"/>
  <c r="C825" i="1"/>
  <c r="CH824" i="1"/>
  <c r="CG824" i="1"/>
  <c r="CF824" i="1"/>
  <c r="CE824" i="1"/>
  <c r="CD824" i="1"/>
  <c r="CC824" i="1"/>
  <c r="AS824" i="1"/>
  <c r="D824" i="1"/>
  <c r="C824" i="1"/>
  <c r="CH822" i="1"/>
  <c r="CG822" i="1"/>
  <c r="CF822" i="1"/>
  <c r="CE822" i="1"/>
  <c r="CD822" i="1"/>
  <c r="CC822" i="1"/>
  <c r="AS822" i="1"/>
  <c r="D822" i="1"/>
  <c r="C822" i="1"/>
  <c r="CH818" i="1"/>
  <c r="CG818" i="1"/>
  <c r="CF818" i="1"/>
  <c r="CE818" i="1"/>
  <c r="CD818" i="1"/>
  <c r="CC818" i="1"/>
  <c r="AS818" i="1"/>
  <c r="D818" i="1"/>
  <c r="C818" i="1"/>
  <c r="CH817" i="1"/>
  <c r="CG817" i="1"/>
  <c r="CF817" i="1"/>
  <c r="CE817" i="1"/>
  <c r="CD817" i="1"/>
  <c r="CC817" i="1"/>
  <c r="AS817" i="1"/>
  <c r="D817" i="1"/>
  <c r="C817" i="1"/>
  <c r="CH815" i="1"/>
  <c r="CG815" i="1"/>
  <c r="CF815" i="1"/>
  <c r="CE815" i="1"/>
  <c r="CD815" i="1"/>
  <c r="CC815" i="1"/>
  <c r="D815" i="1"/>
  <c r="C815" i="1"/>
  <c r="CH809" i="1"/>
  <c r="CG809" i="1"/>
  <c r="CF809" i="1"/>
  <c r="CE809" i="1"/>
  <c r="CD809" i="1"/>
  <c r="CC809" i="1"/>
  <c r="AS809" i="1"/>
  <c r="D809" i="1"/>
  <c r="C809" i="1"/>
  <c r="CH808" i="1"/>
  <c r="CG808" i="1"/>
  <c r="CF808" i="1"/>
  <c r="CE808" i="1"/>
  <c r="CD808" i="1"/>
  <c r="CC808" i="1"/>
  <c r="AS808" i="1"/>
  <c r="D808" i="1"/>
  <c r="C808" i="1"/>
  <c r="CH807" i="1"/>
  <c r="CG807" i="1"/>
  <c r="CF807" i="1"/>
  <c r="CE807" i="1"/>
  <c r="CD807" i="1"/>
  <c r="CC807" i="1"/>
  <c r="AS807" i="1"/>
  <c r="D807" i="1"/>
  <c r="C807" i="1"/>
  <c r="CH805" i="1"/>
  <c r="CG805" i="1"/>
  <c r="CF805" i="1"/>
  <c r="CE805" i="1"/>
  <c r="CD805" i="1"/>
  <c r="CC805" i="1"/>
  <c r="AS805" i="1"/>
  <c r="D805" i="1"/>
  <c r="C805" i="1"/>
  <c r="CH802" i="1"/>
  <c r="CG802" i="1"/>
  <c r="CF802" i="1"/>
  <c r="CE802" i="1"/>
  <c r="CD802" i="1"/>
  <c r="CC802" i="1"/>
  <c r="AS802" i="1"/>
  <c r="D802" i="1"/>
  <c r="C802" i="1"/>
  <c r="CH797" i="1"/>
  <c r="CG797" i="1"/>
  <c r="CF797" i="1"/>
  <c r="CE797" i="1"/>
  <c r="CD797" i="1"/>
  <c r="CC797" i="1"/>
  <c r="AS797" i="1"/>
  <c r="D797" i="1"/>
  <c r="C797" i="1"/>
  <c r="CH796" i="1"/>
  <c r="CG796" i="1"/>
  <c r="CF796" i="1"/>
  <c r="CE796" i="1"/>
  <c r="CD796" i="1"/>
  <c r="CC796" i="1"/>
  <c r="AS796" i="1"/>
  <c r="D796" i="1"/>
  <c r="C796" i="1"/>
  <c r="CH795" i="1"/>
  <c r="CG795" i="1"/>
  <c r="CF795" i="1"/>
  <c r="CE795" i="1"/>
  <c r="CD795" i="1"/>
  <c r="CC795" i="1"/>
  <c r="AS795" i="1"/>
  <c r="D795" i="1"/>
  <c r="C795" i="1"/>
  <c r="CH794" i="1"/>
  <c r="CG794" i="1"/>
  <c r="CF794" i="1"/>
  <c r="CE794" i="1"/>
  <c r="CD794" i="1"/>
  <c r="CC794" i="1"/>
  <c r="AS794" i="1"/>
  <c r="D794" i="1"/>
  <c r="C794" i="1"/>
  <c r="CH792" i="1"/>
  <c r="CG792" i="1"/>
  <c r="CF792" i="1"/>
  <c r="CE792" i="1"/>
  <c r="CD792" i="1"/>
  <c r="CC792" i="1"/>
  <c r="AS792" i="1"/>
  <c r="D792" i="1"/>
  <c r="C792" i="1"/>
  <c r="CH787" i="1"/>
  <c r="CG787" i="1"/>
  <c r="CF787" i="1"/>
  <c r="CE787" i="1"/>
  <c r="CD787" i="1"/>
  <c r="CC787" i="1"/>
  <c r="AS787" i="1"/>
  <c r="D787" i="1"/>
  <c r="C787" i="1"/>
  <c r="CH786" i="1"/>
  <c r="CG786" i="1"/>
  <c r="CF786" i="1"/>
  <c r="CE786" i="1"/>
  <c r="CD786" i="1"/>
  <c r="CC786" i="1"/>
  <c r="D786" i="1"/>
  <c r="C786" i="1"/>
  <c r="CH785" i="1"/>
  <c r="CG785" i="1"/>
  <c r="CF785" i="1"/>
  <c r="CE785" i="1"/>
  <c r="CD785" i="1"/>
  <c r="CC785" i="1"/>
  <c r="AS785" i="1"/>
  <c r="D785" i="1"/>
  <c r="C785" i="1"/>
  <c r="CH784" i="1"/>
  <c r="CG784" i="1"/>
  <c r="CF784" i="1"/>
  <c r="CE784" i="1"/>
  <c r="CD784" i="1"/>
  <c r="CC784" i="1"/>
  <c r="AS784" i="1"/>
  <c r="D784" i="1"/>
  <c r="C784" i="1"/>
  <c r="CH781" i="1"/>
  <c r="CG781" i="1"/>
  <c r="CF781" i="1"/>
  <c r="CE781" i="1"/>
  <c r="CD781" i="1"/>
  <c r="CC781" i="1"/>
  <c r="AS781" i="1"/>
  <c r="D781" i="1"/>
  <c r="C781" i="1"/>
  <c r="CH779" i="1"/>
  <c r="CG779" i="1"/>
  <c r="CF779" i="1"/>
  <c r="CE779" i="1"/>
  <c r="CD779" i="1"/>
  <c r="CC779" i="1"/>
  <c r="AS779" i="1"/>
  <c r="D779" i="1"/>
  <c r="C779" i="1"/>
  <c r="CH772" i="1"/>
  <c r="CG772" i="1"/>
  <c r="CF772" i="1"/>
  <c r="CE772" i="1"/>
  <c r="CD772" i="1"/>
  <c r="CC772" i="1"/>
  <c r="AS772" i="1"/>
  <c r="D772" i="1"/>
  <c r="C772" i="1"/>
  <c r="CH765" i="1"/>
  <c r="CG765" i="1"/>
  <c r="CF765" i="1"/>
  <c r="CE765" i="1"/>
  <c r="CD765" i="1"/>
  <c r="CC765" i="1"/>
  <c r="AS765" i="1"/>
  <c r="D765" i="1"/>
  <c r="C765" i="1"/>
  <c r="CH764" i="1"/>
  <c r="CG764" i="1"/>
  <c r="CF764" i="1"/>
  <c r="CE764" i="1"/>
  <c r="CD764" i="1"/>
  <c r="CC764" i="1"/>
  <c r="AS764" i="1"/>
  <c r="D764" i="1"/>
  <c r="C764" i="1"/>
  <c r="CH756" i="1"/>
  <c r="CG756" i="1"/>
  <c r="CF756" i="1"/>
  <c r="CE756" i="1"/>
  <c r="CD756" i="1"/>
  <c r="CC756" i="1"/>
  <c r="AS756" i="1"/>
  <c r="D756" i="1"/>
  <c r="C756" i="1"/>
  <c r="CH752" i="1"/>
  <c r="CG752" i="1"/>
  <c r="CF752" i="1"/>
  <c r="CE752" i="1"/>
  <c r="CD752" i="1"/>
  <c r="CC752" i="1"/>
  <c r="AS752" i="1"/>
  <c r="D752" i="1"/>
  <c r="C752" i="1"/>
  <c r="CH750" i="1"/>
  <c r="CG750" i="1"/>
  <c r="CF750" i="1"/>
  <c r="CE750" i="1"/>
  <c r="CD750" i="1"/>
  <c r="CC750" i="1"/>
  <c r="AS750" i="1"/>
  <c r="D750" i="1"/>
  <c r="C750" i="1"/>
  <c r="CH749" i="1"/>
  <c r="CG749" i="1"/>
  <c r="CF749" i="1"/>
  <c r="CE749" i="1"/>
  <c r="CD749" i="1"/>
  <c r="CC749" i="1"/>
  <c r="AS749" i="1"/>
  <c r="D749" i="1"/>
  <c r="C749" i="1"/>
  <c r="CH746" i="1"/>
  <c r="CG746" i="1"/>
  <c r="CF746" i="1"/>
  <c r="CE746" i="1"/>
  <c r="CD746" i="1"/>
  <c r="CC746" i="1"/>
  <c r="AS746" i="1"/>
  <c r="D746" i="1"/>
  <c r="C746" i="1"/>
  <c r="CH740" i="1"/>
  <c r="CG740" i="1"/>
  <c r="CF740" i="1"/>
  <c r="CE740" i="1"/>
  <c r="CD740" i="1"/>
  <c r="CC740" i="1"/>
  <c r="AS740" i="1"/>
  <c r="D740" i="1"/>
  <c r="C740" i="1"/>
  <c r="CH738" i="1"/>
  <c r="CG738" i="1"/>
  <c r="CF738" i="1"/>
  <c r="CE738" i="1"/>
  <c r="CD738" i="1"/>
  <c r="CC738" i="1"/>
  <c r="AS738" i="1"/>
  <c r="D738" i="1"/>
  <c r="C738" i="1"/>
  <c r="CH737" i="1"/>
  <c r="CG737" i="1"/>
  <c r="CF737" i="1"/>
  <c r="CE737" i="1"/>
  <c r="CD737" i="1"/>
  <c r="CC737" i="1"/>
  <c r="AS737" i="1"/>
  <c r="D737" i="1"/>
  <c r="C737" i="1"/>
  <c r="CH734" i="1"/>
  <c r="CG734" i="1"/>
  <c r="CF734" i="1"/>
  <c r="CE734" i="1"/>
  <c r="CD734" i="1"/>
  <c r="CC734" i="1"/>
  <c r="AS734" i="1"/>
  <c r="D734" i="1"/>
  <c r="C734" i="1"/>
  <c r="CH732" i="1"/>
  <c r="CG732" i="1"/>
  <c r="CF732" i="1"/>
  <c r="CE732" i="1"/>
  <c r="CD732" i="1"/>
  <c r="CC732" i="1"/>
  <c r="AS732" i="1"/>
  <c r="D732" i="1"/>
  <c r="C732" i="1"/>
  <c r="CH730" i="1"/>
  <c r="CG730" i="1"/>
  <c r="CF730" i="1"/>
  <c r="CE730" i="1"/>
  <c r="CD730" i="1"/>
  <c r="CC730" i="1"/>
  <c r="AS730" i="1"/>
  <c r="D730" i="1"/>
  <c r="C730" i="1"/>
  <c r="CH728" i="1"/>
  <c r="CG728" i="1"/>
  <c r="CF728" i="1"/>
  <c r="CE728" i="1"/>
  <c r="CD728" i="1"/>
  <c r="CC728" i="1"/>
  <c r="AS728" i="1"/>
  <c r="D728" i="1"/>
  <c r="C728" i="1"/>
  <c r="CH727" i="1"/>
  <c r="CG727" i="1"/>
  <c r="CF727" i="1"/>
  <c r="CE727" i="1"/>
  <c r="CD727" i="1"/>
  <c r="CC727" i="1"/>
  <c r="AS727" i="1"/>
  <c r="D727" i="1"/>
  <c r="C727" i="1"/>
  <c r="CH725" i="1"/>
  <c r="CG725" i="1"/>
  <c r="CF725" i="1"/>
  <c r="CE725" i="1"/>
  <c r="CD725" i="1"/>
  <c r="CC725" i="1"/>
  <c r="AS725" i="1"/>
  <c r="D725" i="1"/>
  <c r="C725" i="1"/>
  <c r="CH719" i="1"/>
  <c r="CG719" i="1"/>
  <c r="CF719" i="1"/>
  <c r="CE719" i="1"/>
  <c r="CD719" i="1"/>
  <c r="CC719" i="1"/>
  <c r="AS719" i="1"/>
  <c r="D719" i="1"/>
  <c r="C719" i="1"/>
  <c r="CH718" i="1"/>
  <c r="CG718" i="1"/>
  <c r="CF718" i="1"/>
  <c r="CE718" i="1"/>
  <c r="CD718" i="1"/>
  <c r="CC718" i="1"/>
  <c r="AS718" i="1"/>
  <c r="D718" i="1"/>
  <c r="C718" i="1"/>
  <c r="CH716" i="1"/>
  <c r="CG716" i="1"/>
  <c r="CF716" i="1"/>
  <c r="CE716" i="1"/>
  <c r="CD716" i="1"/>
  <c r="CC716" i="1"/>
  <c r="AS716" i="1"/>
  <c r="D716" i="1"/>
  <c r="C716" i="1"/>
  <c r="CH715" i="1"/>
  <c r="CG715" i="1"/>
  <c r="CF715" i="1"/>
  <c r="CE715" i="1"/>
  <c r="CD715" i="1"/>
  <c r="CC715" i="1"/>
  <c r="AS715" i="1"/>
  <c r="D715" i="1"/>
  <c r="C715" i="1"/>
  <c r="CH712" i="1"/>
  <c r="CG712" i="1"/>
  <c r="CF712" i="1"/>
  <c r="CE712" i="1"/>
  <c r="CD712" i="1"/>
  <c r="CC712" i="1"/>
  <c r="AS712" i="1"/>
  <c r="D712" i="1"/>
  <c r="C712" i="1"/>
  <c r="CH710" i="1"/>
  <c r="CG710" i="1"/>
  <c r="CF710" i="1"/>
  <c r="CE710" i="1"/>
  <c r="CD710" i="1"/>
  <c r="CC710" i="1"/>
  <c r="AS710" i="1"/>
  <c r="D710" i="1"/>
  <c r="C710" i="1"/>
  <c r="CH709" i="1"/>
  <c r="CG709" i="1"/>
  <c r="CF709" i="1"/>
  <c r="CE709" i="1"/>
  <c r="CD709" i="1"/>
  <c r="CC709" i="1"/>
  <c r="AS709" i="1"/>
  <c r="D709" i="1"/>
  <c r="C709" i="1"/>
  <c r="CH700" i="1"/>
  <c r="CG700" i="1"/>
  <c r="CF700" i="1"/>
  <c r="CE700" i="1"/>
  <c r="CD700" i="1"/>
  <c r="CC700" i="1"/>
  <c r="AS700" i="1"/>
  <c r="D700" i="1"/>
  <c r="C700" i="1"/>
  <c r="CH699" i="1"/>
  <c r="CG699" i="1"/>
  <c r="CF699" i="1"/>
  <c r="CE699" i="1"/>
  <c r="CD699" i="1"/>
  <c r="CC699" i="1"/>
  <c r="AS699" i="1"/>
  <c r="D699" i="1"/>
  <c r="C699" i="1"/>
  <c r="CH695" i="1"/>
  <c r="CG695" i="1"/>
  <c r="CF695" i="1"/>
  <c r="CE695" i="1"/>
  <c r="CD695" i="1"/>
  <c r="CC695" i="1"/>
  <c r="AS695" i="1"/>
  <c r="D695" i="1"/>
  <c r="C695" i="1"/>
  <c r="CH693" i="1"/>
  <c r="CG693" i="1"/>
  <c r="CF693" i="1"/>
  <c r="CE693" i="1"/>
  <c r="CD693" i="1"/>
  <c r="CC693" i="1"/>
  <c r="AS693" i="1"/>
  <c r="D693" i="1"/>
  <c r="C693" i="1"/>
  <c r="CH691" i="1"/>
  <c r="CG691" i="1"/>
  <c r="CF691" i="1"/>
  <c r="CE691" i="1"/>
  <c r="CD691" i="1"/>
  <c r="CC691" i="1"/>
  <c r="AS691" i="1"/>
  <c r="D691" i="1"/>
  <c r="C691" i="1"/>
  <c r="CH688" i="1"/>
  <c r="CG688" i="1"/>
  <c r="CF688" i="1"/>
  <c r="CE688" i="1"/>
  <c r="CD688" i="1"/>
  <c r="CC688" i="1"/>
  <c r="AS688" i="1"/>
  <c r="D688" i="1"/>
  <c r="C688" i="1"/>
  <c r="CH680" i="1"/>
  <c r="CG680" i="1"/>
  <c r="CF680" i="1"/>
  <c r="CE680" i="1"/>
  <c r="CD680" i="1"/>
  <c r="CC680" i="1"/>
  <c r="AS680" i="1"/>
  <c r="D680" i="1"/>
  <c r="C680" i="1"/>
  <c r="CH676" i="1"/>
  <c r="CG676" i="1"/>
  <c r="CF676" i="1"/>
  <c r="CE676" i="1"/>
  <c r="CD676" i="1"/>
  <c r="CC676" i="1"/>
  <c r="AS676" i="1"/>
  <c r="D676" i="1"/>
  <c r="C676" i="1"/>
  <c r="CH671" i="1"/>
  <c r="CG671" i="1"/>
  <c r="CF671" i="1"/>
  <c r="CE671" i="1"/>
  <c r="CD671" i="1"/>
  <c r="CC671" i="1"/>
  <c r="AS671" i="1"/>
  <c r="D671" i="1"/>
  <c r="C671" i="1"/>
  <c r="CH670" i="1"/>
  <c r="CG670" i="1"/>
  <c r="CF670" i="1"/>
  <c r="CE670" i="1"/>
  <c r="CD670" i="1"/>
  <c r="CC670" i="1"/>
  <c r="AS670" i="1"/>
  <c r="D670" i="1"/>
  <c r="C670" i="1"/>
  <c r="CH667" i="1"/>
  <c r="CG667" i="1"/>
  <c r="CF667" i="1"/>
  <c r="CE667" i="1"/>
  <c r="CD667" i="1"/>
  <c r="CC667" i="1"/>
  <c r="AS667" i="1"/>
  <c r="D667" i="1"/>
  <c r="C667" i="1"/>
  <c r="CH665" i="1"/>
  <c r="CG665" i="1"/>
  <c r="CF665" i="1"/>
  <c r="CE665" i="1"/>
  <c r="CD665" i="1"/>
  <c r="CC665" i="1"/>
  <c r="AS665" i="1"/>
  <c r="D665" i="1"/>
  <c r="C665" i="1"/>
  <c r="CH661" i="1"/>
  <c r="CG661" i="1"/>
  <c r="CF661" i="1"/>
  <c r="CE661" i="1"/>
  <c r="CD661" i="1"/>
  <c r="CC661" i="1"/>
  <c r="AS661" i="1"/>
  <c r="D661" i="1"/>
  <c r="C661" i="1"/>
  <c r="CH651" i="1"/>
  <c r="CG651" i="1"/>
  <c r="CF651" i="1"/>
  <c r="CE651" i="1"/>
  <c r="CD651" i="1"/>
  <c r="CC651" i="1"/>
  <c r="AS651" i="1"/>
  <c r="D651" i="1"/>
  <c r="C651" i="1"/>
  <c r="CH650" i="1"/>
  <c r="CG650" i="1"/>
  <c r="CF650" i="1"/>
  <c r="CE650" i="1"/>
  <c r="CD650" i="1"/>
  <c r="CC650" i="1"/>
  <c r="AS650" i="1"/>
  <c r="D650" i="1"/>
  <c r="C650" i="1"/>
  <c r="CH649" i="1"/>
  <c r="CG649" i="1"/>
  <c r="CF649" i="1"/>
  <c r="CE649" i="1"/>
  <c r="CD649" i="1"/>
  <c r="CC649" i="1"/>
  <c r="AS649" i="1"/>
  <c r="D649" i="1"/>
  <c r="C649" i="1"/>
  <c r="CH647" i="1"/>
  <c r="CG647" i="1"/>
  <c r="CF647" i="1"/>
  <c r="CE647" i="1"/>
  <c r="CD647" i="1"/>
  <c r="CC647" i="1"/>
  <c r="AS647" i="1"/>
  <c r="D647" i="1"/>
  <c r="C647" i="1"/>
  <c r="CH646" i="1"/>
  <c r="CG646" i="1"/>
  <c r="CF646" i="1"/>
  <c r="CE646" i="1"/>
  <c r="CD646" i="1"/>
  <c r="CC646" i="1"/>
  <c r="AS646" i="1"/>
  <c r="D646" i="1"/>
  <c r="C646" i="1"/>
  <c r="CH638" i="1"/>
  <c r="CG638" i="1"/>
  <c r="CF638" i="1"/>
  <c r="CE638" i="1"/>
  <c r="CD638" i="1"/>
  <c r="CC638" i="1"/>
  <c r="AS638" i="1"/>
  <c r="D638" i="1"/>
  <c r="C638" i="1"/>
  <c r="CH628" i="1"/>
  <c r="CG628" i="1"/>
  <c r="CF628" i="1"/>
  <c r="CE628" i="1"/>
  <c r="CD628" i="1"/>
  <c r="CC628" i="1"/>
  <c r="AS628" i="1"/>
  <c r="D628" i="1"/>
  <c r="C628" i="1"/>
  <c r="CH625" i="1"/>
  <c r="CG625" i="1"/>
  <c r="CF625" i="1"/>
  <c r="CE625" i="1"/>
  <c r="CD625" i="1"/>
  <c r="CC625" i="1"/>
  <c r="AS625" i="1"/>
  <c r="D625" i="1"/>
  <c r="C625" i="1"/>
  <c r="CH622" i="1"/>
  <c r="CG622" i="1"/>
  <c r="CF622" i="1"/>
  <c r="CE622" i="1"/>
  <c r="CD622" i="1"/>
  <c r="CC622" i="1"/>
  <c r="AS622" i="1"/>
  <c r="D622" i="1"/>
  <c r="C622" i="1"/>
  <c r="CH618" i="1"/>
  <c r="CG618" i="1"/>
  <c r="CF618" i="1"/>
  <c r="CE618" i="1"/>
  <c r="CD618" i="1"/>
  <c r="CC618" i="1"/>
  <c r="AS618" i="1"/>
  <c r="D618" i="1"/>
  <c r="C618" i="1"/>
  <c r="CH617" i="1"/>
  <c r="CG617" i="1"/>
  <c r="CF617" i="1"/>
  <c r="CE617" i="1"/>
  <c r="CD617" i="1"/>
  <c r="CC617" i="1"/>
  <c r="AS617" i="1"/>
  <c r="D617" i="1"/>
  <c r="C617" i="1"/>
  <c r="CH614" i="1"/>
  <c r="CG614" i="1"/>
  <c r="CF614" i="1"/>
  <c r="CE614" i="1"/>
  <c r="CD614" i="1"/>
  <c r="CC614" i="1"/>
  <c r="AS614" i="1"/>
  <c r="D614" i="1"/>
  <c r="C614" i="1"/>
  <c r="CH612" i="1"/>
  <c r="CG612" i="1"/>
  <c r="CF612" i="1"/>
  <c r="CE612" i="1"/>
  <c r="CD612" i="1"/>
  <c r="CC612" i="1"/>
  <c r="AS612" i="1"/>
  <c r="D612" i="1"/>
  <c r="C612" i="1"/>
  <c r="CH611" i="1"/>
  <c r="CG611" i="1"/>
  <c r="CF611" i="1"/>
  <c r="CE611" i="1"/>
  <c r="CD611" i="1"/>
  <c r="CC611" i="1"/>
  <c r="AS611" i="1"/>
  <c r="D611" i="1"/>
  <c r="C611" i="1"/>
  <c r="CH610" i="1"/>
  <c r="CG610" i="1"/>
  <c r="CF610" i="1"/>
  <c r="CE610" i="1"/>
  <c r="CD610" i="1"/>
  <c r="CC610" i="1"/>
  <c r="AS610" i="1"/>
  <c r="D610" i="1"/>
  <c r="C610" i="1"/>
  <c r="CH609" i="1"/>
  <c r="CG609" i="1"/>
  <c r="CF609" i="1"/>
  <c r="CE609" i="1"/>
  <c r="CD609" i="1"/>
  <c r="CC609" i="1"/>
  <c r="AS609" i="1"/>
  <c r="D609" i="1"/>
  <c r="C609" i="1"/>
  <c r="CH608" i="1"/>
  <c r="CG608" i="1"/>
  <c r="CF608" i="1"/>
  <c r="CE608" i="1"/>
  <c r="CD608" i="1"/>
  <c r="CC608" i="1"/>
  <c r="AS608" i="1"/>
  <c r="D608" i="1"/>
  <c r="C608" i="1"/>
  <c r="CH602" i="1"/>
  <c r="CG602" i="1"/>
  <c r="CF602" i="1"/>
  <c r="CE602" i="1"/>
  <c r="CD602" i="1"/>
  <c r="CC602" i="1"/>
  <c r="AS602" i="1"/>
  <c r="D602" i="1"/>
  <c r="C602" i="1"/>
  <c r="CH601" i="1"/>
  <c r="CG601" i="1"/>
  <c r="CF601" i="1"/>
  <c r="CE601" i="1"/>
  <c r="CD601" i="1"/>
  <c r="CC601" i="1"/>
  <c r="AS601" i="1"/>
  <c r="D601" i="1"/>
  <c r="C601" i="1"/>
  <c r="CH600" i="1"/>
  <c r="CG600" i="1"/>
  <c r="CF600" i="1"/>
  <c r="CE600" i="1"/>
  <c r="CD600" i="1"/>
  <c r="CC600" i="1"/>
  <c r="AS600" i="1"/>
  <c r="D600" i="1"/>
  <c r="C600" i="1"/>
  <c r="CH593" i="1"/>
  <c r="CG593" i="1"/>
  <c r="CF593" i="1"/>
  <c r="CE593" i="1"/>
  <c r="CD593" i="1"/>
  <c r="CC593" i="1"/>
  <c r="AS593" i="1"/>
  <c r="D593" i="1"/>
  <c r="C593" i="1"/>
  <c r="CH589" i="1"/>
  <c r="CG589" i="1"/>
  <c r="CF589" i="1"/>
  <c r="CE589" i="1"/>
  <c r="CD589" i="1"/>
  <c r="CC589" i="1"/>
  <c r="AS589" i="1"/>
  <c r="D589" i="1"/>
  <c r="C589" i="1"/>
  <c r="CH588" i="1"/>
  <c r="CG588" i="1"/>
  <c r="CF588" i="1"/>
  <c r="CE588" i="1"/>
  <c r="CD588" i="1"/>
  <c r="CC588" i="1"/>
  <c r="AS588" i="1"/>
  <c r="D588" i="1"/>
  <c r="C588" i="1"/>
  <c r="CH582" i="1"/>
  <c r="CG582" i="1"/>
  <c r="CF582" i="1"/>
  <c r="CE582" i="1"/>
  <c r="CD582" i="1"/>
  <c r="CC582" i="1"/>
  <c r="AS582" i="1"/>
  <c r="D582" i="1"/>
  <c r="C582" i="1"/>
  <c r="CH581" i="1"/>
  <c r="CG581" i="1"/>
  <c r="CF581" i="1"/>
  <c r="CE581" i="1"/>
  <c r="CD581" i="1"/>
  <c r="CC581" i="1"/>
  <c r="AS581" i="1"/>
  <c r="D581" i="1"/>
  <c r="C581" i="1"/>
  <c r="CH580" i="1"/>
  <c r="CG580" i="1"/>
  <c r="CF580" i="1"/>
  <c r="CE580" i="1"/>
  <c r="CD580" i="1"/>
  <c r="CC580" i="1"/>
  <c r="AS580" i="1"/>
  <c r="D580" i="1"/>
  <c r="C580" i="1"/>
  <c r="CH577" i="1"/>
  <c r="CG577" i="1"/>
  <c r="CF577" i="1"/>
  <c r="CE577" i="1"/>
  <c r="CD577" i="1"/>
  <c r="CC577" i="1"/>
  <c r="AS577" i="1"/>
  <c r="D577" i="1"/>
  <c r="C577" i="1"/>
  <c r="CH576" i="1"/>
  <c r="CG576" i="1"/>
  <c r="CF576" i="1"/>
  <c r="CE576" i="1"/>
  <c r="CD576" i="1"/>
  <c r="CC576" i="1"/>
  <c r="AS576" i="1"/>
  <c r="D576" i="1"/>
  <c r="C576" i="1"/>
  <c r="CH572" i="1"/>
  <c r="CG572" i="1"/>
  <c r="CF572" i="1"/>
  <c r="CE572" i="1"/>
  <c r="CD572" i="1"/>
  <c r="CC572" i="1"/>
  <c r="AS572" i="1"/>
  <c r="D572" i="1"/>
  <c r="C572" i="1"/>
  <c r="CH571" i="1"/>
  <c r="CG571" i="1"/>
  <c r="CF571" i="1"/>
  <c r="CE571" i="1"/>
  <c r="CD571" i="1"/>
  <c r="CC571" i="1"/>
  <c r="AS571" i="1"/>
  <c r="D571" i="1"/>
  <c r="C571" i="1"/>
  <c r="CH570" i="1"/>
  <c r="CG570" i="1"/>
  <c r="CF570" i="1"/>
  <c r="CE570" i="1"/>
  <c r="CD570" i="1"/>
  <c r="CC570" i="1"/>
  <c r="AS570" i="1"/>
  <c r="D570" i="1"/>
  <c r="C570" i="1"/>
  <c r="CH569" i="1"/>
  <c r="CG569" i="1"/>
  <c r="CF569" i="1"/>
  <c r="CE569" i="1"/>
  <c r="CD569" i="1"/>
  <c r="CC569" i="1"/>
  <c r="AS569" i="1"/>
  <c r="D569" i="1"/>
  <c r="C569" i="1"/>
  <c r="CH564" i="1"/>
  <c r="CG564" i="1"/>
  <c r="CF564" i="1"/>
  <c r="CE564" i="1"/>
  <c r="CD564" i="1"/>
  <c r="CC564" i="1"/>
  <c r="AS564" i="1"/>
  <c r="D564" i="1"/>
  <c r="C564" i="1"/>
  <c r="CH558" i="1"/>
  <c r="CG558" i="1"/>
  <c r="CF558" i="1"/>
  <c r="CE558" i="1"/>
  <c r="CD558" i="1"/>
  <c r="CC558" i="1"/>
  <c r="AS558" i="1"/>
  <c r="D558" i="1"/>
  <c r="C558" i="1"/>
  <c r="CH556" i="1"/>
  <c r="CG556" i="1"/>
  <c r="CF556" i="1"/>
  <c r="CE556" i="1"/>
  <c r="CD556" i="1"/>
  <c r="CC556" i="1"/>
  <c r="AS556" i="1"/>
  <c r="D556" i="1"/>
  <c r="C556" i="1"/>
  <c r="CH552" i="1"/>
  <c r="CG552" i="1"/>
  <c r="CF552" i="1"/>
  <c r="CE552" i="1"/>
  <c r="CD552" i="1"/>
  <c r="CC552" i="1"/>
  <c r="AS552" i="1"/>
  <c r="D552" i="1"/>
  <c r="C552" i="1"/>
  <c r="CH551" i="1"/>
  <c r="CG551" i="1"/>
  <c r="CF551" i="1"/>
  <c r="CE551" i="1"/>
  <c r="CD551" i="1"/>
  <c r="CC551" i="1"/>
  <c r="AS551" i="1"/>
  <c r="D551" i="1"/>
  <c r="C551" i="1"/>
  <c r="CH549" i="1"/>
  <c r="CG549" i="1"/>
  <c r="CF549" i="1"/>
  <c r="CE549" i="1"/>
  <c r="CD549" i="1"/>
  <c r="CC549" i="1"/>
  <c r="AS549" i="1"/>
  <c r="D549" i="1"/>
  <c r="C549" i="1"/>
  <c r="CH545" i="1"/>
  <c r="CG545" i="1"/>
  <c r="CF545" i="1"/>
  <c r="CE545" i="1"/>
  <c r="CD545" i="1"/>
  <c r="CC545" i="1"/>
  <c r="AT545" i="1"/>
  <c r="AS545" i="1" s="1"/>
  <c r="D545" i="1"/>
  <c r="C545" i="1"/>
  <c r="CH541" i="1"/>
  <c r="CG541" i="1"/>
  <c r="CF541" i="1"/>
  <c r="CE541" i="1"/>
  <c r="CD541" i="1"/>
  <c r="CC541" i="1"/>
  <c r="AS541" i="1"/>
  <c r="D541" i="1"/>
  <c r="C541" i="1"/>
  <c r="CH540" i="1"/>
  <c r="CG540" i="1"/>
  <c r="CF540" i="1"/>
  <c r="CE540" i="1"/>
  <c r="CD540" i="1"/>
  <c r="CC540" i="1"/>
  <c r="AS540" i="1"/>
  <c r="D540" i="1"/>
  <c r="C540" i="1"/>
  <c r="CH539" i="1"/>
  <c r="CG539" i="1"/>
  <c r="CF539" i="1"/>
  <c r="CE539" i="1"/>
  <c r="CD539" i="1"/>
  <c r="CC539" i="1"/>
  <c r="AS539" i="1"/>
  <c r="D539" i="1"/>
  <c r="C539" i="1"/>
  <c r="CH538" i="1"/>
  <c r="CG538" i="1"/>
  <c r="CF538" i="1"/>
  <c r="CE538" i="1"/>
  <c r="CD538" i="1"/>
  <c r="CC538" i="1"/>
  <c r="AS538" i="1"/>
  <c r="D538" i="1"/>
  <c r="C538" i="1"/>
  <c r="CH536" i="1"/>
  <c r="CG536" i="1"/>
  <c r="CF536" i="1"/>
  <c r="CE536" i="1"/>
  <c r="CD536" i="1"/>
  <c r="CC536" i="1"/>
  <c r="AS536" i="1"/>
  <c r="D536" i="1"/>
  <c r="C536" i="1"/>
  <c r="CH535" i="1"/>
  <c r="CG535" i="1"/>
  <c r="CF535" i="1"/>
  <c r="CE535" i="1"/>
  <c r="CD535" i="1"/>
  <c r="CC535" i="1"/>
  <c r="AS535" i="1"/>
  <c r="D535" i="1"/>
  <c r="C535" i="1"/>
  <c r="CH534" i="1"/>
  <c r="CG534" i="1"/>
  <c r="CF534" i="1"/>
  <c r="CE534" i="1"/>
  <c r="CD534" i="1"/>
  <c r="CC534" i="1"/>
  <c r="AS534" i="1"/>
  <c r="D534" i="1"/>
  <c r="C534" i="1"/>
  <c r="CH532" i="1"/>
  <c r="CG532" i="1"/>
  <c r="CF532" i="1"/>
  <c r="CE532" i="1"/>
  <c r="CD532" i="1"/>
  <c r="CC532" i="1"/>
  <c r="AS532" i="1"/>
  <c r="D532" i="1"/>
  <c r="C532" i="1"/>
  <c r="CH530" i="1"/>
  <c r="CG530" i="1"/>
  <c r="CF530" i="1"/>
  <c r="CE530" i="1"/>
  <c r="CD530" i="1"/>
  <c r="CC530" i="1"/>
  <c r="AS530" i="1"/>
  <c r="D530" i="1"/>
  <c r="C530" i="1"/>
  <c r="CH529" i="1"/>
  <c r="CG529" i="1"/>
  <c r="CF529" i="1"/>
  <c r="CE529" i="1"/>
  <c r="CD529" i="1"/>
  <c r="CC529" i="1"/>
  <c r="AS529" i="1"/>
  <c r="D529" i="1"/>
  <c r="C529" i="1"/>
  <c r="CH527" i="1"/>
  <c r="CG527" i="1"/>
  <c r="CF527" i="1"/>
  <c r="CE527" i="1"/>
  <c r="CD527" i="1"/>
  <c r="CC527" i="1"/>
  <c r="AS527" i="1"/>
  <c r="D527" i="1"/>
  <c r="C527" i="1"/>
  <c r="CH526" i="1"/>
  <c r="CG526" i="1"/>
  <c r="CF526" i="1"/>
  <c r="CE526" i="1"/>
  <c r="CD526" i="1"/>
  <c r="CC526" i="1"/>
  <c r="AS526" i="1"/>
  <c r="D526" i="1"/>
  <c r="C526" i="1"/>
  <c r="CH525" i="1"/>
  <c r="CG525" i="1"/>
  <c r="CF525" i="1"/>
  <c r="CE525" i="1"/>
  <c r="CD525" i="1"/>
  <c r="CC525" i="1"/>
  <c r="AS525" i="1"/>
  <c r="D525" i="1"/>
  <c r="C525" i="1"/>
  <c r="CH524" i="1"/>
  <c r="CG524" i="1"/>
  <c r="CF524" i="1"/>
  <c r="CE524" i="1"/>
  <c r="CD524" i="1"/>
  <c r="CC524" i="1"/>
  <c r="AS524" i="1"/>
  <c r="D524" i="1"/>
  <c r="C524" i="1"/>
  <c r="CH523" i="1"/>
  <c r="CG523" i="1"/>
  <c r="CF523" i="1"/>
  <c r="CE523" i="1"/>
  <c r="CD523" i="1"/>
  <c r="CC523" i="1"/>
  <c r="AS523" i="1"/>
  <c r="D523" i="1"/>
  <c r="C523" i="1"/>
  <c r="CH521" i="1"/>
  <c r="CG521" i="1"/>
  <c r="CF521" i="1"/>
  <c r="CE521" i="1"/>
  <c r="CD521" i="1"/>
  <c r="CC521" i="1"/>
  <c r="AS521" i="1"/>
  <c r="D521" i="1"/>
  <c r="C521" i="1"/>
  <c r="CH520" i="1"/>
  <c r="CG520" i="1"/>
  <c r="CF520" i="1"/>
  <c r="CE520" i="1"/>
  <c r="CD520" i="1"/>
  <c r="CC520" i="1"/>
  <c r="AS520" i="1"/>
  <c r="D520" i="1"/>
  <c r="C520" i="1"/>
  <c r="CH519" i="1"/>
  <c r="CG519" i="1"/>
  <c r="CF519" i="1"/>
  <c r="CE519" i="1"/>
  <c r="CD519" i="1"/>
  <c r="CC519" i="1"/>
  <c r="AS519" i="1"/>
  <c r="D519" i="1"/>
  <c r="C519" i="1"/>
  <c r="CH518" i="1"/>
  <c r="CG518" i="1"/>
  <c r="CF518" i="1"/>
  <c r="CE518" i="1"/>
  <c r="CD518" i="1"/>
  <c r="CC518" i="1"/>
  <c r="AS518" i="1"/>
  <c r="D518" i="1"/>
  <c r="C518" i="1"/>
  <c r="CH515" i="1"/>
  <c r="CG515" i="1"/>
  <c r="CF515" i="1"/>
  <c r="CE515" i="1"/>
  <c r="CD515" i="1"/>
  <c r="CC515" i="1"/>
  <c r="AS515" i="1"/>
  <c r="D515" i="1"/>
  <c r="C515" i="1"/>
  <c r="CH513" i="1"/>
  <c r="CG513" i="1"/>
  <c r="CF513" i="1"/>
  <c r="CE513" i="1"/>
  <c r="CD513" i="1"/>
  <c r="CC513" i="1"/>
  <c r="AS513" i="1"/>
  <c r="D513" i="1"/>
  <c r="C513" i="1"/>
  <c r="CH512" i="1"/>
  <c r="CG512" i="1"/>
  <c r="CF512" i="1"/>
  <c r="CE512" i="1"/>
  <c r="CD512" i="1"/>
  <c r="CC512" i="1"/>
  <c r="AS512" i="1"/>
  <c r="D512" i="1"/>
  <c r="C512" i="1"/>
  <c r="CH511" i="1"/>
  <c r="CG511" i="1"/>
  <c r="CF511" i="1"/>
  <c r="CE511" i="1"/>
  <c r="CD511" i="1"/>
  <c r="CC511" i="1"/>
  <c r="AS511" i="1"/>
  <c r="D511" i="1"/>
  <c r="C511" i="1"/>
  <c r="CH509" i="1"/>
  <c r="CG509" i="1"/>
  <c r="CF509" i="1"/>
  <c r="CE509" i="1"/>
  <c r="CD509" i="1"/>
  <c r="CC509" i="1"/>
  <c r="AS509" i="1"/>
  <c r="D509" i="1"/>
  <c r="C509" i="1"/>
  <c r="CH508" i="1"/>
  <c r="CG508" i="1"/>
  <c r="CF508" i="1"/>
  <c r="CE508" i="1"/>
  <c r="CD508" i="1"/>
  <c r="CC508" i="1"/>
  <c r="AS508" i="1"/>
  <c r="D508" i="1"/>
  <c r="C508" i="1"/>
  <c r="CH507" i="1"/>
  <c r="CG507" i="1"/>
  <c r="CF507" i="1"/>
  <c r="CE507" i="1"/>
  <c r="CD507" i="1"/>
  <c r="CC507" i="1"/>
  <c r="AS507" i="1"/>
  <c r="D507" i="1"/>
  <c r="C507" i="1"/>
  <c r="CH503" i="1"/>
  <c r="CG503" i="1"/>
  <c r="CF503" i="1"/>
  <c r="CE503" i="1"/>
  <c r="CD503" i="1"/>
  <c r="CC503" i="1"/>
  <c r="AS503" i="1"/>
  <c r="D503" i="1"/>
  <c r="C503" i="1"/>
  <c r="CH502" i="1"/>
  <c r="CG502" i="1"/>
  <c r="CF502" i="1"/>
  <c r="CE502" i="1"/>
  <c r="CD502" i="1"/>
  <c r="CC502" i="1"/>
  <c r="AS502" i="1"/>
  <c r="D502" i="1"/>
  <c r="C502" i="1"/>
  <c r="CH498" i="1"/>
  <c r="CG498" i="1"/>
  <c r="CF498" i="1"/>
  <c r="CE498" i="1"/>
  <c r="CD498" i="1"/>
  <c r="CC498" i="1"/>
  <c r="AS498" i="1"/>
  <c r="D498" i="1"/>
  <c r="C498" i="1"/>
  <c r="CH497" i="1"/>
  <c r="CG497" i="1"/>
  <c r="CF497" i="1"/>
  <c r="CE497" i="1"/>
  <c r="CD497" i="1"/>
  <c r="CC497" i="1"/>
  <c r="AS497" i="1"/>
  <c r="D497" i="1"/>
  <c r="C497" i="1"/>
  <c r="CH495" i="1"/>
  <c r="CG495" i="1"/>
  <c r="CF495" i="1"/>
  <c r="CE495" i="1"/>
  <c r="CD495" i="1"/>
  <c r="CC495" i="1"/>
  <c r="AS495" i="1"/>
  <c r="D495" i="1"/>
  <c r="C495" i="1"/>
  <c r="CH494" i="1"/>
  <c r="CG494" i="1"/>
  <c r="CF494" i="1"/>
  <c r="CE494" i="1"/>
  <c r="CD494" i="1"/>
  <c r="CC494" i="1"/>
  <c r="AS494" i="1"/>
  <c r="D494" i="1"/>
  <c r="C494" i="1"/>
  <c r="CH493" i="1"/>
  <c r="CG493" i="1"/>
  <c r="CF493" i="1"/>
  <c r="CE493" i="1"/>
  <c r="CD493" i="1"/>
  <c r="CC493" i="1"/>
  <c r="AS493" i="1"/>
  <c r="D493" i="1"/>
  <c r="C493" i="1"/>
  <c r="CH492" i="1"/>
  <c r="CG492" i="1"/>
  <c r="CF492" i="1"/>
  <c r="CE492" i="1"/>
  <c r="CD492" i="1"/>
  <c r="CC492" i="1"/>
  <c r="AS492" i="1"/>
  <c r="D492" i="1"/>
  <c r="C492" i="1"/>
  <c r="CH490" i="1"/>
  <c r="CG490" i="1"/>
  <c r="CF490" i="1"/>
  <c r="CE490" i="1"/>
  <c r="CD490" i="1"/>
  <c r="CC490" i="1"/>
  <c r="AS490" i="1"/>
  <c r="D490" i="1"/>
  <c r="C490" i="1"/>
  <c r="CH489" i="1"/>
  <c r="CG489" i="1"/>
  <c r="CF489" i="1"/>
  <c r="CE489" i="1"/>
  <c r="CD489" i="1"/>
  <c r="CC489" i="1"/>
  <c r="AS489" i="1"/>
  <c r="D489" i="1"/>
  <c r="C489" i="1"/>
  <c r="CH488" i="1"/>
  <c r="CG488" i="1"/>
  <c r="CF488" i="1"/>
  <c r="CE488" i="1"/>
  <c r="CD488" i="1"/>
  <c r="CC488" i="1"/>
  <c r="AS488" i="1"/>
  <c r="D488" i="1"/>
  <c r="C488" i="1"/>
  <c r="CH487" i="1"/>
  <c r="CG487" i="1"/>
  <c r="CF487" i="1"/>
  <c r="CE487" i="1"/>
  <c r="CD487" i="1"/>
  <c r="CC487" i="1"/>
  <c r="AS487" i="1"/>
  <c r="D487" i="1"/>
  <c r="C487" i="1"/>
  <c r="CH486" i="1"/>
  <c r="CG486" i="1"/>
  <c r="CF486" i="1"/>
  <c r="CE486" i="1"/>
  <c r="CD486" i="1"/>
  <c r="CC486" i="1"/>
  <c r="AS486" i="1"/>
  <c r="D486" i="1"/>
  <c r="C486" i="1"/>
  <c r="CH484" i="1"/>
  <c r="CG484" i="1"/>
  <c r="CF484" i="1"/>
  <c r="CE484" i="1"/>
  <c r="CD484" i="1"/>
  <c r="CC484" i="1"/>
  <c r="AS484" i="1"/>
  <c r="D484" i="1"/>
  <c r="C484" i="1"/>
  <c r="CH483" i="1"/>
  <c r="CG483" i="1"/>
  <c r="CF483" i="1"/>
  <c r="CE483" i="1"/>
  <c r="CD483" i="1"/>
  <c r="CC483" i="1"/>
  <c r="AS483" i="1"/>
  <c r="D483" i="1"/>
  <c r="C483" i="1"/>
  <c r="CH480" i="1"/>
  <c r="CG480" i="1"/>
  <c r="CF480" i="1"/>
  <c r="CE480" i="1"/>
  <c r="CD480" i="1"/>
  <c r="CC480" i="1"/>
  <c r="AS480" i="1"/>
  <c r="D480" i="1"/>
  <c r="C480" i="1"/>
  <c r="CH479" i="1"/>
  <c r="CG479" i="1"/>
  <c r="CF479" i="1"/>
  <c r="CE479" i="1"/>
  <c r="CD479" i="1"/>
  <c r="CC479" i="1"/>
  <c r="AS479" i="1"/>
  <c r="D479" i="1"/>
  <c r="C479" i="1"/>
  <c r="CH473" i="1"/>
  <c r="CG473" i="1"/>
  <c r="CF473" i="1"/>
  <c r="CE473" i="1"/>
  <c r="CD473" i="1"/>
  <c r="CC473" i="1"/>
  <c r="AS473" i="1"/>
  <c r="D473" i="1"/>
  <c r="C473" i="1"/>
  <c r="CH471" i="1"/>
  <c r="CG471" i="1"/>
  <c r="CF471" i="1"/>
  <c r="CE471" i="1"/>
  <c r="CD471" i="1"/>
  <c r="CC471" i="1"/>
  <c r="AS471" i="1"/>
  <c r="D471" i="1"/>
  <c r="C471" i="1"/>
  <c r="CH470" i="1"/>
  <c r="CG470" i="1"/>
  <c r="CF470" i="1"/>
  <c r="CE470" i="1"/>
  <c r="CD470" i="1"/>
  <c r="CC470" i="1"/>
  <c r="AS470" i="1"/>
  <c r="D470" i="1"/>
  <c r="C470" i="1"/>
  <c r="CH469" i="1"/>
  <c r="CG469" i="1"/>
  <c r="CF469" i="1"/>
  <c r="CE469" i="1"/>
  <c r="CD469" i="1"/>
  <c r="CC469" i="1"/>
  <c r="AS469" i="1"/>
  <c r="D469" i="1"/>
  <c r="C469" i="1"/>
  <c r="CH468" i="1"/>
  <c r="CG468" i="1"/>
  <c r="CF468" i="1"/>
  <c r="CE468" i="1"/>
  <c r="CD468" i="1"/>
  <c r="CC468" i="1"/>
  <c r="AS468" i="1"/>
  <c r="D468" i="1"/>
  <c r="C468" i="1"/>
  <c r="CH467" i="1"/>
  <c r="CG467" i="1"/>
  <c r="CF467" i="1"/>
  <c r="CE467" i="1"/>
  <c r="CD467" i="1"/>
  <c r="CC467" i="1"/>
  <c r="AS467" i="1"/>
  <c r="D467" i="1"/>
  <c r="C467" i="1"/>
  <c r="CH466" i="1"/>
  <c r="CG466" i="1"/>
  <c r="CF466" i="1"/>
  <c r="CE466" i="1"/>
  <c r="CD466" i="1"/>
  <c r="CC466" i="1"/>
  <c r="AS466" i="1"/>
  <c r="D466" i="1"/>
  <c r="C466" i="1"/>
  <c r="CH465" i="1"/>
  <c r="CG465" i="1"/>
  <c r="CF465" i="1"/>
  <c r="CE465" i="1"/>
  <c r="CD465" i="1"/>
  <c r="CC465" i="1"/>
  <c r="AS465" i="1"/>
  <c r="D465" i="1"/>
  <c r="C465" i="1"/>
  <c r="CH464" i="1"/>
  <c r="CG464" i="1"/>
  <c r="CF464" i="1"/>
  <c r="CE464" i="1"/>
  <c r="CD464" i="1"/>
  <c r="CC464" i="1"/>
  <c r="AS464" i="1"/>
  <c r="D464" i="1"/>
  <c r="C464" i="1"/>
  <c r="CH463" i="1"/>
  <c r="CG463" i="1"/>
  <c r="CF463" i="1"/>
  <c r="CE463" i="1"/>
  <c r="CD463" i="1"/>
  <c r="CC463" i="1"/>
  <c r="AS463" i="1"/>
  <c r="D463" i="1"/>
  <c r="C463" i="1"/>
  <c r="CH460" i="1"/>
  <c r="CG460" i="1"/>
  <c r="CF460" i="1"/>
  <c r="CE460" i="1"/>
  <c r="CD460" i="1"/>
  <c r="CC460" i="1"/>
  <c r="AS460" i="1"/>
  <c r="D460" i="1"/>
  <c r="C460" i="1"/>
  <c r="CH458" i="1"/>
  <c r="CG458" i="1"/>
  <c r="CF458" i="1"/>
  <c r="CE458" i="1"/>
  <c r="CD458" i="1"/>
  <c r="CC458" i="1"/>
  <c r="AS458" i="1"/>
  <c r="D458" i="1"/>
  <c r="C458" i="1"/>
  <c r="CH457" i="1"/>
  <c r="CG457" i="1"/>
  <c r="CF457" i="1"/>
  <c r="CE457" i="1"/>
  <c r="CD457" i="1"/>
  <c r="CC457" i="1"/>
  <c r="AS457" i="1"/>
  <c r="D457" i="1"/>
  <c r="C457" i="1"/>
  <c r="CH455" i="1"/>
  <c r="CG455" i="1"/>
  <c r="CF455" i="1"/>
  <c r="CE455" i="1"/>
  <c r="CD455" i="1"/>
  <c r="CC455" i="1"/>
  <c r="AS455" i="1"/>
  <c r="D455" i="1"/>
  <c r="C455" i="1"/>
  <c r="CH454" i="1"/>
  <c r="CG454" i="1"/>
  <c r="CF454" i="1"/>
  <c r="CE454" i="1"/>
  <c r="CD454" i="1"/>
  <c r="CC454" i="1"/>
  <c r="AS454" i="1"/>
  <c r="D454" i="1"/>
  <c r="C454" i="1"/>
  <c r="CH453" i="1"/>
  <c r="CG453" i="1"/>
  <c r="CF453" i="1"/>
  <c r="CE453" i="1"/>
  <c r="CD453" i="1"/>
  <c r="CC453" i="1"/>
  <c r="AT453" i="1"/>
  <c r="AS453" i="1" s="1"/>
  <c r="D453" i="1"/>
  <c r="C453" i="1"/>
  <c r="CH452" i="1"/>
  <c r="CG452" i="1"/>
  <c r="CF452" i="1"/>
  <c r="CE452" i="1"/>
  <c r="CD452" i="1"/>
  <c r="CC452" i="1"/>
  <c r="AS452" i="1"/>
  <c r="D452" i="1"/>
  <c r="C452" i="1"/>
  <c r="CH449" i="1"/>
  <c r="CG449" i="1"/>
  <c r="CF449" i="1"/>
  <c r="CE449" i="1"/>
  <c r="CD449" i="1"/>
  <c r="CC449" i="1"/>
  <c r="AS449" i="1"/>
  <c r="D449" i="1"/>
  <c r="C449" i="1"/>
  <c r="CH448" i="1"/>
  <c r="CG448" i="1"/>
  <c r="CF448" i="1"/>
  <c r="CE448" i="1"/>
  <c r="CD448" i="1"/>
  <c r="CC448" i="1"/>
  <c r="AS448" i="1"/>
  <c r="D448" i="1"/>
  <c r="C448" i="1"/>
  <c r="CH447" i="1"/>
  <c r="CG447" i="1"/>
  <c r="CF447" i="1"/>
  <c r="CE447" i="1"/>
  <c r="CD447" i="1"/>
  <c r="CC447" i="1"/>
  <c r="AS447" i="1"/>
  <c r="D447" i="1"/>
  <c r="C447" i="1"/>
  <c r="CH445" i="1"/>
  <c r="CG445" i="1"/>
  <c r="CF445" i="1"/>
  <c r="CE445" i="1"/>
  <c r="CD445" i="1"/>
  <c r="CC445" i="1"/>
  <c r="AS445" i="1"/>
  <c r="D445" i="1"/>
  <c r="C445" i="1"/>
  <c r="CH444" i="1"/>
  <c r="CG444" i="1"/>
  <c r="CF444" i="1"/>
  <c r="CE444" i="1"/>
  <c r="CD444" i="1"/>
  <c r="CC444" i="1"/>
  <c r="AS444" i="1"/>
  <c r="D444" i="1"/>
  <c r="C444" i="1"/>
  <c r="CH443" i="1"/>
  <c r="CG443" i="1"/>
  <c r="CF443" i="1"/>
  <c r="CE443" i="1"/>
  <c r="CD443" i="1"/>
  <c r="CC443" i="1"/>
  <c r="AS443" i="1"/>
  <c r="D443" i="1"/>
  <c r="C443" i="1"/>
  <c r="CH442" i="1"/>
  <c r="CG442" i="1"/>
  <c r="CF442" i="1"/>
  <c r="CE442" i="1"/>
  <c r="CD442" i="1"/>
  <c r="CC442" i="1"/>
  <c r="AS442" i="1"/>
  <c r="D442" i="1"/>
  <c r="C442" i="1"/>
  <c r="CH441" i="1"/>
  <c r="CG441" i="1"/>
  <c r="CF441" i="1"/>
  <c r="CE441" i="1"/>
  <c r="CD441" i="1"/>
  <c r="CC441" i="1"/>
  <c r="AS441" i="1"/>
  <c r="D441" i="1"/>
  <c r="C441" i="1"/>
  <c r="CH440" i="1"/>
  <c r="CG440" i="1"/>
  <c r="CF440" i="1"/>
  <c r="CE440" i="1"/>
  <c r="CD440" i="1"/>
  <c r="CC440" i="1"/>
  <c r="AS440" i="1"/>
  <c r="D440" i="1"/>
  <c r="C440" i="1"/>
  <c r="CH439" i="1"/>
  <c r="CG439" i="1"/>
  <c r="CF439" i="1"/>
  <c r="CE439" i="1"/>
  <c r="CD439" i="1"/>
  <c r="CC439" i="1"/>
  <c r="AS439" i="1"/>
  <c r="D439" i="1"/>
  <c r="C439" i="1"/>
  <c r="CH437" i="1"/>
  <c r="CG437" i="1"/>
  <c r="CF437" i="1"/>
  <c r="CE437" i="1"/>
  <c r="CD437" i="1"/>
  <c r="CC437" i="1"/>
  <c r="AS437" i="1"/>
  <c r="D437" i="1"/>
  <c r="C437" i="1"/>
  <c r="CH436" i="1"/>
  <c r="CG436" i="1"/>
  <c r="CF436" i="1"/>
  <c r="CE436" i="1"/>
  <c r="CD436" i="1"/>
  <c r="CC436" i="1"/>
  <c r="AS436" i="1"/>
  <c r="D436" i="1"/>
  <c r="C436" i="1"/>
  <c r="CH435" i="1"/>
  <c r="CG435" i="1"/>
  <c r="CF435" i="1"/>
  <c r="CE435" i="1"/>
  <c r="CD435" i="1"/>
  <c r="CC435" i="1"/>
  <c r="AS435" i="1"/>
  <c r="D435" i="1"/>
  <c r="C435" i="1"/>
  <c r="CH433" i="1"/>
  <c r="CG433" i="1"/>
  <c r="CF433" i="1"/>
  <c r="CE433" i="1"/>
  <c r="CD433" i="1"/>
  <c r="CC433" i="1"/>
  <c r="AS433" i="1"/>
  <c r="D433" i="1"/>
  <c r="C433" i="1"/>
  <c r="CH429" i="1"/>
  <c r="CG429" i="1"/>
  <c r="CF429" i="1"/>
  <c r="CE429" i="1"/>
  <c r="CD429" i="1"/>
  <c r="CC429" i="1"/>
  <c r="AS429" i="1"/>
  <c r="D429" i="1"/>
  <c r="C429" i="1"/>
  <c r="CH424" i="1"/>
  <c r="CG424" i="1"/>
  <c r="CF424" i="1"/>
  <c r="CE424" i="1"/>
  <c r="CD424" i="1"/>
  <c r="CC424" i="1"/>
  <c r="AS424" i="1"/>
  <c r="D424" i="1"/>
  <c r="C424" i="1"/>
  <c r="CH423" i="1"/>
  <c r="CG423" i="1"/>
  <c r="CF423" i="1"/>
  <c r="CE423" i="1"/>
  <c r="CD423" i="1"/>
  <c r="CC423" i="1"/>
  <c r="AS423" i="1"/>
  <c r="D423" i="1"/>
  <c r="C423" i="1"/>
  <c r="CH422" i="1"/>
  <c r="CG422" i="1"/>
  <c r="CF422" i="1"/>
  <c r="CE422" i="1"/>
  <c r="CD422" i="1"/>
  <c r="CC422" i="1"/>
  <c r="AS422" i="1"/>
  <c r="D422" i="1"/>
  <c r="C422" i="1"/>
  <c r="CH421" i="1"/>
  <c r="CG421" i="1"/>
  <c r="CF421" i="1"/>
  <c r="CE421" i="1"/>
  <c r="CD421" i="1"/>
  <c r="CC421" i="1"/>
  <c r="AS421" i="1"/>
  <c r="D421" i="1"/>
  <c r="C421" i="1"/>
  <c r="CH420" i="1"/>
  <c r="CG420" i="1"/>
  <c r="CF420" i="1"/>
  <c r="CE420" i="1"/>
  <c r="CD420" i="1"/>
  <c r="CC420" i="1"/>
  <c r="AS420" i="1"/>
  <c r="D420" i="1"/>
  <c r="C420" i="1"/>
  <c r="CH419" i="1"/>
  <c r="CG419" i="1"/>
  <c r="CF419" i="1"/>
  <c r="CE419" i="1"/>
  <c r="CD419" i="1"/>
  <c r="CC419" i="1"/>
  <c r="AS419" i="1"/>
  <c r="D419" i="1"/>
  <c r="C419" i="1"/>
  <c r="CH418" i="1"/>
  <c r="CG418" i="1"/>
  <c r="CF418" i="1"/>
  <c r="CE418" i="1"/>
  <c r="CD418" i="1"/>
  <c r="CC418" i="1"/>
  <c r="AS418" i="1"/>
  <c r="D418" i="1"/>
  <c r="C418" i="1"/>
  <c r="CH414" i="1"/>
  <c r="CG414" i="1"/>
  <c r="CF414" i="1"/>
  <c r="CE414" i="1"/>
  <c r="CD414" i="1"/>
  <c r="CC414" i="1"/>
  <c r="AS414" i="1"/>
  <c r="D414" i="1"/>
  <c r="C414" i="1"/>
  <c r="CH411" i="1"/>
  <c r="CG411" i="1"/>
  <c r="CF411" i="1"/>
  <c r="CE411" i="1"/>
  <c r="CD411" i="1"/>
  <c r="CC411" i="1"/>
  <c r="AS411" i="1"/>
  <c r="D411" i="1"/>
  <c r="C411" i="1"/>
  <c r="CH410" i="1"/>
  <c r="CG410" i="1"/>
  <c r="CF410" i="1"/>
  <c r="CE410" i="1"/>
  <c r="CD410" i="1"/>
  <c r="CC410" i="1"/>
  <c r="AS410" i="1"/>
  <c r="D410" i="1"/>
  <c r="C410" i="1"/>
  <c r="CH407" i="1"/>
  <c r="CG407" i="1"/>
  <c r="CF407" i="1"/>
  <c r="CE407" i="1"/>
  <c r="CD407" i="1"/>
  <c r="CC407" i="1"/>
  <c r="AS407" i="1"/>
  <c r="D407" i="1"/>
  <c r="C407" i="1"/>
  <c r="CH406" i="1"/>
  <c r="CG406" i="1"/>
  <c r="CF406" i="1"/>
  <c r="CE406" i="1"/>
  <c r="CD406" i="1"/>
  <c r="CC406" i="1"/>
  <c r="AS406" i="1"/>
  <c r="D406" i="1"/>
  <c r="C406" i="1"/>
  <c r="CH405" i="1"/>
  <c r="CG405" i="1"/>
  <c r="CF405" i="1"/>
  <c r="CE405" i="1"/>
  <c r="CD405" i="1"/>
  <c r="CC405" i="1"/>
  <c r="AS405" i="1"/>
  <c r="D405" i="1"/>
  <c r="C405" i="1"/>
  <c r="CH403" i="1"/>
  <c r="CG403" i="1"/>
  <c r="CF403" i="1"/>
  <c r="CE403" i="1"/>
  <c r="CD403" i="1"/>
  <c r="CC403" i="1"/>
  <c r="AS403" i="1"/>
  <c r="D403" i="1"/>
  <c r="C403" i="1"/>
  <c r="CH399" i="1"/>
  <c r="CG399" i="1"/>
  <c r="CF399" i="1"/>
  <c r="CE399" i="1"/>
  <c r="CD399" i="1"/>
  <c r="CC399" i="1"/>
  <c r="AS399" i="1"/>
  <c r="D399" i="1"/>
  <c r="C399" i="1"/>
  <c r="CH392" i="1"/>
  <c r="CG392" i="1"/>
  <c r="CF392" i="1"/>
  <c r="CE392" i="1"/>
  <c r="CD392" i="1"/>
  <c r="CC392" i="1"/>
  <c r="AS392" i="1"/>
  <c r="D392" i="1"/>
  <c r="C392" i="1"/>
  <c r="CH391" i="1"/>
  <c r="CG391" i="1"/>
  <c r="CF391" i="1"/>
  <c r="CE391" i="1"/>
  <c r="CD391" i="1"/>
  <c r="CC391" i="1"/>
  <c r="AS391" i="1"/>
  <c r="D391" i="1"/>
  <c r="C391" i="1"/>
  <c r="CH390" i="1"/>
  <c r="CG390" i="1"/>
  <c r="CF390" i="1"/>
  <c r="CE390" i="1"/>
  <c r="CD390" i="1"/>
  <c r="CC390" i="1"/>
  <c r="AS390" i="1"/>
  <c r="D390" i="1"/>
  <c r="C390" i="1"/>
  <c r="CH383" i="1"/>
  <c r="CG383" i="1"/>
  <c r="CF383" i="1"/>
  <c r="CE383" i="1"/>
  <c r="CD383" i="1"/>
  <c r="CC383" i="1"/>
  <c r="AS383" i="1"/>
  <c r="D383" i="1"/>
  <c r="C383" i="1"/>
  <c r="CH382" i="1"/>
  <c r="CG382" i="1"/>
  <c r="CF382" i="1"/>
  <c r="CE382" i="1"/>
  <c r="CD382" i="1"/>
  <c r="CC382" i="1"/>
  <c r="AS382" i="1"/>
  <c r="D382" i="1"/>
  <c r="C382" i="1"/>
  <c r="CH379" i="1"/>
  <c r="CG379" i="1"/>
  <c r="CF379" i="1"/>
  <c r="CE379" i="1"/>
  <c r="CD379" i="1"/>
  <c r="CC379" i="1"/>
  <c r="AS379" i="1"/>
  <c r="D379" i="1"/>
  <c r="C379" i="1"/>
  <c r="CH377" i="1"/>
  <c r="CG377" i="1"/>
  <c r="CF377" i="1"/>
  <c r="CE377" i="1"/>
  <c r="CD377" i="1"/>
  <c r="CC377" i="1"/>
  <c r="AS377" i="1"/>
  <c r="D377" i="1"/>
  <c r="C377" i="1"/>
  <c r="CH376" i="1"/>
  <c r="CG376" i="1"/>
  <c r="CF376" i="1"/>
  <c r="CE376" i="1"/>
  <c r="CD376" i="1"/>
  <c r="CC376" i="1"/>
  <c r="AS376" i="1"/>
  <c r="D376" i="1"/>
  <c r="C376" i="1"/>
  <c r="CH374" i="1"/>
  <c r="CG374" i="1"/>
  <c r="CF374" i="1"/>
  <c r="CE374" i="1"/>
  <c r="CD374" i="1"/>
  <c r="CC374" i="1"/>
  <c r="AS374" i="1"/>
  <c r="D374" i="1"/>
  <c r="C374" i="1"/>
  <c r="CH372" i="1"/>
  <c r="CG372" i="1"/>
  <c r="CF372" i="1"/>
  <c r="CE372" i="1"/>
  <c r="CD372" i="1"/>
  <c r="CC372" i="1"/>
  <c r="AS372" i="1"/>
  <c r="D372" i="1"/>
  <c r="C372" i="1"/>
  <c r="CH371" i="1"/>
  <c r="CG371" i="1"/>
  <c r="CF371" i="1"/>
  <c r="CE371" i="1"/>
  <c r="CD371" i="1"/>
  <c r="CC371" i="1"/>
  <c r="AS371" i="1"/>
  <c r="D371" i="1"/>
  <c r="C371" i="1"/>
  <c r="CH370" i="1"/>
  <c r="CG370" i="1"/>
  <c r="CF370" i="1"/>
  <c r="CE370" i="1"/>
  <c r="CD370" i="1"/>
  <c r="CC370" i="1"/>
  <c r="AS370" i="1"/>
  <c r="D370" i="1"/>
  <c r="C370" i="1"/>
  <c r="CH369" i="1"/>
  <c r="CG369" i="1"/>
  <c r="CF369" i="1"/>
  <c r="CE369" i="1"/>
  <c r="CD369" i="1"/>
  <c r="CC369" i="1"/>
  <c r="AS369" i="1"/>
  <c r="D369" i="1"/>
  <c r="C369" i="1"/>
  <c r="CH368" i="1"/>
  <c r="CG368" i="1"/>
  <c r="CF368" i="1"/>
  <c r="CE368" i="1"/>
  <c r="CD368" i="1"/>
  <c r="CC368" i="1"/>
  <c r="AS368" i="1"/>
  <c r="D368" i="1"/>
  <c r="C368" i="1"/>
  <c r="CH367" i="1"/>
  <c r="CG367" i="1"/>
  <c r="CF367" i="1"/>
  <c r="CE367" i="1"/>
  <c r="CD367" i="1"/>
  <c r="CC367" i="1"/>
  <c r="AS367" i="1"/>
  <c r="D367" i="1"/>
  <c r="C367" i="1"/>
  <c r="CH366" i="1"/>
  <c r="CG366" i="1"/>
  <c r="CF366" i="1"/>
  <c r="CE366" i="1"/>
  <c r="CD366" i="1"/>
  <c r="CC366" i="1"/>
  <c r="AS366" i="1"/>
  <c r="D366" i="1"/>
  <c r="C366" i="1"/>
  <c r="CH365" i="1"/>
  <c r="CG365" i="1"/>
  <c r="CF365" i="1"/>
  <c r="CE365" i="1"/>
  <c r="CD365" i="1"/>
  <c r="CC365" i="1"/>
  <c r="AS365" i="1"/>
  <c r="D365" i="1"/>
  <c r="C365" i="1"/>
  <c r="CH363" i="1"/>
  <c r="CG363" i="1"/>
  <c r="CF363" i="1"/>
  <c r="CE363" i="1"/>
  <c r="CD363" i="1"/>
  <c r="CC363" i="1"/>
  <c r="AS363" i="1"/>
  <c r="D363" i="1"/>
  <c r="C363" i="1"/>
  <c r="CH362" i="1"/>
  <c r="CG362" i="1"/>
  <c r="CF362" i="1"/>
  <c r="CE362" i="1"/>
  <c r="CD362" i="1"/>
  <c r="CC362" i="1"/>
  <c r="AS362" i="1"/>
  <c r="D362" i="1"/>
  <c r="C362" i="1"/>
  <c r="CH361" i="1"/>
  <c r="CG361" i="1"/>
  <c r="CF361" i="1"/>
  <c r="CE361" i="1"/>
  <c r="CD361" i="1"/>
  <c r="CC361" i="1"/>
  <c r="AS361" i="1"/>
  <c r="D361" i="1"/>
  <c r="C361" i="1"/>
  <c r="CH360" i="1"/>
  <c r="CG360" i="1"/>
  <c r="CF360" i="1"/>
  <c r="CE360" i="1"/>
  <c r="CD360" i="1"/>
  <c r="CC360" i="1"/>
  <c r="AS360" i="1"/>
  <c r="D360" i="1"/>
  <c r="C360" i="1"/>
  <c r="CH359" i="1"/>
  <c r="CG359" i="1"/>
  <c r="CF359" i="1"/>
  <c r="CE359" i="1"/>
  <c r="CD359" i="1"/>
  <c r="CC359" i="1"/>
  <c r="AS359" i="1"/>
  <c r="D359" i="1"/>
  <c r="C359" i="1"/>
  <c r="CH358" i="1"/>
  <c r="CG358" i="1"/>
  <c r="CF358" i="1"/>
  <c r="CE358" i="1"/>
  <c r="CD358" i="1"/>
  <c r="CC358" i="1"/>
  <c r="AS358" i="1"/>
  <c r="D358" i="1"/>
  <c r="C358" i="1"/>
  <c r="CH357" i="1"/>
  <c r="CG357" i="1"/>
  <c r="CF357" i="1"/>
  <c r="CE357" i="1"/>
  <c r="CD357" i="1"/>
  <c r="CC357" i="1"/>
  <c r="AS357" i="1"/>
  <c r="D357" i="1"/>
  <c r="C357" i="1"/>
  <c r="CH356" i="1"/>
  <c r="CG356" i="1"/>
  <c r="CF356" i="1"/>
  <c r="CE356" i="1"/>
  <c r="CD356" i="1"/>
  <c r="CC356" i="1"/>
  <c r="AS356" i="1"/>
  <c r="D356" i="1"/>
  <c r="C356" i="1"/>
  <c r="CH355" i="1"/>
  <c r="CG355" i="1"/>
  <c r="CF355" i="1"/>
  <c r="CE355" i="1"/>
  <c r="CD355" i="1"/>
  <c r="CC355" i="1"/>
  <c r="AS355" i="1"/>
  <c r="D355" i="1"/>
  <c r="C355" i="1"/>
  <c r="CH354" i="1"/>
  <c r="CG354" i="1"/>
  <c r="CF354" i="1"/>
  <c r="CE354" i="1"/>
  <c r="CD354" i="1"/>
  <c r="CC354" i="1"/>
  <c r="AS354" i="1"/>
  <c r="D354" i="1"/>
  <c r="C354" i="1"/>
  <c r="CH351" i="1"/>
  <c r="CG351" i="1"/>
  <c r="CF351" i="1"/>
  <c r="CE351" i="1"/>
  <c r="CD351" i="1"/>
  <c r="CC351" i="1"/>
  <c r="AS351" i="1"/>
  <c r="D351" i="1"/>
  <c r="C351" i="1"/>
  <c r="CH349" i="1"/>
  <c r="CG349" i="1"/>
  <c r="CF349" i="1"/>
  <c r="CE349" i="1"/>
  <c r="CD349" i="1"/>
  <c r="CC349" i="1"/>
  <c r="AS349" i="1"/>
  <c r="D349" i="1"/>
  <c r="C349" i="1"/>
  <c r="CH347" i="1"/>
  <c r="CG347" i="1"/>
  <c r="CF347" i="1"/>
  <c r="CE347" i="1"/>
  <c r="CD347" i="1"/>
  <c r="CC347" i="1"/>
  <c r="AS347" i="1"/>
  <c r="D347" i="1"/>
  <c r="C347" i="1"/>
  <c r="CH346" i="1"/>
  <c r="CG346" i="1"/>
  <c r="CF346" i="1"/>
  <c r="CE346" i="1"/>
  <c r="CD346" i="1"/>
  <c r="CC346" i="1"/>
  <c r="AS346" i="1"/>
  <c r="D346" i="1"/>
  <c r="C346" i="1"/>
  <c r="CH345" i="1"/>
  <c r="CG345" i="1"/>
  <c r="CF345" i="1"/>
  <c r="CE345" i="1"/>
  <c r="CD345" i="1"/>
  <c r="CC345" i="1"/>
  <c r="AS345" i="1"/>
  <c r="D345" i="1"/>
  <c r="C345" i="1"/>
  <c r="CH343" i="1"/>
  <c r="CG343" i="1"/>
  <c r="CF343" i="1"/>
  <c r="CE343" i="1"/>
  <c r="CD343" i="1"/>
  <c r="CC343" i="1"/>
  <c r="AS343" i="1"/>
  <c r="D343" i="1"/>
  <c r="C343" i="1"/>
  <c r="CH341" i="1"/>
  <c r="CG341" i="1"/>
  <c r="CF341" i="1"/>
  <c r="CE341" i="1"/>
  <c r="CD341" i="1"/>
  <c r="CC341" i="1"/>
  <c r="AS341" i="1"/>
  <c r="D341" i="1"/>
  <c r="C341" i="1"/>
  <c r="CH339" i="1"/>
  <c r="CG339" i="1"/>
  <c r="CF339" i="1"/>
  <c r="CE339" i="1"/>
  <c r="CD339" i="1"/>
  <c r="CC339" i="1"/>
  <c r="AS339" i="1"/>
  <c r="D339" i="1"/>
  <c r="C339" i="1"/>
  <c r="CH338" i="1"/>
  <c r="CG338" i="1"/>
  <c r="CF338" i="1"/>
  <c r="CE338" i="1"/>
  <c r="CD338" i="1"/>
  <c r="CC338" i="1"/>
  <c r="AS338" i="1"/>
  <c r="D338" i="1"/>
  <c r="C338" i="1"/>
  <c r="CH336" i="1"/>
  <c r="CG336" i="1"/>
  <c r="CF336" i="1"/>
  <c r="CE336" i="1"/>
  <c r="CD336" i="1"/>
  <c r="CC336" i="1"/>
  <c r="AS336" i="1"/>
  <c r="D336" i="1"/>
  <c r="C336" i="1"/>
  <c r="CH334" i="1"/>
  <c r="CG334" i="1"/>
  <c r="CF334" i="1"/>
  <c r="CE334" i="1"/>
  <c r="CD334" i="1"/>
  <c r="CC334" i="1"/>
  <c r="AS334" i="1"/>
  <c r="D334" i="1"/>
  <c r="C334" i="1"/>
  <c r="CH331" i="1"/>
  <c r="CG331" i="1"/>
  <c r="CF331" i="1"/>
  <c r="CE331" i="1"/>
  <c r="CD331" i="1"/>
  <c r="CC331" i="1"/>
  <c r="AS331" i="1"/>
  <c r="D331" i="1"/>
  <c r="C331" i="1"/>
  <c r="CH330" i="1"/>
  <c r="CG330" i="1"/>
  <c r="CF330" i="1"/>
  <c r="CE330" i="1"/>
  <c r="CD330" i="1"/>
  <c r="CC330" i="1"/>
  <c r="AS330" i="1"/>
  <c r="D330" i="1"/>
  <c r="C330" i="1"/>
  <c r="CH328" i="1"/>
  <c r="CG328" i="1"/>
  <c r="CF328" i="1"/>
  <c r="CE328" i="1"/>
  <c r="CD328" i="1"/>
  <c r="CC328" i="1"/>
  <c r="AS328" i="1"/>
  <c r="D328" i="1"/>
  <c r="C328" i="1"/>
  <c r="CH327" i="1"/>
  <c r="CG327" i="1"/>
  <c r="CF327" i="1"/>
  <c r="CE327" i="1"/>
  <c r="CD327" i="1"/>
  <c r="CC327" i="1"/>
  <c r="AS327" i="1"/>
  <c r="D327" i="1"/>
  <c r="C327" i="1"/>
  <c r="CH326" i="1"/>
  <c r="CG326" i="1"/>
  <c r="CF326" i="1"/>
  <c r="CE326" i="1"/>
  <c r="CD326" i="1"/>
  <c r="CC326" i="1"/>
  <c r="AS326" i="1"/>
  <c r="D326" i="1"/>
  <c r="C326" i="1"/>
  <c r="CH324" i="1"/>
  <c r="CG324" i="1"/>
  <c r="CF324" i="1"/>
  <c r="CE324" i="1"/>
  <c r="CD324" i="1"/>
  <c r="CC324" i="1"/>
  <c r="AS324" i="1"/>
  <c r="D324" i="1"/>
  <c r="C324" i="1"/>
  <c r="CH321" i="1"/>
  <c r="CG321" i="1"/>
  <c r="CF321" i="1"/>
  <c r="CE321" i="1"/>
  <c r="CD321" i="1"/>
  <c r="CC321" i="1"/>
  <c r="AS321" i="1"/>
  <c r="D321" i="1"/>
  <c r="C321" i="1"/>
  <c r="CH317" i="1"/>
  <c r="CG317" i="1"/>
  <c r="CF317" i="1"/>
  <c r="CE317" i="1"/>
  <c r="CD317" i="1"/>
  <c r="CC317" i="1"/>
  <c r="AS317" i="1"/>
  <c r="D317" i="1"/>
  <c r="C317" i="1"/>
  <c r="CH313" i="1"/>
  <c r="CG313" i="1"/>
  <c r="CF313" i="1"/>
  <c r="CE313" i="1"/>
  <c r="CD313" i="1"/>
  <c r="CC313" i="1"/>
  <c r="AS313" i="1"/>
  <c r="D313" i="1"/>
  <c r="C313" i="1"/>
  <c r="CH310" i="1"/>
  <c r="CG310" i="1"/>
  <c r="CF310" i="1"/>
  <c r="CE310" i="1"/>
  <c r="CD310" i="1"/>
  <c r="CC310" i="1"/>
  <c r="AS310" i="1"/>
  <c r="D310" i="1"/>
  <c r="C310" i="1"/>
  <c r="CH308" i="1"/>
  <c r="CG308" i="1"/>
  <c r="CF308" i="1"/>
  <c r="CE308" i="1"/>
  <c r="CD308" i="1"/>
  <c r="CC308" i="1"/>
  <c r="AS308" i="1"/>
  <c r="D308" i="1"/>
  <c r="C308" i="1"/>
  <c r="CH306" i="1"/>
  <c r="CG306" i="1"/>
  <c r="CF306" i="1"/>
  <c r="CE306" i="1"/>
  <c r="CD306" i="1"/>
  <c r="CC306" i="1"/>
  <c r="AS306" i="1"/>
  <c r="D306" i="1"/>
  <c r="C306" i="1"/>
  <c r="CH305" i="1"/>
  <c r="CG305" i="1"/>
  <c r="CF305" i="1"/>
  <c r="CE305" i="1"/>
  <c r="CD305" i="1"/>
  <c r="CC305" i="1"/>
  <c r="AS305" i="1"/>
  <c r="D305" i="1"/>
  <c r="C305" i="1"/>
  <c r="CH302" i="1"/>
  <c r="CG302" i="1"/>
  <c r="CF302" i="1"/>
  <c r="CE302" i="1"/>
  <c r="CD302" i="1"/>
  <c r="CC302" i="1"/>
  <c r="AS302" i="1"/>
  <c r="D302" i="1"/>
  <c r="C302" i="1"/>
  <c r="CH300" i="1"/>
  <c r="CG300" i="1"/>
  <c r="CF300" i="1"/>
  <c r="CE300" i="1"/>
  <c r="CD300" i="1"/>
  <c r="CC300" i="1"/>
  <c r="AS300" i="1"/>
  <c r="D300" i="1"/>
  <c r="C300" i="1"/>
  <c r="CH298" i="1"/>
  <c r="CG298" i="1"/>
  <c r="CF298" i="1"/>
  <c r="CE298" i="1"/>
  <c r="CD298" i="1"/>
  <c r="CC298" i="1"/>
  <c r="AS298" i="1"/>
  <c r="D298" i="1"/>
  <c r="C298" i="1"/>
  <c r="CH296" i="1"/>
  <c r="CG296" i="1"/>
  <c r="CF296" i="1"/>
  <c r="CE296" i="1"/>
  <c r="CD296" i="1"/>
  <c r="CC296" i="1"/>
  <c r="AS296" i="1"/>
  <c r="D296" i="1"/>
  <c r="C296" i="1"/>
  <c r="CH292" i="1"/>
  <c r="CG292" i="1"/>
  <c r="CF292" i="1"/>
  <c r="CE292" i="1"/>
  <c r="CD292" i="1"/>
  <c r="CC292" i="1"/>
  <c r="AS292" i="1"/>
  <c r="D292" i="1"/>
  <c r="C292" i="1"/>
  <c r="CH271" i="1"/>
  <c r="CG271" i="1"/>
  <c r="CF271" i="1"/>
  <c r="CE271" i="1"/>
  <c r="CD271" i="1"/>
  <c r="CC271" i="1"/>
  <c r="AS271" i="1"/>
  <c r="D271" i="1"/>
  <c r="C271" i="1"/>
  <c r="CH265" i="1"/>
  <c r="CG265" i="1"/>
  <c r="CF265" i="1"/>
  <c r="CE265" i="1"/>
  <c r="CD265" i="1"/>
  <c r="CC265" i="1"/>
  <c r="AS265" i="1"/>
  <c r="D265" i="1"/>
  <c r="C265" i="1"/>
  <c r="CH256" i="1"/>
  <c r="CG256" i="1"/>
  <c r="CF256" i="1"/>
  <c r="CE256" i="1"/>
  <c r="CD256" i="1"/>
  <c r="CC256" i="1"/>
  <c r="AS256" i="1"/>
  <c r="D256" i="1"/>
  <c r="C256" i="1"/>
  <c r="CH217" i="1"/>
  <c r="CG217" i="1"/>
  <c r="CF217" i="1"/>
  <c r="CE217" i="1"/>
  <c r="CD217" i="1"/>
  <c r="CC217" i="1"/>
  <c r="AS217" i="1"/>
  <c r="D217" i="1"/>
  <c r="C217" i="1"/>
  <c r="CH207" i="1"/>
  <c r="CG207" i="1"/>
  <c r="CF207" i="1"/>
  <c r="CE207" i="1"/>
  <c r="CD207" i="1"/>
  <c r="CC207" i="1"/>
  <c r="AS207" i="1"/>
  <c r="D207" i="1"/>
  <c r="C207" i="1"/>
  <c r="CH122" i="1"/>
  <c r="CG122" i="1"/>
  <c r="CF122" i="1"/>
  <c r="CE122" i="1"/>
  <c r="CD122" i="1"/>
  <c r="CC122" i="1"/>
  <c r="AS122" i="1"/>
  <c r="D122" i="1"/>
  <c r="C122" i="1"/>
  <c r="CH1090" i="1"/>
  <c r="CG1090" i="1"/>
  <c r="CF1090" i="1"/>
  <c r="CE1090" i="1"/>
  <c r="CD1090" i="1"/>
  <c r="CC1090" i="1"/>
  <c r="AS1090" i="1"/>
  <c r="D1090" i="1"/>
  <c r="C1090" i="1"/>
  <c r="CH1073" i="1"/>
  <c r="CG1073" i="1"/>
  <c r="CF1073" i="1"/>
  <c r="CE1073" i="1"/>
  <c r="CD1073" i="1"/>
  <c r="CC1073" i="1"/>
  <c r="AS1073" i="1"/>
  <c r="D1073" i="1"/>
  <c r="C1073" i="1"/>
  <c r="CH1069" i="1"/>
  <c r="CG1069" i="1"/>
  <c r="CF1069" i="1"/>
  <c r="CE1069" i="1"/>
  <c r="CD1069" i="1"/>
  <c r="CC1069" i="1"/>
  <c r="AS1069" i="1"/>
  <c r="D1069" i="1"/>
  <c r="C1069" i="1"/>
  <c r="CH1057" i="1"/>
  <c r="CG1057" i="1"/>
  <c r="CF1057" i="1"/>
  <c r="CE1057" i="1"/>
  <c r="CD1057" i="1"/>
  <c r="CC1057" i="1"/>
  <c r="AS1057" i="1"/>
  <c r="D1057" i="1"/>
  <c r="C1057" i="1"/>
  <c r="CH1056" i="1"/>
  <c r="CG1056" i="1"/>
  <c r="CF1056" i="1"/>
  <c r="CE1056" i="1"/>
  <c r="CD1056" i="1"/>
  <c r="CC1056" i="1"/>
  <c r="AS1056" i="1"/>
  <c r="D1056" i="1"/>
  <c r="C1056" i="1"/>
  <c r="CH1049" i="1"/>
  <c r="CG1049" i="1"/>
  <c r="CF1049" i="1"/>
  <c r="CE1049" i="1"/>
  <c r="CD1049" i="1"/>
  <c r="CC1049" i="1"/>
  <c r="AS1049" i="1"/>
  <c r="D1049" i="1"/>
  <c r="C1049" i="1"/>
  <c r="CH1047" i="1"/>
  <c r="CG1047" i="1"/>
  <c r="CF1047" i="1"/>
  <c r="CE1047" i="1"/>
  <c r="CD1047" i="1"/>
  <c r="CC1047" i="1"/>
  <c r="AS1047" i="1"/>
  <c r="D1047" i="1"/>
  <c r="C1047" i="1"/>
  <c r="CH1044" i="1"/>
  <c r="CG1044" i="1"/>
  <c r="CF1044" i="1"/>
  <c r="CE1044" i="1"/>
  <c r="CD1044" i="1"/>
  <c r="CC1044" i="1"/>
  <c r="AS1044" i="1"/>
  <c r="D1044" i="1"/>
  <c r="C1044" i="1"/>
  <c r="CH1041" i="1"/>
  <c r="CG1041" i="1"/>
  <c r="CF1041" i="1"/>
  <c r="CE1041" i="1"/>
  <c r="CD1041" i="1"/>
  <c r="CC1041" i="1"/>
  <c r="AS1041" i="1"/>
  <c r="D1041" i="1"/>
  <c r="C1041" i="1"/>
  <c r="CH1039" i="1"/>
  <c r="CG1039" i="1"/>
  <c r="CF1039" i="1"/>
  <c r="CE1039" i="1"/>
  <c r="CD1039" i="1"/>
  <c r="CC1039" i="1"/>
  <c r="AT1039" i="1"/>
  <c r="AS1039" i="1" s="1"/>
  <c r="D1039" i="1"/>
  <c r="C1039" i="1"/>
  <c r="CH1032" i="1"/>
  <c r="CG1032" i="1"/>
  <c r="CF1032" i="1"/>
  <c r="CE1032" i="1"/>
  <c r="CD1032" i="1"/>
  <c r="CC1032" i="1"/>
  <c r="AS1032" i="1"/>
  <c r="D1032" i="1"/>
  <c r="C1032" i="1"/>
  <c r="CH1031" i="1"/>
  <c r="CG1031" i="1"/>
  <c r="CF1031" i="1"/>
  <c r="CE1031" i="1"/>
  <c r="CD1031" i="1"/>
  <c r="CC1031" i="1"/>
  <c r="AS1031" i="1"/>
  <c r="D1031" i="1"/>
  <c r="C1031" i="1"/>
  <c r="CH1030" i="1"/>
  <c r="CG1030" i="1"/>
  <c r="CF1030" i="1"/>
  <c r="CE1030" i="1"/>
  <c r="CD1030" i="1"/>
  <c r="CC1030" i="1"/>
  <c r="AS1030" i="1"/>
  <c r="D1030" i="1"/>
  <c r="C1030" i="1"/>
  <c r="CH1028" i="1"/>
  <c r="CG1028" i="1"/>
  <c r="CF1028" i="1"/>
  <c r="CE1028" i="1"/>
  <c r="CD1028" i="1"/>
  <c r="CC1028" i="1"/>
  <c r="AS1028" i="1"/>
  <c r="D1028" i="1"/>
  <c r="C1028" i="1"/>
  <c r="CH1027" i="1"/>
  <c r="CG1027" i="1"/>
  <c r="CF1027" i="1"/>
  <c r="CE1027" i="1"/>
  <c r="CD1027" i="1"/>
  <c r="CC1027" i="1"/>
  <c r="D1027" i="1"/>
  <c r="C1027" i="1"/>
  <c r="CH1026" i="1"/>
  <c r="CG1026" i="1"/>
  <c r="CF1026" i="1"/>
  <c r="CE1026" i="1"/>
  <c r="CD1026" i="1"/>
  <c r="CC1026" i="1"/>
  <c r="AU1026" i="1"/>
  <c r="AS1026" i="1" s="1"/>
  <c r="D1026" i="1"/>
  <c r="C1026" i="1"/>
  <c r="CH1024" i="1"/>
  <c r="CG1024" i="1"/>
  <c r="CF1024" i="1"/>
  <c r="CE1024" i="1"/>
  <c r="CD1024" i="1"/>
  <c r="CC1024" i="1"/>
  <c r="AS1024" i="1"/>
  <c r="D1024" i="1"/>
  <c r="C1024" i="1"/>
  <c r="CH1019" i="1"/>
  <c r="CG1019" i="1"/>
  <c r="CF1019" i="1"/>
  <c r="CE1019" i="1"/>
  <c r="CD1019" i="1"/>
  <c r="CC1019" i="1"/>
  <c r="AS1019" i="1"/>
  <c r="D1019" i="1"/>
  <c r="C1019" i="1"/>
  <c r="CH1016" i="1"/>
  <c r="CG1016" i="1"/>
  <c r="CF1016" i="1"/>
  <c r="CE1016" i="1"/>
  <c r="CD1016" i="1"/>
  <c r="CC1016" i="1"/>
  <c r="AS1016" i="1"/>
  <c r="D1016" i="1"/>
  <c r="C1016" i="1"/>
  <c r="CH1015" i="1"/>
  <c r="CG1015" i="1"/>
  <c r="CF1015" i="1"/>
  <c r="CE1015" i="1"/>
  <c r="CD1015" i="1"/>
  <c r="CC1015" i="1"/>
  <c r="AS1015" i="1"/>
  <c r="D1015" i="1"/>
  <c r="C1015" i="1"/>
  <c r="CH1013" i="1"/>
  <c r="CG1013" i="1"/>
  <c r="CF1013" i="1"/>
  <c r="CE1013" i="1"/>
  <c r="CD1013" i="1"/>
  <c r="CC1013" i="1"/>
  <c r="AS1013" i="1"/>
  <c r="D1013" i="1"/>
  <c r="C1013" i="1"/>
  <c r="CH1011" i="1"/>
  <c r="CG1011" i="1"/>
  <c r="CF1011" i="1"/>
  <c r="CE1011" i="1"/>
  <c r="CD1011" i="1"/>
  <c r="CC1011" i="1"/>
  <c r="AS1011" i="1"/>
  <c r="D1011" i="1"/>
  <c r="C1011" i="1"/>
  <c r="CH1010" i="1"/>
  <c r="CG1010" i="1"/>
  <c r="CF1010" i="1"/>
  <c r="CE1010" i="1"/>
  <c r="CD1010" i="1"/>
  <c r="CC1010" i="1"/>
  <c r="AS1010" i="1"/>
  <c r="D1010" i="1"/>
  <c r="C1010" i="1"/>
  <c r="CH1008" i="1"/>
  <c r="CG1008" i="1"/>
  <c r="CF1008" i="1"/>
  <c r="CE1008" i="1"/>
  <c r="CD1008" i="1"/>
  <c r="CC1008" i="1"/>
  <c r="AS1008" i="1"/>
  <c r="D1008" i="1"/>
  <c r="C1008" i="1"/>
  <c r="CH1006" i="1"/>
  <c r="CG1006" i="1"/>
  <c r="CF1006" i="1"/>
  <c r="CE1006" i="1"/>
  <c r="CD1006" i="1"/>
  <c r="CC1006" i="1"/>
  <c r="AS1006" i="1"/>
  <c r="D1006" i="1"/>
  <c r="C1006" i="1"/>
  <c r="CH1005" i="1"/>
  <c r="CG1005" i="1"/>
  <c r="CF1005" i="1"/>
  <c r="CE1005" i="1"/>
  <c r="CD1005" i="1"/>
  <c r="CC1005" i="1"/>
  <c r="AS1005" i="1"/>
  <c r="D1005" i="1"/>
  <c r="C1005" i="1"/>
  <c r="CH1004" i="1"/>
  <c r="CG1004" i="1"/>
  <c r="CF1004" i="1"/>
  <c r="CE1004" i="1"/>
  <c r="CD1004" i="1"/>
  <c r="CC1004" i="1"/>
  <c r="AS1004" i="1"/>
  <c r="D1004" i="1"/>
  <c r="C1004" i="1"/>
  <c r="CH1003" i="1"/>
  <c r="CG1003" i="1"/>
  <c r="CF1003" i="1"/>
  <c r="CE1003" i="1"/>
  <c r="CD1003" i="1"/>
  <c r="CC1003" i="1"/>
  <c r="AS1003" i="1"/>
  <c r="D1003" i="1"/>
  <c r="C1003" i="1"/>
  <c r="CH1000" i="1"/>
  <c r="CG1000" i="1"/>
  <c r="CF1000" i="1"/>
  <c r="CE1000" i="1"/>
  <c r="CD1000" i="1"/>
  <c r="CC1000" i="1"/>
  <c r="AS1000" i="1"/>
  <c r="D1000" i="1"/>
  <c r="C1000" i="1"/>
  <c r="CH999" i="1"/>
  <c r="CG999" i="1"/>
  <c r="CF999" i="1"/>
  <c r="CE999" i="1"/>
  <c r="CD999" i="1"/>
  <c r="CC999" i="1"/>
  <c r="AS999" i="1"/>
  <c r="D999" i="1"/>
  <c r="C999" i="1"/>
  <c r="CH998" i="1"/>
  <c r="CG998" i="1"/>
  <c r="CF998" i="1"/>
  <c r="CE998" i="1"/>
  <c r="CD998" i="1"/>
  <c r="CC998" i="1"/>
  <c r="AS998" i="1"/>
  <c r="D998" i="1"/>
  <c r="C998" i="1"/>
  <c r="CH997" i="1"/>
  <c r="CG997" i="1"/>
  <c r="CF997" i="1"/>
  <c r="CE997" i="1"/>
  <c r="CD997" i="1"/>
  <c r="CC997" i="1"/>
  <c r="D997" i="1"/>
  <c r="C997" i="1"/>
  <c r="CH995" i="1"/>
  <c r="CG995" i="1"/>
  <c r="CF995" i="1"/>
  <c r="CE995" i="1"/>
  <c r="CD995" i="1"/>
  <c r="CC995" i="1"/>
  <c r="AS995" i="1"/>
  <c r="D995" i="1"/>
  <c r="C995" i="1"/>
  <c r="CH993" i="1"/>
  <c r="CG993" i="1"/>
  <c r="CF993" i="1"/>
  <c r="CE993" i="1"/>
  <c r="CD993" i="1"/>
  <c r="CC993" i="1"/>
  <c r="AT993" i="1"/>
  <c r="AS993" i="1" s="1"/>
  <c r="D993" i="1"/>
  <c r="C993" i="1"/>
  <c r="CH988" i="1"/>
  <c r="CG988" i="1"/>
  <c r="CF988" i="1"/>
  <c r="CE988" i="1"/>
  <c r="CD988" i="1"/>
  <c r="CC988" i="1"/>
  <c r="D988" i="1"/>
  <c r="C988" i="1"/>
  <c r="CH986" i="1"/>
  <c r="CG986" i="1"/>
  <c r="CF986" i="1"/>
  <c r="CE986" i="1"/>
  <c r="CD986" i="1"/>
  <c r="CC986" i="1"/>
  <c r="D986" i="1"/>
  <c r="C986" i="1"/>
  <c r="CH982" i="1"/>
  <c r="CG982" i="1"/>
  <c r="CF982" i="1"/>
  <c r="CE982" i="1"/>
  <c r="CD982" i="1"/>
  <c r="CC982" i="1"/>
  <c r="AS982" i="1"/>
  <c r="D982" i="1"/>
  <c r="C982" i="1"/>
  <c r="CH981" i="1"/>
  <c r="CG981" i="1"/>
  <c r="CF981" i="1"/>
  <c r="CE981" i="1"/>
  <c r="CD981" i="1"/>
  <c r="CC981" i="1"/>
  <c r="AS981" i="1"/>
  <c r="D981" i="1"/>
  <c r="C981" i="1"/>
  <c r="CH980" i="1"/>
  <c r="CG980" i="1"/>
  <c r="CF980" i="1"/>
  <c r="CE980" i="1"/>
  <c r="CD980" i="1"/>
  <c r="CC980" i="1"/>
  <c r="AS980" i="1"/>
  <c r="D980" i="1"/>
  <c r="C980" i="1"/>
  <c r="CH979" i="1"/>
  <c r="CG979" i="1"/>
  <c r="CF979" i="1"/>
  <c r="CE979" i="1"/>
  <c r="CD979" i="1"/>
  <c r="CC979" i="1"/>
  <c r="AS979" i="1"/>
  <c r="D979" i="1"/>
  <c r="C979" i="1"/>
  <c r="CH978" i="1"/>
  <c r="CG978" i="1"/>
  <c r="CF978" i="1"/>
  <c r="CE978" i="1"/>
  <c r="CD978" i="1"/>
  <c r="CC978" i="1"/>
  <c r="D978" i="1"/>
  <c r="C978" i="1"/>
  <c r="CH976" i="1"/>
  <c r="CG976" i="1"/>
  <c r="CF976" i="1"/>
  <c r="CE976" i="1"/>
  <c r="CD976" i="1"/>
  <c r="CC976" i="1"/>
  <c r="AS976" i="1"/>
  <c r="D976" i="1"/>
  <c r="C976" i="1"/>
  <c r="CH975" i="1"/>
  <c r="CG975" i="1"/>
  <c r="CF975" i="1"/>
  <c r="CE975" i="1"/>
  <c r="CD975" i="1"/>
  <c r="CC975" i="1"/>
  <c r="AT975" i="1"/>
  <c r="AS975" i="1" s="1"/>
  <c r="D975" i="1"/>
  <c r="C975" i="1"/>
  <c r="CH974" i="1"/>
  <c r="CG974" i="1"/>
  <c r="CF974" i="1"/>
  <c r="CE974" i="1"/>
  <c r="CD974" i="1"/>
  <c r="CC974" i="1"/>
  <c r="AS974" i="1"/>
  <c r="D974" i="1"/>
  <c r="C974" i="1"/>
  <c r="CH973" i="1"/>
  <c r="CG973" i="1"/>
  <c r="CF973" i="1"/>
  <c r="CE973" i="1"/>
  <c r="CD973" i="1"/>
  <c r="CC973" i="1"/>
  <c r="AS973" i="1"/>
  <c r="D973" i="1"/>
  <c r="C973" i="1"/>
  <c r="CH971" i="1"/>
  <c r="CG971" i="1"/>
  <c r="CF971" i="1"/>
  <c r="CE971" i="1"/>
  <c r="CD971" i="1"/>
  <c r="CC971" i="1"/>
  <c r="AS971" i="1"/>
  <c r="D971" i="1"/>
  <c r="C971" i="1"/>
  <c r="CH970" i="1"/>
  <c r="CG970" i="1"/>
  <c r="CF970" i="1"/>
  <c r="CE970" i="1"/>
  <c r="CD970" i="1"/>
  <c r="CC970" i="1"/>
  <c r="AS970" i="1"/>
  <c r="D970" i="1"/>
  <c r="C970" i="1"/>
  <c r="CH969" i="1"/>
  <c r="CG969" i="1"/>
  <c r="CF969" i="1"/>
  <c r="CE969" i="1"/>
  <c r="CD969" i="1"/>
  <c r="CC969" i="1"/>
  <c r="AS969" i="1"/>
  <c r="D969" i="1"/>
  <c r="C969" i="1"/>
  <c r="CH967" i="1"/>
  <c r="CG967" i="1"/>
  <c r="CF967" i="1"/>
  <c r="CE967" i="1"/>
  <c r="CD967" i="1"/>
  <c r="CC967" i="1"/>
  <c r="AS967" i="1"/>
  <c r="D967" i="1"/>
  <c r="C967" i="1"/>
  <c r="CH966" i="1"/>
  <c r="CG966" i="1"/>
  <c r="CF966" i="1"/>
  <c r="CE966" i="1"/>
  <c r="CD966" i="1"/>
  <c r="CC966" i="1"/>
  <c r="AS966" i="1"/>
  <c r="D966" i="1"/>
  <c r="C966" i="1"/>
  <c r="CH963" i="1"/>
  <c r="CG963" i="1"/>
  <c r="CF963" i="1"/>
  <c r="CE963" i="1"/>
  <c r="CD963" i="1"/>
  <c r="CC963" i="1"/>
  <c r="AS963" i="1"/>
  <c r="D963" i="1"/>
  <c r="C963" i="1"/>
  <c r="CH962" i="1"/>
  <c r="CG962" i="1"/>
  <c r="CF962" i="1"/>
  <c r="CE962" i="1"/>
  <c r="CD962" i="1"/>
  <c r="CC962" i="1"/>
  <c r="AS962" i="1"/>
  <c r="D962" i="1"/>
  <c r="C962" i="1"/>
  <c r="CH957" i="1"/>
  <c r="CG957" i="1"/>
  <c r="CF957" i="1"/>
  <c r="CE957" i="1"/>
  <c r="CD957" i="1"/>
  <c r="CC957" i="1"/>
  <c r="AS957" i="1"/>
  <c r="D957" i="1"/>
  <c r="C957" i="1"/>
  <c r="CH956" i="1"/>
  <c r="CG956" i="1"/>
  <c r="CF956" i="1"/>
  <c r="CE956" i="1"/>
  <c r="CD956" i="1"/>
  <c r="CC956" i="1"/>
  <c r="AS956" i="1"/>
  <c r="D956" i="1"/>
  <c r="C956" i="1"/>
  <c r="CH955" i="1"/>
  <c r="CG955" i="1"/>
  <c r="CF955" i="1"/>
  <c r="CE955" i="1"/>
  <c r="CD955" i="1"/>
  <c r="CC955" i="1"/>
  <c r="D955" i="1"/>
  <c r="C955" i="1"/>
  <c r="CH954" i="1"/>
  <c r="CG954" i="1"/>
  <c r="CF954" i="1"/>
  <c r="CE954" i="1"/>
  <c r="CD954" i="1"/>
  <c r="CC954" i="1"/>
  <c r="AS954" i="1"/>
  <c r="D954" i="1"/>
  <c r="C954" i="1"/>
  <c r="CH953" i="1"/>
  <c r="CG953" i="1"/>
  <c r="CF953" i="1"/>
  <c r="CE953" i="1"/>
  <c r="CD953" i="1"/>
  <c r="CC953" i="1"/>
  <c r="AS953" i="1"/>
  <c r="D953" i="1"/>
  <c r="C953" i="1"/>
  <c r="CH952" i="1"/>
  <c r="CG952" i="1"/>
  <c r="CF952" i="1"/>
  <c r="CE952" i="1"/>
  <c r="CD952" i="1"/>
  <c r="CC952" i="1"/>
  <c r="AS952" i="1"/>
  <c r="D952" i="1"/>
  <c r="C952" i="1"/>
  <c r="CH950" i="1"/>
  <c r="CG950" i="1"/>
  <c r="CF950" i="1"/>
  <c r="CE950" i="1"/>
  <c r="CD950" i="1"/>
  <c r="CC950" i="1"/>
  <c r="AS950" i="1"/>
  <c r="D950" i="1"/>
  <c r="C950" i="1"/>
  <c r="CH949" i="1"/>
  <c r="CG949" i="1"/>
  <c r="CF949" i="1"/>
  <c r="CE949" i="1"/>
  <c r="CD949" i="1"/>
  <c r="CC949" i="1"/>
  <c r="AS949" i="1"/>
  <c r="D949" i="1"/>
  <c r="C949" i="1"/>
  <c r="CH947" i="1"/>
  <c r="CG947" i="1"/>
  <c r="CF947" i="1"/>
  <c r="CE947" i="1"/>
  <c r="CD947" i="1"/>
  <c r="CC947" i="1"/>
  <c r="AS947" i="1"/>
  <c r="D947" i="1"/>
  <c r="C947" i="1"/>
  <c r="CH946" i="1"/>
  <c r="CG946" i="1"/>
  <c r="CF946" i="1"/>
  <c r="CE946" i="1"/>
  <c r="CD946" i="1"/>
  <c r="CC946" i="1"/>
  <c r="AS946" i="1"/>
  <c r="D946" i="1"/>
  <c r="C946" i="1"/>
  <c r="CH944" i="1"/>
  <c r="CG944" i="1"/>
  <c r="CF944" i="1"/>
  <c r="CE944" i="1"/>
  <c r="CD944" i="1"/>
  <c r="CC944" i="1"/>
  <c r="AS944" i="1"/>
  <c r="D944" i="1"/>
  <c r="C944" i="1"/>
  <c r="CH939" i="1"/>
  <c r="CG939" i="1"/>
  <c r="CF939" i="1"/>
  <c r="CE939" i="1"/>
  <c r="CD939" i="1"/>
  <c r="CC939" i="1"/>
  <c r="AS939" i="1"/>
  <c r="D939" i="1"/>
  <c r="C939" i="1"/>
  <c r="CH937" i="1"/>
  <c r="CG937" i="1"/>
  <c r="CF937" i="1"/>
  <c r="CE937" i="1"/>
  <c r="CD937" i="1"/>
  <c r="CC937" i="1"/>
  <c r="AS937" i="1"/>
  <c r="D937" i="1"/>
  <c r="C937" i="1"/>
  <c r="CH933" i="1"/>
  <c r="CG933" i="1"/>
  <c r="CF933" i="1"/>
  <c r="CE933" i="1"/>
  <c r="CD933" i="1"/>
  <c r="CC933" i="1"/>
  <c r="AS933" i="1"/>
  <c r="D933" i="1"/>
  <c r="C933" i="1"/>
  <c r="CH932" i="1"/>
  <c r="CG932" i="1"/>
  <c r="CF932" i="1"/>
  <c r="CE932" i="1"/>
  <c r="CD932" i="1"/>
  <c r="CC932" i="1"/>
  <c r="AS932" i="1"/>
  <c r="D932" i="1"/>
  <c r="C932" i="1"/>
  <c r="CH931" i="1"/>
  <c r="CG931" i="1"/>
  <c r="CF931" i="1"/>
  <c r="CE931" i="1"/>
  <c r="CD931" i="1"/>
  <c r="CC931" i="1"/>
  <c r="AS931" i="1"/>
  <c r="D931" i="1"/>
  <c r="C931" i="1"/>
  <c r="CH930" i="1"/>
  <c r="CG930" i="1"/>
  <c r="CF930" i="1"/>
  <c r="CE930" i="1"/>
  <c r="CD930" i="1"/>
  <c r="CC930" i="1"/>
  <c r="D930" i="1"/>
  <c r="C930" i="1"/>
  <c r="CH929" i="1"/>
  <c r="CG929" i="1"/>
  <c r="CF929" i="1"/>
  <c r="CE929" i="1"/>
  <c r="CD929" i="1"/>
  <c r="CC929" i="1"/>
  <c r="D929" i="1"/>
  <c r="C929" i="1"/>
  <c r="CH928" i="1"/>
  <c r="CG928" i="1"/>
  <c r="CF928" i="1"/>
  <c r="CE928" i="1"/>
  <c r="CD928" i="1"/>
  <c r="CC928" i="1"/>
  <c r="AS928" i="1"/>
  <c r="D928" i="1"/>
  <c r="C928" i="1"/>
  <c r="CH927" i="1"/>
  <c r="CG927" i="1"/>
  <c r="CF927" i="1"/>
  <c r="CE927" i="1"/>
  <c r="CD927" i="1"/>
  <c r="CC927" i="1"/>
  <c r="AS927" i="1"/>
  <c r="D927" i="1"/>
  <c r="C927" i="1"/>
  <c r="CH926" i="1"/>
  <c r="CG926" i="1"/>
  <c r="CF926" i="1"/>
  <c r="CE926" i="1"/>
  <c r="CD926" i="1"/>
  <c r="CC926" i="1"/>
  <c r="AS926" i="1"/>
  <c r="D926" i="1"/>
  <c r="C926" i="1"/>
  <c r="CH925" i="1"/>
  <c r="CG925" i="1"/>
  <c r="CF925" i="1"/>
  <c r="CE925" i="1"/>
  <c r="CD925" i="1"/>
  <c r="CC925" i="1"/>
  <c r="AS925" i="1"/>
  <c r="D925" i="1"/>
  <c r="C925" i="1"/>
  <c r="CH921" i="1"/>
  <c r="CG921" i="1"/>
  <c r="CF921" i="1"/>
  <c r="CE921" i="1"/>
  <c r="CD921" i="1"/>
  <c r="CC921" i="1"/>
  <c r="AS921" i="1"/>
  <c r="D921" i="1"/>
  <c r="C921" i="1"/>
  <c r="CH920" i="1"/>
  <c r="CG920" i="1"/>
  <c r="CF920" i="1"/>
  <c r="CE920" i="1"/>
  <c r="CD920" i="1"/>
  <c r="CC920" i="1"/>
  <c r="AS920" i="1"/>
  <c r="D920" i="1"/>
  <c r="C920" i="1"/>
  <c r="CH919" i="1"/>
  <c r="CG919" i="1"/>
  <c r="CF919" i="1"/>
  <c r="CE919" i="1"/>
  <c r="CD919" i="1"/>
  <c r="CC919" i="1"/>
  <c r="AS919" i="1"/>
  <c r="D919" i="1"/>
  <c r="C919" i="1"/>
  <c r="CH918" i="1"/>
  <c r="CG918" i="1"/>
  <c r="CF918" i="1"/>
  <c r="CE918" i="1"/>
  <c r="CD918" i="1"/>
  <c r="CC918" i="1"/>
  <c r="AS918" i="1"/>
  <c r="D918" i="1"/>
  <c r="C918" i="1"/>
  <c r="CH916" i="1"/>
  <c r="CG916" i="1"/>
  <c r="CF916" i="1"/>
  <c r="CE916" i="1"/>
  <c r="CD916" i="1"/>
  <c r="CC916" i="1"/>
  <c r="AS916" i="1"/>
  <c r="D916" i="1"/>
  <c r="C916" i="1"/>
  <c r="CH915" i="1"/>
  <c r="CG915" i="1"/>
  <c r="CF915" i="1"/>
  <c r="CE915" i="1"/>
  <c r="CD915" i="1"/>
  <c r="CC915" i="1"/>
  <c r="AS915" i="1"/>
  <c r="D915" i="1"/>
  <c r="C915" i="1"/>
  <c r="CH914" i="1"/>
  <c r="CG914" i="1"/>
  <c r="CF914" i="1"/>
  <c r="CE914" i="1"/>
  <c r="CD914" i="1"/>
  <c r="CC914" i="1"/>
  <c r="AS914" i="1"/>
  <c r="D914" i="1"/>
  <c r="C914" i="1"/>
  <c r="CH913" i="1"/>
  <c r="CG913" i="1"/>
  <c r="CF913" i="1"/>
  <c r="CE913" i="1"/>
  <c r="CD913" i="1"/>
  <c r="CC913" i="1"/>
  <c r="AS913" i="1"/>
  <c r="D913" i="1"/>
  <c r="C913" i="1"/>
  <c r="CH908" i="1"/>
  <c r="CG908" i="1"/>
  <c r="CF908" i="1"/>
  <c r="CE908" i="1"/>
  <c r="CD908" i="1"/>
  <c r="CC908" i="1"/>
  <c r="AS908" i="1"/>
  <c r="D908" i="1"/>
  <c r="C908" i="1"/>
  <c r="CH907" i="1"/>
  <c r="CG907" i="1"/>
  <c r="CF907" i="1"/>
  <c r="CE907" i="1"/>
  <c r="CD907" i="1"/>
  <c r="CC907" i="1"/>
  <c r="AS907" i="1"/>
  <c r="D907" i="1"/>
  <c r="C907" i="1"/>
  <c r="CH905" i="1"/>
  <c r="CG905" i="1"/>
  <c r="CF905" i="1"/>
  <c r="CE905" i="1"/>
  <c r="CD905" i="1"/>
  <c r="CC905" i="1"/>
  <c r="AS905" i="1"/>
  <c r="D905" i="1"/>
  <c r="C905" i="1"/>
  <c r="CH904" i="1"/>
  <c r="CG904" i="1"/>
  <c r="CF904" i="1"/>
  <c r="CE904" i="1"/>
  <c r="CD904" i="1"/>
  <c r="CC904" i="1"/>
  <c r="AS904" i="1"/>
  <c r="D904" i="1"/>
  <c r="C904" i="1"/>
  <c r="CH903" i="1"/>
  <c r="CG903" i="1"/>
  <c r="CF903" i="1"/>
  <c r="CE903" i="1"/>
  <c r="CD903" i="1"/>
  <c r="CC903" i="1"/>
  <c r="AS903" i="1"/>
  <c r="D903" i="1"/>
  <c r="C903" i="1"/>
  <c r="CH902" i="1"/>
  <c r="CG902" i="1"/>
  <c r="CF902" i="1"/>
  <c r="CE902" i="1"/>
  <c r="CD902" i="1"/>
  <c r="CC902" i="1"/>
  <c r="AS902" i="1"/>
  <c r="D902" i="1"/>
  <c r="C902" i="1"/>
  <c r="CH901" i="1"/>
  <c r="CG901" i="1"/>
  <c r="CF901" i="1"/>
  <c r="CE901" i="1"/>
  <c r="CD901" i="1"/>
  <c r="CC901" i="1"/>
  <c r="D901" i="1"/>
  <c r="C901" i="1"/>
  <c r="CH900" i="1"/>
  <c r="CG900" i="1"/>
  <c r="CF900" i="1"/>
  <c r="CE900" i="1"/>
  <c r="CD900" i="1"/>
  <c r="CC900" i="1"/>
  <c r="AS900" i="1"/>
  <c r="D900" i="1"/>
  <c r="C900" i="1"/>
  <c r="CH899" i="1"/>
  <c r="CG899" i="1"/>
  <c r="CF899" i="1"/>
  <c r="CE899" i="1"/>
  <c r="CD899" i="1"/>
  <c r="CC899" i="1"/>
  <c r="D899" i="1"/>
  <c r="C899" i="1"/>
  <c r="CH896" i="1"/>
  <c r="CG896" i="1"/>
  <c r="CF896" i="1"/>
  <c r="CE896" i="1"/>
  <c r="CD896" i="1"/>
  <c r="CC896" i="1"/>
  <c r="AS896" i="1"/>
  <c r="D896" i="1"/>
  <c r="C896" i="1"/>
  <c r="CH894" i="1"/>
  <c r="CG894" i="1"/>
  <c r="CF894" i="1"/>
  <c r="CE894" i="1"/>
  <c r="CD894" i="1"/>
  <c r="CC894" i="1"/>
  <c r="AS894" i="1"/>
  <c r="D894" i="1"/>
  <c r="C894" i="1"/>
  <c r="CH893" i="1"/>
  <c r="CG893" i="1"/>
  <c r="CF893" i="1"/>
  <c r="CE893" i="1"/>
  <c r="CD893" i="1"/>
  <c r="CC893" i="1"/>
  <c r="AS893" i="1"/>
  <c r="D893" i="1"/>
  <c r="C893" i="1"/>
  <c r="CH890" i="1"/>
  <c r="CG890" i="1"/>
  <c r="CF890" i="1"/>
  <c r="CE890" i="1"/>
  <c r="CD890" i="1"/>
  <c r="CC890" i="1"/>
  <c r="AS890" i="1"/>
  <c r="D890" i="1"/>
  <c r="C890" i="1"/>
  <c r="CH889" i="1"/>
  <c r="CG889" i="1"/>
  <c r="CF889" i="1"/>
  <c r="CE889" i="1"/>
  <c r="CD889" i="1"/>
  <c r="CC889" i="1"/>
  <c r="AS889" i="1"/>
  <c r="D889" i="1"/>
  <c r="C889" i="1"/>
  <c r="CH885" i="1"/>
  <c r="CG885" i="1"/>
  <c r="CF885" i="1"/>
  <c r="CE885" i="1"/>
  <c r="CD885" i="1"/>
  <c r="CC885" i="1"/>
  <c r="AS885" i="1"/>
  <c r="D885" i="1"/>
  <c r="C885" i="1"/>
  <c r="CH883" i="1"/>
  <c r="CG883" i="1"/>
  <c r="CF883" i="1"/>
  <c r="CE883" i="1"/>
  <c r="CD883" i="1"/>
  <c r="CC883" i="1"/>
  <c r="D883" i="1"/>
  <c r="C883" i="1"/>
  <c r="CH882" i="1"/>
  <c r="CG882" i="1"/>
  <c r="CF882" i="1"/>
  <c r="CE882" i="1"/>
  <c r="CD882" i="1"/>
  <c r="CC882" i="1"/>
  <c r="AS882" i="1"/>
  <c r="D882" i="1"/>
  <c r="C882" i="1"/>
  <c r="CH879" i="1"/>
  <c r="CG879" i="1"/>
  <c r="CF879" i="1"/>
  <c r="CE879" i="1"/>
  <c r="CD879" i="1"/>
  <c r="CC879" i="1"/>
  <c r="AS879" i="1"/>
  <c r="D879" i="1"/>
  <c r="C879" i="1"/>
  <c r="CH876" i="1"/>
  <c r="CG876" i="1"/>
  <c r="CF876" i="1"/>
  <c r="CE876" i="1"/>
  <c r="CD876" i="1"/>
  <c r="CC876" i="1"/>
  <c r="AS876" i="1"/>
  <c r="D876" i="1"/>
  <c r="C876" i="1"/>
  <c r="CH875" i="1"/>
  <c r="CG875" i="1"/>
  <c r="CF875" i="1"/>
  <c r="CE875" i="1"/>
  <c r="CD875" i="1"/>
  <c r="CC875" i="1"/>
  <c r="AS875" i="1"/>
  <c r="D875" i="1"/>
  <c r="C875" i="1"/>
  <c r="CH874" i="1"/>
  <c r="CG874" i="1"/>
  <c r="CF874" i="1"/>
  <c r="CE874" i="1"/>
  <c r="CD874" i="1"/>
  <c r="CC874" i="1"/>
  <c r="AS874" i="1"/>
  <c r="D874" i="1"/>
  <c r="C874" i="1"/>
  <c r="CH873" i="1"/>
  <c r="CG873" i="1"/>
  <c r="CF873" i="1"/>
  <c r="CE873" i="1"/>
  <c r="CD873" i="1"/>
  <c r="CC873" i="1"/>
  <c r="AS873" i="1"/>
  <c r="D873" i="1"/>
  <c r="C873" i="1"/>
  <c r="CH872" i="1"/>
  <c r="CG872" i="1"/>
  <c r="CF872" i="1"/>
  <c r="CE872" i="1"/>
  <c r="CD872" i="1"/>
  <c r="CC872" i="1"/>
  <c r="AS872" i="1"/>
  <c r="D872" i="1"/>
  <c r="C872" i="1"/>
  <c r="CH871" i="1"/>
  <c r="CG871" i="1"/>
  <c r="CF871" i="1"/>
  <c r="CE871" i="1"/>
  <c r="CD871" i="1"/>
  <c r="CC871" i="1"/>
  <c r="AS871" i="1"/>
  <c r="D871" i="1"/>
  <c r="C871" i="1"/>
  <c r="CH870" i="1"/>
  <c r="CG870" i="1"/>
  <c r="CF870" i="1"/>
  <c r="CE870" i="1"/>
  <c r="CD870" i="1"/>
  <c r="CC870" i="1"/>
  <c r="AS870" i="1"/>
  <c r="D870" i="1"/>
  <c r="C870" i="1"/>
  <c r="CH868" i="1"/>
  <c r="CG868" i="1"/>
  <c r="CF868" i="1"/>
  <c r="CE868" i="1"/>
  <c r="CD868" i="1"/>
  <c r="CC868" i="1"/>
  <c r="AS868" i="1"/>
  <c r="D868" i="1"/>
  <c r="C868" i="1"/>
  <c r="CH866" i="1"/>
  <c r="CG866" i="1"/>
  <c r="CF866" i="1"/>
  <c r="CE866" i="1"/>
  <c r="CD866" i="1"/>
  <c r="CC866" i="1"/>
  <c r="AS866" i="1"/>
  <c r="D866" i="1"/>
  <c r="C866" i="1"/>
  <c r="CH864" i="1"/>
  <c r="CG864" i="1"/>
  <c r="CF864" i="1"/>
  <c r="CE864" i="1"/>
  <c r="CD864" i="1"/>
  <c r="CC864" i="1"/>
  <c r="AS864" i="1"/>
  <c r="D864" i="1"/>
  <c r="C864" i="1"/>
  <c r="CH863" i="1"/>
  <c r="CG863" i="1"/>
  <c r="CF863" i="1"/>
  <c r="CE863" i="1"/>
  <c r="CD863" i="1"/>
  <c r="CC863" i="1"/>
  <c r="AU863" i="1"/>
  <c r="AT863" i="1"/>
  <c r="D863" i="1"/>
  <c r="C863" i="1"/>
  <c r="CH855" i="1"/>
  <c r="CG855" i="1"/>
  <c r="CF855" i="1"/>
  <c r="CE855" i="1"/>
  <c r="CD855" i="1"/>
  <c r="CC855" i="1"/>
  <c r="AS855" i="1"/>
  <c r="D855" i="1"/>
  <c r="C855" i="1"/>
  <c r="CH854" i="1"/>
  <c r="CG854" i="1"/>
  <c r="CF854" i="1"/>
  <c r="CE854" i="1"/>
  <c r="CD854" i="1"/>
  <c r="CC854" i="1"/>
  <c r="AS854" i="1"/>
  <c r="D854" i="1"/>
  <c r="C854" i="1"/>
  <c r="CH853" i="1"/>
  <c r="CG853" i="1"/>
  <c r="CF853" i="1"/>
  <c r="CE853" i="1"/>
  <c r="CD853" i="1"/>
  <c r="CC853" i="1"/>
  <c r="D853" i="1"/>
  <c r="C853" i="1"/>
  <c r="CH848" i="1"/>
  <c r="CG848" i="1"/>
  <c r="CF848" i="1"/>
  <c r="CE848" i="1"/>
  <c r="CD848" i="1"/>
  <c r="CC848" i="1"/>
  <c r="AS848" i="1"/>
  <c r="D848" i="1"/>
  <c r="C848" i="1"/>
  <c r="CH847" i="1"/>
  <c r="CG847" i="1"/>
  <c r="CF847" i="1"/>
  <c r="CE847" i="1"/>
  <c r="CD847" i="1"/>
  <c r="CC847" i="1"/>
  <c r="AS847" i="1"/>
  <c r="D847" i="1"/>
  <c r="C847" i="1"/>
  <c r="CH845" i="1"/>
  <c r="CG845" i="1"/>
  <c r="CF845" i="1"/>
  <c r="CE845" i="1"/>
  <c r="CD845" i="1"/>
  <c r="CC845" i="1"/>
  <c r="AS845" i="1"/>
  <c r="D845" i="1"/>
  <c r="C845" i="1"/>
  <c r="CH844" i="1"/>
  <c r="CG844" i="1"/>
  <c r="CF844" i="1"/>
  <c r="CE844" i="1"/>
  <c r="CD844" i="1"/>
  <c r="CC844" i="1"/>
  <c r="AS844" i="1"/>
  <c r="D844" i="1"/>
  <c r="C844" i="1"/>
  <c r="CH843" i="1"/>
  <c r="CG843" i="1"/>
  <c r="CF843" i="1"/>
  <c r="CE843" i="1"/>
  <c r="CD843" i="1"/>
  <c r="CC843" i="1"/>
  <c r="AS843" i="1"/>
  <c r="D843" i="1"/>
  <c r="C843" i="1"/>
  <c r="CH842" i="1"/>
  <c r="CG842" i="1"/>
  <c r="CF842" i="1"/>
  <c r="CE842" i="1"/>
  <c r="CD842" i="1"/>
  <c r="CC842" i="1"/>
  <c r="AT842" i="1"/>
  <c r="AS842" i="1" s="1"/>
  <c r="D842" i="1"/>
  <c r="C842" i="1"/>
  <c r="CH839" i="1"/>
  <c r="CG839" i="1"/>
  <c r="CF839" i="1"/>
  <c r="CE839" i="1"/>
  <c r="CD839" i="1"/>
  <c r="CC839" i="1"/>
  <c r="D839" i="1"/>
  <c r="C839" i="1"/>
  <c r="CH838" i="1"/>
  <c r="CG838" i="1"/>
  <c r="CF838" i="1"/>
  <c r="CE838" i="1"/>
  <c r="CD838" i="1"/>
  <c r="CC838" i="1"/>
  <c r="AS838" i="1"/>
  <c r="D838" i="1"/>
  <c r="C838" i="1"/>
  <c r="CH835" i="1"/>
  <c r="CG835" i="1"/>
  <c r="CF835" i="1"/>
  <c r="CE835" i="1"/>
  <c r="CD835" i="1"/>
  <c r="CC835" i="1"/>
  <c r="AS835" i="1"/>
  <c r="D835" i="1"/>
  <c r="C835" i="1"/>
  <c r="CH828" i="1"/>
  <c r="CG828" i="1"/>
  <c r="CF828" i="1"/>
  <c r="CE828" i="1"/>
  <c r="CD828" i="1"/>
  <c r="CC828" i="1"/>
  <c r="AS828" i="1"/>
  <c r="D828" i="1"/>
  <c r="C828" i="1"/>
  <c r="CH826" i="1"/>
  <c r="CG826" i="1"/>
  <c r="CF826" i="1"/>
  <c r="CE826" i="1"/>
  <c r="CD826" i="1"/>
  <c r="CC826" i="1"/>
  <c r="AS826" i="1"/>
  <c r="D826" i="1"/>
  <c r="C826" i="1"/>
  <c r="CH823" i="1"/>
  <c r="CG823" i="1"/>
  <c r="CF823" i="1"/>
  <c r="CE823" i="1"/>
  <c r="CD823" i="1"/>
  <c r="CC823" i="1"/>
  <c r="D823" i="1"/>
  <c r="C823" i="1"/>
  <c r="CH821" i="1"/>
  <c r="CG821" i="1"/>
  <c r="CF821" i="1"/>
  <c r="CE821" i="1"/>
  <c r="CD821" i="1"/>
  <c r="CC821" i="1"/>
  <c r="AS821" i="1"/>
  <c r="D821" i="1"/>
  <c r="C821" i="1"/>
  <c r="CH820" i="1"/>
  <c r="CG820" i="1"/>
  <c r="CF820" i="1"/>
  <c r="CE820" i="1"/>
  <c r="CD820" i="1"/>
  <c r="CC820" i="1"/>
  <c r="AS820" i="1"/>
  <c r="D820" i="1"/>
  <c r="C820" i="1"/>
  <c r="CH819" i="1"/>
  <c r="CG819" i="1"/>
  <c r="CF819" i="1"/>
  <c r="CE819" i="1"/>
  <c r="CD819" i="1"/>
  <c r="CC819" i="1"/>
  <c r="AS819" i="1"/>
  <c r="D819" i="1"/>
  <c r="C819" i="1"/>
  <c r="CH813" i="1"/>
  <c r="CG813" i="1"/>
  <c r="CF813" i="1"/>
  <c r="CE813" i="1"/>
  <c r="CD813" i="1"/>
  <c r="CC813" i="1"/>
  <c r="AS813" i="1"/>
  <c r="D813" i="1"/>
  <c r="C813" i="1"/>
  <c r="CH812" i="1"/>
  <c r="CG812" i="1"/>
  <c r="CF812" i="1"/>
  <c r="CE812" i="1"/>
  <c r="CD812" i="1"/>
  <c r="CC812" i="1"/>
  <c r="AS812" i="1"/>
  <c r="D812" i="1"/>
  <c r="C812" i="1"/>
  <c r="CH811" i="1"/>
  <c r="CG811" i="1"/>
  <c r="CF811" i="1"/>
  <c r="CE811" i="1"/>
  <c r="CD811" i="1"/>
  <c r="CC811" i="1"/>
  <c r="AS811" i="1"/>
  <c r="D811" i="1"/>
  <c r="C811" i="1"/>
  <c r="CH810" i="1"/>
  <c r="CG810" i="1"/>
  <c r="CF810" i="1"/>
  <c r="CE810" i="1"/>
  <c r="CD810" i="1"/>
  <c r="CC810" i="1"/>
  <c r="AS810" i="1"/>
  <c r="D810" i="1"/>
  <c r="C810" i="1"/>
  <c r="CH806" i="1"/>
  <c r="CG806" i="1"/>
  <c r="CF806" i="1"/>
  <c r="CE806" i="1"/>
  <c r="CD806" i="1"/>
  <c r="CC806" i="1"/>
  <c r="AS806" i="1"/>
  <c r="D806" i="1"/>
  <c r="C806" i="1"/>
  <c r="CH803" i="1"/>
  <c r="CG803" i="1"/>
  <c r="CF803" i="1"/>
  <c r="CE803" i="1"/>
  <c r="CD803" i="1"/>
  <c r="CC803" i="1"/>
  <c r="AS803" i="1"/>
  <c r="D803" i="1"/>
  <c r="C803" i="1"/>
  <c r="CH801" i="1"/>
  <c r="CG801" i="1"/>
  <c r="CF801" i="1"/>
  <c r="CE801" i="1"/>
  <c r="CD801" i="1"/>
  <c r="CC801" i="1"/>
  <c r="AS801" i="1"/>
  <c r="D801" i="1"/>
  <c r="C801" i="1"/>
  <c r="CH800" i="1"/>
  <c r="CG800" i="1"/>
  <c r="CF800" i="1"/>
  <c r="CE800" i="1"/>
  <c r="CD800" i="1"/>
  <c r="CC800" i="1"/>
  <c r="AS800" i="1"/>
  <c r="D800" i="1"/>
  <c r="C800" i="1"/>
  <c r="CH799" i="1"/>
  <c r="CG799" i="1"/>
  <c r="CF799" i="1"/>
  <c r="CE799" i="1"/>
  <c r="CD799" i="1"/>
  <c r="CC799" i="1"/>
  <c r="AS799" i="1"/>
  <c r="D799" i="1"/>
  <c r="C799" i="1"/>
  <c r="CH798" i="1"/>
  <c r="CG798" i="1"/>
  <c r="CF798" i="1"/>
  <c r="CE798" i="1"/>
  <c r="CD798" i="1"/>
  <c r="CC798" i="1"/>
  <c r="AS798" i="1"/>
  <c r="D798" i="1"/>
  <c r="C798" i="1"/>
  <c r="CH793" i="1"/>
  <c r="CG793" i="1"/>
  <c r="CF793" i="1"/>
  <c r="CE793" i="1"/>
  <c r="CD793" i="1"/>
  <c r="CC793" i="1"/>
  <c r="AS793" i="1"/>
  <c r="D793" i="1"/>
  <c r="C793" i="1"/>
  <c r="CH790" i="1"/>
  <c r="CG790" i="1"/>
  <c r="CF790" i="1"/>
  <c r="CE790" i="1"/>
  <c r="CD790" i="1"/>
  <c r="CC790" i="1"/>
  <c r="AS790" i="1"/>
  <c r="D790" i="1"/>
  <c r="C790" i="1"/>
  <c r="CH789" i="1"/>
  <c r="CG789" i="1"/>
  <c r="CF789" i="1"/>
  <c r="CE789" i="1"/>
  <c r="CD789" i="1"/>
  <c r="CC789" i="1"/>
  <c r="AS789" i="1"/>
  <c r="D789" i="1"/>
  <c r="C789" i="1"/>
  <c r="CH788" i="1"/>
  <c r="CG788" i="1"/>
  <c r="CF788" i="1"/>
  <c r="CE788" i="1"/>
  <c r="CD788" i="1"/>
  <c r="CC788" i="1"/>
  <c r="AS788" i="1"/>
  <c r="D788" i="1"/>
  <c r="C788" i="1"/>
  <c r="CH783" i="1"/>
  <c r="CG783" i="1"/>
  <c r="CF783" i="1"/>
  <c r="CE783" i="1"/>
  <c r="CD783" i="1"/>
  <c r="CC783" i="1"/>
  <c r="AS783" i="1"/>
  <c r="D783" i="1"/>
  <c r="C783" i="1"/>
  <c r="CH782" i="1"/>
  <c r="CG782" i="1"/>
  <c r="CF782" i="1"/>
  <c r="CE782" i="1"/>
  <c r="CD782" i="1"/>
  <c r="CC782" i="1"/>
  <c r="AS782" i="1"/>
  <c r="D782" i="1"/>
  <c r="C782" i="1"/>
  <c r="CH778" i="1"/>
  <c r="CG778" i="1"/>
  <c r="CF778" i="1"/>
  <c r="CE778" i="1"/>
  <c r="CD778" i="1"/>
  <c r="CC778" i="1"/>
  <c r="AS778" i="1"/>
  <c r="D778" i="1"/>
  <c r="C778" i="1"/>
  <c r="CH775" i="1"/>
  <c r="CG775" i="1"/>
  <c r="CF775" i="1"/>
  <c r="CE775" i="1"/>
  <c r="CD775" i="1"/>
  <c r="CC775" i="1"/>
  <c r="AS775" i="1"/>
  <c r="D775" i="1"/>
  <c r="C775" i="1"/>
  <c r="CH771" i="1"/>
  <c r="CG771" i="1"/>
  <c r="CF771" i="1"/>
  <c r="CE771" i="1"/>
  <c r="CD771" i="1"/>
  <c r="CC771" i="1"/>
  <c r="D771" i="1"/>
  <c r="C771" i="1"/>
  <c r="CH770" i="1"/>
  <c r="CG770" i="1"/>
  <c r="CF770" i="1"/>
  <c r="CE770" i="1"/>
  <c r="CD770" i="1"/>
  <c r="CC770" i="1"/>
  <c r="AS770" i="1"/>
  <c r="D770" i="1"/>
  <c r="C770" i="1"/>
  <c r="CH768" i="1"/>
  <c r="CG768" i="1"/>
  <c r="CF768" i="1"/>
  <c r="CE768" i="1"/>
  <c r="CD768" i="1"/>
  <c r="CC768" i="1"/>
  <c r="AS768" i="1"/>
  <c r="D768" i="1"/>
  <c r="C768" i="1"/>
  <c r="CH767" i="1"/>
  <c r="CG767" i="1"/>
  <c r="CF767" i="1"/>
  <c r="CE767" i="1"/>
  <c r="CD767" i="1"/>
  <c r="CC767" i="1"/>
  <c r="AS767" i="1"/>
  <c r="D767" i="1"/>
  <c r="C767" i="1"/>
  <c r="CH766" i="1"/>
  <c r="CG766" i="1"/>
  <c r="CF766" i="1"/>
  <c r="CE766" i="1"/>
  <c r="CD766" i="1"/>
  <c r="CC766" i="1"/>
  <c r="AS766" i="1"/>
  <c r="D766" i="1"/>
  <c r="C766" i="1"/>
  <c r="CH763" i="1"/>
  <c r="CG763" i="1"/>
  <c r="CF763" i="1"/>
  <c r="CE763" i="1"/>
  <c r="CD763" i="1"/>
  <c r="CC763" i="1"/>
  <c r="AS763" i="1"/>
  <c r="D763" i="1"/>
  <c r="C763" i="1"/>
  <c r="CH762" i="1"/>
  <c r="CG762" i="1"/>
  <c r="CF762" i="1"/>
  <c r="CE762" i="1"/>
  <c r="CD762" i="1"/>
  <c r="CC762" i="1"/>
  <c r="AS762" i="1"/>
  <c r="D762" i="1"/>
  <c r="C762" i="1"/>
  <c r="CH761" i="1"/>
  <c r="CG761" i="1"/>
  <c r="CF761" i="1"/>
  <c r="CE761" i="1"/>
  <c r="CD761" i="1"/>
  <c r="CC761" i="1"/>
  <c r="AS761" i="1"/>
  <c r="D761" i="1"/>
  <c r="C761" i="1"/>
  <c r="CH760" i="1"/>
  <c r="CG760" i="1"/>
  <c r="CF760" i="1"/>
  <c r="CE760" i="1"/>
  <c r="CD760" i="1"/>
  <c r="CC760" i="1"/>
  <c r="AS760" i="1"/>
  <c r="D760" i="1"/>
  <c r="C760" i="1"/>
  <c r="CH758" i="1"/>
  <c r="CG758" i="1"/>
  <c r="CF758" i="1"/>
  <c r="CE758" i="1"/>
  <c r="CD758" i="1"/>
  <c r="CC758" i="1"/>
  <c r="AS758" i="1"/>
  <c r="D758" i="1"/>
  <c r="C758" i="1"/>
  <c r="CH757" i="1"/>
  <c r="CG757" i="1"/>
  <c r="CF757" i="1"/>
  <c r="CE757" i="1"/>
  <c r="CD757" i="1"/>
  <c r="CC757" i="1"/>
  <c r="AS757" i="1"/>
  <c r="D757" i="1"/>
  <c r="C757" i="1"/>
  <c r="CH755" i="1"/>
  <c r="CG755" i="1"/>
  <c r="CF755" i="1"/>
  <c r="CE755" i="1"/>
  <c r="CD755" i="1"/>
  <c r="CC755" i="1"/>
  <c r="AS755" i="1"/>
  <c r="D755" i="1"/>
  <c r="C755" i="1"/>
  <c r="CH753" i="1"/>
  <c r="CG753" i="1"/>
  <c r="CF753" i="1"/>
  <c r="CE753" i="1"/>
  <c r="CD753" i="1"/>
  <c r="CC753" i="1"/>
  <c r="D753" i="1"/>
  <c r="C753" i="1"/>
  <c r="CH748" i="1"/>
  <c r="CG748" i="1"/>
  <c r="CF748" i="1"/>
  <c r="CE748" i="1"/>
  <c r="CD748" i="1"/>
  <c r="CC748" i="1"/>
  <c r="AS748" i="1"/>
  <c r="D748" i="1"/>
  <c r="C748" i="1"/>
  <c r="CH747" i="1"/>
  <c r="CG747" i="1"/>
  <c r="CF747" i="1"/>
  <c r="CE747" i="1"/>
  <c r="CD747" i="1"/>
  <c r="CC747" i="1"/>
  <c r="AS747" i="1"/>
  <c r="D747" i="1"/>
  <c r="C747" i="1"/>
  <c r="CH745" i="1"/>
  <c r="CG745" i="1"/>
  <c r="CF745" i="1"/>
  <c r="CE745" i="1"/>
  <c r="CD745" i="1"/>
  <c r="CC745" i="1"/>
  <c r="AS745" i="1"/>
  <c r="D745" i="1"/>
  <c r="C745" i="1"/>
  <c r="CH744" i="1"/>
  <c r="CG744" i="1"/>
  <c r="CF744" i="1"/>
  <c r="CE744" i="1"/>
  <c r="CD744" i="1"/>
  <c r="CC744" i="1"/>
  <c r="AS744" i="1"/>
  <c r="D744" i="1"/>
  <c r="C744" i="1"/>
  <c r="CH743" i="1"/>
  <c r="CG743" i="1"/>
  <c r="CF743" i="1"/>
  <c r="CE743" i="1"/>
  <c r="CD743" i="1"/>
  <c r="CC743" i="1"/>
  <c r="AS743" i="1"/>
  <c r="D743" i="1"/>
  <c r="C743" i="1"/>
  <c r="CH742" i="1"/>
  <c r="CG742" i="1"/>
  <c r="CF742" i="1"/>
  <c r="CE742" i="1"/>
  <c r="CD742" i="1"/>
  <c r="CC742" i="1"/>
  <c r="AS742" i="1"/>
  <c r="D742" i="1"/>
  <c r="C742" i="1"/>
  <c r="CH741" i="1"/>
  <c r="CG741" i="1"/>
  <c r="CF741" i="1"/>
  <c r="CE741" i="1"/>
  <c r="CD741" i="1"/>
  <c r="CC741" i="1"/>
  <c r="AS741" i="1"/>
  <c r="D741" i="1"/>
  <c r="C741" i="1"/>
  <c r="CH736" i="1"/>
  <c r="CG736" i="1"/>
  <c r="CF736" i="1"/>
  <c r="CE736" i="1"/>
  <c r="CD736" i="1"/>
  <c r="CC736" i="1"/>
  <c r="AS736" i="1"/>
  <c r="D736" i="1"/>
  <c r="C736" i="1"/>
  <c r="CH735" i="1"/>
  <c r="CG735" i="1"/>
  <c r="CF735" i="1"/>
  <c r="CE735" i="1"/>
  <c r="CD735" i="1"/>
  <c r="CC735" i="1"/>
  <c r="AS735" i="1"/>
  <c r="D735" i="1"/>
  <c r="C735" i="1"/>
  <c r="CH733" i="1"/>
  <c r="CG733" i="1"/>
  <c r="CF733" i="1"/>
  <c r="CE733" i="1"/>
  <c r="CD733" i="1"/>
  <c r="CC733" i="1"/>
  <c r="AS733" i="1"/>
  <c r="D733" i="1"/>
  <c r="C733" i="1"/>
  <c r="CH731" i="1"/>
  <c r="CG731" i="1"/>
  <c r="CF731" i="1"/>
  <c r="CE731" i="1"/>
  <c r="CD731" i="1"/>
  <c r="CC731" i="1"/>
  <c r="AS731" i="1"/>
  <c r="D731" i="1"/>
  <c r="C731" i="1"/>
  <c r="CH729" i="1"/>
  <c r="CG729" i="1"/>
  <c r="CF729" i="1"/>
  <c r="CE729" i="1"/>
  <c r="CD729" i="1"/>
  <c r="CC729" i="1"/>
  <c r="AS729" i="1"/>
  <c r="D729" i="1"/>
  <c r="C729" i="1"/>
  <c r="CH721" i="1"/>
  <c r="CG721" i="1"/>
  <c r="CF721" i="1"/>
  <c r="CE721" i="1"/>
  <c r="CD721" i="1"/>
  <c r="CC721" i="1"/>
  <c r="AS721" i="1"/>
  <c r="D721" i="1"/>
  <c r="C721" i="1"/>
  <c r="CH720" i="1"/>
  <c r="CG720" i="1"/>
  <c r="CF720" i="1"/>
  <c r="CE720" i="1"/>
  <c r="CD720" i="1"/>
  <c r="CC720" i="1"/>
  <c r="D720" i="1"/>
  <c r="C720" i="1"/>
  <c r="CH717" i="1"/>
  <c r="CG717" i="1"/>
  <c r="CF717" i="1"/>
  <c r="CE717" i="1"/>
  <c r="CD717" i="1"/>
  <c r="CC717" i="1"/>
  <c r="AS717" i="1"/>
  <c r="D717" i="1"/>
  <c r="C717" i="1"/>
  <c r="CH714" i="1"/>
  <c r="CG714" i="1"/>
  <c r="CF714" i="1"/>
  <c r="CE714" i="1"/>
  <c r="CD714" i="1"/>
  <c r="CC714" i="1"/>
  <c r="AS714" i="1"/>
  <c r="D714" i="1"/>
  <c r="C714" i="1"/>
  <c r="CH713" i="1"/>
  <c r="CG713" i="1"/>
  <c r="CF713" i="1"/>
  <c r="CE713" i="1"/>
  <c r="CD713" i="1"/>
  <c r="CC713" i="1"/>
  <c r="AS713" i="1"/>
  <c r="D713" i="1"/>
  <c r="C713" i="1"/>
  <c r="CH707" i="1"/>
  <c r="CG707" i="1"/>
  <c r="CF707" i="1"/>
  <c r="CE707" i="1"/>
  <c r="CD707" i="1"/>
  <c r="CC707" i="1"/>
  <c r="AS707" i="1"/>
  <c r="D707" i="1"/>
  <c r="C707" i="1"/>
  <c r="CH706" i="1"/>
  <c r="CG706" i="1"/>
  <c r="CF706" i="1"/>
  <c r="CE706" i="1"/>
  <c r="CD706" i="1"/>
  <c r="CC706" i="1"/>
  <c r="AS706" i="1"/>
  <c r="D706" i="1"/>
  <c r="C706" i="1"/>
  <c r="CH704" i="1"/>
  <c r="CG704" i="1"/>
  <c r="CF704" i="1"/>
  <c r="CE704" i="1"/>
  <c r="CD704" i="1"/>
  <c r="CC704" i="1"/>
  <c r="AS704" i="1"/>
  <c r="D704" i="1"/>
  <c r="C704" i="1"/>
  <c r="CH703" i="1"/>
  <c r="CG703" i="1"/>
  <c r="CF703" i="1"/>
  <c r="CE703" i="1"/>
  <c r="CD703" i="1"/>
  <c r="CC703" i="1"/>
  <c r="AS703" i="1"/>
  <c r="D703" i="1"/>
  <c r="C703" i="1"/>
  <c r="CH702" i="1"/>
  <c r="CG702" i="1"/>
  <c r="CF702" i="1"/>
  <c r="CE702" i="1"/>
  <c r="CD702" i="1"/>
  <c r="CC702" i="1"/>
  <c r="AS702" i="1"/>
  <c r="D702" i="1"/>
  <c r="C702" i="1"/>
  <c r="CH697" i="1"/>
  <c r="CG697" i="1"/>
  <c r="CF697" i="1"/>
  <c r="CE697" i="1"/>
  <c r="CD697" i="1"/>
  <c r="CC697" i="1"/>
  <c r="AS697" i="1"/>
  <c r="D697" i="1"/>
  <c r="C697" i="1"/>
  <c r="CH696" i="1"/>
  <c r="CG696" i="1"/>
  <c r="CF696" i="1"/>
  <c r="CE696" i="1"/>
  <c r="CD696" i="1"/>
  <c r="CC696" i="1"/>
  <c r="D696" i="1"/>
  <c r="C696" i="1"/>
  <c r="CH694" i="1"/>
  <c r="CG694" i="1"/>
  <c r="CF694" i="1"/>
  <c r="CE694" i="1"/>
  <c r="CD694" i="1"/>
  <c r="CC694" i="1"/>
  <c r="AS694" i="1"/>
  <c r="D694" i="1"/>
  <c r="C694" i="1"/>
  <c r="CH692" i="1"/>
  <c r="CG692" i="1"/>
  <c r="CF692" i="1"/>
  <c r="CE692" i="1"/>
  <c r="CD692" i="1"/>
  <c r="CC692" i="1"/>
  <c r="AS692" i="1"/>
  <c r="D692" i="1"/>
  <c r="C692" i="1"/>
  <c r="CH689" i="1"/>
  <c r="CG689" i="1"/>
  <c r="CF689" i="1"/>
  <c r="CE689" i="1"/>
  <c r="CD689" i="1"/>
  <c r="CC689" i="1"/>
  <c r="D689" i="1"/>
  <c r="C689" i="1"/>
  <c r="CH685" i="1"/>
  <c r="CG685" i="1"/>
  <c r="CF685" i="1"/>
  <c r="CE685" i="1"/>
  <c r="CD685" i="1"/>
  <c r="CC685" i="1"/>
  <c r="AS685" i="1"/>
  <c r="D685" i="1"/>
  <c r="C685" i="1"/>
  <c r="CH684" i="1"/>
  <c r="CG684" i="1"/>
  <c r="CF684" i="1"/>
  <c r="CE684" i="1"/>
  <c r="CD684" i="1"/>
  <c r="CC684" i="1"/>
  <c r="AS684" i="1"/>
  <c r="D684" i="1"/>
  <c r="C684" i="1"/>
  <c r="CH683" i="1"/>
  <c r="CG683" i="1"/>
  <c r="CF683" i="1"/>
  <c r="CE683" i="1"/>
  <c r="CD683" i="1"/>
  <c r="CC683" i="1"/>
  <c r="AS683" i="1"/>
  <c r="D683" i="1"/>
  <c r="C683" i="1"/>
  <c r="CH681" i="1"/>
  <c r="CG681" i="1"/>
  <c r="CF681" i="1"/>
  <c r="CE681" i="1"/>
  <c r="CD681" i="1"/>
  <c r="CC681" i="1"/>
  <c r="AS681" i="1"/>
  <c r="D681" i="1"/>
  <c r="C681" i="1"/>
  <c r="CH679" i="1"/>
  <c r="CG679" i="1"/>
  <c r="CF679" i="1"/>
  <c r="CE679" i="1"/>
  <c r="CD679" i="1"/>
  <c r="CC679" i="1"/>
  <c r="AS679" i="1"/>
  <c r="D679" i="1"/>
  <c r="C679" i="1"/>
  <c r="CH678" i="1"/>
  <c r="CG678" i="1"/>
  <c r="CF678" i="1"/>
  <c r="CE678" i="1"/>
  <c r="CD678" i="1"/>
  <c r="CC678" i="1"/>
  <c r="AS678" i="1"/>
  <c r="D678" i="1"/>
  <c r="C678" i="1"/>
  <c r="CH677" i="1"/>
  <c r="CG677" i="1"/>
  <c r="CF677" i="1"/>
  <c r="CE677" i="1"/>
  <c r="CD677" i="1"/>
  <c r="CC677" i="1"/>
  <c r="AS677" i="1"/>
  <c r="D677" i="1"/>
  <c r="C677" i="1"/>
  <c r="CH674" i="1"/>
  <c r="CG674" i="1"/>
  <c r="CF674" i="1"/>
  <c r="CE674" i="1"/>
  <c r="CD674" i="1"/>
  <c r="CC674" i="1"/>
  <c r="AS674" i="1"/>
  <c r="D674" i="1"/>
  <c r="C674" i="1"/>
  <c r="CH673" i="1"/>
  <c r="CG673" i="1"/>
  <c r="CF673" i="1"/>
  <c r="CE673" i="1"/>
  <c r="CD673" i="1"/>
  <c r="CC673" i="1"/>
  <c r="AS673" i="1"/>
  <c r="D673" i="1"/>
  <c r="C673" i="1"/>
  <c r="CH669" i="1"/>
  <c r="CG669" i="1"/>
  <c r="CF669" i="1"/>
  <c r="CE669" i="1"/>
  <c r="CD669" i="1"/>
  <c r="CC669" i="1"/>
  <c r="D669" i="1"/>
  <c r="C669" i="1"/>
  <c r="CH666" i="1"/>
  <c r="CG666" i="1"/>
  <c r="CF666" i="1"/>
  <c r="CE666" i="1"/>
  <c r="CD666" i="1"/>
  <c r="CC666" i="1"/>
  <c r="AS666" i="1"/>
  <c r="D666" i="1"/>
  <c r="C666" i="1"/>
  <c r="CH664" i="1"/>
  <c r="CG664" i="1"/>
  <c r="CF664" i="1"/>
  <c r="CE664" i="1"/>
  <c r="CD664" i="1"/>
  <c r="CC664" i="1"/>
  <c r="AS664" i="1"/>
  <c r="D664" i="1"/>
  <c r="C664" i="1"/>
  <c r="CH663" i="1"/>
  <c r="CG663" i="1"/>
  <c r="CF663" i="1"/>
  <c r="CE663" i="1"/>
  <c r="CD663" i="1"/>
  <c r="CC663" i="1"/>
  <c r="AS663" i="1"/>
  <c r="D663" i="1"/>
  <c r="C663" i="1"/>
  <c r="CH662" i="1"/>
  <c r="CG662" i="1"/>
  <c r="CF662" i="1"/>
  <c r="CE662" i="1"/>
  <c r="CD662" i="1"/>
  <c r="CC662" i="1"/>
  <c r="AS662" i="1"/>
  <c r="D662" i="1"/>
  <c r="C662" i="1"/>
  <c r="CH660" i="1"/>
  <c r="CG660" i="1"/>
  <c r="CF660" i="1"/>
  <c r="CE660" i="1"/>
  <c r="CD660" i="1"/>
  <c r="CC660" i="1"/>
  <c r="AS660" i="1"/>
  <c r="D660" i="1"/>
  <c r="C660" i="1"/>
  <c r="CH659" i="1"/>
  <c r="CG659" i="1"/>
  <c r="CF659" i="1"/>
  <c r="CE659" i="1"/>
  <c r="CD659" i="1"/>
  <c r="CC659" i="1"/>
  <c r="AS659" i="1"/>
  <c r="D659" i="1"/>
  <c r="C659" i="1"/>
  <c r="CH657" i="1"/>
  <c r="CG657" i="1"/>
  <c r="CF657" i="1"/>
  <c r="CE657" i="1"/>
  <c r="CD657" i="1"/>
  <c r="CC657" i="1"/>
  <c r="AS657" i="1"/>
  <c r="D657" i="1"/>
  <c r="C657" i="1"/>
  <c r="CH656" i="1"/>
  <c r="CG656" i="1"/>
  <c r="CF656" i="1"/>
  <c r="CE656" i="1"/>
  <c r="CD656" i="1"/>
  <c r="CC656" i="1"/>
  <c r="AS656" i="1"/>
  <c r="D656" i="1"/>
  <c r="C656" i="1"/>
  <c r="CH655" i="1"/>
  <c r="CG655" i="1"/>
  <c r="CF655" i="1"/>
  <c r="CE655" i="1"/>
  <c r="CD655" i="1"/>
  <c r="CC655" i="1"/>
  <c r="AS655" i="1"/>
  <c r="D655" i="1"/>
  <c r="C655" i="1"/>
  <c r="CH653" i="1"/>
  <c r="CG653" i="1"/>
  <c r="CF653" i="1"/>
  <c r="CE653" i="1"/>
  <c r="CD653" i="1"/>
  <c r="CC653" i="1"/>
  <c r="AS653" i="1"/>
  <c r="D653" i="1"/>
  <c r="C653" i="1"/>
  <c r="CH645" i="1"/>
  <c r="CG645" i="1"/>
  <c r="CF645" i="1"/>
  <c r="CE645" i="1"/>
  <c r="CD645" i="1"/>
  <c r="CC645" i="1"/>
  <c r="AS645" i="1"/>
  <c r="D645" i="1"/>
  <c r="C645" i="1"/>
  <c r="CH644" i="1"/>
  <c r="CG644" i="1"/>
  <c r="CF644" i="1"/>
  <c r="CE644" i="1"/>
  <c r="CD644" i="1"/>
  <c r="CC644" i="1"/>
  <c r="D644" i="1"/>
  <c r="C644" i="1"/>
  <c r="CH643" i="1"/>
  <c r="CG643" i="1"/>
  <c r="CF643" i="1"/>
  <c r="CE643" i="1"/>
  <c r="CD643" i="1"/>
  <c r="CC643" i="1"/>
  <c r="AS643" i="1"/>
  <c r="D643" i="1"/>
  <c r="C643" i="1"/>
  <c r="CH639" i="1"/>
  <c r="CG639" i="1"/>
  <c r="CF639" i="1"/>
  <c r="CE639" i="1"/>
  <c r="CD639" i="1"/>
  <c r="CC639" i="1"/>
  <c r="AS639" i="1"/>
  <c r="D639" i="1"/>
  <c r="C639" i="1"/>
  <c r="CH634" i="1"/>
  <c r="CG634" i="1"/>
  <c r="CF634" i="1"/>
  <c r="CE634" i="1"/>
  <c r="CD634" i="1"/>
  <c r="CC634" i="1"/>
  <c r="D634" i="1"/>
  <c r="C634" i="1"/>
  <c r="CH631" i="1"/>
  <c r="CG631" i="1"/>
  <c r="CF631" i="1"/>
  <c r="CE631" i="1"/>
  <c r="CD631" i="1"/>
  <c r="CC631" i="1"/>
  <c r="AS631" i="1"/>
  <c r="D631" i="1"/>
  <c r="C631" i="1"/>
  <c r="CH629" i="1"/>
  <c r="CG629" i="1"/>
  <c r="CF629" i="1"/>
  <c r="CE629" i="1"/>
  <c r="CD629" i="1"/>
  <c r="CC629" i="1"/>
  <c r="AS629" i="1"/>
  <c r="D629" i="1"/>
  <c r="C629" i="1"/>
  <c r="CH627" i="1"/>
  <c r="CG627" i="1"/>
  <c r="CF627" i="1"/>
  <c r="CE627" i="1"/>
  <c r="CD627" i="1"/>
  <c r="CC627" i="1"/>
  <c r="AS627" i="1"/>
  <c r="D627" i="1"/>
  <c r="C627" i="1"/>
  <c r="CH621" i="1"/>
  <c r="CG621" i="1"/>
  <c r="CF621" i="1"/>
  <c r="CE621" i="1"/>
  <c r="CD621" i="1"/>
  <c r="CC621" i="1"/>
  <c r="AS621" i="1"/>
  <c r="D621" i="1"/>
  <c r="C621" i="1"/>
  <c r="CH613" i="1"/>
  <c r="CG613" i="1"/>
  <c r="CF613" i="1"/>
  <c r="CE613" i="1"/>
  <c r="CD613" i="1"/>
  <c r="CC613" i="1"/>
  <c r="AS613" i="1"/>
  <c r="D613" i="1"/>
  <c r="C613" i="1"/>
  <c r="CH607" i="1"/>
  <c r="CG607" i="1"/>
  <c r="CF607" i="1"/>
  <c r="CE607" i="1"/>
  <c r="CD607" i="1"/>
  <c r="CC607" i="1"/>
  <c r="AS607" i="1"/>
  <c r="D607" i="1"/>
  <c r="C607" i="1"/>
  <c r="CH606" i="1"/>
  <c r="CG606" i="1"/>
  <c r="CF606" i="1"/>
  <c r="CE606" i="1"/>
  <c r="CD606" i="1"/>
  <c r="CC606" i="1"/>
  <c r="AS606" i="1"/>
  <c r="D606" i="1"/>
  <c r="C606" i="1"/>
  <c r="CH605" i="1"/>
  <c r="CG605" i="1"/>
  <c r="CF605" i="1"/>
  <c r="CE605" i="1"/>
  <c r="CD605" i="1"/>
  <c r="CC605" i="1"/>
  <c r="AS605" i="1"/>
  <c r="D605" i="1"/>
  <c r="C605" i="1"/>
  <c r="CH596" i="1"/>
  <c r="CG596" i="1"/>
  <c r="CF596" i="1"/>
  <c r="CE596" i="1"/>
  <c r="CD596" i="1"/>
  <c r="CC596" i="1"/>
  <c r="AS596" i="1"/>
  <c r="D596" i="1"/>
  <c r="C596" i="1"/>
  <c r="CH595" i="1"/>
  <c r="CG595" i="1"/>
  <c r="CF595" i="1"/>
  <c r="CE595" i="1"/>
  <c r="CD595" i="1"/>
  <c r="CC595" i="1"/>
  <c r="AS595" i="1"/>
  <c r="D595" i="1"/>
  <c r="C595" i="1"/>
  <c r="CH592" i="1"/>
  <c r="CG592" i="1"/>
  <c r="CF592" i="1"/>
  <c r="CE592" i="1"/>
  <c r="CD592" i="1"/>
  <c r="CC592" i="1"/>
  <c r="AS592" i="1"/>
  <c r="D592" i="1"/>
  <c r="C592" i="1"/>
  <c r="CH591" i="1"/>
  <c r="CG591" i="1"/>
  <c r="CF591" i="1"/>
  <c r="CE591" i="1"/>
  <c r="CD591" i="1"/>
  <c r="CC591" i="1"/>
  <c r="AS591" i="1"/>
  <c r="D591" i="1"/>
  <c r="C591" i="1"/>
  <c r="CH587" i="1"/>
  <c r="CG587" i="1"/>
  <c r="CF587" i="1"/>
  <c r="CE587" i="1"/>
  <c r="CD587" i="1"/>
  <c r="CC587" i="1"/>
  <c r="D587" i="1"/>
  <c r="C587" i="1"/>
  <c r="CH586" i="1"/>
  <c r="CG586" i="1"/>
  <c r="CF586" i="1"/>
  <c r="CE586" i="1"/>
  <c r="CD586" i="1"/>
  <c r="CC586" i="1"/>
  <c r="AS586" i="1"/>
  <c r="D586" i="1"/>
  <c r="C586" i="1"/>
  <c r="CH585" i="1"/>
  <c r="CG585" i="1"/>
  <c r="CF585" i="1"/>
  <c r="CE585" i="1"/>
  <c r="CD585" i="1"/>
  <c r="CC585" i="1"/>
  <c r="AS585" i="1"/>
  <c r="D585" i="1"/>
  <c r="C585" i="1"/>
  <c r="CH583" i="1"/>
  <c r="CG583" i="1"/>
  <c r="CF583" i="1"/>
  <c r="CE583" i="1"/>
  <c r="CD583" i="1"/>
  <c r="CC583" i="1"/>
  <c r="AS583" i="1"/>
  <c r="D583" i="1"/>
  <c r="C583" i="1"/>
  <c r="CH573" i="1"/>
  <c r="CG573" i="1"/>
  <c r="CF573" i="1"/>
  <c r="CE573" i="1"/>
  <c r="CD573" i="1"/>
  <c r="CC573" i="1"/>
  <c r="AS573" i="1"/>
  <c r="D573" i="1"/>
  <c r="C573" i="1"/>
  <c r="CH567" i="1"/>
  <c r="CG567" i="1"/>
  <c r="CF567" i="1"/>
  <c r="CE567" i="1"/>
  <c r="CD567" i="1"/>
  <c r="CC567" i="1"/>
  <c r="D567" i="1"/>
  <c r="C567" i="1"/>
  <c r="CH566" i="1"/>
  <c r="CG566" i="1"/>
  <c r="CF566" i="1"/>
  <c r="CE566" i="1"/>
  <c r="CD566" i="1"/>
  <c r="CC566" i="1"/>
  <c r="AS566" i="1"/>
  <c r="D566" i="1"/>
  <c r="C566" i="1"/>
  <c r="CH563" i="1"/>
  <c r="CG563" i="1"/>
  <c r="CF563" i="1"/>
  <c r="CE563" i="1"/>
  <c r="CD563" i="1"/>
  <c r="CC563" i="1"/>
  <c r="AS563" i="1"/>
  <c r="D563" i="1"/>
  <c r="C563" i="1"/>
  <c r="CH560" i="1"/>
  <c r="CG560" i="1"/>
  <c r="CF560" i="1"/>
  <c r="CE560" i="1"/>
  <c r="CD560" i="1"/>
  <c r="CC560" i="1"/>
  <c r="AS560" i="1"/>
  <c r="D560" i="1"/>
  <c r="C560" i="1"/>
  <c r="CH555" i="1"/>
  <c r="CG555" i="1"/>
  <c r="CF555" i="1"/>
  <c r="CE555" i="1"/>
  <c r="CD555" i="1"/>
  <c r="CC555" i="1"/>
  <c r="AS555" i="1"/>
  <c r="D555" i="1"/>
  <c r="C555" i="1"/>
  <c r="CH553" i="1"/>
  <c r="CG553" i="1"/>
  <c r="CF553" i="1"/>
  <c r="CE553" i="1"/>
  <c r="CD553" i="1"/>
  <c r="CC553" i="1"/>
  <c r="AS553" i="1"/>
  <c r="D553" i="1"/>
  <c r="C553" i="1"/>
  <c r="CH550" i="1"/>
  <c r="CG550" i="1"/>
  <c r="CF550" i="1"/>
  <c r="CE550" i="1"/>
  <c r="CD550" i="1"/>
  <c r="CC550" i="1"/>
  <c r="AS550" i="1"/>
  <c r="D550" i="1"/>
  <c r="C550" i="1"/>
  <c r="CH548" i="1"/>
  <c r="CG548" i="1"/>
  <c r="CF548" i="1"/>
  <c r="CE548" i="1"/>
  <c r="CD548" i="1"/>
  <c r="CC548" i="1"/>
  <c r="D548" i="1"/>
  <c r="C548" i="1"/>
  <c r="CH547" i="1"/>
  <c r="CG547" i="1"/>
  <c r="CF547" i="1"/>
  <c r="CE547" i="1"/>
  <c r="CD547" i="1"/>
  <c r="CC547" i="1"/>
  <c r="AS547" i="1"/>
  <c r="D547" i="1"/>
  <c r="C547" i="1"/>
  <c r="CH543" i="1"/>
  <c r="CG543" i="1"/>
  <c r="CF543" i="1"/>
  <c r="CE543" i="1"/>
  <c r="CD543" i="1"/>
  <c r="CC543" i="1"/>
  <c r="AS543" i="1"/>
  <c r="D543" i="1"/>
  <c r="C543" i="1"/>
  <c r="CH533" i="1"/>
  <c r="CG533" i="1"/>
  <c r="CF533" i="1"/>
  <c r="CE533" i="1"/>
  <c r="CD533" i="1"/>
  <c r="CC533" i="1"/>
  <c r="AS533" i="1"/>
  <c r="D533" i="1"/>
  <c r="C533" i="1"/>
  <c r="CH528" i="1"/>
  <c r="CG528" i="1"/>
  <c r="CF528" i="1"/>
  <c r="CE528" i="1"/>
  <c r="CD528" i="1"/>
  <c r="CC528" i="1"/>
  <c r="AS528" i="1"/>
  <c r="D528" i="1"/>
  <c r="C528" i="1"/>
  <c r="CH516" i="1"/>
  <c r="CG516" i="1"/>
  <c r="CF516" i="1"/>
  <c r="CE516" i="1"/>
  <c r="CD516" i="1"/>
  <c r="CC516" i="1"/>
  <c r="AS516" i="1"/>
  <c r="D516" i="1"/>
  <c r="C516" i="1"/>
  <c r="CH514" i="1"/>
  <c r="CG514" i="1"/>
  <c r="CF514" i="1"/>
  <c r="CE514" i="1"/>
  <c r="CD514" i="1"/>
  <c r="CC514" i="1"/>
  <c r="AS514" i="1"/>
  <c r="D514" i="1"/>
  <c r="C514" i="1"/>
  <c r="CH505" i="1"/>
  <c r="CG505" i="1"/>
  <c r="CF505" i="1"/>
  <c r="CE505" i="1"/>
  <c r="CD505" i="1"/>
  <c r="CC505" i="1"/>
  <c r="AS505" i="1"/>
  <c r="D505" i="1"/>
  <c r="C505" i="1"/>
  <c r="CH504" i="1"/>
  <c r="CG504" i="1"/>
  <c r="CF504" i="1"/>
  <c r="CE504" i="1"/>
  <c r="CD504" i="1"/>
  <c r="CC504" i="1"/>
  <c r="AS504" i="1"/>
  <c r="D504" i="1"/>
  <c r="C504" i="1"/>
  <c r="CH501" i="1"/>
  <c r="CG501" i="1"/>
  <c r="CF501" i="1"/>
  <c r="CE501" i="1"/>
  <c r="CD501" i="1"/>
  <c r="CC501" i="1"/>
  <c r="D501" i="1"/>
  <c r="C501" i="1"/>
  <c r="CH496" i="1"/>
  <c r="CG496" i="1"/>
  <c r="CF496" i="1"/>
  <c r="CE496" i="1"/>
  <c r="CD496" i="1"/>
  <c r="CC496" i="1"/>
  <c r="AT496" i="1"/>
  <c r="AS496" i="1" s="1"/>
  <c r="D496" i="1"/>
  <c r="C496" i="1"/>
  <c r="CH485" i="1"/>
  <c r="CG485" i="1"/>
  <c r="CF485" i="1"/>
  <c r="CE485" i="1"/>
  <c r="CD485" i="1"/>
  <c r="CC485" i="1"/>
  <c r="AS485" i="1"/>
  <c r="D485" i="1"/>
  <c r="C485" i="1"/>
  <c r="CH482" i="1"/>
  <c r="CG482" i="1"/>
  <c r="CF482" i="1"/>
  <c r="CE482" i="1"/>
  <c r="CD482" i="1"/>
  <c r="CC482" i="1"/>
  <c r="AS482" i="1"/>
  <c r="D482" i="1"/>
  <c r="C482" i="1"/>
  <c r="CH478" i="1"/>
  <c r="CG478" i="1"/>
  <c r="CF478" i="1"/>
  <c r="CE478" i="1"/>
  <c r="CD478" i="1"/>
  <c r="CC478" i="1"/>
  <c r="AS478" i="1"/>
  <c r="D478" i="1"/>
  <c r="C478" i="1"/>
  <c r="CH474" i="1"/>
  <c r="CG474" i="1"/>
  <c r="CF474" i="1"/>
  <c r="CE474" i="1"/>
  <c r="CD474" i="1"/>
  <c r="CC474" i="1"/>
  <c r="AS474" i="1"/>
  <c r="D474" i="1"/>
  <c r="C474" i="1"/>
  <c r="CH462" i="1"/>
  <c r="CG462" i="1"/>
  <c r="CF462" i="1"/>
  <c r="CE462" i="1"/>
  <c r="CD462" i="1"/>
  <c r="CC462" i="1"/>
  <c r="AS462" i="1"/>
  <c r="D462" i="1"/>
  <c r="C462" i="1"/>
  <c r="CH459" i="1"/>
  <c r="CG459" i="1"/>
  <c r="CF459" i="1"/>
  <c r="CE459" i="1"/>
  <c r="CD459" i="1"/>
  <c r="CC459" i="1"/>
  <c r="AS459" i="1"/>
  <c r="D459" i="1"/>
  <c r="C459" i="1"/>
  <c r="CH456" i="1"/>
  <c r="CG456" i="1"/>
  <c r="CF456" i="1"/>
  <c r="CE456" i="1"/>
  <c r="CD456" i="1"/>
  <c r="CC456" i="1"/>
  <c r="AS456" i="1"/>
  <c r="D456" i="1"/>
  <c r="C456" i="1"/>
  <c r="CH451" i="1"/>
  <c r="CG451" i="1"/>
  <c r="CF451" i="1"/>
  <c r="CE451" i="1"/>
  <c r="CD451" i="1"/>
  <c r="CC451" i="1"/>
  <c r="AS451" i="1"/>
  <c r="D451" i="1"/>
  <c r="C451" i="1"/>
  <c r="CH450" i="1"/>
  <c r="CG450" i="1"/>
  <c r="CF450" i="1"/>
  <c r="CE450" i="1"/>
  <c r="CD450" i="1"/>
  <c r="CC450" i="1"/>
  <c r="AS450" i="1"/>
  <c r="D450" i="1"/>
  <c r="C450" i="1"/>
  <c r="CH446" i="1"/>
  <c r="CG446" i="1"/>
  <c r="CF446" i="1"/>
  <c r="CE446" i="1"/>
  <c r="CD446" i="1"/>
  <c r="CC446" i="1"/>
  <c r="AS446" i="1"/>
  <c r="D446" i="1"/>
  <c r="C446" i="1"/>
  <c r="CH438" i="1"/>
  <c r="CG438" i="1"/>
  <c r="CF438" i="1"/>
  <c r="CE438" i="1"/>
  <c r="CD438" i="1"/>
  <c r="CC438" i="1"/>
  <c r="AS438" i="1"/>
  <c r="D438" i="1"/>
  <c r="C438" i="1"/>
  <c r="CH432" i="1"/>
  <c r="CG432" i="1"/>
  <c r="CF432" i="1"/>
  <c r="CE432" i="1"/>
  <c r="CD432" i="1"/>
  <c r="CC432" i="1"/>
  <c r="AS432" i="1"/>
  <c r="D432" i="1"/>
  <c r="C432" i="1"/>
  <c r="CH431" i="1"/>
  <c r="CG431" i="1"/>
  <c r="CF431" i="1"/>
  <c r="CE431" i="1"/>
  <c r="CD431" i="1"/>
  <c r="CC431" i="1"/>
  <c r="AS431" i="1"/>
  <c r="D431" i="1"/>
  <c r="C431" i="1"/>
  <c r="CH426" i="1"/>
  <c r="CG426" i="1"/>
  <c r="CF426" i="1"/>
  <c r="CE426" i="1"/>
  <c r="CD426" i="1"/>
  <c r="CC426" i="1"/>
  <c r="AS426" i="1"/>
  <c r="D426" i="1"/>
  <c r="C426" i="1"/>
  <c r="CH425" i="1"/>
  <c r="CG425" i="1"/>
  <c r="CF425" i="1"/>
  <c r="CE425" i="1"/>
  <c r="CD425" i="1"/>
  <c r="CC425" i="1"/>
  <c r="AS425" i="1"/>
  <c r="D425" i="1"/>
  <c r="C425" i="1"/>
  <c r="CH417" i="1"/>
  <c r="CG417" i="1"/>
  <c r="CF417" i="1"/>
  <c r="CE417" i="1"/>
  <c r="CD417" i="1"/>
  <c r="CC417" i="1"/>
  <c r="AS417" i="1"/>
  <c r="D417" i="1"/>
  <c r="C417" i="1"/>
  <c r="CH416" i="1"/>
  <c r="CG416" i="1"/>
  <c r="CF416" i="1"/>
  <c r="CE416" i="1"/>
  <c r="CD416" i="1"/>
  <c r="CC416" i="1"/>
  <c r="AS416" i="1"/>
  <c r="D416" i="1"/>
  <c r="C416" i="1"/>
  <c r="CH415" i="1"/>
  <c r="CG415" i="1"/>
  <c r="CF415" i="1"/>
  <c r="CE415" i="1"/>
  <c r="CD415" i="1"/>
  <c r="CC415" i="1"/>
  <c r="AS415" i="1"/>
  <c r="D415" i="1"/>
  <c r="C415" i="1"/>
  <c r="CH413" i="1"/>
  <c r="CG413" i="1"/>
  <c r="CF413" i="1"/>
  <c r="CE413" i="1"/>
  <c r="CD413" i="1"/>
  <c r="CC413" i="1"/>
  <c r="AS413" i="1"/>
  <c r="D413" i="1"/>
  <c r="C413" i="1"/>
  <c r="CH412" i="1"/>
  <c r="CG412" i="1"/>
  <c r="CF412" i="1"/>
  <c r="CE412" i="1"/>
  <c r="CD412" i="1"/>
  <c r="CC412" i="1"/>
  <c r="AS412" i="1"/>
  <c r="D412" i="1"/>
  <c r="C412" i="1"/>
  <c r="CH409" i="1"/>
  <c r="CG409" i="1"/>
  <c r="CF409" i="1"/>
  <c r="CE409" i="1"/>
  <c r="CD409" i="1"/>
  <c r="CC409" i="1"/>
  <c r="AS409" i="1"/>
  <c r="D409" i="1"/>
  <c r="C409" i="1"/>
  <c r="CH408" i="1"/>
  <c r="CG408" i="1"/>
  <c r="CF408" i="1"/>
  <c r="CE408" i="1"/>
  <c r="CD408" i="1"/>
  <c r="CC408" i="1"/>
  <c r="AS408" i="1"/>
  <c r="D408" i="1"/>
  <c r="C408" i="1"/>
  <c r="CH404" i="1"/>
  <c r="CG404" i="1"/>
  <c r="CF404" i="1"/>
  <c r="CE404" i="1"/>
  <c r="CD404" i="1"/>
  <c r="CC404" i="1"/>
  <c r="AS404" i="1"/>
  <c r="D404" i="1"/>
  <c r="C404" i="1"/>
  <c r="CH402" i="1"/>
  <c r="CG402" i="1"/>
  <c r="CF402" i="1"/>
  <c r="CE402" i="1"/>
  <c r="CD402" i="1"/>
  <c r="CC402" i="1"/>
  <c r="AS402" i="1"/>
  <c r="D402" i="1"/>
  <c r="C402" i="1"/>
  <c r="CH401" i="1"/>
  <c r="CG401" i="1"/>
  <c r="CF401" i="1"/>
  <c r="CE401" i="1"/>
  <c r="CD401" i="1"/>
  <c r="CC401" i="1"/>
  <c r="AS401" i="1"/>
  <c r="D401" i="1"/>
  <c r="C401" i="1"/>
  <c r="CH397" i="1"/>
  <c r="CG397" i="1"/>
  <c r="CF397" i="1"/>
  <c r="CE397" i="1"/>
  <c r="CD397" i="1"/>
  <c r="CC397" i="1"/>
  <c r="AS397" i="1"/>
  <c r="D397" i="1"/>
  <c r="C397" i="1"/>
  <c r="CH396" i="1"/>
  <c r="CG396" i="1"/>
  <c r="CF396" i="1"/>
  <c r="CE396" i="1"/>
  <c r="CD396" i="1"/>
  <c r="CC396" i="1"/>
  <c r="AS396" i="1"/>
  <c r="D396" i="1"/>
  <c r="C396" i="1"/>
  <c r="CH395" i="1"/>
  <c r="CG395" i="1"/>
  <c r="CF395" i="1"/>
  <c r="CE395" i="1"/>
  <c r="CD395" i="1"/>
  <c r="CC395" i="1"/>
  <c r="AS395" i="1"/>
  <c r="D395" i="1"/>
  <c r="C395" i="1"/>
  <c r="CH394" i="1"/>
  <c r="CG394" i="1"/>
  <c r="CF394" i="1"/>
  <c r="CE394" i="1"/>
  <c r="CD394" i="1"/>
  <c r="CC394" i="1"/>
  <c r="AS394" i="1"/>
  <c r="D394" i="1"/>
  <c r="C394" i="1"/>
  <c r="CH393" i="1"/>
  <c r="CG393" i="1"/>
  <c r="CF393" i="1"/>
  <c r="CE393" i="1"/>
  <c r="CD393" i="1"/>
  <c r="CC393" i="1"/>
  <c r="AS393" i="1"/>
  <c r="D393" i="1"/>
  <c r="C393" i="1"/>
  <c r="CH389" i="1"/>
  <c r="CG389" i="1"/>
  <c r="CF389" i="1"/>
  <c r="CE389" i="1"/>
  <c r="CD389" i="1"/>
  <c r="CC389" i="1"/>
  <c r="AS389" i="1"/>
  <c r="D389" i="1"/>
  <c r="C389" i="1"/>
  <c r="CH388" i="1"/>
  <c r="CG388" i="1"/>
  <c r="CF388" i="1"/>
  <c r="CE388" i="1"/>
  <c r="CD388" i="1"/>
  <c r="CC388" i="1"/>
  <c r="AS388" i="1"/>
  <c r="D388" i="1"/>
  <c r="C388" i="1"/>
  <c r="CH387" i="1"/>
  <c r="CG387" i="1"/>
  <c r="CF387" i="1"/>
  <c r="CE387" i="1"/>
  <c r="CD387" i="1"/>
  <c r="CC387" i="1"/>
  <c r="AS387" i="1"/>
  <c r="D387" i="1"/>
  <c r="C387" i="1"/>
  <c r="CH386" i="1"/>
  <c r="CG386" i="1"/>
  <c r="CF386" i="1"/>
  <c r="CE386" i="1"/>
  <c r="CD386" i="1"/>
  <c r="CC386" i="1"/>
  <c r="AS386" i="1"/>
  <c r="D386" i="1"/>
  <c r="C386" i="1"/>
  <c r="CH381" i="1"/>
  <c r="CG381" i="1"/>
  <c r="CF381" i="1"/>
  <c r="CE381" i="1"/>
  <c r="CD381" i="1"/>
  <c r="CC381" i="1"/>
  <c r="AS381" i="1"/>
  <c r="D381" i="1"/>
  <c r="C381" i="1"/>
  <c r="CH380" i="1"/>
  <c r="CG380" i="1"/>
  <c r="CF380" i="1"/>
  <c r="CE380" i="1"/>
  <c r="CD380" i="1"/>
  <c r="CC380" i="1"/>
  <c r="AS380" i="1"/>
  <c r="D380" i="1"/>
  <c r="C380" i="1"/>
  <c r="CH378" i="1"/>
  <c r="CG378" i="1"/>
  <c r="CF378" i="1"/>
  <c r="CE378" i="1"/>
  <c r="CD378" i="1"/>
  <c r="CC378" i="1"/>
  <c r="AS378" i="1"/>
  <c r="D378" i="1"/>
  <c r="C378" i="1"/>
  <c r="CH375" i="1"/>
  <c r="CG375" i="1"/>
  <c r="CF375" i="1"/>
  <c r="CE375" i="1"/>
  <c r="CD375" i="1"/>
  <c r="CC375" i="1"/>
  <c r="AS375" i="1"/>
  <c r="D375" i="1"/>
  <c r="C375" i="1"/>
  <c r="CH373" i="1"/>
  <c r="CG373" i="1"/>
  <c r="CF373" i="1"/>
  <c r="CE373" i="1"/>
  <c r="CD373" i="1"/>
  <c r="CC373" i="1"/>
  <c r="AS373" i="1"/>
  <c r="D373" i="1"/>
  <c r="C373" i="1"/>
  <c r="CH364" i="1"/>
  <c r="CG364" i="1"/>
  <c r="CF364" i="1"/>
  <c r="CE364" i="1"/>
  <c r="CD364" i="1"/>
  <c r="CC364" i="1"/>
  <c r="AS364" i="1"/>
  <c r="D364" i="1"/>
  <c r="C364" i="1"/>
  <c r="CH353" i="1"/>
  <c r="CG353" i="1"/>
  <c r="CF353" i="1"/>
  <c r="CE353" i="1"/>
  <c r="CD353" i="1"/>
  <c r="CC353" i="1"/>
  <c r="AS353" i="1"/>
  <c r="D353" i="1"/>
  <c r="C353" i="1"/>
  <c r="CH350" i="1"/>
  <c r="CG350" i="1"/>
  <c r="CF350" i="1"/>
  <c r="CE350" i="1"/>
  <c r="CD350" i="1"/>
  <c r="CC350" i="1"/>
  <c r="AS350" i="1"/>
  <c r="D350" i="1"/>
  <c r="C350" i="1"/>
  <c r="CH344" i="1"/>
  <c r="CG344" i="1"/>
  <c r="CF344" i="1"/>
  <c r="CE344" i="1"/>
  <c r="CD344" i="1"/>
  <c r="CC344" i="1"/>
  <c r="AS344" i="1"/>
  <c r="D344" i="1"/>
  <c r="C344" i="1"/>
  <c r="CH342" i="1"/>
  <c r="CG342" i="1"/>
  <c r="CF342" i="1"/>
  <c r="CE342" i="1"/>
  <c r="CD342" i="1"/>
  <c r="CC342" i="1"/>
  <c r="AS342" i="1"/>
  <c r="D342" i="1"/>
  <c r="C342" i="1"/>
  <c r="CH340" i="1"/>
  <c r="CG340" i="1"/>
  <c r="CF340" i="1"/>
  <c r="CE340" i="1"/>
  <c r="CD340" i="1"/>
  <c r="CC340" i="1"/>
  <c r="AS340" i="1"/>
  <c r="D340" i="1"/>
  <c r="C340" i="1"/>
  <c r="CH337" i="1"/>
  <c r="CG337" i="1"/>
  <c r="CF337" i="1"/>
  <c r="CE337" i="1"/>
  <c r="CD337" i="1"/>
  <c r="CC337" i="1"/>
  <c r="AS337" i="1"/>
  <c r="D337" i="1"/>
  <c r="C337" i="1"/>
  <c r="CH335" i="1"/>
  <c r="CG335" i="1"/>
  <c r="CF335" i="1"/>
  <c r="CE335" i="1"/>
  <c r="CD335" i="1"/>
  <c r="CC335" i="1"/>
  <c r="AS335" i="1"/>
  <c r="D335" i="1"/>
  <c r="C335" i="1"/>
  <c r="CH333" i="1"/>
  <c r="CG333" i="1"/>
  <c r="CF333" i="1"/>
  <c r="CE333" i="1"/>
  <c r="CD333" i="1"/>
  <c r="CC333" i="1"/>
  <c r="AS333" i="1"/>
  <c r="D333" i="1"/>
  <c r="C333" i="1"/>
  <c r="CH332" i="1"/>
  <c r="CG332" i="1"/>
  <c r="CF332" i="1"/>
  <c r="CE332" i="1"/>
  <c r="CD332" i="1"/>
  <c r="CC332" i="1"/>
  <c r="AS332" i="1"/>
  <c r="D332" i="1"/>
  <c r="C332" i="1"/>
  <c r="CH329" i="1"/>
  <c r="CG329" i="1"/>
  <c r="CF329" i="1"/>
  <c r="CE329" i="1"/>
  <c r="CD329" i="1"/>
  <c r="CC329" i="1"/>
  <c r="AS329" i="1"/>
  <c r="D329" i="1"/>
  <c r="C329" i="1"/>
  <c r="CH325" i="1"/>
  <c r="CG325" i="1"/>
  <c r="CF325" i="1"/>
  <c r="CE325" i="1"/>
  <c r="CD325" i="1"/>
  <c r="CC325" i="1"/>
  <c r="AS325" i="1"/>
  <c r="D325" i="1"/>
  <c r="C325" i="1"/>
  <c r="CH323" i="1"/>
  <c r="CG323" i="1"/>
  <c r="CF323" i="1"/>
  <c r="CE323" i="1"/>
  <c r="CD323" i="1"/>
  <c r="CC323" i="1"/>
  <c r="AS323" i="1"/>
  <c r="D323" i="1"/>
  <c r="C323" i="1"/>
  <c r="CH322" i="1"/>
  <c r="CG322" i="1"/>
  <c r="CF322" i="1"/>
  <c r="CE322" i="1"/>
  <c r="CD322" i="1"/>
  <c r="CC322" i="1"/>
  <c r="AS322" i="1"/>
  <c r="D322" i="1"/>
  <c r="C322" i="1"/>
  <c r="CH320" i="1"/>
  <c r="CG320" i="1"/>
  <c r="CF320" i="1"/>
  <c r="CE320" i="1"/>
  <c r="CD320" i="1"/>
  <c r="CC320" i="1"/>
  <c r="AS320" i="1"/>
  <c r="D320" i="1"/>
  <c r="C320" i="1"/>
  <c r="CH319" i="1"/>
  <c r="CG319" i="1"/>
  <c r="CF319" i="1"/>
  <c r="CE319" i="1"/>
  <c r="CD319" i="1"/>
  <c r="CC319" i="1"/>
  <c r="AS319" i="1"/>
  <c r="D319" i="1"/>
  <c r="C319" i="1"/>
  <c r="CH318" i="1"/>
  <c r="CG318" i="1"/>
  <c r="CF318" i="1"/>
  <c r="CE318" i="1"/>
  <c r="CD318" i="1"/>
  <c r="CC318" i="1"/>
  <c r="AS318" i="1"/>
  <c r="D318" i="1"/>
  <c r="C318" i="1"/>
  <c r="CH316" i="1"/>
  <c r="CG316" i="1"/>
  <c r="CF316" i="1"/>
  <c r="CE316" i="1"/>
  <c r="CD316" i="1"/>
  <c r="CC316" i="1"/>
  <c r="AS316" i="1"/>
  <c r="D316" i="1"/>
  <c r="C316" i="1"/>
  <c r="CH315" i="1"/>
  <c r="CG315" i="1"/>
  <c r="CF315" i="1"/>
  <c r="CE315" i="1"/>
  <c r="CD315" i="1"/>
  <c r="CC315" i="1"/>
  <c r="AS315" i="1"/>
  <c r="D315" i="1"/>
  <c r="C315" i="1"/>
  <c r="CH314" i="1"/>
  <c r="CG314" i="1"/>
  <c r="CF314" i="1"/>
  <c r="CE314" i="1"/>
  <c r="CD314" i="1"/>
  <c r="CC314" i="1"/>
  <c r="AS314" i="1"/>
  <c r="D314" i="1"/>
  <c r="C314" i="1"/>
  <c r="CH312" i="1"/>
  <c r="CG312" i="1"/>
  <c r="CF312" i="1"/>
  <c r="CE312" i="1"/>
  <c r="CD312" i="1"/>
  <c r="CC312" i="1"/>
  <c r="AS312" i="1"/>
  <c r="D312" i="1"/>
  <c r="C312" i="1"/>
  <c r="CH311" i="1"/>
  <c r="CG311" i="1"/>
  <c r="CF311" i="1"/>
  <c r="CE311" i="1"/>
  <c r="CD311" i="1"/>
  <c r="CC311" i="1"/>
  <c r="AS311" i="1"/>
  <c r="D311" i="1"/>
  <c r="C311" i="1"/>
  <c r="CH309" i="1"/>
  <c r="CG309" i="1"/>
  <c r="CF309" i="1"/>
  <c r="CE309" i="1"/>
  <c r="CD309" i="1"/>
  <c r="CC309" i="1"/>
  <c r="AS309" i="1"/>
  <c r="D309" i="1"/>
  <c r="C309" i="1"/>
  <c r="CH307" i="1"/>
  <c r="CG307" i="1"/>
  <c r="CF307" i="1"/>
  <c r="CE307" i="1"/>
  <c r="CD307" i="1"/>
  <c r="CC307" i="1"/>
  <c r="AS307" i="1"/>
  <c r="D307" i="1"/>
  <c r="C307" i="1"/>
  <c r="CH304" i="1"/>
  <c r="CG304" i="1"/>
  <c r="CF304" i="1"/>
  <c r="CE304" i="1"/>
  <c r="CD304" i="1"/>
  <c r="CC304" i="1"/>
  <c r="AS304" i="1"/>
  <c r="D304" i="1"/>
  <c r="C304" i="1"/>
  <c r="CH303" i="1"/>
  <c r="CG303" i="1"/>
  <c r="CF303" i="1"/>
  <c r="CE303" i="1"/>
  <c r="CD303" i="1"/>
  <c r="CC303" i="1"/>
  <c r="AS303" i="1"/>
  <c r="D303" i="1"/>
  <c r="C303" i="1"/>
  <c r="CH301" i="1"/>
  <c r="CG301" i="1"/>
  <c r="CF301" i="1"/>
  <c r="CE301" i="1"/>
  <c r="CD301" i="1"/>
  <c r="CC301" i="1"/>
  <c r="AS301" i="1"/>
  <c r="D301" i="1"/>
  <c r="C301" i="1"/>
  <c r="CH299" i="1"/>
  <c r="CG299" i="1"/>
  <c r="CF299" i="1"/>
  <c r="CE299" i="1"/>
  <c r="CD299" i="1"/>
  <c r="CC299" i="1"/>
  <c r="AS299" i="1"/>
  <c r="D299" i="1"/>
  <c r="C299" i="1"/>
  <c r="CH297" i="1"/>
  <c r="CG297" i="1"/>
  <c r="CF297" i="1"/>
  <c r="CE297" i="1"/>
  <c r="CD297" i="1"/>
  <c r="CC297" i="1"/>
  <c r="AS297" i="1"/>
  <c r="D297" i="1"/>
  <c r="C297" i="1"/>
  <c r="CH295" i="1"/>
  <c r="CG295" i="1"/>
  <c r="CF295" i="1"/>
  <c r="CE295" i="1"/>
  <c r="CD295" i="1"/>
  <c r="CC295" i="1"/>
  <c r="AS295" i="1"/>
  <c r="D295" i="1"/>
  <c r="C295" i="1"/>
  <c r="CH294" i="1"/>
  <c r="CG294" i="1"/>
  <c r="CF294" i="1"/>
  <c r="CE294" i="1"/>
  <c r="CD294" i="1"/>
  <c r="CC294" i="1"/>
  <c r="AS294" i="1"/>
  <c r="D294" i="1"/>
  <c r="C294" i="1"/>
  <c r="CH293" i="1"/>
  <c r="CG293" i="1"/>
  <c r="CF293" i="1"/>
  <c r="CE293" i="1"/>
  <c r="CD293" i="1"/>
  <c r="CC293" i="1"/>
  <c r="AS293" i="1"/>
  <c r="D293" i="1"/>
  <c r="C293" i="1"/>
  <c r="CH291" i="1"/>
  <c r="CG291" i="1"/>
  <c r="CF291" i="1"/>
  <c r="CE291" i="1"/>
  <c r="CD291" i="1"/>
  <c r="CC291" i="1"/>
  <c r="AS291" i="1"/>
  <c r="D291" i="1"/>
  <c r="C291" i="1"/>
  <c r="CH290" i="1"/>
  <c r="CG290" i="1"/>
  <c r="CF290" i="1"/>
  <c r="CE290" i="1"/>
  <c r="CD290" i="1"/>
  <c r="CC290" i="1"/>
  <c r="AS290" i="1"/>
  <c r="D290" i="1"/>
  <c r="C290" i="1"/>
  <c r="CH289" i="1"/>
  <c r="CG289" i="1"/>
  <c r="CF289" i="1"/>
  <c r="CE289" i="1"/>
  <c r="CD289" i="1"/>
  <c r="CC289" i="1"/>
  <c r="AU289" i="1"/>
  <c r="AT289" i="1"/>
  <c r="D289" i="1"/>
  <c r="C289" i="1"/>
  <c r="CH288" i="1"/>
  <c r="CG288" i="1"/>
  <c r="CF288" i="1"/>
  <c r="CE288" i="1"/>
  <c r="CD288" i="1"/>
  <c r="CC288" i="1"/>
  <c r="AS288" i="1"/>
  <c r="D288" i="1"/>
  <c r="C288" i="1"/>
  <c r="CH287" i="1"/>
  <c r="CG287" i="1"/>
  <c r="CF287" i="1"/>
  <c r="CE287" i="1"/>
  <c r="CD287" i="1"/>
  <c r="CC287" i="1"/>
  <c r="AS287" i="1"/>
  <c r="D287" i="1"/>
  <c r="C287" i="1"/>
  <c r="CH286" i="1"/>
  <c r="CG286" i="1"/>
  <c r="CF286" i="1"/>
  <c r="CE286" i="1"/>
  <c r="CD286" i="1"/>
  <c r="CC286" i="1"/>
  <c r="AS286" i="1"/>
  <c r="D286" i="1"/>
  <c r="C286" i="1"/>
  <c r="CH285" i="1"/>
  <c r="CG285" i="1"/>
  <c r="CF285" i="1"/>
  <c r="CE285" i="1"/>
  <c r="CD285" i="1"/>
  <c r="CC285" i="1"/>
  <c r="AS285" i="1"/>
  <c r="D285" i="1"/>
  <c r="C285" i="1"/>
  <c r="CH284" i="1"/>
  <c r="CG284" i="1"/>
  <c r="CF284" i="1"/>
  <c r="CE284" i="1"/>
  <c r="CD284" i="1"/>
  <c r="CC284" i="1"/>
  <c r="AS284" i="1"/>
  <c r="D284" i="1"/>
  <c r="C284" i="1"/>
  <c r="CH283" i="1"/>
  <c r="CG283" i="1"/>
  <c r="CF283" i="1"/>
  <c r="CE283" i="1"/>
  <c r="CD283" i="1"/>
  <c r="CC283" i="1"/>
  <c r="AS283" i="1"/>
  <c r="D283" i="1"/>
  <c r="C283" i="1"/>
  <c r="CH282" i="1"/>
  <c r="CG282" i="1"/>
  <c r="CF282" i="1"/>
  <c r="CE282" i="1"/>
  <c r="CD282" i="1"/>
  <c r="CC282" i="1"/>
  <c r="AS282" i="1"/>
  <c r="D282" i="1"/>
  <c r="C282" i="1"/>
  <c r="CH281" i="1"/>
  <c r="CG281" i="1"/>
  <c r="CF281" i="1"/>
  <c r="CE281" i="1"/>
  <c r="CD281" i="1"/>
  <c r="CC281" i="1"/>
  <c r="AS281" i="1"/>
  <c r="D281" i="1"/>
  <c r="C281" i="1"/>
  <c r="CH280" i="1"/>
  <c r="CG280" i="1"/>
  <c r="CF280" i="1"/>
  <c r="CE280" i="1"/>
  <c r="CD280" i="1"/>
  <c r="CC280" i="1"/>
  <c r="AS280" i="1"/>
  <c r="D280" i="1"/>
  <c r="C280" i="1"/>
  <c r="CH279" i="1"/>
  <c r="CG279" i="1"/>
  <c r="CF279" i="1"/>
  <c r="CE279" i="1"/>
  <c r="CD279" i="1"/>
  <c r="CC279" i="1"/>
  <c r="AS279" i="1"/>
  <c r="D279" i="1"/>
  <c r="C279" i="1"/>
  <c r="CH278" i="1"/>
  <c r="CG278" i="1"/>
  <c r="CF278" i="1"/>
  <c r="CE278" i="1"/>
  <c r="CD278" i="1"/>
  <c r="CC278" i="1"/>
  <c r="AS278" i="1"/>
  <c r="D278" i="1"/>
  <c r="C278" i="1"/>
  <c r="CH277" i="1"/>
  <c r="CG277" i="1"/>
  <c r="CF277" i="1"/>
  <c r="CE277" i="1"/>
  <c r="CD277" i="1"/>
  <c r="CC277" i="1"/>
  <c r="AS277" i="1"/>
  <c r="D277" i="1"/>
  <c r="C277" i="1"/>
  <c r="CH276" i="1"/>
  <c r="CG276" i="1"/>
  <c r="CF276" i="1"/>
  <c r="CE276" i="1"/>
  <c r="CD276" i="1"/>
  <c r="CC276" i="1"/>
  <c r="AS276" i="1"/>
  <c r="D276" i="1"/>
  <c r="C276" i="1"/>
  <c r="CH274" i="1"/>
  <c r="CG274" i="1"/>
  <c r="CF274" i="1"/>
  <c r="CE274" i="1"/>
  <c r="CD274" i="1"/>
  <c r="CC274" i="1"/>
  <c r="AS274" i="1"/>
  <c r="D274" i="1"/>
  <c r="C274" i="1"/>
  <c r="CH273" i="1"/>
  <c r="CG273" i="1"/>
  <c r="CF273" i="1"/>
  <c r="CE273" i="1"/>
  <c r="CD273" i="1"/>
  <c r="CC273" i="1"/>
  <c r="AS273" i="1"/>
  <c r="D273" i="1"/>
  <c r="C273" i="1"/>
  <c r="CH272" i="1"/>
  <c r="CG272" i="1"/>
  <c r="CF272" i="1"/>
  <c r="CE272" i="1"/>
  <c r="CD272" i="1"/>
  <c r="CC272" i="1"/>
  <c r="AS272" i="1"/>
  <c r="D272" i="1"/>
  <c r="C272" i="1"/>
  <c r="CH270" i="1"/>
  <c r="CG270" i="1"/>
  <c r="CF270" i="1"/>
  <c r="CE270" i="1"/>
  <c r="CD270" i="1"/>
  <c r="CC270" i="1"/>
  <c r="AS270" i="1"/>
  <c r="D270" i="1"/>
  <c r="C270" i="1"/>
  <c r="CH269" i="1"/>
  <c r="CG269" i="1"/>
  <c r="CF269" i="1"/>
  <c r="CE269" i="1"/>
  <c r="CD269" i="1"/>
  <c r="CC269" i="1"/>
  <c r="AS269" i="1"/>
  <c r="D269" i="1"/>
  <c r="C269" i="1"/>
  <c r="CH268" i="1"/>
  <c r="CG268" i="1"/>
  <c r="CF268" i="1"/>
  <c r="CE268" i="1"/>
  <c r="CD268" i="1"/>
  <c r="CC268" i="1"/>
  <c r="AS268" i="1"/>
  <c r="D268" i="1"/>
  <c r="C268" i="1"/>
  <c r="CH267" i="1"/>
  <c r="CG267" i="1"/>
  <c r="CF267" i="1"/>
  <c r="CE267" i="1"/>
  <c r="CD267" i="1"/>
  <c r="CC267" i="1"/>
  <c r="AS267" i="1"/>
  <c r="D267" i="1"/>
  <c r="C267" i="1"/>
  <c r="CH266" i="1"/>
  <c r="CG266" i="1"/>
  <c r="CF266" i="1"/>
  <c r="CE266" i="1"/>
  <c r="CD266" i="1"/>
  <c r="CC266" i="1"/>
  <c r="AS266" i="1"/>
  <c r="D266" i="1"/>
  <c r="C266" i="1"/>
  <c r="CH262" i="1"/>
  <c r="CG262" i="1"/>
  <c r="CF262" i="1"/>
  <c r="CE262" i="1"/>
  <c r="CD262" i="1"/>
  <c r="CC262" i="1"/>
  <c r="AS262" i="1"/>
  <c r="D262" i="1"/>
  <c r="C262" i="1"/>
  <c r="CH261" i="1"/>
  <c r="CG261" i="1"/>
  <c r="CF261" i="1"/>
  <c r="CE261" i="1"/>
  <c r="CD261" i="1"/>
  <c r="CC261" i="1"/>
  <c r="AS261" i="1"/>
  <c r="D261" i="1"/>
  <c r="C261" i="1"/>
  <c r="CH260" i="1"/>
  <c r="CG260" i="1"/>
  <c r="CF260" i="1"/>
  <c r="CE260" i="1"/>
  <c r="CD260" i="1"/>
  <c r="CC260" i="1"/>
  <c r="AS260" i="1"/>
  <c r="D260" i="1"/>
  <c r="C260" i="1"/>
  <c r="CH259" i="1"/>
  <c r="CG259" i="1"/>
  <c r="CF259" i="1"/>
  <c r="CE259" i="1"/>
  <c r="CD259" i="1"/>
  <c r="CC259" i="1"/>
  <c r="AS259" i="1"/>
  <c r="D259" i="1"/>
  <c r="C259" i="1"/>
  <c r="CH258" i="1"/>
  <c r="CG258" i="1"/>
  <c r="CF258" i="1"/>
  <c r="CE258" i="1"/>
  <c r="CD258" i="1"/>
  <c r="CC258" i="1"/>
  <c r="AS258" i="1"/>
  <c r="D258" i="1"/>
  <c r="C258" i="1"/>
  <c r="CH257" i="1"/>
  <c r="CG257" i="1"/>
  <c r="CF257" i="1"/>
  <c r="CE257" i="1"/>
  <c r="CD257" i="1"/>
  <c r="CC257" i="1"/>
  <c r="AS257" i="1"/>
  <c r="D257" i="1"/>
  <c r="C257" i="1"/>
  <c r="CH255" i="1"/>
  <c r="CG255" i="1"/>
  <c r="CF255" i="1"/>
  <c r="CE255" i="1"/>
  <c r="CD255" i="1"/>
  <c r="CC255" i="1"/>
  <c r="AS255" i="1"/>
  <c r="D255" i="1"/>
  <c r="C255" i="1"/>
  <c r="CH254" i="1"/>
  <c r="CG254" i="1"/>
  <c r="CF254" i="1"/>
  <c r="CE254" i="1"/>
  <c r="CD254" i="1"/>
  <c r="CC254" i="1"/>
  <c r="AS254" i="1"/>
  <c r="D254" i="1"/>
  <c r="C254" i="1"/>
  <c r="CH253" i="1"/>
  <c r="CG253" i="1"/>
  <c r="CF253" i="1"/>
  <c r="CE253" i="1"/>
  <c r="CD253" i="1"/>
  <c r="CC253" i="1"/>
  <c r="AS253" i="1"/>
  <c r="D253" i="1"/>
  <c r="C253" i="1"/>
  <c r="CH252" i="1"/>
  <c r="CG252" i="1"/>
  <c r="CF252" i="1"/>
  <c r="CE252" i="1"/>
  <c r="CD252" i="1"/>
  <c r="CC252" i="1"/>
  <c r="AS252" i="1"/>
  <c r="D252" i="1"/>
  <c r="C252" i="1"/>
  <c r="CH251" i="1"/>
  <c r="CG251" i="1"/>
  <c r="CF251" i="1"/>
  <c r="CE251" i="1"/>
  <c r="CD251" i="1"/>
  <c r="CC251" i="1"/>
  <c r="AS251" i="1"/>
  <c r="D251" i="1"/>
  <c r="C251" i="1"/>
  <c r="CH250" i="1"/>
  <c r="CG250" i="1"/>
  <c r="CF250" i="1"/>
  <c r="CE250" i="1"/>
  <c r="CD250" i="1"/>
  <c r="CC250" i="1"/>
  <c r="AS250" i="1"/>
  <c r="D250" i="1"/>
  <c r="C250" i="1"/>
  <c r="CH249" i="1"/>
  <c r="CG249" i="1"/>
  <c r="CF249" i="1"/>
  <c r="CE249" i="1"/>
  <c r="CD249" i="1"/>
  <c r="CC249" i="1"/>
  <c r="AS249" i="1"/>
  <c r="D249" i="1"/>
  <c r="C249" i="1"/>
  <c r="CH248" i="1"/>
  <c r="CG248" i="1"/>
  <c r="CF248" i="1"/>
  <c r="CE248" i="1"/>
  <c r="CD248" i="1"/>
  <c r="CC248" i="1"/>
  <c r="AS248" i="1"/>
  <c r="D248" i="1"/>
  <c r="C248" i="1"/>
  <c r="CH247" i="1"/>
  <c r="CG247" i="1"/>
  <c r="CF247" i="1"/>
  <c r="CE247" i="1"/>
  <c r="CD247" i="1"/>
  <c r="CC247" i="1"/>
  <c r="AS247" i="1"/>
  <c r="D247" i="1"/>
  <c r="C247" i="1"/>
  <c r="CH246" i="1"/>
  <c r="CG246" i="1"/>
  <c r="CF246" i="1"/>
  <c r="CE246" i="1"/>
  <c r="CD246" i="1"/>
  <c r="CC246" i="1"/>
  <c r="AS246" i="1"/>
  <c r="D246" i="1"/>
  <c r="C246" i="1"/>
  <c r="CH245" i="1"/>
  <c r="CG245" i="1"/>
  <c r="CF245" i="1"/>
  <c r="CE245" i="1"/>
  <c r="CD245" i="1"/>
  <c r="CC245" i="1"/>
  <c r="AS245" i="1"/>
  <c r="D245" i="1"/>
  <c r="C245" i="1"/>
  <c r="CH244" i="1"/>
  <c r="CG244" i="1"/>
  <c r="CF244" i="1"/>
  <c r="CE244" i="1"/>
  <c r="CD244" i="1"/>
  <c r="CC244" i="1"/>
  <c r="AS244" i="1"/>
  <c r="D244" i="1"/>
  <c r="C244" i="1"/>
  <c r="CH243" i="1"/>
  <c r="CG243" i="1"/>
  <c r="CF243" i="1"/>
  <c r="CE243" i="1"/>
  <c r="CD243" i="1"/>
  <c r="CC243" i="1"/>
  <c r="AS243" i="1"/>
  <c r="D243" i="1"/>
  <c r="C243" i="1"/>
  <c r="CH242" i="1"/>
  <c r="CG242" i="1"/>
  <c r="CF242" i="1"/>
  <c r="CE242" i="1"/>
  <c r="CD242" i="1"/>
  <c r="CC242" i="1"/>
  <c r="AS242" i="1"/>
  <c r="D242" i="1"/>
  <c r="C242" i="1"/>
  <c r="CH241" i="1"/>
  <c r="CG241" i="1"/>
  <c r="CF241" i="1"/>
  <c r="CE241" i="1"/>
  <c r="CD241" i="1"/>
  <c r="CC241" i="1"/>
  <c r="AS241" i="1"/>
  <c r="D241" i="1"/>
  <c r="C241" i="1"/>
  <c r="CH240" i="1"/>
  <c r="CG240" i="1"/>
  <c r="CF240" i="1"/>
  <c r="CE240" i="1"/>
  <c r="CD240" i="1"/>
  <c r="CC240" i="1"/>
  <c r="AS240" i="1"/>
  <c r="D240" i="1"/>
  <c r="C240" i="1"/>
  <c r="CH239" i="1"/>
  <c r="CG239" i="1"/>
  <c r="CF239" i="1"/>
  <c r="CE239" i="1"/>
  <c r="CD239" i="1"/>
  <c r="CC239" i="1"/>
  <c r="AS239" i="1"/>
  <c r="D239" i="1"/>
  <c r="C239" i="1"/>
  <c r="CH238" i="1"/>
  <c r="CG238" i="1"/>
  <c r="CF238" i="1"/>
  <c r="CE238" i="1"/>
  <c r="CD238" i="1"/>
  <c r="CC238" i="1"/>
  <c r="AS238" i="1"/>
  <c r="D238" i="1"/>
  <c r="C238" i="1"/>
  <c r="CH237" i="1"/>
  <c r="CG237" i="1"/>
  <c r="CF237" i="1"/>
  <c r="CE237" i="1"/>
  <c r="CD237" i="1"/>
  <c r="CC237" i="1"/>
  <c r="AS237" i="1"/>
  <c r="D237" i="1"/>
  <c r="C237" i="1"/>
  <c r="CH236" i="1"/>
  <c r="CG236" i="1"/>
  <c r="CF236" i="1"/>
  <c r="CE236" i="1"/>
  <c r="CD236" i="1"/>
  <c r="CC236" i="1"/>
  <c r="AS236" i="1"/>
  <c r="D236" i="1"/>
  <c r="C236" i="1"/>
  <c r="CH235" i="1"/>
  <c r="CG235" i="1"/>
  <c r="CF235" i="1"/>
  <c r="CE235" i="1"/>
  <c r="CD235" i="1"/>
  <c r="CC235" i="1"/>
  <c r="AS235" i="1"/>
  <c r="D235" i="1"/>
  <c r="C235" i="1"/>
  <c r="CH233" i="1"/>
  <c r="CG233" i="1"/>
  <c r="CF233" i="1"/>
  <c r="CE233" i="1"/>
  <c r="CD233" i="1"/>
  <c r="CC233" i="1"/>
  <c r="AS233" i="1"/>
  <c r="D233" i="1"/>
  <c r="C233" i="1"/>
  <c r="CH232" i="1"/>
  <c r="CG232" i="1"/>
  <c r="CF232" i="1"/>
  <c r="CE232" i="1"/>
  <c r="CD232" i="1"/>
  <c r="CC232" i="1"/>
  <c r="AS232" i="1"/>
  <c r="D232" i="1"/>
  <c r="C232" i="1"/>
  <c r="CH231" i="1"/>
  <c r="CG231" i="1"/>
  <c r="CF231" i="1"/>
  <c r="CE231" i="1"/>
  <c r="CD231" i="1"/>
  <c r="CC231" i="1"/>
  <c r="AS231" i="1"/>
  <c r="D231" i="1"/>
  <c r="C231" i="1"/>
  <c r="CH230" i="1"/>
  <c r="CG230" i="1"/>
  <c r="CF230" i="1"/>
  <c r="CE230" i="1"/>
  <c r="CD230" i="1"/>
  <c r="CC230" i="1"/>
  <c r="AS230" i="1"/>
  <c r="D230" i="1"/>
  <c r="C230" i="1"/>
  <c r="CH229" i="1"/>
  <c r="CG229" i="1"/>
  <c r="CF229" i="1"/>
  <c r="CE229" i="1"/>
  <c r="CD229" i="1"/>
  <c r="CC229" i="1"/>
  <c r="AS229" i="1"/>
  <c r="D229" i="1"/>
  <c r="C229" i="1"/>
  <c r="CH228" i="1"/>
  <c r="CG228" i="1"/>
  <c r="CF228" i="1"/>
  <c r="CE228" i="1"/>
  <c r="CD228" i="1"/>
  <c r="CC228" i="1"/>
  <c r="AS228" i="1"/>
  <c r="D228" i="1"/>
  <c r="C228" i="1"/>
  <c r="CH226" i="1"/>
  <c r="CG226" i="1"/>
  <c r="CF226" i="1"/>
  <c r="CE226" i="1"/>
  <c r="CD226" i="1"/>
  <c r="CC226" i="1"/>
  <c r="AS226" i="1"/>
  <c r="D226" i="1"/>
  <c r="C226" i="1"/>
  <c r="CH225" i="1"/>
  <c r="CG225" i="1"/>
  <c r="CF225" i="1"/>
  <c r="CE225" i="1"/>
  <c r="CD225" i="1"/>
  <c r="CC225" i="1"/>
  <c r="AS225" i="1"/>
  <c r="D225" i="1"/>
  <c r="C225" i="1"/>
  <c r="CH224" i="1"/>
  <c r="CG224" i="1"/>
  <c r="CF224" i="1"/>
  <c r="CE224" i="1"/>
  <c r="CD224" i="1"/>
  <c r="CC224" i="1"/>
  <c r="AS224" i="1"/>
  <c r="D224" i="1"/>
  <c r="C224" i="1"/>
  <c r="CH223" i="1"/>
  <c r="CG223" i="1"/>
  <c r="CF223" i="1"/>
  <c r="CE223" i="1"/>
  <c r="CD223" i="1"/>
  <c r="CC223" i="1"/>
  <c r="AS223" i="1"/>
  <c r="D223" i="1"/>
  <c r="C223" i="1"/>
  <c r="CH222" i="1"/>
  <c r="CG222" i="1"/>
  <c r="CF222" i="1"/>
  <c r="CE222" i="1"/>
  <c r="CD222" i="1"/>
  <c r="CC222" i="1"/>
  <c r="AS222" i="1"/>
  <c r="D222" i="1"/>
  <c r="C222" i="1"/>
  <c r="CH221" i="1"/>
  <c r="CG221" i="1"/>
  <c r="CF221" i="1"/>
  <c r="CE221" i="1"/>
  <c r="CD221" i="1"/>
  <c r="CC221" i="1"/>
  <c r="AS221" i="1"/>
  <c r="D221" i="1"/>
  <c r="C221" i="1"/>
  <c r="CH220" i="1"/>
  <c r="CG220" i="1"/>
  <c r="CF220" i="1"/>
  <c r="CE220" i="1"/>
  <c r="CD220" i="1"/>
  <c r="CC220" i="1"/>
  <c r="AS220" i="1"/>
  <c r="D220" i="1"/>
  <c r="C220" i="1"/>
  <c r="CH219" i="1"/>
  <c r="CG219" i="1"/>
  <c r="CF219" i="1"/>
  <c r="CE219" i="1"/>
  <c r="CD219" i="1"/>
  <c r="CC219" i="1"/>
  <c r="AS219" i="1"/>
  <c r="D219" i="1"/>
  <c r="C219" i="1"/>
  <c r="CH218" i="1"/>
  <c r="CG218" i="1"/>
  <c r="CF218" i="1"/>
  <c r="CE218" i="1"/>
  <c r="CD218" i="1"/>
  <c r="CC218" i="1"/>
  <c r="AS218" i="1"/>
  <c r="D218" i="1"/>
  <c r="C218" i="1"/>
  <c r="CH216" i="1"/>
  <c r="CG216" i="1"/>
  <c r="CF216" i="1"/>
  <c r="CE216" i="1"/>
  <c r="CD216" i="1"/>
  <c r="CC216" i="1"/>
  <c r="AS216" i="1"/>
  <c r="D216" i="1"/>
  <c r="C216" i="1"/>
  <c r="CH215" i="1"/>
  <c r="CG215" i="1"/>
  <c r="CF215" i="1"/>
  <c r="CE215" i="1"/>
  <c r="CD215" i="1"/>
  <c r="CC215" i="1"/>
  <c r="AS215" i="1"/>
  <c r="D215" i="1"/>
  <c r="C215" i="1"/>
  <c r="CH214" i="1"/>
  <c r="CG214" i="1"/>
  <c r="CF214" i="1"/>
  <c r="CE214" i="1"/>
  <c r="CD214" i="1"/>
  <c r="CC214" i="1"/>
  <c r="AS214" i="1"/>
  <c r="D214" i="1"/>
  <c r="C214" i="1"/>
  <c r="CH212" i="1"/>
  <c r="CG212" i="1"/>
  <c r="CF212" i="1"/>
  <c r="CE212" i="1"/>
  <c r="CD212" i="1"/>
  <c r="CC212" i="1"/>
  <c r="AS212" i="1"/>
  <c r="D212" i="1"/>
  <c r="C212" i="1"/>
  <c r="CH211" i="1"/>
  <c r="CG211" i="1"/>
  <c r="CF211" i="1"/>
  <c r="CE211" i="1"/>
  <c r="CD211" i="1"/>
  <c r="CC211" i="1"/>
  <c r="AU211" i="1"/>
  <c r="AT211" i="1"/>
  <c r="D211" i="1"/>
  <c r="C211" i="1"/>
  <c r="CH210" i="1"/>
  <c r="CG210" i="1"/>
  <c r="CF210" i="1"/>
  <c r="CE210" i="1"/>
  <c r="CD210" i="1"/>
  <c r="CC210" i="1"/>
  <c r="AS210" i="1"/>
  <c r="D210" i="1"/>
  <c r="C210" i="1"/>
  <c r="CH209" i="1"/>
  <c r="CG209" i="1"/>
  <c r="CF209" i="1"/>
  <c r="CE209" i="1"/>
  <c r="CD209" i="1"/>
  <c r="CC209" i="1"/>
  <c r="AS209" i="1"/>
  <c r="D209" i="1"/>
  <c r="C209" i="1"/>
  <c r="CH208" i="1"/>
  <c r="CG208" i="1"/>
  <c r="CF208" i="1"/>
  <c r="CE208" i="1"/>
  <c r="CD208" i="1"/>
  <c r="CC208" i="1"/>
  <c r="AS208" i="1"/>
  <c r="D208" i="1"/>
  <c r="C208" i="1"/>
  <c r="CH206" i="1"/>
  <c r="CG206" i="1"/>
  <c r="CF206" i="1"/>
  <c r="CE206" i="1"/>
  <c r="CD206" i="1"/>
  <c r="CC206" i="1"/>
  <c r="AU206" i="1"/>
  <c r="AT206" i="1"/>
  <c r="D206" i="1"/>
  <c r="C206" i="1"/>
  <c r="CH205" i="1"/>
  <c r="CG205" i="1"/>
  <c r="CF205" i="1"/>
  <c r="CE205" i="1"/>
  <c r="CD205" i="1"/>
  <c r="CC205" i="1"/>
  <c r="AS205" i="1"/>
  <c r="D205" i="1"/>
  <c r="C205" i="1"/>
  <c r="CH204" i="1"/>
  <c r="CG204" i="1"/>
  <c r="CF204" i="1"/>
  <c r="CE204" i="1"/>
  <c r="CD204" i="1"/>
  <c r="CC204" i="1"/>
  <c r="AS204" i="1"/>
  <c r="D204" i="1"/>
  <c r="C204" i="1"/>
  <c r="CH203" i="1"/>
  <c r="CG203" i="1"/>
  <c r="CF203" i="1"/>
  <c r="CE203" i="1"/>
  <c r="CD203" i="1"/>
  <c r="CC203" i="1"/>
  <c r="AS203" i="1"/>
  <c r="D203" i="1"/>
  <c r="C203" i="1"/>
  <c r="CH202" i="1"/>
  <c r="CG202" i="1"/>
  <c r="CF202" i="1"/>
  <c r="CE202" i="1"/>
  <c r="CD202" i="1"/>
  <c r="CC202" i="1"/>
  <c r="AS202" i="1"/>
  <c r="D202" i="1"/>
  <c r="C202" i="1"/>
  <c r="CH201" i="1"/>
  <c r="CG201" i="1"/>
  <c r="CF201" i="1"/>
  <c r="CE201" i="1"/>
  <c r="CD201" i="1"/>
  <c r="CC201" i="1"/>
  <c r="AS201" i="1"/>
  <c r="D201" i="1"/>
  <c r="C201" i="1"/>
  <c r="CH200" i="1"/>
  <c r="CG200" i="1"/>
  <c r="CF200" i="1"/>
  <c r="CE200" i="1"/>
  <c r="CD200" i="1"/>
  <c r="CC200" i="1"/>
  <c r="AS200" i="1"/>
  <c r="D200" i="1"/>
  <c r="C200" i="1"/>
  <c r="CH199" i="1"/>
  <c r="CG199" i="1"/>
  <c r="CF199" i="1"/>
  <c r="CE199" i="1"/>
  <c r="CD199" i="1"/>
  <c r="CC199" i="1"/>
  <c r="AS199" i="1"/>
  <c r="D199" i="1"/>
  <c r="C199" i="1"/>
  <c r="CH198" i="1"/>
  <c r="CG198" i="1"/>
  <c r="CF198" i="1"/>
  <c r="CE198" i="1"/>
  <c r="CD198" i="1"/>
  <c r="CC198" i="1"/>
  <c r="AS198" i="1"/>
  <c r="D198" i="1"/>
  <c r="C198" i="1"/>
  <c r="CH197" i="1"/>
  <c r="CG197" i="1"/>
  <c r="CF197" i="1"/>
  <c r="CE197" i="1"/>
  <c r="CD197" i="1"/>
  <c r="CC197" i="1"/>
  <c r="AS197" i="1"/>
  <c r="D197" i="1"/>
  <c r="C197" i="1"/>
  <c r="CH196" i="1"/>
  <c r="CG196" i="1"/>
  <c r="CF196" i="1"/>
  <c r="CE196" i="1"/>
  <c r="CD196" i="1"/>
  <c r="CC196" i="1"/>
  <c r="AS196" i="1"/>
  <c r="D196" i="1"/>
  <c r="C196" i="1"/>
  <c r="CH195" i="1"/>
  <c r="CG195" i="1"/>
  <c r="CF195" i="1"/>
  <c r="CE195" i="1"/>
  <c r="CD195" i="1"/>
  <c r="CC195" i="1"/>
  <c r="AS195" i="1"/>
  <c r="D195" i="1"/>
  <c r="C195" i="1"/>
  <c r="CH194" i="1"/>
  <c r="CG194" i="1"/>
  <c r="CF194" i="1"/>
  <c r="CE194" i="1"/>
  <c r="CD194" i="1"/>
  <c r="CC194" i="1"/>
  <c r="AS194" i="1"/>
  <c r="D194" i="1"/>
  <c r="C194" i="1"/>
  <c r="CH193" i="1"/>
  <c r="CG193" i="1"/>
  <c r="CF193" i="1"/>
  <c r="CE193" i="1"/>
  <c r="CD193" i="1"/>
  <c r="CC193" i="1"/>
  <c r="AU193" i="1"/>
  <c r="AT193" i="1"/>
  <c r="D193" i="1"/>
  <c r="C193" i="1"/>
  <c r="CH192" i="1"/>
  <c r="CG192" i="1"/>
  <c r="CF192" i="1"/>
  <c r="CE192" i="1"/>
  <c r="CD192" i="1"/>
  <c r="CC192" i="1"/>
  <c r="AS192" i="1"/>
  <c r="D192" i="1"/>
  <c r="C192" i="1"/>
  <c r="CH191" i="1"/>
  <c r="CG191" i="1"/>
  <c r="CF191" i="1"/>
  <c r="CE191" i="1"/>
  <c r="CD191" i="1"/>
  <c r="CC191" i="1"/>
  <c r="AS191" i="1"/>
  <c r="D191" i="1"/>
  <c r="C191" i="1"/>
  <c r="CH190" i="1"/>
  <c r="CG190" i="1"/>
  <c r="CF190" i="1"/>
  <c r="CE190" i="1"/>
  <c r="CD190" i="1"/>
  <c r="CC190" i="1"/>
  <c r="AS190" i="1"/>
  <c r="D190" i="1"/>
  <c r="C190" i="1"/>
  <c r="CH189" i="1"/>
  <c r="CG189" i="1"/>
  <c r="CF189" i="1"/>
  <c r="CE189" i="1"/>
  <c r="CD189" i="1"/>
  <c r="CC189" i="1"/>
  <c r="AS189" i="1"/>
  <c r="D189" i="1"/>
  <c r="C189" i="1"/>
  <c r="CH188" i="1"/>
  <c r="CG188" i="1"/>
  <c r="CF188" i="1"/>
  <c r="CE188" i="1"/>
  <c r="CD188" i="1"/>
  <c r="CC188" i="1"/>
  <c r="AS188" i="1"/>
  <c r="D188" i="1"/>
  <c r="C188" i="1"/>
  <c r="CH187" i="1"/>
  <c r="CG187" i="1"/>
  <c r="CF187" i="1"/>
  <c r="CE187" i="1"/>
  <c r="CD187" i="1"/>
  <c r="CC187" i="1"/>
  <c r="AS187" i="1"/>
  <c r="D187" i="1"/>
  <c r="C187" i="1"/>
  <c r="CH186" i="1"/>
  <c r="CG186" i="1"/>
  <c r="CF186" i="1"/>
  <c r="CE186" i="1"/>
  <c r="CD186" i="1"/>
  <c r="CC186" i="1"/>
  <c r="AS186" i="1"/>
  <c r="D186" i="1"/>
  <c r="C186" i="1"/>
  <c r="CH185" i="1"/>
  <c r="CG185" i="1"/>
  <c r="CF185" i="1"/>
  <c r="CE185" i="1"/>
  <c r="CD185" i="1"/>
  <c r="CC185" i="1"/>
  <c r="AS185" i="1"/>
  <c r="D185" i="1"/>
  <c r="C185" i="1"/>
  <c r="CH184" i="1"/>
  <c r="CG184" i="1"/>
  <c r="CF184" i="1"/>
  <c r="CE184" i="1"/>
  <c r="CD184" i="1"/>
  <c r="CC184" i="1"/>
  <c r="AS184" i="1"/>
  <c r="D184" i="1"/>
  <c r="C184" i="1"/>
  <c r="CH181" i="1"/>
  <c r="CG181" i="1"/>
  <c r="CF181" i="1"/>
  <c r="CE181" i="1"/>
  <c r="CD181" i="1"/>
  <c r="CC181" i="1"/>
  <c r="AS181" i="1"/>
  <c r="D181" i="1"/>
  <c r="C181" i="1"/>
  <c r="CH180" i="1"/>
  <c r="CG180" i="1"/>
  <c r="CF180" i="1"/>
  <c r="CE180" i="1"/>
  <c r="CD180" i="1"/>
  <c r="CC180" i="1"/>
  <c r="AS180" i="1"/>
  <c r="D180" i="1"/>
  <c r="C180" i="1"/>
  <c r="CH179" i="1"/>
  <c r="CG179" i="1"/>
  <c r="CF179" i="1"/>
  <c r="CE179" i="1"/>
  <c r="CD179" i="1"/>
  <c r="CC179" i="1"/>
  <c r="AS179" i="1"/>
  <c r="D179" i="1"/>
  <c r="C179" i="1"/>
  <c r="CH178" i="1"/>
  <c r="CG178" i="1"/>
  <c r="CF178" i="1"/>
  <c r="CE178" i="1"/>
  <c r="CD178" i="1"/>
  <c r="CC178" i="1"/>
  <c r="AS178" i="1"/>
  <c r="D178" i="1"/>
  <c r="C178" i="1"/>
  <c r="CH177" i="1"/>
  <c r="CG177" i="1"/>
  <c r="CF177" i="1"/>
  <c r="CE177" i="1"/>
  <c r="CD177" i="1"/>
  <c r="CC177" i="1"/>
  <c r="AS177" i="1"/>
  <c r="D177" i="1"/>
  <c r="C177" i="1"/>
  <c r="CH176" i="1"/>
  <c r="CG176" i="1"/>
  <c r="CF176" i="1"/>
  <c r="CE176" i="1"/>
  <c r="CD176" i="1"/>
  <c r="CC176" i="1"/>
  <c r="AS176" i="1"/>
  <c r="D176" i="1"/>
  <c r="C176" i="1"/>
  <c r="CH175" i="1"/>
  <c r="CG175" i="1"/>
  <c r="CF175" i="1"/>
  <c r="CE175" i="1"/>
  <c r="CD175" i="1"/>
  <c r="CC175" i="1"/>
  <c r="AS175" i="1"/>
  <c r="D175" i="1"/>
  <c r="C175" i="1"/>
  <c r="CH174" i="1"/>
  <c r="CG174" i="1"/>
  <c r="CF174" i="1"/>
  <c r="CE174" i="1"/>
  <c r="CD174" i="1"/>
  <c r="CC174" i="1"/>
  <c r="AT174" i="1"/>
  <c r="AS174" i="1" s="1"/>
  <c r="D174" i="1"/>
  <c r="C174" i="1"/>
  <c r="CH173" i="1"/>
  <c r="CG173" i="1"/>
  <c r="CF173" i="1"/>
  <c r="CE173" i="1"/>
  <c r="CD173" i="1"/>
  <c r="CC173" i="1"/>
  <c r="AS173" i="1"/>
  <c r="D173" i="1"/>
  <c r="C173" i="1"/>
  <c r="CH172" i="1"/>
  <c r="CG172" i="1"/>
  <c r="CF172" i="1"/>
  <c r="CE172" i="1"/>
  <c r="CD172" i="1"/>
  <c r="CC172" i="1"/>
  <c r="AS172" i="1"/>
  <c r="D172" i="1"/>
  <c r="C172" i="1"/>
  <c r="CH171" i="1"/>
  <c r="CG171" i="1"/>
  <c r="CF171" i="1"/>
  <c r="CE171" i="1"/>
  <c r="CD171" i="1"/>
  <c r="CC171" i="1"/>
  <c r="AS171" i="1"/>
  <c r="D171" i="1"/>
  <c r="C171" i="1"/>
  <c r="CH170" i="1"/>
  <c r="CG170" i="1"/>
  <c r="CF170" i="1"/>
  <c r="CE170" i="1"/>
  <c r="CD170" i="1"/>
  <c r="CC170" i="1"/>
  <c r="AS170" i="1"/>
  <c r="D170" i="1"/>
  <c r="C170" i="1"/>
  <c r="CH169" i="1"/>
  <c r="CG169" i="1"/>
  <c r="CF169" i="1"/>
  <c r="CE169" i="1"/>
  <c r="CD169" i="1"/>
  <c r="CC169" i="1"/>
  <c r="AS169" i="1"/>
  <c r="D169" i="1"/>
  <c r="C169" i="1"/>
  <c r="CH168" i="1"/>
  <c r="CG168" i="1"/>
  <c r="CF168" i="1"/>
  <c r="CE168" i="1"/>
  <c r="CD168" i="1"/>
  <c r="CC168" i="1"/>
  <c r="AS168" i="1"/>
  <c r="D168" i="1"/>
  <c r="C168" i="1"/>
  <c r="CH167" i="1"/>
  <c r="CG167" i="1"/>
  <c r="CF167" i="1"/>
  <c r="CE167" i="1"/>
  <c r="CD167" i="1"/>
  <c r="CC167" i="1"/>
  <c r="AS167" i="1"/>
  <c r="D167" i="1"/>
  <c r="C167" i="1"/>
  <c r="CH166" i="1"/>
  <c r="CG166" i="1"/>
  <c r="CF166" i="1"/>
  <c r="CE166" i="1"/>
  <c r="CD166" i="1"/>
  <c r="CC166" i="1"/>
  <c r="AS166" i="1"/>
  <c r="D166" i="1"/>
  <c r="C166" i="1"/>
  <c r="CH165" i="1"/>
  <c r="CG165" i="1"/>
  <c r="CF165" i="1"/>
  <c r="CE165" i="1"/>
  <c r="CD165" i="1"/>
  <c r="CC165" i="1"/>
  <c r="AS165" i="1"/>
  <c r="D165" i="1"/>
  <c r="C165" i="1"/>
  <c r="CH164" i="1"/>
  <c r="CG164" i="1"/>
  <c r="CF164" i="1"/>
  <c r="CE164" i="1"/>
  <c r="CD164" i="1"/>
  <c r="CC164" i="1"/>
  <c r="AS164" i="1"/>
  <c r="D164" i="1"/>
  <c r="C164" i="1"/>
  <c r="CH163" i="1"/>
  <c r="CG163" i="1"/>
  <c r="CF163" i="1"/>
  <c r="CE163" i="1"/>
  <c r="CD163" i="1"/>
  <c r="CC163" i="1"/>
  <c r="AS163" i="1"/>
  <c r="D163" i="1"/>
  <c r="C163" i="1"/>
  <c r="CH162" i="1"/>
  <c r="CG162" i="1"/>
  <c r="CF162" i="1"/>
  <c r="CE162" i="1"/>
  <c r="CD162" i="1"/>
  <c r="CC162" i="1"/>
  <c r="AS162" i="1"/>
  <c r="D162" i="1"/>
  <c r="C162" i="1"/>
  <c r="CH161" i="1"/>
  <c r="CG161" i="1"/>
  <c r="CF161" i="1"/>
  <c r="CE161" i="1"/>
  <c r="CD161" i="1"/>
  <c r="CC161" i="1"/>
  <c r="AS161" i="1"/>
  <c r="D161" i="1"/>
  <c r="C161" i="1"/>
  <c r="CH160" i="1"/>
  <c r="CG160" i="1"/>
  <c r="CF160" i="1"/>
  <c r="CE160" i="1"/>
  <c r="CD160" i="1"/>
  <c r="CC160" i="1"/>
  <c r="AS160" i="1"/>
  <c r="D160" i="1"/>
  <c r="C160" i="1"/>
  <c r="CH159" i="1"/>
  <c r="CG159" i="1"/>
  <c r="CF159" i="1"/>
  <c r="CE159" i="1"/>
  <c r="CD159" i="1"/>
  <c r="CC159" i="1"/>
  <c r="AU159" i="1"/>
  <c r="AS159" i="1" s="1"/>
  <c r="D159" i="1"/>
  <c r="C159" i="1"/>
  <c r="CH158" i="1"/>
  <c r="CG158" i="1"/>
  <c r="CF158" i="1"/>
  <c r="CE158" i="1"/>
  <c r="CD158" i="1"/>
  <c r="CC158" i="1"/>
  <c r="AS158" i="1"/>
  <c r="D158" i="1"/>
  <c r="C158" i="1"/>
  <c r="CH157" i="1"/>
  <c r="CG157" i="1"/>
  <c r="CF157" i="1"/>
  <c r="CE157" i="1"/>
  <c r="CD157" i="1"/>
  <c r="CC157" i="1"/>
  <c r="AS157" i="1"/>
  <c r="D157" i="1"/>
  <c r="C157" i="1"/>
  <c r="CH156" i="1"/>
  <c r="CG156" i="1"/>
  <c r="CF156" i="1"/>
  <c r="CE156" i="1"/>
  <c r="CD156" i="1"/>
  <c r="CC156" i="1"/>
  <c r="AS156" i="1"/>
  <c r="D156" i="1"/>
  <c r="C156" i="1"/>
  <c r="CH155" i="1"/>
  <c r="CG155" i="1"/>
  <c r="CF155" i="1"/>
  <c r="CE155" i="1"/>
  <c r="CD155" i="1"/>
  <c r="CC155" i="1"/>
  <c r="AS155" i="1"/>
  <c r="D155" i="1"/>
  <c r="C155" i="1"/>
  <c r="CH153" i="1"/>
  <c r="CG153" i="1"/>
  <c r="CF153" i="1"/>
  <c r="CE153" i="1"/>
  <c r="CD153" i="1"/>
  <c r="CC153" i="1"/>
  <c r="AS153" i="1"/>
  <c r="D153" i="1"/>
  <c r="C153" i="1"/>
  <c r="CH152" i="1"/>
  <c r="CG152" i="1"/>
  <c r="CF152" i="1"/>
  <c r="CE152" i="1"/>
  <c r="CD152" i="1"/>
  <c r="CC152" i="1"/>
  <c r="AS152" i="1"/>
  <c r="D152" i="1"/>
  <c r="C152" i="1"/>
  <c r="CH151" i="1"/>
  <c r="CG151" i="1"/>
  <c r="CF151" i="1"/>
  <c r="CE151" i="1"/>
  <c r="CD151" i="1"/>
  <c r="CC151" i="1"/>
  <c r="AT151" i="1"/>
  <c r="AS151" i="1" s="1"/>
  <c r="D151" i="1"/>
  <c r="C151" i="1"/>
  <c r="CH150" i="1"/>
  <c r="CG150" i="1"/>
  <c r="CF150" i="1"/>
  <c r="CE150" i="1"/>
  <c r="CD150" i="1"/>
  <c r="CC150" i="1"/>
  <c r="AS150" i="1"/>
  <c r="D150" i="1"/>
  <c r="C150" i="1"/>
  <c r="CH149" i="1"/>
  <c r="CG149" i="1"/>
  <c r="CF149" i="1"/>
  <c r="CE149" i="1"/>
  <c r="CD149" i="1"/>
  <c r="CC149" i="1"/>
  <c r="AS149" i="1"/>
  <c r="D149" i="1"/>
  <c r="C149" i="1"/>
  <c r="CH148" i="1"/>
  <c r="CG148" i="1"/>
  <c r="CF148" i="1"/>
  <c r="CE148" i="1"/>
  <c r="CD148" i="1"/>
  <c r="CC148" i="1"/>
  <c r="AS148" i="1"/>
  <c r="D148" i="1"/>
  <c r="C148" i="1"/>
  <c r="CH147" i="1"/>
  <c r="CG147" i="1"/>
  <c r="CF147" i="1"/>
  <c r="CE147" i="1"/>
  <c r="CD147" i="1"/>
  <c r="CC147" i="1"/>
  <c r="AS147" i="1"/>
  <c r="D147" i="1"/>
  <c r="C147" i="1"/>
  <c r="CH146" i="1"/>
  <c r="CG146" i="1"/>
  <c r="CF146" i="1"/>
  <c r="CE146" i="1"/>
  <c r="CD146" i="1"/>
  <c r="CC146" i="1"/>
  <c r="AS146" i="1"/>
  <c r="D146" i="1"/>
  <c r="C146" i="1"/>
  <c r="CH145" i="1"/>
  <c r="CG145" i="1"/>
  <c r="CF145" i="1"/>
  <c r="CE145" i="1"/>
  <c r="CD145" i="1"/>
  <c r="CC145" i="1"/>
  <c r="AT145" i="1"/>
  <c r="AS145" i="1" s="1"/>
  <c r="D145" i="1"/>
  <c r="C145" i="1"/>
  <c r="CH144" i="1"/>
  <c r="CG144" i="1"/>
  <c r="CF144" i="1"/>
  <c r="CE144" i="1"/>
  <c r="CD144" i="1"/>
  <c r="CC144" i="1"/>
  <c r="AS144" i="1"/>
  <c r="D144" i="1"/>
  <c r="C144" i="1"/>
  <c r="CH143" i="1"/>
  <c r="CG143" i="1"/>
  <c r="CF143" i="1"/>
  <c r="CE143" i="1"/>
  <c r="CD143" i="1"/>
  <c r="CC143" i="1"/>
  <c r="AS143" i="1"/>
  <c r="D143" i="1"/>
  <c r="C143" i="1"/>
  <c r="CH142" i="1"/>
  <c r="CG142" i="1"/>
  <c r="CF142" i="1"/>
  <c r="CE142" i="1"/>
  <c r="CD142" i="1"/>
  <c r="CC142" i="1"/>
  <c r="AS142" i="1"/>
  <c r="D142" i="1"/>
  <c r="C142" i="1"/>
  <c r="CH141" i="1"/>
  <c r="CG141" i="1"/>
  <c r="CF141" i="1"/>
  <c r="CE141" i="1"/>
  <c r="CD141" i="1"/>
  <c r="CC141" i="1"/>
  <c r="AS141" i="1"/>
  <c r="D141" i="1"/>
  <c r="C141" i="1"/>
  <c r="CH140" i="1"/>
  <c r="CG140" i="1"/>
  <c r="CF140" i="1"/>
  <c r="CE140" i="1"/>
  <c r="CD140" i="1"/>
  <c r="CC140" i="1"/>
  <c r="AS140" i="1"/>
  <c r="D140" i="1"/>
  <c r="C140" i="1"/>
  <c r="CH139" i="1"/>
  <c r="CG139" i="1"/>
  <c r="CF139" i="1"/>
  <c r="CE139" i="1"/>
  <c r="CD139" i="1"/>
  <c r="CC139" i="1"/>
  <c r="AS139" i="1"/>
  <c r="D139" i="1"/>
  <c r="C139" i="1"/>
  <c r="CH138" i="1"/>
  <c r="CG138" i="1"/>
  <c r="CF138" i="1"/>
  <c r="CE138" i="1"/>
  <c r="CD138" i="1"/>
  <c r="CC138" i="1"/>
  <c r="AS138" i="1"/>
  <c r="D138" i="1"/>
  <c r="C138" i="1"/>
  <c r="CH137" i="1"/>
  <c r="CG137" i="1"/>
  <c r="CF137" i="1"/>
  <c r="CE137" i="1"/>
  <c r="CD137" i="1"/>
  <c r="CC137" i="1"/>
  <c r="AS137" i="1"/>
  <c r="D137" i="1"/>
  <c r="C137" i="1"/>
  <c r="CH136" i="1"/>
  <c r="CG136" i="1"/>
  <c r="CF136" i="1"/>
  <c r="CE136" i="1"/>
  <c r="CD136" i="1"/>
  <c r="CC136" i="1"/>
  <c r="AS136" i="1"/>
  <c r="D136" i="1"/>
  <c r="C136" i="1"/>
  <c r="CH135" i="1"/>
  <c r="CG135" i="1"/>
  <c r="CF135" i="1"/>
  <c r="CE135" i="1"/>
  <c r="CD135" i="1"/>
  <c r="CC135" i="1"/>
  <c r="AS135" i="1"/>
  <c r="D135" i="1"/>
  <c r="C135" i="1"/>
  <c r="CH134" i="1"/>
  <c r="CG134" i="1"/>
  <c r="CF134" i="1"/>
  <c r="CE134" i="1"/>
  <c r="CD134" i="1"/>
  <c r="CC134" i="1"/>
  <c r="AU134" i="1"/>
  <c r="AS134" i="1" s="1"/>
  <c r="D134" i="1"/>
  <c r="C134" i="1"/>
  <c r="CH133" i="1"/>
  <c r="CG133" i="1"/>
  <c r="CF133" i="1"/>
  <c r="CE133" i="1"/>
  <c r="CD133" i="1"/>
  <c r="CC133" i="1"/>
  <c r="AS133" i="1"/>
  <c r="D133" i="1"/>
  <c r="C133" i="1"/>
  <c r="CH132" i="1"/>
  <c r="CG132" i="1"/>
  <c r="CF132" i="1"/>
  <c r="CE132" i="1"/>
  <c r="CD132" i="1"/>
  <c r="CC132" i="1"/>
  <c r="AS132" i="1"/>
  <c r="D132" i="1"/>
  <c r="C132" i="1"/>
  <c r="CH131" i="1"/>
  <c r="CG131" i="1"/>
  <c r="CF131" i="1"/>
  <c r="CE131" i="1"/>
  <c r="CD131" i="1"/>
  <c r="CC131" i="1"/>
  <c r="AS131" i="1"/>
  <c r="D131" i="1"/>
  <c r="C131" i="1"/>
  <c r="CH130" i="1"/>
  <c r="CG130" i="1"/>
  <c r="CF130" i="1"/>
  <c r="CE130" i="1"/>
  <c r="CD130" i="1"/>
  <c r="CC130" i="1"/>
  <c r="AS130" i="1"/>
  <c r="D130" i="1"/>
  <c r="C130" i="1"/>
  <c r="CH129" i="1"/>
  <c r="CG129" i="1"/>
  <c r="CF129" i="1"/>
  <c r="CE129" i="1"/>
  <c r="CD129" i="1"/>
  <c r="CC129" i="1"/>
  <c r="AS129" i="1"/>
  <c r="D129" i="1"/>
  <c r="C129" i="1"/>
  <c r="CH128" i="1"/>
  <c r="CG128" i="1"/>
  <c r="CF128" i="1"/>
  <c r="CE128" i="1"/>
  <c r="CD128" i="1"/>
  <c r="CC128" i="1"/>
  <c r="AS128" i="1"/>
  <c r="D128" i="1"/>
  <c r="C128" i="1"/>
  <c r="CH127" i="1"/>
  <c r="CG127" i="1"/>
  <c r="CF127" i="1"/>
  <c r="CE127" i="1"/>
  <c r="CD127" i="1"/>
  <c r="CC127" i="1"/>
  <c r="AS127" i="1"/>
  <c r="D127" i="1"/>
  <c r="C127" i="1"/>
  <c r="CH126" i="1"/>
  <c r="CG126" i="1"/>
  <c r="CF126" i="1"/>
  <c r="CE126" i="1"/>
  <c r="CD126" i="1"/>
  <c r="CC126" i="1"/>
  <c r="AU126" i="1"/>
  <c r="AT126" i="1"/>
  <c r="D126" i="1"/>
  <c r="C126" i="1"/>
  <c r="CH125" i="1"/>
  <c r="CG125" i="1"/>
  <c r="CF125" i="1"/>
  <c r="CE125" i="1"/>
  <c r="CD125" i="1"/>
  <c r="CC125" i="1"/>
  <c r="AU125" i="1"/>
  <c r="AT125" i="1"/>
  <c r="D125" i="1"/>
  <c r="C125" i="1"/>
  <c r="CH124" i="1"/>
  <c r="CG124" i="1"/>
  <c r="CF124" i="1"/>
  <c r="CE124" i="1"/>
  <c r="CD124" i="1"/>
  <c r="CC124" i="1"/>
  <c r="AS124" i="1"/>
  <c r="D124" i="1"/>
  <c r="C124" i="1"/>
  <c r="CH123" i="1"/>
  <c r="CG123" i="1"/>
  <c r="CF123" i="1"/>
  <c r="CE123" i="1"/>
  <c r="CD123" i="1"/>
  <c r="CC123" i="1"/>
  <c r="AS123" i="1"/>
  <c r="D123" i="1"/>
  <c r="C123" i="1"/>
  <c r="CH121" i="1"/>
  <c r="CG121" i="1"/>
  <c r="CF121" i="1"/>
  <c r="CE121" i="1"/>
  <c r="CD121" i="1"/>
  <c r="CC121" i="1"/>
  <c r="AS121" i="1"/>
  <c r="D121" i="1"/>
  <c r="C121" i="1"/>
  <c r="CH120" i="1"/>
  <c r="CG120" i="1"/>
  <c r="CF120" i="1"/>
  <c r="CE120" i="1"/>
  <c r="CD120" i="1"/>
  <c r="CC120" i="1"/>
  <c r="AS120" i="1"/>
  <c r="D120" i="1"/>
  <c r="C120" i="1"/>
  <c r="CH118" i="1"/>
  <c r="CG118" i="1"/>
  <c r="CF118" i="1"/>
  <c r="CE118" i="1"/>
  <c r="CD118" i="1"/>
  <c r="CC118" i="1"/>
  <c r="AU118" i="1"/>
  <c r="AT118" i="1"/>
  <c r="D118" i="1"/>
  <c r="C118" i="1"/>
  <c r="CH117" i="1"/>
  <c r="CG117" i="1"/>
  <c r="CF117" i="1"/>
  <c r="CE117" i="1"/>
  <c r="CD117" i="1"/>
  <c r="CC117" i="1"/>
  <c r="AS117" i="1"/>
  <c r="D117" i="1"/>
  <c r="C117" i="1"/>
  <c r="CH116" i="1"/>
  <c r="CG116" i="1"/>
  <c r="CF116" i="1"/>
  <c r="CE116" i="1"/>
  <c r="CD116" i="1"/>
  <c r="CC116" i="1"/>
  <c r="AS116" i="1"/>
  <c r="D116" i="1"/>
  <c r="C116" i="1"/>
  <c r="CH115" i="1"/>
  <c r="CG115" i="1"/>
  <c r="CF115" i="1"/>
  <c r="CE115" i="1"/>
  <c r="CD115" i="1"/>
  <c r="CC115" i="1"/>
  <c r="AS115" i="1"/>
  <c r="D115" i="1"/>
  <c r="C115" i="1"/>
  <c r="CH114" i="1"/>
  <c r="CG114" i="1"/>
  <c r="CF114" i="1"/>
  <c r="CE114" i="1"/>
  <c r="CD114" i="1"/>
  <c r="CC114" i="1"/>
  <c r="AS114" i="1"/>
  <c r="D114" i="1"/>
  <c r="C114" i="1"/>
  <c r="CH113" i="1"/>
  <c r="CG113" i="1"/>
  <c r="CF113" i="1"/>
  <c r="CE113" i="1"/>
  <c r="CD113" i="1"/>
  <c r="CC113" i="1"/>
  <c r="AS113" i="1"/>
  <c r="D113" i="1"/>
  <c r="C113" i="1"/>
  <c r="CH112" i="1"/>
  <c r="CG112" i="1"/>
  <c r="CF112" i="1"/>
  <c r="CE112" i="1"/>
  <c r="CD112" i="1"/>
  <c r="CC112" i="1"/>
  <c r="AS112" i="1"/>
  <c r="D112" i="1"/>
  <c r="C112" i="1"/>
  <c r="CH111" i="1"/>
  <c r="CG111" i="1"/>
  <c r="CF111" i="1"/>
  <c r="CE111" i="1"/>
  <c r="CD111" i="1"/>
  <c r="CC111" i="1"/>
  <c r="AS111" i="1"/>
  <c r="D111" i="1"/>
  <c r="C111" i="1"/>
  <c r="CH110" i="1"/>
  <c r="CG110" i="1"/>
  <c r="CF110" i="1"/>
  <c r="CE110" i="1"/>
  <c r="CD110" i="1"/>
  <c r="CC110" i="1"/>
  <c r="AT110" i="1"/>
  <c r="AS110" i="1" s="1"/>
  <c r="D110" i="1"/>
  <c r="C110" i="1"/>
  <c r="CH109" i="1"/>
  <c r="CG109" i="1"/>
  <c r="CF109" i="1"/>
  <c r="CE109" i="1"/>
  <c r="CD109" i="1"/>
  <c r="CC109" i="1"/>
  <c r="AT109" i="1"/>
  <c r="AS109" i="1" s="1"/>
  <c r="D109" i="1"/>
  <c r="C109" i="1"/>
  <c r="CH106" i="1"/>
  <c r="CG106" i="1"/>
  <c r="CF106" i="1"/>
  <c r="CE106" i="1"/>
  <c r="CD106" i="1"/>
  <c r="CC106" i="1"/>
  <c r="AS106" i="1"/>
  <c r="D106" i="1"/>
  <c r="C106" i="1"/>
  <c r="CH104" i="1"/>
  <c r="CG104" i="1"/>
  <c r="CF104" i="1"/>
  <c r="CE104" i="1"/>
  <c r="CD104" i="1"/>
  <c r="CC104" i="1"/>
  <c r="AT104" i="1"/>
  <c r="AS104" i="1" s="1"/>
  <c r="D104" i="1"/>
  <c r="C104" i="1"/>
  <c r="CH103" i="1"/>
  <c r="CG103" i="1"/>
  <c r="CF103" i="1"/>
  <c r="CE103" i="1"/>
  <c r="CD103" i="1"/>
  <c r="CC103" i="1"/>
  <c r="AS103" i="1"/>
  <c r="D103" i="1"/>
  <c r="C103" i="1"/>
  <c r="CH102" i="1"/>
  <c r="CG102" i="1"/>
  <c r="CF102" i="1"/>
  <c r="CE102" i="1"/>
  <c r="CD102" i="1"/>
  <c r="CC102" i="1"/>
  <c r="AS102" i="1"/>
  <c r="D102" i="1"/>
  <c r="C102" i="1"/>
  <c r="CH101" i="1"/>
  <c r="CG101" i="1"/>
  <c r="CF101" i="1"/>
  <c r="CE101" i="1"/>
  <c r="CD101" i="1"/>
  <c r="CC101" i="1"/>
  <c r="AS101" i="1"/>
  <c r="D101" i="1"/>
  <c r="C101" i="1"/>
  <c r="CH100" i="1"/>
  <c r="CG100" i="1"/>
  <c r="CF100" i="1"/>
  <c r="CE100" i="1"/>
  <c r="CD100" i="1"/>
  <c r="CC100" i="1"/>
  <c r="AS100" i="1"/>
  <c r="D100" i="1"/>
  <c r="C100" i="1"/>
  <c r="CH99" i="1"/>
  <c r="CG99" i="1"/>
  <c r="CF99" i="1"/>
  <c r="CE99" i="1"/>
  <c r="CD99" i="1"/>
  <c r="CC99" i="1"/>
  <c r="AS99" i="1"/>
  <c r="D99" i="1"/>
  <c r="C99" i="1"/>
  <c r="CH98" i="1"/>
  <c r="CG98" i="1"/>
  <c r="CF98" i="1"/>
  <c r="CE98" i="1"/>
  <c r="CD98" i="1"/>
  <c r="CC98" i="1"/>
  <c r="AS98" i="1"/>
  <c r="D98" i="1"/>
  <c r="C98" i="1"/>
  <c r="CH97" i="1"/>
  <c r="CG97" i="1"/>
  <c r="CF97" i="1"/>
  <c r="CE97" i="1"/>
  <c r="CD97" i="1"/>
  <c r="CC97" i="1"/>
  <c r="AS97" i="1"/>
  <c r="D97" i="1"/>
  <c r="C97" i="1"/>
  <c r="CH96" i="1"/>
  <c r="CG96" i="1"/>
  <c r="CF96" i="1"/>
  <c r="CE96" i="1"/>
  <c r="CD96" i="1"/>
  <c r="CC96" i="1"/>
  <c r="AS96" i="1"/>
  <c r="D96" i="1"/>
  <c r="C96" i="1"/>
  <c r="CH95" i="1"/>
  <c r="CG95" i="1"/>
  <c r="CF95" i="1"/>
  <c r="CE95" i="1"/>
  <c r="CD95" i="1"/>
  <c r="CC95" i="1"/>
  <c r="AS95" i="1"/>
  <c r="D95" i="1"/>
  <c r="C95" i="1"/>
  <c r="CH94" i="1"/>
  <c r="CG94" i="1"/>
  <c r="CF94" i="1"/>
  <c r="CE94" i="1"/>
  <c r="CD94" i="1"/>
  <c r="CC94" i="1"/>
  <c r="AT94" i="1"/>
  <c r="AS94" i="1" s="1"/>
  <c r="D94" i="1"/>
  <c r="C94" i="1"/>
  <c r="CH93" i="1"/>
  <c r="CG93" i="1"/>
  <c r="CF93" i="1"/>
  <c r="CE93" i="1"/>
  <c r="CD93" i="1"/>
  <c r="CC93" i="1"/>
  <c r="AS93" i="1"/>
  <c r="D93" i="1"/>
  <c r="C93" i="1"/>
  <c r="CH92" i="1"/>
  <c r="CG92" i="1"/>
  <c r="CF92" i="1"/>
  <c r="CE92" i="1"/>
  <c r="CD92" i="1"/>
  <c r="CC92" i="1"/>
  <c r="AS92" i="1"/>
  <c r="D92" i="1"/>
  <c r="C92" i="1"/>
  <c r="CH91" i="1"/>
  <c r="CG91" i="1"/>
  <c r="CF91" i="1"/>
  <c r="CE91" i="1"/>
  <c r="CD91" i="1"/>
  <c r="CC91" i="1"/>
  <c r="AU91" i="1"/>
  <c r="AS91" i="1" s="1"/>
  <c r="D91" i="1"/>
  <c r="C91" i="1"/>
  <c r="CH90" i="1"/>
  <c r="CG90" i="1"/>
  <c r="CF90" i="1"/>
  <c r="CE90" i="1"/>
  <c r="CD90" i="1"/>
  <c r="CC90" i="1"/>
  <c r="AS90" i="1"/>
  <c r="D90" i="1"/>
  <c r="C90" i="1"/>
  <c r="CH89" i="1"/>
  <c r="CG89" i="1"/>
  <c r="CF89" i="1"/>
  <c r="CE89" i="1"/>
  <c r="CD89" i="1"/>
  <c r="CC89" i="1"/>
  <c r="AS89" i="1"/>
  <c r="D89" i="1"/>
  <c r="C89" i="1"/>
  <c r="CH88" i="1"/>
  <c r="CG88" i="1"/>
  <c r="CF88" i="1"/>
  <c r="CE88" i="1"/>
  <c r="CD88" i="1"/>
  <c r="CC88" i="1"/>
  <c r="AS88" i="1"/>
  <c r="D88" i="1"/>
  <c r="C88" i="1"/>
  <c r="CH87" i="1"/>
  <c r="CG87" i="1"/>
  <c r="CF87" i="1"/>
  <c r="CE87" i="1"/>
  <c r="CD87" i="1"/>
  <c r="CC87" i="1"/>
  <c r="AS87" i="1"/>
  <c r="D87" i="1"/>
  <c r="C87" i="1"/>
  <c r="CH86" i="1"/>
  <c r="CG86" i="1"/>
  <c r="CF86" i="1"/>
  <c r="CE86" i="1"/>
  <c r="CD86" i="1"/>
  <c r="CC86" i="1"/>
  <c r="AS86" i="1"/>
  <c r="D86" i="1"/>
  <c r="C86" i="1"/>
  <c r="CH85" i="1"/>
  <c r="CG85" i="1"/>
  <c r="CF85" i="1"/>
  <c r="CE85" i="1"/>
  <c r="CD85" i="1"/>
  <c r="CC85" i="1"/>
  <c r="AS85" i="1"/>
  <c r="D85" i="1"/>
  <c r="C85" i="1"/>
  <c r="CH84" i="1"/>
  <c r="CG84" i="1"/>
  <c r="CF84" i="1"/>
  <c r="CE84" i="1"/>
  <c r="CD84" i="1"/>
  <c r="CC84" i="1"/>
  <c r="AS84" i="1"/>
  <c r="D84" i="1"/>
  <c r="C84" i="1"/>
  <c r="CH83" i="1"/>
  <c r="CG83" i="1"/>
  <c r="CF83" i="1"/>
  <c r="CE83" i="1"/>
  <c r="CD83" i="1"/>
  <c r="CC83" i="1"/>
  <c r="AS83" i="1"/>
  <c r="D83" i="1"/>
  <c r="C83" i="1"/>
  <c r="CH82" i="1"/>
  <c r="CG82" i="1"/>
  <c r="CF82" i="1"/>
  <c r="CE82" i="1"/>
  <c r="CD82" i="1"/>
  <c r="CC82" i="1"/>
  <c r="AS82" i="1"/>
  <c r="D82" i="1"/>
  <c r="C82" i="1"/>
  <c r="CH81" i="1"/>
  <c r="CG81" i="1"/>
  <c r="CF81" i="1"/>
  <c r="CE81" i="1"/>
  <c r="CD81" i="1"/>
  <c r="CC81" i="1"/>
  <c r="AS81" i="1"/>
  <c r="D81" i="1"/>
  <c r="C81" i="1"/>
  <c r="CH80" i="1"/>
  <c r="CG80" i="1"/>
  <c r="CF80" i="1"/>
  <c r="CE80" i="1"/>
  <c r="CD80" i="1"/>
  <c r="CC80" i="1"/>
  <c r="AS80" i="1"/>
  <c r="D80" i="1"/>
  <c r="C80" i="1"/>
  <c r="CH79" i="1"/>
  <c r="CG79" i="1"/>
  <c r="CF79" i="1"/>
  <c r="CE79" i="1"/>
  <c r="CD79" i="1"/>
  <c r="CC79" i="1"/>
  <c r="AS79" i="1"/>
  <c r="D79" i="1"/>
  <c r="C79" i="1"/>
  <c r="CH78" i="1"/>
  <c r="CG78" i="1"/>
  <c r="CF78" i="1"/>
  <c r="CE78" i="1"/>
  <c r="CD78" i="1"/>
  <c r="CC78" i="1"/>
  <c r="AS78" i="1"/>
  <c r="D78" i="1"/>
  <c r="C78" i="1"/>
  <c r="CH77" i="1"/>
  <c r="CG77" i="1"/>
  <c r="CF77" i="1"/>
  <c r="CE77" i="1"/>
  <c r="CD77" i="1"/>
  <c r="CC77" i="1"/>
  <c r="AS77" i="1"/>
  <c r="D77" i="1"/>
  <c r="C77" i="1"/>
  <c r="CH76" i="1"/>
  <c r="CG76" i="1"/>
  <c r="CF76" i="1"/>
  <c r="CE76" i="1"/>
  <c r="CD76" i="1"/>
  <c r="CC76" i="1"/>
  <c r="AU76" i="1"/>
  <c r="AT76" i="1"/>
  <c r="D76" i="1"/>
  <c r="C76" i="1"/>
  <c r="CH75" i="1"/>
  <c r="CG75" i="1"/>
  <c r="CF75" i="1"/>
  <c r="CE75" i="1"/>
  <c r="CD75" i="1"/>
  <c r="CC75" i="1"/>
  <c r="AS75" i="1"/>
  <c r="D75" i="1"/>
  <c r="C75" i="1"/>
  <c r="CH74" i="1"/>
  <c r="CG74" i="1"/>
  <c r="CF74" i="1"/>
  <c r="CE74" i="1"/>
  <c r="CD74" i="1"/>
  <c r="CC74" i="1"/>
  <c r="AS74" i="1"/>
  <c r="D74" i="1"/>
  <c r="C74" i="1"/>
  <c r="CH73" i="1"/>
  <c r="CG73" i="1"/>
  <c r="CF73" i="1"/>
  <c r="CE73" i="1"/>
  <c r="CD73" i="1"/>
  <c r="CC73" i="1"/>
  <c r="AS73" i="1"/>
  <c r="D73" i="1"/>
  <c r="C73" i="1"/>
  <c r="CH72" i="1"/>
  <c r="CG72" i="1"/>
  <c r="CF72" i="1"/>
  <c r="CE72" i="1"/>
  <c r="CD72" i="1"/>
  <c r="CC72" i="1"/>
  <c r="AS72" i="1"/>
  <c r="D72" i="1"/>
  <c r="C72" i="1"/>
  <c r="CH71" i="1"/>
  <c r="CG71" i="1"/>
  <c r="CF71" i="1"/>
  <c r="CE71" i="1"/>
  <c r="CD71" i="1"/>
  <c r="CC71" i="1"/>
  <c r="AS71" i="1"/>
  <c r="D71" i="1"/>
  <c r="C71" i="1"/>
  <c r="CH70" i="1"/>
  <c r="CG70" i="1"/>
  <c r="CF70" i="1"/>
  <c r="CE70" i="1"/>
  <c r="CD70" i="1"/>
  <c r="CC70" i="1"/>
  <c r="AS70" i="1"/>
  <c r="D70" i="1"/>
  <c r="C70" i="1"/>
  <c r="CH69" i="1"/>
  <c r="CG69" i="1"/>
  <c r="CF69" i="1"/>
  <c r="CE69" i="1"/>
  <c r="CD69" i="1"/>
  <c r="CC69" i="1"/>
  <c r="AU69" i="1"/>
  <c r="AT69" i="1"/>
  <c r="D69" i="1"/>
  <c r="C69" i="1"/>
  <c r="CH68" i="1"/>
  <c r="CG68" i="1"/>
  <c r="CF68" i="1"/>
  <c r="CE68" i="1"/>
  <c r="CD68" i="1"/>
  <c r="CC68" i="1"/>
  <c r="AS68" i="1"/>
  <c r="D68" i="1"/>
  <c r="C68" i="1"/>
  <c r="CH67" i="1"/>
  <c r="CG67" i="1"/>
  <c r="CF67" i="1"/>
  <c r="CE67" i="1"/>
  <c r="CD67" i="1"/>
  <c r="CC67" i="1"/>
  <c r="AS67" i="1"/>
  <c r="D67" i="1"/>
  <c r="C67" i="1"/>
  <c r="CH66" i="1"/>
  <c r="CG66" i="1"/>
  <c r="CF66" i="1"/>
  <c r="CE66" i="1"/>
  <c r="CD66" i="1"/>
  <c r="CC66" i="1"/>
  <c r="AS66" i="1"/>
  <c r="D66" i="1"/>
  <c r="C66" i="1"/>
  <c r="CH65" i="1"/>
  <c r="CG65" i="1"/>
  <c r="CF65" i="1"/>
  <c r="CE65" i="1"/>
  <c r="CD65" i="1"/>
  <c r="CC65" i="1"/>
  <c r="AS65" i="1"/>
  <c r="D65" i="1"/>
  <c r="C65" i="1"/>
  <c r="CH64" i="1"/>
  <c r="CG64" i="1"/>
  <c r="CF64" i="1"/>
  <c r="CE64" i="1"/>
  <c r="CD64" i="1"/>
  <c r="CC64" i="1"/>
  <c r="AS64" i="1"/>
  <c r="D64" i="1"/>
  <c r="C64" i="1"/>
  <c r="CH63" i="1"/>
  <c r="CG63" i="1"/>
  <c r="CF63" i="1"/>
  <c r="CE63" i="1"/>
  <c r="CD63" i="1"/>
  <c r="CC63" i="1"/>
  <c r="AS63" i="1"/>
  <c r="D63" i="1"/>
  <c r="C63" i="1"/>
  <c r="CH62" i="1"/>
  <c r="CG62" i="1"/>
  <c r="CF62" i="1"/>
  <c r="CE62" i="1"/>
  <c r="CD62" i="1"/>
  <c r="CC62" i="1"/>
  <c r="AU62" i="1"/>
  <c r="AT62" i="1"/>
  <c r="D62" i="1"/>
  <c r="C62" i="1"/>
  <c r="CH61" i="1"/>
  <c r="CG61" i="1"/>
  <c r="CF61" i="1"/>
  <c r="CE61" i="1"/>
  <c r="CD61" i="1"/>
  <c r="CC61" i="1"/>
  <c r="AS61" i="1"/>
  <c r="D61" i="1"/>
  <c r="C61" i="1"/>
  <c r="CH60" i="1"/>
  <c r="CG60" i="1"/>
  <c r="CF60" i="1"/>
  <c r="CE60" i="1"/>
  <c r="CD60" i="1"/>
  <c r="CC60" i="1"/>
  <c r="AS60" i="1"/>
  <c r="D60" i="1"/>
  <c r="C60" i="1"/>
  <c r="CH59" i="1"/>
  <c r="CG59" i="1"/>
  <c r="CF59" i="1"/>
  <c r="CE59" i="1"/>
  <c r="CD59" i="1"/>
  <c r="CC59" i="1"/>
  <c r="AS59" i="1"/>
  <c r="D59" i="1"/>
  <c r="C59" i="1"/>
  <c r="CH58" i="1"/>
  <c r="CG58" i="1"/>
  <c r="CF58" i="1"/>
  <c r="CE58" i="1"/>
  <c r="CD58" i="1"/>
  <c r="CC58" i="1"/>
  <c r="AS58" i="1"/>
  <c r="D58" i="1"/>
  <c r="C58" i="1"/>
  <c r="CH57" i="1"/>
  <c r="CG57" i="1"/>
  <c r="CF57" i="1"/>
  <c r="CE57" i="1"/>
  <c r="CD57" i="1"/>
  <c r="CC57" i="1"/>
  <c r="AS57" i="1"/>
  <c r="D57" i="1"/>
  <c r="C57" i="1"/>
  <c r="CH56" i="1"/>
  <c r="CG56" i="1"/>
  <c r="CF56" i="1"/>
  <c r="CE56" i="1"/>
  <c r="CD56" i="1"/>
  <c r="CC56" i="1"/>
  <c r="AS56" i="1"/>
  <c r="D56" i="1"/>
  <c r="C56" i="1"/>
  <c r="CH55" i="1"/>
  <c r="CG55" i="1"/>
  <c r="CF55" i="1"/>
  <c r="CE55" i="1"/>
  <c r="CD55" i="1"/>
  <c r="CC55" i="1"/>
  <c r="AS55" i="1"/>
  <c r="D55" i="1"/>
  <c r="C55" i="1"/>
  <c r="CH54" i="1"/>
  <c r="CG54" i="1"/>
  <c r="CF54" i="1"/>
  <c r="CE54" i="1"/>
  <c r="CD54" i="1"/>
  <c r="CC54" i="1"/>
  <c r="AS54" i="1"/>
  <c r="D54" i="1"/>
  <c r="C54" i="1"/>
  <c r="CH53" i="1"/>
  <c r="CG53" i="1"/>
  <c r="CF53" i="1"/>
  <c r="CE53" i="1"/>
  <c r="CD53" i="1"/>
  <c r="CC53" i="1"/>
  <c r="AU53" i="1"/>
  <c r="AT53" i="1"/>
  <c r="D53" i="1"/>
  <c r="C53" i="1"/>
  <c r="CH52" i="1"/>
  <c r="CG52" i="1"/>
  <c r="CF52" i="1"/>
  <c r="CE52" i="1"/>
  <c r="CD52" i="1"/>
  <c r="CC52" i="1"/>
  <c r="AS52" i="1"/>
  <c r="D52" i="1"/>
  <c r="C52" i="1"/>
  <c r="CH50" i="1"/>
  <c r="CG50" i="1"/>
  <c r="CF50" i="1"/>
  <c r="CE50" i="1"/>
  <c r="CD50" i="1"/>
  <c r="CC50" i="1"/>
  <c r="AS50" i="1"/>
  <c r="D50" i="1"/>
  <c r="C50" i="1"/>
  <c r="CH49" i="1"/>
  <c r="CG49" i="1"/>
  <c r="CF49" i="1"/>
  <c r="CE49" i="1"/>
  <c r="CD49" i="1"/>
  <c r="CC49" i="1"/>
  <c r="AS49" i="1"/>
  <c r="D49" i="1"/>
  <c r="C49" i="1"/>
  <c r="CH48" i="1"/>
  <c r="CG48" i="1"/>
  <c r="CF48" i="1"/>
  <c r="CE48" i="1"/>
  <c r="CD48" i="1"/>
  <c r="CC48" i="1"/>
  <c r="AS48" i="1"/>
  <c r="D48" i="1"/>
  <c r="C48" i="1"/>
  <c r="CH47" i="1"/>
  <c r="CG47" i="1"/>
  <c r="CF47" i="1"/>
  <c r="CE47" i="1"/>
  <c r="CD47" i="1"/>
  <c r="CC47" i="1"/>
  <c r="AS47" i="1"/>
  <c r="D47" i="1"/>
  <c r="C47" i="1"/>
  <c r="CH45" i="1"/>
  <c r="CG45" i="1"/>
  <c r="CF45" i="1"/>
  <c r="CE45" i="1"/>
  <c r="CD45" i="1"/>
  <c r="CC45" i="1"/>
  <c r="AS45" i="1"/>
  <c r="D45" i="1"/>
  <c r="C45" i="1"/>
  <c r="CH44" i="1"/>
  <c r="CG44" i="1"/>
  <c r="CF44" i="1"/>
  <c r="CE44" i="1"/>
  <c r="CD44" i="1"/>
  <c r="CC44" i="1"/>
  <c r="AS44" i="1"/>
  <c r="D44" i="1"/>
  <c r="C44" i="1"/>
  <c r="CH43" i="1"/>
  <c r="CG43" i="1"/>
  <c r="CF43" i="1"/>
  <c r="CE43" i="1"/>
  <c r="CD43" i="1"/>
  <c r="CC43" i="1"/>
  <c r="AS43" i="1"/>
  <c r="D43" i="1"/>
  <c r="C43" i="1"/>
  <c r="CH42" i="1"/>
  <c r="CG42" i="1"/>
  <c r="CF42" i="1"/>
  <c r="CE42" i="1"/>
  <c r="CD42" i="1"/>
  <c r="CC42" i="1"/>
  <c r="AS42" i="1"/>
  <c r="D42" i="1"/>
  <c r="C42" i="1"/>
  <c r="CH41" i="1"/>
  <c r="CG41" i="1"/>
  <c r="CF41" i="1"/>
  <c r="CE41" i="1"/>
  <c r="CD41" i="1"/>
  <c r="CC41" i="1"/>
  <c r="AS41" i="1"/>
  <c r="D41" i="1"/>
  <c r="C41" i="1"/>
  <c r="CH39" i="1"/>
  <c r="CG39" i="1"/>
  <c r="CF39" i="1"/>
  <c r="CE39" i="1"/>
  <c r="CD39" i="1"/>
  <c r="CC39" i="1"/>
  <c r="AS39" i="1"/>
  <c r="D39" i="1"/>
  <c r="C39" i="1"/>
  <c r="CH37" i="1"/>
  <c r="CG37" i="1"/>
  <c r="CF37" i="1"/>
  <c r="CE37" i="1"/>
  <c r="CD37" i="1"/>
  <c r="CC37" i="1"/>
  <c r="AS37" i="1"/>
  <c r="D37" i="1"/>
  <c r="C37" i="1"/>
  <c r="CH36" i="1"/>
  <c r="CG36" i="1"/>
  <c r="CF36" i="1"/>
  <c r="CE36" i="1"/>
  <c r="CD36" i="1"/>
  <c r="CC36" i="1"/>
  <c r="AS36" i="1"/>
  <c r="D36" i="1"/>
  <c r="C36" i="1"/>
  <c r="CH35" i="1"/>
  <c r="CG35" i="1"/>
  <c r="CF35" i="1"/>
  <c r="CE35" i="1"/>
  <c r="CD35" i="1"/>
  <c r="CC35" i="1"/>
  <c r="AS35" i="1"/>
  <c r="D35" i="1"/>
  <c r="C35" i="1"/>
  <c r="CH34" i="1"/>
  <c r="CG34" i="1"/>
  <c r="CF34" i="1"/>
  <c r="CE34" i="1"/>
  <c r="CD34" i="1"/>
  <c r="CC34" i="1"/>
  <c r="AS34" i="1"/>
  <c r="D34" i="1"/>
  <c r="C34" i="1"/>
  <c r="CH33" i="1"/>
  <c r="CG33" i="1"/>
  <c r="CF33" i="1"/>
  <c r="CE33" i="1"/>
  <c r="CD33" i="1"/>
  <c r="CC33" i="1"/>
  <c r="AS33" i="1"/>
  <c r="D33" i="1"/>
  <c r="C33" i="1"/>
  <c r="CH32" i="1"/>
  <c r="CG32" i="1"/>
  <c r="CF32" i="1"/>
  <c r="CE32" i="1"/>
  <c r="CD32" i="1"/>
  <c r="CC32" i="1"/>
  <c r="AS32" i="1"/>
  <c r="D32" i="1"/>
  <c r="C32" i="1"/>
  <c r="CH31" i="1"/>
  <c r="CG31" i="1"/>
  <c r="CF31" i="1"/>
  <c r="CE31" i="1"/>
  <c r="CD31" i="1"/>
  <c r="CC31" i="1"/>
  <c r="AS31" i="1"/>
  <c r="D31" i="1"/>
  <c r="C31" i="1"/>
  <c r="CH30" i="1"/>
  <c r="CG30" i="1"/>
  <c r="CF30" i="1"/>
  <c r="CE30" i="1"/>
  <c r="CD30" i="1"/>
  <c r="CC30" i="1"/>
  <c r="AS30" i="1"/>
  <c r="D30" i="1"/>
  <c r="C30" i="1"/>
  <c r="CH29" i="1"/>
  <c r="CG29" i="1"/>
  <c r="CF29" i="1"/>
  <c r="CE29" i="1"/>
  <c r="CD29" i="1"/>
  <c r="CC29" i="1"/>
  <c r="AS29" i="1"/>
  <c r="D29" i="1"/>
  <c r="C29" i="1"/>
  <c r="CH28" i="1"/>
  <c r="CG28" i="1"/>
  <c r="CF28" i="1"/>
  <c r="CE28" i="1"/>
  <c r="CD28" i="1"/>
  <c r="CC28" i="1"/>
  <c r="AS28" i="1"/>
  <c r="D28" i="1"/>
  <c r="C28" i="1"/>
  <c r="CH27" i="1"/>
  <c r="CG27" i="1"/>
  <c r="CF27" i="1"/>
  <c r="CE27" i="1"/>
  <c r="CD27" i="1"/>
  <c r="CC27" i="1"/>
  <c r="AS27" i="1"/>
  <c r="D27" i="1"/>
  <c r="C27" i="1"/>
  <c r="CH26" i="1"/>
  <c r="CG26" i="1"/>
  <c r="CF26" i="1"/>
  <c r="CE26" i="1"/>
  <c r="CD26" i="1"/>
  <c r="CC26" i="1"/>
  <c r="AS26" i="1"/>
  <c r="D26" i="1"/>
  <c r="C26" i="1"/>
  <c r="CH25" i="1"/>
  <c r="CG25" i="1"/>
  <c r="CF25" i="1"/>
  <c r="CE25" i="1"/>
  <c r="CD25" i="1"/>
  <c r="CC25" i="1"/>
  <c r="AS25" i="1"/>
  <c r="D25" i="1"/>
  <c r="C25" i="1"/>
  <c r="CH24" i="1"/>
  <c r="CG24" i="1"/>
  <c r="CF24" i="1"/>
  <c r="CE24" i="1"/>
  <c r="CD24" i="1"/>
  <c r="CC24" i="1"/>
  <c r="AS24" i="1"/>
  <c r="D24" i="1"/>
  <c r="C24" i="1"/>
  <c r="CH23" i="1"/>
  <c r="CG23" i="1"/>
  <c r="CF23" i="1"/>
  <c r="CE23" i="1"/>
  <c r="CD23" i="1"/>
  <c r="CC23" i="1"/>
  <c r="AS23" i="1"/>
  <c r="D23" i="1"/>
  <c r="C23" i="1"/>
  <c r="CH22" i="1"/>
  <c r="CG22" i="1"/>
  <c r="CF22" i="1"/>
  <c r="CE22" i="1"/>
  <c r="CD22" i="1"/>
  <c r="CC22" i="1"/>
  <c r="AS22" i="1"/>
  <c r="D22" i="1"/>
  <c r="C22" i="1"/>
  <c r="CH21" i="1"/>
  <c r="CG21" i="1"/>
  <c r="CF21" i="1"/>
  <c r="CE21" i="1"/>
  <c r="CD21" i="1"/>
  <c r="CC21" i="1"/>
  <c r="AS21" i="1"/>
  <c r="D21" i="1"/>
  <c r="C21" i="1"/>
  <c r="CH20" i="1"/>
  <c r="CG20" i="1"/>
  <c r="CF20" i="1"/>
  <c r="CE20" i="1"/>
  <c r="CD20" i="1"/>
  <c r="CC20" i="1"/>
  <c r="AS20" i="1"/>
  <c r="D20" i="1"/>
  <c r="C20" i="1"/>
  <c r="CH18" i="1"/>
  <c r="CG18" i="1"/>
  <c r="CF18" i="1"/>
  <c r="CE18" i="1"/>
  <c r="CD18" i="1"/>
  <c r="CC18" i="1"/>
  <c r="AS18" i="1"/>
  <c r="D18" i="1"/>
  <c r="C18" i="1"/>
  <c r="CH17" i="1"/>
  <c r="CG17" i="1"/>
  <c r="CF17" i="1"/>
  <c r="CE17" i="1"/>
  <c r="CD17" i="1"/>
  <c r="CC17" i="1"/>
  <c r="AS17" i="1"/>
  <c r="D17" i="1"/>
  <c r="C17" i="1"/>
  <c r="CH16" i="1"/>
  <c r="CG16" i="1"/>
  <c r="CF16" i="1"/>
  <c r="CE16" i="1"/>
  <c r="CD16" i="1"/>
  <c r="CC16" i="1"/>
  <c r="AS16" i="1"/>
  <c r="D16" i="1"/>
  <c r="C16" i="1"/>
  <c r="CH15" i="1"/>
  <c r="CG15" i="1"/>
  <c r="CF15" i="1"/>
  <c r="CE15" i="1"/>
  <c r="CD15" i="1"/>
  <c r="CC15" i="1"/>
  <c r="AS15" i="1"/>
  <c r="D15" i="1"/>
  <c r="C15" i="1"/>
  <c r="CH14" i="1"/>
  <c r="CG14" i="1"/>
  <c r="CF14" i="1"/>
  <c r="CE14" i="1"/>
  <c r="CD14" i="1"/>
  <c r="CC14" i="1"/>
  <c r="AS14" i="1"/>
  <c r="D14" i="1"/>
  <c r="C14" i="1"/>
  <c r="CH13" i="1"/>
  <c r="CG13" i="1"/>
  <c r="CF13" i="1"/>
  <c r="CE13" i="1"/>
  <c r="CD13" i="1"/>
  <c r="CC13" i="1"/>
  <c r="AS13" i="1"/>
  <c r="D13" i="1"/>
  <c r="C13" i="1"/>
  <c r="CH12" i="1"/>
  <c r="CG12" i="1"/>
  <c r="CF12" i="1"/>
  <c r="CE12" i="1"/>
  <c r="CD12" i="1"/>
  <c r="CC12" i="1"/>
  <c r="AS12" i="1"/>
  <c r="D12" i="1"/>
  <c r="C12" i="1"/>
  <c r="CH10" i="1"/>
  <c r="CG10" i="1"/>
  <c r="CF10" i="1"/>
  <c r="CE10" i="1"/>
  <c r="CD10" i="1"/>
  <c r="CC10" i="1"/>
  <c r="AS10" i="1"/>
  <c r="D10" i="1"/>
  <c r="C10" i="1"/>
  <c r="CH9" i="1"/>
  <c r="CG9" i="1"/>
  <c r="CF9" i="1"/>
  <c r="CE9" i="1"/>
  <c r="CD9" i="1"/>
  <c r="CC9" i="1"/>
  <c r="AS9" i="1"/>
  <c r="D9" i="1"/>
  <c r="C9" i="1"/>
  <c r="CH8" i="1"/>
  <c r="CG8" i="1"/>
  <c r="CF8" i="1"/>
  <c r="CE8" i="1"/>
  <c r="CD8" i="1"/>
  <c r="CC8" i="1"/>
  <c r="AS8" i="1"/>
  <c r="D8" i="1"/>
  <c r="C8" i="1"/>
  <c r="CH7" i="1"/>
  <c r="CG7" i="1"/>
  <c r="CF7" i="1"/>
  <c r="CE7" i="1"/>
  <c r="CD7" i="1"/>
  <c r="CC7" i="1"/>
  <c r="AS7" i="1"/>
  <c r="D7" i="1"/>
  <c r="C7" i="1"/>
  <c r="CH6" i="1"/>
  <c r="CG6" i="1"/>
  <c r="CF6" i="1"/>
  <c r="CE6" i="1"/>
  <c r="CD6" i="1"/>
  <c r="CC6" i="1"/>
  <c r="AS6" i="1"/>
  <c r="D6" i="1"/>
  <c r="C6" i="1"/>
  <c r="CH5" i="1"/>
  <c r="CG5" i="1"/>
  <c r="CF5" i="1"/>
  <c r="CE5" i="1"/>
  <c r="CD5" i="1"/>
  <c r="CC5" i="1"/>
  <c r="AS5" i="1"/>
  <c r="D5" i="1"/>
  <c r="C5" i="1"/>
  <c r="CH4" i="1"/>
  <c r="CG4" i="1"/>
  <c r="CF4" i="1"/>
  <c r="CE4" i="1"/>
  <c r="CD4" i="1"/>
  <c r="CC4" i="1"/>
  <c r="AS4" i="1"/>
  <c r="D4" i="1"/>
  <c r="C4" i="1"/>
  <c r="CH3" i="1"/>
  <c r="CG3" i="1"/>
  <c r="CF3" i="1"/>
  <c r="CE3" i="1"/>
  <c r="CD3" i="1"/>
  <c r="CC3" i="1"/>
  <c r="AS3" i="1"/>
  <c r="D3" i="1"/>
  <c r="C3" i="1"/>
  <c r="CH2" i="1"/>
  <c r="CG2" i="1"/>
  <c r="CF2" i="1"/>
  <c r="CE2" i="1"/>
  <c r="CD2" i="1"/>
  <c r="CC2" i="1"/>
  <c r="AS2" i="1"/>
  <c r="D2" i="1"/>
  <c r="C2" i="1"/>
  <c r="CH1198" i="1" l="1"/>
  <c r="CE1198" i="1"/>
  <c r="CF1198" i="1"/>
  <c r="CD1198" i="1"/>
  <c r="CC1198" i="1"/>
  <c r="CG1198" i="1"/>
  <c r="CK1008" i="1"/>
  <c r="CJ1008" i="1"/>
  <c r="AS53" i="1"/>
  <c r="AF1196" i="1"/>
  <c r="AS69" i="1"/>
  <c r="AS62" i="1"/>
  <c r="AS206" i="1"/>
  <c r="AS126" i="1"/>
  <c r="AS289" i="1"/>
  <c r="AE1196" i="1"/>
  <c r="AS76" i="1"/>
  <c r="AS863" i="1"/>
  <c r="AS125" i="1"/>
  <c r="AS211" i="1"/>
  <c r="AD1196" i="1"/>
  <c r="AT1196" i="1"/>
  <c r="Z1216" i="1"/>
  <c r="AI1196" i="1"/>
  <c r="AS118" i="1"/>
  <c r="AS193" i="1"/>
  <c r="AJ1196" i="1"/>
  <c r="AU1196" i="1"/>
  <c r="AH1196" i="1"/>
  <c r="AK1196" i="1"/>
  <c r="AS476" i="1"/>
  <c r="Z1198" i="1"/>
  <c r="Z1201" i="1"/>
  <c r="Z1205" i="1"/>
  <c r="Z1209" i="1"/>
  <c r="Z1213" i="1"/>
  <c r="Z1217" i="1"/>
  <c r="CE1196" i="1"/>
  <c r="CF1196" i="1"/>
  <c r="Z1202" i="1"/>
  <c r="Z1206" i="1"/>
  <c r="Z1210" i="1"/>
  <c r="Z1214" i="1"/>
  <c r="Z1218" i="1"/>
  <c r="CC1196" i="1"/>
  <c r="CG1196" i="1"/>
  <c r="Z1197" i="1"/>
  <c r="Z1199" i="1"/>
  <c r="Z1203" i="1"/>
  <c r="Z1207" i="1"/>
  <c r="Z1211" i="1"/>
  <c r="Z1215" i="1"/>
  <c r="CD1196" i="1"/>
  <c r="CH1196" i="1"/>
  <c r="Z1196" i="1"/>
  <c r="Z1200" i="1"/>
  <c r="Z1204" i="1"/>
  <c r="Z1208" i="1"/>
  <c r="Z1212" i="1"/>
  <c r="AG1196" i="1" l="1"/>
  <c r="AS1196" i="1"/>
  <c r="Z1219" i="1"/>
</calcChain>
</file>

<file path=xl/comments1.xml><?xml version="1.0" encoding="utf-8"?>
<comments xmlns="http://schemas.openxmlformats.org/spreadsheetml/2006/main">
  <authors>
    <author>Cem Dener</author>
    <author>Huan Zhang</author>
    <author>Masatake Yamamichi</author>
    <author>Irenezh1016</author>
    <author>Doruk Yarin Kiroglu</author>
    <author>CD</author>
    <author/>
  </authors>
  <commentList>
    <comment ref="C1" authorId="0" shapeId="0">
      <text>
        <r>
          <rPr>
            <b/>
            <sz val="9"/>
            <color indexed="81"/>
            <rFont val="Tahoma"/>
            <family val="2"/>
          </rPr>
          <t>Cem Dener:</t>
        </r>
        <r>
          <rPr>
            <sz val="9"/>
            <color indexed="81"/>
            <rFont val="Tahoma"/>
            <family val="2"/>
          </rPr>
          <t xml:space="preserve">
Link (URL) to Operations Portal (internal)</t>
        </r>
      </text>
    </comment>
    <comment ref="D1" authorId="0" shapeId="0">
      <text>
        <r>
          <rPr>
            <b/>
            <sz val="9"/>
            <color indexed="81"/>
            <rFont val="Tahoma"/>
            <family val="2"/>
          </rPr>
          <t>Cem Dener:</t>
        </r>
        <r>
          <rPr>
            <sz val="9"/>
            <color indexed="81"/>
            <rFont val="Tahoma"/>
            <family val="2"/>
          </rPr>
          <t xml:space="preserve">
Link (URL) to WBG Project Database (external)</t>
        </r>
      </text>
    </comment>
    <comment ref="N1" authorId="0" shapeId="0">
      <text>
        <r>
          <rPr>
            <b/>
            <sz val="9"/>
            <color indexed="81"/>
            <rFont val="Tahoma"/>
            <family val="2"/>
          </rPr>
          <t>Cem Dener:</t>
        </r>
        <r>
          <rPr>
            <sz val="9"/>
            <color indexed="81"/>
            <rFont val="Tahoma"/>
            <family val="2"/>
          </rPr>
          <t xml:space="preserve">
</t>
        </r>
        <r>
          <rPr>
            <b/>
            <sz val="9"/>
            <color indexed="81"/>
            <rFont val="Tahoma"/>
            <family val="2"/>
          </rPr>
          <t>Lending products</t>
        </r>
        <r>
          <rPr>
            <sz val="9"/>
            <color indexed="81"/>
            <rFont val="Tahoma"/>
            <family val="2"/>
          </rPr>
          <t xml:space="preserve">
IF  Institutional Development Fund
PE  IBRD/IDA
RE  Recipient Executed Activities
SF  Special Financing
SN  Sub-National Lending
PA  Programmatic Approach
</t>
        </r>
      </text>
    </comment>
    <comment ref="O1" authorId="0" shapeId="0">
      <text>
        <r>
          <rPr>
            <b/>
            <sz val="9"/>
            <color indexed="81"/>
            <rFont val="Tahoma"/>
            <family val="2"/>
          </rPr>
          <t>Cem Dener:</t>
        </r>
        <r>
          <rPr>
            <sz val="9"/>
            <color indexed="81"/>
            <rFont val="Tahoma"/>
            <family val="2"/>
          </rPr>
          <t xml:space="preserve">
Lending Instruments:
APL  Adaptable Program Loan
ERL   Emergency Recovery Loan
FIL    Financial Intermediary Loan
IPF  Investment Project Financing
LIL    Learning and Innovation Loan
NLTA Non-Lending Technical Assistance
P4R  Program for Results
SIL   Specific Investment Loan
SIM  Sector Investment &amp; Maintenance Loan
TAL  Technical Assistance Loan
TAG  Technical Assistance Grant
</t>
        </r>
      </text>
    </comment>
    <comment ref="P1" authorId="0" shapeId="0">
      <text>
        <r>
          <rPr>
            <b/>
            <sz val="9"/>
            <color indexed="81"/>
            <rFont val="Tahoma"/>
            <family val="2"/>
          </rPr>
          <t>Cem Dener:</t>
        </r>
        <r>
          <rPr>
            <sz val="9"/>
            <color indexed="81"/>
            <rFont val="Tahoma"/>
            <family val="2"/>
          </rPr>
          <t xml:space="preserve">
AGR  Agriculture
EAE  Energy &amp; Extractives
EDU  Education
ENV  Environment &amp; Natural Resources
FAM  Finance &amp; Markets
GOV  Governance
HNP  Health, Nutrition &amp; Population
MFM  Macroeconomics &amp; Fiscal Management
POV  Poverty
SPL  Social Protection &amp; Labor
TAC  Trade &amp; Competitiveness
TAI  Transport &amp; ICT
URS  Social, Urban, Rural and Resilience
WAT  Water
CCG  Climate Change
FCV  Fragility, Conflict &amp; Violence
GEN  Gender
JBS  Jobs
PPP  Public-Private Partnership</t>
        </r>
      </text>
    </comment>
    <comment ref="S1" authorId="0" shapeId="0">
      <text>
        <r>
          <rPr>
            <b/>
            <sz val="9"/>
            <color indexed="81"/>
            <rFont val="Tahoma"/>
            <family val="2"/>
          </rPr>
          <t>Cem Dener:</t>
        </r>
        <r>
          <rPr>
            <sz val="9"/>
            <color indexed="81"/>
            <rFont val="Tahoma"/>
            <family val="2"/>
          </rPr>
          <t xml:space="preserve">
Practice Manager</t>
        </r>
      </text>
    </comment>
    <comment ref="U1" authorId="0" shapeId="0">
      <text>
        <r>
          <rPr>
            <b/>
            <sz val="9"/>
            <color indexed="81"/>
            <rFont val="Tahoma"/>
            <family val="2"/>
          </rPr>
          <t>Cem Dener:</t>
        </r>
        <r>
          <rPr>
            <sz val="9"/>
            <color indexed="81"/>
            <rFont val="Tahoma"/>
            <family val="2"/>
          </rPr>
          <t xml:space="preserve">
Requesting Cost Center</t>
        </r>
      </text>
    </comment>
    <comment ref="V1" authorId="0" shapeId="0">
      <text>
        <r>
          <rPr>
            <b/>
            <sz val="9"/>
            <color indexed="81"/>
            <rFont val="Tahoma"/>
            <family val="2"/>
          </rPr>
          <t>Cem Dener:</t>
        </r>
        <r>
          <rPr>
            <sz val="9"/>
            <color indexed="81"/>
            <rFont val="Tahoma"/>
            <family val="2"/>
          </rPr>
          <t xml:space="preserve">
Responsible Cost Center</t>
        </r>
      </text>
    </comment>
    <comment ref="AF1" authorId="0" shapeId="0">
      <text>
        <r>
          <rPr>
            <b/>
            <sz val="9"/>
            <color indexed="81"/>
            <rFont val="Tahoma"/>
            <family val="2"/>
          </rPr>
          <t>Cem Dener:</t>
        </r>
        <r>
          <rPr>
            <sz val="9"/>
            <color indexed="81"/>
            <rFont val="Tahoma"/>
            <family val="2"/>
          </rPr>
          <t xml:space="preserve">
IDA Grants +
TFs managed by the WBG
(BE or RE) +
Preperation grants (Japanese PHRD)</t>
        </r>
      </text>
    </comment>
    <comment ref="AG1" authorId="0" shapeId="0">
      <text>
        <r>
          <rPr>
            <b/>
            <sz val="9"/>
            <color indexed="81"/>
            <rFont val="Tahoma"/>
            <family val="2"/>
          </rPr>
          <t>Cem Dener:</t>
        </r>
        <r>
          <rPr>
            <sz val="9"/>
            <color indexed="81"/>
            <rFont val="Tahoma"/>
            <family val="2"/>
          </rPr>
          <t xml:space="preserve">
Total WB Commitment ($m)</t>
        </r>
      </text>
    </comment>
    <comment ref="AI1" authorId="0" shapeId="0">
      <text>
        <r>
          <rPr>
            <b/>
            <sz val="9"/>
            <color indexed="81"/>
            <rFont val="Tahoma"/>
            <family val="2"/>
          </rPr>
          <t>Cem Dener:</t>
        </r>
        <r>
          <rPr>
            <sz val="9"/>
            <color indexed="81"/>
            <rFont val="Tahoma"/>
            <family val="2"/>
          </rPr>
          <t xml:space="preserve">
Other donor funding not managed by the WBG</t>
        </r>
      </text>
    </comment>
    <comment ref="AJ1" authorId="0" shapeId="0">
      <text>
        <r>
          <rPr>
            <b/>
            <sz val="9"/>
            <color indexed="81"/>
            <rFont val="Tahoma"/>
            <family val="2"/>
          </rPr>
          <t>Cem Dener:</t>
        </r>
        <r>
          <rPr>
            <sz val="9"/>
            <color indexed="81"/>
            <rFont val="Tahoma"/>
            <family val="2"/>
          </rPr>
          <t xml:space="preserve">
Net commitment is
the Revised commitment visible under "Financing" section of the portal</t>
        </r>
      </text>
    </comment>
    <comment ref="AK1" authorId="0" shapeId="0">
      <text>
        <r>
          <rPr>
            <b/>
            <sz val="9"/>
            <color indexed="81"/>
            <rFont val="Tahoma"/>
            <family val="2"/>
          </rPr>
          <t>Cem Dener:</t>
        </r>
        <r>
          <rPr>
            <sz val="9"/>
            <color indexed="81"/>
            <rFont val="Tahoma"/>
            <family val="2"/>
          </rPr>
          <t xml:space="preserve">
Total disbursement is
the Disbursed amount visible under "Financing" section of the portal</t>
        </r>
      </text>
    </comment>
    <comment ref="AL1" authorId="0" shapeId="0">
      <text>
        <r>
          <rPr>
            <b/>
            <sz val="9"/>
            <color indexed="81"/>
            <rFont val="Tahoma"/>
            <family val="2"/>
          </rPr>
          <t>Cem Dener:</t>
        </r>
        <r>
          <rPr>
            <sz val="9"/>
            <color indexed="81"/>
            <rFont val="Tahoma"/>
            <family val="2"/>
          </rPr>
          <t xml:space="preserve">
ICT sector/infrastructure investments:
10= ICT for Jobs
11 (1A)= ICT Industry and Services
12 (1B)= ICT literacy, skills development
20= ICT Innovation and Transformation
21 (2A)= Science, Technology and Innovation (incl. IT parks, Investment Promotion)
22 (2B)= ICT Innovation Policy
23 (2C)= ICT Innovation Methodologies
24 (2D)= Internet of Things
30= Digital Government
31 (3A)= ICT Strategy, Policy and Regulation (incl. institutions)
32 (3B)= ICT Applications (incl. big data, data warehouse, business intelligence)
33 (3C)= ICT Infrastructure (incl. cloud, data centers, information management systems)
34 (3D)= ICT Methods and Procedures (incl. Enterprise Architecture, interoperability)
35 (3E)= ICT for Citizen Engagement
40= ICT Security
50= Telecommunications and Broadband Access
51 (5A)= Telecommunications Sector Policy and Regulation
52 (5B)= Access and Connectivity
53 (5C)= Support to PPPs
</t>
        </r>
      </text>
    </comment>
    <comment ref="AM1" authorId="0" shapeId="0">
      <text>
        <r>
          <rPr>
            <b/>
            <sz val="9"/>
            <color indexed="81"/>
            <rFont val="Tahoma"/>
            <family val="2"/>
          </rPr>
          <t>Cem Dener:</t>
        </r>
        <r>
          <rPr>
            <sz val="9"/>
            <color indexed="81"/>
            <rFont val="Tahoma"/>
            <family val="2"/>
          </rPr>
          <t xml:space="preserve">
PFM Systems
1= Tax
2= Customs
3= e-Procurement / e-GP
4= HRMIS
5= Payroll
6= Asset Mgmt
7= Debt Mgmt
8= Treasury Single Account
9= Web publishing
10= FMIS (B+T)
11= Budget preparation (multi-year/ MTBF / MTEF)
12= PBB / Program Based Budgeting
13= PIM / PIP / Public Investment Mgmt
14= Budget execution / Treasury system
15= Accounting + reporting
16= Audit
17= Aid Management Systems
20= Performance Mgmt Systems
21= Natural Resource Mgmt System</t>
        </r>
      </text>
    </comment>
    <comment ref="AN1" authorId="0" shapeId="0">
      <text>
        <r>
          <rPr>
            <b/>
            <sz val="9"/>
            <color indexed="81"/>
            <rFont val="Tahoma"/>
            <family val="2"/>
          </rPr>
          <t>Cem Dener:</t>
        </r>
        <r>
          <rPr>
            <sz val="9"/>
            <color indexed="81"/>
            <rFont val="Tahoma"/>
            <family val="2"/>
          </rPr>
          <t xml:space="preserve">
Sector Applications
1= Payment systems
2= Education MIS
3= Health MIS
4= Social Protection MIS
5= Pensions
6= Land Titling/Cadastre systems
7= Agriculture MIS
8= Statistical Information Systems
9= Justice Information Systems
10= Transport Information Systems
11= GIS / Geographical Info Systems
12= Management Information Systems</t>
        </r>
      </text>
    </comment>
    <comment ref="AO1" authorId="0" shapeId="0">
      <text>
        <r>
          <rPr>
            <b/>
            <sz val="9"/>
            <color indexed="81"/>
            <rFont val="Tahoma"/>
            <family val="2"/>
          </rPr>
          <t>Cem Dener:</t>
        </r>
        <r>
          <rPr>
            <sz val="9"/>
            <color indexed="81"/>
            <rFont val="Tahoma"/>
            <family val="2"/>
          </rPr>
          <t xml:space="preserve">
e-Government portal and e-Services (G2G, G2C, G2B)
1=  e-Government/e-Services portal 
2=  e-Services (information / forms)
3=  e-Services (transactional)
4=  e-Services (integrated / connected)
5=  Single window / One-stop shops / Single sign-on
6=  Mobile e-Service Applications 
7=  Digital Signature
8=  Interoperability Standards</t>
        </r>
      </text>
    </comment>
    <comment ref="AP1" authorId="0" shapeId="0">
      <text>
        <r>
          <rPr>
            <b/>
            <sz val="9"/>
            <color indexed="81"/>
            <rFont val="Tahoma"/>
            <family val="2"/>
          </rPr>
          <t>Cem Dener:</t>
        </r>
        <r>
          <rPr>
            <sz val="9"/>
            <color indexed="81"/>
            <rFont val="Tahoma"/>
            <family val="2"/>
          </rPr>
          <t xml:space="preserve">
Open government applications (Transparency &amp; Accountability)
1=  System Integration
2=  Open Government Data
3=  Open Budget Data / Citizen's Budget
4=  Open Contracting
5=  Open Source Software applications</t>
        </r>
      </text>
    </comment>
    <comment ref="AQ1" authorId="0" shapeId="0">
      <text>
        <r>
          <rPr>
            <b/>
            <sz val="9"/>
            <color indexed="81"/>
            <rFont val="Tahoma"/>
            <family val="2"/>
          </rPr>
          <t>Cem Dener:</t>
        </r>
        <r>
          <rPr>
            <sz val="9"/>
            <color indexed="81"/>
            <rFont val="Tahoma"/>
            <family val="2"/>
          </rPr>
          <t xml:space="preserve">
Identification for Development
1=  Civil Registration
2=  Identification systems
3=  National ID / e-ID
4=  Passport / e-Passport
5=  Unique Business ID
6=  Mobile ID applications
7=  e-ID enabled services
8=  Civil Registration and Vital Statistics
9=  Electoral systems
10=  Functional Registries
11=  Business registry
12=  Taxpayer ID
13=  Civil service registry
14=  Safety nets/beneficiaries
15=  Health / vaccination registries
16=  Education / school registries 
17=  Transport/drivers license
18=  Asset registries
19=  Natural Resource licensing/registry
</t>
        </r>
      </text>
    </comment>
    <comment ref="AT1" authorId="0" shapeId="0">
      <text>
        <r>
          <rPr>
            <b/>
            <sz val="9"/>
            <color indexed="81"/>
            <rFont val="Tahoma"/>
            <family val="2"/>
          </rPr>
          <t>Cem Dener:</t>
        </r>
        <r>
          <rPr>
            <sz val="9"/>
            <color indexed="81"/>
            <rFont val="Tahoma"/>
            <family val="2"/>
          </rPr>
          <t xml:space="preserve">
IBRD/IDA + Grants:
All funds managed by the WBG</t>
        </r>
      </text>
    </comment>
    <comment ref="AU1" authorId="0" shapeId="0">
      <text>
        <r>
          <rPr>
            <b/>
            <sz val="9"/>
            <color indexed="81"/>
            <rFont val="Tahoma"/>
            <family val="2"/>
          </rPr>
          <t>Cem Dener:</t>
        </r>
        <r>
          <rPr>
            <sz val="9"/>
            <color indexed="81"/>
            <rFont val="Tahoma"/>
            <family val="2"/>
          </rPr>
          <t xml:space="preserve">
Borrower + Co-financing + Priv sect funding</t>
        </r>
      </text>
    </comment>
    <comment ref="AZ1" authorId="0" shapeId="0">
      <text>
        <r>
          <rPr>
            <b/>
            <sz val="9"/>
            <color indexed="81"/>
            <rFont val="Tahoma"/>
            <family val="2"/>
          </rPr>
          <t>Cem Dener:</t>
        </r>
        <r>
          <rPr>
            <sz val="9"/>
            <color indexed="81"/>
            <rFont val="Tahoma"/>
            <family val="2"/>
          </rPr>
          <t xml:space="preserve">
PDO (Prj Development Objective):
HS / S / MS / MU / U / HU</t>
        </r>
      </text>
    </comment>
    <comment ref="BA1" authorId="0" shapeId="0">
      <text>
        <r>
          <rPr>
            <b/>
            <sz val="9"/>
            <color indexed="81"/>
            <rFont val="Tahoma"/>
            <family val="2"/>
          </rPr>
          <t>Cem Dener:</t>
        </r>
        <r>
          <rPr>
            <sz val="9"/>
            <color indexed="81"/>
            <rFont val="Tahoma"/>
            <family val="2"/>
          </rPr>
          <t xml:space="preserve">
IP (Impl Performance):
HS / S / MS / MU / U / HU</t>
        </r>
      </text>
    </comment>
    <comment ref="BB1" authorId="0" shapeId="0">
      <text>
        <r>
          <rPr>
            <b/>
            <sz val="9"/>
            <color indexed="81"/>
            <rFont val="Tahoma"/>
            <family val="2"/>
          </rPr>
          <t>Cem Dener:</t>
        </r>
        <r>
          <rPr>
            <sz val="9"/>
            <color indexed="81"/>
            <rFont val="Tahoma"/>
            <family val="2"/>
          </rPr>
          <t xml:space="preserve">
Outcome:
HS / S / MS / MU / U / HU
#: Not Rated (N/R)</t>
        </r>
      </text>
    </comment>
    <comment ref="BC1" authorId="0" shapeId="0">
      <text>
        <r>
          <rPr>
            <b/>
            <sz val="9"/>
            <color indexed="81"/>
            <rFont val="Tahoma"/>
            <family val="2"/>
          </rPr>
          <t>Cem Dener:</t>
        </r>
        <r>
          <rPr>
            <sz val="9"/>
            <color indexed="81"/>
            <rFont val="Tahoma"/>
            <family val="2"/>
          </rPr>
          <t xml:space="preserve">
Bank Performance
HS / S / MS / MU / U / HU
#: Not Rated (N/R)</t>
        </r>
      </text>
    </comment>
    <comment ref="BD1" authorId="0" shapeId="0">
      <text>
        <r>
          <rPr>
            <b/>
            <sz val="9"/>
            <color indexed="81"/>
            <rFont val="Tahoma"/>
            <family val="2"/>
          </rPr>
          <t>Cem Dener:</t>
        </r>
        <r>
          <rPr>
            <sz val="9"/>
            <color indexed="81"/>
            <rFont val="Tahoma"/>
            <family val="2"/>
          </rPr>
          <t xml:space="preserve">
Borrower Performance
HS / S / MS / MU / U / HU
#: Not Rated (N/R)</t>
        </r>
      </text>
    </comment>
    <comment ref="BE1" authorId="0" shapeId="0">
      <text>
        <r>
          <rPr>
            <b/>
            <sz val="9"/>
            <color indexed="81"/>
            <rFont val="Tahoma"/>
            <family val="2"/>
          </rPr>
          <t>Cem Dener:</t>
        </r>
        <r>
          <rPr>
            <sz val="9"/>
            <color indexed="81"/>
            <rFont val="Tahoma"/>
            <family val="2"/>
          </rPr>
          <t xml:space="preserve">
IEG Outcome:
HS / S / MS / MU / U / HU
#: Not Rated (N/R)
</t>
        </r>
      </text>
    </comment>
    <comment ref="BF1" authorId="0" shapeId="0">
      <text>
        <r>
          <rPr>
            <b/>
            <sz val="9"/>
            <color indexed="81"/>
            <rFont val="Tahoma"/>
            <family val="2"/>
          </rPr>
          <t>Cem Dener:</t>
        </r>
        <r>
          <rPr>
            <sz val="9"/>
            <color indexed="81"/>
            <rFont val="Tahoma"/>
            <family val="2"/>
          </rPr>
          <t xml:space="preserve">
IEG Overall Bank Performance:
HS / S / MS / MU / U / HU
#: Not Rated (N/R)
</t>
        </r>
      </text>
    </comment>
    <comment ref="BG1" authorId="0" shapeId="0">
      <text>
        <r>
          <rPr>
            <b/>
            <sz val="9"/>
            <color indexed="81"/>
            <rFont val="Tahoma"/>
            <family val="2"/>
          </rPr>
          <t>Cem Dener:</t>
        </r>
        <r>
          <rPr>
            <sz val="9"/>
            <color indexed="81"/>
            <rFont val="Tahoma"/>
            <family val="2"/>
          </rPr>
          <t xml:space="preserve">
IEG Overall Borrower Performance:
HS / S / MS / MU / U / HU
#: Not Rated (N/R)
</t>
        </r>
      </text>
    </comment>
    <comment ref="CB1" authorId="0" shapeId="0">
      <text>
        <r>
          <rPr>
            <b/>
            <sz val="9"/>
            <color indexed="81"/>
            <rFont val="Tahoma"/>
            <family val="2"/>
          </rPr>
          <t>Cem Dener:</t>
        </r>
        <r>
          <rPr>
            <sz val="9"/>
            <color indexed="81"/>
            <rFont val="Tahoma"/>
            <family val="2"/>
          </rPr>
          <t xml:space="preserve">
Irene= 10 +
Yarin=  50 +
Masa= 100 +
</t>
        </r>
      </text>
    </comment>
    <comment ref="CI1" authorId="0" shapeId="0">
      <text>
        <r>
          <rPr>
            <b/>
            <sz val="9"/>
            <color indexed="81"/>
            <rFont val="Tahoma"/>
            <family val="2"/>
          </rPr>
          <t>Cem Dener:</t>
        </r>
        <r>
          <rPr>
            <sz val="9"/>
            <color indexed="81"/>
            <rFont val="Tahoma"/>
            <family val="2"/>
          </rPr>
          <t xml:space="preserve">
Duration between
Concept Review and Board Approval (yrs)</t>
        </r>
      </text>
    </comment>
    <comment ref="CJ1" authorId="0" shapeId="0">
      <text>
        <r>
          <rPr>
            <b/>
            <sz val="9"/>
            <color indexed="81"/>
            <rFont val="Tahoma"/>
            <family val="2"/>
          </rPr>
          <t>Cem Dener:</t>
        </r>
        <r>
          <rPr>
            <sz val="9"/>
            <color indexed="81"/>
            <rFont val="Tahoma"/>
            <family val="2"/>
          </rPr>
          <t xml:space="preserve">
Duration between 
Board Approval and 
Effectiveness (yrs)
</t>
        </r>
      </text>
    </comment>
    <comment ref="CK1" authorId="0" shapeId="0">
      <text>
        <r>
          <rPr>
            <b/>
            <sz val="9"/>
            <color indexed="81"/>
            <rFont val="Tahoma"/>
            <family val="2"/>
          </rPr>
          <t>Cem Dener:</t>
        </r>
        <r>
          <rPr>
            <sz val="9"/>
            <color indexed="81"/>
            <rFont val="Tahoma"/>
            <family val="2"/>
          </rPr>
          <t xml:space="preserve">
Duration between
Effectiveness and
Prj Actual Closing Date (yrs)</t>
        </r>
      </text>
    </comment>
    <comment ref="CM1" authorId="0" shapeId="0">
      <text>
        <r>
          <rPr>
            <b/>
            <sz val="9"/>
            <color indexed="81"/>
            <rFont val="Tahoma"/>
            <family val="2"/>
          </rPr>
          <t>Cem Dener:</t>
        </r>
        <r>
          <rPr>
            <sz val="9"/>
            <color indexed="81"/>
            <rFont val="Tahoma"/>
            <family val="2"/>
          </rPr>
          <t xml:space="preserve">
Duration of extension (yrs)
</t>
        </r>
      </text>
    </comment>
    <comment ref="CN1" authorId="0" shapeId="0">
      <text>
        <r>
          <rPr>
            <b/>
            <sz val="9"/>
            <color indexed="81"/>
            <rFont val="Tahoma"/>
            <family val="2"/>
          </rPr>
          <t>Cem Dener:</t>
        </r>
        <r>
          <rPr>
            <sz val="9"/>
            <color indexed="81"/>
            <rFont val="Tahoma"/>
            <family val="2"/>
          </rPr>
          <t xml:space="preserve">
Project closing year</t>
        </r>
      </text>
    </comment>
    <comment ref="CO1" authorId="0" shapeId="0">
      <text>
        <r>
          <rPr>
            <b/>
            <sz val="9"/>
            <color indexed="81"/>
            <rFont val="Tahoma"/>
            <family val="2"/>
          </rPr>
          <t>Cem Dener:</t>
        </r>
        <r>
          <rPr>
            <sz val="9"/>
            <color indexed="81"/>
            <rFont val="Tahoma"/>
            <family val="2"/>
          </rPr>
          <t xml:space="preserve">
IEG Outcome Rating:
S = Satisfactory
U = Unsatisfactory
NR = Not Rated</t>
        </r>
      </text>
    </comment>
    <comment ref="CP1" authorId="0" shapeId="0">
      <text>
        <r>
          <rPr>
            <b/>
            <sz val="9"/>
            <color indexed="81"/>
            <rFont val="Tahoma"/>
            <family val="2"/>
          </rPr>
          <t>Cem Dener:</t>
        </r>
        <r>
          <rPr>
            <sz val="9"/>
            <color indexed="81"/>
            <rFont val="Tahoma"/>
            <family val="2"/>
          </rPr>
          <t xml:space="preserve">
Total number of relevant terms found during content search</t>
        </r>
      </text>
    </comment>
    <comment ref="CQ1" authorId="0" shapeId="0">
      <text>
        <r>
          <rPr>
            <b/>
            <sz val="9"/>
            <color indexed="81"/>
            <rFont val="Tahoma"/>
            <family val="2"/>
          </rPr>
          <t>Cem Dener:</t>
        </r>
        <r>
          <rPr>
            <sz val="9"/>
            <color indexed="81"/>
            <rFont val="Tahoma"/>
            <family val="2"/>
          </rPr>
          <t xml:space="preserve">
Total number of relevant terms found during content search</t>
        </r>
      </text>
    </comment>
    <comment ref="CR1" authorId="0" shapeId="0">
      <text>
        <r>
          <rPr>
            <b/>
            <sz val="9"/>
            <color indexed="81"/>
            <rFont val="Tahoma"/>
            <family val="2"/>
          </rPr>
          <t>Cem Dener:</t>
        </r>
        <r>
          <rPr>
            <sz val="9"/>
            <color indexed="81"/>
            <rFont val="Tahoma"/>
            <family val="2"/>
          </rPr>
          <t xml:space="preserve">
Total number of relevant terms found during content search</t>
        </r>
      </text>
    </comment>
    <comment ref="CS1" authorId="0" shapeId="0">
      <text>
        <r>
          <rPr>
            <b/>
            <sz val="9"/>
            <color indexed="81"/>
            <rFont val="Tahoma"/>
            <family val="2"/>
          </rPr>
          <t>Cem Dener:</t>
        </r>
        <r>
          <rPr>
            <sz val="9"/>
            <color indexed="81"/>
            <rFont val="Tahoma"/>
            <family val="2"/>
          </rPr>
          <t xml:space="preserve">
Total number of relevant terms found during content search</t>
        </r>
      </text>
    </comment>
    <comment ref="CT1" authorId="0" shapeId="0">
      <text>
        <r>
          <rPr>
            <b/>
            <sz val="9"/>
            <color indexed="81"/>
            <rFont val="Tahoma"/>
            <family val="2"/>
          </rPr>
          <t>Cem Dener:</t>
        </r>
        <r>
          <rPr>
            <sz val="9"/>
            <color indexed="81"/>
            <rFont val="Tahoma"/>
            <family val="2"/>
          </rPr>
          <t xml:space="preserve">
Total number of relevant terms found during content search</t>
        </r>
      </text>
    </comment>
    <comment ref="CU1" authorId="0" shapeId="0">
      <text>
        <r>
          <rPr>
            <b/>
            <sz val="9"/>
            <color indexed="81"/>
            <rFont val="Tahoma"/>
            <family val="2"/>
          </rPr>
          <t>Cem Dener:</t>
        </r>
        <r>
          <rPr>
            <sz val="9"/>
            <color indexed="81"/>
            <rFont val="Tahoma"/>
            <family val="2"/>
          </rPr>
          <t xml:space="preserve">
Total number of relevant terms found during content search</t>
        </r>
      </text>
    </comment>
    <comment ref="B3" authorId="0" shapeId="0">
      <text>
        <r>
          <rPr>
            <b/>
            <sz val="9"/>
            <color indexed="81"/>
            <rFont val="Tahoma"/>
            <family val="2"/>
          </rPr>
          <t>Cem Dener:</t>
        </r>
        <r>
          <rPr>
            <sz val="9"/>
            <color indexed="81"/>
            <rFont val="Tahoma"/>
            <family val="2"/>
          </rPr>
          <t xml:space="preserve">
AF: P110642</t>
        </r>
      </text>
    </comment>
    <comment ref="AS5" authorId="1" shapeId="0">
      <text>
        <r>
          <rPr>
            <b/>
            <sz val="9"/>
            <color indexed="81"/>
            <rFont val="Tahoma"/>
            <family val="2"/>
          </rPr>
          <t>Huan Zhang:</t>
        </r>
        <r>
          <rPr>
            <sz val="9"/>
            <color indexed="81"/>
            <rFont val="Tahoma"/>
            <family val="2"/>
          </rPr>
          <t xml:space="preserve">
Cost breakdown of Bank financing and co-financing amount of this subcomponent is not available</t>
        </r>
      </text>
    </comment>
    <comment ref="AS23" authorId="1" shapeId="0">
      <text>
        <r>
          <rPr>
            <b/>
            <sz val="9"/>
            <color indexed="81"/>
            <rFont val="Tahoma"/>
            <family val="2"/>
          </rPr>
          <t>Huan Zhang:</t>
        </r>
        <r>
          <rPr>
            <sz val="9"/>
            <color indexed="81"/>
            <rFont val="Tahoma"/>
            <family val="2"/>
          </rPr>
          <t xml:space="preserve">
Cost breakdown of Bank financing and co-financing amount of this subcomponent is not available</t>
        </r>
      </text>
    </comment>
    <comment ref="AT23" authorId="0" shapeId="0">
      <text>
        <r>
          <rPr>
            <b/>
            <sz val="9"/>
            <color indexed="81"/>
            <rFont val="Tahoma"/>
            <family val="2"/>
          </rPr>
          <t>Cem Dener:</t>
        </r>
        <r>
          <rPr>
            <sz val="9"/>
            <color indexed="81"/>
            <rFont val="Tahoma"/>
            <family val="2"/>
          </rPr>
          <t xml:space="preserve">
Estimated cost</t>
        </r>
      </text>
    </comment>
    <comment ref="AY24" authorId="0" shapeId="0">
      <text>
        <r>
          <rPr>
            <b/>
            <sz val="9"/>
            <color indexed="81"/>
            <rFont val="Tahoma"/>
            <family val="2"/>
          </rPr>
          <t>Cem Dener:</t>
        </r>
        <r>
          <rPr>
            <sz val="9"/>
            <color indexed="81"/>
            <rFont val="Tahoma"/>
            <family val="2"/>
          </rPr>
          <t xml:space="preserve">
No ISR (old project)</t>
        </r>
      </text>
    </comment>
    <comment ref="B33" authorId="1" shapeId="0">
      <text>
        <r>
          <rPr>
            <b/>
            <sz val="9"/>
            <color indexed="81"/>
            <rFont val="Tahoma"/>
            <family val="2"/>
          </rPr>
          <t xml:space="preserve">Huan Zhang:
</t>
        </r>
        <r>
          <rPr>
            <sz val="9"/>
            <color indexed="81"/>
            <rFont val="Tahoma"/>
            <family val="2"/>
          </rPr>
          <t>Labor market information system, Environmental management system, Property righ information system, are not included in the taxonomy.</t>
        </r>
      </text>
    </comment>
    <comment ref="AS37" authorId="1" shapeId="0">
      <text>
        <r>
          <rPr>
            <b/>
            <sz val="9"/>
            <color indexed="81"/>
            <rFont val="Tahoma"/>
            <family val="2"/>
          </rPr>
          <t>Huan Zhang:</t>
        </r>
        <r>
          <rPr>
            <sz val="9"/>
            <color indexed="81"/>
            <rFont val="Tahoma"/>
            <family val="2"/>
          </rPr>
          <t xml:space="preserve">
No component cost breakdown in ICR. This firgure is from PAD</t>
        </r>
      </text>
    </comment>
    <comment ref="AY41" authorId="0" shapeId="0">
      <text>
        <r>
          <rPr>
            <b/>
            <sz val="9"/>
            <color indexed="81"/>
            <rFont val="Tahoma"/>
            <family val="2"/>
          </rPr>
          <t>Cem Dener:</t>
        </r>
        <r>
          <rPr>
            <sz val="9"/>
            <color indexed="81"/>
            <rFont val="Tahoma"/>
            <family val="2"/>
          </rPr>
          <t xml:space="preserve">
Project cancelled
in 2006</t>
        </r>
      </text>
    </comment>
    <comment ref="AY53" authorId="0" shapeId="0">
      <text>
        <r>
          <rPr>
            <b/>
            <sz val="9"/>
            <color indexed="81"/>
            <rFont val="Tahoma"/>
            <family val="2"/>
          </rPr>
          <t>Cem Dener:</t>
        </r>
        <r>
          <rPr>
            <sz val="9"/>
            <color indexed="81"/>
            <rFont val="Tahoma"/>
            <family val="2"/>
          </rPr>
          <t xml:space="preserve">
No ISR (old project)</t>
        </r>
      </text>
    </comment>
    <comment ref="AY56" authorId="0" shapeId="0">
      <text>
        <r>
          <rPr>
            <b/>
            <sz val="9"/>
            <color indexed="81"/>
            <rFont val="Tahoma"/>
            <family val="2"/>
          </rPr>
          <t>Cem Dener:</t>
        </r>
        <r>
          <rPr>
            <sz val="9"/>
            <color indexed="81"/>
            <rFont val="Tahoma"/>
            <family val="2"/>
          </rPr>
          <t xml:space="preserve">
No ISR (old project)</t>
        </r>
      </text>
    </comment>
    <comment ref="AS57" authorId="1" shapeId="0">
      <text>
        <r>
          <rPr>
            <b/>
            <sz val="9"/>
            <color indexed="81"/>
            <rFont val="Tahoma"/>
            <family val="2"/>
          </rPr>
          <t>Huan Zhang:</t>
        </r>
        <r>
          <rPr>
            <sz val="9"/>
            <color indexed="81"/>
            <rFont val="Tahoma"/>
            <family val="2"/>
          </rPr>
          <t xml:space="preserve">
No sub-component cost breakdown in ICR. This firgure is from PAD</t>
        </r>
      </text>
    </comment>
    <comment ref="AS61" authorId="1" shapeId="0">
      <text>
        <r>
          <rPr>
            <b/>
            <sz val="9"/>
            <color indexed="81"/>
            <rFont val="Tahoma"/>
            <family val="2"/>
          </rPr>
          <t>Huan Zhang:</t>
        </r>
        <r>
          <rPr>
            <sz val="9"/>
            <color indexed="81"/>
            <rFont val="Tahoma"/>
            <family val="2"/>
          </rPr>
          <t xml:space="preserve">
No sub-component cost breakdown in ICR. This firgure is from PAD</t>
        </r>
      </text>
    </comment>
    <comment ref="AY61" authorId="0" shapeId="0">
      <text>
        <r>
          <rPr>
            <b/>
            <sz val="9"/>
            <color indexed="81"/>
            <rFont val="Tahoma"/>
            <family val="2"/>
          </rPr>
          <t>Cem Dener:</t>
        </r>
        <r>
          <rPr>
            <sz val="9"/>
            <color indexed="81"/>
            <rFont val="Tahoma"/>
            <family val="2"/>
          </rPr>
          <t xml:space="preserve">
No ISR (old project)</t>
        </r>
      </text>
    </comment>
    <comment ref="AY67" authorId="0" shapeId="0">
      <text>
        <r>
          <rPr>
            <b/>
            <sz val="9"/>
            <color indexed="81"/>
            <rFont val="Tahoma"/>
            <family val="2"/>
          </rPr>
          <t>Cem Dener:</t>
        </r>
        <r>
          <rPr>
            <sz val="9"/>
            <color indexed="81"/>
            <rFont val="Tahoma"/>
            <family val="2"/>
          </rPr>
          <t xml:space="preserve">
No ISR (old project)</t>
        </r>
      </text>
    </comment>
    <comment ref="AY69" authorId="0" shapeId="0">
      <text>
        <r>
          <rPr>
            <b/>
            <sz val="9"/>
            <color indexed="81"/>
            <rFont val="Tahoma"/>
            <family val="2"/>
          </rPr>
          <t>Cem Dener:</t>
        </r>
        <r>
          <rPr>
            <sz val="9"/>
            <color indexed="81"/>
            <rFont val="Tahoma"/>
            <family val="2"/>
          </rPr>
          <t xml:space="preserve">
No ISR (old project)</t>
        </r>
      </text>
    </comment>
    <comment ref="B87" authorId="0" shapeId="0">
      <text>
        <r>
          <rPr>
            <b/>
            <sz val="9"/>
            <color indexed="81"/>
            <rFont val="Tahoma"/>
            <family val="2"/>
          </rPr>
          <t>Cem Dener:</t>
        </r>
        <r>
          <rPr>
            <sz val="9"/>
            <color indexed="81"/>
            <rFont val="Tahoma"/>
            <family val="2"/>
          </rPr>
          <t xml:space="preserve">
AF: P059947
</t>
        </r>
      </text>
    </comment>
    <comment ref="B105" authorId="2" shapeId="0">
      <text>
        <r>
          <rPr>
            <b/>
            <sz val="9"/>
            <color indexed="81"/>
            <rFont val="Tahoma"/>
            <family val="2"/>
          </rPr>
          <t>Masatake Yamamichi:</t>
        </r>
        <r>
          <rPr>
            <sz val="9"/>
            <color indexed="81"/>
            <rFont val="Tahoma"/>
            <family val="2"/>
          </rPr>
          <t xml:space="preserve">
AF: P110956</t>
        </r>
      </text>
    </comment>
    <comment ref="AS105" authorId="2" shapeId="0">
      <text>
        <r>
          <rPr>
            <b/>
            <sz val="9"/>
            <color indexed="81"/>
            <rFont val="Tahoma"/>
            <family val="2"/>
          </rPr>
          <t>Masatake Yamamichi:</t>
        </r>
        <r>
          <rPr>
            <sz val="9"/>
            <color indexed="81"/>
            <rFont val="Tahoma"/>
            <family val="2"/>
          </rPr>
          <t xml:space="preserve">
The amount of Management Program (Component 1: $ 27.71 m) and the amount of On-Street Parking Improvement Program (Component 2: $ 6.70 m)
</t>
        </r>
      </text>
    </comment>
    <comment ref="AS130" authorId="1" shapeId="0">
      <text>
        <r>
          <rPr>
            <b/>
            <sz val="9"/>
            <color indexed="81"/>
            <rFont val="Tahoma"/>
            <family val="2"/>
          </rPr>
          <t>Huan Zhang:</t>
        </r>
        <r>
          <rPr>
            <sz val="9"/>
            <color indexed="81"/>
            <rFont val="Tahoma"/>
            <family val="2"/>
          </rPr>
          <t xml:space="preserve">
The ICR shows the IT component cost (actual) is zero.
$1.9m was obtained from procurement section (signed contracts).</t>
        </r>
      </text>
    </comment>
    <comment ref="B151" authorId="3" shapeId="0">
      <text>
        <r>
          <rPr>
            <b/>
            <sz val="9"/>
            <color indexed="81"/>
            <rFont val="Tahoma"/>
            <family val="2"/>
          </rPr>
          <t>Irenezh1016:</t>
        </r>
        <r>
          <rPr>
            <sz val="9"/>
            <color indexed="81"/>
            <rFont val="Tahoma"/>
            <family val="2"/>
          </rPr>
          <t xml:space="preserve">
ICR is not available. Cost of component is not avaliable.</t>
        </r>
      </text>
    </comment>
    <comment ref="AS154" authorId="2" shapeId="0">
      <text>
        <r>
          <rPr>
            <b/>
            <sz val="9"/>
            <color indexed="81"/>
            <rFont val="Tahoma"/>
            <family val="2"/>
          </rPr>
          <t>Masatake Yamamichi:</t>
        </r>
        <r>
          <rPr>
            <sz val="9"/>
            <color indexed="81"/>
            <rFont val="Tahoma"/>
            <family val="2"/>
          </rPr>
          <t xml:space="preserve">
No cost disaggregation of Component (b) is available in ICR. This number might be significantly over-rated. </t>
        </r>
      </text>
    </comment>
    <comment ref="AT154" authorId="2" shapeId="0">
      <text>
        <r>
          <rPr>
            <b/>
            <sz val="9"/>
            <color indexed="81"/>
            <rFont val="Tahoma"/>
            <family val="2"/>
          </rPr>
          <t>Masatake Yamamichi:</t>
        </r>
        <r>
          <rPr>
            <sz val="9"/>
            <color indexed="81"/>
            <rFont val="Tahoma"/>
            <family val="2"/>
          </rPr>
          <t xml:space="preserve">
No cost disaggregation of Component (b) is available in ICR. This number might be significantly over-rated. </t>
        </r>
      </text>
    </comment>
    <comment ref="AU154" authorId="2" shapeId="0">
      <text>
        <r>
          <rPr>
            <b/>
            <sz val="9"/>
            <color indexed="81"/>
            <rFont val="Tahoma"/>
            <family val="2"/>
          </rPr>
          <t>Masatake Yamamichi:</t>
        </r>
        <r>
          <rPr>
            <sz val="9"/>
            <color indexed="81"/>
            <rFont val="Tahoma"/>
            <family val="2"/>
          </rPr>
          <t xml:space="preserve">
No cost disaggregation of Component (b) is available in ICR. This number might be significantly over-rated. </t>
        </r>
      </text>
    </comment>
    <comment ref="AS167" authorId="1" shapeId="0">
      <text>
        <r>
          <rPr>
            <b/>
            <sz val="9"/>
            <color indexed="81"/>
            <rFont val="Tahoma"/>
            <family val="2"/>
          </rPr>
          <t>Huan Zhang:</t>
        </r>
        <r>
          <rPr>
            <sz val="9"/>
            <color indexed="81"/>
            <rFont val="Tahoma"/>
            <family val="2"/>
          </rPr>
          <t xml:space="preserve">
Breakdown of bank financing and co-financing is not available in ICR</t>
        </r>
      </text>
    </comment>
    <comment ref="B181" authorId="0" shapeId="0">
      <text>
        <r>
          <rPr>
            <b/>
            <sz val="9"/>
            <color indexed="81"/>
            <rFont val="Tahoma"/>
            <family val="2"/>
          </rPr>
          <t>Cem Dener:</t>
        </r>
        <r>
          <rPr>
            <sz val="9"/>
            <color indexed="81"/>
            <rFont val="Tahoma"/>
            <family val="2"/>
          </rPr>
          <t xml:space="preserve">
AF: P083597</t>
        </r>
      </text>
    </comment>
    <comment ref="AS187" authorId="1" shapeId="0">
      <text>
        <r>
          <rPr>
            <b/>
            <sz val="9"/>
            <color indexed="81"/>
            <rFont val="Tahoma"/>
            <family val="2"/>
          </rPr>
          <t>Huan Zhang:</t>
        </r>
        <r>
          <rPr>
            <sz val="9"/>
            <color indexed="81"/>
            <rFont val="Tahoma"/>
            <family val="2"/>
          </rPr>
          <t xml:space="preserve">
Cost breakdown of Bank financing and co-financing amount of this subcomponent is not available</t>
        </r>
      </text>
    </comment>
    <comment ref="B221" authorId="0" shapeId="0">
      <text>
        <r>
          <rPr>
            <b/>
            <sz val="9"/>
            <color indexed="81"/>
            <rFont val="Tahoma"/>
            <family val="2"/>
          </rPr>
          <t>Cem Dener:</t>
        </r>
        <r>
          <rPr>
            <sz val="9"/>
            <color indexed="81"/>
            <rFont val="Tahoma"/>
            <family val="2"/>
          </rPr>
          <t xml:space="preserve">
AF: P111304
</t>
        </r>
      </text>
    </comment>
    <comment ref="B240" authorId="0" shapeId="0">
      <text>
        <r>
          <rPr>
            <b/>
            <sz val="9"/>
            <color indexed="81"/>
            <rFont val="Tahoma"/>
            <family val="2"/>
          </rPr>
          <t>Cem Dener:</t>
        </r>
        <r>
          <rPr>
            <sz val="9"/>
            <color indexed="81"/>
            <rFont val="Tahoma"/>
            <family val="2"/>
          </rPr>
          <t xml:space="preserve">
AF: P107015
</t>
        </r>
      </text>
    </comment>
    <comment ref="AS246" authorId="1" shapeId="0">
      <text>
        <r>
          <rPr>
            <b/>
            <sz val="9"/>
            <color indexed="81"/>
            <rFont val="Tahoma"/>
            <family val="2"/>
          </rPr>
          <t>Huan Zhang:</t>
        </r>
        <r>
          <rPr>
            <sz val="9"/>
            <color indexed="81"/>
            <rFont val="Tahoma"/>
            <family val="2"/>
          </rPr>
          <t xml:space="preserve">
Subcomponent cost is not available in ICR. This is PAD number. The whole component cost (actual) is 27.86</t>
        </r>
      </text>
    </comment>
    <comment ref="B259" authorId="0" shapeId="0">
      <text>
        <r>
          <rPr>
            <b/>
            <sz val="9"/>
            <color indexed="81"/>
            <rFont val="Tahoma"/>
            <family val="2"/>
          </rPr>
          <t>Cem Dener:</t>
        </r>
        <r>
          <rPr>
            <sz val="9"/>
            <color indexed="81"/>
            <rFont val="Tahoma"/>
            <family val="2"/>
          </rPr>
          <t xml:space="preserve">
AF: P105555
</t>
        </r>
      </text>
    </comment>
    <comment ref="B272" authorId="0" shapeId="0">
      <text>
        <r>
          <rPr>
            <b/>
            <sz val="9"/>
            <color indexed="81"/>
            <rFont val="Tahoma"/>
            <family val="2"/>
          </rPr>
          <t>Cem Dener:</t>
        </r>
        <r>
          <rPr>
            <sz val="9"/>
            <color indexed="81"/>
            <rFont val="Tahoma"/>
            <family val="2"/>
          </rPr>
          <t xml:space="preserve">
AF: P107382</t>
        </r>
      </text>
    </comment>
    <comment ref="B281" authorId="0" shapeId="0">
      <text>
        <r>
          <rPr>
            <b/>
            <sz val="9"/>
            <color indexed="81"/>
            <rFont val="Tahoma"/>
            <family val="2"/>
          </rPr>
          <t>Cem Dener:</t>
        </r>
        <r>
          <rPr>
            <sz val="9"/>
            <color indexed="81"/>
            <rFont val="Tahoma"/>
            <family val="2"/>
          </rPr>
          <t xml:space="preserve">
AF: P105526
</t>
        </r>
      </text>
    </comment>
    <comment ref="B299" authorId="0" shapeId="0">
      <text>
        <r>
          <rPr>
            <b/>
            <sz val="9"/>
            <color indexed="81"/>
            <rFont val="Tahoma"/>
            <family val="2"/>
          </rPr>
          <t>Cem Dener:</t>
        </r>
        <r>
          <rPr>
            <sz val="9"/>
            <color indexed="81"/>
            <rFont val="Tahoma"/>
            <family val="2"/>
          </rPr>
          <t xml:space="preserve">
AF: P</t>
        </r>
      </text>
    </comment>
    <comment ref="AS314" authorId="1" shapeId="0">
      <text>
        <r>
          <rPr>
            <b/>
            <sz val="9"/>
            <color indexed="81"/>
            <rFont val="Tahoma"/>
            <family val="2"/>
          </rPr>
          <t>Huan Zhang:</t>
        </r>
        <r>
          <rPr>
            <sz val="9"/>
            <color indexed="81"/>
            <rFont val="Tahoma"/>
            <family val="2"/>
          </rPr>
          <t xml:space="preserve">
Cost breakdown is not available in ICR. This is original number</t>
        </r>
      </text>
    </comment>
    <comment ref="AS339" authorId="4" shapeId="0">
      <text>
        <r>
          <rPr>
            <b/>
            <sz val="9"/>
            <color indexed="81"/>
            <rFont val="Tahoma"/>
            <family val="2"/>
          </rPr>
          <t>Doruk Yarin Kiroglu:</t>
        </r>
        <r>
          <rPr>
            <sz val="9"/>
            <color indexed="81"/>
            <rFont val="Tahoma"/>
            <family val="2"/>
          </rPr>
          <t xml:space="preserve">
Total component cost. Subcomponent amounts not reported</t>
        </r>
      </text>
    </comment>
    <comment ref="B342" authorId="1" shapeId="0">
      <text>
        <r>
          <rPr>
            <b/>
            <sz val="9"/>
            <color indexed="81"/>
            <rFont val="Tahoma"/>
            <family val="2"/>
          </rPr>
          <t>Huan Zhang:</t>
        </r>
        <r>
          <rPr>
            <sz val="9"/>
            <color indexed="81"/>
            <rFont val="Tahoma"/>
            <family val="2"/>
          </rPr>
          <t xml:space="preserve">
AF: P106993
Integrated Financial Management Additional Financing</t>
        </r>
      </text>
    </comment>
    <comment ref="B343" authorId="0" shapeId="0">
      <text>
        <r>
          <rPr>
            <b/>
            <sz val="9"/>
            <color indexed="81"/>
            <rFont val="Tahoma"/>
            <family val="2"/>
          </rPr>
          <t>Cem Dener:</t>
        </r>
        <r>
          <rPr>
            <sz val="9"/>
            <color indexed="81"/>
            <rFont val="Tahoma"/>
            <family val="2"/>
          </rPr>
          <t xml:space="preserve">
AF: P083897
</t>
        </r>
      </text>
    </comment>
    <comment ref="AR343" authorId="2" shapeId="0">
      <text>
        <r>
          <rPr>
            <b/>
            <sz val="9"/>
            <color indexed="81"/>
            <rFont val="Tahoma"/>
            <family val="2"/>
          </rPr>
          <t>Masatake Yamamichi:</t>
        </r>
        <r>
          <rPr>
            <sz val="9"/>
            <color indexed="81"/>
            <rFont val="Tahoma"/>
            <family val="2"/>
          </rPr>
          <t xml:space="preserve">
Computer hardware and software (including GIS and plotter) for the road and bridges database development and for implementation of a road asset management system” (US$0.09 million) was cancelled (under Component (i) Maintenance of national highways and rural roads)</t>
        </r>
      </text>
    </comment>
    <comment ref="AS360" authorId="4" shapeId="0">
      <text>
        <r>
          <rPr>
            <b/>
            <sz val="9"/>
            <color indexed="81"/>
            <rFont val="Tahoma"/>
            <family val="2"/>
          </rPr>
          <t>Doruk Yarin Kiroglu:</t>
        </r>
        <r>
          <rPr>
            <sz val="9"/>
            <color indexed="81"/>
            <rFont val="Tahoma"/>
            <family val="2"/>
          </rPr>
          <t xml:space="preserve">
PAD reported in Euros. 
2002 exchange rate: 0.99</t>
        </r>
      </text>
    </comment>
    <comment ref="B361" authorId="0" shapeId="0">
      <text>
        <r>
          <rPr>
            <b/>
            <sz val="9"/>
            <color indexed="81"/>
            <rFont val="Tahoma"/>
            <family val="2"/>
          </rPr>
          <t>Cem Dener:</t>
        </r>
        <r>
          <rPr>
            <sz val="9"/>
            <color indexed="81"/>
            <rFont val="Tahoma"/>
            <family val="2"/>
          </rPr>
          <t xml:space="preserve">
AF: P105205
</t>
        </r>
      </text>
    </comment>
    <comment ref="AS366" authorId="4" shapeId="0">
      <text>
        <r>
          <rPr>
            <b/>
            <sz val="9"/>
            <color indexed="81"/>
            <rFont val="Tahoma"/>
            <family val="2"/>
          </rPr>
          <t>Doruk Yarin Kiroglu:</t>
        </r>
        <r>
          <rPr>
            <sz val="9"/>
            <color indexed="81"/>
            <rFont val="Tahoma"/>
            <family val="2"/>
          </rPr>
          <t xml:space="preserve">
Costs reported as Euros. 2005 Exchange rate: 0.78</t>
        </r>
      </text>
    </comment>
    <comment ref="B378" authorId="0" shapeId="0">
      <text>
        <r>
          <rPr>
            <b/>
            <sz val="9"/>
            <color indexed="81"/>
            <rFont val="Tahoma"/>
            <family val="2"/>
          </rPr>
          <t>Cem Dener:</t>
        </r>
        <r>
          <rPr>
            <sz val="9"/>
            <color indexed="81"/>
            <rFont val="Tahoma"/>
            <family val="2"/>
          </rPr>
          <t xml:space="preserve">
AF: P111662
</t>
        </r>
      </text>
    </comment>
    <comment ref="AT379" authorId="4" shapeId="0">
      <text>
        <r>
          <rPr>
            <b/>
            <sz val="9"/>
            <color indexed="81"/>
            <rFont val="Tahoma"/>
            <family val="2"/>
          </rPr>
          <t>Doruk Yarin Kiroglu:</t>
        </r>
        <r>
          <rPr>
            <sz val="9"/>
            <color indexed="81"/>
            <rFont val="Tahoma"/>
            <family val="2"/>
          </rPr>
          <t xml:space="preserve">
Component total cost. Bank and cofinancing amounts not reported</t>
        </r>
      </text>
    </comment>
    <comment ref="B384" authorId="2" shapeId="0">
      <text>
        <r>
          <rPr>
            <b/>
            <sz val="9"/>
            <color indexed="81"/>
            <rFont val="Tahoma"/>
            <family val="2"/>
          </rPr>
          <t>Masatake Yamamichi:</t>
        </r>
        <r>
          <rPr>
            <sz val="9"/>
            <color indexed="81"/>
            <rFont val="Tahoma"/>
            <family val="2"/>
          </rPr>
          <t xml:space="preserve">
AF: P090872
Original is IDA Credit, AF is IDA Grant.</t>
        </r>
      </text>
    </comment>
    <comment ref="G384" authorId="2" shapeId="0">
      <text>
        <r>
          <rPr>
            <b/>
            <sz val="9"/>
            <color indexed="81"/>
            <rFont val="Tahoma"/>
            <family val="2"/>
          </rPr>
          <t>Masatake Yamamichi:</t>
        </r>
        <r>
          <rPr>
            <sz val="9"/>
            <color indexed="81"/>
            <rFont val="Tahoma"/>
            <family val="2"/>
          </rPr>
          <t xml:space="preserve">
Original is IDA Credit, AF is IDA Grant.</t>
        </r>
      </text>
    </comment>
    <comment ref="B386" authorId="0" shapeId="0">
      <text>
        <r>
          <rPr>
            <b/>
            <sz val="9"/>
            <color indexed="81"/>
            <rFont val="Tahoma"/>
            <family val="2"/>
          </rPr>
          <t>Cem Dener:</t>
        </r>
        <r>
          <rPr>
            <sz val="9"/>
            <color indexed="81"/>
            <rFont val="Tahoma"/>
            <family val="2"/>
          </rPr>
          <t xml:space="preserve">
AF: P130395
</t>
        </r>
      </text>
    </comment>
    <comment ref="B404" authorId="0" shapeId="0">
      <text>
        <r>
          <rPr>
            <b/>
            <sz val="9"/>
            <color indexed="81"/>
            <rFont val="Tahoma"/>
            <family val="2"/>
          </rPr>
          <t>Cem Dener:</t>
        </r>
        <r>
          <rPr>
            <sz val="9"/>
            <color indexed="81"/>
            <rFont val="Tahoma"/>
            <family val="2"/>
          </rPr>
          <t xml:space="preserve">
AF: P101981
</t>
        </r>
      </text>
    </comment>
    <comment ref="B412" authorId="4" shapeId="0">
      <text>
        <r>
          <rPr>
            <b/>
            <sz val="9"/>
            <color indexed="81"/>
            <rFont val="Tahoma"/>
            <family val="2"/>
          </rPr>
          <t>Doruk Yarin Kiroglu:</t>
        </r>
        <r>
          <rPr>
            <sz val="9"/>
            <color indexed="81"/>
            <rFont val="Tahoma"/>
            <family val="2"/>
          </rPr>
          <t xml:space="preserve">
AF: P107217</t>
        </r>
      </text>
    </comment>
    <comment ref="B413" authorId="0" shapeId="0">
      <text>
        <r>
          <rPr>
            <b/>
            <sz val="9"/>
            <color indexed="81"/>
            <rFont val="Tahoma"/>
            <family val="2"/>
          </rPr>
          <t>Cem Dener:</t>
        </r>
        <r>
          <rPr>
            <sz val="9"/>
            <color indexed="81"/>
            <rFont val="Tahoma"/>
            <family val="2"/>
          </rPr>
          <t xml:space="preserve">
AF: P124906</t>
        </r>
      </text>
    </comment>
    <comment ref="B417" authorId="4" shapeId="0">
      <text>
        <r>
          <rPr>
            <b/>
            <sz val="9"/>
            <color indexed="81"/>
            <rFont val="Tahoma"/>
            <family val="2"/>
          </rPr>
          <t>Doruk Yarin Kiroglu:</t>
        </r>
        <r>
          <rPr>
            <sz val="9"/>
            <color indexed="81"/>
            <rFont val="Tahoma"/>
            <family val="2"/>
          </rPr>
          <t xml:space="preserve">
AF: P110892 </t>
        </r>
      </text>
    </comment>
    <comment ref="B423" authorId="0" shapeId="0">
      <text>
        <r>
          <rPr>
            <b/>
            <sz val="9"/>
            <color indexed="81"/>
            <rFont val="Tahoma"/>
            <family val="2"/>
          </rPr>
          <t>Cem Dener:</t>
        </r>
        <r>
          <rPr>
            <sz val="9"/>
            <color indexed="81"/>
            <rFont val="Tahoma"/>
            <family val="2"/>
          </rPr>
          <t xml:space="preserve">
AF: P105026</t>
        </r>
      </text>
    </comment>
    <comment ref="B434" authorId="0" shapeId="0">
      <text>
        <r>
          <rPr>
            <b/>
            <sz val="9"/>
            <color indexed="81"/>
            <rFont val="Tahoma"/>
            <family val="2"/>
          </rPr>
          <t>Cem Dener:</t>
        </r>
        <r>
          <rPr>
            <sz val="9"/>
            <color indexed="81"/>
            <rFont val="Tahoma"/>
            <family val="2"/>
          </rPr>
          <t xml:space="preserve">
AF: P096206</t>
        </r>
      </text>
    </comment>
    <comment ref="B437" authorId="0" shapeId="0">
      <text>
        <r>
          <rPr>
            <b/>
            <sz val="9"/>
            <color indexed="81"/>
            <rFont val="Tahoma"/>
            <family val="2"/>
          </rPr>
          <t>Cem Dener:</t>
        </r>
        <r>
          <rPr>
            <sz val="9"/>
            <color indexed="81"/>
            <rFont val="Tahoma"/>
            <family val="2"/>
          </rPr>
          <t xml:space="preserve">
AF: P120613
</t>
        </r>
      </text>
    </comment>
    <comment ref="AS439" authorId="4" shapeId="0">
      <text>
        <r>
          <rPr>
            <b/>
            <sz val="9"/>
            <color indexed="81"/>
            <rFont val="Tahoma"/>
            <family val="2"/>
          </rPr>
          <t>Doruk Yarin Kiroglu:</t>
        </r>
        <r>
          <rPr>
            <sz val="9"/>
            <color indexed="81"/>
            <rFont val="Tahoma"/>
            <family val="2"/>
          </rPr>
          <t xml:space="preserve">
Component total cost. Subcomponent breakdown not available. Bank and cofinancing amounts not reported</t>
        </r>
      </text>
    </comment>
    <comment ref="B446" authorId="4" shapeId="0">
      <text>
        <r>
          <rPr>
            <b/>
            <sz val="9"/>
            <color indexed="81"/>
            <rFont val="Tahoma"/>
            <family val="2"/>
          </rPr>
          <t>Doruk Yarin Kiroglu:</t>
        </r>
        <r>
          <rPr>
            <sz val="9"/>
            <color indexed="81"/>
            <rFont val="Tahoma"/>
            <family val="2"/>
          </rPr>
          <t xml:space="preserve">
AF: P122635</t>
        </r>
      </text>
    </comment>
    <comment ref="B452" authorId="0" shapeId="0">
      <text>
        <r>
          <rPr>
            <b/>
            <sz val="9"/>
            <color indexed="81"/>
            <rFont val="Tahoma"/>
            <family val="2"/>
          </rPr>
          <t>Cem Dener:</t>
        </r>
        <r>
          <rPr>
            <sz val="9"/>
            <color indexed="81"/>
            <rFont val="Tahoma"/>
            <family val="2"/>
          </rPr>
          <t xml:space="preserve">
AF: P097961</t>
        </r>
      </text>
    </comment>
    <comment ref="AV453" authorId="4" shapeId="0">
      <text>
        <r>
          <rPr>
            <b/>
            <sz val="9"/>
            <color indexed="81"/>
            <rFont val="Tahoma"/>
            <family val="2"/>
          </rPr>
          <t>Doruk Yarin Kiroglu:</t>
        </r>
        <r>
          <rPr>
            <sz val="9"/>
            <color indexed="81"/>
            <rFont val="Tahoma"/>
            <family val="2"/>
          </rPr>
          <t xml:space="preserve">
Linked to P075978</t>
        </r>
      </text>
    </comment>
    <comment ref="B454" authorId="0" shapeId="0">
      <text>
        <r>
          <rPr>
            <b/>
            <sz val="9"/>
            <color indexed="81"/>
            <rFont val="Tahoma"/>
            <family val="2"/>
          </rPr>
          <t>Cem Dener:</t>
        </r>
        <r>
          <rPr>
            <sz val="9"/>
            <color indexed="81"/>
            <rFont val="Tahoma"/>
            <family val="2"/>
          </rPr>
          <t xml:space="preserve">
AF: P113342
</t>
        </r>
      </text>
    </comment>
    <comment ref="B456" authorId="0" shapeId="0">
      <text>
        <r>
          <rPr>
            <b/>
            <sz val="9"/>
            <color indexed="81"/>
            <rFont val="Tahoma"/>
            <family val="2"/>
          </rPr>
          <t>Cem Dener:</t>
        </r>
        <r>
          <rPr>
            <sz val="9"/>
            <color indexed="81"/>
            <rFont val="Tahoma"/>
            <family val="2"/>
          </rPr>
          <t xml:space="preserve">
AF: P118494</t>
        </r>
      </text>
    </comment>
    <comment ref="B459" authorId="0" shapeId="0">
      <text>
        <r>
          <rPr>
            <b/>
            <sz val="9"/>
            <color indexed="81"/>
            <rFont val="Tahoma"/>
            <family val="2"/>
          </rPr>
          <t>Cem Dener:</t>
        </r>
        <r>
          <rPr>
            <sz val="9"/>
            <color indexed="81"/>
            <rFont val="Tahoma"/>
            <family val="2"/>
          </rPr>
          <t xml:space="preserve">
AF:  P122179
</t>
        </r>
      </text>
    </comment>
    <comment ref="B465" authorId="4" shapeId="0">
      <text>
        <r>
          <rPr>
            <b/>
            <sz val="9"/>
            <color indexed="81"/>
            <rFont val="Tahoma"/>
            <family val="2"/>
          </rPr>
          <t>Doruk Yarin Kiroglu:</t>
        </r>
        <r>
          <rPr>
            <sz val="9"/>
            <color indexed="81"/>
            <rFont val="Tahoma"/>
            <family val="2"/>
          </rPr>
          <t xml:space="preserve">
Component C might have TAI related activity</t>
        </r>
      </text>
    </comment>
    <comment ref="AY467" authorId="4" shapeId="0">
      <text>
        <r>
          <rPr>
            <b/>
            <sz val="9"/>
            <color indexed="81"/>
            <rFont val="Tahoma"/>
            <family val="2"/>
          </rPr>
          <t>Doruk Yarin Kiroglu:</t>
        </r>
        <r>
          <rPr>
            <sz val="9"/>
            <color indexed="81"/>
            <rFont val="Tahoma"/>
            <family val="2"/>
          </rPr>
          <t xml:space="preserve">
No ISR document</t>
        </r>
      </text>
    </comment>
    <comment ref="AY470" authorId="0" shapeId="0">
      <text>
        <r>
          <rPr>
            <b/>
            <sz val="9"/>
            <color indexed="81"/>
            <rFont val="Tahoma"/>
            <family val="2"/>
          </rPr>
          <t>Cem Dener:</t>
        </r>
        <r>
          <rPr>
            <sz val="9"/>
            <color indexed="81"/>
            <rFont val="Tahoma"/>
            <family val="2"/>
          </rPr>
          <t xml:space="preserve">
Project cancelled on
15-May2009
</t>
        </r>
      </text>
    </comment>
    <comment ref="B474" authorId="0" shapeId="0">
      <text>
        <r>
          <rPr>
            <b/>
            <sz val="9"/>
            <color indexed="81"/>
            <rFont val="Tahoma"/>
            <family val="2"/>
          </rPr>
          <t>Cem Dener:</t>
        </r>
        <r>
          <rPr>
            <sz val="9"/>
            <color indexed="81"/>
            <rFont val="Tahoma"/>
            <family val="2"/>
          </rPr>
          <t xml:space="preserve">
AF: P107668
</t>
        </r>
      </text>
    </comment>
    <comment ref="B475" authorId="0" shapeId="0">
      <text>
        <r>
          <rPr>
            <b/>
            <sz val="9"/>
            <color indexed="81"/>
            <rFont val="Tahoma"/>
            <family val="2"/>
          </rPr>
          <t>Cem Dener:</t>
        </r>
        <r>
          <rPr>
            <sz val="9"/>
            <color indexed="81"/>
            <rFont val="Tahoma"/>
            <family val="2"/>
          </rPr>
          <t xml:space="preserve">
AF-1: P098770
AF-2: P121354
</t>
        </r>
      </text>
    </comment>
    <comment ref="B476" authorId="0" shapeId="0">
      <text>
        <r>
          <rPr>
            <b/>
            <sz val="9"/>
            <color indexed="81"/>
            <rFont val="Tahoma"/>
            <family val="2"/>
          </rPr>
          <t>Cem Dener:</t>
        </r>
        <r>
          <rPr>
            <sz val="9"/>
            <color indexed="81"/>
            <rFont val="Tahoma"/>
            <family val="2"/>
          </rPr>
          <t xml:space="preserve">
AF-1: P115259
AF-2: P125915
AF-3: P130422
</t>
        </r>
      </text>
    </comment>
    <comment ref="M476" authorId="5" shapeId="0">
      <text>
        <r>
          <rPr>
            <b/>
            <sz val="9"/>
            <color indexed="81"/>
            <rFont val="Tahoma"/>
            <family val="2"/>
          </rPr>
          <t>CD:</t>
        </r>
        <r>
          <rPr>
            <sz val="9"/>
            <color indexed="81"/>
            <rFont val="Tahoma"/>
            <family val="2"/>
          </rPr>
          <t xml:space="preserve">
Central Africa
</t>
        </r>
      </text>
    </comment>
    <comment ref="AN476" authorId="2" shapeId="0">
      <text>
        <r>
          <rPr>
            <b/>
            <sz val="9"/>
            <color indexed="81"/>
            <rFont val="Tahoma"/>
            <family val="2"/>
          </rPr>
          <t>Masatake Yamamichi:</t>
        </r>
        <r>
          <rPr>
            <sz val="9"/>
            <color indexed="81"/>
            <rFont val="Tahoma"/>
            <family val="2"/>
          </rPr>
          <t xml:space="preserve">
Port clearance system</t>
        </r>
      </text>
    </comment>
    <comment ref="AS477" authorId="2" shapeId="0">
      <text>
        <r>
          <rPr>
            <b/>
            <sz val="9"/>
            <color indexed="81"/>
            <rFont val="Tahoma"/>
            <family val="2"/>
          </rPr>
          <t>Masatake Yamamichi:</t>
        </r>
        <r>
          <rPr>
            <sz val="9"/>
            <color indexed="81"/>
            <rFont val="Tahoma"/>
            <family val="2"/>
          </rPr>
          <t xml:space="preserve">
The amount of Component B.1</t>
        </r>
      </text>
    </comment>
    <comment ref="AS480" authorId="4" shapeId="0">
      <text>
        <r>
          <rPr>
            <b/>
            <sz val="9"/>
            <color indexed="81"/>
            <rFont val="Tahoma"/>
            <family val="2"/>
          </rPr>
          <t>Doruk Yarin Kiroglu:</t>
        </r>
        <r>
          <rPr>
            <sz val="9"/>
            <color indexed="81"/>
            <rFont val="Tahoma"/>
            <family val="2"/>
          </rPr>
          <t xml:space="preserve">
No ICR or IEG. PAD estimates</t>
        </r>
      </text>
    </comment>
    <comment ref="B481" authorId="2" shapeId="0">
      <text>
        <r>
          <rPr>
            <b/>
            <sz val="9"/>
            <color indexed="81"/>
            <rFont val="Tahoma"/>
            <family val="2"/>
          </rPr>
          <t>Masatake Yamamichi:</t>
        </r>
        <r>
          <rPr>
            <sz val="9"/>
            <color indexed="81"/>
            <rFont val="Tahoma"/>
            <family val="2"/>
          </rPr>
          <t xml:space="preserve">
AF was approved in Jan 31, 2012, under the same P code.</t>
        </r>
      </text>
    </comment>
    <comment ref="B485" authorId="0" shapeId="0">
      <text>
        <r>
          <rPr>
            <b/>
            <sz val="9"/>
            <color indexed="81"/>
            <rFont val="Tahoma"/>
            <family val="2"/>
          </rPr>
          <t>Cem Dener:</t>
        </r>
        <r>
          <rPr>
            <sz val="9"/>
            <color indexed="81"/>
            <rFont val="Tahoma"/>
            <family val="2"/>
          </rPr>
          <t xml:space="preserve">
AF:  P122702
</t>
        </r>
      </text>
    </comment>
    <comment ref="B491" authorId="2" shapeId="0">
      <text>
        <r>
          <rPr>
            <b/>
            <sz val="9"/>
            <color indexed="81"/>
            <rFont val="Tahoma"/>
            <family val="2"/>
          </rPr>
          <t>Masatake Yamamichi:</t>
        </r>
        <r>
          <rPr>
            <sz val="9"/>
            <color indexed="81"/>
            <rFont val="Tahoma"/>
            <family val="2"/>
          </rPr>
          <t xml:space="preserve">
AF: P106200
</t>
        </r>
      </text>
    </comment>
    <comment ref="AU491" authorId="2" shapeId="0">
      <text>
        <r>
          <rPr>
            <b/>
            <sz val="9"/>
            <color indexed="81"/>
            <rFont val="Tahoma"/>
            <family val="2"/>
          </rPr>
          <t>Masatake Yamamichi:</t>
        </r>
        <r>
          <rPr>
            <sz val="9"/>
            <color indexed="81"/>
            <rFont val="Tahoma"/>
            <family val="2"/>
          </rPr>
          <t xml:space="preserve">
Financial contribution from Borrower for the same components/portions
</t>
        </r>
      </text>
    </comment>
    <comment ref="B493" authorId="0" shapeId="0">
      <text>
        <r>
          <rPr>
            <b/>
            <sz val="9"/>
            <color indexed="81"/>
            <rFont val="Tahoma"/>
            <family val="2"/>
          </rPr>
          <t>Cem Dener:</t>
        </r>
        <r>
          <rPr>
            <sz val="9"/>
            <color indexed="81"/>
            <rFont val="Tahoma"/>
            <family val="2"/>
          </rPr>
          <t xml:space="preserve">
AF: P144762
</t>
        </r>
      </text>
    </comment>
    <comment ref="AS497" authorId="4" shapeId="0">
      <text>
        <r>
          <rPr>
            <b/>
            <sz val="9"/>
            <color indexed="81"/>
            <rFont val="Tahoma"/>
            <family val="2"/>
          </rPr>
          <t>Doruk Yarin Kiroglu:</t>
        </r>
        <r>
          <rPr>
            <sz val="9"/>
            <color indexed="81"/>
            <rFont val="Tahoma"/>
            <family val="2"/>
          </rPr>
          <t xml:space="preserve">
No ICR or IEG. PAD estimates</t>
        </r>
      </text>
    </comment>
    <comment ref="B499" authorId="2" shapeId="0">
      <text>
        <r>
          <rPr>
            <b/>
            <sz val="9"/>
            <color indexed="81"/>
            <rFont val="Tahoma"/>
            <family val="2"/>
          </rPr>
          <t>Masatake Yamamichi:</t>
        </r>
        <r>
          <rPr>
            <sz val="9"/>
            <color indexed="81"/>
            <rFont val="Tahoma"/>
            <family val="2"/>
          </rPr>
          <t xml:space="preserve">
AF: P146125</t>
        </r>
      </text>
    </comment>
    <comment ref="B500" authorId="0" shapeId="0">
      <text>
        <r>
          <rPr>
            <b/>
            <sz val="9"/>
            <color indexed="81"/>
            <rFont val="Tahoma"/>
            <family val="2"/>
          </rPr>
          <t>Cem Dener:</t>
        </r>
        <r>
          <rPr>
            <sz val="9"/>
            <color indexed="81"/>
            <rFont val="Tahoma"/>
            <family val="2"/>
          </rPr>
          <t xml:space="preserve">
AF: P117860
</t>
        </r>
      </text>
    </comment>
    <comment ref="AN506" authorId="2" shapeId="0">
      <text>
        <r>
          <rPr>
            <b/>
            <sz val="9"/>
            <color indexed="81"/>
            <rFont val="Tahoma"/>
            <family val="2"/>
          </rPr>
          <t>Masatake Yamamichi:</t>
        </r>
        <r>
          <rPr>
            <sz val="9"/>
            <color indexed="81"/>
            <rFont val="Tahoma"/>
            <family val="2"/>
          </rPr>
          <t xml:space="preserve">
Presumably this FMS includes some payment function. </t>
        </r>
      </text>
    </comment>
    <comment ref="AS509" authorId="4" shapeId="0">
      <text>
        <r>
          <rPr>
            <b/>
            <sz val="9"/>
            <color indexed="81"/>
            <rFont val="Tahoma"/>
            <family val="2"/>
          </rPr>
          <t>Doruk Yarin Kiroglu:</t>
        </r>
        <r>
          <rPr>
            <sz val="9"/>
            <color indexed="81"/>
            <rFont val="Tahoma"/>
            <family val="2"/>
          </rPr>
          <t xml:space="preserve">
No ICR or IEG. PAD estimates</t>
        </r>
      </text>
    </comment>
    <comment ref="B510" authorId="2" shapeId="0">
      <text>
        <r>
          <rPr>
            <b/>
            <sz val="9"/>
            <color indexed="81"/>
            <rFont val="Tahoma"/>
            <family val="2"/>
          </rPr>
          <t>Masatake Yamamichi:</t>
        </r>
        <r>
          <rPr>
            <sz val="9"/>
            <color indexed="81"/>
            <rFont val="Tahoma"/>
            <family val="2"/>
          </rPr>
          <t xml:space="preserve">
AF: P107853</t>
        </r>
      </text>
    </comment>
    <comment ref="AS510" authorId="2" shapeId="0">
      <text>
        <r>
          <rPr>
            <b/>
            <sz val="9"/>
            <color indexed="81"/>
            <rFont val="Tahoma"/>
            <family val="2"/>
          </rPr>
          <t>Masatake Yamamichi:</t>
        </r>
        <r>
          <rPr>
            <sz val="9"/>
            <color indexed="81"/>
            <rFont val="Tahoma"/>
            <family val="2"/>
          </rPr>
          <t xml:space="preserve">
The cost details are not available on PAD or ICR. Thus, the disbursement amount of Component 2 is tentatively mentioned in this cell.</t>
        </r>
      </text>
    </comment>
    <comment ref="AT510" authorId="2" shapeId="0">
      <text>
        <r>
          <rPr>
            <b/>
            <sz val="9"/>
            <color indexed="81"/>
            <rFont val="Tahoma"/>
            <family val="2"/>
          </rPr>
          <t>Masatake Yamamichi:</t>
        </r>
        <r>
          <rPr>
            <sz val="9"/>
            <color indexed="81"/>
            <rFont val="Tahoma"/>
            <family val="2"/>
          </rPr>
          <t xml:space="preserve">
The cost details are not available on PAD or ICR. Thus, the disbursement amount of Component 2 is tentatively mentioned in this cell.</t>
        </r>
      </text>
    </comment>
    <comment ref="B514" authorId="0" shapeId="0">
      <text>
        <r>
          <rPr>
            <b/>
            <sz val="9"/>
            <color indexed="81"/>
            <rFont val="Tahoma"/>
            <family val="2"/>
          </rPr>
          <t>Cem Dener:</t>
        </r>
        <r>
          <rPr>
            <sz val="9"/>
            <color indexed="81"/>
            <rFont val="Tahoma"/>
            <family val="2"/>
          </rPr>
          <t xml:space="preserve">
AF: P113508</t>
        </r>
      </text>
    </comment>
    <comment ref="AS521" authorId="4" shapeId="0">
      <text>
        <r>
          <rPr>
            <b/>
            <sz val="9"/>
            <color indexed="81"/>
            <rFont val="Tahoma"/>
            <family val="2"/>
          </rPr>
          <t>Doruk Yarin Kiroglu:</t>
        </r>
        <r>
          <rPr>
            <sz val="9"/>
            <color indexed="81"/>
            <rFont val="Tahoma"/>
            <family val="2"/>
          </rPr>
          <t xml:space="preserve">
Costs reported in Euros.
2008 Exchange rate: 0.64</t>
        </r>
      </text>
    </comment>
    <comment ref="B524" authorId="0" shapeId="0">
      <text>
        <r>
          <rPr>
            <b/>
            <sz val="9"/>
            <color indexed="81"/>
            <rFont val="Tahoma"/>
            <family val="2"/>
          </rPr>
          <t>Cem Dener:</t>
        </r>
        <r>
          <rPr>
            <sz val="9"/>
            <color indexed="81"/>
            <rFont val="Tahoma"/>
            <family val="2"/>
          </rPr>
          <t xml:space="preserve">
AF-1: P110324
AF-2: P116742
</t>
        </r>
      </text>
    </comment>
    <comment ref="B528" authorId="0" shapeId="0">
      <text>
        <r>
          <rPr>
            <b/>
            <sz val="9"/>
            <color indexed="81"/>
            <rFont val="Tahoma"/>
            <family val="2"/>
          </rPr>
          <t>Cem Dener:</t>
        </r>
        <r>
          <rPr>
            <sz val="9"/>
            <color indexed="81"/>
            <rFont val="Tahoma"/>
            <family val="2"/>
          </rPr>
          <t xml:space="preserve">
AF:  P120804
</t>
        </r>
      </text>
    </comment>
    <comment ref="AJ529" authorId="4" shapeId="0">
      <text>
        <r>
          <rPr>
            <b/>
            <sz val="9"/>
            <color indexed="81"/>
            <rFont val="Tahoma"/>
            <family val="2"/>
          </rPr>
          <t>Doruk Yarin Kiroglu:</t>
        </r>
        <r>
          <rPr>
            <sz val="9"/>
            <color indexed="81"/>
            <rFont val="Tahoma"/>
            <family val="2"/>
          </rPr>
          <t xml:space="preserve">
Cancelled</t>
        </r>
      </text>
    </comment>
    <comment ref="B531" authorId="2" shapeId="0">
      <text>
        <r>
          <rPr>
            <b/>
            <sz val="9"/>
            <color indexed="81"/>
            <rFont val="Tahoma"/>
            <family val="2"/>
          </rPr>
          <t>Masatake Yamamichi:</t>
        </r>
        <r>
          <rPr>
            <sz val="9"/>
            <color indexed="81"/>
            <rFont val="Tahoma"/>
            <family val="2"/>
          </rPr>
          <t xml:space="preserve">
AF: P146700</t>
        </r>
      </text>
    </comment>
    <comment ref="AN531" authorId="2" shapeId="0">
      <text>
        <r>
          <rPr>
            <b/>
            <sz val="9"/>
            <color indexed="81"/>
            <rFont val="Tahoma"/>
            <family val="2"/>
          </rPr>
          <t>Masatake Yamamichi:</t>
        </r>
        <r>
          <rPr>
            <sz val="9"/>
            <color indexed="81"/>
            <rFont val="Tahoma"/>
            <family val="2"/>
          </rPr>
          <t xml:space="preserve">
MIS for Water Sector</t>
        </r>
      </text>
    </comment>
    <comment ref="B533" authorId="0" shapeId="0">
      <text>
        <r>
          <rPr>
            <b/>
            <sz val="9"/>
            <color indexed="81"/>
            <rFont val="Tahoma"/>
            <family val="2"/>
          </rPr>
          <t>Cem Dener:</t>
        </r>
        <r>
          <rPr>
            <sz val="9"/>
            <color indexed="81"/>
            <rFont val="Tahoma"/>
            <family val="2"/>
          </rPr>
          <t xml:space="preserve">
AF: P125283
</t>
        </r>
      </text>
    </comment>
    <comment ref="AS534" authorId="4" shapeId="0">
      <text>
        <r>
          <rPr>
            <b/>
            <sz val="9"/>
            <color indexed="81"/>
            <rFont val="Tahoma"/>
            <family val="2"/>
          </rPr>
          <t>Doruk Yarin Kiroglu:</t>
        </r>
        <r>
          <rPr>
            <sz val="9"/>
            <color indexed="81"/>
            <rFont val="Tahoma"/>
            <family val="2"/>
          </rPr>
          <t xml:space="preserve">
Component total cost. Bank and cofinancing amounts not reported</t>
        </r>
      </text>
    </comment>
    <comment ref="B536" authorId="0" shapeId="0">
      <text>
        <r>
          <rPr>
            <b/>
            <sz val="9"/>
            <color indexed="81"/>
            <rFont val="Tahoma"/>
            <family val="2"/>
          </rPr>
          <t>Cem Dener:</t>
        </r>
        <r>
          <rPr>
            <sz val="9"/>
            <color indexed="81"/>
            <rFont val="Tahoma"/>
            <family val="2"/>
          </rPr>
          <t xml:space="preserve">
AF: P119148
</t>
        </r>
      </text>
    </comment>
    <comment ref="AU536" authorId="4" shapeId="0">
      <text>
        <r>
          <rPr>
            <b/>
            <sz val="9"/>
            <color indexed="81"/>
            <rFont val="Tahoma"/>
            <family val="2"/>
          </rPr>
          <t>Doruk Yarin Kiroglu:</t>
        </r>
        <r>
          <rPr>
            <sz val="9"/>
            <color indexed="81"/>
            <rFont val="Tahoma"/>
            <family val="2"/>
          </rPr>
          <t xml:space="preserve">
MDTF</t>
        </r>
      </text>
    </comment>
    <comment ref="AS539" authorId="4" shapeId="0">
      <text>
        <r>
          <rPr>
            <b/>
            <sz val="9"/>
            <color indexed="81"/>
            <rFont val="Tahoma"/>
            <family val="2"/>
          </rPr>
          <t>Doruk Yarin Kiroglu:</t>
        </r>
        <r>
          <rPr>
            <sz val="9"/>
            <color indexed="81"/>
            <rFont val="Tahoma"/>
            <family val="2"/>
          </rPr>
          <t xml:space="preserve">
PAD estimates. Actual amounts not reported in ICR</t>
        </r>
      </text>
    </comment>
    <comment ref="AD546" authorId="2" shapeId="0">
      <text>
        <r>
          <rPr>
            <b/>
            <sz val="9"/>
            <color indexed="81"/>
            <rFont val="Tahoma"/>
            <family val="2"/>
          </rPr>
          <t>Masatake Yamamichi:</t>
        </r>
        <r>
          <rPr>
            <sz val="9"/>
            <color indexed="81"/>
            <rFont val="Tahoma"/>
            <family val="2"/>
          </rPr>
          <t xml:space="preserve">
There is some discrepancy. According to Project portal, Historical Disbursed is US$ 9.22m. However, IEG report said "The total cost of the project of US$10.518 million was completely financed by IBRD." </t>
        </r>
      </text>
    </comment>
    <comment ref="B547" authorId="0" shapeId="0">
      <text>
        <r>
          <rPr>
            <b/>
            <sz val="9"/>
            <color indexed="81"/>
            <rFont val="Tahoma"/>
            <family val="2"/>
          </rPr>
          <t>Cem Dener:</t>
        </r>
        <r>
          <rPr>
            <sz val="9"/>
            <color indexed="81"/>
            <rFont val="Tahoma"/>
            <family val="2"/>
          </rPr>
          <t xml:space="preserve">
AF:  P121805
</t>
        </r>
      </text>
    </comment>
    <comment ref="B554" authorId="0" shapeId="0">
      <text>
        <r>
          <rPr>
            <b/>
            <sz val="9"/>
            <color indexed="81"/>
            <rFont val="Tahoma"/>
            <family val="2"/>
          </rPr>
          <t>Cem Dener:</t>
        </r>
        <r>
          <rPr>
            <sz val="9"/>
            <color indexed="81"/>
            <rFont val="Tahoma"/>
            <family val="2"/>
          </rPr>
          <t xml:space="preserve">
AF: P129264</t>
        </r>
      </text>
    </comment>
    <comment ref="B555" authorId="0" shapeId="0">
      <text>
        <r>
          <rPr>
            <b/>
            <sz val="9"/>
            <color indexed="81"/>
            <rFont val="Tahoma"/>
            <family val="2"/>
          </rPr>
          <t>Cem Dener:</t>
        </r>
        <r>
          <rPr>
            <sz val="9"/>
            <color indexed="81"/>
            <rFont val="Tahoma"/>
            <family val="2"/>
          </rPr>
          <t xml:space="preserve">
AF: P116369</t>
        </r>
      </text>
    </comment>
    <comment ref="B556" authorId="4" shapeId="0">
      <text>
        <r>
          <rPr>
            <b/>
            <sz val="9"/>
            <color indexed="81"/>
            <rFont val="Tahoma"/>
            <family val="2"/>
          </rPr>
          <t>Doruk Yarin Kiroglu:</t>
        </r>
        <r>
          <rPr>
            <sz val="9"/>
            <color indexed="81"/>
            <rFont val="Tahoma"/>
            <family val="2"/>
          </rPr>
          <t xml:space="preserve">
AF: P148476</t>
        </r>
      </text>
    </comment>
    <comment ref="B558" authorId="0" shapeId="0">
      <text>
        <r>
          <rPr>
            <b/>
            <sz val="9"/>
            <color indexed="81"/>
            <rFont val="Tahoma"/>
            <family val="2"/>
          </rPr>
          <t>Cem Dener:</t>
        </r>
        <r>
          <rPr>
            <sz val="9"/>
            <color indexed="81"/>
            <rFont val="Tahoma"/>
            <family val="2"/>
          </rPr>
          <t xml:space="preserve">
AF:  P129552
</t>
        </r>
      </text>
    </comment>
    <comment ref="B560" authorId="0" shapeId="0">
      <text>
        <r>
          <rPr>
            <b/>
            <sz val="9"/>
            <color indexed="81"/>
            <rFont val="Tahoma"/>
            <family val="2"/>
          </rPr>
          <t>Cem Dener:</t>
        </r>
        <r>
          <rPr>
            <sz val="9"/>
            <color indexed="81"/>
            <rFont val="Tahoma"/>
            <family val="2"/>
          </rPr>
          <t xml:space="preserve">
AF: P131266
</t>
        </r>
      </text>
    </comment>
    <comment ref="AE562" authorId="2" shapeId="0">
      <text>
        <r>
          <rPr>
            <b/>
            <sz val="9"/>
            <color indexed="81"/>
            <rFont val="Tahoma"/>
            <family val="2"/>
          </rPr>
          <t>Masatake Yamamichi:</t>
        </r>
        <r>
          <rPr>
            <sz val="9"/>
            <color indexed="81"/>
            <rFont val="Tahoma"/>
            <family val="2"/>
          </rPr>
          <t xml:space="preserve">
This amount is the original commitment. Just closed a few months ago. Maybe disbursement is not finalized yet.</t>
        </r>
      </text>
    </comment>
    <comment ref="AN562" authorId="2" shapeId="0">
      <text>
        <r>
          <rPr>
            <b/>
            <sz val="9"/>
            <color indexed="81"/>
            <rFont val="Tahoma"/>
            <family val="2"/>
          </rPr>
          <t>Masatake Yamamichi:</t>
        </r>
        <r>
          <rPr>
            <sz val="9"/>
            <color indexed="81"/>
            <rFont val="Tahoma"/>
            <family val="2"/>
          </rPr>
          <t xml:space="preserve">
MIS for Water Sector</t>
        </r>
      </text>
    </comment>
    <comment ref="AS566" authorId="1" shapeId="0">
      <text>
        <r>
          <rPr>
            <b/>
            <sz val="9"/>
            <color indexed="81"/>
            <rFont val="Tahoma"/>
            <family val="2"/>
          </rPr>
          <t>Huan Zhang:</t>
        </r>
        <r>
          <rPr>
            <sz val="9"/>
            <color indexed="81"/>
            <rFont val="Tahoma"/>
            <family val="2"/>
          </rPr>
          <t xml:space="preserve">
Cost breakdown of Bank financing and co-financing amount of this subcomponent is not available</t>
        </r>
      </text>
    </comment>
    <comment ref="B572" authorId="0" shapeId="0">
      <text>
        <r>
          <rPr>
            <b/>
            <sz val="9"/>
            <color indexed="81"/>
            <rFont val="Tahoma"/>
            <family val="2"/>
          </rPr>
          <t>Cem Dener:</t>
        </r>
        <r>
          <rPr>
            <sz val="9"/>
            <color indexed="81"/>
            <rFont val="Tahoma"/>
            <family val="2"/>
          </rPr>
          <t xml:space="preserve">
AF: P105424
</t>
        </r>
      </text>
    </comment>
    <comment ref="B574" authorId="0" shapeId="0">
      <text>
        <r>
          <rPr>
            <b/>
            <sz val="9"/>
            <color indexed="81"/>
            <rFont val="Tahoma"/>
            <family val="2"/>
          </rPr>
          <t>Cem Dener:</t>
        </r>
        <r>
          <rPr>
            <sz val="9"/>
            <color indexed="81"/>
            <rFont val="Tahoma"/>
            <family val="2"/>
          </rPr>
          <t xml:space="preserve">
AF:  P120942
</t>
        </r>
      </text>
    </comment>
    <comment ref="AM574" authorId="2" shapeId="0">
      <text>
        <r>
          <rPr>
            <b/>
            <sz val="9"/>
            <color indexed="81"/>
            <rFont val="Tahoma"/>
            <family val="2"/>
          </rPr>
          <t>Masatake Yamamichi:</t>
        </r>
        <r>
          <rPr>
            <sz val="9"/>
            <color indexed="81"/>
            <rFont val="Tahoma"/>
            <family val="2"/>
          </rPr>
          <t xml:space="preserve">
AF provides substantial support to establish FMIS. </t>
        </r>
      </text>
    </comment>
    <comment ref="B575" authorId="2" shapeId="0">
      <text>
        <r>
          <rPr>
            <b/>
            <sz val="9"/>
            <color indexed="81"/>
            <rFont val="Tahoma"/>
            <family val="2"/>
          </rPr>
          <t>Masatake Yamamichi:</t>
        </r>
        <r>
          <rPr>
            <sz val="9"/>
            <color indexed="81"/>
            <rFont val="Tahoma"/>
            <family val="2"/>
          </rPr>
          <t xml:space="preserve">
AF: P118260</t>
        </r>
      </text>
    </comment>
    <comment ref="AN575" authorId="2" shapeId="0">
      <text>
        <r>
          <rPr>
            <b/>
            <sz val="9"/>
            <color indexed="81"/>
            <rFont val="Tahoma"/>
            <family val="2"/>
          </rPr>
          <t>Masatake Yamamichi:</t>
        </r>
        <r>
          <rPr>
            <sz val="9"/>
            <color indexed="81"/>
            <rFont val="Tahoma"/>
            <family val="2"/>
          </rPr>
          <t xml:space="preserve">
May be categorized as Transport MIS</t>
        </r>
      </text>
    </comment>
    <comment ref="AS575" authorId="2" shapeId="0">
      <text>
        <r>
          <rPr>
            <b/>
            <sz val="9"/>
            <color indexed="81"/>
            <rFont val="Tahoma"/>
            <family val="2"/>
          </rPr>
          <t>Masatake Yamamichi:</t>
        </r>
        <r>
          <rPr>
            <sz val="9"/>
            <color indexed="81"/>
            <rFont val="Tahoma"/>
            <family val="2"/>
          </rPr>
          <t xml:space="preserve">
Actually EUR 2m
</t>
        </r>
      </text>
    </comment>
    <comment ref="AT575" authorId="2" shapeId="0">
      <text>
        <r>
          <rPr>
            <b/>
            <sz val="9"/>
            <color indexed="81"/>
            <rFont val="Tahoma"/>
            <family val="2"/>
          </rPr>
          <t>Masatake Yamamichi:</t>
        </r>
        <r>
          <rPr>
            <sz val="9"/>
            <color indexed="81"/>
            <rFont val="Tahoma"/>
            <family val="2"/>
          </rPr>
          <t xml:space="preserve">
Actually EUR 2m
</t>
        </r>
      </text>
    </comment>
    <comment ref="B577" authorId="0" shapeId="0">
      <text>
        <r>
          <rPr>
            <b/>
            <sz val="9"/>
            <color indexed="81"/>
            <rFont val="Tahoma"/>
            <family val="2"/>
          </rPr>
          <t>Cem Dener:</t>
        </r>
        <r>
          <rPr>
            <sz val="9"/>
            <color indexed="81"/>
            <rFont val="Tahoma"/>
            <family val="2"/>
          </rPr>
          <t xml:space="preserve">
AF: P105291
</t>
        </r>
      </text>
    </comment>
    <comment ref="B579" authorId="0" shapeId="0">
      <text>
        <r>
          <rPr>
            <b/>
            <sz val="9"/>
            <color indexed="81"/>
            <rFont val="Tahoma"/>
            <family val="2"/>
          </rPr>
          <t>Cem Dener:</t>
        </r>
        <r>
          <rPr>
            <sz val="9"/>
            <color indexed="81"/>
            <rFont val="Tahoma"/>
            <family val="2"/>
          </rPr>
          <t xml:space="preserve">
AF1: P127380
AF2: P149019
</t>
        </r>
      </text>
    </comment>
    <comment ref="AS581" authorId="4" shapeId="0">
      <text>
        <r>
          <rPr>
            <b/>
            <sz val="9"/>
            <color indexed="81"/>
            <rFont val="Tahoma"/>
            <family val="2"/>
          </rPr>
          <t>Doruk Yarin Kiroglu:</t>
        </r>
        <r>
          <rPr>
            <sz val="9"/>
            <color indexed="81"/>
            <rFont val="Tahoma"/>
            <family val="2"/>
          </rPr>
          <t xml:space="preserve">
No ICR or IEG. PAD estimates</t>
        </r>
      </text>
    </comment>
    <comment ref="B586" authorId="1" shapeId="0">
      <text>
        <r>
          <rPr>
            <b/>
            <sz val="9"/>
            <color indexed="81"/>
            <rFont val="Tahoma"/>
            <family val="2"/>
          </rPr>
          <t>Huan Zhang:</t>
        </r>
        <r>
          <rPr>
            <sz val="9"/>
            <color indexed="81"/>
            <rFont val="Tahoma"/>
            <family val="2"/>
          </rPr>
          <t xml:space="preserve">
AF: P112818, P112908, P125719</t>
        </r>
      </text>
    </comment>
    <comment ref="B593" authorId="0" shapeId="0">
      <text>
        <r>
          <rPr>
            <b/>
            <sz val="9"/>
            <color indexed="81"/>
            <rFont val="Tahoma"/>
            <family val="2"/>
          </rPr>
          <t>Cem Dener:</t>
        </r>
        <r>
          <rPr>
            <sz val="9"/>
            <color indexed="81"/>
            <rFont val="Tahoma"/>
            <family val="2"/>
          </rPr>
          <t xml:space="preserve">
AF:  P147074
</t>
        </r>
      </text>
    </comment>
    <comment ref="B594" authorId="2" shapeId="0">
      <text>
        <r>
          <rPr>
            <b/>
            <sz val="9"/>
            <color indexed="81"/>
            <rFont val="Tahoma"/>
            <family val="2"/>
          </rPr>
          <t>Masatake Yamamichi:</t>
        </r>
        <r>
          <rPr>
            <sz val="9"/>
            <color indexed="81"/>
            <rFont val="Tahoma"/>
            <family val="2"/>
          </rPr>
          <t xml:space="preserve">
AF: P119735
A related project (P149606: Road Safety Support Project) is pipeline.
</t>
        </r>
      </text>
    </comment>
    <comment ref="AS594" authorId="2" shapeId="0">
      <text>
        <r>
          <rPr>
            <b/>
            <sz val="9"/>
            <color indexed="81"/>
            <rFont val="Tahoma"/>
            <family val="2"/>
          </rPr>
          <t>Masatake Yamamichi:</t>
        </r>
        <r>
          <rPr>
            <sz val="9"/>
            <color indexed="81"/>
            <rFont val="Tahoma"/>
            <family val="2"/>
          </rPr>
          <t xml:space="preserve">
A portion of Component 2 is for ICT investment, but the cost details are not available on PAD.  Also, it is not certain how AF has been used (not document available).  Thus, the amount of original Component 2 is tentatively mentioned in this cell.</t>
        </r>
      </text>
    </comment>
    <comment ref="AM597" authorId="2" shapeId="0">
      <text>
        <r>
          <rPr>
            <b/>
            <sz val="9"/>
            <color indexed="81"/>
            <rFont val="Tahoma"/>
            <family val="2"/>
          </rPr>
          <t>Masatake Yamamichi:</t>
        </r>
        <r>
          <rPr>
            <sz val="9"/>
            <color indexed="81"/>
            <rFont val="Tahoma"/>
            <family val="2"/>
          </rPr>
          <t xml:space="preserve">
PAD did not mention details of Financial information system. Tenatatively tagged as "10".</t>
        </r>
      </text>
    </comment>
    <comment ref="AS597" authorId="2" shapeId="0">
      <text>
        <r>
          <rPr>
            <b/>
            <sz val="9"/>
            <color indexed="81"/>
            <rFont val="Tahoma"/>
            <family val="2"/>
          </rPr>
          <t>Masatake Yamamichi:</t>
        </r>
        <r>
          <rPr>
            <sz val="9"/>
            <color indexed="81"/>
            <rFont val="Tahoma"/>
            <family val="2"/>
          </rPr>
          <t xml:space="preserve">
Other activities might be included. Cannot sort out only ICT component.</t>
        </r>
      </text>
    </comment>
    <comment ref="B599" authorId="2" shapeId="0">
      <text>
        <r>
          <rPr>
            <b/>
            <sz val="9"/>
            <color indexed="81"/>
            <rFont val="Tahoma"/>
            <family val="2"/>
          </rPr>
          <t>Masatake Yamamichi:</t>
        </r>
        <r>
          <rPr>
            <sz val="9"/>
            <color indexed="81"/>
            <rFont val="Tahoma"/>
            <family val="2"/>
          </rPr>
          <t xml:space="preserve">
TA has a different P code. P091147 (GEF)</t>
        </r>
      </text>
    </comment>
    <comment ref="G599" authorId="0" shapeId="0">
      <text>
        <r>
          <rPr>
            <b/>
            <sz val="9"/>
            <color indexed="81"/>
            <rFont val="Tahoma"/>
            <family val="2"/>
          </rPr>
          <t>Cem Dener:</t>
        </r>
        <r>
          <rPr>
            <sz val="9"/>
            <color indexed="81"/>
            <rFont val="Tahoma"/>
            <family val="2"/>
          </rPr>
          <t xml:space="preserve">
GEF</t>
        </r>
      </text>
    </comment>
    <comment ref="AS599" authorId="2" shapeId="0">
      <text>
        <r>
          <rPr>
            <b/>
            <sz val="9"/>
            <color indexed="81"/>
            <rFont val="Tahoma"/>
            <family val="2"/>
          </rPr>
          <t>Masatake Yamamichi:</t>
        </r>
        <r>
          <rPr>
            <sz val="9"/>
            <color indexed="81"/>
            <rFont val="Tahoma"/>
            <family val="2"/>
          </rPr>
          <t xml:space="preserve">
No cost details are available on IEG report. ICR is not available. 
Component 1, which consisted of 5 subcomponents, cost US$ 39.95 m. ICT investment was a part of Subcomponent 1.1. So, tentatively, $ 8 m is regarded as ICT investment (95% IBRD, 5% for GEF (used the original plan's allocation ratio for Component 1.). 
</t>
        </r>
      </text>
    </comment>
    <comment ref="B601" authorId="2" shapeId="0">
      <text>
        <r>
          <rPr>
            <b/>
            <sz val="9"/>
            <color indexed="81"/>
            <rFont val="Tahoma"/>
            <family val="2"/>
          </rPr>
          <t>Masatake Yamamichi:</t>
        </r>
        <r>
          <rPr>
            <sz val="9"/>
            <color indexed="81"/>
            <rFont val="Tahoma"/>
            <family val="2"/>
          </rPr>
          <t xml:space="preserve">
AF (P153968) is pipleline.
</t>
        </r>
      </text>
    </comment>
    <comment ref="AN601" authorId="2" shapeId="0">
      <text>
        <r>
          <rPr>
            <b/>
            <sz val="9"/>
            <color indexed="81"/>
            <rFont val="Tahoma"/>
            <family val="2"/>
          </rPr>
          <t>Masatake Yamamichi:</t>
        </r>
        <r>
          <rPr>
            <sz val="9"/>
            <color indexed="81"/>
            <rFont val="Tahoma"/>
            <family val="2"/>
          </rPr>
          <t xml:space="preserve">
MIS for Water Sector</t>
        </r>
      </text>
    </comment>
    <comment ref="M605" authorId="5" shapeId="0">
      <text>
        <r>
          <rPr>
            <b/>
            <sz val="9"/>
            <color indexed="81"/>
            <rFont val="Tahoma"/>
            <family val="2"/>
          </rPr>
          <t>CD:</t>
        </r>
        <r>
          <rPr>
            <sz val="9"/>
            <color indexed="81"/>
            <rFont val="Tahoma"/>
            <family val="2"/>
          </rPr>
          <t xml:space="preserve">
Western Africa
</t>
        </r>
      </text>
    </comment>
    <comment ref="B607" authorId="0" shapeId="0">
      <text>
        <r>
          <rPr>
            <b/>
            <sz val="9"/>
            <color indexed="81"/>
            <rFont val="Tahoma"/>
            <family val="2"/>
          </rPr>
          <t>Cem Dener:</t>
        </r>
        <r>
          <rPr>
            <sz val="9"/>
            <color indexed="81"/>
            <rFont val="Tahoma"/>
            <family val="2"/>
          </rPr>
          <t xml:space="preserve">
AF: P130788
Related projects:
P125558 dropped
P125587 dropped</t>
        </r>
      </text>
    </comment>
    <comment ref="B613" authorId="4" shapeId="0">
      <text>
        <r>
          <rPr>
            <b/>
            <sz val="9"/>
            <color indexed="81"/>
            <rFont val="Tahoma"/>
            <family val="2"/>
          </rPr>
          <t>Doruk Yarin Kiroglu:</t>
        </r>
        <r>
          <rPr>
            <sz val="9"/>
            <color indexed="81"/>
            <rFont val="Tahoma"/>
            <family val="2"/>
          </rPr>
          <t xml:space="preserve">
AF: P123461</t>
        </r>
      </text>
    </comment>
    <comment ref="B614" authorId="4" shapeId="0">
      <text>
        <r>
          <rPr>
            <b/>
            <sz val="9"/>
            <color indexed="81"/>
            <rFont val="Tahoma"/>
            <family val="2"/>
          </rPr>
          <t>Doruk Yarin Kiroglu:</t>
        </r>
        <r>
          <rPr>
            <sz val="9"/>
            <color indexed="81"/>
            <rFont val="Tahoma"/>
            <family val="2"/>
          </rPr>
          <t xml:space="preserve">
AF: P132743</t>
        </r>
      </text>
    </comment>
    <comment ref="B617" authorId="1" shapeId="0">
      <text>
        <r>
          <rPr>
            <b/>
            <sz val="9"/>
            <color indexed="81"/>
            <rFont val="Tahoma"/>
            <family val="2"/>
          </rPr>
          <t>Huan Zhang:</t>
        </r>
        <r>
          <rPr>
            <sz val="9"/>
            <color indexed="81"/>
            <rFont val="Tahoma"/>
            <family val="2"/>
          </rPr>
          <t xml:space="preserve">
P149464-TZ Science &amp; Technology for Higher Education Additional Financing</t>
        </r>
      </text>
    </comment>
    <comment ref="AS621" authorId="1" shapeId="0">
      <text>
        <r>
          <rPr>
            <b/>
            <sz val="9"/>
            <color indexed="81"/>
            <rFont val="Tahoma"/>
            <family val="2"/>
          </rPr>
          <t>Huan Zhang:</t>
        </r>
        <r>
          <rPr>
            <sz val="9"/>
            <color indexed="81"/>
            <rFont val="Tahoma"/>
            <family val="2"/>
          </rPr>
          <t xml:space="preserve">
Breakdown of subcomponent cost is not available</t>
        </r>
      </text>
    </comment>
    <comment ref="B622" authorId="4" shapeId="0">
      <text>
        <r>
          <rPr>
            <b/>
            <sz val="9"/>
            <color indexed="81"/>
            <rFont val="Tahoma"/>
            <family val="2"/>
          </rPr>
          <t>Doruk Yarin Kiroglu:</t>
        </r>
        <r>
          <rPr>
            <sz val="9"/>
            <color indexed="81"/>
            <rFont val="Tahoma"/>
            <family val="2"/>
          </rPr>
          <t xml:space="preserve">
AF: P125741</t>
        </r>
      </text>
    </comment>
    <comment ref="AS623" authorId="2" shapeId="0">
      <text>
        <r>
          <rPr>
            <b/>
            <sz val="9"/>
            <color indexed="81"/>
            <rFont val="Tahoma"/>
            <family val="2"/>
          </rPr>
          <t>Masatake Yamamichi:</t>
        </r>
        <r>
          <rPr>
            <sz val="9"/>
            <color indexed="81"/>
            <rFont val="Tahoma"/>
            <family val="2"/>
          </rPr>
          <t xml:space="preserve">
A minor portion of Component 4 (estimated cost $ 3.5 m with Bank financed share of $ 3.0 m) finances development and implementation of a road management system (RMS), but the cost details are not available on PAD. Thus, the amount of original Component 2 is tentatively mentioned in this cell.</t>
        </r>
      </text>
    </comment>
    <comment ref="AT623" authorId="2" shapeId="0">
      <text>
        <r>
          <rPr>
            <b/>
            <sz val="9"/>
            <color indexed="81"/>
            <rFont val="Tahoma"/>
            <family val="2"/>
          </rPr>
          <t>Masatake Yamamichi:</t>
        </r>
        <r>
          <rPr>
            <sz val="9"/>
            <color indexed="81"/>
            <rFont val="Tahoma"/>
            <family val="2"/>
          </rPr>
          <t xml:space="preserve">
A minor portion of Component 4 (estimated cost $ 3.5 m with Bank financed share of $ 3.0 m) finances development and implementation of a road management system (RMS), but the cost details are not available on PAD. Thus, the amount of original Component 2 is tentatively mentioned in this cell.</t>
        </r>
      </text>
    </comment>
    <comment ref="B627" authorId="0" shapeId="0">
      <text>
        <r>
          <rPr>
            <b/>
            <sz val="9"/>
            <color indexed="81"/>
            <rFont val="Tahoma"/>
            <family val="2"/>
          </rPr>
          <t>Cem Dener:</t>
        </r>
        <r>
          <rPr>
            <sz val="9"/>
            <color indexed="81"/>
            <rFont val="Tahoma"/>
            <family val="2"/>
          </rPr>
          <t xml:space="preserve">
AF:  P121193
</t>
        </r>
      </text>
    </comment>
    <comment ref="AS633" authorId="2" shapeId="0">
      <text>
        <r>
          <rPr>
            <b/>
            <sz val="9"/>
            <color indexed="81"/>
            <rFont val="Tahoma"/>
            <family val="2"/>
          </rPr>
          <t>Masatake Yamamichi:</t>
        </r>
        <r>
          <rPr>
            <sz val="9"/>
            <color indexed="81"/>
            <rFont val="Tahoma"/>
            <family val="2"/>
          </rPr>
          <t xml:space="preserve">
The cost details are not available on PAD. Thus, the amount of Component 3 is tentatively mentioned in this cell.</t>
        </r>
      </text>
    </comment>
    <comment ref="AT633" authorId="2" shapeId="0">
      <text>
        <r>
          <rPr>
            <b/>
            <sz val="9"/>
            <color indexed="81"/>
            <rFont val="Tahoma"/>
            <family val="2"/>
          </rPr>
          <t>Masatake Yamamichi:</t>
        </r>
        <r>
          <rPr>
            <sz val="9"/>
            <color indexed="81"/>
            <rFont val="Tahoma"/>
            <family val="2"/>
          </rPr>
          <t xml:space="preserve">
PAD indicates that 20% is paid by Borrower.</t>
        </r>
      </text>
    </comment>
    <comment ref="AN635" authorId="2" shapeId="0">
      <text>
        <r>
          <rPr>
            <b/>
            <sz val="9"/>
            <color indexed="81"/>
            <rFont val="Tahoma"/>
            <family val="2"/>
          </rPr>
          <t>Masatake Yamamichi:</t>
        </r>
        <r>
          <rPr>
            <sz val="9"/>
            <color indexed="81"/>
            <rFont val="Tahoma"/>
            <family val="2"/>
          </rPr>
          <t xml:space="preserve">
I tagged “#6 Land Registration” for forest resource information management system.</t>
        </r>
      </text>
    </comment>
    <comment ref="B636" authorId="2" shapeId="0">
      <text>
        <r>
          <rPr>
            <b/>
            <sz val="9"/>
            <color indexed="81"/>
            <rFont val="Tahoma"/>
            <family val="2"/>
          </rPr>
          <t>Masatake Yamamichi:</t>
        </r>
        <r>
          <rPr>
            <sz val="9"/>
            <color indexed="81"/>
            <rFont val="Tahoma"/>
            <family val="2"/>
          </rPr>
          <t xml:space="preserve">
APL-1: P100635
APL-2: P117087
Operated with P117087 as a package. Different approval/effectiveness date, though.</t>
        </r>
      </text>
    </comment>
    <comment ref="G636" authorId="2" shapeId="0">
      <text>
        <r>
          <rPr>
            <b/>
            <sz val="9"/>
            <color indexed="81"/>
            <rFont val="Tahoma"/>
            <family val="2"/>
          </rPr>
          <t>Masatake Yamamichi:</t>
        </r>
        <r>
          <rPr>
            <sz val="9"/>
            <color indexed="81"/>
            <rFont val="Tahoma"/>
            <family val="2"/>
          </rPr>
          <t xml:space="preserve">
APL-1: P100635
APL-2: P117087
Operated with P117087 as a package. Different approval/effectiveness date, though.</t>
        </r>
      </text>
    </comment>
    <comment ref="AE636" authorId="2" shapeId="0">
      <text>
        <r>
          <rPr>
            <b/>
            <sz val="9"/>
            <color indexed="81"/>
            <rFont val="Tahoma"/>
            <family val="2"/>
          </rPr>
          <t>Masatake Yamamichi:</t>
        </r>
        <r>
          <rPr>
            <sz val="9"/>
            <color indexed="81"/>
            <rFont val="Tahoma"/>
            <family val="2"/>
          </rPr>
          <t xml:space="preserve">
$ 2.24 m for St. Lucia, $ 2.29 m for Grenada, $ 2.26 m for Dominica.</t>
        </r>
      </text>
    </comment>
    <comment ref="B640" authorId="2" shapeId="0">
      <text>
        <r>
          <rPr>
            <b/>
            <sz val="9"/>
            <color indexed="81"/>
            <rFont val="Tahoma"/>
            <family val="2"/>
          </rPr>
          <t>Masatake Yamamichi:</t>
        </r>
        <r>
          <rPr>
            <sz val="9"/>
            <color indexed="81"/>
            <rFont val="Tahoma"/>
            <family val="2"/>
          </rPr>
          <t xml:space="preserve">
AF: P117356
</t>
        </r>
      </text>
    </comment>
    <comment ref="AM640" authorId="2" shapeId="0">
      <text>
        <r>
          <rPr>
            <b/>
            <sz val="9"/>
            <color indexed="81"/>
            <rFont val="Tahoma"/>
            <family val="2"/>
          </rPr>
          <t>Masatake Yamamichi:</t>
        </r>
        <r>
          <rPr>
            <sz val="9"/>
            <color indexed="81"/>
            <rFont val="Tahoma"/>
            <family val="2"/>
          </rPr>
          <t xml:space="preserve">
Am I correct? See Cell AT888
</t>
        </r>
      </text>
    </comment>
    <comment ref="B647" authorId="0" shapeId="0">
      <text>
        <r>
          <rPr>
            <b/>
            <sz val="9"/>
            <color indexed="81"/>
            <rFont val="Tahoma"/>
            <family val="2"/>
          </rPr>
          <t>Cem Dener:</t>
        </r>
        <r>
          <rPr>
            <sz val="9"/>
            <color indexed="81"/>
            <rFont val="Tahoma"/>
            <family val="2"/>
          </rPr>
          <t xml:space="preserve">
AF: P119215
</t>
        </r>
      </text>
    </comment>
    <comment ref="B661" authorId="4" shapeId="0">
      <text>
        <r>
          <rPr>
            <b/>
            <sz val="9"/>
            <color indexed="81"/>
            <rFont val="Tahoma"/>
            <family val="2"/>
          </rPr>
          <t>Doruk Yarin Kiroglu:</t>
        </r>
        <r>
          <rPr>
            <sz val="9"/>
            <color indexed="81"/>
            <rFont val="Tahoma"/>
            <family val="2"/>
          </rPr>
          <t xml:space="preserve">
AF1: P144049
AF2: P144381</t>
        </r>
      </text>
    </comment>
    <comment ref="B666" authorId="0" shapeId="0">
      <text>
        <r>
          <rPr>
            <b/>
            <sz val="9"/>
            <color indexed="81"/>
            <rFont val="Tahoma"/>
            <family val="2"/>
          </rPr>
          <t>Cem Dener:</t>
        </r>
        <r>
          <rPr>
            <sz val="9"/>
            <color indexed="81"/>
            <rFont val="Tahoma"/>
            <family val="2"/>
          </rPr>
          <t xml:space="preserve">
AF:  P121727
</t>
        </r>
      </text>
    </comment>
    <comment ref="B667" authorId="0" shapeId="0">
      <text>
        <r>
          <rPr>
            <b/>
            <sz val="9"/>
            <color indexed="81"/>
            <rFont val="Tahoma"/>
            <family val="2"/>
          </rPr>
          <t>Cem Dener:</t>
        </r>
        <r>
          <rPr>
            <sz val="9"/>
            <color indexed="81"/>
            <rFont val="Tahoma"/>
            <family val="2"/>
          </rPr>
          <t xml:space="preserve">
P125793 AF</t>
        </r>
      </text>
    </comment>
    <comment ref="B676" authorId="0" shapeId="0">
      <text>
        <r>
          <rPr>
            <b/>
            <sz val="9"/>
            <color indexed="81"/>
            <rFont val="Tahoma"/>
            <family val="2"/>
          </rPr>
          <t>Cem Dener:</t>
        </r>
        <r>
          <rPr>
            <sz val="9"/>
            <color indexed="81"/>
            <rFont val="Tahoma"/>
            <family val="2"/>
          </rPr>
          <t xml:space="preserve">
AF: P126115
</t>
        </r>
      </text>
    </comment>
    <comment ref="B691" authorId="0" shapeId="0">
      <text>
        <r>
          <rPr>
            <b/>
            <sz val="9"/>
            <color indexed="81"/>
            <rFont val="Tahoma"/>
            <family val="2"/>
          </rPr>
          <t>Cem Dener:</t>
        </r>
        <r>
          <rPr>
            <sz val="9"/>
            <color indexed="81"/>
            <rFont val="Tahoma"/>
            <family val="2"/>
          </rPr>
          <t xml:space="preserve">
AF:  P146255
</t>
        </r>
      </text>
    </comment>
    <comment ref="B693" authorId="0" shapeId="0">
      <text>
        <r>
          <rPr>
            <b/>
            <sz val="9"/>
            <color indexed="81"/>
            <rFont val="Tahoma"/>
            <family val="2"/>
          </rPr>
          <t>Cem Dener:</t>
        </r>
        <r>
          <rPr>
            <sz val="9"/>
            <color indexed="81"/>
            <rFont val="Tahoma"/>
            <family val="2"/>
          </rPr>
          <t xml:space="preserve">
AF:  P145749
</t>
        </r>
      </text>
    </comment>
    <comment ref="B695" authorId="0" shapeId="0">
      <text>
        <r>
          <rPr>
            <b/>
            <sz val="9"/>
            <color indexed="81"/>
            <rFont val="Tahoma"/>
            <family val="2"/>
          </rPr>
          <t>Cem Dener:</t>
        </r>
        <r>
          <rPr>
            <sz val="9"/>
            <color indexed="81"/>
            <rFont val="Tahoma"/>
            <family val="2"/>
          </rPr>
          <t xml:space="preserve">
AF:  P148593
</t>
        </r>
      </text>
    </comment>
    <comment ref="AS700" authorId="0" shapeId="0">
      <text>
        <r>
          <rPr>
            <b/>
            <sz val="9"/>
            <color indexed="81"/>
            <rFont val="Tahoma"/>
            <family val="2"/>
          </rPr>
          <t>Cem Dener:</t>
        </r>
        <r>
          <rPr>
            <sz val="9"/>
            <color indexed="81"/>
            <rFont val="Tahoma"/>
            <family val="2"/>
          </rPr>
          <t xml:space="preserve">
IT components were dropped after restructuring</t>
        </r>
      </text>
    </comment>
    <comment ref="AS701" authorId="2" shapeId="0">
      <text>
        <r>
          <rPr>
            <b/>
            <sz val="9"/>
            <color indexed="81"/>
            <rFont val="Tahoma"/>
            <family val="2"/>
          </rPr>
          <t>Masatake Yamamichi:</t>
        </r>
        <r>
          <rPr>
            <sz val="9"/>
            <color indexed="81"/>
            <rFont val="Tahoma"/>
            <family val="2"/>
          </rPr>
          <t xml:space="preserve">
Component G(a) and G(b) ($ 0.6 m and $ 1.5 m, respectively) are regarded as project management cost, which should be separated from ICT investment</t>
        </r>
      </text>
    </comment>
    <comment ref="B712" authorId="1" shapeId="0">
      <text>
        <r>
          <rPr>
            <b/>
            <sz val="9"/>
            <color indexed="81"/>
            <rFont val="Tahoma"/>
            <family val="2"/>
          </rPr>
          <t>Huan Zhang:</t>
        </r>
        <r>
          <rPr>
            <sz val="9"/>
            <color indexed="81"/>
            <rFont val="Tahoma"/>
            <family val="2"/>
          </rPr>
          <t xml:space="preserve">
AF: P130593</t>
        </r>
      </text>
    </comment>
    <comment ref="B713" authorId="4" shapeId="0">
      <text>
        <r>
          <rPr>
            <b/>
            <sz val="9"/>
            <color indexed="81"/>
            <rFont val="Tahoma"/>
            <family val="2"/>
          </rPr>
          <t>Doruk Yarin Kiroglu:</t>
        </r>
        <r>
          <rPr>
            <sz val="9"/>
            <color indexed="81"/>
            <rFont val="Tahoma"/>
            <family val="2"/>
          </rPr>
          <t xml:space="preserve">
AF: P124643</t>
        </r>
      </text>
    </comment>
    <comment ref="B714" authorId="0" shapeId="0">
      <text>
        <r>
          <rPr>
            <b/>
            <sz val="9"/>
            <color indexed="81"/>
            <rFont val="Tahoma"/>
            <family val="2"/>
          </rPr>
          <t>Cem Dener:</t>
        </r>
        <r>
          <rPr>
            <sz val="9"/>
            <color indexed="81"/>
            <rFont val="Tahoma"/>
            <family val="2"/>
          </rPr>
          <t xml:space="preserve">
AF:  P124913
</t>
        </r>
      </text>
    </comment>
    <comment ref="B715" authorId="4" shapeId="0">
      <text>
        <r>
          <rPr>
            <b/>
            <sz val="9"/>
            <color indexed="81"/>
            <rFont val="Tahoma"/>
            <family val="2"/>
          </rPr>
          <t>Doruk Yarin Kiroglu:</t>
        </r>
        <r>
          <rPr>
            <sz val="9"/>
            <color indexed="81"/>
            <rFont val="Tahoma"/>
            <family val="2"/>
          </rPr>
          <t xml:space="preserve">
AF: P147016</t>
        </r>
      </text>
    </comment>
    <comment ref="AS723" authorId="2" shapeId="0">
      <text>
        <r>
          <rPr>
            <b/>
            <sz val="9"/>
            <color indexed="81"/>
            <rFont val="Tahoma"/>
            <family val="2"/>
          </rPr>
          <t>Masatake Yamamichi:</t>
        </r>
        <r>
          <rPr>
            <sz val="9"/>
            <color indexed="81"/>
            <rFont val="Tahoma"/>
            <family val="2"/>
          </rPr>
          <t xml:space="preserve">
The cost details are not available on PAD. Thus, the amount of original Component 3 is tentatively mentioned in this cell.</t>
        </r>
      </text>
    </comment>
    <comment ref="B726" authorId="2" shapeId="0">
      <text>
        <r>
          <rPr>
            <b/>
            <sz val="9"/>
            <color indexed="81"/>
            <rFont val="Tahoma"/>
            <family val="2"/>
          </rPr>
          <t>Masatake Yamamichi:</t>
        </r>
        <r>
          <rPr>
            <sz val="9"/>
            <color indexed="81"/>
            <rFont val="Tahoma"/>
            <family val="2"/>
          </rPr>
          <t xml:space="preserve">
Subsequent project (P116542), which was supposed to finance other components, was cancelled on Dec. 15, 2012, since neither Chad nor Central African Rep managed to fulfill the effectiveness conditions.</t>
        </r>
      </text>
    </comment>
    <comment ref="M726" authorId="5" shapeId="0">
      <text>
        <r>
          <rPr>
            <b/>
            <sz val="9"/>
            <color indexed="81"/>
            <rFont val="Tahoma"/>
            <family val="2"/>
          </rPr>
          <t>CD:</t>
        </r>
        <r>
          <rPr>
            <sz val="9"/>
            <color indexed="81"/>
            <rFont val="Tahoma"/>
            <family val="2"/>
          </rPr>
          <t xml:space="preserve">
Western Africa
</t>
        </r>
      </text>
    </comment>
    <comment ref="AE726" authorId="2" shapeId="0">
      <text>
        <r>
          <rPr>
            <b/>
            <sz val="9"/>
            <color indexed="81"/>
            <rFont val="Tahoma"/>
            <family val="2"/>
          </rPr>
          <t>Masatake Yamamichi:</t>
        </r>
        <r>
          <rPr>
            <sz val="9"/>
            <color indexed="81"/>
            <rFont val="Tahoma"/>
            <family val="2"/>
          </rPr>
          <t xml:space="preserve">
IDA Grant only. $ 9m for Chad, $ 7.3m for Central African Rep.</t>
        </r>
      </text>
    </comment>
    <comment ref="AR727" authorId="4" shapeId="0">
      <text>
        <r>
          <rPr>
            <b/>
            <sz val="9"/>
            <color indexed="81"/>
            <rFont val="Tahoma"/>
            <family val="2"/>
          </rPr>
          <t>Doruk Yarin Kiroglu:</t>
        </r>
        <r>
          <rPr>
            <sz val="9"/>
            <color indexed="81"/>
            <rFont val="Tahoma"/>
            <family val="2"/>
          </rPr>
          <t xml:space="preserve">
Components not defined</t>
        </r>
      </text>
    </comment>
    <comment ref="B736" authorId="0" shapeId="0">
      <text>
        <r>
          <rPr>
            <b/>
            <sz val="9"/>
            <color indexed="81"/>
            <rFont val="Tahoma"/>
            <family val="2"/>
          </rPr>
          <t>Cem Dener:</t>
        </r>
        <r>
          <rPr>
            <sz val="9"/>
            <color indexed="81"/>
            <rFont val="Tahoma"/>
            <family val="2"/>
          </rPr>
          <t xml:space="preserve">
AF: P150129
</t>
        </r>
      </text>
    </comment>
    <comment ref="AE739" authorId="2" shapeId="0">
      <text>
        <r>
          <rPr>
            <b/>
            <sz val="9"/>
            <color indexed="81"/>
            <rFont val="Tahoma"/>
            <family val="2"/>
          </rPr>
          <t>Masatake Yamamichi:</t>
        </r>
        <r>
          <rPr>
            <sz val="9"/>
            <color indexed="81"/>
            <rFont val="Tahoma"/>
            <family val="2"/>
          </rPr>
          <t xml:space="preserve">
 20 m for Malawi, $ 31 m for Mozambique, $ 100m for Tanzania</t>
        </r>
      </text>
    </comment>
    <comment ref="AL739" authorId="2" shapeId="0">
      <text>
        <r>
          <rPr>
            <b/>
            <sz val="9"/>
            <color indexed="81"/>
            <rFont val="Tahoma"/>
            <family val="2"/>
          </rPr>
          <t>Masatake Yamamichi:</t>
        </r>
        <r>
          <rPr>
            <sz val="9"/>
            <color indexed="81"/>
            <rFont val="Tahoma"/>
            <family val="2"/>
          </rPr>
          <t xml:space="preserve">
No detailed information on e-Gov applications was found on PAD, latest ISR.</t>
        </r>
      </text>
    </comment>
    <comment ref="B740" authorId="0" shapeId="0">
      <text>
        <r>
          <rPr>
            <b/>
            <sz val="9"/>
            <color indexed="81"/>
            <rFont val="Tahoma"/>
            <family val="2"/>
          </rPr>
          <t>Cem Dener:</t>
        </r>
        <r>
          <rPr>
            <sz val="9"/>
            <color indexed="81"/>
            <rFont val="Tahoma"/>
            <family val="2"/>
          </rPr>
          <t xml:space="preserve">
AF: P146161</t>
        </r>
      </text>
    </comment>
    <comment ref="B749" authorId="4" shapeId="0">
      <text>
        <r>
          <rPr>
            <b/>
            <sz val="9"/>
            <color indexed="81"/>
            <rFont val="Tahoma"/>
            <family val="2"/>
          </rPr>
          <t>Doruk Yarin Kiroglu:</t>
        </r>
        <r>
          <rPr>
            <sz val="9"/>
            <color indexed="81"/>
            <rFont val="Tahoma"/>
            <family val="2"/>
          </rPr>
          <t xml:space="preserve">
AF: P150743</t>
        </r>
      </text>
    </comment>
    <comment ref="B751" authorId="2" shapeId="0">
      <text>
        <r>
          <rPr>
            <b/>
            <sz val="9"/>
            <color indexed="81"/>
            <rFont val="Tahoma"/>
            <family val="2"/>
          </rPr>
          <t>Masatake Yamamichi:</t>
        </r>
        <r>
          <rPr>
            <sz val="9"/>
            <color indexed="81"/>
            <rFont val="Tahoma"/>
            <family val="2"/>
          </rPr>
          <t xml:space="preserve">
AF: P133005
Two sets of TA have a different P code. 
GEF: P112340
GPOBA: P120108
</t>
        </r>
      </text>
    </comment>
    <comment ref="H751" authorId="2" shapeId="0">
      <text>
        <r>
          <rPr>
            <b/>
            <sz val="9"/>
            <color indexed="81"/>
            <rFont val="Tahoma"/>
            <family val="2"/>
          </rPr>
          <t>Masatake Yamamichi:</t>
        </r>
        <r>
          <rPr>
            <sz val="9"/>
            <color indexed="81"/>
            <rFont val="Tahoma"/>
            <family val="2"/>
          </rPr>
          <t xml:space="preserve">
TF (GEF)</t>
        </r>
      </text>
    </comment>
    <comment ref="I751" authorId="2" shapeId="0">
      <text>
        <r>
          <rPr>
            <b/>
            <sz val="9"/>
            <color indexed="81"/>
            <rFont val="Tahoma"/>
            <family val="2"/>
          </rPr>
          <t>Masatake Yamamichi:</t>
        </r>
        <r>
          <rPr>
            <sz val="9"/>
            <color indexed="81"/>
            <rFont val="Tahoma"/>
            <family val="2"/>
          </rPr>
          <t xml:space="preserve">
TF (GPOBA)</t>
        </r>
      </text>
    </comment>
    <comment ref="B756" authorId="0" shapeId="0">
      <text>
        <r>
          <rPr>
            <b/>
            <sz val="9"/>
            <color indexed="81"/>
            <rFont val="Tahoma"/>
            <family val="2"/>
          </rPr>
          <t>Cem Dener:</t>
        </r>
        <r>
          <rPr>
            <sz val="9"/>
            <color indexed="81"/>
            <rFont val="Tahoma"/>
            <family val="2"/>
          </rPr>
          <t xml:space="preserve">
AF: P128906
(sill Pipeline!)
</t>
        </r>
      </text>
    </comment>
    <comment ref="G756" authorId="0" shapeId="0">
      <text>
        <r>
          <rPr>
            <b/>
            <sz val="9"/>
            <color indexed="81"/>
            <rFont val="Tahoma"/>
            <family val="2"/>
          </rPr>
          <t>Cem Dener:</t>
        </r>
        <r>
          <rPr>
            <sz val="9"/>
            <color indexed="81"/>
            <rFont val="Tahoma"/>
            <family val="2"/>
          </rPr>
          <t xml:space="preserve">
Pipeline!</t>
        </r>
      </text>
    </comment>
    <comment ref="B761" authorId="1" shapeId="0">
      <text>
        <r>
          <rPr>
            <b/>
            <sz val="9"/>
            <color indexed="81"/>
            <rFont val="Tahoma"/>
            <family val="2"/>
          </rPr>
          <t>Huan Zhang:</t>
        </r>
        <r>
          <rPr>
            <sz val="9"/>
            <color indexed="81"/>
            <rFont val="Tahoma"/>
            <family val="2"/>
          </rPr>
          <t xml:space="preserve">
P150669-AF Bangladesh - Primary Education Development Program III</t>
        </r>
      </text>
    </comment>
    <comment ref="AS761" authorId="1" shapeId="0">
      <text>
        <r>
          <rPr>
            <b/>
            <sz val="9"/>
            <color indexed="81"/>
            <rFont val="Tahoma"/>
            <family val="2"/>
          </rPr>
          <t>Huan Zhang:</t>
        </r>
        <r>
          <rPr>
            <sz val="9"/>
            <color indexed="81"/>
            <rFont val="Tahoma"/>
            <family val="2"/>
          </rPr>
          <t xml:space="preserve">
Cost breakdown of each component is not available</t>
        </r>
      </text>
    </comment>
    <comment ref="B762" authorId="0" shapeId="0">
      <text>
        <r>
          <rPr>
            <b/>
            <sz val="9"/>
            <color indexed="81"/>
            <rFont val="Tahoma"/>
            <family val="2"/>
          </rPr>
          <t>Cem Dener:</t>
        </r>
        <r>
          <rPr>
            <sz val="9"/>
            <color indexed="81"/>
            <rFont val="Tahoma"/>
            <family val="2"/>
          </rPr>
          <t xml:space="preserve">
AF:  P125610
</t>
        </r>
      </text>
    </comment>
    <comment ref="AT762" authorId="1" shapeId="0">
      <text>
        <r>
          <rPr>
            <b/>
            <sz val="9"/>
            <color indexed="81"/>
            <rFont val="Tahoma"/>
            <family val="2"/>
          </rPr>
          <t>Huan Zhang:</t>
        </r>
        <r>
          <rPr>
            <sz val="9"/>
            <color indexed="81"/>
            <rFont val="Tahoma"/>
            <family val="2"/>
          </rPr>
          <t xml:space="preserve">
Breakdown of financing source is not available</t>
        </r>
      </text>
    </comment>
    <comment ref="B769" authorId="0" shapeId="0">
      <text>
        <r>
          <rPr>
            <b/>
            <sz val="9"/>
            <color indexed="81"/>
            <rFont val="Tahoma"/>
            <family val="2"/>
          </rPr>
          <t>Cem Dener:</t>
        </r>
        <r>
          <rPr>
            <sz val="9"/>
            <color indexed="81"/>
            <rFont val="Tahoma"/>
            <family val="2"/>
          </rPr>
          <t xml:space="preserve">
AF: P131738 dropped
</t>
        </r>
      </text>
    </comment>
    <comment ref="AE769" authorId="2" shapeId="0">
      <text>
        <r>
          <rPr>
            <b/>
            <sz val="9"/>
            <color indexed="81"/>
            <rFont val="Tahoma"/>
            <family val="2"/>
          </rPr>
          <t>Masatake Yamamichi:</t>
        </r>
        <r>
          <rPr>
            <sz val="9"/>
            <color indexed="81"/>
            <rFont val="Tahoma"/>
            <family val="2"/>
          </rPr>
          <t xml:space="preserve">
$ 10 m for Grenada, $ 6 m for St. Lucia, $ 6 m for St. Vincent
Also,
Caribbean Telecommunications Union is the recipient ($ 3 m)</t>
        </r>
      </text>
    </comment>
    <comment ref="B772" authorId="0" shapeId="0">
      <text>
        <r>
          <rPr>
            <b/>
            <sz val="9"/>
            <color indexed="81"/>
            <rFont val="Tahoma"/>
            <family val="2"/>
          </rPr>
          <t>Cem Dener:</t>
        </r>
        <r>
          <rPr>
            <sz val="9"/>
            <color indexed="81"/>
            <rFont val="Tahoma"/>
            <family val="2"/>
          </rPr>
          <t xml:space="preserve">
AF: P146923 
</t>
        </r>
      </text>
    </comment>
    <comment ref="AS776" authorId="2" shapeId="0">
      <text>
        <r>
          <rPr>
            <b/>
            <sz val="9"/>
            <color indexed="81"/>
            <rFont val="Tahoma"/>
            <family val="2"/>
          </rPr>
          <t>Masatake Yamamichi:</t>
        </r>
        <r>
          <rPr>
            <sz val="9"/>
            <color indexed="81"/>
            <rFont val="Tahoma"/>
            <family val="2"/>
          </rPr>
          <t xml:space="preserve">
In this project, Borrower is supposed to provide 25% of the amount IBRD provides.</t>
        </r>
      </text>
    </comment>
    <comment ref="AT776" authorId="2" shapeId="0">
      <text>
        <r>
          <rPr>
            <b/>
            <sz val="9"/>
            <color indexed="81"/>
            <rFont val="Tahoma"/>
            <family val="2"/>
          </rPr>
          <t>Masatake Yamamichi:</t>
        </r>
        <r>
          <rPr>
            <sz val="9"/>
            <color indexed="81"/>
            <rFont val="Tahoma"/>
            <family val="2"/>
          </rPr>
          <t xml:space="preserve">
Component 3 ($ 0.1 m) is regarded as project management cost. </t>
        </r>
      </text>
    </comment>
    <comment ref="M779" authorId="5" shapeId="0">
      <text>
        <r>
          <rPr>
            <b/>
            <sz val="9"/>
            <color indexed="81"/>
            <rFont val="Tahoma"/>
            <family val="2"/>
          </rPr>
          <t>CD:</t>
        </r>
        <r>
          <rPr>
            <sz val="9"/>
            <color indexed="81"/>
            <rFont val="Tahoma"/>
            <family val="2"/>
          </rPr>
          <t xml:space="preserve">
Western Africa
</t>
        </r>
      </text>
    </comment>
    <comment ref="AE779" authorId="2" shapeId="0">
      <text>
        <r>
          <rPr>
            <b/>
            <sz val="9"/>
            <color indexed="81"/>
            <rFont val="Tahoma"/>
            <family val="2"/>
          </rPr>
          <t>Masatake Yamamichi:</t>
        </r>
        <r>
          <rPr>
            <sz val="9"/>
            <color indexed="81"/>
            <rFont val="Tahoma"/>
            <family val="2"/>
          </rPr>
          <t xml:space="preserve">
$ 31m for Sierra Leone, $ 25.6m for Liberia</t>
        </r>
      </text>
    </comment>
    <comment ref="M780" authorId="5" shapeId="0">
      <text>
        <r>
          <rPr>
            <b/>
            <sz val="9"/>
            <color indexed="81"/>
            <rFont val="Tahoma"/>
            <family val="2"/>
          </rPr>
          <t>CD:</t>
        </r>
        <r>
          <rPr>
            <sz val="9"/>
            <color indexed="81"/>
            <rFont val="Tahoma"/>
            <family val="2"/>
          </rPr>
          <t xml:space="preserve">
Western Africa
</t>
        </r>
      </text>
    </comment>
    <comment ref="AS784" authorId="4" shapeId="0">
      <text>
        <r>
          <rPr>
            <b/>
            <sz val="9"/>
            <color indexed="81"/>
            <rFont val="Tahoma"/>
            <family val="2"/>
          </rPr>
          <t>Doruk Yarin Kiroglu:</t>
        </r>
        <r>
          <rPr>
            <sz val="9"/>
            <color indexed="81"/>
            <rFont val="Tahoma"/>
            <family val="2"/>
          </rPr>
          <t xml:space="preserve">
No ICR or IEG. PAD estimates</t>
        </r>
      </text>
    </comment>
    <comment ref="B788" authorId="2" shapeId="0">
      <text>
        <r>
          <rPr>
            <b/>
            <sz val="9"/>
            <color indexed="81"/>
            <rFont val="Tahoma"/>
            <family val="2"/>
          </rPr>
          <t>Masatake Yamamichi:</t>
        </r>
        <r>
          <rPr>
            <sz val="9"/>
            <color indexed="81"/>
            <rFont val="Tahoma"/>
            <family val="2"/>
          </rPr>
          <t xml:space="preserve">
APL-1: P100635
APL-2: P117087
Operated with P100635 as a package. Different approval/effectivness date, though.</t>
        </r>
      </text>
    </comment>
    <comment ref="G788" authorId="2" shapeId="0">
      <text>
        <r>
          <rPr>
            <b/>
            <sz val="9"/>
            <color indexed="81"/>
            <rFont val="Tahoma"/>
            <family val="2"/>
          </rPr>
          <t>Masatake Yamamichi:</t>
        </r>
        <r>
          <rPr>
            <sz val="9"/>
            <color indexed="81"/>
            <rFont val="Tahoma"/>
            <family val="2"/>
          </rPr>
          <t xml:space="preserve">
APL-1: P100635
APL-2: P117087
Operated with P100635 as a package. Different approval/effectivness date, though.</t>
        </r>
      </text>
    </comment>
    <comment ref="M788" authorId="0" shapeId="0">
      <text>
        <r>
          <rPr>
            <b/>
            <sz val="9"/>
            <color indexed="81"/>
            <rFont val="Tahoma"/>
            <family val="2"/>
          </rPr>
          <t>Cem Dener:</t>
        </r>
        <r>
          <rPr>
            <sz val="9"/>
            <color indexed="81"/>
            <rFont val="Tahoma"/>
            <family val="2"/>
          </rPr>
          <t xml:space="preserve">
Organization of Eastern Caribbean States</t>
        </r>
      </text>
    </comment>
    <comment ref="AE788" authorId="2" shapeId="0">
      <text>
        <r>
          <rPr>
            <b/>
            <sz val="9"/>
            <color indexed="81"/>
            <rFont val="Tahoma"/>
            <family val="2"/>
          </rPr>
          <t>Masatake Yamamichi:</t>
        </r>
        <r>
          <rPr>
            <sz val="9"/>
            <color indexed="81"/>
            <rFont val="Tahoma"/>
            <family val="2"/>
          </rPr>
          <t xml:space="preserve">
For St. Vincent</t>
        </r>
      </text>
    </comment>
    <comment ref="AS788" authorId="2" shapeId="0">
      <text>
        <r>
          <rPr>
            <b/>
            <sz val="9"/>
            <color indexed="81"/>
            <rFont val="Tahoma"/>
            <family val="2"/>
          </rPr>
          <t>Masatake Yamamichi:</t>
        </r>
        <r>
          <rPr>
            <sz val="9"/>
            <color indexed="81"/>
            <rFont val="Tahoma"/>
            <family val="2"/>
          </rPr>
          <t xml:space="preserve">
ICR was prepared in a combined manner (P100635 + P117087). The amount for ICT cost is for four countries (St. Lucia, Grenada, Dominica, St. Vincent) -- please see the above cell.</t>
        </r>
      </text>
    </comment>
    <comment ref="B791" authorId="2" shapeId="0">
      <text>
        <r>
          <rPr>
            <b/>
            <sz val="9"/>
            <color indexed="81"/>
            <rFont val="Tahoma"/>
            <family val="2"/>
          </rPr>
          <t>Masatake Yamamichi:</t>
        </r>
        <r>
          <rPr>
            <sz val="9"/>
            <color indexed="81"/>
            <rFont val="Tahoma"/>
            <family val="2"/>
          </rPr>
          <t xml:space="preserve">
This is thoroughly funded by MDTF, managed by WBG. However, there is no contribution from IBRD/IDA.</t>
        </r>
      </text>
    </comment>
    <comment ref="B792" authorId="0" shapeId="0">
      <text>
        <r>
          <rPr>
            <b/>
            <sz val="9"/>
            <color indexed="81"/>
            <rFont val="Tahoma"/>
            <family val="2"/>
          </rPr>
          <t>Cem Dener:</t>
        </r>
        <r>
          <rPr>
            <sz val="9"/>
            <color indexed="81"/>
            <rFont val="Tahoma"/>
            <family val="2"/>
          </rPr>
          <t xml:space="preserve">
AF: P132881 
</t>
        </r>
      </text>
    </comment>
    <comment ref="AN794" authorId="6" shapeId="0">
      <text>
        <r>
          <rPr>
            <b/>
            <sz val="9"/>
            <color rgb="FF000000"/>
            <rFont val="Tahoma"/>
            <family val="2"/>
            <charset val="1"/>
          </rPr>
          <t>Doruk Yarin Kiroglu:</t>
        </r>
        <r>
          <rPr>
            <sz val="9"/>
            <color rgb="FF000000"/>
            <rFont val="Tahoma"/>
            <family val="2"/>
            <charset val="1"/>
          </rPr>
          <t>Railway signaling information systems</t>
        </r>
      </text>
    </comment>
    <comment ref="AS794" authorId="4" shapeId="0">
      <text>
        <r>
          <rPr>
            <b/>
            <sz val="9"/>
            <color indexed="81"/>
            <rFont val="Tahoma"/>
            <family val="2"/>
          </rPr>
          <t>Doruk Yarin Kiroglu:</t>
        </r>
        <r>
          <rPr>
            <sz val="9"/>
            <color indexed="81"/>
            <rFont val="Tahoma"/>
            <family val="2"/>
          </rPr>
          <t xml:space="preserve">
Doruk Yarin Kiroglu: Project cost and WB spending breakdown is not reported</t>
        </r>
      </text>
    </comment>
    <comment ref="B795" authorId="4" shapeId="0">
      <text>
        <r>
          <rPr>
            <b/>
            <sz val="9"/>
            <color indexed="81"/>
            <rFont val="Tahoma"/>
            <family val="2"/>
          </rPr>
          <t>Doruk Yarin Kiroglu:</t>
        </r>
        <r>
          <rPr>
            <sz val="9"/>
            <color indexed="81"/>
            <rFont val="Tahoma"/>
            <family val="2"/>
          </rPr>
          <t xml:space="preserve">
AF: P133637</t>
        </r>
      </text>
    </comment>
    <comment ref="AK804" authorId="2" shapeId="0">
      <text>
        <r>
          <rPr>
            <b/>
            <sz val="9"/>
            <color indexed="81"/>
            <rFont val="Tahoma"/>
            <family val="2"/>
          </rPr>
          <t>Masatake Yamamichi:</t>
        </r>
        <r>
          <rPr>
            <sz val="9"/>
            <color indexed="81"/>
            <rFont val="Tahoma"/>
            <family val="2"/>
          </rPr>
          <t xml:space="preserve">
Closed 3 months ago.  Probably disbursement is not completed yet. (Apr 4, 2015)</t>
        </r>
      </text>
    </comment>
    <comment ref="AN805" authorId="6" shapeId="0">
      <text>
        <r>
          <rPr>
            <b/>
            <sz val="9"/>
            <color rgb="FF000000"/>
            <rFont val="Tahoma"/>
            <family val="2"/>
            <charset val="1"/>
          </rPr>
          <t>Doruk Yarin Kiroglu:</t>
        </r>
        <r>
          <rPr>
            <sz val="9"/>
            <color rgb="FF000000"/>
            <rFont val="Tahoma"/>
            <family val="2"/>
            <charset val="1"/>
          </rPr>
          <t>Passanger information systems and railway communication system</t>
        </r>
      </text>
    </comment>
    <comment ref="B807" authorId="0" shapeId="0">
      <text>
        <r>
          <rPr>
            <b/>
            <sz val="9"/>
            <color indexed="81"/>
            <rFont val="Tahoma"/>
            <family val="2"/>
          </rPr>
          <t>Cem Dener:</t>
        </r>
        <r>
          <rPr>
            <sz val="9"/>
            <color indexed="81"/>
            <rFont val="Tahoma"/>
            <family val="2"/>
          </rPr>
          <t xml:space="preserve">
AF: P146597
</t>
        </r>
      </text>
    </comment>
    <comment ref="B808" authorId="0" shapeId="0">
      <text>
        <r>
          <rPr>
            <b/>
            <sz val="9"/>
            <color indexed="81"/>
            <rFont val="Tahoma"/>
            <family val="2"/>
          </rPr>
          <t>Cem Dener:</t>
        </r>
        <r>
          <rPr>
            <sz val="9"/>
            <color indexed="81"/>
            <rFont val="Tahoma"/>
            <family val="2"/>
          </rPr>
          <t xml:space="preserve">
AF: P133699
</t>
        </r>
      </text>
    </comment>
    <comment ref="K815" authorId="0" shapeId="0">
      <text>
        <r>
          <rPr>
            <b/>
            <sz val="9"/>
            <color indexed="81"/>
            <rFont val="Tahoma"/>
            <family val="2"/>
          </rPr>
          <t>Cem Dener:</t>
        </r>
        <r>
          <rPr>
            <sz val="9"/>
            <color indexed="81"/>
            <rFont val="Tahoma"/>
            <family val="2"/>
          </rPr>
          <t xml:space="preserve">
No project data</t>
        </r>
      </text>
    </comment>
    <comment ref="AR816" authorId="2" shapeId="0">
      <text>
        <r>
          <rPr>
            <b/>
            <sz val="9"/>
            <color indexed="81"/>
            <rFont val="Tahoma"/>
            <family val="2"/>
          </rPr>
          <t>Masatake Yamamichi:</t>
        </r>
        <r>
          <rPr>
            <sz val="9"/>
            <color indexed="81"/>
            <rFont val="Tahoma"/>
            <family val="2"/>
          </rPr>
          <t xml:space="preserve">
Project restructuring on Feb 4, 2013, Component 2 changed from Modernization of Road Tolling System to axle load monitoring and control system. The commitment amount ($ 18m) was unchanged.
</t>
        </r>
      </text>
    </comment>
    <comment ref="AN818" authorId="6" shapeId="0">
      <text>
        <r>
          <rPr>
            <sz val="11"/>
            <color rgb="FF000000"/>
            <rFont val="Calibri"/>
            <family val="2"/>
            <charset val="1"/>
          </rPr>
          <t>River information systems for navigation</t>
        </r>
      </text>
    </comment>
    <comment ref="AN824" authorId="6" shapeId="0">
      <text>
        <r>
          <rPr>
            <sz val="11"/>
            <color rgb="FF000000"/>
            <rFont val="Calibri"/>
            <family val="2"/>
            <charset val="1"/>
          </rPr>
          <t>Traffic Management System</t>
        </r>
      </text>
    </comment>
    <comment ref="B830" authorId="0" shapeId="0">
      <text>
        <r>
          <rPr>
            <b/>
            <sz val="9"/>
            <color indexed="81"/>
            <rFont val="Tahoma"/>
            <family val="2"/>
          </rPr>
          <t>Cem Dener:</t>
        </r>
        <r>
          <rPr>
            <sz val="9"/>
            <color indexed="81"/>
            <rFont val="Tahoma"/>
            <family val="2"/>
          </rPr>
          <t xml:space="preserve">
AF: P148224
</t>
        </r>
      </text>
    </comment>
    <comment ref="B834" authorId="1" shapeId="0">
      <text>
        <r>
          <rPr>
            <b/>
            <sz val="9"/>
            <color indexed="81"/>
            <rFont val="Tahoma"/>
            <family val="2"/>
          </rPr>
          <t>Huan Zhang:</t>
        </r>
        <r>
          <rPr>
            <sz val="9"/>
            <color indexed="81"/>
            <rFont val="Tahoma"/>
            <family val="2"/>
          </rPr>
          <t xml:space="preserve">
Related project:
P150632-Second Public Financial Management Reform</t>
        </r>
      </text>
    </comment>
    <comment ref="B835" authorId="1" shapeId="0">
      <text>
        <r>
          <rPr>
            <b/>
            <sz val="9"/>
            <color indexed="81"/>
            <rFont val="Tahoma"/>
            <family val="2"/>
          </rPr>
          <t>Huan Zhang:</t>
        </r>
        <r>
          <rPr>
            <sz val="9"/>
            <color indexed="81"/>
            <rFont val="Tahoma"/>
            <family val="2"/>
          </rPr>
          <t xml:space="preserve">
Related project: P120844
Mainstreaming Governance and Institutional Development in Burkina Faso</t>
        </r>
      </text>
    </comment>
    <comment ref="G835" authorId="0" shapeId="0">
      <text>
        <r>
          <rPr>
            <b/>
            <sz val="9"/>
            <color indexed="81"/>
            <rFont val="Tahoma"/>
            <family val="2"/>
          </rPr>
          <t>Cem Dener:</t>
        </r>
        <r>
          <rPr>
            <sz val="9"/>
            <color indexed="81"/>
            <rFont val="Tahoma"/>
            <family val="2"/>
          </rPr>
          <t xml:space="preserve">
No project detail in the portal</t>
        </r>
      </text>
    </comment>
    <comment ref="AT836" authorId="2" shapeId="0">
      <text>
        <r>
          <rPr>
            <b/>
            <sz val="9"/>
            <color indexed="81"/>
            <rFont val="Tahoma"/>
            <family val="2"/>
          </rPr>
          <t>Masatake Yamamichi:</t>
        </r>
        <r>
          <rPr>
            <sz val="9"/>
            <color indexed="81"/>
            <rFont val="Tahoma"/>
            <family val="2"/>
          </rPr>
          <t xml:space="preserve">
From many subcomponents, I chose (i) all subcomponents under Component A, except A3 and A24 because they are related road ($ 52.6 m); (ii) Subcomponents B2 and B3 ($ 31.2 m) for Education; and (iii) Subcomponents B5, B6, and B7 for PSD ($ 65.3 m); (iv) Subcomponent B8 for public asset administration and management ($ 9.3 m)</t>
        </r>
      </text>
    </comment>
    <comment ref="AU836" authorId="2" shapeId="0">
      <text>
        <r>
          <rPr>
            <b/>
            <sz val="9"/>
            <color indexed="81"/>
            <rFont val="Tahoma"/>
            <family val="2"/>
          </rPr>
          <t>Masatake Yamamichi:</t>
        </r>
        <r>
          <rPr>
            <sz val="9"/>
            <color indexed="81"/>
            <rFont val="Tahoma"/>
            <family val="2"/>
          </rPr>
          <t xml:space="preserve">
more than $ 56.56 m. Under Component B, Borrower needs to contribute, based on the amount of IBRD funding. (See PAD Page 47)</t>
        </r>
      </text>
    </comment>
    <comment ref="B837" authorId="2" shapeId="0">
      <text>
        <r>
          <rPr>
            <b/>
            <sz val="9"/>
            <color indexed="81"/>
            <rFont val="Tahoma"/>
            <family val="2"/>
          </rPr>
          <t>Masatake Yamamichi:</t>
        </r>
        <r>
          <rPr>
            <sz val="9"/>
            <color indexed="81"/>
            <rFont val="Tahoma"/>
            <family val="2"/>
          </rPr>
          <t xml:space="preserve">
AF: P130749</t>
        </r>
      </text>
    </comment>
    <comment ref="AS837" authorId="2" shapeId="0">
      <text>
        <r>
          <rPr>
            <b/>
            <sz val="9"/>
            <color indexed="81"/>
            <rFont val="Tahoma"/>
            <family val="2"/>
          </rPr>
          <t>Masatake Yamamichi:</t>
        </r>
        <r>
          <rPr>
            <sz val="9"/>
            <color indexed="81"/>
            <rFont val="Tahoma"/>
            <family val="2"/>
          </rPr>
          <t xml:space="preserve">
$ 10 m from original financing, $ 12 m from AF</t>
        </r>
      </text>
    </comment>
    <comment ref="AN840" authorId="6" shapeId="0">
      <text>
        <r>
          <rPr>
            <sz val="11"/>
            <color rgb="FF000000"/>
            <rFont val="Calibri"/>
            <family val="2"/>
            <charset val="1"/>
          </rPr>
          <t>Traffic information system</t>
        </r>
      </text>
    </comment>
    <comment ref="AS841" authorId="2" shapeId="0">
      <text>
        <r>
          <rPr>
            <b/>
            <sz val="9"/>
            <color indexed="81"/>
            <rFont val="Tahoma"/>
            <family val="2"/>
          </rPr>
          <t>Masatake Yamamichi:</t>
        </r>
        <r>
          <rPr>
            <sz val="9"/>
            <color indexed="81"/>
            <rFont val="Tahoma"/>
            <family val="2"/>
          </rPr>
          <t xml:space="preserve">
Cost for Project Management cannot be separated.</t>
        </r>
      </text>
    </comment>
    <comment ref="B842" authorId="0" shapeId="0">
      <text>
        <r>
          <rPr>
            <b/>
            <sz val="9"/>
            <color indexed="81"/>
            <rFont val="Tahoma"/>
            <family val="2"/>
          </rPr>
          <t>Cem Dener:</t>
        </r>
        <r>
          <rPr>
            <sz val="9"/>
            <color indexed="81"/>
            <rFont val="Tahoma"/>
            <family val="2"/>
          </rPr>
          <t xml:space="preserve">
AF: P133071</t>
        </r>
      </text>
    </comment>
    <comment ref="AT852" authorId="2" shapeId="0">
      <text>
        <r>
          <rPr>
            <b/>
            <sz val="9"/>
            <color indexed="81"/>
            <rFont val="Tahoma"/>
            <family val="2"/>
          </rPr>
          <t>Masatake Yamamichi:</t>
        </r>
        <r>
          <rPr>
            <sz val="9"/>
            <color indexed="81"/>
            <rFont val="Tahoma"/>
            <family val="2"/>
          </rPr>
          <t xml:space="preserve">
Component 1 ($ 35 m) + Component 2 ($ 29m)</t>
        </r>
      </text>
    </comment>
    <comment ref="AU852" authorId="2" shapeId="0">
      <text>
        <r>
          <rPr>
            <b/>
            <sz val="9"/>
            <color indexed="81"/>
            <rFont val="Tahoma"/>
            <family val="2"/>
          </rPr>
          <t>Masatake Yamamichi:</t>
        </r>
        <r>
          <rPr>
            <sz val="9"/>
            <color indexed="81"/>
            <rFont val="Tahoma"/>
            <family val="2"/>
          </rPr>
          <t xml:space="preserve">
From Borrower</t>
        </r>
      </text>
    </comment>
    <comment ref="M857" authorId="5" shapeId="0">
      <text>
        <r>
          <rPr>
            <b/>
            <sz val="9"/>
            <color indexed="81"/>
            <rFont val="Tahoma"/>
            <family val="2"/>
          </rPr>
          <t>CD:</t>
        </r>
        <r>
          <rPr>
            <sz val="9"/>
            <color indexed="81"/>
            <rFont val="Tahoma"/>
            <family val="2"/>
          </rPr>
          <t xml:space="preserve">
Western Africa
</t>
        </r>
      </text>
    </comment>
    <comment ref="AE857" authorId="2" shapeId="0">
      <text>
        <r>
          <rPr>
            <b/>
            <sz val="9"/>
            <color indexed="81"/>
            <rFont val="Tahoma"/>
            <family val="2"/>
          </rPr>
          <t>Masatake Yamamichi:</t>
        </r>
        <r>
          <rPr>
            <sz val="9"/>
            <color indexed="81"/>
            <rFont val="Tahoma"/>
            <family val="2"/>
          </rPr>
          <t xml:space="preserve">
$ 23 m for Burkina Faso, $ 34 m for Guinea, $ 35 m for Gambia</t>
        </r>
      </text>
    </comment>
    <comment ref="B858" authorId="1" shapeId="0">
      <text>
        <r>
          <rPr>
            <b/>
            <sz val="9"/>
            <color indexed="81"/>
            <rFont val="Tahoma"/>
            <family val="2"/>
          </rPr>
          <t>Huan Zhang:</t>
        </r>
        <r>
          <rPr>
            <sz val="9"/>
            <color indexed="81"/>
            <rFont val="Tahoma"/>
            <family val="2"/>
          </rPr>
          <t xml:space="preserve">
AF P146859</t>
        </r>
      </text>
    </comment>
    <comment ref="B859" authorId="1" shapeId="0">
      <text>
        <r>
          <rPr>
            <b/>
            <sz val="9"/>
            <color indexed="81"/>
            <rFont val="Tahoma"/>
            <family val="2"/>
          </rPr>
          <t>Huan Zhang:</t>
        </r>
        <r>
          <rPr>
            <sz val="9"/>
            <color indexed="81"/>
            <rFont val="Tahoma"/>
            <family val="2"/>
          </rPr>
          <t xml:space="preserve">
Related project: 
P127549-ACBF Regional Capacity Building Project - SMTP 3</t>
        </r>
      </text>
    </comment>
    <comment ref="B860" authorId="4" shapeId="0">
      <text>
        <r>
          <rPr>
            <b/>
            <sz val="9"/>
            <color indexed="81"/>
            <rFont val="Tahoma"/>
            <family val="2"/>
          </rPr>
          <t>Doruk Yarin Kiroglu:</t>
        </r>
        <r>
          <rPr>
            <sz val="9"/>
            <color indexed="81"/>
            <rFont val="Tahoma"/>
            <family val="2"/>
          </rPr>
          <t xml:space="preserve">
AF P151844</t>
        </r>
      </text>
    </comment>
    <comment ref="M865" authorId="5" shapeId="0">
      <text>
        <r>
          <rPr>
            <b/>
            <sz val="9"/>
            <color indexed="81"/>
            <rFont val="Tahoma"/>
            <family val="2"/>
          </rPr>
          <t>CD:</t>
        </r>
        <r>
          <rPr>
            <sz val="9"/>
            <color indexed="81"/>
            <rFont val="Tahoma"/>
            <family val="2"/>
          </rPr>
          <t xml:space="preserve">
Western Africa
</t>
        </r>
      </text>
    </comment>
    <comment ref="AE865" authorId="2" shapeId="0">
      <text>
        <r>
          <rPr>
            <b/>
            <sz val="9"/>
            <color indexed="81"/>
            <rFont val="Tahoma"/>
            <family val="2"/>
          </rPr>
          <t>Masatake Yamamichi:</t>
        </r>
        <r>
          <rPr>
            <sz val="9"/>
            <color indexed="81"/>
            <rFont val="Tahoma"/>
            <family val="2"/>
          </rPr>
          <t xml:space="preserve">
$ 30 m for Togo, $ 30 m for Mauritania</t>
        </r>
      </text>
    </comment>
    <comment ref="B873" authorId="0" shapeId="0">
      <text>
        <r>
          <rPr>
            <b/>
            <sz val="9"/>
            <color indexed="81"/>
            <rFont val="Tahoma"/>
            <family val="2"/>
          </rPr>
          <t>Cem Dener:</t>
        </r>
        <r>
          <rPr>
            <sz val="9"/>
            <color indexed="81"/>
            <rFont val="Tahoma"/>
            <family val="2"/>
          </rPr>
          <t xml:space="preserve">
AF: P145117
Repaled:
P132562  dropped
</t>
        </r>
      </text>
    </comment>
    <comment ref="B882" authorId="0" shapeId="0">
      <text>
        <r>
          <rPr>
            <b/>
            <sz val="9"/>
            <color indexed="81"/>
            <rFont val="Tahoma"/>
            <family val="2"/>
          </rPr>
          <t>Cem Dener:</t>
        </r>
        <r>
          <rPr>
            <sz val="9"/>
            <color indexed="81"/>
            <rFont val="Tahoma"/>
            <family val="2"/>
          </rPr>
          <t xml:space="preserve">
AF 1:  P124729
AF 2:  P151185
</t>
        </r>
      </text>
    </comment>
    <comment ref="B886" authorId="4" shapeId="0">
      <text>
        <r>
          <rPr>
            <b/>
            <sz val="9"/>
            <color indexed="81"/>
            <rFont val="Tahoma"/>
            <family val="2"/>
          </rPr>
          <t>Doruk Yarin Kiroglu:</t>
        </r>
        <r>
          <rPr>
            <sz val="9"/>
            <color indexed="81"/>
            <rFont val="Tahoma"/>
            <family val="2"/>
          </rPr>
          <t xml:space="preserve">
Expenditures not reported in PAD. Project documents not available.</t>
        </r>
      </text>
    </comment>
    <comment ref="AS887" authorId="4" shapeId="0">
      <text>
        <r>
          <rPr>
            <b/>
            <sz val="9"/>
            <color indexed="81"/>
            <rFont val="Tahoma"/>
            <family val="2"/>
          </rPr>
          <t>Doruk Yarin Kiroglu:</t>
        </r>
        <r>
          <rPr>
            <sz val="9"/>
            <color indexed="81"/>
            <rFont val="Tahoma"/>
            <family val="2"/>
          </rPr>
          <t xml:space="preserve">
No ICR or IEG. PAD estimates</t>
        </r>
      </text>
    </comment>
    <comment ref="B888" authorId="0" shapeId="0">
      <text>
        <r>
          <rPr>
            <b/>
            <sz val="9"/>
            <color indexed="81"/>
            <rFont val="Tahoma"/>
            <family val="2"/>
          </rPr>
          <t>Cem Dener:</t>
        </r>
        <r>
          <rPr>
            <sz val="9"/>
            <color indexed="81"/>
            <rFont val="Tahoma"/>
            <family val="2"/>
          </rPr>
          <t xml:space="preserve">
AF: P154401
</t>
        </r>
      </text>
    </comment>
    <comment ref="AD911" authorId="2" shapeId="0">
      <text>
        <r>
          <rPr>
            <b/>
            <sz val="9"/>
            <color indexed="81"/>
            <rFont val="Tahoma"/>
            <family val="2"/>
          </rPr>
          <t>Masatake Yamamichi:</t>
        </r>
        <r>
          <rPr>
            <sz val="9"/>
            <color indexed="81"/>
            <rFont val="Tahoma"/>
            <family val="2"/>
          </rPr>
          <t xml:space="preserve">
PforR PROGRAM (Program Loan): $ 315 m
Technical Assistance (Project Loan): $ 35 m
</t>
        </r>
      </text>
    </comment>
    <comment ref="AS911" authorId="2" shapeId="0">
      <text>
        <r>
          <rPr>
            <b/>
            <sz val="9"/>
            <color indexed="81"/>
            <rFont val="Tahoma"/>
            <family val="2"/>
          </rPr>
          <t>Masatake Yamamichi:</t>
        </r>
        <r>
          <rPr>
            <sz val="9"/>
            <color indexed="81"/>
            <rFont val="Tahoma"/>
            <family val="2"/>
          </rPr>
          <t xml:space="preserve">
All of them not from PforR portion, but  from TA portion.</t>
        </r>
      </text>
    </comment>
    <comment ref="AM913" authorId="4" shapeId="0">
      <text>
        <r>
          <rPr>
            <b/>
            <sz val="9"/>
            <color indexed="81"/>
            <rFont val="Tahoma"/>
            <family val="2"/>
          </rPr>
          <t>Doruk Yarin Kiroglu:</t>
        </r>
        <r>
          <rPr>
            <sz val="9"/>
            <color indexed="81"/>
            <rFont val="Tahoma"/>
            <family val="2"/>
          </rPr>
          <t xml:space="preserve">
Components not defined yet</t>
        </r>
      </text>
    </comment>
    <comment ref="AS913" authorId="1" shapeId="0">
      <text>
        <r>
          <rPr>
            <b/>
            <sz val="9"/>
            <color indexed="81"/>
            <rFont val="Tahoma"/>
            <family val="2"/>
          </rPr>
          <t>Huan Zhang:</t>
        </r>
        <r>
          <rPr>
            <sz val="9"/>
            <color indexed="81"/>
            <rFont val="Tahoma"/>
            <family val="2"/>
          </rPr>
          <t xml:space="preserve">
Cost breakdown of the component is not available</t>
        </r>
      </text>
    </comment>
    <comment ref="AM923" authorId="4" shapeId="0">
      <text>
        <r>
          <rPr>
            <b/>
            <sz val="9"/>
            <color indexed="81"/>
            <rFont val="Tahoma"/>
            <family val="2"/>
          </rPr>
          <t>Doruk Yarin Kiroglu:</t>
        </r>
        <r>
          <rPr>
            <sz val="9"/>
            <color indexed="81"/>
            <rFont val="Tahoma"/>
            <family val="2"/>
          </rPr>
          <t xml:space="preserve">
Components not defined yet</t>
        </r>
      </text>
    </comment>
    <comment ref="AS934" authorId="2" shapeId="0">
      <text>
        <r>
          <rPr>
            <b/>
            <sz val="9"/>
            <color indexed="81"/>
            <rFont val="Tahoma"/>
            <family val="2"/>
          </rPr>
          <t>Masatake Yamamichi:</t>
        </r>
        <r>
          <rPr>
            <sz val="9"/>
            <color indexed="81"/>
            <rFont val="Tahoma"/>
            <family val="2"/>
          </rPr>
          <t xml:space="preserve">
All subcomponents and Subcomponent 2.2</t>
        </r>
      </text>
    </comment>
    <comment ref="AT934" authorId="2" shapeId="0">
      <text>
        <r>
          <rPr>
            <b/>
            <sz val="9"/>
            <color indexed="81"/>
            <rFont val="Tahoma"/>
            <family val="2"/>
          </rPr>
          <t>Masatake Yamamichi:</t>
        </r>
        <r>
          <rPr>
            <sz val="9"/>
            <color indexed="81"/>
            <rFont val="Tahoma"/>
            <family val="2"/>
          </rPr>
          <t xml:space="preserve">
All subcomponents and Subcomponent 2.2</t>
        </r>
      </text>
    </comment>
    <comment ref="AT935" authorId="4" shapeId="0">
      <text>
        <r>
          <rPr>
            <b/>
            <sz val="9"/>
            <color indexed="81"/>
            <rFont val="Tahoma"/>
            <family val="2"/>
          </rPr>
          <t>Doruk Yarin Kiroglu:</t>
        </r>
        <r>
          <rPr>
            <sz val="9"/>
            <color indexed="81"/>
            <rFont val="Tahoma"/>
            <family val="2"/>
          </rPr>
          <t xml:space="preserve">
Component total cost. No ICT cost breakdown
</t>
        </r>
      </text>
    </comment>
    <comment ref="M936" authorId="5" shapeId="0">
      <text>
        <r>
          <rPr>
            <b/>
            <sz val="9"/>
            <color indexed="81"/>
            <rFont val="Tahoma"/>
            <family val="2"/>
          </rPr>
          <t>CD:</t>
        </r>
        <r>
          <rPr>
            <sz val="9"/>
            <color indexed="81"/>
            <rFont val="Tahoma"/>
            <family val="2"/>
          </rPr>
          <t xml:space="preserve">
Western Africa
</t>
        </r>
      </text>
    </comment>
    <comment ref="B938" authorId="0" shapeId="0">
      <text>
        <r>
          <rPr>
            <b/>
            <sz val="9"/>
            <color indexed="81"/>
            <rFont val="Tahoma"/>
            <family val="2"/>
          </rPr>
          <t>Cem Dener:</t>
        </r>
        <r>
          <rPr>
            <sz val="9"/>
            <color indexed="81"/>
            <rFont val="Tahoma"/>
            <family val="2"/>
          </rPr>
          <t xml:space="preserve">
AF: P149621
</t>
        </r>
      </text>
    </comment>
    <comment ref="AQ945" authorId="0" shapeId="0">
      <text>
        <r>
          <rPr>
            <b/>
            <sz val="9"/>
            <color indexed="81"/>
            <rFont val="Tahoma"/>
            <family val="2"/>
          </rPr>
          <t>Cem Dener:</t>
        </r>
        <r>
          <rPr>
            <sz val="9"/>
            <color indexed="81"/>
            <rFont val="Tahoma"/>
            <family val="2"/>
          </rPr>
          <t xml:space="preserve">
e-Property Registration System (ex. document property purchases, sales and other economic transactions)
Follow-up:
It is decided that this should be tagged as 18 (Land/asset registries).
</t>
        </r>
      </text>
    </comment>
    <comment ref="AT951" authorId="4" shapeId="0">
      <text>
        <r>
          <rPr>
            <b/>
            <sz val="9"/>
            <color indexed="81"/>
            <rFont val="Tahoma"/>
            <family val="2"/>
          </rPr>
          <t>Doruk Yarin Kiroglu:</t>
        </r>
        <r>
          <rPr>
            <sz val="9"/>
            <color indexed="81"/>
            <rFont val="Tahoma"/>
            <family val="2"/>
          </rPr>
          <t xml:space="preserve">
Component total cost. No ICT cost breakdown</t>
        </r>
      </text>
    </comment>
    <comment ref="AS953" authorId="1" shapeId="0">
      <text>
        <r>
          <rPr>
            <b/>
            <sz val="9"/>
            <color indexed="81"/>
            <rFont val="Tahoma"/>
            <family val="2"/>
          </rPr>
          <t>Huan Zhang:</t>
        </r>
        <r>
          <rPr>
            <sz val="9"/>
            <color indexed="81"/>
            <rFont val="Tahoma"/>
            <family val="2"/>
          </rPr>
          <t xml:space="preserve">
Cost breakdown of the component is not available</t>
        </r>
      </text>
    </comment>
    <comment ref="B958" authorId="4" shapeId="0">
      <text>
        <r>
          <rPr>
            <b/>
            <sz val="9"/>
            <color indexed="81"/>
            <rFont val="Tahoma"/>
            <family val="2"/>
          </rPr>
          <t>Doruk Yarin Kiroglu:</t>
        </r>
        <r>
          <rPr>
            <sz val="9"/>
            <color indexed="81"/>
            <rFont val="Tahoma"/>
            <family val="2"/>
          </rPr>
          <t xml:space="preserve">
Project status listed as: Not Applicable</t>
        </r>
      </text>
    </comment>
    <comment ref="M958" authorId="5" shapeId="0">
      <text>
        <r>
          <rPr>
            <b/>
            <sz val="9"/>
            <color indexed="81"/>
            <rFont val="Tahoma"/>
            <family val="2"/>
          </rPr>
          <t>CD:</t>
        </r>
        <r>
          <rPr>
            <sz val="9"/>
            <color indexed="81"/>
            <rFont val="Tahoma"/>
            <family val="2"/>
          </rPr>
          <t xml:space="preserve">
Western Africa
</t>
        </r>
      </text>
    </comment>
    <comment ref="AS959" authorId="2" shapeId="0">
      <text>
        <r>
          <rPr>
            <b/>
            <sz val="9"/>
            <color indexed="81"/>
            <rFont val="Tahoma"/>
            <family val="2"/>
          </rPr>
          <t>Masatake Yamamichi:</t>
        </r>
        <r>
          <rPr>
            <sz val="9"/>
            <color indexed="81"/>
            <rFont val="Tahoma"/>
            <family val="2"/>
          </rPr>
          <t xml:space="preserve">
Cost for Project Management cannot be separated.</t>
        </r>
      </text>
    </comment>
    <comment ref="AT959" authorId="2" shapeId="0">
      <text>
        <r>
          <rPr>
            <b/>
            <sz val="9"/>
            <color indexed="81"/>
            <rFont val="Tahoma"/>
            <family val="2"/>
          </rPr>
          <t>Masatake Yamamichi:</t>
        </r>
        <r>
          <rPr>
            <sz val="9"/>
            <color indexed="81"/>
            <rFont val="Tahoma"/>
            <family val="2"/>
          </rPr>
          <t xml:space="preserve">
Cost for Project Management cannot be separated.</t>
        </r>
      </text>
    </comment>
    <comment ref="AM970" authorId="4" shapeId="0">
      <text>
        <r>
          <rPr>
            <b/>
            <sz val="9"/>
            <color indexed="81"/>
            <rFont val="Tahoma"/>
            <family val="2"/>
          </rPr>
          <t>Doruk Yarin Kiroglu:</t>
        </r>
        <r>
          <rPr>
            <sz val="9"/>
            <color indexed="81"/>
            <rFont val="Tahoma"/>
            <family val="2"/>
          </rPr>
          <t xml:space="preserve">
Components not defined yet 
</t>
        </r>
      </text>
    </comment>
    <comment ref="B972" authorId="0" shapeId="0">
      <text>
        <r>
          <rPr>
            <b/>
            <sz val="9"/>
            <color indexed="81"/>
            <rFont val="Tahoma"/>
            <family val="2"/>
          </rPr>
          <t>Cem Dener:</t>
        </r>
        <r>
          <rPr>
            <sz val="9"/>
            <color indexed="81"/>
            <rFont val="Tahoma"/>
            <family val="2"/>
          </rPr>
          <t xml:space="preserve">
AF: P148617
</t>
        </r>
      </text>
    </comment>
    <comment ref="B977" authorId="0" shapeId="0">
      <text>
        <r>
          <rPr>
            <b/>
            <sz val="9"/>
            <color indexed="81"/>
            <rFont val="Tahoma"/>
            <family val="2"/>
          </rPr>
          <t>Cem Dener:</t>
        </r>
        <r>
          <rPr>
            <sz val="9"/>
            <color indexed="81"/>
            <rFont val="Tahoma"/>
            <family val="2"/>
          </rPr>
          <t xml:space="preserve">
AF: P154454  pipeline
</t>
        </r>
      </text>
    </comment>
    <comment ref="B980" authorId="0" shapeId="0">
      <text>
        <r>
          <rPr>
            <b/>
            <sz val="9"/>
            <color indexed="81"/>
            <rFont val="Tahoma"/>
            <family val="2"/>
          </rPr>
          <t>Cem Dener:</t>
        </r>
        <r>
          <rPr>
            <sz val="9"/>
            <color indexed="81"/>
            <rFont val="Tahoma"/>
            <family val="2"/>
          </rPr>
          <t xml:space="preserve">
AF: P143774
</t>
        </r>
      </text>
    </comment>
    <comment ref="AT985" authorId="4" shapeId="0">
      <text>
        <r>
          <rPr>
            <b/>
            <sz val="9"/>
            <color indexed="81"/>
            <rFont val="Tahoma"/>
            <family val="2"/>
          </rPr>
          <t>Doruk Yarin Kiroglu:</t>
        </r>
        <r>
          <rPr>
            <sz val="9"/>
            <color indexed="81"/>
            <rFont val="Tahoma"/>
            <family val="2"/>
          </rPr>
          <t xml:space="preserve">
Component total cost</t>
        </r>
      </text>
    </comment>
    <comment ref="M989" authorId="5" shapeId="0">
      <text>
        <r>
          <rPr>
            <b/>
            <sz val="9"/>
            <color indexed="81"/>
            <rFont val="Tahoma"/>
            <family val="2"/>
          </rPr>
          <t>CD:</t>
        </r>
        <r>
          <rPr>
            <sz val="9"/>
            <color indexed="81"/>
            <rFont val="Tahoma"/>
            <family val="2"/>
          </rPr>
          <t xml:space="preserve">
South Asia</t>
        </r>
      </text>
    </comment>
    <comment ref="AS990" authorId="4" shapeId="0">
      <text>
        <r>
          <rPr>
            <b/>
            <sz val="9"/>
            <color indexed="81"/>
            <rFont val="Tahoma"/>
            <family val="2"/>
          </rPr>
          <t>Doruk Yarin Kiroglu:</t>
        </r>
        <r>
          <rPr>
            <sz val="9"/>
            <color indexed="81"/>
            <rFont val="Tahoma"/>
            <family val="2"/>
          </rPr>
          <t xml:space="preserve">
Component total cost. No ICT cost breakdown</t>
        </r>
      </text>
    </comment>
    <comment ref="AR996" authorId="4" shapeId="0">
      <text>
        <r>
          <rPr>
            <b/>
            <sz val="9"/>
            <color indexed="81"/>
            <rFont val="Tahoma"/>
            <family val="2"/>
          </rPr>
          <t>Doruk Yarin Kiroglu:</t>
        </r>
        <r>
          <rPr>
            <sz val="9"/>
            <color indexed="81"/>
            <rFont val="Tahoma"/>
            <family val="2"/>
          </rPr>
          <t xml:space="preserve">
Components not defined yet </t>
        </r>
      </text>
    </comment>
    <comment ref="AR1001" authorId="4" shapeId="0">
      <text>
        <r>
          <rPr>
            <b/>
            <sz val="9"/>
            <color indexed="81"/>
            <rFont val="Tahoma"/>
            <family val="2"/>
          </rPr>
          <t>Doruk Yarin Kiroglu:</t>
        </r>
        <r>
          <rPr>
            <sz val="9"/>
            <color indexed="81"/>
            <rFont val="Tahoma"/>
            <family val="2"/>
          </rPr>
          <t xml:space="preserve">
Components not defined yet </t>
        </r>
      </text>
    </comment>
    <comment ref="AT1009" authorId="4" shapeId="0">
      <text>
        <r>
          <rPr>
            <b/>
            <sz val="9"/>
            <color indexed="81"/>
            <rFont val="Tahoma"/>
            <family val="2"/>
          </rPr>
          <t>Doruk Yarin Kiroglu:</t>
        </r>
        <r>
          <rPr>
            <sz val="9"/>
            <color indexed="81"/>
            <rFont val="Tahoma"/>
            <family val="2"/>
          </rPr>
          <t xml:space="preserve">
Component total cost. No ICT cost breakdown</t>
        </r>
      </text>
    </comment>
    <comment ref="B1018" authorId="0" shapeId="0">
      <text>
        <r>
          <rPr>
            <b/>
            <sz val="9"/>
            <color indexed="81"/>
            <rFont val="Tahoma"/>
            <family val="2"/>
          </rPr>
          <t>Cem Dener:</t>
        </r>
        <r>
          <rPr>
            <sz val="9"/>
            <color indexed="81"/>
            <rFont val="Tahoma"/>
            <family val="2"/>
          </rPr>
          <t xml:space="preserve">
AF:  P150828
</t>
        </r>
      </text>
    </comment>
    <comment ref="AR1020" authorId="4" shapeId="0">
      <text>
        <r>
          <rPr>
            <b/>
            <sz val="9"/>
            <color indexed="81"/>
            <rFont val="Tahoma"/>
            <family val="2"/>
          </rPr>
          <t>Doruk Yarin Kiroglu:</t>
        </r>
        <r>
          <rPr>
            <sz val="9"/>
            <color indexed="81"/>
            <rFont val="Tahoma"/>
            <family val="2"/>
          </rPr>
          <t xml:space="preserve">
Components not defined yet </t>
        </r>
      </text>
    </comment>
    <comment ref="B1033" authorId="4" shapeId="0">
      <text>
        <r>
          <rPr>
            <b/>
            <sz val="9"/>
            <color indexed="81"/>
            <rFont val="Tahoma"/>
            <family val="2"/>
          </rPr>
          <t>Doruk Yarin Kiroglu:</t>
        </r>
        <r>
          <rPr>
            <sz val="9"/>
            <color indexed="81"/>
            <rFont val="Tahoma"/>
            <family val="2"/>
          </rPr>
          <t xml:space="preserve">
Project status listed as: Not Applicable</t>
        </r>
      </text>
    </comment>
    <comment ref="AM1037" authorId="4" shapeId="0">
      <text>
        <r>
          <rPr>
            <b/>
            <sz val="9"/>
            <color indexed="81"/>
            <rFont val="Tahoma"/>
            <family val="2"/>
          </rPr>
          <t>Doruk Yarin Kiroglu:</t>
        </r>
        <r>
          <rPr>
            <sz val="9"/>
            <color indexed="81"/>
            <rFont val="Tahoma"/>
            <family val="2"/>
          </rPr>
          <t xml:space="preserve">
Components not defined yet
</t>
        </r>
      </text>
    </comment>
    <comment ref="AR1038" authorId="4" shapeId="0">
      <text>
        <r>
          <rPr>
            <b/>
            <sz val="9"/>
            <color indexed="81"/>
            <rFont val="Tahoma"/>
            <family val="2"/>
          </rPr>
          <t>Doruk Yarin Kiroglu:</t>
        </r>
        <r>
          <rPr>
            <sz val="9"/>
            <color indexed="81"/>
            <rFont val="Tahoma"/>
            <family val="2"/>
          </rPr>
          <t xml:space="preserve">
Components not defined yet </t>
        </r>
      </text>
    </comment>
    <comment ref="AR1042" authorId="4" shapeId="0">
      <text>
        <r>
          <rPr>
            <b/>
            <sz val="9"/>
            <color indexed="81"/>
            <rFont val="Tahoma"/>
            <family val="2"/>
          </rPr>
          <t>Doruk Yarin Kiroglu:</t>
        </r>
        <r>
          <rPr>
            <sz val="9"/>
            <color indexed="81"/>
            <rFont val="Tahoma"/>
            <family val="2"/>
          </rPr>
          <t xml:space="preserve">
Components not defined yet </t>
        </r>
      </text>
    </comment>
    <comment ref="AR1043" authorId="4" shapeId="0">
      <text>
        <r>
          <rPr>
            <b/>
            <sz val="9"/>
            <color indexed="81"/>
            <rFont val="Tahoma"/>
            <family val="2"/>
          </rPr>
          <t>Doruk Yarin Kiroglu:</t>
        </r>
        <r>
          <rPr>
            <sz val="9"/>
            <color indexed="81"/>
            <rFont val="Tahoma"/>
            <family val="2"/>
          </rPr>
          <t xml:space="preserve">
Components not defined yet </t>
        </r>
      </text>
    </comment>
    <comment ref="B1049" authorId="0" shapeId="0">
      <text>
        <r>
          <rPr>
            <b/>
            <sz val="9"/>
            <color indexed="81"/>
            <rFont val="Tahoma"/>
            <family val="2"/>
          </rPr>
          <t>Cem Dener:</t>
        </r>
        <r>
          <rPr>
            <sz val="9"/>
            <color indexed="81"/>
            <rFont val="Tahoma"/>
            <family val="2"/>
          </rPr>
          <t xml:space="preserve">
AF: P154304 pipeline</t>
        </r>
      </text>
    </comment>
    <comment ref="G1049" authorId="0" shapeId="0">
      <text>
        <r>
          <rPr>
            <b/>
            <sz val="9"/>
            <color indexed="81"/>
            <rFont val="Tahoma"/>
            <family val="2"/>
          </rPr>
          <t>Cem Dener:</t>
        </r>
        <r>
          <rPr>
            <sz val="9"/>
            <color indexed="81"/>
            <rFont val="Tahoma"/>
            <family val="2"/>
          </rPr>
          <t xml:space="preserve">
Pipeline</t>
        </r>
      </text>
    </comment>
    <comment ref="B1051" authorId="4" shapeId="0">
      <text>
        <r>
          <rPr>
            <b/>
            <sz val="9"/>
            <color indexed="81"/>
            <rFont val="Tahoma"/>
            <family val="2"/>
          </rPr>
          <t>Doruk Yarin Kiroglu:</t>
        </r>
        <r>
          <rPr>
            <sz val="9"/>
            <color indexed="81"/>
            <rFont val="Tahoma"/>
            <family val="2"/>
          </rPr>
          <t xml:space="preserve">
No ICT related component. PAD not published yet.</t>
        </r>
      </text>
    </comment>
    <comment ref="AR1052" authorId="4" shapeId="0">
      <text>
        <r>
          <rPr>
            <b/>
            <sz val="9"/>
            <color indexed="81"/>
            <rFont val="Tahoma"/>
            <family val="2"/>
          </rPr>
          <t>Doruk Yarin Kiroglu:</t>
        </r>
        <r>
          <rPr>
            <sz val="9"/>
            <color indexed="81"/>
            <rFont val="Tahoma"/>
            <family val="2"/>
          </rPr>
          <t xml:space="preserve">
Components not defined yet </t>
        </r>
      </text>
    </comment>
    <comment ref="AT1053" authorId="4" shapeId="0">
      <text>
        <r>
          <rPr>
            <b/>
            <sz val="9"/>
            <color indexed="81"/>
            <rFont val="Tahoma"/>
            <family val="2"/>
          </rPr>
          <t>Doruk Yarin Kiroglu:</t>
        </r>
        <r>
          <rPr>
            <sz val="9"/>
            <color indexed="81"/>
            <rFont val="Tahoma"/>
            <family val="2"/>
          </rPr>
          <t xml:space="preserve">
Not finalized cost of component. 
Financier breakdown not available.</t>
        </r>
      </text>
    </comment>
    <comment ref="AT1054" authorId="4" shapeId="0">
      <text>
        <r>
          <rPr>
            <b/>
            <sz val="9"/>
            <color indexed="81"/>
            <rFont val="Tahoma"/>
            <family val="2"/>
          </rPr>
          <t>Doruk Yarin Kiroglu:</t>
        </r>
        <r>
          <rPr>
            <sz val="9"/>
            <color indexed="81"/>
            <rFont val="Tahoma"/>
            <family val="2"/>
          </rPr>
          <t xml:space="preserve">
Component total cost.
Financier breakdown not available
</t>
        </r>
      </text>
    </comment>
    <comment ref="AT1055" authorId="4" shapeId="0">
      <text>
        <r>
          <rPr>
            <b/>
            <sz val="9"/>
            <color indexed="81"/>
            <rFont val="Tahoma"/>
            <family val="2"/>
          </rPr>
          <t>Doruk Yarin Kiroglu:</t>
        </r>
        <r>
          <rPr>
            <sz val="9"/>
            <color indexed="81"/>
            <rFont val="Tahoma"/>
            <family val="2"/>
          </rPr>
          <t xml:space="preserve">
Total financing. Component cost breakdown not available
</t>
        </r>
      </text>
    </comment>
    <comment ref="B1058" authorId="4" shapeId="0">
      <text>
        <r>
          <rPr>
            <b/>
            <sz val="9"/>
            <color indexed="81"/>
            <rFont val="Tahoma"/>
            <family val="2"/>
          </rPr>
          <t>Doruk Yarin Kiroglu:</t>
        </r>
        <r>
          <rPr>
            <sz val="9"/>
            <color indexed="81"/>
            <rFont val="Tahoma"/>
            <family val="2"/>
          </rPr>
          <t xml:space="preserve">
Project status listed as: Not Applicable</t>
        </r>
      </text>
    </comment>
    <comment ref="AS1063" authorId="4" shapeId="0">
      <text>
        <r>
          <rPr>
            <b/>
            <sz val="9"/>
            <color indexed="81"/>
            <rFont val="Tahoma"/>
            <family val="2"/>
          </rPr>
          <t>Doruk Yarin Kiroglu:</t>
        </r>
        <r>
          <rPr>
            <sz val="9"/>
            <color indexed="81"/>
            <rFont val="Tahoma"/>
            <family val="2"/>
          </rPr>
          <t xml:space="preserve">
Component costs not defined yet</t>
        </r>
      </text>
    </comment>
    <comment ref="B1065" authorId="4" shapeId="0">
      <text>
        <r>
          <rPr>
            <b/>
            <sz val="9"/>
            <color indexed="81"/>
            <rFont val="Tahoma"/>
            <family val="2"/>
          </rPr>
          <t>Doruk Yarin Kiroglu:</t>
        </r>
        <r>
          <rPr>
            <sz val="9"/>
            <color indexed="81"/>
            <rFont val="Tahoma"/>
            <family val="2"/>
          </rPr>
          <t xml:space="preserve">
Component costs not defined yet</t>
        </r>
      </text>
    </comment>
    <comment ref="AS1065" authorId="4" shapeId="0">
      <text>
        <r>
          <rPr>
            <b/>
            <sz val="9"/>
            <color indexed="81"/>
            <rFont val="Tahoma"/>
            <family val="2"/>
          </rPr>
          <t>Doruk Yarin Kiroglu:</t>
        </r>
        <r>
          <rPr>
            <sz val="9"/>
            <color indexed="81"/>
            <rFont val="Tahoma"/>
            <family val="2"/>
          </rPr>
          <t xml:space="preserve">
Component costs not defined yet</t>
        </r>
      </text>
    </comment>
    <comment ref="AR1067" authorId="4" shapeId="0">
      <text>
        <r>
          <rPr>
            <b/>
            <sz val="9"/>
            <color indexed="81"/>
            <rFont val="Tahoma"/>
            <family val="2"/>
          </rPr>
          <t>Doruk Yarin Kiroglu:</t>
        </r>
        <r>
          <rPr>
            <sz val="9"/>
            <color indexed="81"/>
            <rFont val="Tahoma"/>
            <family val="2"/>
          </rPr>
          <t xml:space="preserve">
Components not defined yet </t>
        </r>
      </text>
    </comment>
    <comment ref="AR1068" authorId="4" shapeId="0">
      <text>
        <r>
          <rPr>
            <b/>
            <sz val="9"/>
            <color indexed="81"/>
            <rFont val="Tahoma"/>
            <family val="2"/>
          </rPr>
          <t>Doruk Yarin Kiroglu:</t>
        </r>
        <r>
          <rPr>
            <sz val="9"/>
            <color indexed="81"/>
            <rFont val="Tahoma"/>
            <family val="2"/>
          </rPr>
          <t xml:space="preserve">
Components not defined yet </t>
        </r>
      </text>
    </comment>
    <comment ref="AS1069" authorId="3" shapeId="0">
      <text>
        <r>
          <rPr>
            <b/>
            <sz val="9"/>
            <color indexed="81"/>
            <rFont val="Tahoma"/>
            <family val="2"/>
          </rPr>
          <t>Irenezh1016:</t>
        </r>
        <r>
          <rPr>
            <sz val="9"/>
            <color indexed="81"/>
            <rFont val="Tahoma"/>
            <family val="2"/>
          </rPr>
          <t xml:space="preserve">
Breakdown of IDA/IBRD and co-financing amount is not available. </t>
        </r>
      </text>
    </comment>
    <comment ref="AS1073" authorId="1" shapeId="0">
      <text>
        <r>
          <rPr>
            <b/>
            <sz val="9"/>
            <color indexed="81"/>
            <rFont val="Tahoma"/>
            <family val="2"/>
          </rPr>
          <t>Huan Zhang:</t>
        </r>
        <r>
          <rPr>
            <sz val="9"/>
            <color indexed="81"/>
            <rFont val="Tahoma"/>
            <family val="2"/>
          </rPr>
          <t xml:space="preserve">
Breakdown of component cost is not yet available</t>
        </r>
      </text>
    </comment>
    <comment ref="AR1075" authorId="4" shapeId="0">
      <text>
        <r>
          <rPr>
            <b/>
            <sz val="9"/>
            <color indexed="81"/>
            <rFont val="Tahoma"/>
            <family val="2"/>
          </rPr>
          <t>Doruk Yarin Kiroglu:</t>
        </r>
        <r>
          <rPr>
            <sz val="9"/>
            <color indexed="81"/>
            <rFont val="Tahoma"/>
            <family val="2"/>
          </rPr>
          <t xml:space="preserve">
Components not defined yet </t>
        </r>
      </text>
    </comment>
    <comment ref="AR1081" authorId="4" shapeId="0">
      <text>
        <r>
          <rPr>
            <b/>
            <sz val="9"/>
            <color indexed="81"/>
            <rFont val="Tahoma"/>
            <family val="2"/>
          </rPr>
          <t>Doruk Yarin Kiroglu:</t>
        </r>
        <r>
          <rPr>
            <sz val="9"/>
            <color indexed="81"/>
            <rFont val="Tahoma"/>
            <family val="2"/>
          </rPr>
          <t xml:space="preserve">
Components not defined yet </t>
        </r>
      </text>
    </comment>
    <comment ref="AR1083" authorId="4" shapeId="0">
      <text>
        <r>
          <rPr>
            <b/>
            <sz val="9"/>
            <color indexed="81"/>
            <rFont val="Tahoma"/>
            <family val="2"/>
          </rPr>
          <t>Doruk Yarin Kiroglu:</t>
        </r>
        <r>
          <rPr>
            <sz val="9"/>
            <color indexed="81"/>
            <rFont val="Tahoma"/>
            <family val="2"/>
          </rPr>
          <t xml:space="preserve">
Components not defined yet </t>
        </r>
      </text>
    </comment>
    <comment ref="AR1084" authorId="4" shapeId="0">
      <text>
        <r>
          <rPr>
            <b/>
            <sz val="9"/>
            <color indexed="81"/>
            <rFont val="Tahoma"/>
            <family val="2"/>
          </rPr>
          <t>Doruk Yarin Kiroglu:</t>
        </r>
        <r>
          <rPr>
            <sz val="9"/>
            <color indexed="81"/>
            <rFont val="Tahoma"/>
            <family val="2"/>
          </rPr>
          <t xml:space="preserve">
Components not defined yet </t>
        </r>
      </text>
    </comment>
    <comment ref="AR1088" authorId="4" shapeId="0">
      <text>
        <r>
          <rPr>
            <b/>
            <sz val="9"/>
            <color indexed="81"/>
            <rFont val="Tahoma"/>
            <family val="2"/>
          </rPr>
          <t>Doruk Yarin Kiroglu:</t>
        </r>
        <r>
          <rPr>
            <sz val="9"/>
            <color indexed="81"/>
            <rFont val="Tahoma"/>
            <family val="2"/>
          </rPr>
          <t xml:space="preserve">
Components not defined yet </t>
        </r>
      </text>
    </comment>
    <comment ref="B1091" authorId="0" shapeId="0">
      <text>
        <r>
          <rPr>
            <b/>
            <sz val="9"/>
            <color indexed="81"/>
            <rFont val="Tahoma"/>
            <family val="2"/>
          </rPr>
          <t>Cem Dener:</t>
        </r>
        <r>
          <rPr>
            <sz val="9"/>
            <color indexed="81"/>
            <rFont val="Tahoma"/>
            <family val="2"/>
          </rPr>
          <t xml:space="preserve">
DPL-1:  P130903
DPL-2:  P154041
</t>
        </r>
      </text>
    </comment>
    <comment ref="B1095" authorId="2" shapeId="0">
      <text>
        <r>
          <rPr>
            <b/>
            <sz val="9"/>
            <color indexed="81"/>
            <rFont val="Tahoma"/>
            <family val="2"/>
          </rPr>
          <t>Masatake Yamamichi:</t>
        </r>
        <r>
          <rPr>
            <sz val="9"/>
            <color indexed="81"/>
            <rFont val="Tahoma"/>
            <family val="2"/>
          </rPr>
          <t xml:space="preserve">
Checked draft PCN dated on Apr 1, 2015. A portion of Component 1 is Hydrographic Survey Improvements with modern survey and charting technologies and GPS features (US$ 25 million), which could be regarded as ICT investment. </t>
        </r>
      </text>
    </comment>
    <comment ref="AR1098" authorId="4" shapeId="0">
      <text>
        <r>
          <rPr>
            <b/>
            <sz val="9"/>
            <color indexed="81"/>
            <rFont val="Tahoma"/>
            <family val="2"/>
          </rPr>
          <t>Doruk Yarin Kiroglu:</t>
        </r>
        <r>
          <rPr>
            <sz val="9"/>
            <color indexed="81"/>
            <rFont val="Tahoma"/>
            <family val="2"/>
          </rPr>
          <t xml:space="preserve">
Components not defined yet </t>
        </r>
      </text>
    </comment>
  </commentList>
</comments>
</file>

<file path=xl/comments2.xml><?xml version="1.0" encoding="utf-8"?>
<comments xmlns="http://schemas.openxmlformats.org/spreadsheetml/2006/main">
  <authors>
    <author>CD</author>
  </authors>
  <commentList>
    <comment ref="G1" authorId="0" shapeId="0">
      <text>
        <r>
          <rPr>
            <b/>
            <sz val="9"/>
            <color indexed="81"/>
            <rFont val="Tahoma"/>
            <family val="2"/>
          </rPr>
          <t>CD:</t>
        </r>
        <r>
          <rPr>
            <sz val="9"/>
            <color indexed="81"/>
            <rFont val="Tahoma"/>
            <family val="2"/>
          </rPr>
          <t xml:space="preserve">
Number of projects</t>
        </r>
      </text>
    </comment>
    <comment ref="L1" authorId="0" shapeId="0">
      <text>
        <r>
          <rPr>
            <b/>
            <sz val="9"/>
            <color indexed="81"/>
            <rFont val="Tahoma"/>
            <family val="2"/>
          </rPr>
          <t>CD:</t>
        </r>
        <r>
          <rPr>
            <sz val="9"/>
            <color indexed="81"/>
            <rFont val="Tahoma"/>
            <family val="2"/>
          </rPr>
          <t xml:space="preserve">
New Commitment</t>
        </r>
      </text>
    </comment>
    <comment ref="P1" authorId="0" shapeId="0">
      <text>
        <r>
          <rPr>
            <b/>
            <sz val="9"/>
            <color indexed="81"/>
            <rFont val="Tahoma"/>
            <family val="2"/>
          </rPr>
          <t>CD:</t>
        </r>
        <r>
          <rPr>
            <sz val="9"/>
            <color indexed="81"/>
            <rFont val="Tahoma"/>
            <family val="2"/>
          </rPr>
          <t xml:space="preserve">
Disbursement</t>
        </r>
      </text>
    </comment>
    <comment ref="T1" authorId="0" shapeId="0">
      <text>
        <r>
          <rPr>
            <b/>
            <sz val="9"/>
            <color indexed="81"/>
            <rFont val="Tahoma"/>
            <family val="2"/>
          </rPr>
          <t>CD:</t>
        </r>
        <r>
          <rPr>
            <sz val="9"/>
            <color indexed="81"/>
            <rFont val="Tahoma"/>
            <family val="2"/>
          </rPr>
          <t xml:space="preserve">
ICT/eGov investments</t>
        </r>
      </text>
    </comment>
    <comment ref="U1" authorId="0" shapeId="0">
      <text>
        <r>
          <rPr>
            <b/>
            <sz val="9"/>
            <color indexed="81"/>
            <rFont val="Tahoma"/>
            <family val="2"/>
          </rPr>
          <t>CD:</t>
        </r>
        <r>
          <rPr>
            <sz val="9"/>
            <color indexed="81"/>
            <rFont val="Tahoma"/>
            <family val="2"/>
          </rPr>
          <t xml:space="preserve">
Number of Global Practices involved in DG projects</t>
        </r>
      </text>
    </comment>
    <comment ref="G142" authorId="0" shapeId="0">
      <text>
        <r>
          <rPr>
            <b/>
            <sz val="9"/>
            <color indexed="81"/>
            <rFont val="Tahoma"/>
            <family val="2"/>
          </rPr>
          <t>CD:</t>
        </r>
        <r>
          <rPr>
            <sz val="9"/>
            <color indexed="81"/>
            <rFont val="Tahoma"/>
            <family val="2"/>
          </rPr>
          <t xml:space="preserve">
Number of projects</t>
        </r>
      </text>
    </comment>
    <comment ref="L142" authorId="0" shapeId="0">
      <text>
        <r>
          <rPr>
            <b/>
            <sz val="9"/>
            <color indexed="81"/>
            <rFont val="Tahoma"/>
            <family val="2"/>
          </rPr>
          <t>CD:</t>
        </r>
        <r>
          <rPr>
            <sz val="9"/>
            <color indexed="81"/>
            <rFont val="Tahoma"/>
            <family val="2"/>
          </rPr>
          <t xml:space="preserve">
New Commitment</t>
        </r>
      </text>
    </comment>
    <comment ref="P142" authorId="0" shapeId="0">
      <text>
        <r>
          <rPr>
            <b/>
            <sz val="9"/>
            <color indexed="81"/>
            <rFont val="Tahoma"/>
            <family val="2"/>
          </rPr>
          <t>CD:</t>
        </r>
        <r>
          <rPr>
            <sz val="9"/>
            <color indexed="81"/>
            <rFont val="Tahoma"/>
            <family val="2"/>
          </rPr>
          <t xml:space="preserve">
Disbursement</t>
        </r>
      </text>
    </comment>
    <comment ref="T142" authorId="0" shapeId="0">
      <text>
        <r>
          <rPr>
            <b/>
            <sz val="9"/>
            <color indexed="81"/>
            <rFont val="Tahoma"/>
            <family val="2"/>
          </rPr>
          <t>CD:</t>
        </r>
        <r>
          <rPr>
            <sz val="9"/>
            <color indexed="81"/>
            <rFont val="Tahoma"/>
            <family val="2"/>
          </rPr>
          <t xml:space="preserve">
ICT/eGov investments</t>
        </r>
      </text>
    </comment>
    <comment ref="G154" authorId="0" shapeId="0">
      <text>
        <r>
          <rPr>
            <b/>
            <sz val="9"/>
            <color indexed="81"/>
            <rFont val="Tahoma"/>
            <family val="2"/>
          </rPr>
          <t>CD:</t>
        </r>
        <r>
          <rPr>
            <sz val="9"/>
            <color indexed="81"/>
            <rFont val="Tahoma"/>
            <family val="2"/>
          </rPr>
          <t xml:space="preserve">
Number of projects</t>
        </r>
      </text>
    </comment>
    <comment ref="L154" authorId="0" shapeId="0">
      <text>
        <r>
          <rPr>
            <b/>
            <sz val="9"/>
            <color indexed="81"/>
            <rFont val="Tahoma"/>
            <family val="2"/>
          </rPr>
          <t>CD:</t>
        </r>
        <r>
          <rPr>
            <sz val="9"/>
            <color indexed="81"/>
            <rFont val="Tahoma"/>
            <family val="2"/>
          </rPr>
          <t xml:space="preserve">
New Commitment</t>
        </r>
      </text>
    </comment>
    <comment ref="P154" authorId="0" shapeId="0">
      <text>
        <r>
          <rPr>
            <b/>
            <sz val="9"/>
            <color indexed="81"/>
            <rFont val="Tahoma"/>
            <family val="2"/>
          </rPr>
          <t>CD:</t>
        </r>
        <r>
          <rPr>
            <sz val="9"/>
            <color indexed="81"/>
            <rFont val="Tahoma"/>
            <family val="2"/>
          </rPr>
          <t xml:space="preserve">
Disbursement</t>
        </r>
      </text>
    </comment>
    <comment ref="T154" authorId="0" shapeId="0">
      <text>
        <r>
          <rPr>
            <b/>
            <sz val="9"/>
            <color indexed="81"/>
            <rFont val="Tahoma"/>
            <family val="2"/>
          </rPr>
          <t>CD:</t>
        </r>
        <r>
          <rPr>
            <sz val="9"/>
            <color indexed="81"/>
            <rFont val="Tahoma"/>
            <family val="2"/>
          </rPr>
          <t xml:space="preserve">
ICT/eGov investments</t>
        </r>
      </text>
    </comment>
  </commentList>
</comments>
</file>

<file path=xl/comments3.xml><?xml version="1.0" encoding="utf-8"?>
<comments xmlns="http://schemas.openxmlformats.org/spreadsheetml/2006/main">
  <authors>
    <author>Cem Dener</author>
  </authors>
  <commentList>
    <comment ref="R3" authorId="0" shapeId="0">
      <text>
        <r>
          <rPr>
            <b/>
            <sz val="9"/>
            <color indexed="81"/>
            <rFont val="Tahoma"/>
            <family val="2"/>
          </rPr>
          <t>Cem Dener:</t>
        </r>
        <r>
          <rPr>
            <sz val="9"/>
            <color indexed="81"/>
            <rFont val="Tahoma"/>
            <family val="2"/>
          </rPr>
          <t xml:space="preserve">
Project data obtained from OP by exporting SAP DB records to Excel
</t>
        </r>
      </text>
    </comment>
    <comment ref="C4" authorId="0" shapeId="0">
      <text>
        <r>
          <rPr>
            <b/>
            <sz val="9"/>
            <color indexed="81"/>
            <rFont val="Tahoma"/>
            <family val="2"/>
          </rPr>
          <t>Cem Dener:</t>
        </r>
        <r>
          <rPr>
            <sz val="9"/>
            <color indexed="81"/>
            <rFont val="Tahoma"/>
            <family val="2"/>
          </rPr>
          <t xml:space="preserve">
Link (URL) to Operrations Portal (internal)</t>
        </r>
      </text>
    </comment>
    <comment ref="C5" authorId="0" shapeId="0">
      <text>
        <r>
          <rPr>
            <b/>
            <sz val="9"/>
            <color indexed="81"/>
            <rFont val="Tahoma"/>
            <family val="2"/>
          </rPr>
          <t>Cem Dener:</t>
        </r>
        <r>
          <rPr>
            <sz val="9"/>
            <color indexed="81"/>
            <rFont val="Tahoma"/>
            <family val="2"/>
          </rPr>
          <t xml:space="preserve">
Link (URL) to WBG Project Database (external)</t>
        </r>
      </text>
    </comment>
    <comment ref="C15" authorId="0" shapeId="0">
      <text>
        <r>
          <rPr>
            <b/>
            <sz val="9"/>
            <color indexed="81"/>
            <rFont val="Tahoma"/>
            <family val="2"/>
          </rPr>
          <t>Cem Dener:</t>
        </r>
        <r>
          <rPr>
            <sz val="9"/>
            <color indexed="81"/>
            <rFont val="Tahoma"/>
            <family val="2"/>
          </rPr>
          <t xml:space="preserve">
</t>
        </r>
        <r>
          <rPr>
            <b/>
            <sz val="9"/>
            <color indexed="81"/>
            <rFont val="Tahoma"/>
            <family val="2"/>
          </rPr>
          <t>Lending products</t>
        </r>
        <r>
          <rPr>
            <sz val="9"/>
            <color indexed="81"/>
            <rFont val="Tahoma"/>
            <family val="2"/>
          </rPr>
          <t xml:space="preserve">
IF  Institutional Development Fund
PE  IBRD/IDA
RE  Recipient Executed Activities
SF  Special Financing
SN  Sub-National Lending
PA  Programmatic Approach
</t>
        </r>
      </text>
    </comment>
    <comment ref="C16" authorId="0" shapeId="0">
      <text>
        <r>
          <rPr>
            <b/>
            <sz val="9"/>
            <color indexed="81"/>
            <rFont val="Tahoma"/>
            <family val="2"/>
          </rPr>
          <t>Cem Dener:</t>
        </r>
        <r>
          <rPr>
            <sz val="9"/>
            <color indexed="81"/>
            <rFont val="Tahoma"/>
            <family val="2"/>
          </rPr>
          <t xml:space="preserve">
Lending Instruments:
APL  Adaptable Program Loan
ERL   Emergency Recovery Loan
FIL    Financial Intermediary Loan
IPF  Investment Project Financing
LIL    Learning and Innovation Loan
NLTA Non-Lending Technical Assistance
P4R  Program for Results
SIL   Specific Investment Loan
SIM  Sector Investment &amp; Maintenance Loan
TAL  Technical Assistance Loan
TAG  Technical Assistance Grant
</t>
        </r>
      </text>
    </comment>
    <comment ref="C17" authorId="0" shapeId="0">
      <text>
        <r>
          <rPr>
            <b/>
            <sz val="9"/>
            <color indexed="81"/>
            <rFont val="Tahoma"/>
            <family val="2"/>
          </rPr>
          <t>Cem Dener:</t>
        </r>
        <r>
          <rPr>
            <sz val="9"/>
            <color indexed="81"/>
            <rFont val="Tahoma"/>
            <family val="2"/>
          </rPr>
          <t xml:space="preserve">
AGR  Agriculture
EAE  Energy &amp; Extractives
EDU  Education
ENV  Environment &amp; Natural Resources
FAM  Finance &amp; Markets
GOV  Governance
HNP  Health, Nutrition &amp; Population
MFM  Macroeconomics &amp; Fiscal Management
POV  Poverty
SPL  Social Protection &amp; Labor
TAC  Trade &amp; Competitiveness
TAI  Transport &amp; ICT
URS  Social, Urban, Rural and Resilience
WAT  Water
CCG  Climate Change
FCV  Fragility, Conflict &amp; Violence
GEN  Gender
JBS  Jobs
PPP  Public-Private Partnership</t>
        </r>
      </text>
    </comment>
    <comment ref="C20" authorId="0" shapeId="0">
      <text>
        <r>
          <rPr>
            <b/>
            <sz val="9"/>
            <color indexed="81"/>
            <rFont val="Tahoma"/>
            <family val="2"/>
          </rPr>
          <t>Cem Dener:</t>
        </r>
        <r>
          <rPr>
            <sz val="9"/>
            <color indexed="81"/>
            <rFont val="Tahoma"/>
            <family val="2"/>
          </rPr>
          <t xml:space="preserve">
Practice Manager</t>
        </r>
      </text>
    </comment>
    <comment ref="C22" authorId="0" shapeId="0">
      <text>
        <r>
          <rPr>
            <b/>
            <sz val="9"/>
            <color indexed="81"/>
            <rFont val="Tahoma"/>
            <family val="2"/>
          </rPr>
          <t>Cem Dener:</t>
        </r>
        <r>
          <rPr>
            <sz val="9"/>
            <color indexed="81"/>
            <rFont val="Tahoma"/>
            <family val="2"/>
          </rPr>
          <t xml:space="preserve">
Requesting Cost Center</t>
        </r>
      </text>
    </comment>
    <comment ref="C23" authorId="0" shapeId="0">
      <text>
        <r>
          <rPr>
            <b/>
            <sz val="9"/>
            <color indexed="81"/>
            <rFont val="Tahoma"/>
            <family val="2"/>
          </rPr>
          <t>Cem Dener:</t>
        </r>
        <r>
          <rPr>
            <sz val="9"/>
            <color indexed="81"/>
            <rFont val="Tahoma"/>
            <family val="2"/>
          </rPr>
          <t xml:space="preserve">
Responsible Cost Center</t>
        </r>
      </text>
    </comment>
    <comment ref="C33" authorId="0" shapeId="0">
      <text>
        <r>
          <rPr>
            <b/>
            <sz val="9"/>
            <color indexed="81"/>
            <rFont val="Tahoma"/>
            <family val="2"/>
          </rPr>
          <t>Cem Dener:</t>
        </r>
        <r>
          <rPr>
            <sz val="9"/>
            <color indexed="81"/>
            <rFont val="Tahoma"/>
            <family val="2"/>
          </rPr>
          <t xml:space="preserve">
IDA Grants +
TFs managed by the WBG
(BE or RE) +
Preperation grants (Japanese PHRD)</t>
        </r>
      </text>
    </comment>
    <comment ref="C34" authorId="0" shapeId="0">
      <text>
        <r>
          <rPr>
            <b/>
            <sz val="9"/>
            <color indexed="81"/>
            <rFont val="Tahoma"/>
            <family val="2"/>
          </rPr>
          <t>Cem Dener:</t>
        </r>
        <r>
          <rPr>
            <sz val="9"/>
            <color indexed="81"/>
            <rFont val="Tahoma"/>
            <family val="2"/>
          </rPr>
          <t xml:space="preserve">
Total WB Commitment ($m)</t>
        </r>
      </text>
    </comment>
    <comment ref="C36" authorId="0" shapeId="0">
      <text>
        <r>
          <rPr>
            <b/>
            <sz val="9"/>
            <color indexed="81"/>
            <rFont val="Tahoma"/>
            <family val="2"/>
          </rPr>
          <t>Cem Dener:</t>
        </r>
        <r>
          <rPr>
            <sz val="9"/>
            <color indexed="81"/>
            <rFont val="Tahoma"/>
            <family val="2"/>
          </rPr>
          <t xml:space="preserve">
Other donor funding not managed by the WBG</t>
        </r>
      </text>
    </comment>
    <comment ref="C37" authorId="0" shapeId="0">
      <text>
        <r>
          <rPr>
            <b/>
            <sz val="9"/>
            <color indexed="81"/>
            <rFont val="Tahoma"/>
            <family val="2"/>
          </rPr>
          <t>Cem Dener:</t>
        </r>
        <r>
          <rPr>
            <sz val="9"/>
            <color indexed="81"/>
            <rFont val="Tahoma"/>
            <family val="2"/>
          </rPr>
          <t xml:space="preserve">
Net commitment is
the Revised commitment visible under "Financing" section of the portal</t>
        </r>
      </text>
    </comment>
    <comment ref="C38" authorId="0" shapeId="0">
      <text>
        <r>
          <rPr>
            <b/>
            <sz val="9"/>
            <color indexed="81"/>
            <rFont val="Tahoma"/>
            <family val="2"/>
          </rPr>
          <t>Cem Dener:</t>
        </r>
        <r>
          <rPr>
            <sz val="9"/>
            <color indexed="81"/>
            <rFont val="Tahoma"/>
            <family val="2"/>
          </rPr>
          <t xml:space="preserve">
Total disbursement is
the Disbursed amount visible under "Financing" section of the portal</t>
        </r>
      </text>
    </comment>
    <comment ref="C39" authorId="0" shapeId="0">
      <text>
        <r>
          <rPr>
            <b/>
            <sz val="9"/>
            <color indexed="81"/>
            <rFont val="Tahoma"/>
            <family val="2"/>
          </rPr>
          <t>Cem Dener:</t>
        </r>
        <r>
          <rPr>
            <sz val="9"/>
            <color indexed="81"/>
            <rFont val="Tahoma"/>
            <family val="2"/>
          </rPr>
          <t xml:space="preserve">
ICT sector/infrastructure investments:
10= ICT for Jobs
11 (1A)= ICT Industry and Services
12 (1B)= ICT literacy, skills development
20= ICT Innovation and Transformation
21 (2A)= Science, Technology and Innovation (incl. IT parks, Investment Promotion)
22 (2B)= ICT Innovation Policy
23 (2C)= ICT Innovation Methodologies
24 (2D)= Internet of Things
30= Digital Government
31 (3A)= ICT Strategy, Policy and Regulation (incl. institutions)
32 (3B)= ICT Applications (incl. big data, data warehouse, business intelligence)
33 (3C)= ICT Infrastructure (incl. cloud, data centers, information management systems)
34 (3D)= ICT Methods and Procedures (incl. Enterprise Architecture, interoperability)
35 (3E)= ICT for Citizen Engagement
40= ICT Security
50= Telecommunications and Broadband Access
51 (5A)= Telecommunications Sector Policy and Regulation
52 (5B)= Access and Connectivity
53 (5C)= Support to PPPs
</t>
        </r>
      </text>
    </comment>
    <comment ref="C40" authorId="0" shapeId="0">
      <text>
        <r>
          <rPr>
            <b/>
            <sz val="9"/>
            <color indexed="81"/>
            <rFont val="Tahoma"/>
            <family val="2"/>
          </rPr>
          <t>Cem Dener:</t>
        </r>
        <r>
          <rPr>
            <sz val="9"/>
            <color indexed="81"/>
            <rFont val="Tahoma"/>
            <family val="2"/>
          </rPr>
          <t xml:space="preserve">
PFM Systems
1= Tax
2= Customs
3= e-Procurement / e-GP
4= HRMIS
5= Payroll
6= Asset Mgmt
7= Debt Mgmt
8= Treasury Single Account
9= Web publishing
10= FMIS (B+T)
11= Budget preparation (multi-year/ MTBF / MTEF)
12= PBB / Program Based Budgeting
13= PIM / PIP / Public Investment Mgmt
14= Budget execution / Treasury system
15= Accounting + reporting
16= Audit
17= Aid Management Systems
20= Performance Mgmt Systems
21= Natural Resource Mgmt System</t>
        </r>
      </text>
    </comment>
    <comment ref="C41" authorId="0" shapeId="0">
      <text>
        <r>
          <rPr>
            <b/>
            <sz val="9"/>
            <color indexed="81"/>
            <rFont val="Tahoma"/>
            <family val="2"/>
          </rPr>
          <t>Cem Dener:</t>
        </r>
        <r>
          <rPr>
            <sz val="9"/>
            <color indexed="81"/>
            <rFont val="Tahoma"/>
            <family val="2"/>
          </rPr>
          <t xml:space="preserve">
Sector Applications
1= Payment systems
2= Education MIS
3= Health MIS
4= Social Protection MIS
5= Pensions
6= Land Titling/Cadastre systems
7= Agriculture MIS
8= Statistical Information Systems
9= Justice Information Systems
10= Transport Information Systems
11= GIS / Geographical Info Systems
12= Management Information Systems</t>
        </r>
      </text>
    </comment>
    <comment ref="C42" authorId="0" shapeId="0">
      <text>
        <r>
          <rPr>
            <b/>
            <sz val="9"/>
            <color indexed="81"/>
            <rFont val="Tahoma"/>
            <family val="2"/>
          </rPr>
          <t>Cem Dener:</t>
        </r>
        <r>
          <rPr>
            <sz val="9"/>
            <color indexed="81"/>
            <rFont val="Tahoma"/>
            <family val="2"/>
          </rPr>
          <t xml:space="preserve">
e-Government portal and e-Services (G2G, G2C, G2B)
1=  e-Government/e-Services portal 
2=  e-Services (information / forms)
3=  e-Services (transactional)
4=  e-Services (integrated / connected)
5=  Single window / One-stop shops / Single sign-on
6=  Mobile e-Service Applications 
7=  Digital Signature
8=  Interoperability Standards</t>
        </r>
      </text>
    </comment>
    <comment ref="C43" authorId="0" shapeId="0">
      <text>
        <r>
          <rPr>
            <b/>
            <sz val="9"/>
            <color indexed="81"/>
            <rFont val="Tahoma"/>
            <family val="2"/>
          </rPr>
          <t>Cem Dener:</t>
        </r>
        <r>
          <rPr>
            <sz val="9"/>
            <color indexed="81"/>
            <rFont val="Tahoma"/>
            <family val="2"/>
          </rPr>
          <t xml:space="preserve">
Open government applications (Transparency &amp; Accountability)
1=  System Integration
2=  Open Government Data
3=  Open Budget Data / Citizen's Budget
4=  Open Contracting
5=  Open Source Software applications</t>
        </r>
      </text>
    </comment>
    <comment ref="C44" authorId="0" shapeId="0">
      <text>
        <r>
          <rPr>
            <b/>
            <sz val="9"/>
            <color indexed="81"/>
            <rFont val="Tahoma"/>
            <family val="2"/>
          </rPr>
          <t>Cem Dener:</t>
        </r>
        <r>
          <rPr>
            <sz val="9"/>
            <color indexed="81"/>
            <rFont val="Tahoma"/>
            <family val="2"/>
          </rPr>
          <t xml:space="preserve">
Identification for Development
1=  Civil Registration
2=  Identification systems
3=  National ID / e-ID
4=  Passport / e-Passport
5=  Unique Business ID
6=  Mobile ID applications
7=  e-ID enabled services
8=  Civil Registration and Vital Statistics
9=  Electoral systems
10=  Functional Registries
11=  Business registry
12=  Taxpayer ID
13=  Civil service registry
14=  Safety nets/beneficiaries
15=  Health / vaccination registries
16=  Education / school registries 
17=  Transport/drivers license
18=  Asset registries
19=  Natural Resource licensing/registry
</t>
        </r>
      </text>
    </comment>
    <comment ref="C47" authorId="0" shapeId="0">
      <text>
        <r>
          <rPr>
            <b/>
            <sz val="9"/>
            <color indexed="81"/>
            <rFont val="Tahoma"/>
            <family val="2"/>
          </rPr>
          <t>Cem Dener:</t>
        </r>
        <r>
          <rPr>
            <sz val="9"/>
            <color indexed="81"/>
            <rFont val="Tahoma"/>
            <family val="2"/>
          </rPr>
          <t xml:space="preserve">
IBRD/IDA + Grants:
All funds managed by the WBG</t>
        </r>
      </text>
    </comment>
    <comment ref="C48" authorId="0" shapeId="0">
      <text>
        <r>
          <rPr>
            <b/>
            <sz val="9"/>
            <color indexed="81"/>
            <rFont val="Tahoma"/>
            <family val="2"/>
          </rPr>
          <t>Cem Dener:</t>
        </r>
        <r>
          <rPr>
            <sz val="9"/>
            <color indexed="81"/>
            <rFont val="Tahoma"/>
            <family val="2"/>
          </rPr>
          <t xml:space="preserve">
Borrower + Co-financing + Priv sect funding</t>
        </r>
      </text>
    </comment>
    <comment ref="C53" authorId="0" shapeId="0">
      <text>
        <r>
          <rPr>
            <b/>
            <sz val="9"/>
            <color indexed="81"/>
            <rFont val="Tahoma"/>
            <family val="2"/>
          </rPr>
          <t>Cem Dener:</t>
        </r>
        <r>
          <rPr>
            <sz val="9"/>
            <color indexed="81"/>
            <rFont val="Tahoma"/>
            <family val="2"/>
          </rPr>
          <t xml:space="preserve">
PDO (Prj Development Objective):
HS / S / MS / MU / U / HU</t>
        </r>
      </text>
    </comment>
    <comment ref="C54" authorId="0" shapeId="0">
      <text>
        <r>
          <rPr>
            <b/>
            <sz val="9"/>
            <color indexed="81"/>
            <rFont val="Tahoma"/>
            <family val="2"/>
          </rPr>
          <t>Cem Dener:</t>
        </r>
        <r>
          <rPr>
            <sz val="9"/>
            <color indexed="81"/>
            <rFont val="Tahoma"/>
            <family val="2"/>
          </rPr>
          <t xml:space="preserve">
IP (Impl Performance):
HS / S / MS / MU / U / HU</t>
        </r>
      </text>
    </comment>
    <comment ref="C55" authorId="0" shapeId="0">
      <text>
        <r>
          <rPr>
            <b/>
            <sz val="9"/>
            <color indexed="81"/>
            <rFont val="Tahoma"/>
            <family val="2"/>
          </rPr>
          <t>Cem Dener:</t>
        </r>
        <r>
          <rPr>
            <sz val="9"/>
            <color indexed="81"/>
            <rFont val="Tahoma"/>
            <family val="2"/>
          </rPr>
          <t xml:space="preserve">
Outcome:
HS / S / MS / MU / U / HU
#: Not Rated (N/R)</t>
        </r>
      </text>
    </comment>
    <comment ref="C56" authorId="0" shapeId="0">
      <text>
        <r>
          <rPr>
            <b/>
            <sz val="9"/>
            <color indexed="81"/>
            <rFont val="Tahoma"/>
            <family val="2"/>
          </rPr>
          <t>Cem Dener:</t>
        </r>
        <r>
          <rPr>
            <sz val="9"/>
            <color indexed="81"/>
            <rFont val="Tahoma"/>
            <family val="2"/>
          </rPr>
          <t xml:space="preserve">
Bank Performance
HS / S / MS / MU / U / HU
#: Not Rated (N/R)</t>
        </r>
      </text>
    </comment>
    <comment ref="C57" authorId="0" shapeId="0">
      <text>
        <r>
          <rPr>
            <b/>
            <sz val="9"/>
            <color indexed="81"/>
            <rFont val="Tahoma"/>
            <family val="2"/>
          </rPr>
          <t>Cem Dener:</t>
        </r>
        <r>
          <rPr>
            <sz val="9"/>
            <color indexed="81"/>
            <rFont val="Tahoma"/>
            <family val="2"/>
          </rPr>
          <t xml:space="preserve">
Borrower Performance
HS / S / MS / MU / U / HU
#: Not Rated (N/R)</t>
        </r>
      </text>
    </comment>
    <comment ref="C58" authorId="0" shapeId="0">
      <text>
        <r>
          <rPr>
            <b/>
            <sz val="9"/>
            <color indexed="81"/>
            <rFont val="Tahoma"/>
            <family val="2"/>
          </rPr>
          <t>Cem Dener:</t>
        </r>
        <r>
          <rPr>
            <sz val="9"/>
            <color indexed="81"/>
            <rFont val="Tahoma"/>
            <family val="2"/>
          </rPr>
          <t xml:space="preserve">
IEG Outcome:
HS / S / MS / MU / U / HU
#: Not Rated (N/R)
</t>
        </r>
      </text>
    </comment>
    <comment ref="C59" authorId="0" shapeId="0">
      <text>
        <r>
          <rPr>
            <b/>
            <sz val="9"/>
            <color indexed="81"/>
            <rFont val="Tahoma"/>
            <family val="2"/>
          </rPr>
          <t>Cem Dener:</t>
        </r>
        <r>
          <rPr>
            <sz val="9"/>
            <color indexed="81"/>
            <rFont val="Tahoma"/>
            <family val="2"/>
          </rPr>
          <t xml:space="preserve">
IEG Overall Bank Performance:
HS / S / MS / MU / U / HU
#: Not Rated (N/R)
</t>
        </r>
      </text>
    </comment>
    <comment ref="C60" authorId="0" shapeId="0">
      <text>
        <r>
          <rPr>
            <b/>
            <sz val="9"/>
            <color indexed="81"/>
            <rFont val="Tahoma"/>
            <family val="2"/>
          </rPr>
          <t>Cem Dener:</t>
        </r>
        <r>
          <rPr>
            <sz val="9"/>
            <color indexed="81"/>
            <rFont val="Tahoma"/>
            <family val="2"/>
          </rPr>
          <t xml:space="preserve">
IEG Overall Borrower Performance:
HS / S / MS / MU / U / HU
#: Not Rated (N/R)
</t>
        </r>
      </text>
    </comment>
    <comment ref="C81" authorId="0" shapeId="0">
      <text>
        <r>
          <rPr>
            <b/>
            <sz val="9"/>
            <color indexed="81"/>
            <rFont val="Tahoma"/>
            <family val="2"/>
          </rPr>
          <t>Cem Dener:</t>
        </r>
        <r>
          <rPr>
            <sz val="9"/>
            <color indexed="81"/>
            <rFont val="Tahoma"/>
            <family val="2"/>
          </rPr>
          <t xml:space="preserve">
Irene= 10 +
Yarin=  50 +
Masa= 100 +
</t>
        </r>
      </text>
    </comment>
    <comment ref="C88" authorId="0" shapeId="0">
      <text>
        <r>
          <rPr>
            <b/>
            <sz val="9"/>
            <color indexed="81"/>
            <rFont val="Tahoma"/>
            <family val="2"/>
          </rPr>
          <t>Cem Dener:</t>
        </r>
        <r>
          <rPr>
            <sz val="9"/>
            <color indexed="81"/>
            <rFont val="Tahoma"/>
            <family val="2"/>
          </rPr>
          <t xml:space="preserve">
Duration between
Concept Review and Board Approval (yrs)</t>
        </r>
      </text>
    </comment>
    <comment ref="C89" authorId="0" shapeId="0">
      <text>
        <r>
          <rPr>
            <b/>
            <sz val="9"/>
            <color indexed="81"/>
            <rFont val="Tahoma"/>
            <family val="2"/>
          </rPr>
          <t>Cem Dener:</t>
        </r>
        <r>
          <rPr>
            <sz val="9"/>
            <color indexed="81"/>
            <rFont val="Tahoma"/>
            <family val="2"/>
          </rPr>
          <t xml:space="preserve">
Duration between 
Board Approval and 
Effectiveness (yrs)
</t>
        </r>
      </text>
    </comment>
    <comment ref="C90" authorId="0" shapeId="0">
      <text>
        <r>
          <rPr>
            <b/>
            <sz val="9"/>
            <color indexed="81"/>
            <rFont val="Tahoma"/>
            <family val="2"/>
          </rPr>
          <t>Cem Dener:</t>
        </r>
        <r>
          <rPr>
            <sz val="9"/>
            <color indexed="81"/>
            <rFont val="Tahoma"/>
            <family val="2"/>
          </rPr>
          <t xml:space="preserve">
Duration between
Effectiveness and
Prj Actual Closing Date (yrs)</t>
        </r>
      </text>
    </comment>
    <comment ref="C92" authorId="0" shapeId="0">
      <text>
        <r>
          <rPr>
            <b/>
            <sz val="9"/>
            <color indexed="81"/>
            <rFont val="Tahoma"/>
            <family val="2"/>
          </rPr>
          <t>Cem Dener:</t>
        </r>
        <r>
          <rPr>
            <sz val="9"/>
            <color indexed="81"/>
            <rFont val="Tahoma"/>
            <family val="2"/>
          </rPr>
          <t xml:space="preserve">
Duration of extension (yrs)
</t>
        </r>
      </text>
    </comment>
    <comment ref="C93" authorId="0" shapeId="0">
      <text>
        <r>
          <rPr>
            <b/>
            <sz val="9"/>
            <color indexed="81"/>
            <rFont val="Tahoma"/>
            <family val="2"/>
          </rPr>
          <t>Cem Dener:</t>
        </r>
        <r>
          <rPr>
            <sz val="9"/>
            <color indexed="81"/>
            <rFont val="Tahoma"/>
            <family val="2"/>
          </rPr>
          <t xml:space="preserve">
Project closing year</t>
        </r>
      </text>
    </comment>
    <comment ref="C94" authorId="0" shapeId="0">
      <text>
        <r>
          <rPr>
            <b/>
            <sz val="9"/>
            <color indexed="81"/>
            <rFont val="Tahoma"/>
            <family val="2"/>
          </rPr>
          <t>Cem Dener:</t>
        </r>
        <r>
          <rPr>
            <sz val="9"/>
            <color indexed="81"/>
            <rFont val="Tahoma"/>
            <family val="2"/>
          </rPr>
          <t xml:space="preserve">
IEG Outcome Rating:
S = Satisfactory
U = Unsatisfactory
NR = Not Rated</t>
        </r>
      </text>
    </comment>
    <comment ref="C95" authorId="0" shapeId="0">
      <text>
        <r>
          <rPr>
            <b/>
            <sz val="9"/>
            <color indexed="81"/>
            <rFont val="Tahoma"/>
            <family val="2"/>
          </rPr>
          <t>Cem Dener:</t>
        </r>
        <r>
          <rPr>
            <sz val="9"/>
            <color indexed="81"/>
            <rFont val="Tahoma"/>
            <family val="2"/>
          </rPr>
          <t xml:space="preserve">
Total number of relevant terms found during content search</t>
        </r>
      </text>
    </comment>
    <comment ref="C96" authorId="0" shapeId="0">
      <text>
        <r>
          <rPr>
            <b/>
            <sz val="9"/>
            <color indexed="81"/>
            <rFont val="Tahoma"/>
            <family val="2"/>
          </rPr>
          <t>Cem Dener:</t>
        </r>
        <r>
          <rPr>
            <sz val="9"/>
            <color indexed="81"/>
            <rFont val="Tahoma"/>
            <family val="2"/>
          </rPr>
          <t xml:space="preserve">
Total number of relevant terms found during content search</t>
        </r>
      </text>
    </comment>
    <comment ref="C97" authorId="0" shapeId="0">
      <text>
        <r>
          <rPr>
            <b/>
            <sz val="9"/>
            <color indexed="81"/>
            <rFont val="Tahoma"/>
            <family val="2"/>
          </rPr>
          <t>Cem Dener:</t>
        </r>
        <r>
          <rPr>
            <sz val="9"/>
            <color indexed="81"/>
            <rFont val="Tahoma"/>
            <family val="2"/>
          </rPr>
          <t xml:space="preserve">
Total number of relevant terms found during content search</t>
        </r>
      </text>
    </comment>
    <comment ref="C98" authorId="0" shapeId="0">
      <text>
        <r>
          <rPr>
            <b/>
            <sz val="9"/>
            <color indexed="81"/>
            <rFont val="Tahoma"/>
            <family val="2"/>
          </rPr>
          <t>Cem Dener:</t>
        </r>
        <r>
          <rPr>
            <sz val="9"/>
            <color indexed="81"/>
            <rFont val="Tahoma"/>
            <family val="2"/>
          </rPr>
          <t xml:space="preserve">
Total number of relevant terms found during content search</t>
        </r>
      </text>
    </comment>
    <comment ref="C99" authorId="0" shapeId="0">
      <text>
        <r>
          <rPr>
            <b/>
            <sz val="9"/>
            <color indexed="81"/>
            <rFont val="Tahoma"/>
            <family val="2"/>
          </rPr>
          <t>Cem Dener:</t>
        </r>
        <r>
          <rPr>
            <sz val="9"/>
            <color indexed="81"/>
            <rFont val="Tahoma"/>
            <family val="2"/>
          </rPr>
          <t xml:space="preserve">
Total number of relevant terms found during content search</t>
        </r>
      </text>
    </comment>
    <comment ref="C100" authorId="0" shapeId="0">
      <text>
        <r>
          <rPr>
            <b/>
            <sz val="9"/>
            <color indexed="81"/>
            <rFont val="Tahoma"/>
            <family val="2"/>
          </rPr>
          <t>Cem Dener:</t>
        </r>
        <r>
          <rPr>
            <sz val="9"/>
            <color indexed="81"/>
            <rFont val="Tahoma"/>
            <family val="2"/>
          </rPr>
          <t xml:space="preserve">
Total number of relevant terms found during content search</t>
        </r>
      </text>
    </comment>
  </commentList>
</comments>
</file>

<file path=xl/comments4.xml><?xml version="1.0" encoding="utf-8"?>
<comments xmlns="http://schemas.openxmlformats.org/spreadsheetml/2006/main">
  <authors>
    <author>Cem Dener</author>
    <author>Doruk Yarin Kiroglu</author>
  </authors>
  <commentList>
    <comment ref="C1" authorId="0" shapeId="0">
      <text>
        <r>
          <rPr>
            <b/>
            <sz val="9"/>
            <color indexed="81"/>
            <rFont val="Tahoma"/>
            <family val="2"/>
          </rPr>
          <t>Cem Dener:</t>
        </r>
        <r>
          <rPr>
            <sz val="9"/>
            <color indexed="81"/>
            <rFont val="Tahoma"/>
            <family val="2"/>
          </rPr>
          <t xml:space="preserve">
Link (URL) to Operations Portal (internal)</t>
        </r>
      </text>
    </comment>
    <comment ref="D1" authorId="0" shapeId="0">
      <text>
        <r>
          <rPr>
            <b/>
            <sz val="9"/>
            <color indexed="81"/>
            <rFont val="Tahoma"/>
            <family val="2"/>
          </rPr>
          <t>Cem Dener:</t>
        </r>
        <r>
          <rPr>
            <sz val="9"/>
            <color indexed="81"/>
            <rFont val="Tahoma"/>
            <family val="2"/>
          </rPr>
          <t xml:space="preserve">
Link (URL) to WBG Project Database (external)</t>
        </r>
      </text>
    </comment>
    <comment ref="K1" authorId="0" shapeId="0">
      <text>
        <r>
          <rPr>
            <b/>
            <sz val="9"/>
            <color indexed="81"/>
            <rFont val="Tahoma"/>
            <family val="2"/>
          </rPr>
          <t>Cem Dener:</t>
        </r>
        <r>
          <rPr>
            <sz val="9"/>
            <color indexed="81"/>
            <rFont val="Tahoma"/>
            <family val="2"/>
          </rPr>
          <t xml:space="preserve">
</t>
        </r>
        <r>
          <rPr>
            <b/>
            <sz val="9"/>
            <color indexed="81"/>
            <rFont val="Tahoma"/>
            <family val="2"/>
          </rPr>
          <t>Lending products</t>
        </r>
        <r>
          <rPr>
            <sz val="9"/>
            <color indexed="81"/>
            <rFont val="Tahoma"/>
            <family val="2"/>
          </rPr>
          <t xml:space="preserve">
IF  Institutional Development Fund
PE  IBRD/IDA
RE  Recipient Executed Activities
SF  Special Financing
SN  Sub-National Lending
PA  Programmatic Approach
</t>
        </r>
      </text>
    </comment>
    <comment ref="L1" authorId="0" shapeId="0">
      <text>
        <r>
          <rPr>
            <b/>
            <sz val="9"/>
            <color indexed="81"/>
            <rFont val="Tahoma"/>
            <family val="2"/>
          </rPr>
          <t>Cem Dener:</t>
        </r>
        <r>
          <rPr>
            <sz val="9"/>
            <color indexed="81"/>
            <rFont val="Tahoma"/>
            <family val="2"/>
          </rPr>
          <t xml:space="preserve">
Lending Instruments:
APL  Adaptable Program Loan
ERL   Emergency Recovery Loan
FIL    Financial Intermediary Loan
IPF  Investment Project Financing
LIL    Learning and Innovation Loan
NLTA Non-Lending Technical Assistance
P4R  Program for Results
SIL   Specific Investment Loan
SIM  Sector Investment &amp; Maintenance Loan
TAL  Technical Assistance Loan
TAG  Technical Assistance Grant
</t>
        </r>
      </text>
    </comment>
    <comment ref="M1" authorId="0" shapeId="0">
      <text>
        <r>
          <rPr>
            <b/>
            <sz val="9"/>
            <color indexed="81"/>
            <rFont val="Tahoma"/>
            <family val="2"/>
          </rPr>
          <t>Cem Dener:</t>
        </r>
        <r>
          <rPr>
            <sz val="9"/>
            <color indexed="81"/>
            <rFont val="Tahoma"/>
            <family val="2"/>
          </rPr>
          <t xml:space="preserve">
AGR  Agriculture
EAE  Energy &amp; Extractives
EDU  Education
ENV  Environment &amp; Natural Resources
FAM  Finance &amp; Markets
GOV  Governance
HNP  Health, Nutrition &amp; Population
MFM  Macroeconomics &amp; Fiscal Management
POV  Poverty
SPL  Social Protection &amp; Labor
TAC  Trade &amp; Competitiveness
TAI  Transport &amp; ICT
URS  Social, Urban, Rural and Resilience
WAT  Water
CCG  Climate Change
FCV  Fragility, Conflict &amp; Violence
GEN  Gender
JBS  Jobs
PPP  Public-Private Partnership</t>
        </r>
      </text>
    </comment>
    <comment ref="P1" authorId="0" shapeId="0">
      <text>
        <r>
          <rPr>
            <b/>
            <sz val="9"/>
            <color indexed="81"/>
            <rFont val="Tahoma"/>
            <family val="2"/>
          </rPr>
          <t>Cem Dener:</t>
        </r>
        <r>
          <rPr>
            <sz val="9"/>
            <color indexed="81"/>
            <rFont val="Tahoma"/>
            <family val="2"/>
          </rPr>
          <t xml:space="preserve">
Practice Manager</t>
        </r>
      </text>
    </comment>
    <comment ref="R1" authorId="0" shapeId="0">
      <text>
        <r>
          <rPr>
            <b/>
            <sz val="9"/>
            <color indexed="81"/>
            <rFont val="Tahoma"/>
            <family val="2"/>
          </rPr>
          <t>Cem Dener:</t>
        </r>
        <r>
          <rPr>
            <sz val="9"/>
            <color indexed="81"/>
            <rFont val="Tahoma"/>
            <family val="2"/>
          </rPr>
          <t xml:space="preserve">
Requesting Cost Center</t>
        </r>
      </text>
    </comment>
    <comment ref="S1" authorId="0" shapeId="0">
      <text>
        <r>
          <rPr>
            <b/>
            <sz val="9"/>
            <color indexed="81"/>
            <rFont val="Tahoma"/>
            <family val="2"/>
          </rPr>
          <t>Cem Dener:</t>
        </r>
        <r>
          <rPr>
            <sz val="9"/>
            <color indexed="81"/>
            <rFont val="Tahoma"/>
            <family val="2"/>
          </rPr>
          <t xml:space="preserve">
Responsible Cost Center</t>
        </r>
      </text>
    </comment>
    <comment ref="AC1" authorId="0" shapeId="0">
      <text>
        <r>
          <rPr>
            <b/>
            <sz val="9"/>
            <color indexed="81"/>
            <rFont val="Tahoma"/>
            <family val="2"/>
          </rPr>
          <t>Cem Dener:</t>
        </r>
        <r>
          <rPr>
            <sz val="9"/>
            <color indexed="81"/>
            <rFont val="Tahoma"/>
            <family val="2"/>
          </rPr>
          <t xml:space="preserve">
IDA Grants +
TFs managed by the WBG
(BE or RE) +
Preperation grants (Japanese PHRD)</t>
        </r>
      </text>
    </comment>
    <comment ref="AD1" authorId="0" shapeId="0">
      <text>
        <r>
          <rPr>
            <b/>
            <sz val="9"/>
            <color indexed="81"/>
            <rFont val="Tahoma"/>
            <family val="2"/>
          </rPr>
          <t>Cem Dener:</t>
        </r>
        <r>
          <rPr>
            <sz val="9"/>
            <color indexed="81"/>
            <rFont val="Tahoma"/>
            <family val="2"/>
          </rPr>
          <t xml:space="preserve">
Total WB Commitment ($m)</t>
        </r>
      </text>
    </comment>
    <comment ref="AF1" authorId="0" shapeId="0">
      <text>
        <r>
          <rPr>
            <b/>
            <sz val="9"/>
            <color indexed="81"/>
            <rFont val="Tahoma"/>
            <family val="2"/>
          </rPr>
          <t>Cem Dener:</t>
        </r>
        <r>
          <rPr>
            <sz val="9"/>
            <color indexed="81"/>
            <rFont val="Tahoma"/>
            <family val="2"/>
          </rPr>
          <t xml:space="preserve">
Other donor funding not managed by the WBG</t>
        </r>
      </text>
    </comment>
    <comment ref="AG1" authorId="0" shapeId="0">
      <text>
        <r>
          <rPr>
            <b/>
            <sz val="9"/>
            <color indexed="81"/>
            <rFont val="Tahoma"/>
            <family val="2"/>
          </rPr>
          <t>Cem Dener:</t>
        </r>
        <r>
          <rPr>
            <sz val="9"/>
            <color indexed="81"/>
            <rFont val="Tahoma"/>
            <family val="2"/>
          </rPr>
          <t xml:space="preserve">
Net commitment is
the Revised commitment visible under "Financing" section of the portal</t>
        </r>
      </text>
    </comment>
    <comment ref="AH1" authorId="0" shapeId="0">
      <text>
        <r>
          <rPr>
            <b/>
            <sz val="9"/>
            <color indexed="81"/>
            <rFont val="Tahoma"/>
            <family val="2"/>
          </rPr>
          <t>Cem Dener:</t>
        </r>
        <r>
          <rPr>
            <sz val="9"/>
            <color indexed="81"/>
            <rFont val="Tahoma"/>
            <family val="2"/>
          </rPr>
          <t xml:space="preserve">
Total disbursement is
the Disbursed amount visible under "Financing" section of the portal</t>
        </r>
      </text>
    </comment>
    <comment ref="AI1" authorId="0" shapeId="0">
      <text>
        <r>
          <rPr>
            <b/>
            <sz val="9"/>
            <color indexed="81"/>
            <rFont val="Tahoma"/>
            <family val="2"/>
          </rPr>
          <t>Cem Dener:</t>
        </r>
        <r>
          <rPr>
            <sz val="9"/>
            <color indexed="81"/>
            <rFont val="Tahoma"/>
            <family val="2"/>
          </rPr>
          <t xml:space="preserve">
ICT sector/infrastructure investments:
10= ICT for Jobs
11 (1A)= ICT Industry and Services
12 (1B)= ICT literacy, skills development
20= ICT Innovation and Transformation
21 (2A)= Science, Technology and Innovation (incl. IT parks, Investment Promotion)
22 (2B)= ICT Innovation Policy
23 (2C)= ICT Innovation Methodologies
24 (2D)= Internet of Things
30= Digital Government
31 (3A)= ICT Strategy, Policy and Regulation (incl. institutions)
32 (3B)= ICT Applications (incl. big data, data warehouse, business intelligence)
33 (3C)= ICT Infrastructure (incl. cloud, data centers, information management systems)
34 (3D)= ICT Methods and Procedures (incl. Enterprise Architecture, interoperability)
35 (3E)= ICT for Citizen Engagement
40= ICT Security
50= Telecommunications and Broadband Access
51 (5A)= Telecommunications Sector Policy and Regulation
52 (5B)= Access and Connectivity
53 (5C)= Support to PPPs
</t>
        </r>
      </text>
    </comment>
    <comment ref="AJ1" authorId="0" shapeId="0">
      <text>
        <r>
          <rPr>
            <b/>
            <sz val="9"/>
            <color indexed="81"/>
            <rFont val="Tahoma"/>
            <family val="2"/>
          </rPr>
          <t>Cem Dener:</t>
        </r>
        <r>
          <rPr>
            <sz val="9"/>
            <color indexed="81"/>
            <rFont val="Tahoma"/>
            <family val="2"/>
          </rPr>
          <t xml:space="preserve">
PFM Systems
1= Tax
2= Customs
3= e-Procurement / e-GP
4= HRMIS
5= Payroll
6= Asset Mgmt
7= Debt Mgmt
8= Treasury Single Account
9= Web publishing
10= FMIS (B+T)
11= Budget preparation (multi-year/ MTBF / MTEF)
12= PBB / Program Based Budgeting
13= PIM / PIP / Public Investment Mgmt
14= Budget execution / Treasury system
15= Accounting + reporting
16= Audit
17= Aid Management Systems
20= Performance Mgmt Systems
21= Natural Resource Mgmt System</t>
        </r>
      </text>
    </comment>
    <comment ref="AK1" authorId="0" shapeId="0">
      <text>
        <r>
          <rPr>
            <b/>
            <sz val="9"/>
            <color indexed="81"/>
            <rFont val="Tahoma"/>
            <family val="2"/>
          </rPr>
          <t>Cem Dener:</t>
        </r>
        <r>
          <rPr>
            <sz val="9"/>
            <color indexed="81"/>
            <rFont val="Tahoma"/>
            <family val="2"/>
          </rPr>
          <t xml:space="preserve">
Sector Applications
1= Payment systems
2= Education MIS
3= Health MIS
4= Social Protection MIS
5= Pensions
6= Land Titling/Cadastre systems
7= Agriculture MIS
8= Statistical Information Systems
9= Justice Information Systems
10= Transport Information Systems
11= GIS / Geographical Info Systems
12= Management Information Systems</t>
        </r>
      </text>
    </comment>
    <comment ref="AL1" authorId="0" shapeId="0">
      <text>
        <r>
          <rPr>
            <b/>
            <sz val="9"/>
            <color indexed="81"/>
            <rFont val="Tahoma"/>
            <family val="2"/>
          </rPr>
          <t>Cem Dener:</t>
        </r>
        <r>
          <rPr>
            <sz val="9"/>
            <color indexed="81"/>
            <rFont val="Tahoma"/>
            <family val="2"/>
          </rPr>
          <t xml:space="preserve">
e-Government portal and e-Services (G2G, G2C, G2B)
1=  e-Government/e-Services portal 
2=  e-Services (information / forms)
3=  e-Services (transactional)
4=  e-Services (integrated / connected)
5=  Single window / One-stop shops / Single sign-on
6=  Mobile e-Service Applications 
7=  Digital Signature
8=  Interoperability Standards</t>
        </r>
      </text>
    </comment>
    <comment ref="AM1" authorId="0" shapeId="0">
      <text>
        <r>
          <rPr>
            <b/>
            <sz val="9"/>
            <color indexed="81"/>
            <rFont val="Tahoma"/>
            <family val="2"/>
          </rPr>
          <t>Cem Dener:</t>
        </r>
        <r>
          <rPr>
            <sz val="9"/>
            <color indexed="81"/>
            <rFont val="Tahoma"/>
            <family val="2"/>
          </rPr>
          <t xml:space="preserve">
Open government applications (Transparency &amp; Accountability)
1=  System Integration
2=  Open Government Data
3=  Open Budget Data / Citizen's Budget
4=  Open Contracting
5=  Open Source Software applications</t>
        </r>
      </text>
    </comment>
    <comment ref="AN1" authorId="0" shapeId="0">
      <text>
        <r>
          <rPr>
            <b/>
            <sz val="9"/>
            <color indexed="81"/>
            <rFont val="Tahoma"/>
            <family val="2"/>
          </rPr>
          <t>Cem Dener:</t>
        </r>
        <r>
          <rPr>
            <sz val="9"/>
            <color indexed="81"/>
            <rFont val="Tahoma"/>
            <family val="2"/>
          </rPr>
          <t xml:space="preserve">
Identification for Development
1=  Civil Registration
2=  Identification systems
3=  National ID / e-ID
4=  Passport / e-Passport
5=  Unique Business ID
6=  Mobile ID applications
7=  e-ID enabled services
8=  Civil Registration and Vital Statistics
9=  Electoral systems
10=  Functional Registries
11=  Business registry
12=  Taxpayer ID
13=  Civil service registry
14=  Safety nets/beneficiaries
15=  Health / vaccination registries
16=  Education / school registries 
17=  Transport/drivers license
18=  Asset registries
19=  Natural Resource licensing/registry
</t>
        </r>
      </text>
    </comment>
    <comment ref="AS1" authorId="0" shapeId="0">
      <text>
        <r>
          <rPr>
            <b/>
            <sz val="9"/>
            <color indexed="81"/>
            <rFont val="Tahoma"/>
            <family val="2"/>
          </rPr>
          <t>Cem Dener:</t>
        </r>
        <r>
          <rPr>
            <sz val="9"/>
            <color indexed="81"/>
            <rFont val="Tahoma"/>
            <family val="2"/>
          </rPr>
          <t xml:space="preserve">
IBRD/IDA + Grants:
All funds managed by the WBG</t>
        </r>
      </text>
    </comment>
    <comment ref="AT1" authorId="0" shapeId="0">
      <text>
        <r>
          <rPr>
            <b/>
            <sz val="9"/>
            <color indexed="81"/>
            <rFont val="Tahoma"/>
            <family val="2"/>
          </rPr>
          <t>Cem Dener:</t>
        </r>
        <r>
          <rPr>
            <sz val="9"/>
            <color indexed="81"/>
            <rFont val="Tahoma"/>
            <family val="2"/>
          </rPr>
          <t xml:space="preserve">
Borrower + Co-financing + Priv sect funding</t>
        </r>
      </text>
    </comment>
    <comment ref="AW1" authorId="0" shapeId="0">
      <text>
        <r>
          <rPr>
            <b/>
            <sz val="9"/>
            <color indexed="81"/>
            <rFont val="Tahoma"/>
            <family val="2"/>
          </rPr>
          <t>Cem Dener:</t>
        </r>
        <r>
          <rPr>
            <sz val="9"/>
            <color indexed="81"/>
            <rFont val="Tahoma"/>
            <family val="2"/>
          </rPr>
          <t xml:space="preserve">
PDO (Prj Development Objective):
HS / S / MS / MU / U / HU</t>
        </r>
      </text>
    </comment>
    <comment ref="AX1" authorId="0" shapeId="0">
      <text>
        <r>
          <rPr>
            <b/>
            <sz val="9"/>
            <color indexed="81"/>
            <rFont val="Tahoma"/>
            <family val="2"/>
          </rPr>
          <t>Cem Dener:</t>
        </r>
        <r>
          <rPr>
            <sz val="9"/>
            <color indexed="81"/>
            <rFont val="Tahoma"/>
            <family val="2"/>
          </rPr>
          <t xml:space="preserve">
IP (Impl Performance):
HS / S / MS / MU / U / HU</t>
        </r>
      </text>
    </comment>
    <comment ref="AY1" authorId="0" shapeId="0">
      <text>
        <r>
          <rPr>
            <b/>
            <sz val="9"/>
            <color indexed="81"/>
            <rFont val="Tahoma"/>
            <family val="2"/>
          </rPr>
          <t>Cem Dener:</t>
        </r>
        <r>
          <rPr>
            <sz val="9"/>
            <color indexed="81"/>
            <rFont val="Tahoma"/>
            <family val="2"/>
          </rPr>
          <t xml:space="preserve">
Outcome:
HS / S / MS / MU / U / HU
#: Not Rated (N/R)</t>
        </r>
      </text>
    </comment>
    <comment ref="AZ1" authorId="0" shapeId="0">
      <text>
        <r>
          <rPr>
            <b/>
            <sz val="9"/>
            <color indexed="81"/>
            <rFont val="Tahoma"/>
            <family val="2"/>
          </rPr>
          <t>Cem Dener:</t>
        </r>
        <r>
          <rPr>
            <sz val="9"/>
            <color indexed="81"/>
            <rFont val="Tahoma"/>
            <family val="2"/>
          </rPr>
          <t xml:space="preserve">
Bank Performance
HS / S / MS / MU / U / HU
#: Not Rated (N/R)</t>
        </r>
      </text>
    </comment>
    <comment ref="BA1" authorId="0" shapeId="0">
      <text>
        <r>
          <rPr>
            <b/>
            <sz val="9"/>
            <color indexed="81"/>
            <rFont val="Tahoma"/>
            <family val="2"/>
          </rPr>
          <t>Cem Dener:</t>
        </r>
        <r>
          <rPr>
            <sz val="9"/>
            <color indexed="81"/>
            <rFont val="Tahoma"/>
            <family val="2"/>
          </rPr>
          <t xml:space="preserve">
Borrower Performance
HS / S / MS / MU / U / HU
#: Not Rated (N/R)</t>
        </r>
      </text>
    </comment>
    <comment ref="BB1" authorId="0" shapeId="0">
      <text>
        <r>
          <rPr>
            <b/>
            <sz val="9"/>
            <color indexed="81"/>
            <rFont val="Tahoma"/>
            <family val="2"/>
          </rPr>
          <t>Cem Dener:</t>
        </r>
        <r>
          <rPr>
            <sz val="9"/>
            <color indexed="81"/>
            <rFont val="Tahoma"/>
            <family val="2"/>
          </rPr>
          <t xml:space="preserve">
IEG Outcome:
HS / S / MS / MU / U / HU
#: Not Rated (N/R)
</t>
        </r>
      </text>
    </comment>
    <comment ref="BC1" authorId="0" shapeId="0">
      <text>
        <r>
          <rPr>
            <b/>
            <sz val="9"/>
            <color indexed="81"/>
            <rFont val="Tahoma"/>
            <family val="2"/>
          </rPr>
          <t>Cem Dener:</t>
        </r>
        <r>
          <rPr>
            <sz val="9"/>
            <color indexed="81"/>
            <rFont val="Tahoma"/>
            <family val="2"/>
          </rPr>
          <t xml:space="preserve">
IEG Overall Bank Performance:
HS / S / MS / MU / U / HU
#: Not Rated (N/R)
</t>
        </r>
      </text>
    </comment>
    <comment ref="BD1" authorId="0" shapeId="0">
      <text>
        <r>
          <rPr>
            <b/>
            <sz val="9"/>
            <color indexed="81"/>
            <rFont val="Tahoma"/>
            <family val="2"/>
          </rPr>
          <t>Cem Dener:</t>
        </r>
        <r>
          <rPr>
            <sz val="9"/>
            <color indexed="81"/>
            <rFont val="Tahoma"/>
            <family val="2"/>
          </rPr>
          <t xml:space="preserve">
IEG Overall Borrower Performance:
HS / S / MS / MU / U / HU
#: Not Rated (N/R)
</t>
        </r>
      </text>
    </comment>
    <comment ref="CE1" authorId="0" shapeId="0">
      <text>
        <r>
          <rPr>
            <b/>
            <sz val="9"/>
            <color indexed="81"/>
            <rFont val="Tahoma"/>
            <family val="2"/>
          </rPr>
          <t>Cem Dener:</t>
        </r>
        <r>
          <rPr>
            <sz val="9"/>
            <color indexed="81"/>
            <rFont val="Tahoma"/>
            <family val="2"/>
          </rPr>
          <t xml:space="preserve">
Irene= 10 +
Yarin=  50 +
Masa= 100 +
</t>
        </r>
      </text>
    </comment>
    <comment ref="CL1" authorId="0" shapeId="0">
      <text>
        <r>
          <rPr>
            <b/>
            <sz val="9"/>
            <color indexed="81"/>
            <rFont val="Tahoma"/>
            <family val="2"/>
          </rPr>
          <t>Cem Dener:</t>
        </r>
        <r>
          <rPr>
            <sz val="9"/>
            <color indexed="81"/>
            <rFont val="Tahoma"/>
            <family val="2"/>
          </rPr>
          <t xml:space="preserve">
Duration between
Concept Review and Board Approval (yrs)</t>
        </r>
      </text>
    </comment>
    <comment ref="CM1" authorId="0" shapeId="0">
      <text>
        <r>
          <rPr>
            <b/>
            <sz val="9"/>
            <color indexed="81"/>
            <rFont val="Tahoma"/>
            <family val="2"/>
          </rPr>
          <t>Cem Dener:</t>
        </r>
        <r>
          <rPr>
            <sz val="9"/>
            <color indexed="81"/>
            <rFont val="Tahoma"/>
            <family val="2"/>
          </rPr>
          <t xml:space="preserve">
Duration between 
Board Approval and 
Effectiveness (yrs)
</t>
        </r>
      </text>
    </comment>
    <comment ref="CN1" authorId="0" shapeId="0">
      <text>
        <r>
          <rPr>
            <b/>
            <sz val="9"/>
            <color indexed="81"/>
            <rFont val="Tahoma"/>
            <family val="2"/>
          </rPr>
          <t>Cem Dener:</t>
        </r>
        <r>
          <rPr>
            <sz val="9"/>
            <color indexed="81"/>
            <rFont val="Tahoma"/>
            <family val="2"/>
          </rPr>
          <t xml:space="preserve">
Duration between
Effectiveness and
Prj Actual Closing Date (yrs)</t>
        </r>
      </text>
    </comment>
    <comment ref="CP1" authorId="0" shapeId="0">
      <text>
        <r>
          <rPr>
            <b/>
            <sz val="9"/>
            <color indexed="81"/>
            <rFont val="Tahoma"/>
            <family val="2"/>
          </rPr>
          <t>Cem Dener:</t>
        </r>
        <r>
          <rPr>
            <sz val="9"/>
            <color indexed="81"/>
            <rFont val="Tahoma"/>
            <family val="2"/>
          </rPr>
          <t xml:space="preserve">
Duration of extension (yrs)
</t>
        </r>
      </text>
    </comment>
    <comment ref="CQ1" authorId="0" shapeId="0">
      <text>
        <r>
          <rPr>
            <b/>
            <sz val="9"/>
            <color indexed="81"/>
            <rFont val="Tahoma"/>
            <family val="2"/>
          </rPr>
          <t>Cem Dener:</t>
        </r>
        <r>
          <rPr>
            <sz val="9"/>
            <color indexed="81"/>
            <rFont val="Tahoma"/>
            <family val="2"/>
          </rPr>
          <t xml:space="preserve">
Project closing year</t>
        </r>
      </text>
    </comment>
    <comment ref="CR1" authorId="0" shapeId="0">
      <text>
        <r>
          <rPr>
            <b/>
            <sz val="9"/>
            <color indexed="81"/>
            <rFont val="Tahoma"/>
            <family val="2"/>
          </rPr>
          <t>Cem Dener:</t>
        </r>
        <r>
          <rPr>
            <sz val="9"/>
            <color indexed="81"/>
            <rFont val="Tahoma"/>
            <family val="2"/>
          </rPr>
          <t xml:space="preserve">
IEG Outcome Rating:
S = Satisfactory
U = Unsatisfactory
NR = Not Rated</t>
        </r>
      </text>
    </comment>
    <comment ref="CS1" authorId="0" shapeId="0">
      <text>
        <r>
          <rPr>
            <b/>
            <sz val="9"/>
            <color indexed="81"/>
            <rFont val="Tahoma"/>
            <family val="2"/>
          </rPr>
          <t>Cem Dener:</t>
        </r>
        <r>
          <rPr>
            <sz val="9"/>
            <color indexed="81"/>
            <rFont val="Tahoma"/>
            <family val="2"/>
          </rPr>
          <t xml:space="preserve">
Total number of relevant terms found during content search</t>
        </r>
      </text>
    </comment>
    <comment ref="CT1" authorId="0" shapeId="0">
      <text>
        <r>
          <rPr>
            <b/>
            <sz val="9"/>
            <color indexed="81"/>
            <rFont val="Tahoma"/>
            <family val="2"/>
          </rPr>
          <t>Cem Dener:</t>
        </r>
        <r>
          <rPr>
            <sz val="9"/>
            <color indexed="81"/>
            <rFont val="Tahoma"/>
            <family val="2"/>
          </rPr>
          <t xml:space="preserve">
Total number of relevant terms found during content search</t>
        </r>
      </text>
    </comment>
    <comment ref="CU1" authorId="0" shapeId="0">
      <text>
        <r>
          <rPr>
            <b/>
            <sz val="9"/>
            <color indexed="81"/>
            <rFont val="Tahoma"/>
            <family val="2"/>
          </rPr>
          <t>Cem Dener:</t>
        </r>
        <r>
          <rPr>
            <sz val="9"/>
            <color indexed="81"/>
            <rFont val="Tahoma"/>
            <family val="2"/>
          </rPr>
          <t xml:space="preserve">
Total number of relevant terms found during content search</t>
        </r>
      </text>
    </comment>
    <comment ref="CV1" authorId="0" shapeId="0">
      <text>
        <r>
          <rPr>
            <b/>
            <sz val="9"/>
            <color indexed="81"/>
            <rFont val="Tahoma"/>
            <family val="2"/>
          </rPr>
          <t>Cem Dener:</t>
        </r>
        <r>
          <rPr>
            <sz val="9"/>
            <color indexed="81"/>
            <rFont val="Tahoma"/>
            <family val="2"/>
          </rPr>
          <t xml:space="preserve">
Total number of relevant terms found during content search</t>
        </r>
      </text>
    </comment>
    <comment ref="CW1" authorId="0" shapeId="0">
      <text>
        <r>
          <rPr>
            <b/>
            <sz val="9"/>
            <color indexed="81"/>
            <rFont val="Tahoma"/>
            <family val="2"/>
          </rPr>
          <t>Cem Dener:</t>
        </r>
        <r>
          <rPr>
            <sz val="9"/>
            <color indexed="81"/>
            <rFont val="Tahoma"/>
            <family val="2"/>
          </rPr>
          <t xml:space="preserve">
Total number of relevant terms found during content search</t>
        </r>
      </text>
    </comment>
    <comment ref="CX1" authorId="0" shapeId="0">
      <text>
        <r>
          <rPr>
            <b/>
            <sz val="9"/>
            <color indexed="81"/>
            <rFont val="Tahoma"/>
            <family val="2"/>
          </rPr>
          <t>Cem Dener:</t>
        </r>
        <r>
          <rPr>
            <sz val="9"/>
            <color indexed="81"/>
            <rFont val="Tahoma"/>
            <family val="2"/>
          </rPr>
          <t xml:space="preserve">
Total number of relevant terms found during content search</t>
        </r>
      </text>
    </comment>
    <comment ref="B7" authorId="1" shapeId="0">
      <text>
        <r>
          <rPr>
            <b/>
            <sz val="9"/>
            <color indexed="81"/>
            <rFont val="Tahoma"/>
            <family val="2"/>
          </rPr>
          <t>Doruk Yarin Kiroglu:</t>
        </r>
        <r>
          <rPr>
            <sz val="9"/>
            <color indexed="81"/>
            <rFont val="Tahoma"/>
            <family val="2"/>
          </rPr>
          <t xml:space="preserve">
Project status listed as: Not Applicable</t>
        </r>
      </text>
    </comment>
    <comment ref="B8" authorId="1" shapeId="0">
      <text>
        <r>
          <rPr>
            <b/>
            <sz val="9"/>
            <color indexed="81"/>
            <rFont val="Tahoma"/>
            <family val="2"/>
          </rPr>
          <t>Doruk Yarin Kiroglu:</t>
        </r>
        <r>
          <rPr>
            <sz val="9"/>
            <color indexed="81"/>
            <rFont val="Tahoma"/>
            <family val="2"/>
          </rPr>
          <t xml:space="preserve">
Project status listed as: Not Applicable</t>
        </r>
      </text>
    </comment>
    <comment ref="B9" authorId="1" shapeId="0">
      <text>
        <r>
          <rPr>
            <b/>
            <sz val="9"/>
            <color indexed="81"/>
            <rFont val="Tahoma"/>
            <family val="2"/>
          </rPr>
          <t>Doruk Yarin Kiroglu:</t>
        </r>
        <r>
          <rPr>
            <sz val="9"/>
            <color indexed="81"/>
            <rFont val="Tahoma"/>
            <family val="2"/>
          </rPr>
          <t xml:space="preserve">
Project status listed as: Not Applicable</t>
        </r>
      </text>
    </comment>
    <comment ref="T10" authorId="0" shapeId="0">
      <text>
        <r>
          <rPr>
            <b/>
            <sz val="9"/>
            <color indexed="81"/>
            <rFont val="Tahoma"/>
            <family val="2"/>
          </rPr>
          <t>Cem Dener:</t>
        </r>
        <r>
          <rPr>
            <sz val="9"/>
            <color indexed="81"/>
            <rFont val="Tahoma"/>
            <family val="2"/>
          </rPr>
          <t xml:space="preserve">
Dropped?</t>
        </r>
      </text>
    </comment>
    <comment ref="AQ10" authorId="1" shapeId="0">
      <text>
        <r>
          <rPr>
            <b/>
            <sz val="9"/>
            <color indexed="81"/>
            <rFont val="Tahoma"/>
            <family val="2"/>
          </rPr>
          <t>Doruk Yarin Kiroglu:</t>
        </r>
        <r>
          <rPr>
            <sz val="9"/>
            <color indexed="81"/>
            <rFont val="Tahoma"/>
            <family val="2"/>
          </rPr>
          <t xml:space="preserve">
Components not defined yet </t>
        </r>
      </text>
    </comment>
    <comment ref="AQ11" authorId="1" shapeId="0">
      <text>
        <r>
          <rPr>
            <b/>
            <sz val="9"/>
            <color indexed="81"/>
            <rFont val="Tahoma"/>
            <family val="2"/>
          </rPr>
          <t>Doruk Yarin Kiroglu:</t>
        </r>
        <r>
          <rPr>
            <sz val="9"/>
            <color indexed="81"/>
            <rFont val="Tahoma"/>
            <family val="2"/>
          </rPr>
          <t xml:space="preserve">
Components not defined yet </t>
        </r>
      </text>
    </comment>
    <comment ref="AQ12" authorId="1" shapeId="0">
      <text>
        <r>
          <rPr>
            <b/>
            <sz val="9"/>
            <color indexed="81"/>
            <rFont val="Tahoma"/>
            <family val="2"/>
          </rPr>
          <t>Doruk Yarin Kiroglu:</t>
        </r>
        <r>
          <rPr>
            <sz val="9"/>
            <color indexed="81"/>
            <rFont val="Tahoma"/>
            <family val="2"/>
          </rPr>
          <t xml:space="preserve">
Components not defined yet </t>
        </r>
      </text>
    </comment>
    <comment ref="T13" authorId="0" shapeId="0">
      <text>
        <r>
          <rPr>
            <b/>
            <sz val="9"/>
            <color indexed="81"/>
            <rFont val="Tahoma"/>
            <family val="2"/>
          </rPr>
          <t>Cem Dener:</t>
        </r>
        <r>
          <rPr>
            <sz val="9"/>
            <color indexed="81"/>
            <rFont val="Tahoma"/>
            <family val="2"/>
          </rPr>
          <t xml:space="preserve">
Dropped?</t>
        </r>
      </text>
    </comment>
    <comment ref="AQ13" authorId="1" shapeId="0">
      <text>
        <r>
          <rPr>
            <b/>
            <sz val="9"/>
            <color indexed="81"/>
            <rFont val="Tahoma"/>
            <family val="2"/>
          </rPr>
          <t>Doruk Yarin Kiroglu:</t>
        </r>
        <r>
          <rPr>
            <sz val="9"/>
            <color indexed="81"/>
            <rFont val="Tahoma"/>
            <family val="2"/>
          </rPr>
          <t xml:space="preserve">
Components not defined yet </t>
        </r>
      </text>
    </comment>
    <comment ref="AQ14" authorId="1" shapeId="0">
      <text>
        <r>
          <rPr>
            <b/>
            <sz val="9"/>
            <color indexed="81"/>
            <rFont val="Tahoma"/>
            <family val="2"/>
          </rPr>
          <t>Doruk Yarin Kiroglu:</t>
        </r>
        <r>
          <rPr>
            <sz val="9"/>
            <color indexed="81"/>
            <rFont val="Tahoma"/>
            <family val="2"/>
          </rPr>
          <t xml:space="preserve">
Components not defined yet </t>
        </r>
      </text>
    </comment>
    <comment ref="B15" authorId="1" shapeId="0">
      <text>
        <r>
          <rPr>
            <b/>
            <sz val="9"/>
            <color indexed="81"/>
            <rFont val="Tahoma"/>
            <family val="2"/>
          </rPr>
          <t>Doruk Yarin Kiroglu:</t>
        </r>
        <r>
          <rPr>
            <sz val="9"/>
            <color indexed="81"/>
            <rFont val="Tahoma"/>
            <family val="2"/>
          </rPr>
          <t xml:space="preserve">
Project status listed as: Not Applicable</t>
        </r>
      </text>
    </comment>
    <comment ref="T19" authorId="0" shapeId="0">
      <text>
        <r>
          <rPr>
            <b/>
            <sz val="9"/>
            <color indexed="81"/>
            <rFont val="Tahoma"/>
            <family val="2"/>
          </rPr>
          <t>Cem Dener:</t>
        </r>
        <r>
          <rPr>
            <sz val="9"/>
            <color indexed="81"/>
            <rFont val="Tahoma"/>
            <family val="2"/>
          </rPr>
          <t xml:space="preserve">
Dropped?</t>
        </r>
      </text>
    </comment>
    <comment ref="AQ19" authorId="1" shapeId="0">
      <text>
        <r>
          <rPr>
            <b/>
            <sz val="9"/>
            <color indexed="81"/>
            <rFont val="Tahoma"/>
            <family val="2"/>
          </rPr>
          <t>Doruk Yarin Kiroglu:</t>
        </r>
        <r>
          <rPr>
            <sz val="9"/>
            <color indexed="81"/>
            <rFont val="Tahoma"/>
            <family val="2"/>
          </rPr>
          <t xml:space="preserve">
Components not defined yet </t>
        </r>
      </text>
    </comment>
    <comment ref="AQ21" authorId="1" shapeId="0">
      <text>
        <r>
          <rPr>
            <b/>
            <sz val="9"/>
            <color indexed="81"/>
            <rFont val="Tahoma"/>
            <family val="2"/>
          </rPr>
          <t>Doruk Yarin Kiroglu:</t>
        </r>
        <r>
          <rPr>
            <sz val="9"/>
            <color indexed="81"/>
            <rFont val="Tahoma"/>
            <family val="2"/>
          </rPr>
          <t xml:space="preserve">
Components not defined yet </t>
        </r>
      </text>
    </comment>
    <comment ref="AQ22" authorId="1" shapeId="0">
      <text>
        <r>
          <rPr>
            <b/>
            <sz val="9"/>
            <color indexed="81"/>
            <rFont val="Tahoma"/>
            <family val="2"/>
          </rPr>
          <t>Doruk Yarin Kiroglu:</t>
        </r>
        <r>
          <rPr>
            <sz val="9"/>
            <color indexed="81"/>
            <rFont val="Tahoma"/>
            <family val="2"/>
          </rPr>
          <t xml:space="preserve">
Components not defined yet </t>
        </r>
      </text>
    </comment>
    <comment ref="B29" authorId="1" shapeId="0">
      <text>
        <r>
          <rPr>
            <b/>
            <sz val="9"/>
            <color indexed="81"/>
            <rFont val="Tahoma"/>
            <family val="2"/>
          </rPr>
          <t>Doruk Yarin Kiroglu:</t>
        </r>
        <r>
          <rPr>
            <sz val="9"/>
            <color indexed="81"/>
            <rFont val="Tahoma"/>
            <family val="2"/>
          </rPr>
          <t xml:space="preserve">
Project status listed as: Not Applicable</t>
        </r>
      </text>
    </comment>
    <comment ref="B30" authorId="1" shapeId="0">
      <text>
        <r>
          <rPr>
            <b/>
            <sz val="9"/>
            <color indexed="81"/>
            <rFont val="Tahoma"/>
            <family val="2"/>
          </rPr>
          <t>Doruk Yarin Kiroglu:</t>
        </r>
        <r>
          <rPr>
            <sz val="9"/>
            <color indexed="81"/>
            <rFont val="Tahoma"/>
            <family val="2"/>
          </rPr>
          <t xml:space="preserve">
Project status listed as: Not Applicable</t>
        </r>
      </text>
    </comment>
  </commentList>
</comments>
</file>

<file path=xl/comments5.xml><?xml version="1.0" encoding="utf-8"?>
<comments xmlns="http://schemas.openxmlformats.org/spreadsheetml/2006/main">
  <authors>
    <author>Cem Dener</author>
  </authors>
  <commentList>
    <comment ref="C1" authorId="0" shapeId="0">
      <text>
        <r>
          <rPr>
            <b/>
            <sz val="9"/>
            <color indexed="81"/>
            <rFont val="Tahoma"/>
            <family val="2"/>
          </rPr>
          <t>Cem Dener:</t>
        </r>
        <r>
          <rPr>
            <sz val="9"/>
            <color indexed="81"/>
            <rFont val="Tahoma"/>
            <family val="2"/>
          </rPr>
          <t xml:space="preserve">
Update mode:
A = Automated update
M = Manual entry
</t>
        </r>
      </text>
    </comment>
  </commentList>
</comments>
</file>

<file path=xl/sharedStrings.xml><?xml version="1.0" encoding="utf-8"?>
<sst xmlns="http://schemas.openxmlformats.org/spreadsheetml/2006/main" count="73607" uniqueCount="14340">
  <si>
    <t>#</t>
  </si>
  <si>
    <t>Project ID</t>
  </si>
  <si>
    <t>Region</t>
  </si>
  <si>
    <t>Country</t>
  </si>
  <si>
    <t>PrLine</t>
  </si>
  <si>
    <t>LenInst</t>
  </si>
  <si>
    <t>Team Lead</t>
  </si>
  <si>
    <t>PM</t>
  </si>
  <si>
    <t>Status</t>
  </si>
  <si>
    <t>Impl Agency</t>
  </si>
  <si>
    <t>Component</t>
  </si>
  <si>
    <t>Comments</t>
  </si>
  <si>
    <t>IEG Out</t>
  </si>
  <si>
    <t>ID4D</t>
  </si>
  <si>
    <t>P124015</t>
  </si>
  <si>
    <t>Social Safety Net Project</t>
  </si>
  <si>
    <t>AFR</t>
  </si>
  <si>
    <t>Burkina Faso</t>
  </si>
  <si>
    <t>PE</t>
  </si>
  <si>
    <t>SPL</t>
  </si>
  <si>
    <t>Active</t>
  </si>
  <si>
    <t>Component 2: Laying the foundations for a basic national safety net system (US$6.6 million including contingencies).</t>
  </si>
  <si>
    <t>MS</t>
  </si>
  <si>
    <t>P133021</t>
  </si>
  <si>
    <t>Chad</t>
  </si>
  <si>
    <t>IPF</t>
  </si>
  <si>
    <t>S</t>
  </si>
  <si>
    <t>P104041</t>
  </si>
  <si>
    <t>Enhancing Governance Capacity</t>
  </si>
  <si>
    <t>Congo, Dem. Rep.</t>
  </si>
  <si>
    <t>SIL</t>
  </si>
  <si>
    <t>P122229</t>
  </si>
  <si>
    <t>Public Service Reform and Rejuvenation Project</t>
  </si>
  <si>
    <t>-</t>
  </si>
  <si>
    <t>P145965</t>
  </si>
  <si>
    <t>DRC Human Development Systems Strengthening</t>
  </si>
  <si>
    <t>HNP</t>
  </si>
  <si>
    <t>?</t>
  </si>
  <si>
    <t>Ministry of Finance</t>
  </si>
  <si>
    <t>Component 1: Information systems</t>
  </si>
  <si>
    <t>P082817</t>
  </si>
  <si>
    <t>Post Conflict Assistance Project - AF</t>
  </si>
  <si>
    <t>Cote d'Ivoire</t>
  </si>
  <si>
    <t xml:space="preserve">Component 2: Identification (US$3.8 million) </t>
  </si>
  <si>
    <t>Activities: (i) rehabilitation of civil registry offices; (ii) capacity-building of registration officers; and (iii) support to operation of civil registration and regularization</t>
  </si>
  <si>
    <t>MU</t>
  </si>
  <si>
    <t>P130328</t>
  </si>
  <si>
    <t>DJ Crisis Response - Social Safety Net Project</t>
  </si>
  <si>
    <t>Djibouti</t>
  </si>
  <si>
    <t>ERL</t>
  </si>
  <si>
    <t>Component 3: Targeting, monitoring and evaluation</t>
  </si>
  <si>
    <t>This component includes a number of activities for targeting beneficiaries and for monitoring process and program outputs, including the scale-up of the social registry</t>
  </si>
  <si>
    <t>P132881</t>
  </si>
  <si>
    <t>Gambia</t>
  </si>
  <si>
    <t>TAL</t>
  </si>
  <si>
    <t>Component 1: Support for IFMIS Rollout, Interfaces, and System Training (US$3.34 million)</t>
  </si>
  <si>
    <t>P115247</t>
  </si>
  <si>
    <t>Ghana---Social Opportunities Project</t>
  </si>
  <si>
    <t>Ghana</t>
  </si>
  <si>
    <t>A list of computer-generated eligible beneficiaries is verified by the DLIC using agreed set of criteria. This list is presented to the community for transparency purposes. The eligible households receive notification, explanation of their benefits, and a LEAP identification card.</t>
  </si>
  <si>
    <t>P144140</t>
  </si>
  <si>
    <t>eTransform Ghana</t>
  </si>
  <si>
    <t>P125890</t>
  </si>
  <si>
    <t>Economic Governance Project</t>
  </si>
  <si>
    <t>Guinea</t>
  </si>
  <si>
    <t>P123900</t>
  </si>
  <si>
    <t>Productive Social Safety Net Project</t>
  </si>
  <si>
    <t>Component 2: Pilot cash transfer program to protect human capital (US$4.5 million - Total costs including contingencies)</t>
  </si>
  <si>
    <t>Sub-component 2.1 will consist of signing the contract, which will include detailed terms of references, expected deliverables, and modalities of payments and reporting. In addition, this sub-component will finance the elaboration of a technical Annex on targeting, beneficiary selection, registration, and payment methods for the pilot cash transfer, as a first step to cash transfer system.</t>
  </si>
  <si>
    <t>P094103</t>
  </si>
  <si>
    <t>Regional Communications Infrastructure Project</t>
  </si>
  <si>
    <t>APL</t>
  </si>
  <si>
    <t>Component 3: Transparency, e-Gov applications</t>
  </si>
  <si>
    <t>P131305</t>
  </si>
  <si>
    <t>National Safety Net Program for Results</t>
  </si>
  <si>
    <t>Kenya</t>
  </si>
  <si>
    <t>P4R</t>
  </si>
  <si>
    <t>Disbursement linked indicators 3: single registry is fully operational with program MISs using agreed standards for internal payroll controls</t>
  </si>
  <si>
    <t>The project aims at strengthening the verification of beneficiary eligibility by adopting a single registry to share information on beneficiaries among the five programs and with the civil registration system</t>
  </si>
  <si>
    <t>P107248</t>
  </si>
  <si>
    <t>Economic Governance &amp; Institutional Reform</t>
  </si>
  <si>
    <t>Liberia</t>
  </si>
  <si>
    <t>HS</t>
  </si>
  <si>
    <t>P143064</t>
  </si>
  <si>
    <t>Public Sector Modernization Project</t>
  </si>
  <si>
    <t>Civil Service Agency</t>
  </si>
  <si>
    <t>Component 2: Improved payroll management</t>
  </si>
  <si>
    <t>P133620</t>
  </si>
  <si>
    <t>Strengthening Safety Nets Systems - MASAF IV</t>
  </si>
  <si>
    <t>Malawi</t>
  </si>
  <si>
    <t>Component 2: Systems and Capacity Building: (US$ 2 million)</t>
  </si>
  <si>
    <t>This component would finance investments in strengthening unified registry, targeting and MIS systems, capacity building, technical assistance, training, staff and equipment including for the Safety Net Platform under the LDF Mechanism as well as for SCT.</t>
  </si>
  <si>
    <t>P129524</t>
  </si>
  <si>
    <t>Social Protection Project</t>
  </si>
  <si>
    <t>Mozambique</t>
  </si>
  <si>
    <t>Component 1: Institutional strengthening and capacity building to support the consolidation of the National Basic Social Security Strategy (US$13.1 million).</t>
  </si>
  <si>
    <t>P149095</t>
  </si>
  <si>
    <t>Rwanda Public Sector Governance Program For Results</t>
  </si>
  <si>
    <t>Rwanda</t>
  </si>
  <si>
    <t>Strategic Objective 1: Strengthen civil registration systems, administrative records,
surveys, and other sources of data.</t>
  </si>
  <si>
    <t>Strengthen vital statistics and establish sound administrative records (in education, health, infrastructure, and social security, for example).</t>
  </si>
  <si>
    <t>P143588</t>
  </si>
  <si>
    <t>Sierra Leone Safety Nets Project</t>
  </si>
  <si>
    <t>Sierra Leone</t>
  </si>
  <si>
    <t>Component 1: Development of Systems for Implementation of Social Safety Net Interventions (Cost: US$1.2 million)</t>
  </si>
  <si>
    <t xml:space="preserve">Subcomponent. Development a beneficiary registry. The beneficiary registry will be a database containing information on potential beneficiaries of social safety nets, and will be linked, if feasible, to the national identification system. It will be housed at the SP Secretariat and managed by NaCSA, but will be accessible to other social programs for targeting purposes. Development of the registry will also include the design of a comprehensive plan to manage and update data (e.g., changes to household information, recertification).  </t>
  </si>
  <si>
    <t>P143915</t>
  </si>
  <si>
    <t>Safety Net and Skills Development</t>
  </si>
  <si>
    <t>South Sudan</t>
  </si>
  <si>
    <t>Ministry of Finance and Economic Planning</t>
  </si>
  <si>
    <t>Component 1: Social Protection System and Project Management</t>
  </si>
  <si>
    <t>Beneficiary registry development</t>
  </si>
  <si>
    <t>U</t>
  </si>
  <si>
    <t>P124045</t>
  </si>
  <si>
    <t>Tanzania Productive Social Safety Net</t>
  </si>
  <si>
    <t>Tanzania</t>
  </si>
  <si>
    <t>Component 2: Institutional strengthening</t>
  </si>
  <si>
    <t>Specifically, the proposed project will support the following activities: (a) a unified registry of beneficiaries of social programs (URB); (b) management information systems; (c) information education and communication campaigns (IEC); (d) Supply side assessments; and (e) Strengthening operational capacity of TASAF and CMCs</t>
  </si>
  <si>
    <t>P130471</t>
  </si>
  <si>
    <t>Competitiveness and Enterprise Development Project (CEDP)</t>
  </si>
  <si>
    <t>Uganda</t>
  </si>
  <si>
    <t>Component 1: Land Administration Reform and Component 2: Business registration and business licensing reforms</t>
  </si>
  <si>
    <t>P074027</t>
  </si>
  <si>
    <t>Health Services Improvement Project</t>
  </si>
  <si>
    <t>EAP</t>
  </si>
  <si>
    <t>Component 3: Improving Equity, Efficiency, and Sustainability o f Health Care Financing (US$1.29 million)</t>
  </si>
  <si>
    <t>Sub-component 3.1 : Implementation of the HMIS.</t>
  </si>
  <si>
    <t>P144952</t>
  </si>
  <si>
    <t>Modernization of Public Finance Management</t>
  </si>
  <si>
    <t>Myanmar</t>
  </si>
  <si>
    <t>P145534</t>
  </si>
  <si>
    <t>MM: Telecommunications Sector Reform</t>
  </si>
  <si>
    <t>P114042</t>
  </si>
  <si>
    <t>Urban Youth Employment Project</t>
  </si>
  <si>
    <t>Papua New Guinea</t>
  </si>
  <si>
    <t>National Capital District Commission</t>
  </si>
  <si>
    <t>Component 1: Youth Job Corps (YJC)</t>
  </si>
  <si>
    <t>The Project will carry out community awareness and information programs prior to supporting each round of youth identification, screening and interviews. The information campaigns, identification and assessment process will occur in or very close to poorer communities throughout the NCD area so as to facilitate access for potential trainees. Upon successful entry, each trainee will be issued with a Youth Identificat ion Card and information on each trainee accepted by the Project will be entered onto a Monitoring and Information System (MIS) database located in the Project Management Unit (PMU).</t>
  </si>
  <si>
    <t>P099376</t>
  </si>
  <si>
    <t>Tax Administration Modernization Project</t>
  </si>
  <si>
    <t>Vietnam</t>
  </si>
  <si>
    <t>PA</t>
  </si>
  <si>
    <t>NLTA</t>
  </si>
  <si>
    <t>P096418</t>
  </si>
  <si>
    <t>Land Administration Project</t>
  </si>
  <si>
    <t xml:space="preserve">Component 1: Modernization of the Land Registration System; Component 2: Improvement of Land Registration Service Delivery; </t>
  </si>
  <si>
    <t xml:space="preserve">Component 1 would support the development of an accurate, current, and complete information system to support land registration; Component 2 would support improvement o f service delivery by all land registration offices; provision o f access to land registration and land use data through all land registration offices; and implementation o f a program to promote awareness by the public of land information availability and participation in the processes to complete and update land records and surveying. </t>
  </si>
  <si>
    <t>P123960</t>
  </si>
  <si>
    <t>Social Assistance System Strengthening Project</t>
  </si>
  <si>
    <t>Component 1: Strengthening social assistance and poverty reduction system</t>
  </si>
  <si>
    <t>Component 1 will support the development and testing of improved mechanisms for social assistance delivery and management, including the following: (a) building a national database of social assistance beneficiaries and an integrated MIS for nationwide use</t>
  </si>
  <si>
    <t>P122233</t>
  </si>
  <si>
    <t>Social Assistance Modernization Project</t>
  </si>
  <si>
    <t>ECA</t>
  </si>
  <si>
    <t>Albania</t>
  </si>
  <si>
    <t>Component 1: Strengthening the implementation and performance of social assistance programs</t>
  </si>
  <si>
    <t>P129332</t>
  </si>
  <si>
    <t>Second MDTF for Capacity Building Support to Implement the IPS (IPS 2)</t>
  </si>
  <si>
    <t>Component 3: IPS management information systems</t>
  </si>
  <si>
    <t>Development of HRMIS and Payroll modules, and personned registry; linked with national ID; integration of gov systems and links to registries</t>
  </si>
  <si>
    <t>P111942</t>
  </si>
  <si>
    <t>Armenia</t>
  </si>
  <si>
    <t>P115647</t>
  </si>
  <si>
    <t>E-Society and Innovation for Competitiveness (EIC) Project</t>
  </si>
  <si>
    <t>P102778</t>
  </si>
  <si>
    <t>Revenue Administration Modernization Project</t>
  </si>
  <si>
    <t>Croatia</t>
  </si>
  <si>
    <t xml:space="preserve">Component 3; Technological Upgrading for Services, Management Information System, and TIN Implementation Support Services, Management Informatio n System, and TIN Implementation Support:(Cost $28.83 M) </t>
  </si>
  <si>
    <t>P116696</t>
  </si>
  <si>
    <t>Tax Administration Reform Project (JERP) </t>
  </si>
  <si>
    <t>Kazakhstan</t>
  </si>
  <si>
    <t>Component 2: Operational Development (US$l4.78 million)</t>
  </si>
  <si>
    <t>P143274</t>
  </si>
  <si>
    <t>Justice Sector Institutional Strengthening Project</t>
  </si>
  <si>
    <t>Component B - Improving MOJ Capacity and Services</t>
  </si>
  <si>
    <t>P130202</t>
  </si>
  <si>
    <t>Romania</t>
  </si>
  <si>
    <t>Component 2: Increasing operational effectiveness and efficiency</t>
  </si>
  <si>
    <t>P121231</t>
  </si>
  <si>
    <t>Governance e-Transformation Project</t>
  </si>
  <si>
    <t>Moldova</t>
  </si>
  <si>
    <t>P093050</t>
  </si>
  <si>
    <t>Registration Project</t>
  </si>
  <si>
    <t>Russian Federation</t>
  </si>
  <si>
    <t>Federal Registration Service</t>
  </si>
  <si>
    <t>Institutional Development of the Registration Service ($58.4 million - of which IBRD loan $17.8 million and Government budget $40.6 million: 36% of the Loan)
Information and Communications Systems ($57.1 million - of which IBRD loan $27.4 million and Government budget $29.7 million: 55% of the Loan)</t>
  </si>
  <si>
    <t>Specific tasks to be undertaken include: (i) Full legal and regulatory analysis and development of draft legislation as needed to improve the operation of the registration system; (ii) Development of a set of service standards for the registration system and monitoring of their implementation; (iii) Renovations to the local registration offices involved in the Project to improve the quality of client services; (iv) Provision of better information to the public and professional community; (v) Monitoring of the quality of registration services through a series of institutional impact assessments; (vi) Development of a modern document archival system for the Registration Service with implementation of modem mechanical archiving in 52 regions, and establishment of 5 larger regional electronic archives in priority areas.</t>
  </si>
  <si>
    <t>P127807</t>
  </si>
  <si>
    <t>Tajikistan</t>
  </si>
  <si>
    <t>P130091</t>
  </si>
  <si>
    <t>Private Sector Competitiveness</t>
  </si>
  <si>
    <t>P101504</t>
  </si>
  <si>
    <t>Second Bolsa Familia</t>
  </si>
  <si>
    <t>LCR</t>
  </si>
  <si>
    <t>Brazil</t>
  </si>
  <si>
    <t>Component 2: Strengthening the Cadastro Único as the Main Targeting Instrument for Social Programs</t>
  </si>
  <si>
    <t>Beneficiary registry (Strengthening identification and registry of indigenous and Quilombola populations, taking into special consideration their cultural and social conditions.)</t>
  </si>
  <si>
    <t>P106628</t>
  </si>
  <si>
    <t>Improving Public Management Project</t>
  </si>
  <si>
    <t>Colombia</t>
  </si>
  <si>
    <t>P126791</t>
  </si>
  <si>
    <t>Public and Social Sector Transformation Project (PSST)</t>
  </si>
  <si>
    <t>Antigua and Barbuda</t>
  </si>
  <si>
    <t>Component 2. Modernize Human Resource Management (HRM) (US$2.465 million IBRD) and Component 3: Improve the efficiency of social protection spending</t>
  </si>
  <si>
    <t>This Component will modernize the Borrower's public service human resource management through, inter alia: (a) the establishment of an integrated public service employment regime by providing support for: (i) preparing an initial public employee register containing human resource information for all the established and non-established employees; And Component 3 will provide support to the Ministry of Health, Social Transformation and Consumer Affairs (MHST) to carry out the following: (i) the design and implementation of a unified targeting system and a single registry for beneficiaries of social protection programs for carrying out the recertification and identification of beneficiaries of social protection programsl4 aimed at improving the efficiency and efficacy of social public spending;</t>
  </si>
  <si>
    <t>P090010</t>
  </si>
  <si>
    <t>Social Sectors Investment Program</t>
  </si>
  <si>
    <t>Dominican Republic</t>
  </si>
  <si>
    <t>Component 1: Provision of National Identity Documents (US$15.6 million, of which US$13 million from World Bank and US$2.6 million from Government)
Sub-Component 3: National Civil Registry Support (US$8.4 million, of which US$5.8 million from World Bank and US$2.6 million from Government)</t>
  </si>
  <si>
    <t>This sub-component would finance civil registry office rehabilitation and automation (US$5.4 million), modernization and technical assistance for the Late Birth Registration Office of the civil registry (US$0.5 million), three mobile civil registry offices (US$0.3 million), and para-legal support to the Attorney General’s Office and Supreme Court (which must ratify late birth certificate claims) to improve efficiency and results in the issuance of identity documents (US$0.3 million).</t>
  </si>
  <si>
    <t>P095314</t>
  </si>
  <si>
    <t>Fiscal Management and Public Sector Performance TA Loan</t>
  </si>
  <si>
    <t>El Salvador</t>
  </si>
  <si>
    <t>P147212</t>
  </si>
  <si>
    <t>MX Social Protection System</t>
  </si>
  <si>
    <t>Mexico</t>
  </si>
  <si>
    <t>Component 2: Strengthening the social protection system</t>
  </si>
  <si>
    <t>Component 2.1: Developing and implementing an integrated social information system (SIS) (US$25.0 million)</t>
  </si>
  <si>
    <t>P111795</t>
  </si>
  <si>
    <t>Public Financial Management Modernization Project</t>
  </si>
  <si>
    <t>Nicaragua</t>
  </si>
  <si>
    <t>P131029</t>
  </si>
  <si>
    <t>PE Social Inclusion TAL</t>
  </si>
  <si>
    <t>Peru</t>
  </si>
  <si>
    <t>The system would then be scaled up to integrate specific interfaces of the main planning and budgeting administrative systems in the Peruvian state (such as SIAF, SIGA, and SNIP) as well as other relevant information systems (such as the MIDIS’s M&amp;E system, Unique User Registry, cadastral systems, INEI Open data initiative39 and other social programs’systems).</t>
  </si>
  <si>
    <t>P097604</t>
  </si>
  <si>
    <t>Institutions Building TAL Country</t>
  </si>
  <si>
    <t>Uruguay</t>
  </si>
  <si>
    <t>This component includes the improvement of the registry of suppliers and contractors</t>
  </si>
  <si>
    <t>P125799</t>
  </si>
  <si>
    <t>Judicial Performance Enhancement for Service to Citizen Project ("Mahkamati")</t>
  </si>
  <si>
    <t>MNA</t>
  </si>
  <si>
    <t>Morocco</t>
  </si>
  <si>
    <t>RE</t>
  </si>
  <si>
    <t>P144674</t>
  </si>
  <si>
    <t>DTF Social Protection Reforms Support</t>
  </si>
  <si>
    <t>Component 1: Subsidy and Safety Net reform support</t>
  </si>
  <si>
    <t>Subcomponent: Development of a unified database and targeting system</t>
  </si>
  <si>
    <t>P151923</t>
  </si>
  <si>
    <t>Emergency Support to Social Protection Project</t>
  </si>
  <si>
    <t>Yemen</t>
  </si>
  <si>
    <t>Sub-component 1.2: SWF Beneficiary Survey</t>
  </si>
  <si>
    <t>This component would finance a comprehensive survey of beneficiaries to revalidate the socioeconomic data and continuing eligibility for SWF assistance, to reassess the economic conditions of those currently receiving cash transfers from SWF, and to identify new beneficiaries and those no longer eligible for SWF benefits.</t>
  </si>
  <si>
    <t>P121528</t>
  </si>
  <si>
    <t>Identification System for Enhancing Access to Services (IDEA) Project</t>
  </si>
  <si>
    <t>SAR</t>
  </si>
  <si>
    <t>Bangladesh</t>
  </si>
  <si>
    <t>P129770</t>
  </si>
  <si>
    <t>Revenue Mobilization Program for Results: VAT Improvement Program (VIP)</t>
  </si>
  <si>
    <t>P132634</t>
  </si>
  <si>
    <t>Safety Net Systems for the Poorest Project</t>
  </si>
  <si>
    <t>Component 2: Strengthening of MoDMR program administration and transparency (total estimated cost US $30million)</t>
  </si>
  <si>
    <t>Activities: development of the specifications for the consolidated program MIS that will include a full set of modules including selection and verification of eligible beneficiaries, registration of selected beneficiaries, payments/transfers, case management, grievances and appeals</t>
  </si>
  <si>
    <t>P118826</t>
  </si>
  <si>
    <t>India: Bihar Integrated Social Protection Strengthening Project</t>
  </si>
  <si>
    <t>India</t>
  </si>
  <si>
    <t>Component 1.1: Strengthening systems and capacity for safety net delivery (total estimated cost US$24.4 million, of which US$17.1 million IDA financing)</t>
  </si>
  <si>
    <t>The creation of a Bihar State Resident Registry (BSRR) to track beneficiaries of selected social protection schemes will be supported</t>
  </si>
  <si>
    <t>P121731</t>
  </si>
  <si>
    <t>India: ICDS Systems Strengthening &amp; Nutrition Improvement Program (ISSNIP)</t>
  </si>
  <si>
    <t>Component 1: ICDS Institutional and systems strengthening</t>
  </si>
  <si>
    <t>Strengthening and expanding the ICDS monitoring and evaluation system (MIS) will include: a. roll-out of the revised MIS (registers and reporting formats for AWWs, Supervisors and CDPOs) including designing training guides and manuals and training workshops for master trainers and block-level functionaries as well as monitoring the roll-out</t>
  </si>
  <si>
    <t>P132234</t>
  </si>
  <si>
    <t>Pakistan: Punjab Public Management Reform Program</t>
  </si>
  <si>
    <t>Pakistan</t>
  </si>
  <si>
    <t>P103160</t>
  </si>
  <si>
    <t>Component 1: Establishment of a National Targeting System ($34.6 million)
Under Component 2: Strengthening safety net operations ($12.9 million)</t>
  </si>
  <si>
    <t xml:space="preserve">Finalization of targeting design: This would include updating of manuals, materials, and other targeting tools, as well as training to stakeholders in order to keep the targeting data base updated and arrange for any necessary adjustments. Maintenance of the targeting database. This would include the processing of updated information from beneficiaries as well as any incoming requests and applications. 
Under Component 2: Strengthening safety net operations (US$12.9 million), the TA project supported the introduction of cutting edge technology in payment, as well as updates and grievance redressal mechanisms. While to date the Pakistan Post remains the main payment agency, both mobile phone and smart card based payments have been successfully tested in several districts with support from the SSN TA project. The program has a manual grievance redressal system currently that is functional at Head Office and the Divisional and Regional offices of BISP (41 offices in total). The grievance redressal system has been addressing complaints concerning targeting, payments, quality of service, and information updates. To date, through resolution of targeting related grievances (primarily missing CNIC information) with the support of NADRA, CNIC information of more than 584,000 beneficiaries was updated and rendered eligible for payments. Further, active follow-up with other applicants concerning emission CNIC data resulted in additional 185,636 beneficiaries. Grievance Redressal concerning payments through smart cards or phone based mechanism has been fully operational. However, grievance redressal of payments through Pakistan Post has been a trying experience involving long delays and inconclusive results in many cases. This is one of the reasons BISP Management has taken the decision to shift its payment mechanism to technology based instruments.
Support provided under Component 1 also resulted in the establishment of a National Poverty Data Registry: PSC data from more than 20 million households has been processed already. The information collated from the PSC can be of immense value to social protection interventions in the country – both planned and those under implementation. BISP has already developed data sharing protocols which were recently approved by its Management Board. </t>
  </si>
  <si>
    <t>Ethiopia</t>
  </si>
  <si>
    <t>Pipeline</t>
  </si>
  <si>
    <t>P150922</t>
  </si>
  <si>
    <t>Ethiopia PFM Project</t>
  </si>
  <si>
    <t>P148447</t>
  </si>
  <si>
    <t>P149323</t>
  </si>
  <si>
    <t>Madagascar</t>
  </si>
  <si>
    <t>P146804</t>
  </si>
  <si>
    <t>Mauritania</t>
  </si>
  <si>
    <t>P150430</t>
  </si>
  <si>
    <t>Mauritania Social Safety Net System</t>
  </si>
  <si>
    <t>P151488</t>
  </si>
  <si>
    <t>Nigeria</t>
  </si>
  <si>
    <t>P147555</t>
  </si>
  <si>
    <t>Health System Strengthening for Better Maternal and Child Health Results Project (PDSS)</t>
  </si>
  <si>
    <t>P151425</t>
  </si>
  <si>
    <t>Philippines</t>
  </si>
  <si>
    <t>P153744</t>
  </si>
  <si>
    <t>Philippines Social Welfare Development and Reform Project II</t>
  </si>
  <si>
    <t>P151972</t>
  </si>
  <si>
    <t>Citizen-centered public services</t>
  </si>
  <si>
    <t>P127734</t>
  </si>
  <si>
    <t>Strengthening PFM and Tax Administration</t>
  </si>
  <si>
    <t>P149743</t>
  </si>
  <si>
    <t>Revenue Administration Reform</t>
  </si>
  <si>
    <t>Montenegro</t>
  </si>
  <si>
    <t>Costa Rica</t>
  </si>
  <si>
    <t>P149182</t>
  </si>
  <si>
    <t>P150308</t>
  </si>
  <si>
    <t>P150288</t>
  </si>
  <si>
    <t>Nepal</t>
  </si>
  <si>
    <t>POV</t>
  </si>
  <si>
    <t>P000301</t>
  </si>
  <si>
    <t>Public Institutional Development Project</t>
  </si>
  <si>
    <t>P078627</t>
  </si>
  <si>
    <t>Economic Management Support Project</t>
  </si>
  <si>
    <t>Burundi</t>
  </si>
  <si>
    <t>P074020</t>
  </si>
  <si>
    <t>Public Sector Capacity Building Program Support Project</t>
  </si>
  <si>
    <t>P057995</t>
  </si>
  <si>
    <t>Capacity Building for Economic Management Prj</t>
  </si>
  <si>
    <t>P045588</t>
  </si>
  <si>
    <t>Public Financial Management Technical Assistance Project</t>
  </si>
  <si>
    <t>P066490</t>
  </si>
  <si>
    <t>Public Sector Management Technical Assistance Project</t>
  </si>
  <si>
    <t>P090567</t>
  </si>
  <si>
    <t>Institutional Reform and Capacity Building Technical Assistance Project</t>
  </si>
  <si>
    <t>P109775</t>
  </si>
  <si>
    <t>Public Financial Management - IFMIS</t>
  </si>
  <si>
    <t>P082888</t>
  </si>
  <si>
    <t>Public Sector Capacity Building Project</t>
  </si>
  <si>
    <t>P001657</t>
  </si>
  <si>
    <t>Institutional Development Project (2)</t>
  </si>
  <si>
    <t>P078408</t>
  </si>
  <si>
    <t>Financial Mgmt, Transparency and Accountability Prj (FIMTAP)</t>
  </si>
  <si>
    <t>P074447</t>
  </si>
  <si>
    <t>State Governance and Capacity Building Project</t>
  </si>
  <si>
    <t>P088150</t>
  </si>
  <si>
    <t>Federal Government Economic Reform and Governance Project</t>
  </si>
  <si>
    <t>P082452</t>
  </si>
  <si>
    <t>Public Sector Management Program Support Project</t>
  </si>
  <si>
    <t>Zambia</t>
  </si>
  <si>
    <t>P036041</t>
  </si>
  <si>
    <t>Fiscal Technical Assistance Project</t>
  </si>
  <si>
    <t>China</t>
  </si>
  <si>
    <t>P077778</t>
  </si>
  <si>
    <t>Economic Capacity Building TA (ECTAP)</t>
  </si>
  <si>
    <t>Mongolia</t>
  </si>
  <si>
    <t>P101964</t>
  </si>
  <si>
    <t>National Program Support for Tax Administration Reform</t>
  </si>
  <si>
    <t xml:space="preserve">Component A: Tax Compliance (Total Reform cost US$9.09 million of which the Bank will finance US$3.59 million). </t>
  </si>
  <si>
    <t>Tax registration and verification: This component will finance the consulting assistance necessary to develop a cost-benefit based registry verification and clean-up strategy, as well as efforts to identify non-registered taxpayers. A review of legal impediments to obtaining third-party data for verification purposes is also planned. In addition, this component will also finance consulting assistance to review existing registration and quality assurance procedures, with a view towards the sustainability of the clean-up effort. Under the MCC program, the registry’s computer equipment will be upgraded. MCC will also finance the computerization of the 77 non-computerized revenue district offices (RDO). The remaining 48 RDO’s were computerized under the 1994 tax computerization project. The Bank would help set up the third regional data center (RDC) in Mindanao.</t>
  </si>
  <si>
    <t>P092484</t>
  </si>
  <si>
    <t>Planning and Financial Management Capacity Building Program</t>
  </si>
  <si>
    <t>Timor-Leste</t>
  </si>
  <si>
    <t>P105143</t>
  </si>
  <si>
    <t>MDTF for Capacity Building &amp; Support to Implement the Integrated Planning System</t>
  </si>
  <si>
    <t>TAG</t>
  </si>
  <si>
    <t>Social Service Delivery Project AF</t>
  </si>
  <si>
    <t>Development of the Central Registry of Contributors and Beneficiaries (US$ 2.2 million). This sub-component would finance consultant services and goods needed for the
finalization of the central registry of contributors and pension beneficiaries, including:</t>
  </si>
  <si>
    <t>Activities: (a) conducting full digitalization of records of past work histories; (b) setting up an archive of contributions and benefits history to facilitate benefit awards;</t>
  </si>
  <si>
    <t>P096263</t>
  </si>
  <si>
    <t>Land Administration and Management Project (LAMP)</t>
  </si>
  <si>
    <t>P063081</t>
  </si>
  <si>
    <t>Public Sector Financial Management Reform Support</t>
  </si>
  <si>
    <t>Georgia</t>
  </si>
  <si>
    <t>P105602</t>
  </si>
  <si>
    <t>GOVERNMENT`S CENTRAL PUBLIC ADMINISTRATION REFORM (CPAR)</t>
  </si>
  <si>
    <t>P035759</t>
  </si>
  <si>
    <t>Public Finance Management Project</t>
  </si>
  <si>
    <t>P006029</t>
  </si>
  <si>
    <t>Public Sector Reform Technical Assistance Project</t>
  </si>
  <si>
    <t>Argentina</t>
  </si>
  <si>
    <t>P070448</t>
  </si>
  <si>
    <t>Sub national Government Public Sector Modernization Program</t>
  </si>
  <si>
    <t>P101171</t>
  </si>
  <si>
    <t>Social &amp; Fiscal National ID System II</t>
  </si>
  <si>
    <t>Public Financial Management Project</t>
  </si>
  <si>
    <t>Bolivia</t>
  </si>
  <si>
    <t>P006669</t>
  </si>
  <si>
    <t>Public Sector Management Project (2)</t>
  </si>
  <si>
    <t>Chile</t>
  </si>
  <si>
    <t>P069259</t>
  </si>
  <si>
    <t>Public Expenditure Management Project</t>
  </si>
  <si>
    <t>P006889</t>
  </si>
  <si>
    <t>P040109</t>
  </si>
  <si>
    <t>Public Financial Management Project (02)</t>
  </si>
  <si>
    <t>P094869</t>
  </si>
  <si>
    <t>Growth and Social Protection TA Credit</t>
  </si>
  <si>
    <t>Dominica</t>
  </si>
  <si>
    <t>P076802</t>
  </si>
  <si>
    <t>Health Reform Support (APL)</t>
  </si>
  <si>
    <t>P007136</t>
  </si>
  <si>
    <t>Modernization of the State Technical Assistance Project</t>
  </si>
  <si>
    <t>Ecuador</t>
  </si>
  <si>
    <t>P007164</t>
  </si>
  <si>
    <t>Public Sector Modernization Technical Assistance Project</t>
  </si>
  <si>
    <t>P066175</t>
  </si>
  <si>
    <t>Integrated Financial Management III - TA Prj</t>
  </si>
  <si>
    <t>Guatemala</t>
  </si>
  <si>
    <t>P034607</t>
  </si>
  <si>
    <t>Public Sector Modernization Technical Assistance Credit</t>
  </si>
  <si>
    <t>Honduras</t>
  </si>
  <si>
    <t>P007457</t>
  </si>
  <si>
    <t>Financial and Program Management Improvement Project</t>
  </si>
  <si>
    <t>Jamaica</t>
  </si>
  <si>
    <t>P007490</t>
  </si>
  <si>
    <t>P100635</t>
  </si>
  <si>
    <t>OECS Countries</t>
  </si>
  <si>
    <t>P057601</t>
  </si>
  <si>
    <t>Public Expenditure Management Reform Project</t>
  </si>
  <si>
    <t>Venezuela, RB</t>
  </si>
  <si>
    <t>FIL</t>
  </si>
  <si>
    <t>P050706</t>
  </si>
  <si>
    <t>Civil Service Modernization Project</t>
  </si>
  <si>
    <t>DPL</t>
  </si>
  <si>
    <t>P082610</t>
  </si>
  <si>
    <t>Emergency Public Administration Project II</t>
  </si>
  <si>
    <t>Afghanistan</t>
  </si>
  <si>
    <t>P099980</t>
  </si>
  <si>
    <t>Public Financial Management Reform Project</t>
  </si>
  <si>
    <t>P036015</t>
  </si>
  <si>
    <t>Improvement to Financial Reporting and Auditing Project</t>
  </si>
  <si>
    <t>P077306</t>
  </si>
  <si>
    <t>Pakistan Tax Administration Reforms Project</t>
  </si>
  <si>
    <t>KP</t>
  </si>
  <si>
    <t>P117087</t>
  </si>
  <si>
    <t>OECS E-Government for Regional Integration - St. Vincent &amp; the Grenadines (APL 2)</t>
  </si>
  <si>
    <t>Appr FY</t>
  </si>
  <si>
    <t>Effectiveness</t>
  </si>
  <si>
    <t>Concept Note</t>
  </si>
  <si>
    <t>Approval</t>
  </si>
  <si>
    <t>Gov Sys</t>
  </si>
  <si>
    <t>PFM Sys</t>
  </si>
  <si>
    <t>ICT</t>
  </si>
  <si>
    <t>e-Serv</t>
  </si>
  <si>
    <t>Subcomponent 1: education program information management system and GIS school mapping, and subcomponent 2: health information management system and GIS health infrastructure mapping</t>
  </si>
  <si>
    <t>12, 13</t>
  </si>
  <si>
    <t>15, 16</t>
  </si>
  <si>
    <t>13, 14</t>
  </si>
  <si>
    <t>11, 12, 13</t>
  </si>
  <si>
    <t>11, 18</t>
  </si>
  <si>
    <t>11, 12</t>
  </si>
  <si>
    <t>11, 13</t>
  </si>
  <si>
    <t>14, 18</t>
  </si>
  <si>
    <t>2, 14</t>
  </si>
  <si>
    <t>2, 12, 13</t>
  </si>
  <si>
    <t>2, 11, 12, 13</t>
  </si>
  <si>
    <t>Value Chain Support Project</t>
  </si>
  <si>
    <t>P077417</t>
  </si>
  <si>
    <t>P084736</t>
  </si>
  <si>
    <t>P120427</t>
  </si>
  <si>
    <t>P069939</t>
  </si>
  <si>
    <t>P064921</t>
  </si>
  <si>
    <t>P037049</t>
  </si>
  <si>
    <t>P066100</t>
  </si>
  <si>
    <t>P117248</t>
  </si>
  <si>
    <t>P006189</t>
  </si>
  <si>
    <t>P040110</t>
  </si>
  <si>
    <t>P073294</t>
  </si>
  <si>
    <t>P087945</t>
  </si>
  <si>
    <t>P143774</t>
  </si>
  <si>
    <t>P084160</t>
  </si>
  <si>
    <t>P057998</t>
  </si>
  <si>
    <t>P090265</t>
  </si>
  <si>
    <t>P103441</t>
  </si>
  <si>
    <t>P102376</t>
  </si>
  <si>
    <t>P107355</t>
  </si>
  <si>
    <t>P074218</t>
  </si>
  <si>
    <t>P117275</t>
  </si>
  <si>
    <t>P120942</t>
  </si>
  <si>
    <t>P007213</t>
  </si>
  <si>
    <t>P048657</t>
  </si>
  <si>
    <t>P060785</t>
  </si>
  <si>
    <t>P110050</t>
  </si>
  <si>
    <t>P043446</t>
  </si>
  <si>
    <t>P004019</t>
  </si>
  <si>
    <t>P085133</t>
  </si>
  <si>
    <t>P037960</t>
  </si>
  <si>
    <t>P071063</t>
  </si>
  <si>
    <t>P077620</t>
  </si>
  <si>
    <t>P133226</t>
  </si>
  <si>
    <t>P143197</t>
  </si>
  <si>
    <t>P127319</t>
  </si>
  <si>
    <t>P074448</t>
  </si>
  <si>
    <t>P103950</t>
  </si>
  <si>
    <t>P130878</t>
  </si>
  <si>
    <t>P094193</t>
  </si>
  <si>
    <t>P145317</t>
  </si>
  <si>
    <t>P082916</t>
  </si>
  <si>
    <t>P051855</t>
  </si>
  <si>
    <t>P125770</t>
  </si>
  <si>
    <t>P035080</t>
  </si>
  <si>
    <t>P049296</t>
  </si>
  <si>
    <t>P078891</t>
  </si>
  <si>
    <t>P108253</t>
  </si>
  <si>
    <t>P065301</t>
  </si>
  <si>
    <t>P097026</t>
  </si>
  <si>
    <t>P121455</t>
  </si>
  <si>
    <t>P076872</t>
  </si>
  <si>
    <t>P121492</t>
  </si>
  <si>
    <t>P064508</t>
  </si>
  <si>
    <t>P122998</t>
  </si>
  <si>
    <t>P066386</t>
  </si>
  <si>
    <t>P122476</t>
  </si>
  <si>
    <t>P146859</t>
  </si>
  <si>
    <t>P078613</t>
  </si>
  <si>
    <t>P108069</t>
  </si>
  <si>
    <t>P133424</t>
  </si>
  <si>
    <t>P069864</t>
  </si>
  <si>
    <t>P146006</t>
  </si>
  <si>
    <t>P099840</t>
  </si>
  <si>
    <t>P070544</t>
  </si>
  <si>
    <t>P002975</t>
  </si>
  <si>
    <t>P044679</t>
  </si>
  <si>
    <t>P049174</t>
  </si>
  <si>
    <t>P090389</t>
  </si>
  <si>
    <t>P075399</t>
  </si>
  <si>
    <t>P117363</t>
  </si>
  <si>
    <t>P050400</t>
  </si>
  <si>
    <t>P147343</t>
  </si>
  <si>
    <t>Emergency Public Administration Project</t>
  </si>
  <si>
    <t>Public Admin Cpacity Building Project</t>
  </si>
  <si>
    <t>Public Financial Management Reform II</t>
  </si>
  <si>
    <t>Public Administration Reform Project</t>
  </si>
  <si>
    <t>Budget System Modernization</t>
  </si>
  <si>
    <t>Public Investment Strengthening Technical Assistance Project</t>
  </si>
  <si>
    <t>(former IBTA-II) Highly Pathogenic Avian Influenza Preparedness Project</t>
  </si>
  <si>
    <t>Deepening MTBF and Strengthening Financial Accountability</t>
  </si>
  <si>
    <t>Public Financial Management (2) Project</t>
  </si>
  <si>
    <t>Financial Decentralization &amp; Accountability Prj</t>
  </si>
  <si>
    <t>Fiscal and Financial Management Technical Assistance Loan</t>
  </si>
  <si>
    <t>Public Financial Management and Accountability</t>
  </si>
  <si>
    <t>Cambodia PFM Modernization Project</t>
  </si>
  <si>
    <t>Transparency and Accountability Capacity Building Project</t>
  </si>
  <si>
    <t>Public Sector Reform And Capacity Building Project (02)</t>
  </si>
  <si>
    <t>Public Financial Management Capacity Building</t>
  </si>
  <si>
    <t>Second Public Expenditure Management</t>
  </si>
  <si>
    <t>Economic Governance Technical</t>
  </si>
  <si>
    <t>CI-Governance and Institutional Dev.</t>
  </si>
  <si>
    <t>Public Sector Financial Management Project</t>
  </si>
  <si>
    <t>Integrated Financial Management Information System Project</t>
  </si>
  <si>
    <t>Integrated Financial Management Project</t>
  </si>
  <si>
    <t>Integrated Financial Management II</t>
  </si>
  <si>
    <t>Economic and Financial Management Project</t>
  </si>
  <si>
    <t>State Modernization</t>
  </si>
  <si>
    <t>Accountancy Development Project (2)</t>
  </si>
  <si>
    <t>Government Financial Management and Revenue Administration Project</t>
  </si>
  <si>
    <t>Treasury Modernization Project</t>
  </si>
  <si>
    <t>Governance Technical Assistance Project</t>
  </si>
  <si>
    <t>Financial Management Capacity Building Credit</t>
  </si>
  <si>
    <t>Lebanon Fiscal Management Reform 2</t>
  </si>
  <si>
    <t>LS-PFM Reform Support Program</t>
  </si>
  <si>
    <t>Liberia Integrated Public Financial Management Reform Project</t>
  </si>
  <si>
    <t>Governance and Institutional Development Project</t>
  </si>
  <si>
    <t>Governance and Institutional Development Project II</t>
  </si>
  <si>
    <t>Financial Reporting and Oversight Improvement Project</t>
  </si>
  <si>
    <t>Post Tsunami Emegency Relief and Reconstruction Project</t>
  </si>
  <si>
    <t>Maldives: PFM Systems Strengthening Project</t>
  </si>
  <si>
    <t>Fiscal Accounting Technical Assistance (c 3081)</t>
  </si>
  <si>
    <t>Strengthening PFM Systems in Nepal</t>
  </si>
  <si>
    <t>Institutional Development Credit (IDC) Project</t>
  </si>
  <si>
    <t>Economic Management Technical Assistance</t>
  </si>
  <si>
    <t>Public Sector Technical Assistance Project</t>
  </si>
  <si>
    <t>Niger Reform Management and TA</t>
  </si>
  <si>
    <t>Economic Management Capacity Building Prj</t>
  </si>
  <si>
    <t>Nigeria Public Sector Governance Reform and Development Project</t>
  </si>
  <si>
    <t>State Employment and Expenditure for Results Project</t>
  </si>
  <si>
    <t>Enhanced Public Sector Efficiency Technical Assistance Loan</t>
  </si>
  <si>
    <t>Treasury Development Project</t>
  </si>
  <si>
    <t>Fiscal and Financial Development</t>
  </si>
  <si>
    <t>RW-PUBLIC SECTOR CAPACITY BUILDING PROJECT</t>
  </si>
  <si>
    <t>Public Financial Management Strengthening Technical Assistance Project</t>
  </si>
  <si>
    <t>Institutional Reform &amp; Capacity Building</t>
  </si>
  <si>
    <t>Public Financial Management</t>
  </si>
  <si>
    <t>Public Financial Management Improvement and Consolidation Project</t>
  </si>
  <si>
    <t>Somalia PFM Capacity Strengthening Project</t>
  </si>
  <si>
    <t>Public Financial Management Modernization</t>
  </si>
  <si>
    <t>Accountability, Transparency &amp; Integrity Program</t>
  </si>
  <si>
    <t>Second Economic and Financial Management Project</t>
  </si>
  <si>
    <t>Treasury Systems Project</t>
  </si>
  <si>
    <t>Public Finance Modernization Project</t>
  </si>
  <si>
    <t>Public Service Capacity Building Project</t>
  </si>
  <si>
    <t>Public Financial Management Reform Program Phase I</t>
  </si>
  <si>
    <t>MNC01</t>
  </si>
  <si>
    <t>LCC7C</t>
  </si>
  <si>
    <t>ECCU3</t>
  </si>
  <si>
    <t>SACBD</t>
  </si>
  <si>
    <t>LCC6C</t>
  </si>
  <si>
    <t>LCC5C</t>
  </si>
  <si>
    <t>AFCF2</t>
  </si>
  <si>
    <t>AFCE1</t>
  </si>
  <si>
    <t>EACTF</t>
  </si>
  <si>
    <t>AFCF1</t>
  </si>
  <si>
    <t>AFCW3</t>
  </si>
  <si>
    <t>LCC1C</t>
  </si>
  <si>
    <t>AFCC2</t>
  </si>
  <si>
    <t>LCC2C</t>
  </si>
  <si>
    <t>AFCW1</t>
  </si>
  <si>
    <t>ECCU5</t>
  </si>
  <si>
    <t>LCC3C</t>
  </si>
  <si>
    <t>AFCE2</t>
  </si>
  <si>
    <t>AFCS2</t>
  </si>
  <si>
    <t>SACPK</t>
  </si>
  <si>
    <t>MNC03</t>
  </si>
  <si>
    <t>Algeria</t>
  </si>
  <si>
    <t>Azerbaijan</t>
  </si>
  <si>
    <t>Cambodia</t>
  </si>
  <si>
    <t>Cameroon</t>
  </si>
  <si>
    <t>Comoros</t>
  </si>
  <si>
    <t>Côte d'Ivoire</t>
  </si>
  <si>
    <t>Hungary</t>
  </si>
  <si>
    <t>Indonesia</t>
  </si>
  <si>
    <t>Kyrgyz Republic</t>
  </si>
  <si>
    <t>Lao PDR</t>
  </si>
  <si>
    <t>Lebanon</t>
  </si>
  <si>
    <t>Lesotho</t>
  </si>
  <si>
    <t>Maldives</t>
  </si>
  <si>
    <t>Niger</t>
  </si>
  <si>
    <t>Panama</t>
  </si>
  <si>
    <t>Senegal</t>
  </si>
  <si>
    <t>Slovak Republic</t>
  </si>
  <si>
    <t>Somalia</t>
  </si>
  <si>
    <t>Ukraine</t>
  </si>
  <si>
    <t>GGODR</t>
  </si>
  <si>
    <t>EACVF</t>
  </si>
  <si>
    <t>P151447</t>
  </si>
  <si>
    <t>P151492</t>
  </si>
  <si>
    <t>P149913</t>
  </si>
  <si>
    <t>Public Sector Modernization Project III</t>
  </si>
  <si>
    <t>P146997</t>
  </si>
  <si>
    <t>PFM Modernization Project</t>
  </si>
  <si>
    <t>P150381</t>
  </si>
  <si>
    <t>P133756</t>
  </si>
  <si>
    <t>AR Subnational Strengthening of Public Management through ICTs</t>
  </si>
  <si>
    <t>P150468</t>
  </si>
  <si>
    <t>Gov-wide Admin. and Fin. Mgmt Systems</t>
  </si>
  <si>
    <t>Belarus</t>
  </si>
  <si>
    <t>AFCE3</t>
  </si>
  <si>
    <t>P051609</t>
  </si>
  <si>
    <t>Private Investment Promotion Project</t>
  </si>
  <si>
    <t>P057761</t>
  </si>
  <si>
    <t>MW-Infrastr Srvcs SIM</t>
  </si>
  <si>
    <t>P071144</t>
  </si>
  <si>
    <t>DRC Priv Sec Dev Competitiveness (FY04)</t>
  </si>
  <si>
    <t>P073367</t>
  </si>
  <si>
    <t>Decentralized Infrastructure for Rural Transformation</t>
  </si>
  <si>
    <t>P073458</t>
  </si>
  <si>
    <t>BT Private Sector Development</t>
  </si>
  <si>
    <t>Bhutan</t>
  </si>
  <si>
    <t>P076807</t>
  </si>
  <si>
    <t>CL-Infrastructure for Territorial Dvlpmt</t>
  </si>
  <si>
    <t>Sri Lanka</t>
  </si>
  <si>
    <t>P078458</t>
  </si>
  <si>
    <t>ET-ICT Assisted Dev SIM (FY05)</t>
  </si>
  <si>
    <t>P079344</t>
  </si>
  <si>
    <t>Vietnam - ICT Development</t>
  </si>
  <si>
    <t>P081771</t>
  </si>
  <si>
    <t>E-Sri Lanka Development</t>
  </si>
  <si>
    <t>P083720</t>
  </si>
  <si>
    <t>AF: Emergency Communications Development</t>
  </si>
  <si>
    <t>P088060</t>
  </si>
  <si>
    <t>IR - Bam Earthquake Emergency Reconstr.</t>
  </si>
  <si>
    <t>P088448</t>
  </si>
  <si>
    <t>OECS Telecoms and ICT Development</t>
  </si>
  <si>
    <t>P088929</t>
  </si>
  <si>
    <t>TN-ICT Sector Development Project</t>
  </si>
  <si>
    <t>Tunisia</t>
  </si>
  <si>
    <t>P089989</t>
  </si>
  <si>
    <t>NI Rural Telecom</t>
  </si>
  <si>
    <t>P092965</t>
  </si>
  <si>
    <t>MN-Info &amp; Com Infra Dev</t>
  </si>
  <si>
    <t>P093610</t>
  </si>
  <si>
    <t>eGhana</t>
  </si>
  <si>
    <t>P094321</t>
  </si>
  <si>
    <t>GT-Support Rural Econ.Dev. Program</t>
  </si>
  <si>
    <t>P098926</t>
  </si>
  <si>
    <t>eRwanda Project</t>
  </si>
  <si>
    <t>OECS E-Government for Regional Integration (EGRIP) - APL1 (Dominica, Grenada, St. Lucia)</t>
  </si>
  <si>
    <t>P104881</t>
  </si>
  <si>
    <t>Compet &amp; Integrated Growth Opportunity</t>
  </si>
  <si>
    <t>Benin</t>
  </si>
  <si>
    <t>P106369</t>
  </si>
  <si>
    <t>RCIP APL 2</t>
  </si>
  <si>
    <t>P106589</t>
  </si>
  <si>
    <t>MX IT Industry Development Project</t>
  </si>
  <si>
    <t>P106752</t>
  </si>
  <si>
    <t>AR Unleashing Productive Innovation</t>
  </si>
  <si>
    <t>P107782</t>
  </si>
  <si>
    <t>PG: Rural Communications</t>
  </si>
  <si>
    <t>P108368</t>
  </si>
  <si>
    <t>AFR: Central AFRICAn Backbone - APL1A</t>
  </si>
  <si>
    <t>P111432</t>
  </si>
  <si>
    <t>RCIP APL 3</t>
  </si>
  <si>
    <t>P112334</t>
  </si>
  <si>
    <t>UG: Energy for Rural Transformation APL2</t>
  </si>
  <si>
    <t>Solomon Islands</t>
  </si>
  <si>
    <t>P113184</t>
  </si>
  <si>
    <t>Pacific Regional Connectivity Project Phase 1</t>
  </si>
  <si>
    <t>P113370</t>
  </si>
  <si>
    <t>eBenin Project</t>
  </si>
  <si>
    <t>P114963</t>
  </si>
  <si>
    <t>Caribbean Regional Communications Infrastructure Program</t>
  </si>
  <si>
    <t>P116273</t>
  </si>
  <si>
    <t>WARCIP - Liberia</t>
  </si>
  <si>
    <t>St. Vincent and the Grenadines</t>
  </si>
  <si>
    <t>P117652</t>
  </si>
  <si>
    <t>CAB - Sao Tome and Principe</t>
  </si>
  <si>
    <t>São Tomé and Principe</t>
  </si>
  <si>
    <t>P121755</t>
  </si>
  <si>
    <t>ICT sector Development Project</t>
  </si>
  <si>
    <t>P122402</t>
  </si>
  <si>
    <t>WARCIP - Gambia</t>
  </si>
  <si>
    <t>Project Name</t>
  </si>
  <si>
    <t>P149176</t>
  </si>
  <si>
    <t>P132216</t>
  </si>
  <si>
    <t>Burkina Faso Public Sector Modernization Project</t>
  </si>
  <si>
    <t>P133731</t>
  </si>
  <si>
    <t>Statistics Capacity Building Project</t>
  </si>
  <si>
    <t>P149996</t>
  </si>
  <si>
    <t>State Agency on Service to Citizens and Social Innovation</t>
  </si>
  <si>
    <t>P145185</t>
  </si>
  <si>
    <t>Republic of Tajikistan - Implementation fo the NSDS</t>
  </si>
  <si>
    <t>P144874</t>
  </si>
  <si>
    <t>KYRGYZ REP IMPLEMENTATION OF NSDS</t>
  </si>
  <si>
    <t>P144700</t>
  </si>
  <si>
    <t>Judicial Services and Smart Infrastructure Project</t>
  </si>
  <si>
    <t>P147073</t>
  </si>
  <si>
    <t>Improving Efficiency and Transparency of Public Finance Management</t>
  </si>
  <si>
    <t>P148569</t>
  </si>
  <si>
    <t>Delivering Progressive Tax Policies</t>
  </si>
  <si>
    <t>P147239</t>
  </si>
  <si>
    <t>DO Public Sector Modernization Project</t>
  </si>
  <si>
    <t>P145617</t>
  </si>
  <si>
    <t>PK Sindh Public Sector Management Reform Project</t>
  </si>
  <si>
    <t>P148130</t>
  </si>
  <si>
    <t>Review of Government Payroll and HR Management in Tajikistan</t>
  </si>
  <si>
    <t>Swaziland</t>
  </si>
  <si>
    <t>Togo</t>
  </si>
  <si>
    <t>Serbia</t>
  </si>
  <si>
    <t>Caribbean</t>
  </si>
  <si>
    <t>Iraq</t>
  </si>
  <si>
    <t>West Bank and Gaza</t>
  </si>
  <si>
    <t>SACIN</t>
  </si>
  <si>
    <t>Programmatic Approach</t>
  </si>
  <si>
    <t>Technical Assistance (Non-lending)</t>
  </si>
  <si>
    <t>IBRD/IDA</t>
  </si>
  <si>
    <t>Recipient Executed Activities</t>
  </si>
  <si>
    <t>Economic and Sector Work</t>
  </si>
  <si>
    <t>Specific Investment Loan</t>
  </si>
  <si>
    <t>Technical Assistance Loan</t>
  </si>
  <si>
    <t>1, 2, 10</t>
  </si>
  <si>
    <t>4, 10</t>
  </si>
  <si>
    <t>P121836</t>
  </si>
  <si>
    <t>Public Sector Strengthening Program - APL1</t>
  </si>
  <si>
    <t>P100740</t>
  </si>
  <si>
    <t>Project for Indonesian Tax Administration Reform (PINTAR)</t>
  </si>
  <si>
    <t>P096998</t>
  </si>
  <si>
    <t>Customs Development Project</t>
  </si>
  <si>
    <t>P146688</t>
  </si>
  <si>
    <t>P121805</t>
  </si>
  <si>
    <t>P083964</t>
  </si>
  <si>
    <t xml:space="preserve">Afghanistan - Education Quality Improvement Program                                                                                                                                                                                                            </t>
  </si>
  <si>
    <t>P078933</t>
  </si>
  <si>
    <t>Albania - Education Excellence and Equity Project</t>
  </si>
  <si>
    <t>P069120</t>
  </si>
  <si>
    <t xml:space="preserve">Albania - Education Reform Project                                                                                                                                                                                                                              </t>
  </si>
  <si>
    <t>P122700</t>
  </si>
  <si>
    <t>Angola</t>
  </si>
  <si>
    <t>Angola - Learning for All Project</t>
  </si>
  <si>
    <t>P095514</t>
  </si>
  <si>
    <t>Argentina - Lifelong Learning and Training Project</t>
  </si>
  <si>
    <t>P130182</t>
  </si>
  <si>
    <t>Armenia - Education Improvement Project</t>
  </si>
  <si>
    <t>P107772</t>
  </si>
  <si>
    <t>Armenia - Second Adaptable Program Lending (APL2) for the Education Quality and Relevance Project</t>
  </si>
  <si>
    <t>P074503</t>
  </si>
  <si>
    <t xml:space="preserve">Armenia - An Education Quality and Relevance Project                                                                                                                                                                                                            </t>
  </si>
  <si>
    <t>P008281</t>
  </si>
  <si>
    <t>P102117</t>
  </si>
  <si>
    <t>Azerbaijan - Second Education Sector Development Project</t>
  </si>
  <si>
    <t>P070989</t>
  </si>
  <si>
    <t xml:space="preserve">Azerbaijan -  Education Sector Development Project                                                                                                                                                                                                                 </t>
  </si>
  <si>
    <t>P146255</t>
  </si>
  <si>
    <t>P106216</t>
  </si>
  <si>
    <t>Bangladesh - Higher Education Quality Enhancement Project</t>
  </si>
  <si>
    <t>P106161</t>
  </si>
  <si>
    <t>Bangladesh - Secondary Education Quality and Access Improvement</t>
  </si>
  <si>
    <t>P090807</t>
  </si>
  <si>
    <t>Bangladesh - Skills and Training Enhancement Project</t>
  </si>
  <si>
    <t>P113435</t>
  </si>
  <si>
    <t>Bangladesh - Third Primary Education Development Program (PEDPIII)</t>
  </si>
  <si>
    <t>P044876</t>
  </si>
  <si>
    <t xml:space="preserve">Bangladesh - Female Secondary School Assistance Project                                                                                                                                                                                                         </t>
  </si>
  <si>
    <t>P009550</t>
  </si>
  <si>
    <t>P074966</t>
  </si>
  <si>
    <t xml:space="preserve">Bangladesh - The Second Primary Education Development Project                                                                                                                                                                                                   </t>
  </si>
  <si>
    <t>P006204</t>
  </si>
  <si>
    <t xml:space="preserve">Bolivia - Education Quality and Equity Strengthening Project                                                                                                                                                                                                    </t>
  </si>
  <si>
    <t>P083965</t>
  </si>
  <si>
    <t>Bolivia - Secondary Education Transformation Project for the Municipality of La Paz</t>
  </si>
  <si>
    <t>P058512</t>
  </si>
  <si>
    <t>Bosnia and Herzegovina</t>
  </si>
  <si>
    <t xml:space="preserve">Bosnia and Herzegovina - Education Development Project                                                                                                                                                                                                          </t>
  </si>
  <si>
    <t>P079226</t>
  </si>
  <si>
    <t xml:space="preserve">Bosnia and Herzegovina - Education Restructuring Project                                                                                                                                                                                                       </t>
  </si>
  <si>
    <t>P126452</t>
  </si>
  <si>
    <t>**Brazil - Rio Grande Do Norte Regional Development and Governance Project</t>
  </si>
  <si>
    <t>P127245</t>
  </si>
  <si>
    <t>**Brazil - Strengthening Public Sector Management Technical Assistance Project</t>
  </si>
  <si>
    <t>P126343</t>
  </si>
  <si>
    <t>**Brazil - SWAp for Parana Multi-Sector Development Project</t>
  </si>
  <si>
    <t>P107146</t>
  </si>
  <si>
    <t>Brazil - Acre Social and Economic Inclusion and Sustainable Development Project</t>
  </si>
  <si>
    <t>P126372</t>
  </si>
  <si>
    <t>Brazil - Recife Swap Education and Public Management Project</t>
  </si>
  <si>
    <t>P120830</t>
  </si>
  <si>
    <t>Brazil - Sector Wide Approach (SWAp) to Strengthen Public Investment Project</t>
  </si>
  <si>
    <t>P069934</t>
  </si>
  <si>
    <t xml:space="preserve">Brazil - Pernambuco Integrated Development: Education Quality Improvement                                                                                                                                                                                      </t>
  </si>
  <si>
    <t>P050762</t>
  </si>
  <si>
    <t xml:space="preserve">Brazil - School Improvement Project (Fundescola I)                                                                                                                                                                                                              </t>
  </si>
  <si>
    <t>P050763</t>
  </si>
  <si>
    <t xml:space="preserve">Brazil - Second School Improvement Program - Fundescola II                                                                                                                                                                                                       </t>
  </si>
  <si>
    <t>P055158</t>
  </si>
  <si>
    <t>Bulgaria</t>
  </si>
  <si>
    <t xml:space="preserve">Bulgaria - Education Modernization Project                                                                                                                                                                                                                      </t>
  </si>
  <si>
    <t>P106605</t>
  </si>
  <si>
    <t>Cambodia - Higher Education Quality and Capacity Improvement Project</t>
  </si>
  <si>
    <t>P075964</t>
  </si>
  <si>
    <t xml:space="preserve">Cameroon - Education Development Capacity Building                                                                                                                                                                                                             </t>
  </si>
  <si>
    <t>P000527</t>
  </si>
  <si>
    <t>P055481</t>
  </si>
  <si>
    <t xml:space="preserve">Chile - Higher Education Improvement Project                                                                                                                                                                                                                    </t>
  </si>
  <si>
    <t>P068271</t>
  </si>
  <si>
    <t xml:space="preserve">Chile - Lifelong Learning and Training Project                                                                                                                                                                                                                  </t>
  </si>
  <si>
    <t>P117596</t>
  </si>
  <si>
    <t>**China - Guangdong Social Security Integration and Rural Worker Training Project</t>
  </si>
  <si>
    <t>P117107</t>
  </si>
  <si>
    <t>China - Liaoning and Shandong Technical and Vocational Education and Training Project</t>
  </si>
  <si>
    <t>P046112</t>
  </si>
  <si>
    <t xml:space="preserve">Colombia - Pasto Education Project                                                                                                                                                                                                                              </t>
  </si>
  <si>
    <t>Congo, Rep.</t>
  </si>
  <si>
    <t>P084317</t>
  </si>
  <si>
    <t xml:space="preserve">Congo - Support to Basic Education                                                                                                                                                                                                                             </t>
  </si>
  <si>
    <t>P123146</t>
  </si>
  <si>
    <t>Costa Rica - Higher Education Improvement Project</t>
  </si>
  <si>
    <t>P057857</t>
  </si>
  <si>
    <t xml:space="preserve">Costa Rica - Equity and efficiency of education project                                                                                                                                                                                                        </t>
  </si>
  <si>
    <t>P035655</t>
  </si>
  <si>
    <t xml:space="preserve">Cote d'Ivoire - Education and Training Support Project                                                                                                                                                                                                          </t>
  </si>
  <si>
    <t>P086671</t>
  </si>
  <si>
    <t>Croatia - Education Sector Development Project</t>
  </si>
  <si>
    <t>P070272</t>
  </si>
  <si>
    <t>Eritrea</t>
  </si>
  <si>
    <t xml:space="preserve">Eritrea - Education Sector Improvement Project                                                                                                                                                                                                                  </t>
  </si>
  <si>
    <t>P128891</t>
  </si>
  <si>
    <t xml:space="preserve">**Ethiopia - Third Phase of the Promoting Basic Services Project </t>
  </si>
  <si>
    <t>P106855</t>
  </si>
  <si>
    <t>Ethiopia - General Education Quality Improvement Program Project</t>
  </si>
  <si>
    <t>P129828</t>
  </si>
  <si>
    <t>Ethiopia - Second Phase of General Education Quality Improvement Project</t>
  </si>
  <si>
    <t>P133079</t>
  </si>
  <si>
    <t>Gambia - Results for Education Achievement and Development Project</t>
  </si>
  <si>
    <t>P035643</t>
  </si>
  <si>
    <t xml:space="preserve">Gambia - Third Education Sector Project                                                                                                                                                                                                                         </t>
  </si>
  <si>
    <t>P055173</t>
  </si>
  <si>
    <t xml:space="preserve">Georgia - Education System Realignment and Strengthening Program                                                                                                                                                                                                </t>
  </si>
  <si>
    <t>P145741</t>
  </si>
  <si>
    <t>Ghana - Secondary Education Improvement Project</t>
  </si>
  <si>
    <t>P118112</t>
  </si>
  <si>
    <t>Ghana - Skills and Technology Development Project</t>
  </si>
  <si>
    <t>P050620</t>
  </si>
  <si>
    <t xml:space="preserve">Ghana - An Education Sector Project                                                                                                                                                                                                                             </t>
  </si>
  <si>
    <t>P000974</t>
  </si>
  <si>
    <t>P077759</t>
  </si>
  <si>
    <t>Grenada</t>
  </si>
  <si>
    <t xml:space="preserve">Grenada - (OECS) Education Development Program                                                                                                                                                                                                                  </t>
  </si>
  <si>
    <t>P089898</t>
  </si>
  <si>
    <t>Guatemala - Education Quality And Secondary Education Project</t>
  </si>
  <si>
    <t>P048652</t>
  </si>
  <si>
    <t xml:space="preserve">Guatemala - Universalization of Basic Education Project                                                                                                                                                                                                         </t>
  </si>
  <si>
    <t>P057188</t>
  </si>
  <si>
    <t>P147924</t>
  </si>
  <si>
    <t>Guyana</t>
  </si>
  <si>
    <t xml:space="preserve">Guyana - Secondary Education Improvement Project </t>
  </si>
  <si>
    <t>Haiti</t>
  </si>
  <si>
    <t>P099918</t>
  </si>
  <si>
    <t>P007397</t>
  </si>
  <si>
    <t xml:space="preserve">Honduras - Community-Based Education Project                                                                                                                                                                                                                    </t>
  </si>
  <si>
    <t>P039449</t>
  </si>
  <si>
    <t xml:space="preserve">Hungary - Higher Education Reform Project                                                                                                                                                                                                                       </t>
  </si>
  <si>
    <t>P102549</t>
  </si>
  <si>
    <t>India - Second Technical Engineering Education Quality Improvement Project</t>
  </si>
  <si>
    <t>P144447</t>
  </si>
  <si>
    <t>India - Third Elementary Education Project (SSA III)</t>
  </si>
  <si>
    <t>P099047</t>
  </si>
  <si>
    <t>India - Vocational Training Improvement Project</t>
  </si>
  <si>
    <t>P045050</t>
  </si>
  <si>
    <t xml:space="preserve">India - Rajasthan District Primary Education Project                                                                                                                                                                                                            </t>
  </si>
  <si>
    <t>P055455</t>
  </si>
  <si>
    <t xml:space="preserve">India - Rajasthan Second District Primary Education Project                                                                                                                                                                                                     </t>
  </si>
  <si>
    <t>P050658</t>
  </si>
  <si>
    <t xml:space="preserve">India - Third Technical Education Project                                                                                                                                                                                                                       </t>
  </si>
  <si>
    <t>P121842</t>
  </si>
  <si>
    <t>Indonesia - Research and Innovation in Science and Technology Project</t>
  </si>
  <si>
    <t>P039644</t>
  </si>
  <si>
    <t xml:space="preserve">Indonesia - West Java Basic Education Project                                                                                                                                                                                                                   </t>
  </si>
  <si>
    <t>P147074</t>
  </si>
  <si>
    <t>P095673</t>
  </si>
  <si>
    <t>Jamaica - Early Childhood Development Project</t>
  </si>
  <si>
    <t>P107407</t>
  </si>
  <si>
    <t>Jamaica - Education Transformation Capacity Building Project</t>
  </si>
  <si>
    <t>P071589</t>
  </si>
  <si>
    <t xml:space="preserve">Jamaica -  Reform of Secondary Education Project II                                                                                                                                                                                                             </t>
  </si>
  <si>
    <t>P105036</t>
  </si>
  <si>
    <t>Jordan</t>
  </si>
  <si>
    <t>Jordan - Second Education Reform for the Knowledge Economy</t>
  </si>
  <si>
    <t>P069326</t>
  </si>
  <si>
    <t xml:space="preserve">Jordan - Higher Education Development Project                                                                                                                                                                                                                   </t>
  </si>
  <si>
    <t>P087479</t>
  </si>
  <si>
    <t>Kenya - Education Sector Support Project</t>
  </si>
  <si>
    <t>P082378</t>
  </si>
  <si>
    <t>P069516</t>
  </si>
  <si>
    <t>Kosovo</t>
  </si>
  <si>
    <t xml:space="preserve">Kosovo - Education and Health Project                                                                                                                                                                                                                           </t>
  </si>
  <si>
    <t>P102174</t>
  </si>
  <si>
    <t>Kosovo - Institutional Development for Education Project</t>
  </si>
  <si>
    <t>P113350</t>
  </si>
  <si>
    <t>Kyrgyz Republic - Sector Support for Education Reform Project</t>
  </si>
  <si>
    <t>P078113</t>
  </si>
  <si>
    <t xml:space="preserve">Lao PDR - A Second Education Development Project                                                                                                                                                                                                                </t>
  </si>
  <si>
    <t>P118494</t>
  </si>
  <si>
    <t>P049172</t>
  </si>
  <si>
    <t>Latvia</t>
  </si>
  <si>
    <t xml:space="preserve">Latvia - Education Improvement Project                                                                                                                                                                                                                          </t>
  </si>
  <si>
    <t>P118187</t>
  </si>
  <si>
    <t>Lebanon - Second Education Development Project</t>
  </si>
  <si>
    <t>P045174</t>
  </si>
  <si>
    <t xml:space="preserve">Lebanon - General Education Project                                                                                                                                                                                                                             </t>
  </si>
  <si>
    <t>P038687</t>
  </si>
  <si>
    <t xml:space="preserve">Lebanon - Vocational and Technical Education Project                                                                                                                                                                                                            </t>
  </si>
  <si>
    <t>P056416</t>
  </si>
  <si>
    <t xml:space="preserve">Lesotho - Second Education Sector Development Project                                                                                                                                                                                                           </t>
  </si>
  <si>
    <t>P070112</t>
  </si>
  <si>
    <t>Lithuania</t>
  </si>
  <si>
    <t>Lithuania - Education Improvement Project</t>
  </si>
  <si>
    <t>P128378</t>
  </si>
  <si>
    <t>Macedonia, FYR</t>
  </si>
  <si>
    <t>Macedonia - Skills Development and Innovation Support Project</t>
  </si>
  <si>
    <t>P066157</t>
  </si>
  <si>
    <t xml:space="preserve">Macedonia - An Education Modernization Project                                                                                                                                                                                                             </t>
  </si>
  <si>
    <t>P114847</t>
  </si>
  <si>
    <t>Malawi - Improve Education Quality Project</t>
  </si>
  <si>
    <t>P131660</t>
  </si>
  <si>
    <t>Malawi - Skills Development Project</t>
  </si>
  <si>
    <t>P058681</t>
  </si>
  <si>
    <t>Malaysia</t>
  </si>
  <si>
    <t xml:space="preserve">Malaysia - Education Sector Support Project                                                                                                                                                                                                                     </t>
  </si>
  <si>
    <t>P055944</t>
  </si>
  <si>
    <t xml:space="preserve">Maldives - Third Education and Training Project                                                                                                                                                                                                                 </t>
  </si>
  <si>
    <t>P040650</t>
  </si>
  <si>
    <t>Mali</t>
  </si>
  <si>
    <t xml:space="preserve">Mali - Education Sector Expenditure Program                                                                                                                                                                                                                     </t>
  </si>
  <si>
    <t>P093991</t>
  </si>
  <si>
    <t>Mali - Second Education Sector Investment Program Project</t>
  </si>
  <si>
    <t>P071308</t>
  </si>
  <si>
    <t xml:space="preserve">Mauritania - Education Sector Development Program                                                                                                                                                                                                               </t>
  </si>
  <si>
    <t>P087180</t>
  </si>
  <si>
    <t xml:space="preserve">Mauritania - Higher Education                                                                                                                                                                                                                                  </t>
  </si>
  <si>
    <t>P040199</t>
  </si>
  <si>
    <t xml:space="preserve">Mexico - Basic Education Development (PAREIB) Project                                                                                                                                                                                                           </t>
  </si>
  <si>
    <t>P057531</t>
  </si>
  <si>
    <t xml:space="preserve">Mexico - Basic Education Development Phase II                                                                                                                                                                                                                   </t>
  </si>
  <si>
    <t>P115347</t>
  </si>
  <si>
    <t>Mexico - School Based Management Project (APL2)</t>
  </si>
  <si>
    <t>P088728</t>
  </si>
  <si>
    <t>Mexico - School-based Management (APL) Project</t>
  </si>
  <si>
    <t>P085593</t>
  </si>
  <si>
    <t>Mexico - Tertiary Education Student Assistance Project</t>
  </si>
  <si>
    <t>P127388</t>
  </si>
  <si>
    <t>Moldova - Education Reform Project</t>
  </si>
  <si>
    <t>P124729</t>
  </si>
  <si>
    <t>P125127</t>
  </si>
  <si>
    <t>Mozambique - Education Sector Support Project</t>
  </si>
  <si>
    <t>P001786</t>
  </si>
  <si>
    <t>P125610</t>
  </si>
  <si>
    <t>P104015</t>
  </si>
  <si>
    <t>Nepal - Enhanced Vocational Education and Training Project</t>
  </si>
  <si>
    <t>P113441</t>
  </si>
  <si>
    <t>Nepal - School Sector Reform Program Project</t>
  </si>
  <si>
    <t>P040612</t>
  </si>
  <si>
    <t xml:space="preserve">Nepal - Basic and Primary Education Project                                                                                                                                                                                                                     </t>
  </si>
  <si>
    <t>P090967</t>
  </si>
  <si>
    <t>P126357</t>
  </si>
  <si>
    <t>Nicaragua - Second Support to the Education Sector Project</t>
  </si>
  <si>
    <t>P050613</t>
  </si>
  <si>
    <t xml:space="preserve">Nicaragua - Second Basic Education Project                                                                                                                                                                                                                      </t>
  </si>
  <si>
    <t>P061209</t>
  </si>
  <si>
    <t xml:space="preserve">Niger - A Basic Education Project                                                                                                                                                                                                                               </t>
  </si>
  <si>
    <t>P122124</t>
  </si>
  <si>
    <t>Nigeria - State Education Program Investment Project</t>
  </si>
  <si>
    <t>P066571</t>
  </si>
  <si>
    <t xml:space="preserve">Nigeria - Second Primary Education Project                                                                                                                                                                                                                      </t>
  </si>
  <si>
    <t>P096151</t>
  </si>
  <si>
    <t>Nigeria - State Education Sector Project</t>
  </si>
  <si>
    <t>P125958</t>
  </si>
  <si>
    <t>Pakistan - Second Punjab Education Sector Reforms Program (PESRP-II) Project</t>
  </si>
  <si>
    <t>P125952</t>
  </si>
  <si>
    <t>Pakistan - Second Sindh Education Sector Project</t>
  </si>
  <si>
    <t>P118779</t>
  </si>
  <si>
    <t>Pakistan - Tertiary Education Support Project</t>
  </si>
  <si>
    <t>P037834</t>
  </si>
  <si>
    <t xml:space="preserve">Pakistan - Northern Education Project                                                                                                                                                                                                                           </t>
  </si>
  <si>
    <t>P107300</t>
  </si>
  <si>
    <t>Pakistan - Sindh Education Sector Project (SEP)</t>
  </si>
  <si>
    <t>P052021</t>
  </si>
  <si>
    <t xml:space="preserve">Panama - Second Basic Education Project                                                                                                                                                                                                                         </t>
  </si>
  <si>
    <t>P122194</t>
  </si>
  <si>
    <t>Peru - Higher Education Quality Improvement Project</t>
  </si>
  <si>
    <t>P073967</t>
  </si>
  <si>
    <t xml:space="preserve">Romania -  Rural Education Project                                                                                                                                                                                                                             </t>
  </si>
  <si>
    <t>P050474</t>
  </si>
  <si>
    <t xml:space="preserve">Russian Federation - Education Reform Project                                                                                                                                                                                                                   </t>
  </si>
  <si>
    <t>P150828</t>
  </si>
  <si>
    <t>P146877</t>
  </si>
  <si>
    <t>Sao Tome and Principe - Second Phase of Quality Education for All Project</t>
  </si>
  <si>
    <t>P133333</t>
  </si>
  <si>
    <t>Senegal - Quality and Equity of Basic Education</t>
  </si>
  <si>
    <t>P123673</t>
  </si>
  <si>
    <t>Senegal - Tertiary Education Governance and Financing for Results Project</t>
  </si>
  <si>
    <t>P047319</t>
  </si>
  <si>
    <t xml:space="preserve">Senegal - Quality Education for All                                                                                                                                                                                                                             </t>
  </si>
  <si>
    <t>P075189</t>
  </si>
  <si>
    <t xml:space="preserve">Serbia &amp; Montenegro - Republic of Serbia Education Improvement Project                                                                                                                                                                                                </t>
  </si>
  <si>
    <t>P074320</t>
  </si>
  <si>
    <t xml:space="preserve">Sierra Leone - Rehabilitation of Basic Education                                                                                                                                                                                                                </t>
  </si>
  <si>
    <t>P113402</t>
  </si>
  <si>
    <t>Sri Lanka - Higher Education for the Twenty First Century Project</t>
  </si>
  <si>
    <t>P113488</t>
  </si>
  <si>
    <t>Sri Lanka - Transforming the School Education System as the Foundation of a Knowledge Hub Project</t>
  </si>
  <si>
    <t>P050741</t>
  </si>
  <si>
    <t xml:space="preserve">Sri Lanka -  Improving Relevance and quality of Undergraduate Education                                                                                                                                                                                         </t>
  </si>
  <si>
    <t>P010525</t>
  </si>
  <si>
    <t xml:space="preserve">Sri Lanka - Second General Education Project                                                                                                                                                                                                                    </t>
  </si>
  <si>
    <t>St. Lucia</t>
  </si>
  <si>
    <t>P086664</t>
  </si>
  <si>
    <t xml:space="preserve">St . Vincent and the Grenadines - OECS Education Development Project                                                                                                                                                                                            </t>
  </si>
  <si>
    <t>P098496</t>
  </si>
  <si>
    <t>Tanzania - Science and Technology Higher Education Project</t>
  </si>
  <si>
    <t>P114866</t>
  </si>
  <si>
    <t>Tanzania - Second Secondary Education Development Program Project</t>
  </si>
  <si>
    <t>P002789</t>
  </si>
  <si>
    <t>P116520</t>
  </si>
  <si>
    <t>Timor-Leste - Second Chance Education Project</t>
  </si>
  <si>
    <t>P082999</t>
  </si>
  <si>
    <t xml:space="preserve">Tunisia - Education Quality Improvement Program II (EQIP)                                                                                                                                                                                                          </t>
  </si>
  <si>
    <t>P005741</t>
  </si>
  <si>
    <t>Turkey</t>
  </si>
  <si>
    <t>P002972</t>
  </si>
  <si>
    <t xml:space="preserve">Uganda - Education Sector Adjustment Operation                                                                                                                                                                                                                  </t>
  </si>
  <si>
    <t>P070937</t>
  </si>
  <si>
    <t xml:space="preserve">Uruguay - Third Basic Education Quality Improvement Project                                                                                                                                                                                                     </t>
  </si>
  <si>
    <t>P004823</t>
  </si>
  <si>
    <t>Vanuatu</t>
  </si>
  <si>
    <t>VU-SECOND EDUCATION PROJECT</t>
  </si>
  <si>
    <t>P110693</t>
  </si>
  <si>
    <t>Vietnam - New-Model Universities Project</t>
  </si>
  <si>
    <t>P117393</t>
  </si>
  <si>
    <t>Vietnam - School Readiness Promotion Project</t>
  </si>
  <si>
    <t>P004828</t>
  </si>
  <si>
    <t xml:space="preserve">Vietnam - Higher Education Project                                                                                                                                                                                                                              </t>
  </si>
  <si>
    <t>P044803</t>
  </si>
  <si>
    <t xml:space="preserve">Vietnam - Primary Education for Disadvantaged Children Project                                                                                                                                                                                                 </t>
  </si>
  <si>
    <t>P051838</t>
  </si>
  <si>
    <t xml:space="preserve">Vietnam - Primary Teacher Development                                                                                                                                                                                                                           </t>
  </si>
  <si>
    <t>P079665</t>
  </si>
  <si>
    <t>Vietnam - Second Higher Education Project</t>
  </si>
  <si>
    <t>P065593</t>
  </si>
  <si>
    <t xml:space="preserve">West Bank and Gaza - Education Action Project                                                                                                                                                                                                                   </t>
  </si>
  <si>
    <t>P110733</t>
  </si>
  <si>
    <t>Republic of Yemen - Higher Education Quality Improvement Project</t>
  </si>
  <si>
    <t>P130853</t>
  </si>
  <si>
    <t>Yemen - Second Basic Education Development Project</t>
  </si>
  <si>
    <t>P043255</t>
  </si>
  <si>
    <t xml:space="preserve">Yemen - Basic Education Expansion Project                                                                                                                                                                                                                       </t>
  </si>
  <si>
    <t>P076183</t>
  </si>
  <si>
    <t xml:space="preserve">Yemen - Higher Education Learning and Innovation Project                                                                                                                                                                                                        </t>
  </si>
  <si>
    <t>P003249</t>
  </si>
  <si>
    <t>P057167</t>
  </si>
  <si>
    <t>Zambia - Technical Education Vocational &amp; Entrepreneur Training (TEVET) Development Program Support Project</t>
  </si>
  <si>
    <t>P127463</t>
  </si>
  <si>
    <t>Brazil - Program to Strengthen Service Delivery in Skills Development, Early Childhood Development, and Water Quality Project</t>
  </si>
  <si>
    <t>P148224</t>
  </si>
  <si>
    <t>Guinea-Bissau</t>
  </si>
  <si>
    <t>P124615</t>
  </si>
  <si>
    <t>Mozambique - Public Financial Management for Results Program Project</t>
  </si>
  <si>
    <t>P148593</t>
  </si>
  <si>
    <t>P128909</t>
  </si>
  <si>
    <t>**Liberia - Health Systems Strengthening Project</t>
  </si>
  <si>
    <t>P126964</t>
  </si>
  <si>
    <t xml:space="preserve">**Nigeria - Youth Employment and Social Support Operation Project </t>
  </si>
  <si>
    <t>P122702</t>
  </si>
  <si>
    <t>P117394</t>
  </si>
  <si>
    <t>Vietnam - Fostering Innovation through Research, Science and Technology (FIRST)</t>
  </si>
  <si>
    <t>P133699</t>
  </si>
  <si>
    <t>P117764</t>
  </si>
  <si>
    <t>Benin - Decentralized Community Driven Services Project</t>
  </si>
  <si>
    <t>P111661</t>
  </si>
  <si>
    <t>Chile - Third Tertiary Education Finance for Results Project</t>
  </si>
  <si>
    <t>P122546</t>
  </si>
  <si>
    <t>Cote d'Ivoire - Emergency Youth Employment and Skills Development Project</t>
  </si>
  <si>
    <t>P129552</t>
  </si>
  <si>
    <t>P117590</t>
  </si>
  <si>
    <t>Colombia - Strengthening the National System of Science, Technology, and Innovation Project</t>
  </si>
  <si>
    <t>P121727</t>
  </si>
  <si>
    <t>P120005</t>
  </si>
  <si>
    <t>Ghana - Gas and Oil Capacity Building Project</t>
  </si>
  <si>
    <t>P125288</t>
  </si>
  <si>
    <t>Guyana - University of Guyana (UG) Science and Technology Support Project</t>
  </si>
  <si>
    <t>P110018</t>
  </si>
  <si>
    <t>Guyana - Improving Teacher Education Project</t>
  </si>
  <si>
    <t>P102177</t>
  </si>
  <si>
    <t>Kazakhstan - Technical and Vocational Education Modernization Project</t>
  </si>
  <si>
    <t>P124913</t>
  </si>
  <si>
    <t>P118177</t>
  </si>
  <si>
    <t>Pakistan - Sindh Skills Development Project</t>
  </si>
  <si>
    <t>P116521</t>
  </si>
  <si>
    <t>Papua New Guinea - Flexible and Open Distance Education Project</t>
  </si>
  <si>
    <t>P120338</t>
  </si>
  <si>
    <t>Russian Federation - Financial Education and Financial Literacy Project</t>
  </si>
  <si>
    <t>P118101</t>
  </si>
  <si>
    <t>Rwanda - Skills Development Project</t>
  </si>
  <si>
    <t>P122179</t>
  </si>
  <si>
    <t>P120804</t>
  </si>
  <si>
    <t>P121193</t>
  </si>
  <si>
    <t>P101369</t>
  </si>
  <si>
    <t>Mexico - Compensatory Education Project</t>
  </si>
  <si>
    <t>Mozambique - Higher Education Science and Technology Project</t>
  </si>
  <si>
    <t>P111662</t>
  </si>
  <si>
    <t>P106208</t>
  </si>
  <si>
    <t>Brazil - Pernambuco Education Results and Accountability (PERA) Project</t>
  </si>
  <si>
    <t>P113508</t>
  </si>
  <si>
    <t>P111304</t>
  </si>
  <si>
    <t>P106280</t>
  </si>
  <si>
    <t>Nigeria - Lagos Eko Secondary Education Project</t>
  </si>
  <si>
    <t>Uzbekistan</t>
  </si>
  <si>
    <t>P091747</t>
  </si>
  <si>
    <t>Vietnam - School Education Quality Assurance Program Project</t>
  </si>
  <si>
    <t>P106259</t>
  </si>
  <si>
    <t>Afghanistan - Second Education Quality Improvement Project</t>
  </si>
  <si>
    <t>P110642</t>
  </si>
  <si>
    <t>P105164</t>
  </si>
  <si>
    <t>Colombia - Second Student Loan Support Project</t>
  </si>
  <si>
    <t>P082908</t>
  </si>
  <si>
    <t>Colombia - Second APL for Rural Education Project</t>
  </si>
  <si>
    <t>P089761</t>
  </si>
  <si>
    <t>Yemen - Secondary Education Development and Girls Access Project</t>
  </si>
  <si>
    <t>P064557</t>
  </si>
  <si>
    <t>Burundi - Education Sector Reconstruction Project</t>
  </si>
  <si>
    <t>P098217</t>
  </si>
  <si>
    <t>Georgia - Education System Realignment and Strengthening Project II</t>
  </si>
  <si>
    <t>P074132</t>
  </si>
  <si>
    <t>Nigeria - Federal Science &amp; Technical Education at Post-Basic Levels Project</t>
  </si>
  <si>
    <t>P095520</t>
  </si>
  <si>
    <t>Uruguay - Promoting Innovation to Enhance Competitiveness Project</t>
  </si>
  <si>
    <t>P098956</t>
  </si>
  <si>
    <t>Burkina Faso - Post-Primary Education Project</t>
  </si>
  <si>
    <t>P088498</t>
  </si>
  <si>
    <t>Chile - Tertiary Education Finance for Results Project</t>
  </si>
  <si>
    <t>P090340</t>
  </si>
  <si>
    <t>Moldova - Quality Education in the Rural Areas Project</t>
  </si>
  <si>
    <t>P087347</t>
  </si>
  <si>
    <t>Mozambique - Technical and Vocational Education and Training Project</t>
  </si>
  <si>
    <t>P094063</t>
  </si>
  <si>
    <t>Philippines - National Program Support for Basic Education Project</t>
  </si>
  <si>
    <t>P089040</t>
  </si>
  <si>
    <t xml:space="preserve">Afghanistan - Strengthening Higher Education Program                                                                                                                                                                                                           </t>
  </si>
  <si>
    <t>P043412</t>
  </si>
  <si>
    <t xml:space="preserve">Morocco - Basic Education Reform Support Project                                                                                                                                                                                                                </t>
  </si>
  <si>
    <t>Tonga</t>
  </si>
  <si>
    <t>P066149</t>
  </si>
  <si>
    <t xml:space="preserve">Turkey - Secondary Education Project                                                                                                                                                                                                                           </t>
  </si>
  <si>
    <t>P085260</t>
  </si>
  <si>
    <t>Vietnam - Targeted Budget Support for National Education For All Plan Implementation Program Project</t>
  </si>
  <si>
    <t>P086791</t>
  </si>
  <si>
    <t xml:space="preserve">Bangladesh - Reaching Out of School Children Project                                                                                                                                                                                                            </t>
  </si>
  <si>
    <t>P074114</t>
  </si>
  <si>
    <t xml:space="preserve">Bhutan - An Education Development Project                                                                                                                                                                                                                       </t>
  </si>
  <si>
    <t>P081269</t>
  </si>
  <si>
    <t xml:space="preserve">Lesotho - The Second Education Sector Development Project (Phase II)                                                                                                                                                                                            </t>
  </si>
  <si>
    <t>P073526</t>
  </si>
  <si>
    <t>Paraguay</t>
  </si>
  <si>
    <t xml:space="preserve">Paraguay - An Education Reform Program                                                                                                                                                                                                                          </t>
  </si>
  <si>
    <t>P075387</t>
  </si>
  <si>
    <t xml:space="preserve">Russian Federation - An E-Learning Support Project                                                                                                                                                                                                              </t>
  </si>
  <si>
    <t>P077282</t>
  </si>
  <si>
    <t xml:space="preserve">Chile - Science for The Knowledge Economy                                                                                                                                                                                                                       </t>
  </si>
  <si>
    <t>P075829</t>
  </si>
  <si>
    <t xml:space="preserve">Jordan - Education Reform for Knowledge Economy Program                                                                                                                                                                                                         </t>
  </si>
  <si>
    <t>P079260</t>
  </si>
  <si>
    <t xml:space="preserve">Kosovo -  Education Participation Improvement Project                                                                                                                                                                                                           </t>
  </si>
  <si>
    <t>P059872</t>
  </si>
  <si>
    <t xml:space="preserve">Turkey - Second Basic Education Project                                                                                                                                                                                                                         </t>
  </si>
  <si>
    <t>P000309</t>
  </si>
  <si>
    <t>P056236</t>
  </si>
  <si>
    <t xml:space="preserve">Egypt - Higher Education Enhancement Project                                                                                                                                                                                                                    </t>
  </si>
  <si>
    <t>P050046</t>
  </si>
  <si>
    <t xml:space="preserve">Guinea - Education For All Project                                                                                                                                                                                                                              </t>
  </si>
  <si>
    <t>P069824</t>
  </si>
  <si>
    <t xml:space="preserve">Mozambique - Higher Education Project                                                                                                                                                                                                                           </t>
  </si>
  <si>
    <t>P077712</t>
  </si>
  <si>
    <t>St. Lucia - Education Development Project (OECS)</t>
  </si>
  <si>
    <t>P064614</t>
  </si>
  <si>
    <t xml:space="preserve">Argentina - Buenos Aires Second Secondary Education Project                                                                                                                                                                                                     </t>
  </si>
  <si>
    <t>P059566</t>
  </si>
  <si>
    <t xml:space="preserve">Brazil - Ceara Basic Education Quality Improvement Project                                                                                                                                                                                                      </t>
  </si>
  <si>
    <t>P068753</t>
  </si>
  <si>
    <t xml:space="preserve">Dominican Republic - Global Distance Learning Network Project                                                                                                                                                                                                   </t>
  </si>
  <si>
    <t>P069083</t>
  </si>
  <si>
    <t xml:space="preserve">Ethiopia - Distance Learning LIL Project                                                                                                                                                                                                                        </t>
  </si>
  <si>
    <t>P071881</t>
  </si>
  <si>
    <t xml:space="preserve">Mauritania - Global Distance Learning Center                                                                                                                                                                                                                    </t>
  </si>
  <si>
    <t>P050578</t>
  </si>
  <si>
    <t xml:space="preserve">Colombia - Rural Education Project                                                                                                                                                                                                                              </t>
  </si>
  <si>
    <t>P050667</t>
  </si>
  <si>
    <t xml:space="preserve">India - Uttar Pradesh Third District Primary Education Project                                                                                                                                                                                                  </t>
  </si>
  <si>
    <t>P050945</t>
  </si>
  <si>
    <t xml:space="preserve">Tunisia - Education Quality Improvement Program (EQIP)                                                                                                                                                                                                          </t>
  </si>
  <si>
    <t>P046051</t>
  </si>
  <si>
    <t xml:space="preserve">China - Higher Education Project                                                                                                                                                                                                                                </t>
  </si>
  <si>
    <t>P040196</t>
  </si>
  <si>
    <t xml:space="preserve">Indonesia - Sumatera Basic Education Project                                                                                                                                                                                                                    </t>
  </si>
  <si>
    <t>P036049</t>
  </si>
  <si>
    <t xml:space="preserve">Indonesia - Early Child Development Project                                                                                                                                                                                                                     </t>
  </si>
  <si>
    <t>P057953</t>
  </si>
  <si>
    <t xml:space="preserve">Tajikistan - Education Reform Project                                                                                                                                                                                                                           </t>
  </si>
  <si>
    <t>P041994</t>
  </si>
  <si>
    <t xml:space="preserve">Uruguay - Second Basic Education Quality Improvement Project                                                                                                                                                                                                    </t>
  </si>
  <si>
    <t>P050714</t>
  </si>
  <si>
    <t xml:space="preserve">Argentina - Third Secondary Education Project                                                                                                                                                                                                                   </t>
  </si>
  <si>
    <t>P009574</t>
  </si>
  <si>
    <t xml:space="preserve">Bhutan - Second Education Project                                                                                                                                                                                                                               </t>
  </si>
  <si>
    <t>P038947</t>
  </si>
  <si>
    <t xml:space="preserve">Brazil - Science and Technology Reform Support Project                                                                                                                                                                                                          </t>
  </si>
  <si>
    <t>P006891</t>
  </si>
  <si>
    <t xml:space="preserve">Colombia - Antioquia Basic Education Project                                                                                                                                                                                                                    </t>
  </si>
  <si>
    <t>P050612</t>
  </si>
  <si>
    <t xml:space="preserve">El Salvador - Education Reform Project                                                                                                                                                                                                                          </t>
  </si>
  <si>
    <t>P041680</t>
  </si>
  <si>
    <t xml:space="preserve">El Salvador - Secondary Education Project                                                                                                                                                                                                                       </t>
  </si>
  <si>
    <t>P000732</t>
  </si>
  <si>
    <t>P038021</t>
  </si>
  <si>
    <t xml:space="preserve">India - Third District Primary Education Project                                                                                                                                                                                                                </t>
  </si>
  <si>
    <t>P038391</t>
  </si>
  <si>
    <t xml:space="preserve">Macedonia - Education Rehabilitation Project                                                                                                                                                                                                                    </t>
  </si>
  <si>
    <t>P001559</t>
  </si>
  <si>
    <t>P001670</t>
  </si>
  <si>
    <t>P044531</t>
  </si>
  <si>
    <t xml:space="preserve">Mexico - Knowledge and Innovation Project                                                                                                                                                                                                                       </t>
  </si>
  <si>
    <t>P059947</t>
  </si>
  <si>
    <t xml:space="preserve">Moldova - General Education Project                                                                                                                                                                                                                             </t>
  </si>
  <si>
    <t>Western Kenya CDD and Flood Mitigation Project</t>
  </si>
  <si>
    <t>Local Governance Reform Project (ILGRP)</t>
  </si>
  <si>
    <t>Participatory Planning;#20;#Participatory Budgeting;#19</t>
  </si>
  <si>
    <t>National Road Improvement and Management Program Phase 2</t>
  </si>
  <si>
    <t>Total War Against HIV and AIDS (TOWA)</t>
  </si>
  <si>
    <t>Free Primary Education Support Project</t>
  </si>
  <si>
    <t>Northern Corridor Transport Improvement Project</t>
  </si>
  <si>
    <t>Rural Access Improvement and Decentralization Project</t>
  </si>
  <si>
    <t>Water Sector Support Project</t>
  </si>
  <si>
    <t>Second Higher Education Project</t>
  </si>
  <si>
    <t>Vector Borne Disease Control Project</t>
  </si>
  <si>
    <t>Health Services and Social Assistance Project</t>
  </si>
  <si>
    <t>Road Sector Development Project</t>
  </si>
  <si>
    <t>National Water Supply and Sanitation</t>
  </si>
  <si>
    <t>Third National Fadama Development Project</t>
  </si>
  <si>
    <t>Public Procurement Reform Project II</t>
  </si>
  <si>
    <t>Procurement;#2;#Third-Party Monitoring;#5</t>
  </si>
  <si>
    <t>Local Government Support Project (LGSP) II</t>
  </si>
  <si>
    <t>South-West Roads: Western Europe-Western China International Transit Corridor</t>
  </si>
  <si>
    <t>Education For All Adaptable Program Grant Phase 1 (APG-1)</t>
  </si>
  <si>
    <t>Roads and Safety Improvement</t>
  </si>
  <si>
    <t>Forest and Nature Conservation Project</t>
  </si>
  <si>
    <t>Health Sector Technology Transfer and Institutional Reform</t>
  </si>
  <si>
    <t>Power Sector Efficiency Enhancement Project</t>
  </si>
  <si>
    <t>Corridor X Highway Project</t>
  </si>
  <si>
    <t>Cash Transfers for Orphans and other Vulnerable Children</t>
  </si>
  <si>
    <t>Second Land Administration Project</t>
  </si>
  <si>
    <t>Infrastructure and Institutions Emergency Recovery Project</t>
  </si>
  <si>
    <t>Project for Improved Financial Reporting and Auditing (PIFRA) 2</t>
  </si>
  <si>
    <t>Punjab Rural Water Supply and Sanitation Project</t>
  </si>
  <si>
    <t>Local Government and Decentralization Project</t>
  </si>
  <si>
    <t>National Program Support for Environment and Natural Resources Management</t>
  </si>
  <si>
    <t>Development and Social Welfare Reform Project</t>
  </si>
  <si>
    <t>Strengthening the Effectiveness of the Social Safety Net Results-Based Financing Specific Investment Loan</t>
  </si>
  <si>
    <t>Tamil Nadu Women's Empowerment and Poverty Reduction Project AF</t>
  </si>
  <si>
    <t>Second Gemidiriya Community Development and Livelihood Improvement Project</t>
  </si>
  <si>
    <t>Egypt</t>
  </si>
  <si>
    <t>Urban Transport Development Project</t>
  </si>
  <si>
    <t xml:space="preserve">Second Northern Uganda Social Action Fund Project (NUSAF2) </t>
  </si>
  <si>
    <t xml:space="preserve">Pradhan Mantri Gram Sadak Yojana (PMGSY) Rural Roads Project </t>
  </si>
  <si>
    <t>Land Records Management and Information Systems Program (LRMIS-P) Province of Punjab</t>
  </si>
  <si>
    <t>Empowerment and Livelihood Improvement "Nuton Jibon" Project or Second Social Investment Program</t>
  </si>
  <si>
    <t>Poor Rural Communities Development Project (PRCDP)</t>
  </si>
  <si>
    <t xml:space="preserve">Uganda Health Systems Strengthening Project </t>
  </si>
  <si>
    <t>P074106</t>
  </si>
  <si>
    <t>P076174</t>
  </si>
  <si>
    <t>P079935</t>
  </si>
  <si>
    <t>P081712</t>
  </si>
  <si>
    <t>P082615</t>
  </si>
  <si>
    <t>P083923</t>
  </si>
  <si>
    <t>P087154</t>
  </si>
  <si>
    <t>P094360</t>
  </si>
  <si>
    <t>P095250</t>
  </si>
  <si>
    <t>P095977</t>
  </si>
  <si>
    <t>P096213</t>
  </si>
  <si>
    <t>P096572</t>
  </si>
  <si>
    <t>P098146</t>
  </si>
  <si>
    <t>P124514</t>
  </si>
  <si>
    <t>P099270</t>
  </si>
  <si>
    <t>P100580</t>
  </si>
  <si>
    <t>P100620</t>
  </si>
  <si>
    <t>P101928</t>
  </si>
  <si>
    <t>P104034</t>
  </si>
  <si>
    <t>P108005</t>
  </si>
  <si>
    <t>P111545</t>
  </si>
  <si>
    <t>P106680</t>
  </si>
  <si>
    <t>P120895</t>
  </si>
  <si>
    <t>P090592</t>
  </si>
  <si>
    <t>P111577</t>
  </si>
  <si>
    <t>P096174</t>
  </si>
  <si>
    <t>P082144</t>
  </si>
  <si>
    <t>P120913</t>
  </si>
  <si>
    <t>P107668</t>
  </si>
  <si>
    <t>P087145</t>
  </si>
  <si>
    <t>P034038</t>
  </si>
  <si>
    <t>P111633</t>
  </si>
  <si>
    <t>P090501</t>
  </si>
  <si>
    <t>P115563</t>
  </si>
  <si>
    <t>P153366</t>
  </si>
  <si>
    <t>3, 10</t>
  </si>
  <si>
    <t>ICT sector/infrastructure investments</t>
  </si>
  <si>
    <t>L1</t>
  </si>
  <si>
    <t>L2</t>
  </si>
  <si>
    <t>Group 1</t>
  </si>
  <si>
    <t>Group 2</t>
  </si>
  <si>
    <t>PFM Systems</t>
  </si>
  <si>
    <t>Public Financial Management systems</t>
  </si>
  <si>
    <t>e-Procurement / e-GP</t>
  </si>
  <si>
    <t>Asset Management</t>
  </si>
  <si>
    <t>Debt Management</t>
  </si>
  <si>
    <t>Government systems</t>
  </si>
  <si>
    <t>Sector Specific ICT Applications</t>
  </si>
  <si>
    <t>e-Services</t>
  </si>
  <si>
    <t>e-Services (transactional)</t>
  </si>
  <si>
    <t>Single window / One-stop shops / Single sign-on</t>
  </si>
  <si>
    <t>Open Government</t>
  </si>
  <si>
    <t>OpenGov</t>
  </si>
  <si>
    <t>Open Government Data</t>
  </si>
  <si>
    <t>Open Budget Data / Citizen's Budget</t>
  </si>
  <si>
    <t>Open Contracting</t>
  </si>
  <si>
    <t xml:space="preserve">Mobile e-Service Applications </t>
  </si>
  <si>
    <t>Identification for Development</t>
  </si>
  <si>
    <t>Civil Registration</t>
  </si>
  <si>
    <t>Passport / e-Passport</t>
  </si>
  <si>
    <t>Unique Business ID</t>
  </si>
  <si>
    <t>Mobile ID applications</t>
  </si>
  <si>
    <t>e-ID enabled services</t>
  </si>
  <si>
    <t>Functional Registries</t>
  </si>
  <si>
    <t>Business registry</t>
  </si>
  <si>
    <t>Taxpayer ID</t>
  </si>
  <si>
    <t>Civil service registry</t>
  </si>
  <si>
    <t>Safety nets/beneficiaries</t>
  </si>
  <si>
    <t>Transport/drivers license</t>
  </si>
  <si>
    <t>Open Source Software applications</t>
  </si>
  <si>
    <t>Tax Management Systems</t>
  </si>
  <si>
    <t>Customs Management Systems</t>
  </si>
  <si>
    <t>Audit</t>
  </si>
  <si>
    <t>Accounting and reporting</t>
  </si>
  <si>
    <t>Product Line</t>
  </si>
  <si>
    <t>Code</t>
  </si>
  <si>
    <t>DA</t>
  </si>
  <si>
    <t>EW</t>
  </si>
  <si>
    <t>IE</t>
  </si>
  <si>
    <t>RF</t>
  </si>
  <si>
    <t>TA</t>
  </si>
  <si>
    <t>TE</t>
  </si>
  <si>
    <t>WD</t>
  </si>
  <si>
    <t>CN</t>
  </si>
  <si>
    <t>DR</t>
  </si>
  <si>
    <t>GE</t>
  </si>
  <si>
    <t>GM</t>
  </si>
  <si>
    <t>GU</t>
  </si>
  <si>
    <t>HT</t>
  </si>
  <si>
    <t>IF</t>
  </si>
  <si>
    <t>MT</t>
  </si>
  <si>
    <t>RN</t>
  </si>
  <si>
    <t>SF</t>
  </si>
  <si>
    <t>SN</t>
  </si>
  <si>
    <t>Donor &amp; Aid Coordination</t>
  </si>
  <si>
    <t>Impact Evaluation</t>
  </si>
  <si>
    <t>AAA products</t>
  </si>
  <si>
    <t>Lending products</t>
  </si>
  <si>
    <t>Standard products</t>
  </si>
  <si>
    <t>Research Services</t>
  </si>
  <si>
    <t>External training</t>
  </si>
  <si>
    <t>World Development Report</t>
  </si>
  <si>
    <t>Carbon Offset</t>
  </si>
  <si>
    <t>Debt Reduction Facility</t>
  </si>
  <si>
    <t>Global Environment Project</t>
  </si>
  <si>
    <t>GEF Medium Sized Program</t>
  </si>
  <si>
    <t>Guarantees</t>
  </si>
  <si>
    <t>HIPC Transfer</t>
  </si>
  <si>
    <t>Institutional Development Fund</t>
  </si>
  <si>
    <t>Montreal Protocol</t>
  </si>
  <si>
    <t>Rainforest</t>
  </si>
  <si>
    <t>Special Financing</t>
  </si>
  <si>
    <t>Sub-National Lending</t>
  </si>
  <si>
    <t>Knowledge Management Product</t>
  </si>
  <si>
    <t>Contrib GPs</t>
  </si>
  <si>
    <t>Borrower</t>
  </si>
  <si>
    <t>PAD URL</t>
  </si>
  <si>
    <t>ICR URL</t>
  </si>
  <si>
    <t>IEG Eval URL</t>
  </si>
  <si>
    <t>GTCDR</t>
  </si>
  <si>
    <t xml:space="preserve">Chad Ministry of Planning, Economy and International Cooperation </t>
  </si>
  <si>
    <t>GHNDR</t>
  </si>
  <si>
    <t>GSURR</t>
  </si>
  <si>
    <t>GTIDR</t>
  </si>
  <si>
    <t>IFMIS+ HRMIS and CS Registry modernization/cleaning</t>
  </si>
  <si>
    <t>GOV</t>
  </si>
  <si>
    <t>GMFDR</t>
  </si>
  <si>
    <t>EACNF</t>
  </si>
  <si>
    <t>Socialist Republic of Vietnam</t>
  </si>
  <si>
    <t>United Mexican States</t>
  </si>
  <si>
    <t>Repulic of Uruguay</t>
  </si>
  <si>
    <t>GFMDR</t>
  </si>
  <si>
    <t>Justice Information Systems</t>
  </si>
  <si>
    <t>Statistical Information Systems</t>
  </si>
  <si>
    <t>Pensions Management System</t>
  </si>
  <si>
    <t>e-Services (integrated / connected)</t>
  </si>
  <si>
    <t>e-Services (information / forms)</t>
  </si>
  <si>
    <t>Lending Instruments</t>
  </si>
  <si>
    <t>SIM</t>
  </si>
  <si>
    <t>LIL</t>
  </si>
  <si>
    <t>Sector Investment &amp; Maintenance Loan</t>
  </si>
  <si>
    <t>Adaptable Program Loan</t>
  </si>
  <si>
    <t>Learning and Innovation Loan</t>
  </si>
  <si>
    <t>Financial Intermediary Loan</t>
  </si>
  <si>
    <t>Emergency Recovery Loan</t>
  </si>
  <si>
    <t>Transport Information Systems</t>
  </si>
  <si>
    <t>1A = ICT Industry and Services</t>
  </si>
  <si>
    <t>1B = ICT literacy, skills development</t>
  </si>
  <si>
    <t>2B = ICT Innovation Policy</t>
  </si>
  <si>
    <t>2C = ICT Innovation Methodologies</t>
  </si>
  <si>
    <t>2D = Internet of Things</t>
  </si>
  <si>
    <t>2 = ICT Innovation and Transformation</t>
  </si>
  <si>
    <t>1 = ICT for Jobs</t>
  </si>
  <si>
    <t>3 = Digital Government</t>
  </si>
  <si>
    <t>3E = ICT for Citizen Engagement</t>
  </si>
  <si>
    <t>4 = ICT Security</t>
  </si>
  <si>
    <t>5 = Telecommunications and Broadband Access</t>
  </si>
  <si>
    <t>5A = Telecommunications Sector Policy and Regulation</t>
  </si>
  <si>
    <t>5B = Access and Connectivity</t>
  </si>
  <si>
    <t>5C = Support to PPPs</t>
  </si>
  <si>
    <t>big data</t>
  </si>
  <si>
    <t>data warehouse</t>
  </si>
  <si>
    <t xml:space="preserve">business </t>
  </si>
  <si>
    <t>IT parks</t>
  </si>
  <si>
    <t>investment promotion</t>
  </si>
  <si>
    <t>2A = Science, Technology and Innovation</t>
  </si>
  <si>
    <t>cloud computing</t>
  </si>
  <si>
    <t>information management</t>
  </si>
  <si>
    <t>3C = ICT Infrastructure</t>
  </si>
  <si>
    <t>enterprise architecture</t>
  </si>
  <si>
    <t>interoperability</t>
  </si>
  <si>
    <t>3D = ICT Methods and Procedures</t>
  </si>
  <si>
    <t>business intelligence</t>
  </si>
  <si>
    <t>3B = ICT Applications</t>
  </si>
  <si>
    <t>data mining</t>
  </si>
  <si>
    <t>TMIS</t>
  </si>
  <si>
    <t>e-GP</t>
  </si>
  <si>
    <t>HRMIS</t>
  </si>
  <si>
    <t>FMIS</t>
  </si>
  <si>
    <t>birth registration</t>
  </si>
  <si>
    <t>civil registration</t>
  </si>
  <si>
    <t>Open Government (Transparency &amp; Accountability)</t>
  </si>
  <si>
    <t>national identification</t>
  </si>
  <si>
    <t>electronic identification</t>
  </si>
  <si>
    <t>national ID</t>
  </si>
  <si>
    <t>electronic ID</t>
  </si>
  <si>
    <t>voter ID</t>
  </si>
  <si>
    <t>electronic passport</t>
  </si>
  <si>
    <t>machine readable travel document</t>
  </si>
  <si>
    <t>e-Passport</t>
  </si>
  <si>
    <t>MRTD</t>
  </si>
  <si>
    <t>UBI</t>
  </si>
  <si>
    <t>unique business identifier</t>
  </si>
  <si>
    <t>unique business ID</t>
  </si>
  <si>
    <t>universal ID</t>
  </si>
  <si>
    <t>mobile ID</t>
  </si>
  <si>
    <t>e-ID</t>
  </si>
  <si>
    <t>death registration</t>
  </si>
  <si>
    <t>CRVS</t>
  </si>
  <si>
    <t>vital statistics</t>
  </si>
  <si>
    <t>birth and death registration</t>
  </si>
  <si>
    <t>Synonym-2</t>
  </si>
  <si>
    <t>Synonym-1</t>
  </si>
  <si>
    <t>citizen engagement</t>
  </si>
  <si>
    <t>3A = ICT Strategy, Policy &amp; Regulation (incl. institutions)</t>
  </si>
  <si>
    <t>web portal</t>
  </si>
  <si>
    <t>disaster recovery center</t>
  </si>
  <si>
    <t>business continuity center</t>
  </si>
  <si>
    <t>data center</t>
  </si>
  <si>
    <t>records management</t>
  </si>
  <si>
    <t>information security</t>
  </si>
  <si>
    <t>digital preservation</t>
  </si>
  <si>
    <t>information quality and integrity</t>
  </si>
  <si>
    <t>digitization</t>
  </si>
  <si>
    <t>System Integration</t>
  </si>
  <si>
    <t>business process reengineering</t>
  </si>
  <si>
    <t>citizen feedback</t>
  </si>
  <si>
    <t>mobile applications</t>
  </si>
  <si>
    <t>data protection law</t>
  </si>
  <si>
    <t>data privacy law</t>
  </si>
  <si>
    <t>mobile computing</t>
  </si>
  <si>
    <t>access to information</t>
  </si>
  <si>
    <t>right to information</t>
  </si>
  <si>
    <t>data protection bill</t>
  </si>
  <si>
    <t>data privacy bill</t>
  </si>
  <si>
    <t>IFMIS</t>
  </si>
  <si>
    <t>financial management information system</t>
  </si>
  <si>
    <t>financial management system</t>
  </si>
  <si>
    <t>budget preparation system</t>
  </si>
  <si>
    <t>budget formulation system</t>
  </si>
  <si>
    <t>budget planning system</t>
  </si>
  <si>
    <t>MTBF</t>
  </si>
  <si>
    <t>MTEF</t>
  </si>
  <si>
    <t>Budget preparation</t>
  </si>
  <si>
    <t>medium term budget framework</t>
  </si>
  <si>
    <t>medium term expenditure framework</t>
  </si>
  <si>
    <t>PBB</t>
  </si>
  <si>
    <t>program based budgeting</t>
  </si>
  <si>
    <t>performance based budgeting</t>
  </si>
  <si>
    <t>Program/Performance Based Budgeting</t>
  </si>
  <si>
    <t>PIP</t>
  </si>
  <si>
    <t>PIM</t>
  </si>
  <si>
    <t>public investment planning system</t>
  </si>
  <si>
    <t>public investment management system</t>
  </si>
  <si>
    <t>PIP system</t>
  </si>
  <si>
    <t>PIM system</t>
  </si>
  <si>
    <t>PBB system</t>
  </si>
  <si>
    <t>Public Investment Management</t>
  </si>
  <si>
    <t>Budget Execution / Treasury system</t>
  </si>
  <si>
    <t>budget execution system</t>
  </si>
  <si>
    <t>treasury system</t>
  </si>
  <si>
    <t>accounting system</t>
  </si>
  <si>
    <t>financial reporting system</t>
  </si>
  <si>
    <t>audit management system</t>
  </si>
  <si>
    <t>audit management information system</t>
  </si>
  <si>
    <t>tax management system</t>
  </si>
  <si>
    <t>customs management system</t>
  </si>
  <si>
    <t>government procurement system</t>
  </si>
  <si>
    <t>public procurement system</t>
  </si>
  <si>
    <t>e-Procurement system</t>
  </si>
  <si>
    <t>electronic government procurement system</t>
  </si>
  <si>
    <t>Human Resources Management Information System</t>
  </si>
  <si>
    <t>human resources management information system</t>
  </si>
  <si>
    <t>human resources management system</t>
  </si>
  <si>
    <t>HRM system</t>
  </si>
  <si>
    <t>HRM</t>
  </si>
  <si>
    <t>payroll management system</t>
  </si>
  <si>
    <t>payroll system</t>
  </si>
  <si>
    <t>payrol module</t>
  </si>
  <si>
    <t>tax management information system</t>
  </si>
  <si>
    <t>TMS</t>
  </si>
  <si>
    <t>CMIS</t>
  </si>
  <si>
    <t>customs management information system</t>
  </si>
  <si>
    <t>asset management system</t>
  </si>
  <si>
    <t>inventory management system</t>
  </si>
  <si>
    <t>debt management system</t>
  </si>
  <si>
    <t>open budget data</t>
  </si>
  <si>
    <t>public finance portal</t>
  </si>
  <si>
    <t>budget performance monitoring system</t>
  </si>
  <si>
    <t>decision support system</t>
  </si>
  <si>
    <t>electronic payment system</t>
  </si>
  <si>
    <t>EFT</t>
  </si>
  <si>
    <t>e-payment</t>
  </si>
  <si>
    <t>Payment Systems</t>
  </si>
  <si>
    <t>treasury single account</t>
  </si>
  <si>
    <t>Web publishing</t>
  </si>
  <si>
    <t>Treasury Single Account</t>
  </si>
  <si>
    <t>TSA</t>
  </si>
  <si>
    <t>STA</t>
  </si>
  <si>
    <t>single treasury account</t>
  </si>
  <si>
    <t>financial management and information system</t>
  </si>
  <si>
    <t>financial information management system</t>
  </si>
  <si>
    <t>integrated FMIS</t>
  </si>
  <si>
    <t>integrated financial management information system</t>
  </si>
  <si>
    <t>Education Management Information System</t>
  </si>
  <si>
    <t>EMIS</t>
  </si>
  <si>
    <t>HMIS</t>
  </si>
  <si>
    <t>hospital management system</t>
  </si>
  <si>
    <t>health management information system</t>
  </si>
  <si>
    <t>HMS</t>
  </si>
  <si>
    <t>Social Protection Management Information System</t>
  </si>
  <si>
    <t>SPMIS</t>
  </si>
  <si>
    <t>SPMS</t>
  </si>
  <si>
    <t>education management information system</t>
  </si>
  <si>
    <t>social protection management information system</t>
  </si>
  <si>
    <t>pensions management system</t>
  </si>
  <si>
    <t>land registration system</t>
  </si>
  <si>
    <t>agriculture management information system</t>
  </si>
  <si>
    <t>AMIS</t>
  </si>
  <si>
    <t>Agriculture Management Information System</t>
  </si>
  <si>
    <t>statistical information systems</t>
  </si>
  <si>
    <t>justice information systems</t>
  </si>
  <si>
    <t>transport information systems</t>
  </si>
  <si>
    <t>Health Management Information System</t>
  </si>
  <si>
    <t>land registration and cadastre system</t>
  </si>
  <si>
    <t>cadastre system</t>
  </si>
  <si>
    <t>Land Registration and Cadastre System</t>
  </si>
  <si>
    <t>e-government portal</t>
  </si>
  <si>
    <t>electronic government portal</t>
  </si>
  <si>
    <t>electronic services for citizens</t>
  </si>
  <si>
    <t>electronic services for government</t>
  </si>
  <si>
    <t>electronic services for public employees</t>
  </si>
  <si>
    <t>civil service management system</t>
  </si>
  <si>
    <t>public administration management system</t>
  </si>
  <si>
    <t>information services</t>
  </si>
  <si>
    <t>electronic services</t>
  </si>
  <si>
    <t>eGovernment</t>
  </si>
  <si>
    <t>digital government</t>
  </si>
  <si>
    <t>electronic government</t>
  </si>
  <si>
    <t>digital governance</t>
  </si>
  <si>
    <t>electronic governance</t>
  </si>
  <si>
    <t>mobile e-service applications</t>
  </si>
  <si>
    <t>single window</t>
  </si>
  <si>
    <t>one-stop shop</t>
  </si>
  <si>
    <t>transactional services</t>
  </si>
  <si>
    <t>integrated services</t>
  </si>
  <si>
    <t>connected services</t>
  </si>
  <si>
    <t>e-Solutions</t>
  </si>
  <si>
    <t>integrated digital solutions</t>
  </si>
  <si>
    <t>system integration</t>
  </si>
  <si>
    <t>open government data</t>
  </si>
  <si>
    <t>citizens budget</t>
  </si>
  <si>
    <t>citizen's budget</t>
  </si>
  <si>
    <t>open source software</t>
  </si>
  <si>
    <t>OSS</t>
  </si>
  <si>
    <t>FLOSS</t>
  </si>
  <si>
    <t>e-Government portal and e-Services</t>
  </si>
  <si>
    <t>e-government</t>
  </si>
  <si>
    <t>egovernment</t>
  </si>
  <si>
    <t>e-government services for citizens</t>
  </si>
  <si>
    <t>egovernment services for citizens</t>
  </si>
  <si>
    <t>egovernment services for businesses</t>
  </si>
  <si>
    <t>e-government services for businesses</t>
  </si>
  <si>
    <t>electronic services for businesses</t>
  </si>
  <si>
    <t>single sign-on portal</t>
  </si>
  <si>
    <t>single sign-on web site</t>
  </si>
  <si>
    <t>AMS</t>
  </si>
  <si>
    <t>DAD</t>
  </si>
  <si>
    <t>aid management system</t>
  </si>
  <si>
    <t>development assistance database</t>
  </si>
  <si>
    <t>aid management platform</t>
  </si>
  <si>
    <t>e-Filing</t>
  </si>
  <si>
    <t>e-Payment</t>
  </si>
  <si>
    <t>Interoperability Standards</t>
  </si>
  <si>
    <t>Digital Signature</t>
  </si>
  <si>
    <t>digital signature</t>
  </si>
  <si>
    <t>electronic signature</t>
  </si>
  <si>
    <t>key performance indicators</t>
  </si>
  <si>
    <t>KPI</t>
  </si>
  <si>
    <t>open data</t>
  </si>
  <si>
    <t>integrated government systems</t>
  </si>
  <si>
    <t>open contracting</t>
  </si>
  <si>
    <t>open procurement</t>
  </si>
  <si>
    <t>free libre open source software</t>
  </si>
  <si>
    <t>free and open source software</t>
  </si>
  <si>
    <t>Keywords-1</t>
  </si>
  <si>
    <t>Keywords-2</t>
  </si>
  <si>
    <t>Keywords-3</t>
  </si>
  <si>
    <t>Keywords-4</t>
  </si>
  <si>
    <t>Keywords-5</t>
  </si>
  <si>
    <t>Keywords-6</t>
  </si>
  <si>
    <t>Keywords-7</t>
  </si>
  <si>
    <t>IT audit</t>
  </si>
  <si>
    <t>information technology audit</t>
  </si>
  <si>
    <t>information technology parks</t>
  </si>
  <si>
    <t>functional registry</t>
  </si>
  <si>
    <t>business registry</t>
  </si>
  <si>
    <t>taxpayer registry</t>
  </si>
  <si>
    <t>civil service registry</t>
  </si>
  <si>
    <t>beneficiary registry</t>
  </si>
  <si>
    <t>vaccination registry</t>
  </si>
  <si>
    <t>patient registry</t>
  </si>
  <si>
    <t>school registry</t>
  </si>
  <si>
    <t>teacher registry</t>
  </si>
  <si>
    <t>student registry</t>
  </si>
  <si>
    <t>land registration</t>
  </si>
  <si>
    <t>fixed asset registry</t>
  </si>
  <si>
    <t>immovable asset registry</t>
  </si>
  <si>
    <t>land registry</t>
  </si>
  <si>
    <t>drivers license registry</t>
  </si>
  <si>
    <t>vehicle registry</t>
  </si>
  <si>
    <t>administrative database</t>
  </si>
  <si>
    <t>marriage records</t>
  </si>
  <si>
    <t>mobile ID applications</t>
  </si>
  <si>
    <t>Identification systems</t>
  </si>
  <si>
    <t>population registry</t>
  </si>
  <si>
    <t>Civil Registration and Vital Statistics</t>
  </si>
  <si>
    <t>National ID / e-ID</t>
  </si>
  <si>
    <t>voter registration</t>
  </si>
  <si>
    <t>Electoral systems</t>
  </si>
  <si>
    <t>biometric ID</t>
  </si>
  <si>
    <t>identification system</t>
  </si>
  <si>
    <t>de-duplication</t>
  </si>
  <si>
    <t>authentication system</t>
  </si>
  <si>
    <t>verification system</t>
  </si>
  <si>
    <t>API</t>
  </si>
  <si>
    <t>application program interface</t>
  </si>
  <si>
    <t>online ID verification</t>
  </si>
  <si>
    <t>voter identity management system</t>
  </si>
  <si>
    <t>company registry</t>
  </si>
  <si>
    <t>corporate registry</t>
  </si>
  <si>
    <t>public employee registry</t>
  </si>
  <si>
    <t>civil servant registry</t>
  </si>
  <si>
    <t>social protection system</t>
  </si>
  <si>
    <t>healthcare management system</t>
  </si>
  <si>
    <t>health care management system</t>
  </si>
  <si>
    <t>hospital registry</t>
  </si>
  <si>
    <t>revenue administration system</t>
  </si>
  <si>
    <t>revenue management system</t>
  </si>
  <si>
    <t>resource mobilization system</t>
  </si>
  <si>
    <t>Health / vaccination registries</t>
  </si>
  <si>
    <t xml:space="preserve">Education / school registries </t>
  </si>
  <si>
    <t>Land  / asset registries</t>
  </si>
  <si>
    <t xml:space="preserve">e-Government / e-Services portal </t>
  </si>
  <si>
    <t>Filters</t>
  </si>
  <si>
    <t>GPs</t>
  </si>
  <si>
    <t>Approval FY</t>
  </si>
  <si>
    <t>1995-2015</t>
  </si>
  <si>
    <t>Lending Inst</t>
  </si>
  <si>
    <t>Product Lines</t>
  </si>
  <si>
    <t>Investment Project Lending</t>
  </si>
  <si>
    <t>Program for Results</t>
  </si>
  <si>
    <t>Non-Lending Technical Assistance</t>
  </si>
  <si>
    <t>Technical Assistance Grant</t>
  </si>
  <si>
    <t>Lending Projects</t>
  </si>
  <si>
    <t>IEG BaP</t>
  </si>
  <si>
    <t>IEG BoP</t>
  </si>
  <si>
    <t>TAC</t>
  </si>
  <si>
    <t>TAI</t>
  </si>
  <si>
    <t>URS</t>
  </si>
  <si>
    <t>FAM</t>
  </si>
  <si>
    <t>GOV, EDU, HNP, SPL, AGR, EDU, F&amp;M, SUR, T&amp;C, T&amp;I, WAT</t>
  </si>
  <si>
    <t>PSL</t>
  </si>
  <si>
    <t xml:space="preserve">Programmatic Structural Adjustment Loan </t>
  </si>
  <si>
    <t>PRC</t>
  </si>
  <si>
    <t>Poverty Reduction Support Credit</t>
  </si>
  <si>
    <t>RIL</t>
  </si>
  <si>
    <t>Rehabilitation Loan</t>
  </si>
  <si>
    <t>Sector Adjustment Loan</t>
  </si>
  <si>
    <t>SAL</t>
  </si>
  <si>
    <t>ICR Out</t>
  </si>
  <si>
    <t>ICR BaP</t>
  </si>
  <si>
    <t>ICR BoP</t>
  </si>
  <si>
    <t>ISR DO</t>
  </si>
  <si>
    <t>ISR IP</t>
  </si>
  <si>
    <t>Last ISR Date</t>
  </si>
  <si>
    <t>Tot Disb ($m)</t>
  </si>
  <si>
    <t>AGR</t>
  </si>
  <si>
    <t>EAE</t>
  </si>
  <si>
    <t>EDU</t>
  </si>
  <si>
    <t>ENV</t>
  </si>
  <si>
    <t>MFM</t>
  </si>
  <si>
    <t>WAT</t>
  </si>
  <si>
    <t>Grants ($m)</t>
  </si>
  <si>
    <t>Iran</t>
  </si>
  <si>
    <t>Cabo Verde</t>
  </si>
  <si>
    <t>Africa</t>
  </si>
  <si>
    <t>Practice</t>
  </si>
  <si>
    <t>SACSL</t>
  </si>
  <si>
    <t>Closed</t>
  </si>
  <si>
    <t>GFADR</t>
  </si>
  <si>
    <t>GEDDR</t>
  </si>
  <si>
    <t>SACNP</t>
  </si>
  <si>
    <t>SACMV</t>
  </si>
  <si>
    <t>SACKB</t>
  </si>
  <si>
    <t>SACBT</t>
  </si>
  <si>
    <t>SACAA</t>
  </si>
  <si>
    <t>MNC04</t>
  </si>
  <si>
    <t>MNC02</t>
  </si>
  <si>
    <t>LCC8C</t>
  </si>
  <si>
    <t>GEEDR</t>
  </si>
  <si>
    <t>GPVDR</t>
  </si>
  <si>
    <t>GENDR</t>
  </si>
  <si>
    <t>EACPF</t>
  </si>
  <si>
    <t>EACIF</t>
  </si>
  <si>
    <t>EACCF</t>
  </si>
  <si>
    <t>AFCW2</t>
  </si>
  <si>
    <t>AFCS1</t>
  </si>
  <si>
    <t>AFCC1</t>
  </si>
  <si>
    <t>Unmik</t>
  </si>
  <si>
    <t>United Republic Of Tanzania</t>
  </si>
  <si>
    <t>Union Of Comoros</t>
  </si>
  <si>
    <t>Un Interim Administration Kosovo - Unmik</t>
  </si>
  <si>
    <t>Un Interim Administration (Unmik)</t>
  </si>
  <si>
    <t>Transitional Islamic State Of Afghanista</t>
  </si>
  <si>
    <t>The Republic Of The Gambia</t>
  </si>
  <si>
    <t>The Republic Of Malawi</t>
  </si>
  <si>
    <t>The Republic Of Kenya</t>
  </si>
  <si>
    <t>The Republic Of Albania</t>
  </si>
  <si>
    <t>The People'S Republic Of Bangladesh</t>
  </si>
  <si>
    <t>The Kyrgyz Republic</t>
  </si>
  <si>
    <t>The Hashemite Kingdom Of Jordan</t>
  </si>
  <si>
    <t>The Government Of Vietnam</t>
  </si>
  <si>
    <t>The Government Of The Philippines</t>
  </si>
  <si>
    <t>The Government Of The Drc</t>
  </si>
  <si>
    <t>The Government Of Sierra Leone</t>
  </si>
  <si>
    <t>The Government Of Jamaica</t>
  </si>
  <si>
    <t>The Government Of Bangladesh</t>
  </si>
  <si>
    <t>The Federal Government Of Nigeria</t>
  </si>
  <si>
    <t>The Commonwealth Of Dominica</t>
  </si>
  <si>
    <t>State Of Rio Grande Do Sul</t>
  </si>
  <si>
    <t>State Of Paraná</t>
  </si>
  <si>
    <t>State Of Ceara, Brazil</t>
  </si>
  <si>
    <t>State Of Bosnia-Herzegovina</t>
  </si>
  <si>
    <t>State Government Of Rio Grande Do Norte</t>
  </si>
  <si>
    <t>State Government Of Acre</t>
  </si>
  <si>
    <t>Sr Vietnam</t>
  </si>
  <si>
    <t>Socialist Republic Of Vietnam</t>
  </si>
  <si>
    <t>Soc. Rep. Of Vietnam</t>
  </si>
  <si>
    <t>Soc Rep Of Viet Nam</t>
  </si>
  <si>
    <t>Secretariat Of Public Education</t>
  </si>
  <si>
    <t>Second Phase : Rwanda...</t>
  </si>
  <si>
    <t>Royal Gov'T Of Bhutan</t>
  </si>
  <si>
    <t>Royal Government Of Cambodia</t>
  </si>
  <si>
    <t>Royal Government Of Bhutan</t>
  </si>
  <si>
    <t>Republic Of Zambia</t>
  </si>
  <si>
    <t>Republic Of Yemen</t>
  </si>
  <si>
    <t>Republic Of Venezuela</t>
  </si>
  <si>
    <t>Republic Of Vanuatu</t>
  </si>
  <si>
    <t>Republic Of Uruguay</t>
  </si>
  <si>
    <t>Republic Of Ukraine</t>
  </si>
  <si>
    <t>Republic Of Uganda</t>
  </si>
  <si>
    <t>Republic Of Turkey, Under-Secretariat Of</t>
  </si>
  <si>
    <t>Republic Of Turkey</t>
  </si>
  <si>
    <t>Republic Of The Philippines</t>
  </si>
  <si>
    <t>Republic Of The Gambia</t>
  </si>
  <si>
    <t>Republic Of Tanzania</t>
  </si>
  <si>
    <t>Republic Of Tajikistan</t>
  </si>
  <si>
    <t>Republic Of Sierra Leone</t>
  </si>
  <si>
    <t>Republic Of Serbia</t>
  </si>
  <si>
    <t>Republic Of Russian Federation</t>
  </si>
  <si>
    <t>Republic Of Peru</t>
  </si>
  <si>
    <t>Republic Of Paraguay</t>
  </si>
  <si>
    <t>Republic Of Panama</t>
  </si>
  <si>
    <t>Republic Of Pakistan</t>
  </si>
  <si>
    <t>Republic Of Nigeria</t>
  </si>
  <si>
    <t>Republic Of Niger</t>
  </si>
  <si>
    <t>Republic Of Nicaragua</t>
  </si>
  <si>
    <t>Republic Of Mozambique</t>
  </si>
  <si>
    <t>Republic Of Moldova</t>
  </si>
  <si>
    <t>Republic Of Maldives</t>
  </si>
  <si>
    <t>Republic Of Madagascar</t>
  </si>
  <si>
    <t>Republic Of Liberia</t>
  </si>
  <si>
    <t>Republic Of Kenya</t>
  </si>
  <si>
    <t>Republic Of Kazakhstan</t>
  </si>
  <si>
    <t>Republic Of Indonesia</t>
  </si>
  <si>
    <t>Republic Of India</t>
  </si>
  <si>
    <t>Republic Of Hungary</t>
  </si>
  <si>
    <t>Republic Of Honduras</t>
  </si>
  <si>
    <t>Republic Of Guinea</t>
  </si>
  <si>
    <t>Republic Of Guatemala</t>
  </si>
  <si>
    <t>Republic Of Ghana</t>
  </si>
  <si>
    <t>Republic Of Elarus</t>
  </si>
  <si>
    <t>Republic Of El Salvador</t>
  </si>
  <si>
    <t>Republic Of Ecuador</t>
  </si>
  <si>
    <t>Republic Of Cote D'Ivoire</t>
  </si>
  <si>
    <t>Republic Of Cote D Ivoire</t>
  </si>
  <si>
    <t>Republic Of Colombia</t>
  </si>
  <si>
    <t>Republic Of Chile</t>
  </si>
  <si>
    <t>Republic Of Cameroon</t>
  </si>
  <si>
    <t>Republic Of Burundi</t>
  </si>
  <si>
    <t>Republic Of Benin</t>
  </si>
  <si>
    <t>Republic Of Azerbaijan</t>
  </si>
  <si>
    <t>Republic Of Armenia</t>
  </si>
  <si>
    <t>Republic Of Argentina</t>
  </si>
  <si>
    <t>Rep Of Kazakstan</t>
  </si>
  <si>
    <t>Province Of Buenos Aires, Argentina</t>
  </si>
  <si>
    <t>Prc</t>
  </si>
  <si>
    <t>Pernambuco State Government</t>
  </si>
  <si>
    <t>People'S Republic Of China</t>
  </si>
  <si>
    <t>People'S Republic Of Bangladesh</t>
  </si>
  <si>
    <t>Palestine Liberation Organization*</t>
  </si>
  <si>
    <t>Municipality Of Rio De Janeiro</t>
  </si>
  <si>
    <t>Municipality Of Recife</t>
  </si>
  <si>
    <t>Multiple</t>
  </si>
  <si>
    <t>Mozambique, Tanzania, Malawi</t>
  </si>
  <si>
    <t>Mof</t>
  </si>
  <si>
    <t>Ministry Of Social Solidarity</t>
  </si>
  <si>
    <t>Ministry Of Finance Of Moldova</t>
  </si>
  <si>
    <t>Ministry Of Finance Of Guatemala</t>
  </si>
  <si>
    <t>Ministry Of Finance Of Belarus</t>
  </si>
  <si>
    <t>Ministry Of Finance And Revenue</t>
  </si>
  <si>
    <t>Ministry Of Finance And Planning</t>
  </si>
  <si>
    <t>Ministry Of Finance And Economic Plannin</t>
  </si>
  <si>
    <t>Ministry Of Finance And Economic Develop</t>
  </si>
  <si>
    <t>Ministry Of Finance (Mof)</t>
  </si>
  <si>
    <t>Ministry Of Finance</t>
  </si>
  <si>
    <t>Ministry Of Education And Science</t>
  </si>
  <si>
    <t>Ministry Of Education</t>
  </si>
  <si>
    <t>Ministry Of Economy And Finance</t>
  </si>
  <si>
    <t>Ministry Of Economic Affairs &amp; Developme</t>
  </si>
  <si>
    <t>Ministerio De Economia</t>
  </si>
  <si>
    <t>Mexican Government</t>
  </si>
  <si>
    <t>Lao Pdr</t>
  </si>
  <si>
    <t>Kingdom Of Lesotho</t>
  </si>
  <si>
    <t>Kingdom Of Cambodia</t>
  </si>
  <si>
    <t>Kingdom Of Bhutan</t>
  </si>
  <si>
    <t>Islamic Republic Of Pakistan</t>
  </si>
  <si>
    <t>Islamic Republic Of Iran</t>
  </si>
  <si>
    <t>Islamic Republic Of Afghanistan</t>
  </si>
  <si>
    <t>Icetex- The Government Of Colombia</t>
  </si>
  <si>
    <t>Govt. Of Senegal</t>
  </si>
  <si>
    <t>Govt. Of Nicaragua</t>
  </si>
  <si>
    <t>Govt. Of Mozambique</t>
  </si>
  <si>
    <t>Govt. Of Guinea</t>
  </si>
  <si>
    <t>Govt.</t>
  </si>
  <si>
    <t>Govt Of Zambia</t>
  </si>
  <si>
    <t>Govt Of Socialist Republic Of Vietnam</t>
  </si>
  <si>
    <t>Gov'T Of Niger</t>
  </si>
  <si>
    <t>Govt Of Madagascar</t>
  </si>
  <si>
    <t>Govt Of Ghana</t>
  </si>
  <si>
    <t>Govt Of Gambia</t>
  </si>
  <si>
    <t>Govt Of Burkina Faso</t>
  </si>
  <si>
    <t>Govt Of Argentina</t>
  </si>
  <si>
    <t>Govt</t>
  </si>
  <si>
    <t>Govmt Of Nepal</t>
  </si>
  <si>
    <t>Governments Of Caribbean Nations</t>
  </si>
  <si>
    <t>Governments</t>
  </si>
  <si>
    <t>Government Of Zambia</t>
  </si>
  <si>
    <t>Government Of Yemen</t>
  </si>
  <si>
    <t>Government Of Uganda</t>
  </si>
  <si>
    <t>Government Of Turkey</t>
  </si>
  <si>
    <t>Government Of Tunisia</t>
  </si>
  <si>
    <t>Government Of Timor-Leste</t>
  </si>
  <si>
    <t>Government Of The Republic Of Tajikistan</t>
  </si>
  <si>
    <t>Government Of The Republic Of Senegal</t>
  </si>
  <si>
    <t>Government Of The Republic Of Mali</t>
  </si>
  <si>
    <t>Government Of The Republic Of Malawi</t>
  </si>
  <si>
    <t>Government Of The Republic Of Kenya</t>
  </si>
  <si>
    <t>Government Of The Republic Of Congo</t>
  </si>
  <si>
    <t>Government Of The Philippines</t>
  </si>
  <si>
    <t>Government Of The Maldives</t>
  </si>
  <si>
    <t>Government Of The Kyrgyz Republic</t>
  </si>
  <si>
    <t>Government Of The Gambia</t>
  </si>
  <si>
    <t>Government Of The Dominican Republic</t>
  </si>
  <si>
    <t>Government Of Tanzania</t>
  </si>
  <si>
    <t>Government Of Tajikistan</t>
  </si>
  <si>
    <t>Government Of Stp</t>
  </si>
  <si>
    <t>Government Of St. Vincent &amp; The Grenadin</t>
  </si>
  <si>
    <t>Government Of St. Vincent &amp; Grenadines</t>
  </si>
  <si>
    <t>Government Of St. Lucia</t>
  </si>
  <si>
    <t>Government Of Sri Lanka</t>
  </si>
  <si>
    <t>Government Of Sierra Leone</t>
  </si>
  <si>
    <t>Government Of Senegal</t>
  </si>
  <si>
    <t>Government Of Sao Tome And Principe</t>
  </si>
  <si>
    <t>Government Of Rwanda</t>
  </si>
  <si>
    <t>Government Of Russian Federation</t>
  </si>
  <si>
    <t>Government Of Russia</t>
  </si>
  <si>
    <t>Government Of Republic Of Zambia</t>
  </si>
  <si>
    <t>Government Of Province Of Buenos Aires</t>
  </si>
  <si>
    <t>Government Of Png</t>
  </si>
  <si>
    <t>Government Of Philippines</t>
  </si>
  <si>
    <t>Government Of Peru</t>
  </si>
  <si>
    <t>Government Of Papua New Guinea</t>
  </si>
  <si>
    <t>Government Of Pakistan</t>
  </si>
  <si>
    <t>Government Of Nicaragua</t>
  </si>
  <si>
    <t>Government Of Nepal/Mof</t>
  </si>
  <si>
    <t>Government Of Nepal, Mof</t>
  </si>
  <si>
    <t>Government Of Nepal</t>
  </si>
  <si>
    <t>Government Of Mozambique</t>
  </si>
  <si>
    <t>Government Of Morocco</t>
  </si>
  <si>
    <t>Government Of Mongolia</t>
  </si>
  <si>
    <t>Government Of Moldova</t>
  </si>
  <si>
    <t>Government Of Mexico</t>
  </si>
  <si>
    <t>Government Of Mauritania</t>
  </si>
  <si>
    <t>Government Of Mali</t>
  </si>
  <si>
    <t>Government Of Malaysia</t>
  </si>
  <si>
    <t>Government Of Malawi</t>
  </si>
  <si>
    <t>Government Of Madhya Pradesh</t>
  </si>
  <si>
    <t>Government Of Madagascar</t>
  </si>
  <si>
    <t>Government Of Lithuania</t>
  </si>
  <si>
    <t>Government Of Liberia</t>
  </si>
  <si>
    <t>Government Of Lebanon</t>
  </si>
  <si>
    <t>Government Of Latvia</t>
  </si>
  <si>
    <t>Government Of Kenya</t>
  </si>
  <si>
    <t>Government Of Jordan</t>
  </si>
  <si>
    <t>Government Of Jamaica</t>
  </si>
  <si>
    <t>Government Of Indonesia</t>
  </si>
  <si>
    <t>Government Of India (Goi)</t>
  </si>
  <si>
    <t>Government Of India</t>
  </si>
  <si>
    <t>Government Of Hungary</t>
  </si>
  <si>
    <t>Government Of Haiti</t>
  </si>
  <si>
    <t>Government Of Guyana</t>
  </si>
  <si>
    <t>Government Of Guinea</t>
  </si>
  <si>
    <t>Government Of Grenada</t>
  </si>
  <si>
    <t>Government Of Ghana</t>
  </si>
  <si>
    <t>Government Of Georgia</t>
  </si>
  <si>
    <t>Government Of Ethiopia</t>
  </si>
  <si>
    <t>Government Of Eritrea</t>
  </si>
  <si>
    <t>Government Of Ecuador</t>
  </si>
  <si>
    <t>Government Of Democratic Republic Of Con</t>
  </si>
  <si>
    <t>Government Of Croatia</t>
  </si>
  <si>
    <t>Government Of Cote D'Ivoire</t>
  </si>
  <si>
    <t>Government Of Costa Rica</t>
  </si>
  <si>
    <t>Government Of Colombia</t>
  </si>
  <si>
    <t>Government Of Chile</t>
  </si>
  <si>
    <t>Government Of Chad</t>
  </si>
  <si>
    <t>Government Of Cape Verde</t>
  </si>
  <si>
    <t>Government Of Cameroon, Car And Chad</t>
  </si>
  <si>
    <t>Government Of Cameroon</t>
  </si>
  <si>
    <t>Government Of Burkina Faso</t>
  </si>
  <si>
    <t>Government Of Bulgaria</t>
  </si>
  <si>
    <t>Government Of Brazil</t>
  </si>
  <si>
    <t>Government Of Bosnia And Herzegovina</t>
  </si>
  <si>
    <t>Government Of Bolivia</t>
  </si>
  <si>
    <t>Government Of Benin</t>
  </si>
  <si>
    <t>Government Of Bangladesh</t>
  </si>
  <si>
    <t>Government Of Armenia</t>
  </si>
  <si>
    <t>Government Of Argentina</t>
  </si>
  <si>
    <t>Government Of Angola</t>
  </si>
  <si>
    <t>Government Of Algeria</t>
  </si>
  <si>
    <t>Government Of Albania</t>
  </si>
  <si>
    <t>Government Of Afghanistan</t>
  </si>
  <si>
    <t>Government</t>
  </si>
  <si>
    <t>Governement Of Nicaragua</t>
  </si>
  <si>
    <t>Govermt Of Colombia</t>
  </si>
  <si>
    <t>Goverment Of Papua New Guinea</t>
  </si>
  <si>
    <t>Gov. Of Zambia</t>
  </si>
  <si>
    <t>Gov. Of Gambia, Guinea And Burkina Faso</t>
  </si>
  <si>
    <t>Gov. Of Brazil</t>
  </si>
  <si>
    <t>Gov Of Jamaica</t>
  </si>
  <si>
    <t>Gov Of Colombia</t>
  </si>
  <si>
    <t>Gov Of Bolivia</t>
  </si>
  <si>
    <t>Gov</t>
  </si>
  <si>
    <t>Gop</t>
  </si>
  <si>
    <t>Gom</t>
  </si>
  <si>
    <t>Goi</t>
  </si>
  <si>
    <t>Gob</t>
  </si>
  <si>
    <t>Former Yugoslav Republic Of Macedonia</t>
  </si>
  <si>
    <t>First Phase: Kenya, Burundi, Madagascar</t>
  </si>
  <si>
    <t>Federative Republic Of Brazil</t>
  </si>
  <si>
    <t>Federal Republic Of Yugoslavia</t>
  </si>
  <si>
    <t>Federal Republic Of Nigeria</t>
  </si>
  <si>
    <t>Federal Republic Of Ethiopia</t>
  </si>
  <si>
    <t>Federal Ministry Of Finance</t>
  </si>
  <si>
    <t>Federal Government Of Nigeria</t>
  </si>
  <si>
    <t>Federal Democratic Republic Of Ethiopia</t>
  </si>
  <si>
    <t>Fed Dem Republic Of Ethiopia</t>
  </si>
  <si>
    <t>Ecowas Member Countries</t>
  </si>
  <si>
    <t>Department Of Finance (Dof)</t>
  </si>
  <si>
    <t>Co-Operative Republic Of Guyana</t>
  </si>
  <si>
    <t>Cooperative Republic Of Guyana</t>
  </si>
  <si>
    <t>Azerbaijan Republic</t>
  </si>
  <si>
    <t>Antigua And Barbuda</t>
  </si>
  <si>
    <t>Afghanistan Interim Administration</t>
  </si>
  <si>
    <t>Office Of The Prime Minister</t>
  </si>
  <si>
    <t>Office Of The Chief Secretary/Head Of Public Service</t>
  </si>
  <si>
    <t>Ministry Of Education And Culture</t>
  </si>
  <si>
    <t>Secretariat Of Education</t>
  </si>
  <si>
    <t>Tbd</t>
  </si>
  <si>
    <t>Ministry Of Education (Sep) Through Conafe</t>
  </si>
  <si>
    <t>Ministry Of Finance, Budget, Economy, Trade And Planning</t>
  </si>
  <si>
    <t>Ministry Of Education, Science And Technology</t>
  </si>
  <si>
    <t>Treasury Department</t>
  </si>
  <si>
    <t>Mof, Aaca, Civil Service Commission, President'S Office</t>
  </si>
  <si>
    <t>Transitional Islamic State Of Afghanistan</t>
  </si>
  <si>
    <t>Department Of State And Financial Affairs</t>
  </si>
  <si>
    <t>Directorate Of Personnel Management</t>
  </si>
  <si>
    <t>The Ministry Of Territorial Adjustment</t>
  </si>
  <si>
    <t>Dept.Disaster Management &amp; Bangladesh Bureau Of Statistics</t>
  </si>
  <si>
    <t>Administration Of The President/Ministry Of Finance</t>
  </si>
  <si>
    <t>The Ministry Of Education</t>
  </si>
  <si>
    <t>Mic, Gso, Hanoi And Danang Dics</t>
  </si>
  <si>
    <t>The Bureau Of Internal Revenue - Department Of Finance</t>
  </si>
  <si>
    <t>The Ministry Of Environment</t>
  </si>
  <si>
    <t>The Ministry Of Education, Science And Technology</t>
  </si>
  <si>
    <t>Ministry Of Education, Youth, And Culture</t>
  </si>
  <si>
    <t>Ministry Of Finance, Pmo. And Information Commission</t>
  </si>
  <si>
    <t>The State Governments Of Bayelsa, Delta, Edo And Rivers</t>
  </si>
  <si>
    <t>Prime Minister Office</t>
  </si>
  <si>
    <t>Secretariat Of Planning And Management, State Of Ceara</t>
  </si>
  <si>
    <t>Secretariat Of Planning And Financing</t>
  </si>
  <si>
    <t>State Governnment Of Acre</t>
  </si>
  <si>
    <t>Ministry Of Education &amp; Training</t>
  </si>
  <si>
    <t>Ministry Of Environment And Natural Resources</t>
  </si>
  <si>
    <t>Ministry Of Education And Training</t>
  </si>
  <si>
    <t>Ministry Of Science And Technology</t>
  </si>
  <si>
    <t>Ministry Of Finance Of Vietnam</t>
  </si>
  <si>
    <t>Min Of Ed &amp; Trng</t>
  </si>
  <si>
    <t>Sub-Secretariat Of Basic Education</t>
  </si>
  <si>
    <t>Relevant Ministry In Charge Of Telecommunications Portfolio</t>
  </si>
  <si>
    <t>Ministry Of Education, Youth And Sport</t>
  </si>
  <si>
    <t>Ministry Of Economy And Finance (Mef)</t>
  </si>
  <si>
    <t>Ministry Of Education And Research</t>
  </si>
  <si>
    <t>Ministry Of Science, Technology &amp; Vocational Training</t>
  </si>
  <si>
    <t>Ministry Of Higher Education And Scientific Research</t>
  </si>
  <si>
    <t>Social Fund For Development</t>
  </si>
  <si>
    <t>Ministry Of Education And Public Works Project</t>
  </si>
  <si>
    <t>Ukravtodor</t>
  </si>
  <si>
    <t>Multiple Agencies</t>
  </si>
  <si>
    <t>Istanbul Special Provincial Administration</t>
  </si>
  <si>
    <t>Ministry Of National Education</t>
  </si>
  <si>
    <t>Department Of Education</t>
  </si>
  <si>
    <t>Department Of Social Welfare And Development</t>
  </si>
  <si>
    <t>Ministry Of Basic And Secondary Education</t>
  </si>
  <si>
    <t>Tax Committee Of The Republic Of Tjikistan</t>
  </si>
  <si>
    <t>Ministry Of Finance Andf Economic Development</t>
  </si>
  <si>
    <t>Corridor X Limited Liability Company</t>
  </si>
  <si>
    <t>Sineace - National System For Evaluation And Quality Assuran</t>
  </si>
  <si>
    <t>Ministry Of Education (Mieduc)</t>
  </si>
  <si>
    <t>Pakistan Benazir Income Support Programme</t>
  </si>
  <si>
    <t>Federal Ministry Of Education</t>
  </si>
  <si>
    <t>Telcor</t>
  </si>
  <si>
    <t>Cerap</t>
  </si>
  <si>
    <t>National Institute For Social Action (Inas)</t>
  </si>
  <si>
    <t>Ministry Of Education, Youth And Sports</t>
  </si>
  <si>
    <t>Ministry Of Healh, Ministry Of Social Protec. Family &amp; Child</t>
  </si>
  <si>
    <t>Ministry Of Human Resources, Employment And Labor</t>
  </si>
  <si>
    <t>Office Of The President</t>
  </si>
  <si>
    <t>Ministry Of Gender, Children, And Social Development</t>
  </si>
  <si>
    <t>Tax Committee Of The Ministry Of Finance</t>
  </si>
  <si>
    <t>Ministry Of Justice</t>
  </si>
  <si>
    <t>Customs Control Committee (Ccc)</t>
  </si>
  <si>
    <t>Ministry Of Education &amp; Science</t>
  </si>
  <si>
    <t>Ministry Of Health</t>
  </si>
  <si>
    <t>Ministry Of Research And Technology</t>
  </si>
  <si>
    <t>Ministry Of Human Resource Development</t>
  </si>
  <si>
    <t>Min Of Fin &amp; Public Credit</t>
  </si>
  <si>
    <t>Ministry Of The Presidency And Ministry Of Finance</t>
  </si>
  <si>
    <t>Executive Secretariat Of The Cpme</t>
  </si>
  <si>
    <t>Enee</t>
  </si>
  <si>
    <t>Instituto De La Propiedad (Ip)</t>
  </si>
  <si>
    <t>Min. Finance</t>
  </si>
  <si>
    <t>Ministry Of Finance, Office Of The Comptroller General</t>
  </si>
  <si>
    <t>Ministry Of Education (Mineduc)</t>
  </si>
  <si>
    <t>Republic Of Ghana, Ministry Of Finance And Economic Planning</t>
  </si>
  <si>
    <t>Council For Technical And Vocational Education And Training</t>
  </si>
  <si>
    <t>Technical Secretariat Of The Presidency</t>
  </si>
  <si>
    <t>Presidential Commssn For Mod Of Pub Sec (Cmpsp) &amp; Min Of Fin</t>
  </si>
  <si>
    <t>National Council Of Modernization Of The State (Conam)</t>
  </si>
  <si>
    <t>Ministry Of Education And Higher Education</t>
  </si>
  <si>
    <t>Ministry Of State, Of Employment,Social Affairs &amp; Solidarity</t>
  </si>
  <si>
    <t>Ministerio De Educacion Nacional (Men)</t>
  </si>
  <si>
    <t>Colciencias</t>
  </si>
  <si>
    <t>Ministry Of Finance And Public Credit; Dnp</t>
  </si>
  <si>
    <t>National Commission For Science And Technology (Conicyt)</t>
  </si>
  <si>
    <t>Subsecretaria De Desarrollo Regional (Subdere)</t>
  </si>
  <si>
    <t>Ministries Of Basic, Higher &amp; Secondary Educations</t>
  </si>
  <si>
    <t>Ministry Of Finance, Republic Of Burundi</t>
  </si>
  <si>
    <t>Ministry Of Economy</t>
  </si>
  <si>
    <t>The State Revenue Committee</t>
  </si>
  <si>
    <t>Ministry Of Interior</t>
  </si>
  <si>
    <t>Province Of Ba - Ministry Of Education</t>
  </si>
  <si>
    <t>Min. Of Finance</t>
  </si>
  <si>
    <t>Direccion General De Cultura Y Educacion (Dgcye)</t>
  </si>
  <si>
    <t>State Basic Education Secretariat</t>
  </si>
  <si>
    <t>Provinces Of Liaoning And Shandong</t>
  </si>
  <si>
    <t>Dept. Of Human Resources And Social Security Of Guangdong</t>
  </si>
  <si>
    <t>Implementation Monitoring And Evaluation Department</t>
  </si>
  <si>
    <t>Ministry Of Education, Bangladesh</t>
  </si>
  <si>
    <t>Ministry Of Primary And Mass Education (Mopme)</t>
  </si>
  <si>
    <t>Ministry Of Education Of The Palestinian Authority</t>
  </si>
  <si>
    <t>University Grants Commission, Department Of Education</t>
  </si>
  <si>
    <t>Department Of Education, Ministry Of Education And Sports</t>
  </si>
  <si>
    <t>Special Secretariat For Management And Planing</t>
  </si>
  <si>
    <t>Various</t>
  </si>
  <si>
    <t>Ministry Of Finance And Economy</t>
  </si>
  <si>
    <t>The Ministry Of Social Protection, Family And Child (Mspfc)</t>
  </si>
  <si>
    <t>Mof/Sat</t>
  </si>
  <si>
    <t>Agence Djiboutienne De Développement Sociale</t>
  </si>
  <si>
    <t>Government Office, Moldova</t>
  </si>
  <si>
    <t>Segeplan</t>
  </si>
  <si>
    <t>Ministry Of Communication And Information Technology</t>
  </si>
  <si>
    <t>Ministry Of Agriculture, Forestry, Cooperatives And Rural De</t>
  </si>
  <si>
    <t>Ministry Of Finance And Economic Development</t>
  </si>
  <si>
    <t>Public Financial Management Reform Unit</t>
  </si>
  <si>
    <t>Ministry Of Finance And Comptroller General</t>
  </si>
  <si>
    <t>Ministry Of Public Service, Ministry Of Budget</t>
  </si>
  <si>
    <t>Rural Development Dept (Gob) &amp; Social Welfare Dept (Gob)</t>
  </si>
  <si>
    <t>Ministry Of Education And Sciences</t>
  </si>
  <si>
    <t>Ministry Of Education And Sports</t>
  </si>
  <si>
    <t>Office Of The President, Ps Special Programmes</t>
  </si>
  <si>
    <t>Ministry Of Mines And Copirep</t>
  </si>
  <si>
    <t>Minitry Of Transport And Communications</t>
  </si>
  <si>
    <t>Agencia De Ciencia, Tecnologia E Innovacion</t>
  </si>
  <si>
    <t>Secretariat Of Education (Sep)</t>
  </si>
  <si>
    <t>Department Of Planning And Cooperation</t>
  </si>
  <si>
    <t>Ministry Of Education (Moe)</t>
  </si>
  <si>
    <t>Ministry Of Education And Training (Moet)</t>
  </si>
  <si>
    <t>Ministry Of Information &amp; Technology</t>
  </si>
  <si>
    <t>Ministry Of Education, Youth And Culture</t>
  </si>
  <si>
    <t>Education And Literacy Department, Government Of Sindh</t>
  </si>
  <si>
    <t>Finance Department</t>
  </si>
  <si>
    <t>Office Of The Auditor General Of Pakistan</t>
  </si>
  <si>
    <t>Schools Education Department, Government Of Punjab</t>
  </si>
  <si>
    <t>Ministry Of Housing And Urban Development</t>
  </si>
  <si>
    <t>Ministry Of Higher Education</t>
  </si>
  <si>
    <t>Ministry Of Education, Ministry Of Higher Education</t>
  </si>
  <si>
    <t>Ministry Of Communications And Information Technology</t>
  </si>
  <si>
    <t>Icetex</t>
  </si>
  <si>
    <t>Min. Of Education</t>
  </si>
  <si>
    <t>Min Of Education/Min. Of Higher Education</t>
  </si>
  <si>
    <t>Messrs</t>
  </si>
  <si>
    <t>Dnip In Min Of Economy</t>
  </si>
  <si>
    <t>Grenada Opm/Moict; St.Lucia Mofeand; St.Vincent Opm/Moict</t>
  </si>
  <si>
    <t>Oecs Secretariat</t>
  </si>
  <si>
    <t>Cabinet Office</t>
  </si>
  <si>
    <t>Ministry Of Higher Education &amp; Scientific Research</t>
  </si>
  <si>
    <t>Ministry Of Finance, Planning &amp; Economic Development</t>
  </si>
  <si>
    <t>Ministry Of Finance, Planning And Economic Development</t>
  </si>
  <si>
    <t>Mof &amp; Undersecretariats Of Customs And Treasury</t>
  </si>
  <si>
    <t>Ministry Of Communication Technologies And Transport</t>
  </si>
  <si>
    <t>Ministry Of Higher Education, Research &amp; Technology</t>
  </si>
  <si>
    <t>Ministry Of Planning And Finance</t>
  </si>
  <si>
    <t>Statistical Agency Under The President Of Rep. Of Tajikistan</t>
  </si>
  <si>
    <t>Ministry Of Finance (Masaf Ldf Technical Support Team)</t>
  </si>
  <si>
    <t>Office Of The President/Ministry Of Finance</t>
  </si>
  <si>
    <t>Centre National De La Statistique Et Des Etudes Economiques</t>
  </si>
  <si>
    <t>Department Of Environment And Natural Resources</t>
  </si>
  <si>
    <t>Ministry Of Finance And Treasury</t>
  </si>
  <si>
    <t>National Statistical Committee Of The Kyrgyz Republic</t>
  </si>
  <si>
    <t>Department Of State For Finance And Economic Affairs</t>
  </si>
  <si>
    <t>National Institute Of Public Administration (Inap)</t>
  </si>
  <si>
    <t>The Tanzania Social Action Fund</t>
  </si>
  <si>
    <t>Ministry Of Science, Office Of Prime Minister</t>
  </si>
  <si>
    <t>Ministries Of Finance And Education</t>
  </si>
  <si>
    <t>Ministry Of Tertiary Education And Training</t>
  </si>
  <si>
    <t>Gemi Diriya Foundation</t>
  </si>
  <si>
    <t>Rwanda Information Technology Authority (Rita)</t>
  </si>
  <si>
    <t>Ministry Of Plan</t>
  </si>
  <si>
    <t>National Training Foundation</t>
  </si>
  <si>
    <t>Arba</t>
  </si>
  <si>
    <t>Department Of Communication And Information</t>
  </si>
  <si>
    <t>Midis</t>
  </si>
  <si>
    <t>Department Of National Education</t>
  </si>
  <si>
    <t>Bbsydp And Stevta</t>
  </si>
  <si>
    <t>Government Of Punjab</t>
  </si>
  <si>
    <t>Government Of Sindh</t>
  </si>
  <si>
    <t>Central Board Of Revenue</t>
  </si>
  <si>
    <t>1. Ministry Of Finance And: 2. Higher Education Commission</t>
  </si>
  <si>
    <t>Ucresep</t>
  </si>
  <si>
    <t>Department Of Local Infrastructure And Agricultural Roads</t>
  </si>
  <si>
    <t>Department Of Roads</t>
  </si>
  <si>
    <t>Ministries Of Education &amp; Labor</t>
  </si>
  <si>
    <t>World Bank - Ida</t>
  </si>
  <si>
    <t>Ministry Of Higher Education, Science And Technology</t>
  </si>
  <si>
    <t>Information And Communication Technology Authority</t>
  </si>
  <si>
    <t>The State Of Chancellery</t>
  </si>
  <si>
    <t>Secretaria De Economia</t>
  </si>
  <si>
    <t>Ministry Of Economic Affairs And Development</t>
  </si>
  <si>
    <t>Ministere Des Affaires Economiques Et Du Developpement</t>
  </si>
  <si>
    <t>Office Of The President And Cabinet</t>
  </si>
  <si>
    <t>Ministry Of Education Science And Technology</t>
  </si>
  <si>
    <t>Department Of Public Service Management</t>
  </si>
  <si>
    <t>Ministry Of Health And Social Welfare</t>
  </si>
  <si>
    <t>Ministry Of Education/Cerd</t>
  </si>
  <si>
    <t>Council For Development And Reconstruction (Cdr)</t>
  </si>
  <si>
    <t>Moes</t>
  </si>
  <si>
    <t>Ministry Of Education, Science &amp; Technology</t>
  </si>
  <si>
    <t>Ministry Of Roads, Public Works And Housing</t>
  </si>
  <si>
    <t>Nchrd (National Center For Human Resources Development)</t>
  </si>
  <si>
    <t>Planning Institute Of Jamaica (Pioj)</t>
  </si>
  <si>
    <t>Ministry Of Home Affairs, Dir.General Of Regional Autonomy</t>
  </si>
  <si>
    <t>Uttar Pradesh Sabhee Ke Liye Shiksha Pariyojana Parishad</t>
  </si>
  <si>
    <t>Ministry Of Human Resource Development &amp; Project States</t>
  </si>
  <si>
    <t>Ministry Of Human Resource Development, &amp; Gov. Of Rajasthan</t>
  </si>
  <si>
    <t>Government Of Tamil Nadu</t>
  </si>
  <si>
    <t>Minitry Of Humn Resource Development</t>
  </si>
  <si>
    <t>Ministry Of Culture And Education</t>
  </si>
  <si>
    <t>Office National De Partenariat (Onp)</t>
  </si>
  <si>
    <t>Ministry Of Communications</t>
  </si>
  <si>
    <t>Ministry Of Finance; Public Service Bureau; Chamber Of Contr</t>
  </si>
  <si>
    <t>Civil Service College</t>
  </si>
  <si>
    <t>Ministry Of Capacity Building</t>
  </si>
  <si>
    <t>Ministry Of Finance And Economic Developoment</t>
  </si>
  <si>
    <t>Tax Administration</t>
  </si>
  <si>
    <t>Ministry Of Science, Education And Sports</t>
  </si>
  <si>
    <t>Secretaria De Educacion De Pasto</t>
  </si>
  <si>
    <t>Minstry Of Education</t>
  </si>
  <si>
    <t>Ministry Of Plan And Ministry Of Finance</t>
  </si>
  <si>
    <t>Office Of Vice Prime Minister</t>
  </si>
  <si>
    <t>Relevant Ministries In Charged Of Telecommunication &amp; It</t>
  </si>
  <si>
    <t>Minfi- Secretariat Tech Perm De La Plateforme Des Fin. Publi</t>
  </si>
  <si>
    <t>Ministry Of Basic Education And Literacy</t>
  </si>
  <si>
    <t>State Ministry Of Civil Affairs</t>
  </si>
  <si>
    <t>Ministry Of Services And Public Works</t>
  </si>
  <si>
    <t>Ministry Of Communication And Ict</t>
  </si>
  <si>
    <t>Bangladesh Election Commission Secretariat, Government Of Bd</t>
  </si>
  <si>
    <t>Ministry Of Finance, Planning Commission, Line Ministries</t>
  </si>
  <si>
    <t>Local Government Division</t>
  </si>
  <si>
    <t>National Council Of Social Policies</t>
  </si>
  <si>
    <t>Ministry Of Education, Cience And Technology (Mecyt)</t>
  </si>
  <si>
    <t>Prime Minister Of Albania</t>
  </si>
  <si>
    <t>Min. Finance &amp; Plan.</t>
  </si>
  <si>
    <t>Min Of Econ &amp; Others</t>
  </si>
  <si>
    <t>A.N.E.P.</t>
  </si>
  <si>
    <t>Ministry Of Technical And Vocational Education.</t>
  </si>
  <si>
    <t>Min Of Education (Divesup)</t>
  </si>
  <si>
    <t>Relevant Ministry Of Telecommunications And Ict</t>
  </si>
  <si>
    <t>Cabinet Secretary</t>
  </si>
  <si>
    <t>Secretaria De Education De Antioquia</t>
  </si>
  <si>
    <t>Ministry Of Education, Culture &amp; Sports/Fis</t>
  </si>
  <si>
    <t>Pak Audit Dept</t>
  </si>
  <si>
    <t>Ministry Of Economic Development And Planning</t>
  </si>
  <si>
    <t>Conacyt</t>
  </si>
  <si>
    <t>Directorate Of Early Child Education - Mone</t>
  </si>
  <si>
    <t>Directorate Of Secondary &amp; Higher Education Of The Moe</t>
  </si>
  <si>
    <t>Mopme</t>
  </si>
  <si>
    <t>Gnpc, Moe, Epa</t>
  </si>
  <si>
    <t>Ministry Of Social Development And Eradication Of Hunger</t>
  </si>
  <si>
    <t>State Ministry Of Education</t>
  </si>
  <si>
    <t>Lagos State Ministry Of Education</t>
  </si>
  <si>
    <t>Selected State Governments</t>
  </si>
  <si>
    <t>Federal Ministry Of Agriculture &amp; Rural Development</t>
  </si>
  <si>
    <t>Central Project Office Fmf, Mdg Office And State Agencies</t>
  </si>
  <si>
    <t>Federal And State Ministries Of Education</t>
  </si>
  <si>
    <t>Ethiopian Ict Development Authority (Eictda)</t>
  </si>
  <si>
    <t>Ministry Of The Presidency</t>
  </si>
  <si>
    <t>Department Of Public Works And Highways (Dpwh)</t>
  </si>
  <si>
    <t>Ministry Of Civil Service</t>
  </si>
  <si>
    <t>Department Of Foreign Investment Technical Assistance</t>
  </si>
  <si>
    <t>Ministry Of Finance, Economy And Public Administration</t>
  </si>
  <si>
    <t>Ministry Of Finance Albania</t>
  </si>
  <si>
    <t>Aaca, Mof, Ago</t>
  </si>
  <si>
    <t>Ministry Of Planning, Economy And International Cooperation</t>
  </si>
  <si>
    <t>Ministry Of Finance And Economic Planning (Minecofin)</t>
  </si>
  <si>
    <t>Ministry Of Labor, Invalids And Social Affairs</t>
  </si>
  <si>
    <t>Ministry Of Labour, Social Affairs And Equal Opportunities</t>
  </si>
  <si>
    <t>Sedesol/Prospera</t>
  </si>
  <si>
    <t>Ministry Of Planning And International Cooperation (Mopic)</t>
  </si>
  <si>
    <t>Payroll Management System</t>
  </si>
  <si>
    <t>P073886</t>
  </si>
  <si>
    <t>P111592</t>
  </si>
  <si>
    <t>P124639</t>
  </si>
  <si>
    <t>P071094</t>
  </si>
  <si>
    <t>P083904</t>
  </si>
  <si>
    <t>Justice Services Strenghtening</t>
  </si>
  <si>
    <t>P089733</t>
  </si>
  <si>
    <t>Judicial Reform Support Project</t>
  </si>
  <si>
    <t>P090309</t>
  </si>
  <si>
    <t>Judicial Reform</t>
  </si>
  <si>
    <t>P098426</t>
  </si>
  <si>
    <t>Governance Assistance Project</t>
  </si>
  <si>
    <t>P099201</t>
  </si>
  <si>
    <t>Judicial Modernization Project</t>
  </si>
  <si>
    <t>P099924</t>
  </si>
  <si>
    <t>Corporate and Public Sector Accountivility Project</t>
  </si>
  <si>
    <t>P101170</t>
  </si>
  <si>
    <t>Second State Modernization</t>
  </si>
  <si>
    <t>P101324</t>
  </si>
  <si>
    <t>Minas Gerais Partnership II SWAP</t>
  </si>
  <si>
    <t>P101614</t>
  </si>
  <si>
    <t>P102627</t>
  </si>
  <si>
    <t>India - Bihar Panchayat Strengthening Project</t>
  </si>
  <si>
    <t>Congo, Democratic Republic of</t>
  </si>
  <si>
    <t>P104749</t>
  </si>
  <si>
    <t>Justice Sector Support Project</t>
  </si>
  <si>
    <t>P105269</t>
  </si>
  <si>
    <t>Judicial Performance Improvement</t>
  </si>
  <si>
    <t>P106384</t>
  </si>
  <si>
    <t>Statistical Capacity Building-Change and Reform for the Deve</t>
  </si>
  <si>
    <t>P106768</t>
  </si>
  <si>
    <t>Brazil - Rio de Janeiro Renovating and Strengthening Public</t>
  </si>
  <si>
    <t>P110752</t>
  </si>
  <si>
    <t>Justice Services Improvement Project II</t>
  </si>
  <si>
    <t>P112821</t>
  </si>
  <si>
    <t>ML- Governance and Budget Decentralization Technical Assista</t>
  </si>
  <si>
    <t>Gambia, The</t>
  </si>
  <si>
    <t>P117382</t>
  </si>
  <si>
    <t>DRC Establishing Capacity for Core Public Management</t>
  </si>
  <si>
    <t>P117384</t>
  </si>
  <si>
    <t>Public Sector Modernization Project II</t>
  </si>
  <si>
    <t>P120517</t>
  </si>
  <si>
    <t>Local Government Support Project</t>
  </si>
  <si>
    <t>P122478</t>
  </si>
  <si>
    <t>ACBF Regional Capacity Building Project</t>
  </si>
  <si>
    <t>P122990</t>
  </si>
  <si>
    <t>CG Rep: Transparency &amp; Governance Repeat Project</t>
  </si>
  <si>
    <t>P123879</t>
  </si>
  <si>
    <t>Subnational Institutional Strengthening</t>
  </si>
  <si>
    <t>P126848</t>
  </si>
  <si>
    <t>Support for Capacity Dev't of the AUC and other African Unio</t>
  </si>
  <si>
    <t>P128208</t>
  </si>
  <si>
    <t>SL Public Sector Pay &amp; Performance</t>
  </si>
  <si>
    <t>P130903</t>
  </si>
  <si>
    <t>P145261</t>
  </si>
  <si>
    <t>Public Sector Capacity and Performance for Service Delivery</t>
  </si>
  <si>
    <t>P145747</t>
  </si>
  <si>
    <t>DRC: Strengthening PFM and Accountability</t>
  </si>
  <si>
    <t>P149884</t>
  </si>
  <si>
    <t>CF-EMERGENCY PUBLIC SERVICES RESPONSE PROJECT</t>
  </si>
  <si>
    <t>Central African Republic</t>
  </si>
  <si>
    <t>P118028</t>
  </si>
  <si>
    <t>AF: ARTF-2nd Judicial Reform Project</t>
  </si>
  <si>
    <t>P119139</t>
  </si>
  <si>
    <t>Strengthening Legislative Oversight</t>
  </si>
  <si>
    <t>P120125</t>
  </si>
  <si>
    <t>Strengthening Auditor General's Ofice</t>
  </si>
  <si>
    <t>P123845</t>
  </si>
  <si>
    <t>Afghanistan Capacity Building for Results Facility (CBR)</t>
  </si>
  <si>
    <t>P133045</t>
  </si>
  <si>
    <t>State and Local Governance Reform Project</t>
  </si>
  <si>
    <t>P148288</t>
  </si>
  <si>
    <t>Yemen Accountability Enhancement Project</t>
  </si>
  <si>
    <t>P148428</t>
  </si>
  <si>
    <t>Somalia Recurrent Cost &amp; Reform Financing Facility</t>
  </si>
  <si>
    <t>P149971</t>
  </si>
  <si>
    <t>Somalia Capacity Injection</t>
  </si>
  <si>
    <t>Development Policy Financing</t>
  </si>
  <si>
    <t>DPF</t>
  </si>
  <si>
    <t>PFM</t>
  </si>
  <si>
    <t>11, 14, 15, 16</t>
  </si>
  <si>
    <t>4, 11, 14</t>
  </si>
  <si>
    <t xml:space="preserve">Component 3: Court Information System. Resource Management System (RMS) which will cover cover financial, physical, and human resource management functions for the entire justice sector. It w i l l also cover management support functions, both reporting and analytic. </t>
  </si>
  <si>
    <t>10, 11, 14</t>
  </si>
  <si>
    <t>3, 11, 15</t>
  </si>
  <si>
    <t>2, 8</t>
  </si>
  <si>
    <t>11, 14</t>
  </si>
  <si>
    <t>1, 4</t>
  </si>
  <si>
    <t>3, 4</t>
  </si>
  <si>
    <t>3, 4, 5</t>
  </si>
  <si>
    <t>1, 4, 5</t>
  </si>
  <si>
    <t>2, 5</t>
  </si>
  <si>
    <t>31, 34</t>
  </si>
  <si>
    <t>FMIS implementation</t>
  </si>
  <si>
    <t>10, 11</t>
  </si>
  <si>
    <t>11, 12, 14</t>
  </si>
  <si>
    <t>10, 11, 12</t>
  </si>
  <si>
    <t>10, 14</t>
  </si>
  <si>
    <t>1, 2</t>
  </si>
  <si>
    <t>1, 2, 3, 4</t>
  </si>
  <si>
    <t>4, 5</t>
  </si>
  <si>
    <t>2, 3, 7, 9</t>
  </si>
  <si>
    <t>X</t>
  </si>
  <si>
    <t>NID systems database, electoral system integration. Component 1 will support development of the regulatory framework for the entire operation of the NID system, including the issuance of NID numbers and the gathering, updating, and usage of NID data. And component 2 will finance the design and deployment of technology infrastructure and facilities for the NID system, the enhancement of NID database content, and the production and delivery to citizens of 90 million NID cards. And component 3 will develop the capacity of the newly established National Identification Wing (NIDW) of the BEC to be a high-performing, service-oriented, selffinancing public organization.</t>
  </si>
  <si>
    <t>Ministry of Finance / CS REF</t>
  </si>
  <si>
    <t>Subcomponent 1.1: update of the HR and payroll databases (US$ 800,000); Subcomponent 2.1: Technical assistance for Customs, Taxation, Treasury, Payroll, General Inspectorate of Finance and Civil Service (US$ 2 million); Subcomponent 2.2: Equipment for Customs, Taxation, Treasury, General Inspectorate of Finance, Civil Service (US$ 800,000).</t>
  </si>
  <si>
    <t>Ministry of Planning and International Cooperation</t>
  </si>
  <si>
    <t>Supreme National Authority for Combating Corruption (SNACC)</t>
  </si>
  <si>
    <t xml:space="preserve">Component 2: Strengthening IFMIS and Cash Management; Component 3: Public Procurement Reforms; Component 4: Enhanced Internal Audit and Control; Component 5: Increasing the Effectiveness of Revenue Administration; </t>
  </si>
  <si>
    <t>IFMIS, E-procurement, Debt Management, Tax/Customs system, Accounting and audit</t>
  </si>
  <si>
    <t>Component 1: Strengthening the Public Investment Management System (PIMS); Component 2: Strengthening the Budget Preparation Process and Results Based Budgeting</t>
  </si>
  <si>
    <t>MINISTER OF FINANCE</t>
  </si>
  <si>
    <t>COREF</t>
  </si>
  <si>
    <t>Sub-component 2.1: Strengthening external audit processes (US$1.2 million). Sub-component 2.2: Strengthening the legislative oversight (US$1.5 million). Component 3: Strengthening public financial management systems at provincial level;</t>
  </si>
  <si>
    <t>Component 1: Results-based financing to provide an incentive for achieving eligible PSM reforms (US$ 40 million).</t>
  </si>
  <si>
    <t>1, 10, 14</t>
  </si>
  <si>
    <t>1, 3, 10, 11, 14</t>
  </si>
  <si>
    <t>Strengthening the PFM Environment (US$1,450,000); Strengthening Budget Execution (US$4,400,000)</t>
  </si>
  <si>
    <t>Ministry of Finance and Treasury</t>
  </si>
  <si>
    <t xml:space="preserve">Ministry of Planning </t>
  </si>
  <si>
    <t>4, 13, 14</t>
  </si>
  <si>
    <t>Supporting Programs for Service Delivery Results</t>
  </si>
  <si>
    <t>Republic of the Union of Myanmar</t>
  </si>
  <si>
    <t>Component A: Improving revenue mobilization through bringing more revenues from natural resources on budget and strengthening tax administration (US$11.0 million), Component B: Responsive Planning and Budget Preparations; Component C: Budget Execution and Financial reporting</t>
  </si>
  <si>
    <t>Component A: Judicial Service Delivery Improvements; Component B: Strengthening Institutional Capacity, Efficiency and Monitoring and Evaluation</t>
  </si>
  <si>
    <t xml:space="preserve">Component 2: Improving budget execution processes through the implementation of the FMIS (USD 11.5 million) </t>
  </si>
  <si>
    <t>Component 1: Support for improving the stability and reliability of the existing IFMIS platform (US$ 0.883 million, of which IDA US$ 0.752million); Component 2: Support for expansion and modernization of IFMIS platform (US$ 4.375 million, of which IDA US$ 3.913million)</t>
  </si>
  <si>
    <t>Sub-component 1.2 - Support for the Public Investment Management Function (US$ 0.42M);Sub-Component 1.4 - Strengthening Budget Framework and Formulation (US$ 0.28M);  Component 2: Financial Control, Accountability and Oversight (US$ 15.28M); Sub-component 3.2 Tax Systems, business processes, collection and reconciliation (US$4.09M); Component 4: Strengthening Local Governance, financial management and accountability systems (US$4.127M)</t>
  </si>
  <si>
    <t>Component A: Public Financial Management Reform</t>
  </si>
  <si>
    <t>National Planning Commission</t>
  </si>
  <si>
    <t>Kano State, CROSS RIVER STATE, Anambra State Government, Jigawa State Government, Osun State Government, Yobe State Government</t>
  </si>
  <si>
    <t>Islamic Republic of Pakistan</t>
  </si>
  <si>
    <t>Planning and Development Department. Province of the Punjab, Civil Secretariat, Lahore</t>
  </si>
  <si>
    <t>Ministry of Economy and Finance (MEF) and Ministry of General Affairs and Governance (MAGG)</t>
  </si>
  <si>
    <t>Sub-component 1- Accounting and IFMIS; Sub-component 2 – Payroll Management; Sub-component 3 – IFMIS Roll out to districts; Component 2 - Internal Audit; Component 3 - External Audit</t>
  </si>
  <si>
    <t>Component 1: Operational Modernization of the VAT Wing of NBR. Component 2: Introduction of an Integrated VAT Management System.</t>
  </si>
  <si>
    <t xml:space="preserve">Component 2: Process Modernization and Operational Development; Component 3: Information Technology Infrastructure Development </t>
  </si>
  <si>
    <t>5, 10, 15, 16</t>
  </si>
  <si>
    <t>Sub-Component 1.2: Fiscal Reporting and Fiscal Policy Review (US$0.29 million); Sub-Component 1.3: Enhanced Budget Framework (US$1.19 million); Sub-Component 2.2: IFMIS Rollout to M&amp;As (US$8.22 million); Sub-Component 2.4: Treasury, Cash, Debt and Aid Management (US$0.62 million); Sub-Component 3.2: Tax Automation (SIGTAS) (US$4.22 million); Sub-Component 4.3: Strengthening External Audit (US$3.23 million).</t>
  </si>
  <si>
    <t>Component I. Strengthening Institutional Capacity (US$ 15 million)</t>
  </si>
  <si>
    <t xml:space="preserve">African Union Commission </t>
  </si>
  <si>
    <t>2, 3</t>
  </si>
  <si>
    <t>Secretaria de Estado de Planejamento e Coordenagdo Geral do Parand</t>
  </si>
  <si>
    <t>3, 4, 5, 10</t>
  </si>
  <si>
    <t>Subcomponent 1.1: Continue modernization of the public procurement system (US$ 0.5 +1.34 m) Component 2: Improving Human Resource Management (US$6.13million)</t>
  </si>
  <si>
    <t xml:space="preserve">Component 1: Improving Court Performance in the Project Area, Subcomponent 1.3.1 - Revamping of Automated Case Management Systems (CMSs); Sub-component 2.4 (EUR 0.7 million) - Strengthening of M&amp;E tools for courtperformance </t>
  </si>
  <si>
    <t xml:space="preserve">DLI 5 - Proportion of districts for which CMAM receives logistics information34 through the SIMAM system. </t>
  </si>
  <si>
    <t>Republic of Colombia</t>
  </si>
  <si>
    <t>Departamento Nacional de Planeacion (DNP)</t>
  </si>
  <si>
    <t xml:space="preserve">Component 1: Structuring Regional and Local Projects and Designing Long-term  Territorial Strategic Planning Tools (US$10.000 million); Component 3: Providing Technical Assistance Support to SNGs (US$32.530 million) </t>
  </si>
  <si>
    <t xml:space="preserve">Government of the Islamic Republic of Afghanistan </t>
  </si>
  <si>
    <t>Subcomponent 2.4 Consulting Services to Assist with Recruitment ($14 million)</t>
  </si>
  <si>
    <t>Component 2: Intergovernmental Fiscal Relations  and Sub-national PFM; Component 3: Support to E-Budget</t>
  </si>
  <si>
    <t>Government of the Republic of Congo</t>
  </si>
  <si>
    <t>ACBF</t>
  </si>
  <si>
    <t>The first component “Capacity Building Sub-Grants”</t>
  </si>
  <si>
    <t>Sub-component 1.2: Development and Implementation of a Debt Management Strategy (US$0.6 million). Sub-component 2.2: Enhancing Budget Management Information Systems (US$5million). Sub-component 2.3: Strengthening internalAuditProcesses(US$1million). Sub-component 3.1: Strengthening External Audit Processes (US$2 million)</t>
  </si>
  <si>
    <t>Argentine Province of La Rioja</t>
  </si>
  <si>
    <t xml:space="preserve"> Ministry of Finance of the Province of La Rioja</t>
  </si>
  <si>
    <t>Component 1: Government Public Sector Reform Program (EEPs) – US$24 million</t>
  </si>
  <si>
    <t>Component: Information and Data management, budget management</t>
  </si>
  <si>
    <t>1, 4, 5, 10, 11, 14</t>
  </si>
  <si>
    <t>Tax system, Personnel management system, FMIS, Budget management system</t>
  </si>
  <si>
    <t>4, 7, 10, 15, 16</t>
  </si>
  <si>
    <t>Personnel management system, FMIS, Debt management system, Accounting and auditing system</t>
  </si>
  <si>
    <t>Modernize the government accounting system</t>
  </si>
  <si>
    <t>Custom Modernization Program (US$6.8 miOion); Administrative Reform and Modernization of the Central Government (US$4.9 million); Public Sector Comprehensive Financial Management and Performance Control Reform (US$5.1 million)</t>
  </si>
  <si>
    <t>2, 4, 5, 10</t>
  </si>
  <si>
    <t>IFMIS, Customs system, HRMIS and payroll</t>
  </si>
  <si>
    <t xml:space="preserve">Institutionalize budgeting, accounting, cash management, and auditing procedures at various levels of government; </t>
  </si>
  <si>
    <t>10, 11, 14, 15</t>
  </si>
  <si>
    <t xml:space="preserve">Budgeting, accounting and auditing system, IFMIS </t>
  </si>
  <si>
    <t>Planned Technical Assistance to the Treasury (USS1.6 million); Planned Technical Assistance to Customs (USSl.7 million); Planned Technical Assistance to the IRS (USS2.3 million in DroDosed Bank financing; Planned Technical Assistance to SSI (USS2.0 million)</t>
  </si>
  <si>
    <t>Revenue management system, Customs system, FMIS</t>
  </si>
  <si>
    <t>Component A1: Tax Administration; A2: Treasury and Public Credit; C1.: Program-Based and Current Expenditures Budgeting; C2. Budget Expenditures Accounting</t>
  </si>
  <si>
    <t>1, 10, 11, 14, 15</t>
  </si>
  <si>
    <t>Component A. Publc Financial anagement &amp; Control</t>
  </si>
  <si>
    <t xml:space="preserve">Human and Financial Resources Management </t>
  </si>
  <si>
    <t>4, 5, 10</t>
  </si>
  <si>
    <t>Management Information System</t>
  </si>
  <si>
    <t>Honduran Social Security Institute and Social Security System Component (US$1.1 million, 6.6% of project costs). Human Resource Management Component (US$2.5 million, 15.4% of project costs). Integrated Financial Management and Investment Programming Component(US$4.9 million, 30.2% of project costs). Public Procurement Component (US$0.5 million, 2.9% of project costs).</t>
  </si>
  <si>
    <t xml:space="preserve">Government Accounting and Financial Reporting (base cost USS 12.3million); Human Resource Management (HRM) (base cost US$ 1.3 million); Government Auditing (base cost US$ 6.6 million); </t>
  </si>
  <si>
    <t>Design and implementation of the computerized treasury system</t>
  </si>
  <si>
    <t>Revenue Administration: US$36.02 million; Public Expenditure Management: US$ 18.51 million</t>
  </si>
  <si>
    <t>Project Component 1: Implementation of Decentralized Integrated Financial Mgmt. Systems (IFMS) US$ 3.9 million (base cost); Project Component 2: IFMS Public Sector-Wide Integration via Installation of Telecom Links US$ 0.4 million (base cost); Project Component 3: Budget Transaction and Payment Systems Modernization via Banking Network US$ 0.2 million (base cost);</t>
  </si>
  <si>
    <t>7, 10, 11, 13, 14</t>
  </si>
  <si>
    <t>Budget preparation, treasury operations, debt management and public finance management information</t>
  </si>
  <si>
    <t>Buget system, treasury system, debt management system and public investment system</t>
  </si>
  <si>
    <t>4, 10, 11, 14</t>
  </si>
  <si>
    <t>HRMIS, IFMIS, Budget system</t>
  </si>
  <si>
    <t>Development of 8 important sub-systems</t>
  </si>
  <si>
    <t xml:space="preserve"> Ministry of Finance</t>
  </si>
  <si>
    <t>Treasury system</t>
  </si>
  <si>
    <t>Extending Integrated Financial Management Reform; Project Component 3-Strengthening Economic Management</t>
  </si>
  <si>
    <t>Right-sizing and Pay Reform; Policy and Public Service Management</t>
  </si>
  <si>
    <t>4, 5, 10, 14, 15</t>
  </si>
  <si>
    <t xml:space="preserve"> Ministry of Civil Service and Administrative Reform, Ministry of Finance, Line Ministries/agencies involved in restructuring</t>
  </si>
  <si>
    <t>Core systems improvement</t>
  </si>
  <si>
    <t>Government financial management</t>
  </si>
  <si>
    <t xml:space="preserve">Deconcentration and Decentralization of SIGECOF; Registry, Administration, and Control of National Non-financial Assets; Human Resource Financial Management and Control; </t>
  </si>
  <si>
    <t>Statistical Systems macroeconomic analysis and policy formulation; Public Resource Management</t>
  </si>
  <si>
    <t>Judicial information system, FMIS</t>
  </si>
  <si>
    <t>3, 4, 10, 11, 14</t>
  </si>
  <si>
    <t>Implementation of new expenditures management system, Development and implementation of information systems for new budget structures</t>
  </si>
  <si>
    <t>Multilateral Institutions Department of the FMF</t>
  </si>
  <si>
    <t>Government of Nigeria</t>
  </si>
  <si>
    <t>Information management system, Strenghthening legal and judicial system</t>
  </si>
  <si>
    <t xml:space="preserve">Component 1: Public Service Reform (US$ 8.4 million); Component 2: Public Financial Management (US$ 7.0 million); Component 3: Legal Sector Reform (US$ 1.7 million); </t>
  </si>
  <si>
    <t>Prime Minister's Office</t>
  </si>
  <si>
    <t>Economic Relations Division, Ministry of Finance, Bangladesh</t>
  </si>
  <si>
    <t>Officer of the Comptroller and Auditor General (OCAG) of Bangladesh</t>
  </si>
  <si>
    <t>Component 1: Strengthening the institutional arrangements of OCAG, Component 3: Enhancing the institutional capacity of the Financial Management Academy
(FIMA)</t>
  </si>
  <si>
    <t>Finance management technology improvement, audit management systems</t>
  </si>
  <si>
    <t>Bangladesh Parliament</t>
  </si>
  <si>
    <t>Component 1 - Improving Capacity of Parliament’s Financial Oversight Function, Component 2: Enhancing Public Access to Information about the Parliamentary Financial Oversight Committees, Component 3: Modernizing Business Process, Proceedings &amp; Automated Record Management</t>
  </si>
  <si>
    <t>Component 3: Organization &amp; Capacity of JI</t>
  </si>
  <si>
    <t>Republic of Armenia</t>
  </si>
  <si>
    <t>Office of the Government</t>
  </si>
  <si>
    <t>Component 3: Developing Information Systems for Managing Internal Workflow and External
Communication</t>
  </si>
  <si>
    <t>Congo Democratic Republic</t>
  </si>
  <si>
    <t>Sub-component 2.1: Public Financial Management (US$ 3.5 Million)</t>
  </si>
  <si>
    <t>Component 2: Improving Financial Management Information Systems ($ 6.55 million)</t>
  </si>
  <si>
    <t>1, 4, 16</t>
  </si>
  <si>
    <t>The Republic of Mali</t>
  </si>
  <si>
    <t>Ministry of Economy and Finance</t>
  </si>
  <si>
    <t>Component 1- Strengthening capacity for PFM at decentralized level (US $7.1 million)., Component 2 - Pilot new PFM tools in the basic education and health sectors (US $2.0
million)</t>
  </si>
  <si>
    <t>PFM capacity building, education and health systems improvement through new PFM tools</t>
  </si>
  <si>
    <t>(1) revenue mobilization at decentralized level; (2) Budget preparation and monitoring; (3) procurement; and (4) accounting and internal controls.</t>
  </si>
  <si>
    <t>Component 2 – Design, acquisition, and development of a renewed Integrated Financial Management System SIGAF, Component 3 – Implementation of SIGAF and Public Financial Management capacity building in Central Government agencies</t>
  </si>
  <si>
    <t>Republic of Peru</t>
  </si>
  <si>
    <t>Component 1—Improved Justice Services Delivery, Component 2— Improved Human Resources Management Capacity</t>
  </si>
  <si>
    <t>Component 1: Capacity Development (US3 million), Component 2: Leverage and Rationalize Financial Management Information Systems
(US$5.0 million).</t>
  </si>
  <si>
    <t>Component 1: Strengthening public financial management (US$4.5 million)</t>
  </si>
  <si>
    <t>State of Rio de Janeiro</t>
  </si>
  <si>
    <t>Secretariat of Planning and Management of the Government of Rio de Janeiro</t>
  </si>
  <si>
    <t>Component 1: Core Government Systems and Management Tools for Improved, Component 2: Strengthening Education Management Capacity, Teacher Instructional
Practice and Incentives for School Effectiveness (US$4.83 million), Component 3: Health Management and Information Systems (US$5.37 million)</t>
  </si>
  <si>
    <t>Republic of Indonesia</t>
  </si>
  <si>
    <t>BPS-Statistics Indonesia</t>
  </si>
  <si>
    <t>Component B: Improved ICT Platform and Statistical Information Management</t>
  </si>
  <si>
    <t>Republic of Kenya</t>
  </si>
  <si>
    <t>Component 1: Implementing a program of activities for strengthening the Judiciary’s court administration and case management</t>
  </si>
  <si>
    <t>Case Management system development for transparency and accountability</t>
  </si>
  <si>
    <t>Croatia Ministry of Finance</t>
  </si>
  <si>
    <t>Ministry o f Justice Project Management Unit</t>
  </si>
  <si>
    <t>Improving the Efficiency of the State Attorney’s Office (SAO).</t>
  </si>
  <si>
    <t>Democratic Republic of Congo</t>
  </si>
  <si>
    <t>Improvement of Public Expenditure Management (US$14.0 million), Strengthening the Efficiency of Government Operations (US$8.0 million)</t>
  </si>
  <si>
    <t>Public Financial Management Systems improvement, local governance integration</t>
  </si>
  <si>
    <t>4, 5, 10, 11, 14</t>
  </si>
  <si>
    <t>Component 1 - Rationalizing PFM institutional frameworks and processes
(US$807,400), Subcomponent 1.2: Strengthening the budgetary process (US$62,800), Subcomponent 1.3: Supporting gradual computerization of public finances</t>
  </si>
  <si>
    <t>Republic of Kosovo</t>
  </si>
  <si>
    <t>Component 1 -Improving public financial management performance in selected budget organizations (US$3.0 million), Component 3 - Increasing the securityu and efficienct of Government information systems (US$2.3 million)</t>
  </si>
  <si>
    <t>1, 3, 4, 14</t>
  </si>
  <si>
    <t>State of Minas Gerais, Brazil</t>
  </si>
  <si>
    <t>Secretariat of Planning and Management</t>
  </si>
  <si>
    <t>(ii) a technical assistance component of $1 8.5 million to support the operation objectives in the five priority sectors.</t>
  </si>
  <si>
    <t>Republic of Argentina</t>
  </si>
  <si>
    <t>Chief of Cabinet Office/State Modernization Directorate</t>
  </si>
  <si>
    <t>Component 2: Strengthening Key Public Sector Management Instruments (US$9.5 million)</t>
  </si>
  <si>
    <t>Subcomponent three: Improved Governance through Strengthened Accountability, Zntegrio and Transparency (Total costs 207,000 USD), Sub-component two: Tax collection (Total costs 10,508,000 USD)</t>
  </si>
  <si>
    <t>10, 15, 16</t>
  </si>
  <si>
    <t>Republic of Azerbaijan</t>
  </si>
  <si>
    <t>Component 3 - Strengthening accounting, auditing and financial management capacity</t>
  </si>
  <si>
    <t>Component 1: Building capacity for Public Financial Management, Component 3: Preparation for Automation of core PFM operations</t>
  </si>
  <si>
    <t>Ministry of Finance, Azerbaijan</t>
  </si>
  <si>
    <t>Ministry of Justice, Azerbaijan</t>
  </si>
  <si>
    <t>Component 1: Strengthening the Management Capacity of Judicial Institutions, Component 2: Upgrading Court Facilities</t>
  </si>
  <si>
    <t>Design and implementation of an information network between the Judicial-Legal Council (JLC) and other public institutions</t>
  </si>
  <si>
    <t>Component A - Public Financial Management; Component B - Transparency and
Accountability</t>
  </si>
  <si>
    <t>PFM development and modernization, HRMIS implementation, intergovernmental transparency</t>
  </si>
  <si>
    <t>Component 1: Strengthening Institutional Capacity and Operational Effectiveness (US$2.581 m), Component 2: Development of an Integrated Public Financial Management System (US$61.195 m)</t>
  </si>
  <si>
    <t>Ministry of Public Finance</t>
  </si>
  <si>
    <t>Component 3: Court Information Svstem ($21.5 million), Component 4: Institutional Development of Judicial Institutions ($6.61 million)</t>
  </si>
  <si>
    <t>3, 4, 10, 11, 14, 16</t>
  </si>
  <si>
    <t>A: Institutionalizing Judicial Transparency and Accountabilitv (US$7.15 million), B: Harnessing I C T for Judicial Transparency and Effectiveness (US$146.1 million)</t>
  </si>
  <si>
    <t>A. Public Financial Management, Component B. Revenue Administration</t>
  </si>
  <si>
    <t>Ministry of Finance and Public Credit</t>
  </si>
  <si>
    <t>Subcomponent 1.1. Improvement of the efficiency of justice services management (US$ 10.8 7 million), Component 3 - Facilitating access to justice services (US$2.67 million)</t>
  </si>
  <si>
    <t>Financial Management Modernization, Human Resources Management Information System</t>
  </si>
  <si>
    <t>FMIS modernization, budget reform, HRMIS</t>
  </si>
  <si>
    <t>7, 8, 11, 14</t>
  </si>
  <si>
    <t>Improving the Budget Process, Debt Management and Treasury</t>
  </si>
  <si>
    <t>Budget process improvement, debt management, treasury management</t>
  </si>
  <si>
    <t>1. Public Expenditure Management, 2. Public Sector Human Resource Management</t>
  </si>
  <si>
    <t>Expenditure management, budget preparation, treasury management modernization, HRMIS</t>
  </si>
  <si>
    <t>1, 3, 4</t>
  </si>
  <si>
    <t>4, 6, 9</t>
  </si>
  <si>
    <t>1, 2, 3</t>
  </si>
  <si>
    <t>Component 1: Basic Module (US$ 34.02 million), Component 2: Advanced Module (US$12.9 million)</t>
  </si>
  <si>
    <t>Component 2: Enhancing public financial accountability - US$ 68.9 million, Component 1: Strengthening the legal and judicial system - US$71.3 million</t>
  </si>
  <si>
    <t>Judicial system improvement, transparency and accountability improvement</t>
  </si>
  <si>
    <t>Technical Assistance to Support Implementation of Reforms included in the GSAC, Modernization of the Treasury</t>
  </si>
  <si>
    <t>Component 2: Strengthening Debt Management, Component 4: Modernizing the Core FMIS--the SIAFI 21 Program</t>
  </si>
  <si>
    <t>31, 32, 33</t>
  </si>
  <si>
    <t>Subprogram 3 - Justice system reform, Subprogram 5 - Tax systems reform, Subprogram 6 - Information and communications technologies</t>
  </si>
  <si>
    <t>10, 16</t>
  </si>
  <si>
    <t>Expansion of Coverage: SIGEF Institutional, Upgrade of SIGEF's Technological Base, Ensuring Organizational and Functional Support for the IFMS Approach</t>
  </si>
  <si>
    <t>4, 8, 10, 11, 14, 15, 16</t>
  </si>
  <si>
    <t>1A: Public Finance Legislation, 1B: Budget Preparation, 1C: Accounting, Expenditure control and Financial Reporting, 1D: External Audit, 1E: Budget and Treasury Management Information System - BATMIS, 1F: Human Resource Management and Staff Training Enhancement, 2A: Modernizing the Tax Payer Identification System in Bauchi and Kaduna States, 2C: Enhancement of Judicial Services in Cross River State</t>
  </si>
  <si>
    <t>Component 1 .I Implementation of an integrated public financial management system - US$25.00
million, 1.2.2. General Internal Audit Cadre (Inspection Gknkrale des Finances) (US$0.2m), 1.2.5. Auditor General (Chambre/Cour des Comptes) (US$1.1 million)</t>
  </si>
  <si>
    <t>7, 8, 10, 11, 13, 14</t>
  </si>
  <si>
    <t>Strengthening Treasury and Budget Management, Strengthening State Budget and Investment Planning, Strengthening Management o f Public Debt and SOE Fiscal R i s k s</t>
  </si>
  <si>
    <t>Treasury management, budget preparation and management systems, debt management, audit systems implementation</t>
  </si>
  <si>
    <t>1, 2, 4, 16</t>
  </si>
  <si>
    <t>Human Resources Development, Internal Audit, Strengthening Revenue Services, Creating a Tax Compliant Culture, Taxp- a-ye r Identification and Registration</t>
  </si>
  <si>
    <t>Revenue systems improvement, customs and tax administration, audit systems implementation, HRMIS</t>
  </si>
  <si>
    <t>10, 11, 16</t>
  </si>
  <si>
    <t>Component 2: Support to the Ministry of Finance, Component 3: Support to the Auditor General Office</t>
  </si>
  <si>
    <t>Budget preparation assistance, treasury department improvement</t>
  </si>
  <si>
    <t>10, 14, 15, 16</t>
  </si>
  <si>
    <t xml:space="preserve">Component I Financial Sector Reform Program - US$3.75 milion, Component 2: Public Sector Reform - US$1.31 milion, </t>
  </si>
  <si>
    <t>Budget execution, external audit systems, FMIS</t>
  </si>
  <si>
    <t>Strengthening Public Expenditure Management Processes, Improving budget execution, Government Financial Information Systems, Procurement Reform, Establishing a Human Resource Management Information System</t>
  </si>
  <si>
    <t>Component 1: Strengthening Accountability Institutions, Component 2: Improving Financial Management Systems</t>
  </si>
  <si>
    <t>IFMIS implementation, external and internal audit systems, ICT strategy and policy development</t>
  </si>
  <si>
    <t>Component 2. Public Financial Management Reform (US$6.2m), Subcomponent 2.2 IFMIS, Subcomponent 2.5 Procurement reform</t>
  </si>
  <si>
    <t>Increasing Transparency and Governance in Public Financial and Administrative Management, Reforming Public Procurement System and Modernizing Private Sector Legal and Regulatory
Framework</t>
  </si>
  <si>
    <t>Component 2 -Public Administration Reform</t>
  </si>
  <si>
    <t xml:space="preserve">Subcomponent 1.2 - Integrated Financial Management Information Systems (IFMIS)
(US$26.49 million), Subcomponent 1.4 - Reformed Budget Preparation and Budget Execution (USS0.74 million), Subcomponent 1.5 - Improved Debt Management (US$O.S3 million), Subcomaonent 1.6 - Improved Internal Audit (USS3.5 1 million), Subcomponent 2.4 - Payroll Management and Establishment Control (US$4.85 million), </t>
  </si>
  <si>
    <t>IFMIS improvement, debt management, internal and external audit improvement, payroll management</t>
  </si>
  <si>
    <t>7, 10, 11, 14, 16</t>
  </si>
  <si>
    <t>Component 1: Budget Planning and Execution System, Sub-component 1.C: Financial Management Information System (FMIS), Component 2: Internal Control and Audit</t>
  </si>
  <si>
    <t>Budget preparation, execution systems, IFMIS implementation, internal and external audit mechanisms</t>
  </si>
  <si>
    <t>4, 5, 10, 11, 14, 15, 16</t>
  </si>
  <si>
    <t>Component 1: Improving Budget Management including Procurement (US$4.1M), Component 2: Integration and development of the FMIS including the HR and Payroll Management (US$5.9M)</t>
  </si>
  <si>
    <t>Budget preparation and execution systems improvement, IFMIS improvement, HRMIS and payroll systems improvement</t>
  </si>
  <si>
    <t>Capacity Building and Legal and Institutional Reform, Component 2: Strengthening Financial Management Capacity, Component 3: Strengthening Internal Audit Capacity</t>
  </si>
  <si>
    <t>Subcomponent 1.1: Modernization of Revenue Administration (US$O. 7m), Component 2: Budget Formulation (US$1.4m), Component 3: Budget Execution (US$10.6m), Subcomponent 3.3 Treasury Modernization (US$I .3m), Subcomponent 4.1 Internal Audit (US$0.2m</t>
  </si>
  <si>
    <t>Tax administration, revenue administration, budget preparation, budget execution FMIS, treasury single account, internal and external audit systems</t>
  </si>
  <si>
    <t>1, 4, 5, 10</t>
  </si>
  <si>
    <t>Improving Financial Management and Information Systems ($38.5 million), (b) Procurement Reforms (US$10.5 million), Legal, Regulatory and Institutional Strengthening ($6.5 million), c) Tax Administration Reforms (US$S.O million), 2.2 Strengthening personnel and payroll system ((LJS$S.SS million), (ii)H uman Resource Development (US$l. 65 million)</t>
  </si>
  <si>
    <t>FMIS, procurement reform, legal systems reform, HRMIS, tax administration reform, payroll systems implementation</t>
  </si>
  <si>
    <t>Component 1. Public Financial Management (US$16.65 million), Sub-program 1.1: Strengthening budget formulation, Sub-program 1.2: Strengthening budget execution, accounting and jZn uncial reporting, Sub-program 1.5: Strengthening the Internal Audit System</t>
  </si>
  <si>
    <t>1, 2, 10, 11, 14</t>
  </si>
  <si>
    <t>A.1. Planning, Budget Formulation, and Budget Execution, A.2. Financial Management Information System, B. 1. Tax Administration and Petroleum Revenue Collection, B.2. Customs</t>
  </si>
  <si>
    <t>Budget preparation, execution systems, FMIS, customs systems improvement, tax administration systems implementation</t>
  </si>
  <si>
    <t>1.3 Modernization of Registry, Component 4: Improving social protection (US$232,000)</t>
  </si>
  <si>
    <t>Component 2. Human resources capacity development</t>
  </si>
  <si>
    <t>Component 2–Information Management and Data Quality Framework (US$6.75 million, of which US$2.12 million would be financed by the Bank loan):
Subcomponent 2.2–Increasing Data from Authentic Sources (US$5.08 million, of which US$0.80 million would be financed by the Bank loan): Early on in the implementation process, SINTyS identified the need to support the digitalization of information in those entities responsible for generating key social and fiscal data., Component 4-Information Security</t>
  </si>
  <si>
    <t>Component 2 - Improvement o f Budget Procedures and Mechanisms o f the Management Control System, Component 3 - Strengthening Financial Administration at the Municipal Level</t>
  </si>
  <si>
    <t>Budget procedure improvement, treasury strengthening, FMIS improvement</t>
  </si>
  <si>
    <t xml:space="preserve">Implementation of Medium-Term Budget Program (MTBP), Public Investment Management  </t>
  </si>
  <si>
    <t>Budget program implementation, debt management, public investment management</t>
  </si>
  <si>
    <t>10, 15</t>
  </si>
  <si>
    <t>IFMIS implementation, accounting management system improvement</t>
  </si>
  <si>
    <t>Who</t>
  </si>
  <si>
    <t>Information systems for the Judiciary and AGO</t>
  </si>
  <si>
    <t>Component 1 : Financial Accounting and Budgeting System (FABS) - US$'48.739 million, Component 2: Capacity Building and Upgrading of the Office of the Auditor General of Pakistan (OAGP) - US$ 19.345 million, Component 3: Capacity Building and Upgrading of the Office of the Controller General of Accounts (CGA) - US$18.470 million</t>
  </si>
  <si>
    <t>Accounting and budget systems implementation, capacity building for external audit</t>
  </si>
  <si>
    <t>COMPONENT A: IMPROVEMENT OF PUBLIC FINANCE MANAGEMENT (IDA: US$5,135,000), COMPONENT B: SUPPORT TO LOCAL DEVELOPMENT (IDA: US$1,565,000), COMPONENT D: IMPROVEMENT OF HUMAN RESOURCES MANAGEMENT IN PUBLIC ADMINISTRATIONS (IDA: US$2,285,000)</t>
  </si>
  <si>
    <t>4, 10, 11, 14, 16</t>
  </si>
  <si>
    <t>M</t>
  </si>
  <si>
    <t>Integrated Tax and Customs Management Model, Component 4 – Improving the Interoperability</t>
  </si>
  <si>
    <t>The project aims to deepen and institutionalize the MTBF and build a more strategic and performance oriented budget management process, while strengthening financial accountability across the expenditure management cycle. The project supports fundamental reforms of operational budget management functions
in both central units and line ministries</t>
  </si>
  <si>
    <t>8, 15</t>
  </si>
  <si>
    <t>Treasury single account, public private systems accounting and reporting</t>
  </si>
  <si>
    <t>Component 1: Implementation of Treasury Single Account (TSA) System, Component 2: Strengthening accounting and reporting practices in public and private sector</t>
  </si>
  <si>
    <t>Component 2: Somalia Financial Management Information System (SFMIS), Component 3: Budgeting, Expenditure Control, Procurement, Accounting and Reporting (BECPAR)</t>
  </si>
  <si>
    <t>IFMIS implementation, budget planning and execution, accounting and reporting</t>
  </si>
  <si>
    <t>A. Development of PFM reform strategy and action plan and support for their implementation, B. Design of an Integrated Financial Management Information System</t>
  </si>
  <si>
    <t>PFM development and implementation, IFMIS, ICT infrastructure</t>
  </si>
  <si>
    <t>Increase the effectiveness and efficiency ofthe tax system through strengthened voluntary compliance, reduced compliance costs, enhanced professionalism and integrity of STI staff and the use of modern technology</t>
  </si>
  <si>
    <t>Tax administration reform, ICT implementation</t>
  </si>
  <si>
    <t>4, 11</t>
  </si>
  <si>
    <t xml:space="preserve">Component 1: Improving human resource management capacity and performance, Component 2: Improving institutional capacity for policy formulation, implementation and monitoring and evaluation, Component 3: Expanding e-government
</t>
  </si>
  <si>
    <t>Public sector development, HRMIS, e-government services</t>
  </si>
  <si>
    <t>Government systems transparency and accountability, ICT innovation</t>
  </si>
  <si>
    <t>10, 13, 16</t>
  </si>
  <si>
    <t>(a) Carrying out a cc mprehensive process analysis of the Recipient's public financial management system</t>
  </si>
  <si>
    <t>Modernizing revenue policy and administration, Strengthening public expenditure management and control (including project coordination), Improving national statistics system (ISTEEBU)</t>
  </si>
  <si>
    <t>Government of Burundi</t>
  </si>
  <si>
    <t>Revenue policy administration improvement, public expenditure management update, national statistics system improvement</t>
  </si>
  <si>
    <t>1, 11, 16</t>
  </si>
  <si>
    <t>Montenegro Tax Administration</t>
  </si>
  <si>
    <t>Tax systems modernization, auditing, budget preparation</t>
  </si>
  <si>
    <t xml:space="preserve">Component 1: Institutionalizing e-Government in Armenia (US$ 5.0 million), Component 2: Government Finance Management Information System (US$ 7.0 million), Component 3: Service Delivery by the Government to Citizens (G2C) (US$5,66 million), Component 4: Electronic Management System for Pre-Court Proceedings (US$ 1.5 million) </t>
  </si>
  <si>
    <t>IFMIS, e-Government improvement</t>
  </si>
  <si>
    <t>32, 33</t>
  </si>
  <si>
    <t>(ii) establishing information &amp; communications technology (ICT), (i) agency capacity-building, especially human resource development (HRD)</t>
  </si>
  <si>
    <t>ICT infrastructure, HRMIS, e-services development</t>
  </si>
  <si>
    <t>Department of Economic Affairs, Government of India</t>
  </si>
  <si>
    <t>Rural Development &amp; Panchayati Raj Department, Government of Karnataka</t>
  </si>
  <si>
    <t>Component B - Institutional Development</t>
  </si>
  <si>
    <t>32, 33, 35</t>
  </si>
  <si>
    <t>Government of Assam, Government of Mizoram</t>
  </si>
  <si>
    <t>Republic of Tajikistan</t>
  </si>
  <si>
    <t>MINISTRY OF FINANCE</t>
  </si>
  <si>
    <t>Component 1: PFM Modernization, Component 3: Improving e- Government Procurement (e-GP) System and Infrastructure</t>
  </si>
  <si>
    <t>Component 1: Improving the quality of fiscal statistics of the public financial administration, Component 2: Enhancing and expanding the FMIS (SIIF Extendido) with additional functionalities, Component 3: Modernizing the management model for the Directorate of Public Credit and National Treasury (DGCPTN)</t>
  </si>
  <si>
    <t>Component 1: Enhancing Budget Credibility (US$ 6.8 million), Component 2: Strengthening Financial Control and Accountability (US$34.5 million), Component 3: PFM reform coordination and project management (US$3.7 million)</t>
  </si>
  <si>
    <t>6, 7, 8, 10, 11, 14, 15</t>
  </si>
  <si>
    <t>Government of Ghana</t>
  </si>
  <si>
    <t>PFM enhancement, budget preparation and execution, internal and external audit, TSA improvement, IFMIS improvement</t>
  </si>
  <si>
    <t>Federal Government of Somalia</t>
  </si>
  <si>
    <t>Component 1: Macro-fiscal policy formulation, revenue mobilization, planning and budget 
preparation, Component 2: Treasury management, budget execution, procurement, accounting and financial reporting, Sub-component 3.1 Foundations for Supreme Audit Institutions (SAI), Component 4: PFM professionalization</t>
  </si>
  <si>
    <t>Superintendencia de Administracion Tributaria</t>
  </si>
  <si>
    <t>Component 1: Strengthened institutional framework of revenue administration, Component 2: Strengthening Customs Performance at Selected Maritime and Land Border Crossings, Component 3: Managing information and integrating IT systems, Component 4: Setting the foundations for transparency and fair application of tax legislation</t>
  </si>
  <si>
    <t>1, 2, 4</t>
  </si>
  <si>
    <t>HRMIS, customs systems infrastructure, ICT integration and interoperability, tax systems improvement</t>
  </si>
  <si>
    <t>Dropped</t>
  </si>
  <si>
    <t>Institutional Reorganization (US$ 1,961,344.00), Merit-based Professional Civil Service (US$ 3,131,170.00)</t>
  </si>
  <si>
    <t>CS registry, budget planning, systems improvement, planning and reporting</t>
  </si>
  <si>
    <t>10, 11, 12, 15</t>
  </si>
  <si>
    <t>Provision of an IFMIS, Upgrade of Manual Accounting System</t>
  </si>
  <si>
    <t>ReqCC</t>
  </si>
  <si>
    <t>ResCC</t>
  </si>
  <si>
    <t>GWADR</t>
  </si>
  <si>
    <t>Org Closing Dt</t>
  </si>
  <si>
    <t>Rev Closing Dt</t>
  </si>
  <si>
    <t>IBRD Co ($m)</t>
  </si>
  <si>
    <t>IDA Co ($m)</t>
  </si>
  <si>
    <t>Borrower ($m)</t>
  </si>
  <si>
    <t>Co-fin ($m)</t>
  </si>
  <si>
    <t>Tot WB ($m)</t>
  </si>
  <si>
    <t>Net Co ($m)</t>
  </si>
  <si>
    <t>Natural Resource Mgmt System</t>
  </si>
  <si>
    <t>Performance Mgmt System</t>
  </si>
  <si>
    <t>Aid Management System</t>
  </si>
  <si>
    <t>Financial Management Information System</t>
  </si>
  <si>
    <t>Natural resource licensing/registry</t>
  </si>
  <si>
    <t>ICT Cost ($m)</t>
  </si>
  <si>
    <t>IDA/IBRD ($m)</t>
  </si>
  <si>
    <t>4, 5, 7, 10, 11, 14</t>
  </si>
  <si>
    <t>3, 10, 11, 14</t>
  </si>
  <si>
    <t>Component / Output 2: Conceptual design of reform</t>
  </si>
  <si>
    <t>HRMIS, payroll management systems</t>
  </si>
  <si>
    <t>P055383</t>
  </si>
  <si>
    <t>B</t>
  </si>
  <si>
    <t>A</t>
  </si>
  <si>
    <t>P</t>
  </si>
  <si>
    <t>Check all dates (Project Concept Note, Approval, Effectiveness, Orig Closing Dt, Revised Closing Dt)</t>
  </si>
  <si>
    <t>Identify ALL relevant Digital Governance categories (selecting from 6 categories and sub-categories)</t>
  </si>
  <si>
    <t>Identify relevant ICT components and costs</t>
  </si>
  <si>
    <t>Columns</t>
  </si>
  <si>
    <t>Check the change in Task Team Leader name</t>
  </si>
  <si>
    <t xml:space="preserve">Check net commitment and total disbursements </t>
  </si>
  <si>
    <t>Check project commitment breakdown (IBRD / IDA, Grants, Co-financing, Borrower)  &lt;&lt;&lt;  We need to clarify the definitions of Grant and Co-fin</t>
  </si>
  <si>
    <t>AT</t>
  </si>
  <si>
    <t>Check the performance rating of ICT component(s)</t>
  </si>
  <si>
    <t>Update check list</t>
  </si>
  <si>
    <t>Check/update Project Status (Active / Completed / Pipeline)</t>
  </si>
  <si>
    <t>READ  Project Appraisal Document (PAD)   ( do not focus on summary info provided on operations portal only )</t>
  </si>
  <si>
    <t>READ  Implementation Completion Report (ICR)  and  IEG Evaluation/Review Report (IEG), if available. If ICR/IEG is not prepared yet, READ PAD.</t>
  </si>
  <si>
    <t>READ  Project Concept Note (PCN). If not ready, READ Monthly Project Summary. IF PAD is drafted, READ draft PAD.</t>
  </si>
  <si>
    <t>READ relevant project document to identify DG activities</t>
  </si>
  <si>
    <t>All other fields are expected to be checked/updated through BI query reports.</t>
  </si>
  <si>
    <t>All other fields</t>
  </si>
  <si>
    <t>A/M</t>
  </si>
  <si>
    <t xml:space="preserve">Pipeline &gt;&gt;&gt; </t>
  </si>
  <si>
    <t xml:space="preserve">Active &gt;&gt;&gt; </t>
  </si>
  <si>
    <t>P079708</t>
  </si>
  <si>
    <t>AF1</t>
  </si>
  <si>
    <t>AF2</t>
  </si>
  <si>
    <t>P105555</t>
  </si>
  <si>
    <t>P107382</t>
  </si>
  <si>
    <t>P124906</t>
  </si>
  <si>
    <t>P144762</t>
  </si>
  <si>
    <t>P116369</t>
  </si>
  <si>
    <t>P149019</t>
  </si>
  <si>
    <t>P125793</t>
  </si>
  <si>
    <t>P145749</t>
  </si>
  <si>
    <t>P146923</t>
  </si>
  <si>
    <t>P008558</t>
  </si>
  <si>
    <t>P103022</t>
  </si>
  <si>
    <t>Ethiopia - Second Phase of the Protection of Basic Services Project</t>
  </si>
  <si>
    <t>P078359</t>
  </si>
  <si>
    <t>Turkey - Istanbul Seismic Risk Mitigation and Emergency Preparedness Project</t>
  </si>
  <si>
    <t>P151185</t>
  </si>
  <si>
    <t>P117949</t>
  </si>
  <si>
    <t>Yemen - Fourth Social Fund for Development Project</t>
  </si>
  <si>
    <t>AF3</t>
  </si>
  <si>
    <t>African Capacity Building Foundation (ACBF)</t>
  </si>
  <si>
    <t xml:space="preserve">Closed &gt;&gt;&gt; </t>
  </si>
  <si>
    <t>P148476</t>
  </si>
  <si>
    <t>HU</t>
  </si>
  <si>
    <t>IPF, SIL, SIM, TAL, TAG, APL, ERL, P4R</t>
  </si>
  <si>
    <t>M&amp;E systems</t>
  </si>
  <si>
    <t>2, 3, 8, 10, 11, 14</t>
  </si>
  <si>
    <t>1, 2, 3, 8, 10, 14</t>
  </si>
  <si>
    <t>1, 16</t>
  </si>
  <si>
    <t>1, 2, 8, 10, 11, 14</t>
  </si>
  <si>
    <t>3, 4, 5, 7, 10, 11, 14</t>
  </si>
  <si>
    <t>1, 2, 3, 10, 11, 14</t>
  </si>
  <si>
    <t>3, 7, 8, 10, 11, 13, 15, 16</t>
  </si>
  <si>
    <t>1, 4, 10, 11, 14, 16</t>
  </si>
  <si>
    <t>3, 8, 10, 11, 14, 16</t>
  </si>
  <si>
    <t>3, 10, 11, 15, 16</t>
  </si>
  <si>
    <t>3, 10, 11, 14, 16</t>
  </si>
  <si>
    <t>3, 4, 8, 10, 16</t>
  </si>
  <si>
    <t>2, 3, 14</t>
  </si>
  <si>
    <t>Integrated FMIS implementation, Tax administration systems development, customs modernization, treasury single account, e-Procurement</t>
  </si>
  <si>
    <t>ICT infrastructure development for Judicial information systems</t>
  </si>
  <si>
    <t xml:space="preserve">Budget preparation, execution, Procurement, Financial control and audit, Human resource management and development, Information and communication technology </t>
  </si>
  <si>
    <t>Integrated FMIS solutions, HRMIS, Budget preparation and execution, transparency and accountability of government bodies</t>
  </si>
  <si>
    <t>Component 1: Strengthening tax collection agencies (US$7.8 million), Component 2: Modernizing of Public Expenditures and Financial Management (US$7.5 million)</t>
  </si>
  <si>
    <t>PFM modernization, tax systems implementation, customs management systems, statistical information systems, TID, civil registry</t>
  </si>
  <si>
    <t>Component 1: Public Financial Management Reforms ($51.7 million), Component 2: Human Resource Management and Capacity Development ($15.3 million)</t>
  </si>
  <si>
    <t>Component 1 - Strengthening the Customs Administration’s Human Resources Management, Component 2 - Improving Institutional Planning, Monitoring, and Evaluation, Component 3: e-Government</t>
  </si>
  <si>
    <t xml:space="preserve">Component 1: Institutional Development, Component 2: Operational modernization,  Component 3: IT Development </t>
  </si>
  <si>
    <t>Tax management systems, e-Tax applications, TID, ICT development</t>
  </si>
  <si>
    <t>Integrated FMIS solutions, PFM automation, ICT infrastructure development, database management, customs and tax administration, TSA</t>
  </si>
  <si>
    <t>PFM institutional framework development, budget process revision, HRMIS, payroll management system</t>
  </si>
  <si>
    <t>Taxpayer registry (TIN), management information system</t>
  </si>
  <si>
    <t xml:space="preserve">Component I : Strengthening public financial management and public service management at 
central government level, including establishing a functioning system of intergovernmental 
fiscal relations (US$21.28 million), Component 2: Building Public Sector and Financial Management Systems at Provincial Level (US$20.72 Million) </t>
  </si>
  <si>
    <t>PFM implementation, civil registry, payroll systems, tax policy reform, social protection</t>
  </si>
  <si>
    <t>Improved ICT Platform and Statistical Information Management Systems, HRMIS</t>
  </si>
  <si>
    <t xml:space="preserve">Strengthening public financial management (US$8.5 million), Supporting the Civil Service Reform Program ( $2.5 million) </t>
  </si>
  <si>
    <t>PFM modernization, tax administration system, audit systems</t>
  </si>
  <si>
    <t>PFM upgrade, intergovernmental transparency and effectiveness building, Integrated FMIS solutions</t>
  </si>
  <si>
    <t>IFMIS development, tax systems, customs systems</t>
  </si>
  <si>
    <t xml:space="preserve">Component 1: Strengthening and Consolidating Financial Management Systems (US$7.9million), Component 3: Improving Public Sector Human Resources Management (US$3.7 million), Component 2: Strengthening the Public Procurement System (US$4.7 million)
</t>
  </si>
  <si>
    <t>Technological upgrade for the financial management systems SIAFI, HRMIS, FMIS improvement, e-Procurement</t>
  </si>
  <si>
    <t>e-Procurement, audit systems, Integrated FMIS improvement, debt management, civil registry, TIN, TSA</t>
  </si>
  <si>
    <t>Integrated FMIS implementation, revenue management system, e-Payment system, HRMIS, tax administration system, TIN</t>
  </si>
  <si>
    <t>Taxpayer registry implementation, IT infrastructure, audit systems, HRMIS</t>
  </si>
  <si>
    <t>AFMIS and IFMIS development, intergovernmental integration, TSA</t>
  </si>
  <si>
    <t>PFM reform, database development, inter departmental integration, audit systems, e-Procurement</t>
  </si>
  <si>
    <t>Customs management systems, business registry development, registry integration</t>
  </si>
  <si>
    <t>HRMIS modernization, internal audit systems development, treasury modernization, e-Procurement</t>
  </si>
  <si>
    <t>e-Government services and transactional systems, HRMIS development, e-Procurement, access to information</t>
  </si>
  <si>
    <t>ICT innovation, infrastructure development, data integrity framework, information security implementation, e-Government services, NID, civil registry</t>
  </si>
  <si>
    <t>P123461</t>
  </si>
  <si>
    <t>P144049</t>
  </si>
  <si>
    <t>P144381</t>
  </si>
  <si>
    <t>P124643</t>
  </si>
  <si>
    <t>P147016</t>
  </si>
  <si>
    <t>P150743</t>
  </si>
  <si>
    <t>P133637</t>
  </si>
  <si>
    <t>3, 10, 11, 12, 14, 15</t>
  </si>
  <si>
    <t>1, 3, 12</t>
  </si>
  <si>
    <t>12, 18</t>
  </si>
  <si>
    <t>5, 7, 10, 11, 14, 15, 16</t>
  </si>
  <si>
    <t>4, 5, 11, 13</t>
  </si>
  <si>
    <t>1, 4, 10, 11, 14, 15</t>
  </si>
  <si>
    <t>1, 2, 5, 10, 11, 14</t>
  </si>
  <si>
    <t>1, 3</t>
  </si>
  <si>
    <t>32, 35</t>
  </si>
  <si>
    <t>Support for the implementation of the government's strategy to modernize the government accounting system</t>
  </si>
  <si>
    <t>Provide additional funding for software development, acquisition of hardward and trainning for the FMIS and HRMIS</t>
  </si>
  <si>
    <t xml:space="preserve">Component 3 - Financial Management Reform  </t>
  </si>
  <si>
    <t>Operations and policy assistance will be provided to help the roll-out of AFMIS to the provinces</t>
  </si>
  <si>
    <t>Component 1 - Establishing the foundations of robust administrative and fiscal intergovernmental institutions ($9.8 million)</t>
  </si>
  <si>
    <t>Provide complementary support to the MATDS for the development and introduction of a system for collecting, storing, archiving and dissemination of financial, economic, socio-demographic information about municipalities, as well as development of a database of such information.</t>
  </si>
  <si>
    <t xml:space="preserve">Component: A.2. Grants to technical, vocational and agricultural training institutions (US$34.38 million); B.5 State Integrated Financial Management Information Systems (SIFMIS) (US$19.31 million); B.3. Accounting, Expenditure Control and Financial Reporting. Estimated Cost: (US$4.13 million); B.7: Reform of the State Tax Authority (Bayelsa, Delta and Edo states) (US$4.74 million); </t>
  </si>
  <si>
    <t xml:space="preserve">Support the development and use of education management information system; support the review and modernization of the accounting and financial reporting system and revenue and expenditure forecasting; Support the IFMIS </t>
  </si>
  <si>
    <t>Component 1: Strengthening Performance-Based Budget Management and Evaluation (US$9 million), Component 2: New Financial Management Model: Strengthening Budget Execution, Treasury, Accounting and Control (US$30.5 million); Component 3: Strengthening public procurement and contracting (US$15 mill.)</t>
  </si>
  <si>
    <t>Support the Government of Panama in the introduction of resultsbased budgeting practices and the design and implementation of national and sector Performance Monitoring and Evaluation Systems; Development and implementation of IFMIS; support the ongoing development of the GOP's eprocurement platform, PanamaCompra version2; Support acquisition of software and hardware to upgrade INEC systems and capacity to produce, analyze and disseminate statistics</t>
  </si>
  <si>
    <t>Support the mordenization of tax collection system, introduce performance based budgeting system, implement the procurement information system</t>
  </si>
  <si>
    <t xml:space="preserve">Sub-component 1.3 Building capacity for HR Data Management and Control (US$ 4 million); Sub-component 1.4: Building Capacity to Establish an HR Management System (US$ 1.6million); </t>
  </si>
  <si>
    <t>Support the development of HRMIS and Payroll system</t>
  </si>
  <si>
    <t>Key activity: enhancement and deployment of the debt management information system as a unified database and interface with SIGFIP; enhance the respective processing capacities and functionalities of the existing ICT-based PFM information systems platform as well as provide the necessary capability to establish seamless interfaces between the five core systems; Introduce computer-assisted audit techniques</t>
  </si>
  <si>
    <t>Support the development of national statistics and statistical systems</t>
  </si>
  <si>
    <t>Sub Component 1.1.: Continuing PFM reforms (US$ 16.7 million); Sub-component 1.3: Enhanced payroll and personnel management capacity (US$ 1.0 Million); Component 3: Monitoring and Evaluation system (US$ 3.0 million, of which IDA: US$ 0.57 million and Gov: US$ 2.43 million)</t>
  </si>
  <si>
    <t>Completing implementation of the computerized budget management system; Support the government of Congo in the development and institutionalization of monitoring and evaluation functions and systems at national level and targeted sectors; Completing implementation of computerized HR management system and payroll system</t>
  </si>
  <si>
    <t>Increase efficiency and effectiveness of the system of federal/regional fiscal transfers to regional/municipal governments; Support the development and implementation of E-Budget system (FMIS system)</t>
  </si>
  <si>
    <t xml:space="preserve">Support the development of human resource management system </t>
  </si>
  <si>
    <t>The municipal management system design that this operation will support will include several management modules (to be defined) that will cover at least the following six management areas: (a) tax administration, (b) public expenditure (budget planning and execution, accounting, payments), (c) procurement, (d) human resources, (e) monitoring and evaluation, and (f) transparency and social participation.</t>
  </si>
  <si>
    <t>Provision of non-consultants' services, goods and consultants' services, including training for the development of innovative court ICT applications through revamping of the automated case management systems (CMSs);  building a central registry which allows users to access in real time to a central registry for collaterals registered in the commercial registry.</t>
  </si>
  <si>
    <t>Support the development of HRMIS, payroll system and the e-procurement system; supports the development of civilservice biometric identification and capacity building for HR data management and control</t>
  </si>
  <si>
    <t>Subcomponent 1.3: Education; Subcomponent 1.4: Health. EEP 3: Modernization of the Environmental Licensing System. EEP 4: Natural and Man-Made Disaster Risk Management;</t>
  </si>
  <si>
    <t>Support the development of the design for a new information technology system for environmental licensing; strengthen the State's system for diaster risk management;  strengthen state and municipal governance by introducing accountability mechanisms in the health sector (performance contracting, technology assessment system, information management, and network and facility governance arrangements).Implementation of SEED's student learning assessment system and carrying out of tests and dissemination activities.</t>
  </si>
  <si>
    <t xml:space="preserve">Provision of support for the improvement of organization, systems and procedures in strategic planning, financial management, budgeting, procurement, recruitment, administration and all other corporate servicesThe design and set up of a stateof- the-art AUC ICT center on the ground floor of the new AUC building with modern ICT infrastructure, applications, and mobile devices for use by AUC staff and visiting delegations, featuring data warehousing, distance learning, video conferencing capabilities. This will also support office refurbishing to accommodate modern technology; </t>
  </si>
  <si>
    <t>Support the development of IFMIS, tax and customs system implementation, budget system development and payroll system implementation</t>
  </si>
  <si>
    <t xml:space="preserve">This component will aim at streamlining business processes based on self assessment and risk management; strengthening tax functions including registration, return processing, collection, audit, and appeals; upgrade IT infrastructure in the TC to develop an integrated tax management system which will unify business processes and support e-filing, e-payment, web-based taxpayer information; improve telecommunications and connectivity; and develop a data management system (with data mining, data warehousing and data exchange capabilities). </t>
  </si>
  <si>
    <t>VAT management systems. This component will contribute to facilitating the registration process and improving the reliability of information in the tax register. Carry out the re-registration and harmonize the existing Business Identification Number (BIN) with the new TIN to establish a clean database of existing VAT payers; 
Introduce and strengthen electronic registration; Develop new procedures for taxpayer registration and e-registration, including for dealing with inactive and non-registered taxpayers; Develop and deploy an Integrated VAT management system; implementation of e-procurement system</t>
  </si>
  <si>
    <t>Developing and implementing integrated revenue management system (IRMS); and (v) upgrading NAFA’s information and communications technology (ICT) infrastructure, including developing a centralized data processing center, data warehouse and a business continuity center capable of sustaining all NAFA operations with no data loss in case of a disaster.</t>
  </si>
  <si>
    <t xml:space="preserve">The automatic capture of all Government revenues, expenditures and financing transactions in IFMIS; (ii) ‘interfacing IFMIS with the Central Bank to foster automation and hence efficiency in reconciliations’; (iii) implementation of an electronic payments system; roll out of payroll system and IFMIS </t>
  </si>
  <si>
    <t>Result Area 1. Transparency and Access to Services; 2, performance monitoring; 3, resource management</t>
  </si>
  <si>
    <t>Proactive disclosure of official information; establishing automated record management systems within key departments; Offering information services to citizens on key public services by using ICT interfaces (the Web, helplines, SMS); Using ICT to automate service delivery (electronic payments, online application, and back-end automation) in key services; Developing a digital database of property records and implementing revised ICT-based business processes to improve tax collection; Developing and implementing a procurement performance management system, disclosing key procurement documents, and implementing e-procurement.</t>
  </si>
  <si>
    <t>Pre-Service Teacher Education</t>
  </si>
  <si>
    <t>4, 8, 10, 11, 15</t>
  </si>
  <si>
    <t>1, 3, 10</t>
  </si>
  <si>
    <t>2, 3, 4, 8</t>
  </si>
  <si>
    <t>7, 8, 10, 11, 15</t>
  </si>
  <si>
    <t>1, 4, 10, 16</t>
  </si>
  <si>
    <t>3, 10, 11, 14, 15</t>
  </si>
  <si>
    <t>4, 7, 10, 13, 15</t>
  </si>
  <si>
    <t>4, 5, 7, 10, 11, 13</t>
  </si>
  <si>
    <t>1, 8, 10, 11, 12 14, 16</t>
  </si>
  <si>
    <t>3, 7, 10, 11, 14, 15</t>
  </si>
  <si>
    <t>2, 4, 8</t>
  </si>
  <si>
    <t>3, 11, 14</t>
  </si>
  <si>
    <t>1, 4, 7, 10, 15, 16</t>
  </si>
  <si>
    <t>18, 19</t>
  </si>
  <si>
    <t>1, 2, 3, 10</t>
  </si>
  <si>
    <t>Government services improvement, e-government, e-procurement, HRMIS, Tax management systems, customs registry, property registry</t>
  </si>
  <si>
    <t>Modernization of treasury systems, FMIS, health management systems, education management systems, social protection</t>
  </si>
  <si>
    <t>Debt management, integrated FMIS modernization, TSA</t>
  </si>
  <si>
    <t>Justice system reform, tax system reform, ICT infrastructure</t>
  </si>
  <si>
    <t>SIGEF improvement, coverage expansion, ICT improvement</t>
  </si>
  <si>
    <t>PFM integration, budget preparation, treasury management systems, external audit, judicial system, HRMIS</t>
  </si>
  <si>
    <t>PFM development, audit control mechanisms implementation, e-Procurement, TSA</t>
  </si>
  <si>
    <t>HRMIS, budget preparation and execution, FMIS, e-Procurement</t>
  </si>
  <si>
    <t>Integrated FMIS development, procurement systems implementation</t>
  </si>
  <si>
    <t>ICT development, procurement systems reform, budget and treasury management systems, registry development, IFMIS implementation, payroll management</t>
  </si>
  <si>
    <t>Public administration improvement, IFMIS implementation, debt management systems, HRMIS</t>
  </si>
  <si>
    <t>PFM improvement, local government development systems, HRM implementation, registry development</t>
  </si>
  <si>
    <t>Justice Case Management, Access to justice service , HRMIS</t>
  </si>
  <si>
    <t>Capacity building, FMS, internal and external audit</t>
  </si>
  <si>
    <t>Integrated PFMS solutions, payroll management, e-Procurement, debt management</t>
  </si>
  <si>
    <t>Component 2. Customs Operations, Component 3. Information and Communication Technology (ICT)</t>
  </si>
  <si>
    <t>ICT infrastructure, customs systems, payroll management</t>
  </si>
  <si>
    <t>Civil Society Oversight; E-Procurement; Access to Information, e-Government</t>
  </si>
  <si>
    <t>GFMIS implementation, corruption monitoring, mining registry, HRMIS, debt management systems</t>
  </si>
  <si>
    <t>Accounting and reporting system, external and internal audit systems</t>
  </si>
  <si>
    <t>Tax management systems development, TIN, intergovernmental integration, transparency and accountability</t>
  </si>
  <si>
    <t>Public management resource allocation, IT network deveopment, Modernization of fiscal management, HRMIS, education, health and social protection systems</t>
  </si>
  <si>
    <t>P107217</t>
  </si>
  <si>
    <t>P122635</t>
  </si>
  <si>
    <t>P132743</t>
  </si>
  <si>
    <t>P125741</t>
  </si>
  <si>
    <t>8, 10, 11, 16</t>
  </si>
  <si>
    <t>Payroll/HRMIS systems upgrade, government data center development, ICT security</t>
  </si>
  <si>
    <t>ICT improvement, Judicial information systems</t>
  </si>
  <si>
    <t>1, 2, 3, 10, 11, 14, 15</t>
  </si>
  <si>
    <t>4, 5, 7, 10, 11, 14, 15, 16</t>
  </si>
  <si>
    <t>1, 3, 7, 10, 11, 14, 15, 16</t>
  </si>
  <si>
    <t>3, 4, 5, 10, 13</t>
  </si>
  <si>
    <t>1, 2, 4, 5, 10, 11, 14</t>
  </si>
  <si>
    <t>Support the electronic logistics and management information system used in the supply chain in health sector; Development of integrated system to assess and monitor education quality (based on norms and indicators)</t>
  </si>
  <si>
    <t>Support the development of FMIS, computerized Tax and Customs system, budget system, public procurement system, commercial register</t>
  </si>
  <si>
    <t>Tax,FMIS, budegeting and treasury  and accounting system</t>
  </si>
  <si>
    <t>Support the development of budget system, government accounting and treasury, HRMIS and payroll, IFMIS, debt management system</t>
  </si>
  <si>
    <t>Implementing an integrated human resource management information system in all central ministries and those 'decentralized institutions' that receive transfers from the Central Government; establish FMIS</t>
  </si>
  <si>
    <t xml:space="preserve">Technical Assistance for Financial Management Reform: ($3.7 million, including $3.7 million in Bank financing); Information Systems: ($4.3 million including $4.0 million in Bank financing); </t>
  </si>
  <si>
    <t>The project will produce a modern government financial management system through a coordinated reform in the six key areas of budgeting, accounting, cash management, debt management, auditing, and procurement. It supports the development of Public Procurement system, FMIS, Accounting and Auditing system, revenue management system, debt management system</t>
  </si>
  <si>
    <t>Financial Management Component; Computer component</t>
  </si>
  <si>
    <t>Support the development of FMIS and suppor the budgeting, accounting and cash management in the MOF, implement HRMIS</t>
  </si>
  <si>
    <t>Public Procurement system, HRMIS, Payroll system, FMIS, Social Security System, Pension management system</t>
  </si>
  <si>
    <t>Civil Service Reform, Integrated Financial Management, Information Technology Component</t>
  </si>
  <si>
    <t>Support the development of HRMIS, FMIS, and civil service register</t>
  </si>
  <si>
    <t>Tax Administration Component (base cost US$14.2 million; lead agency General Directorate of Revenues in the MOF), Expenditure and Personnel Manaeement Component (base cost US$10.4 million; lead agencies General Directorate of Budget and Fiscal Control and General Directorate of Public Accounts, both in the MOF); Customs Modernization Component (base cost US$62.4 million; lead agency Undersecretariat of Customs).</t>
  </si>
  <si>
    <t>Support the development of tax system, Customs system, FMIS, HRMIS and payroll</t>
  </si>
  <si>
    <t>P150632</t>
  </si>
  <si>
    <t>P120844</t>
  </si>
  <si>
    <t>P127549</t>
  </si>
  <si>
    <t>4, 5, 9, 15, 16</t>
  </si>
  <si>
    <t>7, 10, 11, 14, 15, 16</t>
  </si>
  <si>
    <t>3, 9, 10, 11, 13, 14, 15</t>
  </si>
  <si>
    <t>9, 10, 11, 14, 15</t>
  </si>
  <si>
    <t>1, 2, 3, 7, 10, 11, 14, 15, 16, 17</t>
  </si>
  <si>
    <t>4, 6, 7, 10, 11, 13, 14, 15, 16</t>
  </si>
  <si>
    <t>5, 14</t>
  </si>
  <si>
    <t>3, 6, 7, 10, 13, 15</t>
  </si>
  <si>
    <t>7, 10, 11, 14, 15</t>
  </si>
  <si>
    <t>4, 5, 6, 7, 10, 14, 15</t>
  </si>
  <si>
    <t>1, 3, 10, 11, 14, 15</t>
  </si>
  <si>
    <t>8, 9</t>
  </si>
  <si>
    <t>3, 4, 5, 6, 7, 10, 11, 14, 15</t>
  </si>
  <si>
    <t>Support the government accounting and reporting system, auditing system, HRMIS and development of a Management Information System (MIS)</t>
  </si>
  <si>
    <t>Tax administration, Budget system</t>
  </si>
  <si>
    <t>Budget system and tax information system</t>
  </si>
  <si>
    <t>Sectoral Investment Decision Making (US$1.2 million, or 5% of total project cost); Preparation of the NPIP</t>
  </si>
  <si>
    <t>Support the public investment system</t>
  </si>
  <si>
    <t>Development of the computerized treasury system, which is a key component for FMIS system</t>
  </si>
  <si>
    <t>Suppoty IFMIS development, public expenditure management system, and performance evaluation system</t>
  </si>
  <si>
    <t>Support IFMIS, Treasury system, accounting and reporting system, administrative system (key performance indicators)</t>
  </si>
  <si>
    <t xml:space="preserve">IFMIS, Budget system, support the implementation of an integrated information system for national statistics; </t>
  </si>
  <si>
    <t>Tax system, Customs data management system, Procurement system, Budget system, cash management system, accounting and auditing syste, debt management system and aid management system</t>
  </si>
  <si>
    <t>Extending Integrated Financial Management Reform, Strengthening the Comptroller General's Office;  Strengthening Public Investment Function, Modernizing Public Debt Management</t>
  </si>
  <si>
    <t>Support for IFMIS, public investment system and debt management system, HRMIS, Asset management system</t>
  </si>
  <si>
    <t>Treasury system, automated payroll system</t>
  </si>
  <si>
    <t>IFMIS, Public investment system, support the deepening of the reforms in various financial management sub-systems (accounting, treasury and cash management, procurement management; public debt management; fixed asset and inventory management; human resources management)</t>
  </si>
  <si>
    <t>Payroll and pesonnel management system, designing and piloting a policy monitoring system.</t>
  </si>
  <si>
    <t>HRMIS, Payroll, Accounting and Financial Management Information System (FMIS), biometric registration system for employees</t>
  </si>
  <si>
    <t>Debt management system, treasury system, accounting and reporting system, FMIS, and Taxpayer registration system</t>
  </si>
  <si>
    <t>Human Resource Financial Management and Control System and Budget system, FMIS, public debt system, asset management system, system of registry, management, and control of national non-financial assets</t>
  </si>
  <si>
    <t>National Statistical system, FMIS, Procurement system, case management system, revenue management system</t>
  </si>
  <si>
    <t>Strengthen Macroeconomic and Public Finance Management and expand Legal Regulatory Reforms; Expand Financial Information and Monitoring System</t>
  </si>
  <si>
    <t>Project Component 1 - Public Finance Management and Internal Control; Project Component 3 - Human Resource Management; ProjectC omponen4: Developing Performance Evaluation Capacity; Project Component 5 - Public Procurement</t>
  </si>
  <si>
    <t xml:space="preserve">Development and implementation of IFMIS and its sub-systems (accounting, budget, treasury, debt management, asset management), HRMIS, procurement system, monitoring and evaluation system </t>
  </si>
  <si>
    <t>P118213</t>
  </si>
  <si>
    <t>P122201</t>
  </si>
  <si>
    <t>P122398</t>
  </si>
  <si>
    <t>P122776</t>
  </si>
  <si>
    <t>P123093</t>
  </si>
  <si>
    <t>P126324</t>
  </si>
  <si>
    <t>P130184</t>
  </si>
  <si>
    <t>P130592</t>
  </si>
  <si>
    <t>P130891</t>
  </si>
  <si>
    <t>P131202</t>
  </si>
  <si>
    <t>P132821</t>
  </si>
  <si>
    <t>P147483</t>
  </si>
  <si>
    <t>RCIP4 - Regional Communications Infrastructure Program - APL</t>
  </si>
  <si>
    <t>BD:  Leveraging ICT Growth, Employment and Governance Projec</t>
  </si>
  <si>
    <t>Central African Backbone - APL3 - Republic of Congo</t>
  </si>
  <si>
    <t>Central African Backbone - APL4 -  Gabon</t>
  </si>
  <si>
    <t>West Africa Regional Communications Infrastructure Project -</t>
  </si>
  <si>
    <t>KI:  Telecommunications and ICT Development Project</t>
  </si>
  <si>
    <t>WARCIP APL 1C - Benin</t>
  </si>
  <si>
    <t>Pacific Regional Connectivity Program 2:Palau-FSM Connectivi</t>
  </si>
  <si>
    <t>MN:  SMART Government</t>
  </si>
  <si>
    <t>LB: Mobile Internet Ecosystem Project (MIEP)</t>
  </si>
  <si>
    <t>Central African Backbone SOP5</t>
  </si>
  <si>
    <t>Caribbean Regional Communications Infrastructure Prog - Domi</t>
  </si>
  <si>
    <t>Kiribati</t>
  </si>
  <si>
    <t>Micronesia, Federated States of</t>
  </si>
  <si>
    <t>Pacific Islands</t>
  </si>
  <si>
    <t>5, 7, 10, 11, 12, 14, 15</t>
  </si>
  <si>
    <t>5, 7, 8, 10, 11, 15</t>
  </si>
  <si>
    <t>3, 7, 10, 11, 15</t>
  </si>
  <si>
    <t>1, 8</t>
  </si>
  <si>
    <t>31, 32, 33, 35</t>
  </si>
  <si>
    <t>3, 10, 13, 15</t>
  </si>
  <si>
    <t>1, 7, 8, 10, 11, 14, 15</t>
  </si>
  <si>
    <t>IFMIS implementation, tax administration modernization, TIN</t>
  </si>
  <si>
    <t>Health Management and Information Systems/Government System, Education Management System</t>
  </si>
  <si>
    <t>IFMIS development, budget preparation, execution, monitoring, PFM capacity building, payroll management</t>
  </si>
  <si>
    <t>Capacity building for budget management, debt management, payroll management, treasury management and macro fiscal policy management</t>
  </si>
  <si>
    <t>Development of Information Systems for Managing Internal Workflow and External Communication, one stop shop, HRMIS</t>
  </si>
  <si>
    <t>Justice system infrastructure development, legal access systems establishment, legal transparency, ICT infrastructure</t>
  </si>
  <si>
    <t>Access to information policy implementation, automated record management, business processes modernization, ICT development</t>
  </si>
  <si>
    <t>Budget preparation, ICT improvement</t>
  </si>
  <si>
    <t xml:space="preserve">IB. Accountability, Citizen Engagement and Responsiveness, IC. Enhanced Institutional Performance and Innovation </t>
  </si>
  <si>
    <t>ICT development for citizen engagement, e-Government applications</t>
  </si>
  <si>
    <t>PFM modernization, e-Procurement, e-Government systems, external auditing systems</t>
  </si>
  <si>
    <t>PFM improvement, IFMIS modernization, statistical information systems</t>
  </si>
  <si>
    <t>PFM modernization, treasury management, budget preparation and execution, tax administration, debt management</t>
  </si>
  <si>
    <t>3, 4, 7, 10, 11, 14</t>
  </si>
  <si>
    <t>3, 10, 14</t>
  </si>
  <si>
    <t>1, 3, 4, 5, 10, 11, 14, 15</t>
  </si>
  <si>
    <t>1, 3, 7, 10, 11, 13, 14, 15, 16, 17</t>
  </si>
  <si>
    <t>11, 14, 15</t>
  </si>
  <si>
    <t xml:space="preserve"> 2, 3, 8</t>
  </si>
  <si>
    <t>7, 14, 15</t>
  </si>
  <si>
    <t>10, 14, 16</t>
  </si>
  <si>
    <t>1, 2, 3, 7, 10, 15, 16</t>
  </si>
  <si>
    <t>1, 2, 4, 5, 10, 11, 14, 15</t>
  </si>
  <si>
    <t xml:space="preserve">Component 2: Treasury Reform and Budget Execution [US$8 million]; Component 3: Human Resources Management Information System [US$2.14 million]; </t>
  </si>
  <si>
    <t>FMIS, Treasury system, HRMIS, and procurement information system</t>
  </si>
  <si>
    <t>Project component I: Consulting services; Project Component II: Equipment and software</t>
  </si>
  <si>
    <t>Treasury system design and implementation</t>
  </si>
  <si>
    <t>Development and implementation of integrated budget management system (IBMS)</t>
  </si>
  <si>
    <t>IFMIS, Judicial information system, national statistical system; strengthen the collection system for data provided by other government departments and parastatal agencies</t>
  </si>
  <si>
    <t>Project Component I - US$9.98 million; Consolidating SIAF for a Medium Term Expenditure Framework; Project Component 2 - US$13.09 million: Strengthening Municipal Government Financial Management; Project Component 3 - US$ 1.39 million: Modernizing Human Resource Management; Project Component 5 - US$1.64 million: Electronic Government</t>
  </si>
  <si>
    <t>Support the development of IFMIS, and sub systems including cash management system, debt management system, e-procruement system, and development of paroll system</t>
  </si>
  <si>
    <t xml:space="preserve">Component 3: Cross-cutting Public Sector Reforms (US$5.3million); Component 5: Information and Communication Technology (1.8 million); (e) A National Monitoring &amp; Evaluation System </t>
  </si>
  <si>
    <t xml:space="preserve">Support for improving the efficiency of procurement system, budget execution system and FMIS, development of a nationa Monitoring and Evaluation system (M&amp;E), and ICT infrastructure </t>
  </si>
  <si>
    <t>HRMIS, Payroll, IFMIS, computerized budget management system, Case management system</t>
  </si>
  <si>
    <t>Support the development of IFMIS, tax system, HRMIS, Payroll system, budget system and accounting and reporting system</t>
  </si>
  <si>
    <t xml:space="preserve">Sub-component 1.2: Public Debt Management (US$0.353 million); Sub-component 2.1: Expenditure Programming &amp; Budget Preparation (US$0.595 million); Sub-component 2.2: Budget Execution (US$1.996 million); </t>
  </si>
  <si>
    <t>Public debt management, budget preparation and exexution, accounting and reporting system, internal control and auditing system</t>
  </si>
  <si>
    <t>Tax system, e-procurement, IFMIS, Debt management system, Budget management systems, IFMIS system integration with other systems</t>
  </si>
  <si>
    <t>Support HRMIS and payroll system. Help to establish register covering all posts in the civil service published for ministries and agencies, and produce biometric ID cards for all civil servants.</t>
  </si>
  <si>
    <t>IFMIS improvement amd integration with other systems</t>
  </si>
  <si>
    <t>Justice Information system; B.3: Improvements to public registration services including for real property. It will finance institutional assessments and diagnostics of public registration services and functions; support to implement recommendations on structure, functions and staffing and to adopt appropriate performance indicators; a diagnostic on data and information quality in registration databases; implementation of a "clean-up strategy" and accelerated conversion of paper-based registration records to electronic format.</t>
  </si>
  <si>
    <t>Revenue management system, budget execution system and IFMIS</t>
  </si>
  <si>
    <t>e-Justice Services, Justice information system, construc of data center for judicial information</t>
  </si>
  <si>
    <t>Budget system and tax payer identification number (TIN) system. This office will operate under a functional (rather than tax type) organizational structure, will pilot a move to the Self-Assessment System, and will begin to employ the contained IT solutions needed to manage taxpayer registration, strengthen compliance, manage risk systematically, employ risk-based auditing, and monitor and manage arrears. The project will ensure that taxpayer registration of individuals will reflect global good practice in data protection.</t>
  </si>
  <si>
    <t>HRMIS, Public investment management system, budget execution system, M&amp;E system, education information system, health information system, national statistical system</t>
  </si>
  <si>
    <t>Budget execution systems, PFM system (debt and cash management system), public accounting system</t>
  </si>
  <si>
    <t>Tax system improvement, e-procurement, budget preparation and execution system, FMIS performance improvement</t>
  </si>
  <si>
    <t>budget execution systems, information system for the Economics and Finance Committees in the National Assembly and the Senate, IFMIS, Support the improvement of the Supreme Audit Institution information system</t>
  </si>
  <si>
    <t>Public investment management system, improvement of result based bugeting system, budget preparation system</t>
  </si>
  <si>
    <t>Component 1: Supporting implementation of the National Anticorruption Strategy and Transparency and Anti-corruption Action Plan (US$2.55 million); Component 2: Supporting the implementation of the Right to Access to Information (RAI) law</t>
  </si>
  <si>
    <t>Introduction of a system to measure its performance by establishing Key Performance Indicators (KPIs) and making the results public.transparency open government right to information</t>
  </si>
  <si>
    <t>Payroll/HRMIS, provide IT equipment for Customs, Taxation, Treasury, Payroll, General Inspectorate of Finance; the re-setting of the computerized budgeting and accounting system</t>
  </si>
  <si>
    <t>P106993</t>
  </si>
  <si>
    <t>Rural telecom infrastructure (6 subprojects) under Component 2: Infrastructure Service Delivery</t>
  </si>
  <si>
    <t>Rural telecom infrastructure deployment (6 subprojects)</t>
  </si>
  <si>
    <t>All components are ICTs (Component 1: Policy and Institutional Support, Component 2: Application and Community Support)</t>
  </si>
  <si>
    <t>Policy and regulatory framework, Development of ICT Standards, Institutional Strengthening, Rural connectivity, ICT business incubation, ICT Training of Trainers, Community ICT Development</t>
  </si>
  <si>
    <t>All components are ICTs.</t>
  </si>
  <si>
    <t>ICT strategy and policy, capacity development, government LAN/WAN, data center, ICT Transaction Center, national IT architecture, interoperability, process reengineering, Root CA, e-procurement system, business registration, driver license system,</t>
  </si>
  <si>
    <t>11, 12, 21, 34, 35, 51, 52, 53</t>
  </si>
  <si>
    <t>1, 2, 3, 4, 5, 8</t>
  </si>
  <si>
    <t>11, 17, 18</t>
  </si>
  <si>
    <t>11, 12, 21, 22, 31, 32, 33, 34, 52</t>
  </si>
  <si>
    <t>12, 33, 51</t>
  </si>
  <si>
    <t>31, 32, 51</t>
  </si>
  <si>
    <t>51, 52</t>
  </si>
  <si>
    <t>ICT Policy, Leadership and Institutional Development, IT and ITeS industry promotion, telecenter, Government intranet, government portal, shared Infrastructure, Back Office, Process Reengineering</t>
  </si>
  <si>
    <t>Component 1: Emergency Government Communications Network, Component 2: MOC Institutional Capacity Building</t>
  </si>
  <si>
    <t>Institutional capacity development to Ministry of Communication (MOC), Establishment of LAN, Financial Management System</t>
  </si>
  <si>
    <t>TA in Telecom policy and regulation, with some applications development as pilot within 5 OECS countries</t>
  </si>
  <si>
    <t>P125764</t>
  </si>
  <si>
    <t>P127040</t>
  </si>
  <si>
    <t>P129428</t>
  </si>
  <si>
    <t>P131687</t>
  </si>
  <si>
    <t>P133554</t>
  </si>
  <si>
    <t>P143979</t>
  </si>
  <si>
    <t>Development of an internal control IT system for the Ministr</t>
  </si>
  <si>
    <t>NP: Strengthening the Office of the Auditor General</t>
  </si>
  <si>
    <t>Dominican Republic Public Expenditures Management (RE)</t>
  </si>
  <si>
    <t>Strengthening Public Financial Management in Armenia</t>
  </si>
  <si>
    <t>IEGCS</t>
  </si>
  <si>
    <t>Strengthening the Capacity of the Court of Accounts of Moldo</t>
  </si>
  <si>
    <t>DTF:MA- Support New Governance Framework</t>
  </si>
  <si>
    <t>P143975</t>
  </si>
  <si>
    <t>P147014</t>
  </si>
  <si>
    <t>P147017</t>
  </si>
  <si>
    <t>P147127</t>
  </si>
  <si>
    <t>P148146</t>
  </si>
  <si>
    <t>P148537</t>
  </si>
  <si>
    <t>P150116</t>
  </si>
  <si>
    <t>P150474</t>
  </si>
  <si>
    <t>P151155</t>
  </si>
  <si>
    <t>P151357</t>
  </si>
  <si>
    <t>P151507</t>
  </si>
  <si>
    <t>P151593</t>
  </si>
  <si>
    <t>P152029</t>
  </si>
  <si>
    <t>P152398</t>
  </si>
  <si>
    <t>P152528</t>
  </si>
  <si>
    <t>P153203</t>
  </si>
  <si>
    <t>P154041</t>
  </si>
  <si>
    <t>P154304</t>
  </si>
  <si>
    <t>P154981</t>
  </si>
  <si>
    <t>Institutional  Development and Capacity Building Project</t>
  </si>
  <si>
    <t>Heidenhof,Guenter</t>
  </si>
  <si>
    <t>Fritz,Verena Maria</t>
  </si>
  <si>
    <t>Public Investment Management and Governance Support Project</t>
  </si>
  <si>
    <t>Yungu,Robert A.</t>
  </si>
  <si>
    <t>CV Public Sector Governance Project</t>
  </si>
  <si>
    <t>Hansen,Kjetil</t>
  </si>
  <si>
    <t>BR MST Recife Municipal DPL</t>
  </si>
  <si>
    <t>Herrera Gutierrez,Arturo</t>
  </si>
  <si>
    <t>Alvarez Estrada,Daniel</t>
  </si>
  <si>
    <t>Judicial Development Project</t>
  </si>
  <si>
    <t>Fozzard,Adrian</t>
  </si>
  <si>
    <t>Decker,Klaus</t>
  </si>
  <si>
    <t>Gusarova,Maya V.</t>
  </si>
  <si>
    <t>EDU,ENV</t>
  </si>
  <si>
    <t>Lefebvre,Anne-Lucie</t>
  </si>
  <si>
    <t>Facilitating Access to Justice in the Peace Consolidation Pr</t>
  </si>
  <si>
    <t>Silva Mendez,Jorge Luis</t>
  </si>
  <si>
    <t>Seligmann,Renaud</t>
  </si>
  <si>
    <t>Megnan,Kolie Ousmane Maurice</t>
  </si>
  <si>
    <t>Waly,Hisham Ahmed</t>
  </si>
  <si>
    <t>Cuvillier,Emmanuel F.</t>
  </si>
  <si>
    <t>Uganda - Governance and accountability</t>
  </si>
  <si>
    <t>EDU,HNP,TAI</t>
  </si>
  <si>
    <t>Bronchi,Chiara</t>
  </si>
  <si>
    <t>Nigeria Public Financial Management Reform and Performance P</t>
  </si>
  <si>
    <t>Ceesay,Ismaila B.</t>
  </si>
  <si>
    <t>Public Sector Strengthening Project</t>
  </si>
  <si>
    <t>Nagaki,Shiho</t>
  </si>
  <si>
    <t>Muhula,Raymond</t>
  </si>
  <si>
    <t>Zoratto,Laura De Castro</t>
  </si>
  <si>
    <t>Seiderer,Fabian</t>
  </si>
  <si>
    <t>Mosqueira Medina,Edgardo</t>
  </si>
  <si>
    <t>3, 15</t>
  </si>
  <si>
    <t>4, 11, 14, 15</t>
  </si>
  <si>
    <t>3, 4, 10, 11, 14, 15</t>
  </si>
  <si>
    <t>10, 11, 12, 14, 15</t>
  </si>
  <si>
    <t>3, 10, 11, 13, 14, 15</t>
  </si>
  <si>
    <t>1, 5</t>
  </si>
  <si>
    <t>2, 10</t>
  </si>
  <si>
    <t>31, 35</t>
  </si>
  <si>
    <t>10, 11, 12, 14</t>
  </si>
  <si>
    <t>HRMIS, IFMIS implementation, accounting and reporting</t>
  </si>
  <si>
    <t>Component 2: Strengthening Institutions for Human Resource Management and Development, Component 3: Strengthening Institutions for Public Financial Management and Accountability</t>
  </si>
  <si>
    <t>HRMIS, PFM implementation for accountability, IFMIS implementation, e-Procurement</t>
  </si>
  <si>
    <t>Component II: Enhancing Efficiency and Accountability in the use of Public Funds</t>
  </si>
  <si>
    <t>IFMIS implementation, accounting and planning</t>
  </si>
  <si>
    <t>Component 1: Enhancing the Public Investment Management (US$15.0 million), Component 2: Strengthening Governance and Public Administration (US$8.0 million)</t>
  </si>
  <si>
    <t>Public investment management system, IFMIS implementation, accounting and reporting</t>
  </si>
  <si>
    <t>MOF planning assistance</t>
  </si>
  <si>
    <t>Education MIS, Transport information systems, tax management systems, payroll management systems</t>
  </si>
  <si>
    <t>Component A: Adopting performance informed budgeting, Component C: Enhancing financial oversight and governance of SOEs and public agencies, Component A: Enhancing fiscal transparency and access to information, Component B: Improving citizen engagement</t>
  </si>
  <si>
    <t>Performance based budgeting, access to information, citizen engagement through ICT</t>
  </si>
  <si>
    <t>8, 11, 14</t>
  </si>
  <si>
    <t>Component 2: Capacity building for Panchayat Raj Institutions; 2.1 Institutional Strengthening (US$ 21.7m)</t>
  </si>
  <si>
    <t>Technical assistance, training and monitoring of the implementation of PLANPLUS (a decentralized planning system of the MoPR) and PRIASOFT (a computerized PRI Accounting System developed by NIC under the MoPR/CAG leadership)</t>
  </si>
  <si>
    <t xml:space="preserve">System Development, Implementation and training </t>
  </si>
  <si>
    <t>the development and implementation of an internal control IT system that will be an in-house development, which will function as a risk management tool for the use of all public sector entities in the Mexican Federal Government</t>
  </si>
  <si>
    <t>Component 1: Enhancing the quality of financial statement audits (USD 1.0 m); Component 3: Enhancing the impact of audit (USD 0.5m).</t>
  </si>
  <si>
    <t>Introduce the use of computer audit technologies; Redesign and computerize the databank of audit and PAC recommendations.</t>
  </si>
  <si>
    <t>Component 1: Results-based Financing - Support to the GoSL’s Reform Program (US $15.0 million)</t>
  </si>
  <si>
    <t>Supports the three reform areas (pay reform, recruitment and staffing, and performance management); HRMIS, Payroll system</t>
  </si>
  <si>
    <t xml:space="preserve">(i) design and implement and integrate multiyear planning and budgeting; (ii) design and implement a Treasury Single Account for the central administration; </t>
  </si>
  <si>
    <t>Budget systems, implementation of TSA</t>
  </si>
  <si>
    <t>Preparation of a comprehensive Business process Review for GFMIS which will be included in the new PSMP 3 currently under preparation; a comprehensive e-procurement system</t>
  </si>
  <si>
    <t>IFMIS, e-procrument system</t>
  </si>
  <si>
    <t xml:space="preserve">Oriental Republic of Uruguay </t>
  </si>
  <si>
    <t xml:space="preserve">Directorate of Innovation, Science, and Technology for Development (DICyT) of the Ministry of Education and Culture </t>
  </si>
  <si>
    <t>Government of India, Directorate General of Employment and Training, Ministry of Labor and Employment</t>
  </si>
  <si>
    <t xml:space="preserve">The Kingdom of Cambodia </t>
  </si>
  <si>
    <t>Ministry of Education</t>
  </si>
  <si>
    <t xml:space="preserve">Republic of Mozambique </t>
  </si>
  <si>
    <t xml:space="preserve">Ministry of Education and Culture </t>
  </si>
  <si>
    <t>Component 1: Improving Departmental Secretariat of Education and Municipal  Management Capacity for Rural Education Quality (Total: US$ 5.88 million; Bank financing: US$ 5.25 million); Sub-component 3.2: Impact Evaluations and Monitoring Strategy (Total: US$ 2.19 million; Bank financing: US$ 2.19 million)</t>
  </si>
  <si>
    <t>Education information system, monitoring and evaluation system</t>
  </si>
  <si>
    <t>Component B: Standards-based QuaEification and Training System (US$2.0 million, excluding contingencies)</t>
  </si>
  <si>
    <t>Improve Technical and Vocational Education and Training system</t>
  </si>
  <si>
    <t xml:space="preserve">Sub-component 2.2: Strengthening the learning assessment system - US$0.8 million total (IDA: US$0.2 million, including contingencies); Sub-component 2.3: Developing capacity building to improve planning, programming and data collection and analysis - USO.6 million total (IDA: US$O.l million, including contingencies) </t>
  </si>
  <si>
    <t>Learning assessment system</t>
  </si>
  <si>
    <t xml:space="preserve">Component 2. Access and Quality of Lower Secondary Education (US$51.2 million); Component 3. School Management in Support of Education Quality (US$21 million) </t>
  </si>
  <si>
    <t>Education management information system, administrative, monitoring and evaluation system, scholarship system</t>
  </si>
  <si>
    <t>Component 2: Pilots in TVET(Tota1 US$5.5 million; IDA: USS.3 million]; Component 3: million] Institutional Capacity Development [Total: US$4.7 million; IDA: US$4.4 million]</t>
  </si>
  <si>
    <t>Development and management of a Human Resource Management Information System (HRMIS), including IT hardware, software and staff for managing the system; development of a computerized students registration system; strengthening the overall TVET system</t>
  </si>
  <si>
    <t xml:space="preserve"> Quality Assurance of Training and Professional Development [US$ 4.9 million] </t>
  </si>
  <si>
    <t xml:space="preserve">Subcomponent 1.2 Support the National Research and Innovation Agency (US$l. 5 million); Subcomponent 1.3 - Setup and support the STI Observatory (US$0.4 million) </t>
  </si>
  <si>
    <t>Development of management information systems that would foster an efficient and transparent implementation of innovation programs; development of databases of active researchers, technology brokers and major research</t>
  </si>
  <si>
    <t xml:space="preserve">Component 1 : Co-Financing the implementation of the NSP under SWAP modalities.(US$13.1 million) </t>
  </si>
  <si>
    <t>Education information system, health information system</t>
  </si>
  <si>
    <t xml:space="preserve">Strenpthening Institutions and Systems to Support Higher Education Generally; Component 2B: Investments in System-wide ICT and Libraries (US$7 million). </t>
  </si>
  <si>
    <t>Library management system, EMIS</t>
  </si>
  <si>
    <t xml:space="preserve">Component-2: Promoting Systemic Reforms and Innovations [Total: US$30 million, IDA: US$29 million] Sub-component 2.2: Innovations Fund; Component-3: Project Management, Monitoring and Evaluation [Total: US$28 million, IDA: US$23 million]  Sub-component 3.2: Monitoring and Evaluation </t>
  </si>
  <si>
    <t xml:space="preserve">Development of a monitoring and evaluation system under Management Information System, developing new delivery systems for informal training. </t>
  </si>
  <si>
    <t xml:space="preserve">Component 5. Strengthening Education Policy Development and Management  (Estimated cost US$4.9 million) </t>
  </si>
  <si>
    <t>EMIS expansion</t>
  </si>
  <si>
    <t xml:space="preserve">Component 2: Strengthen Governance, Management, and Financing for TVE
</t>
  </si>
  <si>
    <t>To design and implement a regular  monitoring system for  the TVE project, including data collection and reporting; Assist the MES in setting up and operating a financial management system based on technical agreements reached with the World Bank</t>
  </si>
  <si>
    <t>Component 2: Improving system management – US$ 38 million (8%)– IDA US$ 17 million</t>
  </si>
  <si>
    <t xml:space="preserve">Contribute to a sector-wide improvement of M&amp;E through a scalable Management Information System </t>
  </si>
  <si>
    <t xml:space="preserve">Component 1: Strengthening TEVT Regulatory Activities and Capacity Building (Total USD 7.1 million—IDA USD 6.4 million); Sub-Component 4.2: Monitoring and Evaluation (Total USD 2.4 million—IDA USD 2.4 million) </t>
  </si>
  <si>
    <t>Training Management Information System (TMIS); computerized examinations system; Labor Market Information System (LMIS)</t>
  </si>
  <si>
    <t xml:space="preserve">Component 2: Monitoring &amp; Evaluation and Organizational Development (US$13.6 million total cost, of which US$3.0 million will be financed from the loan) </t>
  </si>
  <si>
    <t xml:space="preserve">Component 4 - Monitoring and Evaluation (Total: US$1.7 million; IDA: US$1.7 million) </t>
  </si>
  <si>
    <t xml:space="preserve">Sub-component 4: Monitoring and Evaluation; Component 2: Public Sector Management Interventions (PSM) </t>
  </si>
  <si>
    <t>Component 2 - Building Institutional Capacity (Total: US$4.4 million; IDA: US$4.1 million)</t>
  </si>
  <si>
    <t>Component 2: Teacher and Principal Training and Education (IDA $16.7 million, ARTF $32 million)</t>
  </si>
  <si>
    <t>Development of a training system</t>
  </si>
  <si>
    <t>Subcomponent 1.1: Secondary School Development Grants (US$45.6 million)</t>
  </si>
  <si>
    <t xml:space="preserve">EMIS  </t>
  </si>
  <si>
    <t xml:space="preserve">Component 4: Project Management and Monitoring and Evaluation (Estimated cost including contingencies US$5.11 million); </t>
  </si>
  <si>
    <t>HEMIS improvement</t>
  </si>
  <si>
    <t xml:space="preserve">Project Component 1 - Enhanced Performance and Accountability (US$12.5 million) </t>
  </si>
  <si>
    <t>development of a teacher management information system; licensing and registration system for teachers; inspection management information system</t>
  </si>
  <si>
    <t xml:space="preserve">Sub-component 3. Continuing support to the integration of ICT in teaching and learning process (US$3.72 million IDA financing). Sub-component 2.1: Establishment and Strengthening of the National Quality Assurance System (US2.47 million IDA financing); Sub-component 2.2: Developing a Tertiary Education Management Information System (US$0.39 million IDA financing) ; Sub-component 2.3: Strengthening the Capacity to Implement a Sustainable Financing System (US$I. 93 million IDA financing) </t>
  </si>
  <si>
    <t>EMIS, National Quality Assurance System</t>
  </si>
  <si>
    <t xml:space="preserve">Subcomponent 1C. Integration of ICT in the teaching and learning process and support transition to a dual mode delivery44 of the initial teacher training programs. </t>
  </si>
  <si>
    <t xml:space="preserve">Assist the institutions to integrate ICT into the teaching and learning processes of the institutions. </t>
  </si>
  <si>
    <t xml:space="preserve">Component 1: Policy and governance development (US$ 6.2 million) </t>
  </si>
  <si>
    <t xml:space="preserve">This sub-component involves developing an information technology (IT) strategy and systems based on modern technologies that allow integration with other university systems and processes. </t>
  </si>
  <si>
    <t xml:space="preserve">Component 3 -- Institutional Capacity Development (US$1.4 million total, including contingencies) </t>
  </si>
  <si>
    <t xml:space="preserve">The Project will contribute to the development of a simple HEMIS at the central level (National HEMIS) and to the deployment of a Faculty module and a Finance module of the HEMIS at the university level. </t>
  </si>
  <si>
    <t xml:space="preserve">Component B-Improving Quality of Teaching, Learning and Research through Competitive Funds ($15.8 million) </t>
  </si>
  <si>
    <t xml:space="preserve">ICT applications to education, postgraduate program development, and improvements in the quality of teaching and learning. </t>
  </si>
  <si>
    <t xml:space="preserve">Component 2. Policy Support and Project Management (Total estimated cost: US$5 millions; Bank: US$2 millions). </t>
  </si>
  <si>
    <t>EMIS, finance equipment and software required for high-level performance (i.e. computers, computer systems, and information system software, among others)</t>
  </si>
  <si>
    <t>Component Two: Improved management and accountability of school resources (US$0.89million equivalent; 5.4% of total project cost)</t>
  </si>
  <si>
    <t xml:space="preserve">The Project would support the technical assistance, training, furniture, equipment and materials needed to design and operationalize an automated monitoring system </t>
  </si>
  <si>
    <t xml:space="preserve">Component 4: Human Resource Development, Monitoring and Evaluation, Studies, Coordination and Communication (US$10.8 million) </t>
  </si>
  <si>
    <t xml:space="preserve">Information and Communications Technology (ICT): This is a component of the National Education Policy that supports the priorities of the Digital Bangladesh program; Improving program planning and management, and strengthening institutions </t>
  </si>
  <si>
    <t>EMIS, ICT applications in education</t>
  </si>
  <si>
    <t xml:space="preserve">Sub-component 1.2 Improve Quality in Basic Education (US$302 million); </t>
  </si>
  <si>
    <t xml:space="preserve">Theme 3: Strengthening Governance and Delivery of Education Services </t>
  </si>
  <si>
    <t>Education management system (EMIS)</t>
  </si>
  <si>
    <t>Subcomponent 3.1: Support Teacher Management Reform</t>
  </si>
  <si>
    <t>development of an integrated Human Resources Management Information System (HRMIS); strengthening teacher management systems</t>
  </si>
  <si>
    <t xml:space="preserve">Component 4: Capacity building and technical assistance for reforms
</t>
  </si>
  <si>
    <t xml:space="preserve">Expand the education management information system </t>
  </si>
  <si>
    <t>Development of an Education Management Information System (EMIS); the development of an integrated Education Decision Support System (EDSS)</t>
  </si>
  <si>
    <t>Increasing database and processing capacity, training on educational management information systems</t>
  </si>
  <si>
    <t xml:space="preserve">Upgrading and operationalization of the individual student monitoring system and the implementation of Pernambuco's student assessment system (SAEPE). </t>
  </si>
  <si>
    <t>Development of a higher education management information system (HEMIS);</t>
  </si>
  <si>
    <t>P149464</t>
  </si>
  <si>
    <t>P150669</t>
  </si>
  <si>
    <t>11, 14, 16</t>
  </si>
  <si>
    <t>10, 11, 14, 15, 16</t>
  </si>
  <si>
    <t>Ministry of Education and Science</t>
  </si>
  <si>
    <t>Component 1: Improving Innovation Policy Framework and Performance of Public Research Centers ($ 4 million</t>
  </si>
  <si>
    <t xml:space="preserve">Education MIS, Statistical information systems for education </t>
  </si>
  <si>
    <t>Component 2 – Technical Assistance (US$25.0 million)</t>
  </si>
  <si>
    <t>Education MIS improvement</t>
  </si>
  <si>
    <t>Component 2: Development and Consolidation of a Higher Education Quality Assurance Information System (estimated total cost: US$5.19 million; Bank: US$2.49 million)</t>
  </si>
  <si>
    <t>Education MIS improvement for higher education, external evaluation mechanisms</t>
  </si>
  <si>
    <t>Component 3: Strengthening Institutional Capacity (US$5 million)</t>
  </si>
  <si>
    <t>Education MIS for institutional capacity development</t>
  </si>
  <si>
    <t>Component 2. Establishing a System for Student Assessment (US$9 million)</t>
  </si>
  <si>
    <t>EMIS for student assessment and resource allocation</t>
  </si>
  <si>
    <t>Subcomponent 2.2: Developing the Labor Market Observatory and the public higher education information system</t>
  </si>
  <si>
    <t>EMIS for higher education and labor market monitoring</t>
  </si>
  <si>
    <t>Sub-component 1-3: Development of a Monitoring and Evaluation system</t>
  </si>
  <si>
    <t>EMIS for capacity building and evaluation</t>
  </si>
  <si>
    <t>Component 4: Strengthening Management of the Education Sector Administrative System</t>
  </si>
  <si>
    <t>EMIS capacity strengthening for financial management and administration</t>
  </si>
  <si>
    <t>Component 2: Infrastructure rehabilitation</t>
  </si>
  <si>
    <t>EMIS for e-Learning, accounting, budgeting and monitoring for education system</t>
  </si>
  <si>
    <t>Technical Assistance (TA) component: Finances essential technical, advisory, capacity-building support for SERP II</t>
  </si>
  <si>
    <t>EMIS integration with FMIS, education budgeting, accounting and audit</t>
  </si>
  <si>
    <t>School budgets, teacher rationalization, and budget management, System and school performance measurement</t>
  </si>
  <si>
    <t>EMIS FMIS integration, school performance based budgeting</t>
  </si>
  <si>
    <t xml:space="preserve">Component 3: Strengthening MINED’s Education Management Capacity (US$7 million) </t>
  </si>
  <si>
    <t>EMIS improvement, integration with statistical information systems</t>
  </si>
  <si>
    <t>Component 1: Strengthening the Quality of Education (US$30.5 million under a results-based approach), Component 3: Improving the Ministry of Education's Capacity to Monitor the Reform</t>
  </si>
  <si>
    <t>Integrated EMIS for monitoring and capacity improvement</t>
  </si>
  <si>
    <t xml:space="preserve">Component 1: Improving Transparency of Higher Education (US$ 4 million,approximately 16.65 % of total financing) </t>
  </si>
  <si>
    <t>EMIS improvement, education registry, data collection and analysis for education improvement</t>
  </si>
  <si>
    <t xml:space="preserve">Teacher Licensing Information Management System (LIS), Component 4: Management and Capacity Building, including EMIS (US$21.7 Million) </t>
  </si>
  <si>
    <t>Teached evaluation system, EMIS development</t>
  </si>
  <si>
    <t>Subcomponent 1.3. Improving data-collection and monitoring of the education system performance</t>
  </si>
  <si>
    <t>EMIS development for secondary and tertiary education</t>
  </si>
  <si>
    <t>Sub-Component 3.1: Modernization of Education Sector Management (Total cost: US$0.7 million, IDA financing: US$0.6 million, including contingencies), Sub-Component 3.2: Educational Management Information System (EMIS) (Total cost:US$2.0 million, IDA financing: US$1.8 million, including contingencies)</t>
  </si>
  <si>
    <t>EMIS development, system modernization</t>
  </si>
  <si>
    <t>Component 2: Technical Assistance for System Strengthening and Policy Reforms</t>
  </si>
  <si>
    <t>MIS development, institutional capacity building</t>
  </si>
  <si>
    <t>P151844</t>
  </si>
  <si>
    <t>Sub-component 1: Performance-based financing education grants</t>
  </si>
  <si>
    <t>Performance based budgeting, EMIS</t>
  </si>
  <si>
    <t>II Strengthening monitoring and evaluation for improved accountability</t>
  </si>
  <si>
    <t>EMIS development and integration</t>
  </si>
  <si>
    <t>Information Communication Technologies (ICT) in Schools, Monitoring and Evaluation</t>
  </si>
  <si>
    <t>ICT learning solutions, EMIS improvement</t>
  </si>
  <si>
    <t>Component 2: Improving Management of the Education System (US$0.9 million - equivalent to 45% of Project resources)</t>
  </si>
  <si>
    <t>EMIS improvement</t>
  </si>
  <si>
    <t>Component 3: Strengthen Institutional Capacity and Project Management (US$1.05 million)</t>
  </si>
  <si>
    <t>EMIS upgrade, education registry</t>
  </si>
  <si>
    <t>51, 52, 53</t>
  </si>
  <si>
    <t>32, 51</t>
  </si>
  <si>
    <t>32, 51,52, 53</t>
  </si>
  <si>
    <t>31, 32, 33, 34, 51</t>
  </si>
  <si>
    <t>31, 32, 51, 52</t>
  </si>
  <si>
    <t>4, 5, 10, 14, 15, 16</t>
  </si>
  <si>
    <t>1, 2, 3, 8</t>
  </si>
  <si>
    <t xml:space="preserve">1, 2, 3, 4, 14, 15,   </t>
  </si>
  <si>
    <t>TA in Telecom policy and regulation, Rural access (incl. telecenter)</t>
  </si>
  <si>
    <t>TA in telecom, capacity development, implementation of rural connectivity for public institutions, establishment of int'l telecom connectivity</t>
  </si>
  <si>
    <t>Human Skills Development, Strengthening of IT Clusters, Financing of the IT Industry, public sector investment in PPPs to build and operate the IT Parks, TA for PPP in e-gov, establish centralized center for e-Gov process, Strengthening of the Legal and Regulatory framework and Institutions</t>
  </si>
  <si>
    <t>TA in telecom (capacity development of telecom regulator, Universal access fund), Financing in rural connectivity, financing to public Internet access facilities</t>
  </si>
  <si>
    <t>TA in telecom (incl. policy, legal, regulatory and institutional framework, capacity development), eGovernment and flagship ICT applications (applications of eWaste center and support to Postal sector)</t>
  </si>
  <si>
    <t>TA in telecom (strategy, capacity development, regulatory reforms, legal and regulatory framework, building of M&amp;E capacity), Connectivity (financing of a submarine cable landing station or virtual landing station, backhaul and national backbone network, rural access), e-Gov applications</t>
  </si>
  <si>
    <t>Construction of Submarine Cable System, TA in telecom (ICT legal and regulatory framework, capacity development)</t>
  </si>
  <si>
    <t>TA in overall ICTs (ICT legal and regulatory framework), TA in telecom (Broadband strategies, universal access), creation o f a legal framework, EA, and interoperability standards for e-government applications, government WAN</t>
  </si>
  <si>
    <t>Financing to Nationwide Broadband Backbone and Government Network, Establishment of national CA for e-signature, Computer for All Program, Financial support for innovation in knowledge and technology intensive firms, Establishment of Technology Center, Capacity development of IT firms</t>
  </si>
  <si>
    <t>TA in telecom sector, TA in e-Gov strategy, Develop e-gov portal for Min of Justice and Min of Culture, TA in cyber security, capacity development, Establishment of a data backup center</t>
  </si>
  <si>
    <t>TA for telecom regulation, support for spectrum management, licensing, and universal access policy, regulatory frameworks for PPPs in e-Gov, e-Gov applications development</t>
  </si>
  <si>
    <t>TA in ICT sector policies and strategies, TA in telecom, TA in enabling environment (data protection, intellectual property, cyber-security and consumer protection), right to information legal and regulatory framework, Establishment of Government LAN, Establishment of shared portal infrastructure (a data center, payment gateway, security and authentication systems), IT architecture and interoperability standards, CIO training, Support to local ICT businesses and ITES, ICT investment promotion, support to SMEs, PFM Information Systems (including financial accounting, budgeting, and reporting systems, HR and payroll systems, and asset management and control systems), PFM Business Processes and Control Systems (including budgetary planning tools and MTEF, PFM business processes engineering and regulations, and treasury and cash management, internal audit and control)</t>
  </si>
  <si>
    <t>Implementation of government portal and intranet, Government WAN (incl cyber-security, integrity and interoperability), e-Gov services, establishment of public access points, TA in telecom, capacity development</t>
  </si>
  <si>
    <t>TA in e-Gov policies and strategies (incl. regional coordination and institutional framework, legal and regulatory frameworks for electronic transactions), implementation of the Web-based M&amp;E System, TA in e-Gov standards and architectures (incl. interoperability, EA); Assessment, system design, and installation of multi-purpose e-ID system, Public Financial Management (PFM), and e-Tax system; Assessment and system design of e-Customs, e-procurement platform (only for Pharmaceutical Procurement), and Health information system, related capacity development</t>
  </si>
  <si>
    <t>P116542</t>
  </si>
  <si>
    <t>21, 22, 23, 51, 52, 53</t>
  </si>
  <si>
    <t>12, 31, 32, 33, 34, 35</t>
  </si>
  <si>
    <t>1, 2, 3, 4, 5, 6, 8</t>
  </si>
  <si>
    <t>11, 12, 21, 22, 23, 31, 32, 33, 34, 51, 52, 53</t>
  </si>
  <si>
    <t>1, 2, 3, 6, 8</t>
  </si>
  <si>
    <t>23, 31, 32, 33, 34, 35</t>
  </si>
  <si>
    <t>21, 22, 23, 32</t>
  </si>
  <si>
    <t>33, 51, 52, 53</t>
  </si>
  <si>
    <t>1, 2, 3, 9</t>
  </si>
  <si>
    <t>12, 31, 32, 51, 52</t>
  </si>
  <si>
    <t>1, 5, 6</t>
  </si>
  <si>
    <t>TA for IT and ITES industries (policies and strategies), expansion of existing regional network of IT and technology incubators, IT parks and technology centers, and investment promotion centers, establishment of regional or national Venture Capital Funds for regional IT/ITES industry</t>
  </si>
  <si>
    <t>Financial support for international Connectivity and Regional/National Connectivity, TA in telecom (Promote PPP, Institutional capacity)</t>
  </si>
  <si>
    <t>Financial support for international connectivity (submarine cable consortium fee) and establishment of IXP, TA in telecom (regulatory reform, capacity development, PPP)</t>
  </si>
  <si>
    <t>Institutional capacity development, training, communications and partnership, Policy, Legal and Technical Framework for e-Gov, Open data, Government cloud computing infrastructure (data center establishment, tech specification), competition mechanism for e-Services creation, development of enabling e-services (incl. Government services portal, the e-payment and billing system, authentication and identity management system, mobile applications platform applications store/portal, SMS and email notification system, open government data portal; and a government document management system)</t>
  </si>
  <si>
    <t>TA in telecom (policy and regulatory reforms, mobile interconnection fee, protect consumers rights, environment for m-Gov services), financing for national backbone network, Formulation of mGovernment strategy and roadmap and capacity development, Establishment of creation of shared services and infrastructure (incl. tech standard formulation, interoperability), innovation grants program to promote m-app, TA in IT industry promotion, IT skills development</t>
  </si>
  <si>
    <t>IT/ITES Industry Development (incl. professional IT training, foundational skills of IT training, capacity development for govt and Local Industry), Establish e-Government Technology Foundations, Shared Infrastructure for IT Hosting and Remote Conferencing by expanding datacenter, Establishment of disaster recovery center based on Cloud computing, Support to Shared IT Governance Policies, Standards and Structures (incl. EA, interoperability), establishment of CERT</t>
  </si>
  <si>
    <t>TA in telecom (regulatory reform, capacity development, PPP, management of internet domain), Environmental and resettlements consultancies, the financing of three interregional links to neighboring, countries, establishment of a national and regional IXPs, TA in cyber security, Promotion of ICT sector (build ICT skills and create new business opportunities for local ICT firms), market research on mobile and e-application</t>
  </si>
  <si>
    <t>Financial support to connect to int'l submarine cable, TA in telecom (regulatory reform for market competition, capacity development, PPP)</t>
  </si>
  <si>
    <t>TA in telecom (regulatory reform, capacity development, PPP, management of internet domain, IXP), TA in e-Gov strategy, financing of a share of submarine cable consortium fee, financing of implementation of a terrestrial fiber optical cable and IXP</t>
  </si>
  <si>
    <t>Finance to int'l 4 fiber optic missing links, establishing national and regional (IXPs), related TA in telecom (open access, cost models for interconnection, PPP)</t>
  </si>
  <si>
    <t>TA in overall ICT policy/strategy and telecom, TA for implementation for connectivity for islands, Financial subsidiary for the implementation</t>
  </si>
  <si>
    <t>Financial support for international Connectivity (submarine cable consortium fee) and regional connectivity, TA in telecom (Promote PPP, open access, Institutional capacity)</t>
  </si>
  <si>
    <t>Financial support for international Connectivity, TA in telecom (institutional, regulational)</t>
  </si>
  <si>
    <t>Establishment of a well-structured contact center, establishment of robust framework for e-gov service delivery (incl. EA, interoperability, Government Cloud), Innovation support program to enable the co-creation of services and applications, implementation of e-Property Registration System, digitization of property registration certificates, Promotion of Open Data</t>
  </si>
  <si>
    <t>Skills Development and Attraction of Talent (mobile Internet competitions, university-industry platform for co-creation), Strengthening and Growth of the Mobile Internet Industry (creation of industry hub, industry clusters), Stakeholder consultations for innovative mobile internet enabling environment</t>
  </si>
  <si>
    <t>management of internet domain, establishment of government intranet, feasibility study and investment for E-waste center (ex. old computers), financial support to telecom (study and investment for backbone infrastructure, collocation facility), Establishment and financial support to a public shareholding company responsible for PPP for infrastructure building, TA in telecom (regulatory reform and competition)</t>
  </si>
  <si>
    <t>Storage, Protection, and Opening up of Government Data, Development of a cloud storage and back-up facility (data center), establishment of PKI and CA, data protection, Support for Innovation Centers for Entrepreneurship and Job Creation, Help establish National e-ID, provision of ID card, Digitization of gov't records (ex. registries), Financial support for ministries to adjust their operating processes and software systems to incoproate e-ID verification, establishment of integrated health system, education portal,content management application payment gateway, electronic form application to collect citizen information, applications to electronically manage documents, Establishment of e-Parliamentary System ( paperless flow of information), establishment of e-Justice system, establishment of  e-Procurement (US$5 million), establishment of e-Immigration system</t>
  </si>
  <si>
    <t>TA in telecom (policy, regulation, spectrum management, competition), provision of telecommunications and internet services in remote areas (Universal access policy/regulation, financial support), Establishment of mobile friendly government portal, e-Leadership Capacity Building, finance of operations costs of an e-Gov delivery unit</t>
  </si>
  <si>
    <t>Financial support to establish National Fiber Optic Network and its implementation support (incl. PPP), Creation of an ICT-enabled open innovation ecosystem (improve ICT skills, hold co-creation competitions, knowledge sharing)</t>
  </si>
  <si>
    <t>Financial support for international Connectivity (submarine cable consortium fee), establishment of IXP, TA in telecom (Promote PPP, Institutional capacity)</t>
  </si>
  <si>
    <t xml:space="preserve"> Ministry of Education and Sports (MOES) </t>
  </si>
  <si>
    <t xml:space="preserve">Component 2 – Improving the Quality of Service Delivery – estimated costs $1.7 million (K4.4 million); Component 4 – Improving Information Technology, Monitoring and Evaluation -- estimated costs: $1.0 million (K2.7 million); </t>
  </si>
  <si>
    <t xml:space="preserve">Provide IT support for Flexible open and distance education (FODE) campus; </t>
  </si>
  <si>
    <t xml:space="preserve">Component Two. Knowledge Development, Policy Studies and Capacity Building ($1.06 million; $0.66 million Bank financing). </t>
  </si>
  <si>
    <t>Conduct of monitoring, evaluation, and policy studies ($0.49 million; $0.24 million Bank financing); developing a management information system containing the monitoring indicators</t>
  </si>
  <si>
    <t>Component 2: National Early Childhood Education Policy Development and Capacity Building: Strengthening Planning and Reporting Systems (US$1.5m):</t>
  </si>
  <si>
    <t>Planning and reporting system</t>
  </si>
  <si>
    <t>Component 1: Knowledge and Policy Development (US$13 million IDA and US$0.5 million GOV)</t>
  </si>
  <si>
    <t xml:space="preserve">Upgrade and modernize the collection, dissemination and use of STI statistics from enterprises and research institutions. Accurate data regarding the R&amp;D and STI in both public and private sectors is essential for scientific policy evaluation and effective planning. </t>
  </si>
  <si>
    <t xml:space="preserve">Component 1: Strengthening COLCIENCIAS’ operational and policy-making capacity; institutional strengthening of the Science, Technology and Innovation National System (Bank financing: US$5.8 million) </t>
  </si>
  <si>
    <t>Support the implementation of Science Technology and Innovation system</t>
  </si>
  <si>
    <t xml:space="preserve">Component 1- Delivery of Quality and Relevant Vocational Training (Total project cost US$ 23.6 million); Component 2 - TVET System Strengthening (Total project costs: US$ 3.3 million); </t>
  </si>
  <si>
    <t>Development and implmentation of TVET system</t>
  </si>
  <si>
    <t>Sub-component 1.1: Development of COTVET technical capacity, strategic systems and policies (estimated base cost US$2 million); Component 2 (Part B): Institutional Strengthening of Science and Technology Development (estimated base cost US$4 million)</t>
  </si>
  <si>
    <t>Development of TVET system</t>
  </si>
  <si>
    <t>Component 3</t>
  </si>
  <si>
    <t>Strengthen the Management information system of Benazir Bhutto Shaheed Youth Development Project (BBSYDP)</t>
  </si>
  <si>
    <t xml:space="preserve">Component 3: Education Sector Policy Development and Management (US$19.3 million total cost, of which US$15.7 million to be financed from the loan) </t>
  </si>
  <si>
    <t>Support the development of EMIS</t>
  </si>
  <si>
    <t>Improving Management and Building Capacity (appraisal for total project cost US$ 8.00 million, appraisal IDA US$4.70 million; actual IDA US$6.69 million)</t>
  </si>
  <si>
    <t>System Development included assessments to improve the operation and management of the Ministry of Education, including the creation of an Education Management Information System (EMIS), a human resource management system, a textbook management system, and an asset management system</t>
  </si>
  <si>
    <t>Development of EMIS</t>
  </si>
  <si>
    <t>Technical and Vocational Education and Training Activities;  Teacher Training Institutes and College Activities</t>
  </si>
  <si>
    <t>TVET system, Teacher Education System Overhaul which includes professional development, a review of pre-service teacher education, curricula and selection procedures and continuous professional development of working teachers</t>
  </si>
  <si>
    <t xml:space="preserve">Component 4: Monitoring, Evaluation and Research ProjectComponent ( US$1.4m) </t>
  </si>
  <si>
    <t>Component 4: Institutional Development for Key Functions of the MINESEB (Total IDA financing: US$3.0 million)</t>
  </si>
  <si>
    <t>Support to Administrative Unit, Monitoring and Evaluation, and Studies Support to Administrative Unit, Monitoring and Evaluation, and Studies Support to Administrative Unit, Monitoring and Evaluation, and Studies (US$1.0m appraisal, US$1.5m actual)</t>
  </si>
  <si>
    <t xml:space="preserve">Support a financial reporting system, and communications equipment; </t>
  </si>
  <si>
    <t>Institutional capacity to strengthen management capacity (US$325.4 million; IDA: US$8.3 million)</t>
  </si>
  <si>
    <t>M&amp;E system</t>
  </si>
  <si>
    <t xml:space="preserve">Policy Development, Planning, and Research component </t>
  </si>
  <si>
    <t>Support the modernization and mechanization of the national exam system and MOEC statistical system</t>
  </si>
  <si>
    <t>Protecting Quality Inputs; Strengthening Sector Management Strengthening Sector Management</t>
  </si>
  <si>
    <t xml:space="preserve">Teacher Development Management System (TDMS); Education Management Information System (EMIS) </t>
  </si>
  <si>
    <t>EMIS related activities</t>
  </si>
  <si>
    <t>Part A: Expanding Access and Improvina Quality throuch the Pilot 4. Educational Equipment &amp; Learning Materials</t>
  </si>
  <si>
    <t>ICT infrastructure for schools. M&amp;E system</t>
  </si>
  <si>
    <t>Sub-component (iii): Information technology (sub-component cost of US$4.3 million)</t>
  </si>
  <si>
    <t>Supports development of information technology in participating universities and higher education institutions with the provision to all participating institutions of software tools for university administration</t>
  </si>
  <si>
    <t>Component D · Intensified Use of New Technologies. (US$22.8 million)</t>
  </si>
  <si>
    <t xml:space="preserve"> increasing 
the number of computers and setting up IT centers, including Internet services for students, teachers and administrative staff; providing training programs for users of new technologies to enhance skills; and computerizing university management information systems. </t>
  </si>
  <si>
    <t>Component B: Institutional Strengthening</t>
  </si>
  <si>
    <t>EMIS, M&amp;E system</t>
  </si>
  <si>
    <t>Component C. Departmental Education Services (US$11.0 million; actual US$11.7 million)</t>
  </si>
  <si>
    <t>Finance the consolidation of an efficient communications and information system across the department’s education services</t>
  </si>
  <si>
    <t xml:space="preserve">Institutional support for community participation and school Institutional support for community participation and school -based management programs based management programs based management programs (US$11.23m at appraisal, US$18.81m actual) </t>
  </si>
  <si>
    <t xml:space="preserve"> design and implement an information system </t>
  </si>
  <si>
    <t xml:space="preserve">Capacity Building for Reform Management ($4.6 million base cost) </t>
  </si>
  <si>
    <t xml:space="preserve">Learning assessment component (US$0.82m appraisal, US$0.68m actual) </t>
  </si>
  <si>
    <t>Assessment and Examination system</t>
  </si>
  <si>
    <t xml:space="preserve">Component 2: Strengthening Institutional Capacity and Management - US$53.7 million. </t>
  </si>
  <si>
    <t>Improvement of EMIS</t>
  </si>
  <si>
    <t>Component 3: Improving teaching and learning processes (US$2.48 million equivalent, or 11.9 percent of total base cost); Component 4: Strengthening the management and administration of basic education (US$2.54 equivalent, or 12 percent of total base cost).</t>
  </si>
  <si>
    <t>Improved teacher training system and monitoring system</t>
  </si>
  <si>
    <t>Component 6 - Education Management and Planning – US$6.4 million</t>
  </si>
  <si>
    <t>develop and implement an Education Management Information System (EMIS)/Financial Management System (FMS)</t>
  </si>
  <si>
    <t>Revising the system of assessment and examination; Establishing a comprehensive management and information system</t>
  </si>
  <si>
    <t>Component 3: Developing institutional capacity (US$17.8 million equivalent)</t>
  </si>
  <si>
    <t>the development and installation of an education and management information system (EMIS)</t>
  </si>
  <si>
    <t xml:space="preserve">Component B - ECD Management and Capacity Building  </t>
  </si>
  <si>
    <t xml:space="preserve">Establish MIS/GIS monitoring and evaluation system </t>
  </si>
  <si>
    <t>Component 3: Strengthening Institutional Capacity</t>
  </si>
  <si>
    <t>Improving Education Management Information Systems (EMIS)</t>
  </si>
  <si>
    <t>Project Component 3 - Improving state and district capacity to manage primary education (US$21 million, including contingencies; 10.3 percent of total project cost).</t>
  </si>
  <si>
    <t>Improve the management of the school statistics (EMIS) and project (PMIS) management information system</t>
  </si>
  <si>
    <t>D. Learning Assessment Initiative ($0.5, out of which $0.3 million IDA)</t>
  </si>
  <si>
    <t>Learning assessment systen</t>
  </si>
  <si>
    <t>Component 1. Institutional Strengthening and Capacity Building. (US$10.01 million)</t>
  </si>
  <si>
    <t>strengthening management and efficiency of the VTE system</t>
  </si>
  <si>
    <t xml:space="preserve"> Sectoral support activities</t>
  </si>
  <si>
    <t xml:space="preserve"> improve efficiency and quality throughout the S&amp;T system by supporting portfolio reforms, improving monitoring and evaluation systems </t>
  </si>
  <si>
    <t>BSPP and JSPP</t>
  </si>
  <si>
    <t>GoI</t>
  </si>
  <si>
    <t>GoP</t>
  </si>
  <si>
    <t>GoSL</t>
  </si>
  <si>
    <t>GoB</t>
  </si>
  <si>
    <t>PMED</t>
  </si>
  <si>
    <t>MENFB, MESRIT, METFP</t>
  </si>
  <si>
    <t>Min. of Health And Education</t>
  </si>
  <si>
    <t>Min. of Education</t>
  </si>
  <si>
    <t>GoM</t>
  </si>
  <si>
    <t>1, 4, 5, 7</t>
  </si>
  <si>
    <t>Component 2: Strengthen institutions for more efficient and effective public management (Estimated total cost: US$30.0 million; Bank: US$30.0 million).</t>
  </si>
  <si>
    <t>Tax management system, public debt management system, payroll management, education registry development</t>
  </si>
  <si>
    <t>Subcomponent 3.2: Institutional support and capacity building (US$7,077,000)</t>
  </si>
  <si>
    <t>EMIS integration with HRMIS, education registry</t>
  </si>
  <si>
    <t>10, 11, 15, 16</t>
  </si>
  <si>
    <t>12, 33</t>
  </si>
  <si>
    <t>Goe, Ministry of Education</t>
  </si>
  <si>
    <t>3. Enhancing capacity for service delivery and sector-wide planning and monitoring</t>
  </si>
  <si>
    <t>EMIS improvement, EMIS GIS integration</t>
  </si>
  <si>
    <t>Mejoramiento de la Calidad de la Educacion Primaria (MECAEP)</t>
  </si>
  <si>
    <t>2.3 Monitoring of the Education Program</t>
  </si>
  <si>
    <t>EMIS development and implementation</t>
  </si>
  <si>
    <t xml:space="preserve">Component 2: Efficiency and Finance Reforms </t>
  </si>
  <si>
    <t>EMIS, education budget reform, performance based budgeting for schools, education registry for pilot areas</t>
  </si>
  <si>
    <t>Component 4. Enhancing the Administrative, Financial, and Pedagogic Management Capacity</t>
  </si>
  <si>
    <t>EMIS development, health and education registries for primary schools, HRMIS for education</t>
  </si>
  <si>
    <t>EMIS development</t>
  </si>
  <si>
    <t>Project Component 4 - US$9.12 million Institutional Strengthening</t>
  </si>
  <si>
    <t>EMIS implementation</t>
  </si>
  <si>
    <t xml:space="preserve">Mauritania Developement Gateway Project Implementation </t>
  </si>
  <si>
    <t>EMIS implementation, IFMIS EMIS integration, e-Gov portal for education systems</t>
  </si>
  <si>
    <t>Project Component 1 - US$8.90 million IMPROVED TOOLS FOR PLANNING AND MANAGEMENT OF THE EDUCATION SYSTEM</t>
  </si>
  <si>
    <t>EMIS implementation, HRMIS development for education, statistical management systems for education</t>
  </si>
  <si>
    <t>Project Component 3 - USS 3.34 million Strengthen Monitoring, Evaluation and Policy Making Capacity</t>
  </si>
  <si>
    <t>Education registry in collaboration with national statistics registry</t>
  </si>
  <si>
    <t xml:space="preserve">Strengthening institutional capacity </t>
  </si>
  <si>
    <t xml:space="preserve">Component 3: Strengthening strategic planning, management, and M&amp;E in post-basic S&amp;T education. </t>
  </si>
  <si>
    <t>2.2 Strengthening the MEST's Planning and Management Capacity (Total: US$ 1.5 million)</t>
  </si>
  <si>
    <t xml:space="preserve">Component 2: Educational Technologies in Schools (US$7.9 million total, including contingencies) </t>
  </si>
  <si>
    <t>ICT infrastructure for schools, technological learning programs</t>
  </si>
  <si>
    <t xml:space="preserve">Component 1 - Quality Improvement through Organizational Development and Capacity Building </t>
  </si>
  <si>
    <t>EMIS improvement, GIS EMIS integration</t>
  </si>
  <si>
    <t>Project Component 3 - US$ 2.66 million Education Information System</t>
  </si>
  <si>
    <t xml:space="preserve">Component Two: Teacher training in the educational use of ICT, Component Three: Development of a Network of Interschool Resource Centers </t>
  </si>
  <si>
    <t>ICT infrastructure, e-Learning improvement, ICT training for teachers</t>
  </si>
  <si>
    <t>Sub-component 2.2 - Provide professional development of MOE Personnel, Sub-component 2.3 - Provide required resources to support effective learning</t>
  </si>
  <si>
    <t>ICT capacity building, e-Learning development</t>
  </si>
  <si>
    <t>Reinforcing the management functions of MINEDUB</t>
  </si>
  <si>
    <t>EMIS improvement, ICT capacity building for management tools</t>
  </si>
  <si>
    <t xml:space="preserve">Project Component 3 - US$0.30 million Improved Governance and Management in the Education System, Project Component 3 - US$0.87 million Improved Governance and Management in the Education System </t>
  </si>
  <si>
    <t>EMIS improvement and implementation</t>
  </si>
  <si>
    <t>1. Governance</t>
  </si>
  <si>
    <t>ICT infrastructure for EMIS, EMIS development and implementation</t>
  </si>
  <si>
    <t>Improving Chile’s Science, Technology and Innovation System</t>
  </si>
  <si>
    <t>ICT infrastructure innovation</t>
  </si>
  <si>
    <t>P110892</t>
  </si>
  <si>
    <t xml:space="preserve">C. 3.0 Strengthening School Supervision </t>
  </si>
  <si>
    <t>P149621</t>
  </si>
  <si>
    <t>THE STATE CHANCELLERY OF THE REPUBLIC OF</t>
  </si>
  <si>
    <t>THE STATE CHANCELLERY OF THE REPUBLIC OF MOLDOVA</t>
  </si>
  <si>
    <t>FCV</t>
  </si>
  <si>
    <t>Larizza,Marco</t>
  </si>
  <si>
    <t>Arrobbio,Alexandre</t>
  </si>
  <si>
    <t>Bellver Vazquez-Dodero,Ana</t>
  </si>
  <si>
    <t>Salazar,Manuel</t>
  </si>
  <si>
    <t>Vermehren,Andrea</t>
  </si>
  <si>
    <t xml:space="preserve"> MINISTRY OF FINANCE ECONOMY AND BUDGET</t>
  </si>
  <si>
    <t>FONDS D'INTERVENTION POUR LE DEVELOPPMENT (FID)</t>
  </si>
  <si>
    <t>Pradhan,Shilpa B.</t>
  </si>
  <si>
    <t>MINISTRY OF ECONOMY AND FINANCE</t>
  </si>
  <si>
    <t>De Silva,K. Migara O.</t>
  </si>
  <si>
    <t>REPUBLIC OF ARMENIA</t>
  </si>
  <si>
    <t>OFFICE OF THE GOVERNMENT</t>
  </si>
  <si>
    <t>Mukherjee,Amitabha</t>
  </si>
  <si>
    <t>GOVERNMENT OF MADAGASCAR</t>
  </si>
  <si>
    <t>Zahir,Farah</t>
  </si>
  <si>
    <t>Chand,Vikram K.</t>
  </si>
  <si>
    <t>Aliev,Hassan</t>
  </si>
  <si>
    <t>Paternostro,Stefano</t>
  </si>
  <si>
    <t>Coudouel,Aline</t>
  </si>
  <si>
    <t>GOVERNMENT OF MAURITANIA</t>
  </si>
  <si>
    <t>Forero Ramirez,Henry</t>
  </si>
  <si>
    <t>MOFED</t>
  </si>
  <si>
    <t>MINEPAT (CTS), MINFI, MINFOPRA, MINJUS,</t>
  </si>
  <si>
    <t>CTS</t>
  </si>
  <si>
    <t>Palu,Toomas</t>
  </si>
  <si>
    <t>LAO PEOPLE'S DEMOCRATIC REPUBLIC</t>
  </si>
  <si>
    <t>MINISTRY OF HEALTH</t>
  </si>
  <si>
    <t>Khan,Qaiser M.</t>
  </si>
  <si>
    <t>Ringold,Dena</t>
  </si>
  <si>
    <t>Cole,Winston Percy Onipede</t>
  </si>
  <si>
    <t>MINISTRY TO THE PRIME MINISTER IN CHARGE</t>
  </si>
  <si>
    <t>MINISTRY OF FINANCE PLANNING AND ECONOMI</t>
  </si>
  <si>
    <t>El-Gammal,Yasser Aabdel-Aleem Awny</t>
  </si>
  <si>
    <t>Ersado,Lire</t>
  </si>
  <si>
    <t>FEDERAL MINISTRY OF FINANCE</t>
  </si>
  <si>
    <t>MINISTRY OF PLANNING</t>
  </si>
  <si>
    <t>KINGDOM OF SWAZILAND</t>
  </si>
  <si>
    <t>FCV,GEN</t>
  </si>
  <si>
    <t>Weetjens,Jan</t>
  </si>
  <si>
    <t>PREFEITURA DE MANAUS</t>
  </si>
  <si>
    <t>DEPARTMENT OF FINANCE</t>
  </si>
  <si>
    <t>Arulpragasam,Jehan</t>
  </si>
  <si>
    <t>Acosta,Pablo Ariel</t>
  </si>
  <si>
    <t>DEPARTMENT OF SOCIAL WELFARE AND DEVELOPMENT</t>
  </si>
  <si>
    <t>PPP</t>
  </si>
  <si>
    <t>MINISTERIO DE ECONOMIA Y FINANZAS - MEF</t>
  </si>
  <si>
    <t>MINSITERIO DE ECONOMIA Y FINANZAS</t>
  </si>
  <si>
    <t>Norbhu,Tenzin Dolma</t>
  </si>
  <si>
    <t>PEOPLE'S REPUBLIC OF BANGLADESH</t>
  </si>
  <si>
    <t>Sissoko,Fily</t>
  </si>
  <si>
    <t>Sisk,Paul Edwin</t>
  </si>
  <si>
    <t>Dulitzky,Daniel</t>
  </si>
  <si>
    <t>Aturupane,Harsha</t>
  </si>
  <si>
    <t>Nayar,Reema</t>
  </si>
  <si>
    <t>Naqvi,Naveed Hassan</t>
  </si>
  <si>
    <t>Vu,Binh Thanh</t>
  </si>
  <si>
    <t>GOVERNMENT OF INDIA</t>
  </si>
  <si>
    <t>Bloom,Erik A.</t>
  </si>
  <si>
    <t>Crawford,Michael F.</t>
  </si>
  <si>
    <t>Braham,Kamel</t>
  </si>
  <si>
    <t>Taliercio,Robert R.</t>
  </si>
  <si>
    <t>Patrinos,Harry Anthony</t>
  </si>
  <si>
    <t>Clarke,Roland N.</t>
  </si>
  <si>
    <t>GOVERNMENT OF DOMINICAN REPUBLIC</t>
  </si>
  <si>
    <t>Joseph-Raji,Gloria Aitalohi</t>
  </si>
  <si>
    <t>Thindwa,Jeffrey M.</t>
  </si>
  <si>
    <t>Grosh,Margaret Ellen</t>
  </si>
  <si>
    <t>Subramanian,Pazhayannur K.</t>
  </si>
  <si>
    <t>Panzardi,Roberto O.</t>
  </si>
  <si>
    <t>Titov,Stepan Anatolievich</t>
  </si>
  <si>
    <t>KYRGYZ REPUBLIC</t>
  </si>
  <si>
    <t>MINISTRY OF JUSTICE</t>
  </si>
  <si>
    <t>Prettitore,Paul Scott</t>
  </si>
  <si>
    <t>Sudan,Randeep</t>
  </si>
  <si>
    <t>Beschorner,Natasha</t>
  </si>
  <si>
    <t>Laurent,Catherine M.</t>
  </si>
  <si>
    <t>Ouedraogo,Adama</t>
  </si>
  <si>
    <t>Cloutier,Marie-Helene</t>
  </si>
  <si>
    <t>Theisen,Gary L.</t>
  </si>
  <si>
    <t>MOE</t>
  </si>
  <si>
    <t>Ackwerh,Eunice Yaa Brimfah</t>
  </si>
  <si>
    <t>Bashir,Sajitha</t>
  </si>
  <si>
    <t>Girishankar,Navin</t>
  </si>
  <si>
    <t>Rojas,Carlos A.</t>
  </si>
  <si>
    <t>Liang,Xiaoyan</t>
  </si>
  <si>
    <t>Lasway,Rest Barnabas</t>
  </si>
  <si>
    <t>SAD</t>
  </si>
  <si>
    <t>Murphy,Patrick D.</t>
  </si>
  <si>
    <t>Tata,Gaiv M.</t>
  </si>
  <si>
    <t>MFEP</t>
  </si>
  <si>
    <t>Chen,Dandan</t>
  </si>
  <si>
    <t>Chen,Nancy</t>
  </si>
  <si>
    <t>Collingwood,Ian R.</t>
  </si>
  <si>
    <t>Mai,Thanh Thi</t>
  </si>
  <si>
    <t>English,Linda K.</t>
  </si>
  <si>
    <t>Mejia,Luis-Jose</t>
  </si>
  <si>
    <t>Pollner,John Daniel</t>
  </si>
  <si>
    <t>Alvarez,Patricia</t>
  </si>
  <si>
    <t>Gill,Jit Bahadur S.</t>
  </si>
  <si>
    <t>Laverde,Martha</t>
  </si>
  <si>
    <t>Romero,Marcelo A.</t>
  </si>
  <si>
    <t>Leyton,Alberto</t>
  </si>
  <si>
    <t>Myers,Ronald E.</t>
  </si>
  <si>
    <t>Guedes,Andrea C.</t>
  </si>
  <si>
    <t>Sangines,Mario Francisco</t>
  </si>
  <si>
    <t>Hurt,Kari L.</t>
  </si>
  <si>
    <t>Parchuc de Jeria Figueroa,Ana Maria</t>
  </si>
  <si>
    <t>REPUBLIC OF MOLDOVA</t>
  </si>
  <si>
    <t>Horn,Robin S.</t>
  </si>
  <si>
    <t>Mukherjee,Hena G.</t>
  </si>
  <si>
    <t>LaPrairie,Mark F.</t>
  </si>
  <si>
    <t>Craig,Helen J.</t>
  </si>
  <si>
    <t>Le Ber,Olivier P.</t>
  </si>
  <si>
    <t>EL Nakat,Ziad Salim</t>
  </si>
  <si>
    <t>GOVERNMENT OF LEBANON</t>
  </si>
  <si>
    <t>Mercado-Diaz,Miguel</t>
  </si>
  <si>
    <t>Mulatu,Meskerem</t>
  </si>
  <si>
    <t>Kamil,Hamoud Abdel Wedoud</t>
  </si>
  <si>
    <t>Hashim,Ali</t>
  </si>
  <si>
    <t>Iskandar,Susiana</t>
  </si>
  <si>
    <t>Naqvi,Ameer Hussein</t>
  </si>
  <si>
    <t>Clarke,Prema</t>
  </si>
  <si>
    <t>Darvas,Peter</t>
  </si>
  <si>
    <t>Ramadan,Bassam</t>
  </si>
  <si>
    <t>Holm-Nielsen,Lauritz B.</t>
  </si>
  <si>
    <t>Canning,Mary</t>
  </si>
  <si>
    <t>Chang,Mae Chu</t>
  </si>
  <si>
    <t>Fanta Ivanovic,Enrique</t>
  </si>
  <si>
    <t>Roesli,Rosfita</t>
  </si>
  <si>
    <t>Velez Bustillo,Eduardo</t>
  </si>
  <si>
    <t>Joshi,Rajendra Dhoj</t>
  </si>
  <si>
    <t>Silveira,Ricardo Rocha</t>
  </si>
  <si>
    <t>Vawda,Ayesha Y.</t>
  </si>
  <si>
    <t>Herat,Hiran</t>
  </si>
  <si>
    <t>Lasagabaster,Esperanza</t>
  </si>
  <si>
    <t>Moarcas,Mariana Doina</t>
  </si>
  <si>
    <t>Morrell,Lance</t>
  </si>
  <si>
    <t>Appasamy,Irajen</t>
  </si>
  <si>
    <t>Moreno Olmedilla,Juan Manuel</t>
  </si>
  <si>
    <t>Hou,Dingyong</t>
  </si>
  <si>
    <t>Seck,Atou</t>
  </si>
  <si>
    <t>Dener,Cem</t>
  </si>
  <si>
    <t>Kazem,Amira Mohamed Ibrahim</t>
  </si>
  <si>
    <t>Lahire,Nathalie</t>
  </si>
  <si>
    <t>Worthington,Ross</t>
  </si>
  <si>
    <t>Cuadra,Ernesto P.</t>
  </si>
  <si>
    <t>Akala,Francisca Ayodeji</t>
  </si>
  <si>
    <t>Rosenhouse,Sandra</t>
  </si>
  <si>
    <t>Bentaouet Kattan,Raja</t>
  </si>
  <si>
    <t>Reyes,Joel E.</t>
  </si>
  <si>
    <t>Parandekar,Suhas D.</t>
  </si>
  <si>
    <t>Kaul,Venita</t>
  </si>
  <si>
    <t>Shrivastava,Shashi K.</t>
  </si>
  <si>
    <t>Nagashima,Yoko</t>
  </si>
  <si>
    <t>Ouattara,Korotoumou</t>
  </si>
  <si>
    <t>Mohib,Saiyed Shabih Ali</t>
  </si>
  <si>
    <t>Bonilla-Chacin,Maria Eugenia</t>
  </si>
  <si>
    <t>Becerra,Marcelo</t>
  </si>
  <si>
    <t>Hopper,Richard R.</t>
  </si>
  <si>
    <t>Benavides,Livia M.</t>
  </si>
  <si>
    <t>Kostallari,Lorena</t>
  </si>
  <si>
    <t>Jena,Nalin</t>
  </si>
  <si>
    <t>Thorn,Kristian</t>
  </si>
  <si>
    <t>Sow,Souleymane</t>
  </si>
  <si>
    <t>Varela,David F.</t>
  </si>
  <si>
    <t>Valerio,Alexandria</t>
  </si>
  <si>
    <t>Webster,Michael John</t>
  </si>
  <si>
    <t>Mills,Michael</t>
  </si>
  <si>
    <t>Soh,Hoon Sahib</t>
  </si>
  <si>
    <t>Grandvoinnet,Helene Marie</t>
  </si>
  <si>
    <t>Lesic,Zorica</t>
  </si>
  <si>
    <t>Regel,Omporn</t>
  </si>
  <si>
    <t>Sosale,Shobhana</t>
  </si>
  <si>
    <t>McLaughlin,Maureen Anne</t>
  </si>
  <si>
    <t>Imnadze,Elene</t>
  </si>
  <si>
    <t>Nzekwu,Gregory Taiwo</t>
  </si>
  <si>
    <t>Jaramillo,Adriana</t>
  </si>
  <si>
    <t>Chirag-Zade,Rufiz Vakhid</t>
  </si>
  <si>
    <t>Naceva,Bojana</t>
  </si>
  <si>
    <t>Lixi,Marc Jean Yves</t>
  </si>
  <si>
    <t>Dreger,Theodore S.</t>
  </si>
  <si>
    <t>Kpundeh,Sahr John</t>
  </si>
  <si>
    <t>Adekola,Olatunde Adetoyese</t>
  </si>
  <si>
    <t>Hirshberg,Susan E.</t>
  </si>
  <si>
    <t>Gray,David</t>
  </si>
  <si>
    <t>GOVERNMENT OF THE DOMINICAN REPUBLIC</t>
  </si>
  <si>
    <t>Bazarova,Saodat</t>
  </si>
  <si>
    <t>Rezaian,Abdolreza B.</t>
  </si>
  <si>
    <t>Hanan,Betty</t>
  </si>
  <si>
    <t>Myers,C. Bernard</t>
  </si>
  <si>
    <t>Van Heesewijk,Petrus Henricus</t>
  </si>
  <si>
    <t>Arnhold,Nina</t>
  </si>
  <si>
    <t>Biseko,Denis Maro</t>
  </si>
  <si>
    <t>Ambasz,Diego</t>
  </si>
  <si>
    <t>Gotcheva,Boryana</t>
  </si>
  <si>
    <t>Nummy,David Michael</t>
  </si>
  <si>
    <t>Piazza,Alan L.</t>
  </si>
  <si>
    <t>PEOPLE'S REPUBLIC OF CHINA</t>
  </si>
  <si>
    <t>Dimitriyev,Steven R.</t>
  </si>
  <si>
    <t>Diallo,Cherif</t>
  </si>
  <si>
    <t>Hobbs,Cynthia</t>
  </si>
  <si>
    <t>Blanco Cossio,Fernando Andres</t>
  </si>
  <si>
    <t>Spinelli,Lucia</t>
  </si>
  <si>
    <t>Niang,Cecile Thioro</t>
  </si>
  <si>
    <t>Aedo Inostroza,Mario Cristian</t>
  </si>
  <si>
    <t>Shetty,Shobha</t>
  </si>
  <si>
    <t>SOCIAL DEVELOPMENT FOUNDATION</t>
  </si>
  <si>
    <t>Araya,Elsa</t>
  </si>
  <si>
    <t>Mwumvaneza,Valens</t>
  </si>
  <si>
    <t>Nweje,Ikechukwu John Azubike</t>
  </si>
  <si>
    <t>GOVERNMENT OF NEPAL</t>
  </si>
  <si>
    <t>Linden,Tobias</t>
  </si>
  <si>
    <t>Froumin,Isak</t>
  </si>
  <si>
    <t>Arisoy,Elmas</t>
  </si>
  <si>
    <t>Vu,Quyen Hoang</t>
  </si>
  <si>
    <t>Nannyonjo,Harriet</t>
  </si>
  <si>
    <t>Ellis,Peter D.</t>
  </si>
  <si>
    <t>Perkins,Gillian M.</t>
  </si>
  <si>
    <t>Miyajima,Tomomi</t>
  </si>
  <si>
    <t>Montenegro Torres,Fernando</t>
  </si>
  <si>
    <t>Raffo,Veronica Ines</t>
  </si>
  <si>
    <t>Welton,Paul</t>
  </si>
  <si>
    <t>Marotta,Daniela</t>
  </si>
  <si>
    <t>Latif,Scherezad Joya Monami</t>
  </si>
  <si>
    <t>Hasnain,Zahid</t>
  </si>
  <si>
    <t>MONGOLIA</t>
  </si>
  <si>
    <t>Tomita,Ryoko</t>
  </si>
  <si>
    <t>Inthaxoum,Boun Oum</t>
  </si>
  <si>
    <t>Ayhan,Elif</t>
  </si>
  <si>
    <t>Rajaram,Anand</t>
  </si>
  <si>
    <t>GOVERNMENT OF SIERRA LEONE</t>
  </si>
  <si>
    <t>Inoue,Keiko</t>
  </si>
  <si>
    <t>Drabble,Michael</t>
  </si>
  <si>
    <t>Ridao-Cano,Cristobal</t>
  </si>
  <si>
    <t>Bhatia,Deepak T.</t>
  </si>
  <si>
    <t>Kumar,Ashok</t>
  </si>
  <si>
    <t>Jesse,Cornelia</t>
  </si>
  <si>
    <t>Yazbeck,Abdo S.</t>
  </si>
  <si>
    <t>Ikua,Wachuka W.</t>
  </si>
  <si>
    <t>Verma,Niraj</t>
  </si>
  <si>
    <t>Posarac,Aleksandra</t>
  </si>
  <si>
    <t>Brown,Deryck R.</t>
  </si>
  <si>
    <t>Waithaka,Solomon Muhuthu</t>
  </si>
  <si>
    <t>Gonzalez Carvajal,Karla</t>
  </si>
  <si>
    <t>Ahmed,A.K. Farhad</t>
  </si>
  <si>
    <t>de Silva,Samantha</t>
  </si>
  <si>
    <t>Panasco Santos,Cristina Isabel</t>
  </si>
  <si>
    <t>Di Gropello,Emanuela</t>
  </si>
  <si>
    <t>Kesuma,Ratna</t>
  </si>
  <si>
    <t>Pham,Dung-Kim</t>
  </si>
  <si>
    <t>Drabek,Ivan</t>
  </si>
  <si>
    <t>Parajuli,Dilip</t>
  </si>
  <si>
    <t>Ng'andwe,Pushina Kunda</t>
  </si>
  <si>
    <t>Kamkwalala,Jonathan S.</t>
  </si>
  <si>
    <t>Tessema,Yitbarek</t>
  </si>
  <si>
    <t>GOVERNMENT-UNITED REPUBLIC OF TANZANIA</t>
  </si>
  <si>
    <t>MINISTRY OF WATER</t>
  </si>
  <si>
    <t>Menezes,Ana Ruth</t>
  </si>
  <si>
    <t>Belete,Nathan M.</t>
  </si>
  <si>
    <t>April,Leah</t>
  </si>
  <si>
    <t>Goga,Soraya</t>
  </si>
  <si>
    <t>Singh,Gurcharan</t>
  </si>
  <si>
    <t>Rossotto,Carlo Maria</t>
  </si>
  <si>
    <t>Alonso,Juan Diego</t>
  </si>
  <si>
    <t>Gasol Ramos,Elena</t>
  </si>
  <si>
    <t>Montenegro Lazo,Miriam Matilde</t>
  </si>
  <si>
    <t>Kra,Jean Charles Amon</t>
  </si>
  <si>
    <t>Munoz,Jorge A.</t>
  </si>
  <si>
    <t>Cook,Edward C.</t>
  </si>
  <si>
    <t>GOVERNMENT OF PUNJAB</t>
  </si>
  <si>
    <t>Podipireddy,Srinivasa Rao</t>
  </si>
  <si>
    <t>Okunmadewa,Foluso</t>
  </si>
  <si>
    <t>Dundar,Halil</t>
  </si>
  <si>
    <t>Aryal,Mohan Prasad</t>
  </si>
  <si>
    <t>Welmond,Michel J.</t>
  </si>
  <si>
    <t>Beck,Hans Anand</t>
  </si>
  <si>
    <t>Silarszky,Peter</t>
  </si>
  <si>
    <t>Navas-Sabater,Juan</t>
  </si>
  <si>
    <t>Ampah,Mavis A.</t>
  </si>
  <si>
    <t>Kamano,Pierre Joseph</t>
  </si>
  <si>
    <t>Perez,Lynnette Dela Cruz</t>
  </si>
  <si>
    <t>Neto,Maria Isabel A. S.</t>
  </si>
  <si>
    <t>Mason,Andrew D.</t>
  </si>
  <si>
    <t>Msellati,Laurent</t>
  </si>
  <si>
    <t>Edmeades,Svetlana Ognianova</t>
  </si>
  <si>
    <t>McLaughlin,Julie</t>
  </si>
  <si>
    <t>Govindaraj,Ramesh</t>
  </si>
  <si>
    <t>Lalazarian,Kathy</t>
  </si>
  <si>
    <t>Nguyen,Son Nam</t>
  </si>
  <si>
    <t>Toscano Nicolas,Maria Guadalupe</t>
  </si>
  <si>
    <t>Salvador,Marcela Ines</t>
  </si>
  <si>
    <t>Virtucio,Felizardo Jr K.</t>
  </si>
  <si>
    <t>Umali-Deininger,Dina</t>
  </si>
  <si>
    <t>Huseynov,Hadji</t>
  </si>
  <si>
    <t>GOVERNMENT OF REPUBLIC OF AZERBAIJAN</t>
  </si>
  <si>
    <t>AZERSU</t>
  </si>
  <si>
    <t>Adlington,Gavin P.</t>
  </si>
  <si>
    <t>Oredipe,Adetunji A.</t>
  </si>
  <si>
    <t>Xiao,Liping</t>
  </si>
  <si>
    <t>Awasthi,Rajul</t>
  </si>
  <si>
    <t>Goya,Felipe</t>
  </si>
  <si>
    <t>Islam,Zafrul</t>
  </si>
  <si>
    <t>Kutateladze,Nino</t>
  </si>
  <si>
    <t>Cao,Xiaonan</t>
  </si>
  <si>
    <t>Melhem,Samia</t>
  </si>
  <si>
    <t>Meky,Muna Salih</t>
  </si>
  <si>
    <t>Gaviria,Juan</t>
  </si>
  <si>
    <t>Bure,Jacques</t>
  </si>
  <si>
    <t>Pham,Duc Minh</t>
  </si>
  <si>
    <t>Ramanantoanina,Patrick Philippe</t>
  </si>
  <si>
    <t>Kane,Soukeyna</t>
  </si>
  <si>
    <t>Jamalov,Tural</t>
  </si>
  <si>
    <t>Lancelot,Eric R.</t>
  </si>
  <si>
    <t>Bosquet,Benoit</t>
  </si>
  <si>
    <t>Gallegos,Doyle</t>
  </si>
  <si>
    <t>GOVERNMENT OF HONDURAS</t>
  </si>
  <si>
    <t>Avitabile,Ciro</t>
  </si>
  <si>
    <t>Steta Gandara,Maria Concepcion</t>
  </si>
  <si>
    <t>Kisunko,Gregory</t>
  </si>
  <si>
    <t>Bortman,Carlos Marcelo</t>
  </si>
  <si>
    <t>Kaiser,Kai-Alexander</t>
  </si>
  <si>
    <t>Kelmendi,Flora</t>
  </si>
  <si>
    <t>GOVERNMENT OF BIHAR</t>
  </si>
  <si>
    <t>REPUBLIC OF GUINEA-BISSAU</t>
  </si>
  <si>
    <t>Holmemo,Camilla</t>
  </si>
  <si>
    <t>Gottret,Pablo</t>
  </si>
  <si>
    <t>Malik,Muhammad Iftikhar</t>
  </si>
  <si>
    <t>Gichuri,Wambui G.</t>
  </si>
  <si>
    <t>Goyal,Sangeeta</t>
  </si>
  <si>
    <t>Mulumba,Jean Mabi</t>
  </si>
  <si>
    <t>Abdallah,Lina</t>
  </si>
  <si>
    <t>Dia,Magueye</t>
  </si>
  <si>
    <t>Baris,Enis</t>
  </si>
  <si>
    <t>Sulko,Evis</t>
  </si>
  <si>
    <t>Menzies,Nicholas</t>
  </si>
  <si>
    <t>Nikulina,Elena</t>
  </si>
  <si>
    <t>Seed,Arleen Cannata</t>
  </si>
  <si>
    <t>Muente Kunigami,Arturo</t>
  </si>
  <si>
    <t>Fukao,Tsuyoshi</t>
  </si>
  <si>
    <t>Arizti,Pedro</t>
  </si>
  <si>
    <t>Motta,Marialisa</t>
  </si>
  <si>
    <t>Quijada Torres,Cristian</t>
  </si>
  <si>
    <t>Vinuela,Lorena</t>
  </si>
  <si>
    <t>Goncalves Moreira,Adriana</t>
  </si>
  <si>
    <t>Kwawukume,Smile</t>
  </si>
  <si>
    <t>Raju,Dhushyanth</t>
  </si>
  <si>
    <t>Collin,Fiona J</t>
  </si>
  <si>
    <t>Bezzina,Jerome</t>
  </si>
  <si>
    <t>Yang,Hongyu</t>
  </si>
  <si>
    <t>Dorado Hernandez,Diego R.</t>
  </si>
  <si>
    <t>Pojarski,Peter Ivanov</t>
  </si>
  <si>
    <t>Mulindwa,Innocent</t>
  </si>
  <si>
    <t>Mistiaen,Emma S.</t>
  </si>
  <si>
    <t>Jha,Abhas Kumar</t>
  </si>
  <si>
    <t>Gossa,Endashaw Tadesse</t>
  </si>
  <si>
    <t>Manoharan,Seenithamby</t>
  </si>
  <si>
    <t>Bhatta,Saurav Dev</t>
  </si>
  <si>
    <t>Namara,Suleiman</t>
  </si>
  <si>
    <t>De Hoyos Navarro,Rafael E.</t>
  </si>
  <si>
    <t>Okwero,Peter</t>
  </si>
  <si>
    <t>Sargent,Sandra</t>
  </si>
  <si>
    <t>Lewin,Anat</t>
  </si>
  <si>
    <t>Fallov,Jonas Arp</t>
  </si>
  <si>
    <t>Bessette,Franck</t>
  </si>
  <si>
    <t>Weber,Boris</t>
  </si>
  <si>
    <t>Melikyan,Davit</t>
  </si>
  <si>
    <t>Hawkins,Robert J.</t>
  </si>
  <si>
    <t>JOB</t>
  </si>
  <si>
    <t>Sun,Changqing</t>
  </si>
  <si>
    <t>Van Dyck,John</t>
  </si>
  <si>
    <t>Al-Ahmadi,Afrah Alawi</t>
  </si>
  <si>
    <t>Beardsley,Lubomira Zimanova</t>
  </si>
  <si>
    <t>Saeki,Hiroshi</t>
  </si>
  <si>
    <t>Kelly,Timothy John Charles</t>
  </si>
  <si>
    <t>UGANDA-COMOROS</t>
  </si>
  <si>
    <t>RELEVANT MINISTRIES IN CHARGE OF TELECOM/ICT PORTFOLIO</t>
  </si>
  <si>
    <t>Kumar,Pravesh</t>
  </si>
  <si>
    <t>Zannath,Suraiya</t>
  </si>
  <si>
    <t>Sheldon,Christopher Gilbert</t>
  </si>
  <si>
    <t>Santley,David John</t>
  </si>
  <si>
    <t>Behrndt,Rolf</t>
  </si>
  <si>
    <t>Nellemann,Soren</t>
  </si>
  <si>
    <t>Kenyon,Thomas</t>
  </si>
  <si>
    <t>Menendez,Aurelio</t>
  </si>
  <si>
    <t>Bonneau,Pierre Xavier</t>
  </si>
  <si>
    <t>Smolyar,Yuliya</t>
  </si>
  <si>
    <t>Deshpande,Atul Bhalchandra</t>
  </si>
  <si>
    <t>Ahsan,Syed Khaled</t>
  </si>
  <si>
    <t>Voetberg,Albertus</t>
  </si>
  <si>
    <t>Felcman,Daniela Veronica</t>
  </si>
  <si>
    <t>Kuek,Siou Chew</t>
  </si>
  <si>
    <t>MINISTRY OF SCIENCE AND ICT</t>
  </si>
  <si>
    <t>Isik-Dikmelik,Aylin</t>
  </si>
  <si>
    <t>GOVERNMENT OF CONGO</t>
  </si>
  <si>
    <t>MINISTRY OF POSTS AND TELECOMMUNICATIONS IN CHARGE OF ICT</t>
  </si>
  <si>
    <t>Fam,Maimouna Mbow</t>
  </si>
  <si>
    <t>GOVERNMENT OF GABON</t>
  </si>
  <si>
    <t>Woo,Sonya</t>
  </si>
  <si>
    <t>Hurpy,Charles Pierre Marie</t>
  </si>
  <si>
    <t>MINISTRIES OF TELECOM AND ICT</t>
  </si>
  <si>
    <t>Zampaglione,Giuseppe</t>
  </si>
  <si>
    <t>Dutta,Puja Vasudeva</t>
  </si>
  <si>
    <t>Monchuk,Louise Victoria</t>
  </si>
  <si>
    <t>Mohammed,Muderis Abdulahi</t>
  </si>
  <si>
    <t>Saleem,Furqan Ahmad</t>
  </si>
  <si>
    <t>NATIONAL RURAL ROADS DEVELOPMENT AGENCY, INDIA</t>
  </si>
  <si>
    <t>Boyce,Daniel J.</t>
  </si>
  <si>
    <t>Serrano-Machorro,Juan Carlos</t>
  </si>
  <si>
    <t>SECRETARIA DE LA FUNCION PUBLICA (SFP)</t>
  </si>
  <si>
    <t>UNIT OF CONTROL OF PUBLIC MANAGEMENT</t>
  </si>
  <si>
    <t>Arif,Umbreen</t>
  </si>
  <si>
    <t>REPUBLIC OF KIRIBATI</t>
  </si>
  <si>
    <t>MINISTRY OF COMMUNICATIONS, TRANSPORT AND TOURISM</t>
  </si>
  <si>
    <t>MUNICIPALITY OF RECIFE</t>
  </si>
  <si>
    <t>GEN</t>
  </si>
  <si>
    <t>de Sousa Amazonas,Maria de Fatima</t>
  </si>
  <si>
    <t>Moreno,Juan Martin</t>
  </si>
  <si>
    <t>Malik,Waleed Haider</t>
  </si>
  <si>
    <t>Huybens,Elisabeth</t>
  </si>
  <si>
    <t>OFFICE OF AUDITOR GENERAL</t>
  </si>
  <si>
    <t>Aprahamian,Arabela Sena</t>
  </si>
  <si>
    <t>Balabushko,Oleksii</t>
  </si>
  <si>
    <t>MINISTRY OF FINANCE AND HR MGMT OFFICE</t>
  </si>
  <si>
    <t>Haque,Trina S.</t>
  </si>
  <si>
    <t>Mohammed-Roberts,Rianna L.</t>
  </si>
  <si>
    <t>Erdem,Onur</t>
  </si>
  <si>
    <t>Zapatero Larrio,Eric</t>
  </si>
  <si>
    <t>Kibirige,Moses K.</t>
  </si>
  <si>
    <t>FEDERATED STATES OF MICRONESIA</t>
  </si>
  <si>
    <t>DEPARTMENT OF TRANSPORT, COMMUNICATIONS AND INFRASTRUCTURE</t>
  </si>
  <si>
    <t>OFFICE OF THE CABINET SECRETARIAT</t>
  </si>
  <si>
    <t>Silva Villalobos,Carmen Veronica Del Rosar</t>
  </si>
  <si>
    <t>Mulas,Victor</t>
  </si>
  <si>
    <t>Tesliuc,Cornelia M.</t>
  </si>
  <si>
    <t>Marzoeki,Puti</t>
  </si>
  <si>
    <t>Qamruddin,Jumana N.</t>
  </si>
  <si>
    <t>Sharif,Iffath Anwar</t>
  </si>
  <si>
    <t>MINISTRY OF PORTFOLIO</t>
  </si>
  <si>
    <t>Vatyan,Arman</t>
  </si>
  <si>
    <t>Tahboub,Hiba M. F.</t>
  </si>
  <si>
    <t>Ghaleb,Joey R</t>
  </si>
  <si>
    <t>Constantinescu,Bogdan Constantin</t>
  </si>
  <si>
    <t>COURT OF ACCOUNTS</t>
  </si>
  <si>
    <t>Fajnzylber,Pablo</t>
  </si>
  <si>
    <t>Adoho,Franck M.</t>
  </si>
  <si>
    <t>Van Der Linde,Gert Johannes Alwyn</t>
  </si>
  <si>
    <t>Rosas Raffo,Nina</t>
  </si>
  <si>
    <t>REPUBLIC OF SOUTH SUDAN</t>
  </si>
  <si>
    <t>MIN. OF LABOUR AND PUBLIC SERVICE &amp; MIN. OF FINANCE</t>
  </si>
  <si>
    <t>Blanco,Gaston Mariano</t>
  </si>
  <si>
    <t>Safdar,Zaid</t>
  </si>
  <si>
    <t>Sinha,Shabnam</t>
  </si>
  <si>
    <t>Cerdan-Infantes,Pedro</t>
  </si>
  <si>
    <t>Mikesell,Deborah Newitter</t>
  </si>
  <si>
    <t>Diop,Saidou</t>
  </si>
  <si>
    <t>MINISTRY OF FINANCE AND PLANNING</t>
  </si>
  <si>
    <t>MINSITRY OF PLANNING</t>
  </si>
  <si>
    <t>SECRETARIA DE GESTÃO E PLANEJAMENTO</t>
  </si>
  <si>
    <t>Lamanna,Francesca</t>
  </si>
  <si>
    <t>Gurazada,Srinivas</t>
  </si>
  <si>
    <t>INSTITUTO DOMINICANO DE LAS TELECOMUNICACIONE</t>
  </si>
  <si>
    <t>GEN,PPP</t>
  </si>
  <si>
    <t>Samaha,Hadia Nazem</t>
  </si>
  <si>
    <t>Recanatini,Francesca</t>
  </si>
  <si>
    <t>Strobbe,Francesco</t>
  </si>
  <si>
    <t>MINISTRY OF FINANCE (MOFED)</t>
  </si>
  <si>
    <t>DEVELOPMENT BANK OF ETHIOPIA</t>
  </si>
  <si>
    <t>Contr CCSAs</t>
  </si>
  <si>
    <t>Parent Prj</t>
  </si>
  <si>
    <t>Government of Bolivia</t>
  </si>
  <si>
    <t>Office of the Prime Minister</t>
  </si>
  <si>
    <t>MINISTRY OF FINANCE ECONOMY AND BUDGET</t>
  </si>
  <si>
    <t>4, 6, 10</t>
  </si>
  <si>
    <t>2, 3, 4</t>
  </si>
  <si>
    <t>COMPONENT 1: INITIATE IMPROVEMENTS IN QUALITY, RELEVANCE AND EFFICIENCY (US$55.8 million, including contingencies</t>
  </si>
  <si>
    <t>MIS implementation for integrating EMIS, HRMIS and asset management</t>
  </si>
  <si>
    <t>A4. Development Education Governance and Management Structures, B1. Developing Health and Social Welfare Financing Strategies, B2. Strengthening the Capacity of the Health Insurance Fund</t>
  </si>
  <si>
    <t>Education MIS, Health MIS, access to information, system integration and interoperability</t>
  </si>
  <si>
    <t xml:space="preserve">System-wide Reform and Development Institutional Development and Investments </t>
  </si>
  <si>
    <t>ICT infrastructure, system integration and development</t>
  </si>
  <si>
    <t xml:space="preserve">Strengthening and Modernizing Education Management Subcomponent </t>
  </si>
  <si>
    <t>MIS implementation</t>
  </si>
  <si>
    <t>Project Component C. - US$4.40 million Strengthen Capacities for Policy Analysis and Management</t>
  </si>
  <si>
    <t>EMIS improvement and integration</t>
  </si>
  <si>
    <t>Priority 1. Strengthening leadership, management and governance of the system</t>
  </si>
  <si>
    <t>EMIS development, ICT training and improvement</t>
  </si>
  <si>
    <t xml:space="preserve">Education Finance and Management (approximately US$4.0 million) </t>
  </si>
  <si>
    <t>EMIS for financial management</t>
  </si>
  <si>
    <t xml:space="preserve">2. Education Management Informnation System </t>
  </si>
  <si>
    <t>EMIS improvement, EMIS IFMIS integration</t>
  </si>
  <si>
    <t xml:space="preserve">Component 1: Capacity Building for Policy Development (US4.8 million) </t>
  </si>
  <si>
    <t>HEMPIS(EMIS) development and capacity building</t>
  </si>
  <si>
    <t xml:space="preserve">Project Component 4 - US$3.60 million MOET Institutional Strengthening </t>
  </si>
  <si>
    <t>EMIS improvement and capacity building, integration with existing databases</t>
  </si>
  <si>
    <t>Project Component 2 - US$7.50 million Capacity Building</t>
  </si>
  <si>
    <t xml:space="preserve"> (i) school-based teacher development and support; (ii) school accounting system; (iii) education management information system</t>
  </si>
  <si>
    <t xml:space="preserve">School Sector Management </t>
  </si>
  <si>
    <t>EMIS improvement, ICT capacity building for system management</t>
  </si>
  <si>
    <t>Component 3: Education Management and Institutional Strengthening. (US$ 0.86 million, excluding contingencies</t>
  </si>
  <si>
    <t xml:space="preserve">EMIS improvement, </t>
  </si>
  <si>
    <t>Component One: Capacity-building of the Ministry 
of Primary and Secondary Education to improve education planning and management</t>
  </si>
  <si>
    <t>EMIS development and integration with HRMIS and FMIS</t>
  </si>
  <si>
    <t>Component 2: Institutional Strengthening for NTP Administration and Implementation</t>
  </si>
  <si>
    <t>EMIS improvement and FMIS integration for budgeting and education system oversight</t>
  </si>
  <si>
    <t>Component 1: Support for PRONABES national scholarship program and for the development of the national regulatory framework for tertiary education student assistance</t>
  </si>
  <si>
    <t>PRONABES(EMIS) improvement, capacity building for education scholarship distribution</t>
  </si>
  <si>
    <t>4, 16</t>
  </si>
  <si>
    <t>4, 10, 11, 16</t>
  </si>
  <si>
    <t>Component 3. Strengthen management and governance</t>
  </si>
  <si>
    <t>EMIS improvement, expansion and integration</t>
  </si>
  <si>
    <t>Priority 2. Improving Monitoring and Evaluation</t>
  </si>
  <si>
    <t>EMIS implementation, management centralization</t>
  </si>
  <si>
    <t xml:space="preserve">Ministry of Primary and Mass Education (MoPME) </t>
  </si>
  <si>
    <t xml:space="preserve">Component 4: Monitoring, Evaluation and Research ($4.3 million) </t>
  </si>
  <si>
    <t>Component 2: Institutional Development</t>
  </si>
  <si>
    <t>Integrated MIS for budgeting, accounting and operating</t>
  </si>
  <si>
    <t>Strengthening education sector management</t>
  </si>
  <si>
    <t>EMIS development and training</t>
  </si>
  <si>
    <t xml:space="preserve"> Strengthening institutional framework for tertiary education </t>
  </si>
  <si>
    <t>EMIS development for tertiary education</t>
  </si>
  <si>
    <t>Component 2: Program Monitoring and Oversight (US$15.1 million with contingencies or 4% of total project cost; 0% Bank financing)</t>
  </si>
  <si>
    <t>MIS development for program oversight</t>
  </si>
  <si>
    <t xml:space="preserve">Component 2. Higher Education System Development (US$ 2 million) </t>
  </si>
  <si>
    <t xml:space="preserve">MIS development for education systems and integration </t>
  </si>
  <si>
    <t xml:space="preserve">Component 4: Strengthening Education Planning and Monitoring (US$0.40 million) </t>
  </si>
  <si>
    <t>EMIS capacity building for human resources development</t>
  </si>
  <si>
    <t>Component 4: Strengthening System Capacity (US$ 3 million, of which IDA grant US$ 3 million</t>
  </si>
  <si>
    <t>EMIS development, public data access</t>
  </si>
  <si>
    <t xml:space="preserve">D. Strengthening Institutional Management Capacities </t>
  </si>
  <si>
    <t>EMIS development, HRMIS integration, resource management, education system financial audit</t>
  </si>
  <si>
    <t>Component 3: Enhanced Quality and Equity through Standards, Assessment and Support (US96 million)</t>
  </si>
  <si>
    <t>EMIS development for budgeting, hr management, financial management and auditing</t>
  </si>
  <si>
    <t xml:space="preserve">Management Information Systems </t>
  </si>
  <si>
    <t>Component 2 Management Capacity Development</t>
  </si>
  <si>
    <t>M&amp;E system development</t>
  </si>
  <si>
    <t>Ministry of National Education</t>
  </si>
  <si>
    <t>Project Component 2 - US$ 10.1 million</t>
  </si>
  <si>
    <t>Implementation of M&amp;E system</t>
  </si>
  <si>
    <t>Component 2- Strengthening Institutional Capacity at Federal and State Levels</t>
  </si>
  <si>
    <t>Strengthen national evaluation syste</t>
  </si>
  <si>
    <t>Component 1: Strengthening Institutional Capacity (US$18.8 million equivalent)</t>
  </si>
  <si>
    <t>Develop information systems and skills to manage a decentralized school system</t>
  </si>
  <si>
    <t>Decentralized management and institutional capacity</t>
  </si>
  <si>
    <t>School management system</t>
  </si>
  <si>
    <t>Government of El Salvador (GOES)</t>
  </si>
  <si>
    <t>Ministry of Education (MINED)</t>
  </si>
  <si>
    <t>Component 2 - Quality Improvements (US$46.2 million, or 60 percent of total project cost).</t>
  </si>
  <si>
    <t xml:space="preserve">Development and implementation of a national assessment system at the secondary school level; and (e) establishment of school accreditation and supervision systems to certify and monitor the academic and institutional performance of public and private schools. </t>
  </si>
  <si>
    <t xml:space="preserve">Strengthening education institutions (US$2.3 million) </t>
  </si>
  <si>
    <t xml:space="preserve">Project Component 3 – Capacity Building (Total est. cost: US$7.8 million) </t>
  </si>
  <si>
    <t xml:space="preserve">Component 2: Improve the quality of education [estimated cost: US$42.53 million]; Component 3: Build institutional capacity [estimated cost: US$12.16 million] </t>
  </si>
  <si>
    <t>EMIS development and HRMIS in Education sector</t>
  </si>
  <si>
    <t>Strategic-Technology Information System;  peer-review evaluation system</t>
  </si>
  <si>
    <t>Component 3: National and Provincial Institutional and Techical Support for FSQL</t>
  </si>
  <si>
    <t xml:space="preserve">Sub-Component 3.2: Institutional Strengthening (US$7.73 million): harmonizing district-level school data collection efforts with the national Education Management Information System (EMIS) </t>
  </si>
  <si>
    <t xml:space="preserve">Strengthening Management, Accountability and Monitoring (US$13.23 million) </t>
  </si>
  <si>
    <t>Establishing an integrated MIS database, including all female education stipends programs</t>
  </si>
  <si>
    <t xml:space="preserve">Improving state and district capacity to manage primary education (US$38.5 million) </t>
  </si>
  <si>
    <t>Component 1: Management and Institutional Development</t>
  </si>
  <si>
    <t xml:space="preserve">Education information management and planning: Introduction of an Education Management Information System (EMIS) to support timely and documented decision-making and developing a national education strategy. </t>
  </si>
  <si>
    <t>Component 3: Supporting Institutional Capacity for Change (Base Cost: US$4.3 million)</t>
  </si>
  <si>
    <t>The development of management software would fall under the overall Management Information System (MIS) development activities of MOE and the various universities</t>
  </si>
  <si>
    <t>Project Component 2—Institutional Strengthening: estimated US $2.4 million</t>
  </si>
  <si>
    <t>Promote the consolidation of an efficient Education Information System as a management tool</t>
  </si>
  <si>
    <t>Strengthening capacity for decentralized management (IDA US$7.65M; Other including Government US$38.35M)</t>
  </si>
  <si>
    <t xml:space="preserve">support the implementation of a computerized, integrated School Information System </t>
  </si>
  <si>
    <t xml:space="preserve">continued development and updating of an Education Management  Information System (EMIS); development of the National Cultural Resources Information System (NCRIS) to include the modernization of the existing MCS cultural resources information system, provision of information to museums and libraries and establishment of a cultural resources database on the diverse ethnic and linguistic groups of Guatemala. </t>
  </si>
  <si>
    <t>Institutional Capacity Building (US$0.7 Million)</t>
  </si>
  <si>
    <t>Improvement of EMIS quality</t>
  </si>
  <si>
    <t>Component 3: Strengthening Capacity for Decentralized Management (Appraisal: US$9.1 million; with Additional Financing: US$19.1 million; Actual Total Expenditure: US$20.7)</t>
  </si>
  <si>
    <t>Federal component</t>
  </si>
  <si>
    <t>Quality assurance and statistics (i) quality assurance system; and (ii) collect and analyze educational statistics and performance indicators</t>
  </si>
  <si>
    <t xml:space="preserve">Component D. Supporting the Reform of Technical Education ($3.9 million total project cost, $2.1 million Bank loan financing). </t>
  </si>
  <si>
    <t xml:space="preserve">strengthen the information systems for technical education in rural areas (including features of supply, demand, cost-effectiveness, program impact, and legal framework) and to design, implement, and evaluate 30 pilot projects in technical education. </t>
  </si>
  <si>
    <t>COMPONENT 2 - QUALITY IMPROVEMENTS - US$51.8 million (total cost of component)</t>
  </si>
  <si>
    <t>improve the National Evaluation System and student achievement measurement</t>
  </si>
  <si>
    <t>Republic of Nicaragua</t>
  </si>
  <si>
    <t xml:space="preserve"> Ministry of Education, Culture, and Sports</t>
  </si>
  <si>
    <t>Component 3: Institutional Strengthening and Modernization (US$11.9 million)</t>
  </si>
  <si>
    <t>modernizing and consolidating MECD's monitoring and evaluation system, including the academic and non-academic systems; supporting the design and implementation of a supervision system; implementing a national evaluation system to assess student performance;</t>
  </si>
  <si>
    <t xml:space="preserve">Project Component 1 - US$13.86 million Sector Management Capacity Building will </t>
  </si>
  <si>
    <t>EMIS, HRMIS and payroll system in education sector, M&amp;E system</t>
  </si>
  <si>
    <t>Government of India</t>
  </si>
  <si>
    <t>Efficiency Improvement (US$ 9.05 million)</t>
  </si>
  <si>
    <t>Instituting computer-based project and financial management systems</t>
  </si>
  <si>
    <t>Project Component 3 - US$ 76.00 million: Improving state, district and sub-district level capacity to manage primary education</t>
  </si>
  <si>
    <t>Fund development of capacity of the district and sub-district staff to manage the EMIS and PMIS system</t>
  </si>
  <si>
    <t>Component 2 Improvement of Education Quality and Relevance (total component cost of 27.4 US$ million)</t>
  </si>
  <si>
    <t>Implementation of a permanent quality evaluation and monitoring system for the 200 targeted school</t>
  </si>
  <si>
    <t xml:space="preserve">Component 1. Building institutional capacity in the tertiarv education svstem </t>
  </si>
  <si>
    <t>Introduction of EMIS</t>
  </si>
  <si>
    <t>COMPONENT 4: Strengthening Education Management and Project Administration Objectives</t>
  </si>
  <si>
    <t>Strengthening National Education information systems and programs</t>
  </si>
  <si>
    <t>Component 4. Strengthening National Education Information Systems and Programs US$ 10 million, excluding price contingencies;</t>
  </si>
  <si>
    <t>Finance education evaluation (assessment) which includes the National System for Basic Education Evaluation (SAEB), the National Databank (BNI); and initiatives to integrate national and international best practice in educational evaluation; (b) the Integrated Education Information System (SIED)</t>
  </si>
  <si>
    <t xml:space="preserve">Component 1: School-level interventions (US$205.47million; of which US$ 97.75 million Bank financing excluding front-end fee) Sub-component 1.2: Use new information and communication technologies. </t>
  </si>
  <si>
    <t>establishing a network called EduNet to link the various departments and entities of the Ministry of Education and Training (MET); training teachers, principals and inspectors in using and integrating information and communication technologies in teaching</t>
  </si>
  <si>
    <t xml:space="preserve">Component C. Quality Assurance. (US$3.68 million estimated base cost of which US$1.90 million was spent) </t>
  </si>
  <si>
    <t>develop an effective personnel management information system to record and analyze teachers’ professional standards and their participation in professional development</t>
  </si>
  <si>
    <t>Component C – Institutional strengthening (total cost US$5.2 million; US$1.80 million from the loan)</t>
  </si>
  <si>
    <t>Implementation of MEDUCA’s management information system</t>
  </si>
  <si>
    <t xml:space="preserve">Component 1 - Create conditions for improving the quality of the teaching force and learning processes in primary and secondary schools (USD 5.22 million); Component 2 - Create conditions for improving overall resource management in primary and secondary schools (USD 6.13 million); Component 3 - Create conditions for improving overall resource management in higher education institutions (USD 0.45 million);  </t>
  </si>
  <si>
    <t xml:space="preserve">establishment of a student assessment system; Establishment of a General Education Management Information System (GEMIS) in the MES at the secondary level; Establishment of a Higher Education Management Information System (HEMIS) in the MES; </t>
  </si>
  <si>
    <t xml:space="preserve"> Component B: Strengthening Capacity for Policy and Management (baseline cost US$5.09 million)</t>
  </si>
  <si>
    <t xml:space="preserve">Development and implementation of an effective and reliable EMIS. </t>
  </si>
  <si>
    <t>Government of India, Department of Economic Affairs, Ministry of Finance</t>
  </si>
  <si>
    <t xml:space="preserve">Building capacity to manage primary education at the state, district and local levels. </t>
  </si>
  <si>
    <t>Improvement of EMIS and PMIS</t>
  </si>
  <si>
    <t>32, 33, 34</t>
  </si>
  <si>
    <t>12, 31, 32, 33, 34, 51, 52, 53</t>
  </si>
  <si>
    <t>2, 11, 18</t>
  </si>
  <si>
    <t>6, 10</t>
  </si>
  <si>
    <t>2, 3, 4, 5, 14, 15</t>
  </si>
  <si>
    <t>3, 20</t>
  </si>
  <si>
    <t>Component 1: Traffic Management Program, Component 2: On-Street Parking Improvement Program</t>
  </si>
  <si>
    <t>Traffic Management Program (incl. establishment of new organization, ITS, traffic signal system, traffinc management center, video surveillance system, related telecom infrastructure), On-Street Parking Improvement Program</t>
  </si>
  <si>
    <t>Under Component B.l (Optimization of Business Process Improvements), there is huge ICT investment</t>
  </si>
  <si>
    <t xml:space="preserve">Under Component B.l (Optimization of Business Process Improvements), there is huge ICT investment: Strengthening of Financial Management of the ministry (implementation of Budget module Accounting module of FMIS), Implementation of Procurement, Implementation of client-server architecture for enterprise applications, related servers and PCs. </t>
  </si>
  <si>
    <t xml:space="preserve">Some portion of Component F (Support to the Kenya Airports Authority) includes purchase of equipment, IT support and training to improve the operations ($ 14.55 m). Under Project Component G (Support to the Kenya Civil Aviation Authority (KCAA)) includes implementation of Global Navigation Satellite Systeml / Global Positioning System (GNSS/GPS) and related capacity development (total $ 10.11 m). </t>
  </si>
  <si>
    <t>Original project [TA in telecom (regulatory reform, competition, PPP), Financial support to telecom infrastructure deployment (submarine cable landing spot, IXP, bulk capacity purchase of submarine cable, community-driven ICT development on the basis of PPPs), e-Gov applications (company registry, high court, lands and business licensing), e-gov portal]; AF1 (only for Kenya) [Development of an open access framework for telecom infrastructure and to support IFMIS, the open data initiative (incl. publishing gov't data), the development of a shared platform for delivery of end-to-end eGov services and the development of an information security platform, Immigration and Population Registry System, establishment of PPP models for e-Gov]; AF2 (only for Kenya) [Nairobi City County Activities (Integrated County Management (ICM) tool, Unified Communications System (intra network)), Support to formulate ICT Roadmap to all 46 counties, two selected counties for actual implementation for what is identified in Roadmap</t>
  </si>
  <si>
    <t>A portion of Component 2 (Institutional Strengthening and Policy Reform Component (US$4.65 million))</t>
  </si>
  <si>
    <t>A portion of Component 2 (Institutional Strengthening and Policy Reform Component (US$4.65 million)) finances implementation/expansion of Government WAN, FMIS, Road Asset Management System (RAMS) with GIS capabilities.</t>
  </si>
  <si>
    <t>A minor portion of Component 4 (Institutional Development, Road Safety and Road Services)</t>
  </si>
  <si>
    <t xml:space="preserve">A minor portion of Component 4 finances development and implementation of a road management system (RMS). GAC action plan agreed. </t>
  </si>
  <si>
    <t>portion of Component 3 (Road Safety)</t>
  </si>
  <si>
    <t>A portion of Component 3 (Road Safety) finances Road safety related databases with GIS capability.</t>
  </si>
  <si>
    <t>Component 1: Restoring Key Economic and Financial Functions of the Recipient</t>
  </si>
  <si>
    <t>Provision of goods and equipment and TA for budget execution (incl. wages, budget monitoring and control, tax collection), operationalization of the accounting system, procurement, ICT investment for Public Finance and Banking System, provision of office space</t>
  </si>
  <si>
    <t>Component A: Program support to PMGSY, Increasing the effectiveness of public expenditures (DLI-2): Given (up to $ 288 m), Sub Component B1: Research and development (US$11.9 million)</t>
  </si>
  <si>
    <t>Implementation of Planning tool with GIS capability, e-Procurement system, quality management system for built infrastructure, Online monitoring and management system (OMMAS; data management MIS), Research, development, maintenance of such systems (guidance, standards)</t>
  </si>
  <si>
    <t>P110956</t>
  </si>
  <si>
    <t>P106200</t>
  </si>
  <si>
    <t>P127380</t>
  </si>
  <si>
    <t>P119735</t>
  </si>
  <si>
    <t>P130749</t>
  </si>
  <si>
    <t>spectrum management system</t>
  </si>
  <si>
    <t>Other ($m)</t>
  </si>
  <si>
    <t xml:space="preserve">5. Capacity Development &amp; TA </t>
  </si>
  <si>
    <t>ICT infrastructure improvement for education system and learning</t>
  </si>
  <si>
    <t>Project Component 2 - US$0.80 niillion Education Management Information System</t>
  </si>
  <si>
    <t>EMIS development, integration with central statistics agency</t>
  </si>
  <si>
    <t xml:space="preserve">Component 3: Institutional Development for Key Functions of the State Ministries of Education and LGEAs (estimated base cost: US$4.98 million) </t>
  </si>
  <si>
    <t>EMIS improvement and capacity building</t>
  </si>
  <si>
    <t xml:space="preserve">3. Project Management, Monitoring and Evaluation </t>
  </si>
  <si>
    <t>EMIS capacity building, coverage expansion</t>
  </si>
  <si>
    <t xml:space="preserve">Project Component 3 - Institutional Strengthening of MESSRS (US$ 9.25 million of Project total cost) </t>
  </si>
  <si>
    <t>EMIS development for HR management, financial management, ICT infrastructure for university integration with EMIS</t>
  </si>
  <si>
    <t xml:space="preserve">C. 3.0 Improved Governance of MENFP </t>
  </si>
  <si>
    <t>Capacity building for MoE, system integration, ICT infrastructure, central HRMIS</t>
  </si>
  <si>
    <t>Component 3: Project Monitoring, Management and Evaluation ($3.2 million)</t>
  </si>
  <si>
    <t>Capacity building for MoE, system integration, ICT infrastructure, central HRMIS, budget preparation and execution</t>
  </si>
  <si>
    <t xml:space="preserve">Priority Area 2: Building institutions and management capacity to promote quality improvements in Drimary and secondary education </t>
  </si>
  <si>
    <t>EMIS development and integration for primary schools</t>
  </si>
  <si>
    <t xml:space="preserve">2. Institutional Strengthening of ICETEX </t>
  </si>
  <si>
    <t>EMIS improvement for loan adjustment, data collection and software improvement</t>
  </si>
  <si>
    <t xml:space="preserve">Component 4: Management and Administration Program (MAP) </t>
  </si>
  <si>
    <t>EMIS improvement and integration, Managemenet systems development, IT infrastructure</t>
  </si>
  <si>
    <t xml:space="preserve">Monitoring/SEMIS </t>
  </si>
  <si>
    <t>Component 2: Monitoring and Oversight</t>
  </si>
  <si>
    <t>4, 6</t>
  </si>
  <si>
    <t>Government of the Republic of Kenya</t>
  </si>
  <si>
    <t>Ministry of Finance, The Treasury</t>
  </si>
  <si>
    <t xml:space="preserve">Ministry of Local Government and Rural Development </t>
  </si>
  <si>
    <t xml:space="preserve"> Ministry of Decentralization, Local Government, and Administration and Development of the Territory</t>
  </si>
  <si>
    <t>31, 33</t>
  </si>
  <si>
    <t xml:space="preserve">Building Institutional Capacity to Lead in Social Protection </t>
  </si>
  <si>
    <t>Social protection system, asset management, asset registry</t>
  </si>
  <si>
    <t>Sub-component 1.4 Management Information, Monitoring and Evaluation (US3 million)</t>
  </si>
  <si>
    <t>MIS development for social protection strenghtening</t>
  </si>
  <si>
    <t xml:space="preserve"> Effective community-based monitoring and evaluation (M&amp;E), 3.2 Transparency, Accountability and Anti-Corruption Program (US$l.O million-1.0 percent of total cost)</t>
  </si>
  <si>
    <t>Access to information, MIS development for transparency and accountability</t>
  </si>
  <si>
    <t>Component 1- National Social Protection Strategy, Component 3: Livehood Empowerment Against Poverty Program (LEAP)</t>
  </si>
  <si>
    <t>MIS development for Social Security</t>
  </si>
  <si>
    <t>MIS development, integration</t>
  </si>
  <si>
    <t>Component 2: Pilot Safety Net program (IDA US$ 5.0 million)</t>
  </si>
  <si>
    <t>Safety net systems implementation</t>
  </si>
  <si>
    <t>Component 4: Labor-Intensive Works (LIW) Program</t>
  </si>
  <si>
    <t>Safety net development for labor intensive workers</t>
  </si>
  <si>
    <t xml:space="preserve">Republic of Costa Rica </t>
  </si>
  <si>
    <t xml:space="preserve">Ministry of Public Education </t>
  </si>
  <si>
    <t xml:space="preserve"> Ceara Basic Education Secretariat - SEDUC</t>
  </si>
  <si>
    <t>Ministry of National Education and Culture</t>
  </si>
  <si>
    <t>Project Component 1 - Policy Framework and Capacity Building - US$ 4.8 million</t>
  </si>
  <si>
    <t xml:space="preserve">Design and implement a management information system (MIS) </t>
  </si>
  <si>
    <t>Strengthen institutional capacity (US$1.2 million)</t>
  </si>
  <si>
    <t>Providing technical assistance to develop an Education Management Information System (EMIS)</t>
  </si>
  <si>
    <t>Project Component I - US$33.13 million Improve efficiency through the reform of governance and management; Project Component 2 - US$9.37 million Improve the Quality and Relevance of University Education</t>
  </si>
  <si>
    <t>Build capacity, Develop MIS system, and train management; Establish an integrated computer and network infrastructure</t>
  </si>
  <si>
    <t xml:space="preserve">Component III – Technical and Vocational Education and Training (US$1 million equivalent) </t>
  </si>
  <si>
    <t>TVET system improvement</t>
  </si>
  <si>
    <t>Component 7: Information Systems.</t>
  </si>
  <si>
    <t>TEVE information system</t>
  </si>
  <si>
    <t>Decentralized teacher management (US$ 0.5 million)</t>
  </si>
  <si>
    <t>Monitoring and evaluation system</t>
  </si>
  <si>
    <t>2.1 Consolidation of the national education evaluation system - US$18.16 million; Consolidation of the national school mapping system - US$ 1.60 million</t>
  </si>
  <si>
    <t>National education evaluation system and school mapping system</t>
  </si>
  <si>
    <t xml:space="preserve">Subcomponent 2.2 - Development and Implementation of the Sistema de Informacion de Desarrollo Educativo (US$3.20 million) </t>
  </si>
  <si>
    <t xml:space="preserve">design and operationalize the SIDE (Sistema de Informacidn de Desarrollo Educativo), an information system that can track education output and outcome indicators across communities and municipalities. </t>
  </si>
  <si>
    <t>Capacity Building: US$0.52 million</t>
  </si>
  <si>
    <t>Management information system</t>
  </si>
  <si>
    <t xml:space="preserve">Component 3. An Education Management Information System, (indicative cost: US$ 2.1 million) </t>
  </si>
  <si>
    <t xml:space="preserve"> finance the development of a BiH-wide Education Management Information System (EMIS)</t>
  </si>
  <si>
    <t>Component 3. Institutional Strengthening</t>
  </si>
  <si>
    <t xml:space="preserve">Improve the Borrower’s existing Education Management Information System (EMIS) </t>
  </si>
  <si>
    <t xml:space="preserve">Component 1: Improving School Quality and Efficiency (US$65.7 million project cost, without contigencies) </t>
  </si>
  <si>
    <t>Subcomponent 1.4, Strengthening the Pedagogical Monitoring and Support System (SAP)</t>
  </si>
  <si>
    <t>Component 3. Delivery of Basic Education Program (Bank financing US$16.05 million)</t>
  </si>
  <si>
    <t>Provide ICT support</t>
  </si>
  <si>
    <t xml:space="preserve">Project Component 3 - US$5.80 million The third component -- To Strengthen Management Capacity of MOE and Empower Local Entities and Communities </t>
  </si>
  <si>
    <t xml:space="preserve">Subcomponent 2: Improve and/or Develop Core Management Systems. </t>
  </si>
  <si>
    <t xml:space="preserve">Sub-Component 3.1 Institution building and strategy development (US$2.95 million) </t>
  </si>
  <si>
    <t>Design and piloting of a management information system (including a school map)</t>
  </si>
  <si>
    <t>Project Component 2 - US$102.50 million Provide pedagogic equipment (school libraries, science and language laboratories, and learning materials) and other pedagogical services and innovations for implementation of the "Jornada Completa" in the selected (about 200) EGB3 schools</t>
  </si>
  <si>
    <t>ICT support for  implementation of the"Jomada Completa"</t>
  </si>
  <si>
    <t xml:space="preserve">Component 1: Strengthening the MOE Capacity (US$1.75 million) </t>
  </si>
  <si>
    <t xml:space="preserve">Putting in place an EMIS, including school mapping facilities, and extending this to all district offices; Developing a computerized Financial Management System, and extending it to district offices; </t>
  </si>
  <si>
    <t>Component 1: Secondary Education Reform</t>
  </si>
  <si>
    <t>Provide ICT support to expand the access to education</t>
  </si>
  <si>
    <t>Component 2: Capacity Building for Decentralized Education (US$1.75 million)</t>
  </si>
  <si>
    <t xml:space="preserve">development and maintenance of an EMIS </t>
  </si>
  <si>
    <t>Component A: Strengthen Human Resource Capacity (US$ 10.20 million)</t>
  </si>
  <si>
    <t>development and use of education management information systems</t>
  </si>
  <si>
    <t>Establishing instruments to support the provision of a lifelong learning and training services (US$33.9 million, incl. US$27.2 million of IBRD financing)</t>
  </si>
  <si>
    <t xml:space="preserve">Establishing lifelong learning and training information systems (MISs). </t>
  </si>
  <si>
    <t>Component 3. Support to the Cyberpark</t>
  </si>
  <si>
    <t>Design and development of an E-procurement system</t>
  </si>
  <si>
    <t>P112818</t>
  </si>
  <si>
    <t>P112908</t>
  </si>
  <si>
    <t>P125719</t>
  </si>
  <si>
    <t xml:space="preserve">Component D: Health Information System Development. </t>
  </si>
  <si>
    <t xml:space="preserve">Strengthen human resource management functions;  Improved referral system; </t>
  </si>
  <si>
    <t>HRMIS in health sector, and refferal system for hospitals</t>
  </si>
  <si>
    <t>Subcomponent 1.2: Management and Capacity building</t>
  </si>
  <si>
    <t>development of strengthened quantity and quality verification systems (by the LMDC) and counter-verification systems (by CBOs and counter-verification teams)</t>
  </si>
  <si>
    <t xml:space="preserve">Ministry of Finance </t>
  </si>
  <si>
    <t>Component 2: Improve Governance, Purchasing and Coaching and Strengthen Health Administration Directorates and Services through Performance Based Financing. Total costs including contingencies US$65.2 million equivalent of which US$63.7 million from IDA and US$1.5 million from the HRITF.</t>
  </si>
  <si>
    <t>HMIS development</t>
  </si>
  <si>
    <t xml:space="preserve">Component 4: Project Management and Impact Appraisal of Next Phases </t>
  </si>
  <si>
    <t>Implementation of HMIS for the purpose of monitoring and evaluation</t>
  </si>
  <si>
    <t>Component One: Strengthening Governance and Coordination Capacity</t>
  </si>
  <si>
    <t>Project Component 3: Policy and Strategy Development, Capacity Building and Monitoring and Evaluation [US$52.1 million]</t>
  </si>
  <si>
    <t xml:space="preserve">This sub-component will include activities for making computerized management information system (MIS) functional and for monitoring and evaluation-related surveys and studies. A Geographic Information System (GIS) will be introduced </t>
  </si>
  <si>
    <t xml:space="preserve">Component 2: Social Assistance and Welfare Component (US 5 million) </t>
  </si>
  <si>
    <t xml:space="preserve">Establishment of a consolidated data base for all social assistance transfers </t>
  </si>
  <si>
    <t>COMPONENT 1: HEALTH SECTOR GOVERNANCE REFORMS (IDA US$0.5 million)</t>
  </si>
  <si>
    <t>Reforms to be supported include the financial system, human resources, and health (including nutrition) information system</t>
  </si>
  <si>
    <t>P107853</t>
  </si>
  <si>
    <t>P129264</t>
  </si>
  <si>
    <t>Component 2: Capacity Building and Advisory Services (CBAS)</t>
  </si>
  <si>
    <t xml:space="preserve">Under Component 2 (Capacity Building and Advisory Services (CBAS)), the project finances eBidding, Asset Management (Rural Transport Infrastructure Management System), IT Modules/MIS. </t>
  </si>
  <si>
    <t>A portion of Component 3 (Capacity Building)</t>
  </si>
  <si>
    <t xml:space="preserve">A portion of Component 3 (Capacity Building) is Modernization of road management and operations, including implementing performance based contracts and introducing systems for planning and programming road works. </t>
  </si>
  <si>
    <t>21, 31</t>
  </si>
  <si>
    <t>10, 13</t>
  </si>
  <si>
    <t xml:space="preserve">Component 1: Development of financial literacy strategy and financial literacy and consumer protection monitoring and evaluation, Component 2: Financial literacy capacity building </t>
  </si>
  <si>
    <t>Social protection mechanism for financial protection and literacy</t>
  </si>
  <si>
    <t xml:space="preserve">Project Component 3 - US$ 28.50 million Stimulating Sector Investment and Implementing Policy Reforim,  </t>
  </si>
  <si>
    <t>ICT policy, infrastructure assistance, payroll and payment systems reform, tax administration systems</t>
  </si>
  <si>
    <t>Component 1: Provision of infrastructure for establishing an IT part, Component 3: Strengthening and modernizing the financial sector through deployment of technology</t>
  </si>
  <si>
    <t>IT policy, IT park, payment systems improvement, bank systems interoperability</t>
  </si>
  <si>
    <t>D. Strengthen Management Information System, Project Administration and Studies ($33.1 million; $15.7 in Bank financing)</t>
  </si>
  <si>
    <t>MIS improvement for capacity building and learning systems</t>
  </si>
  <si>
    <t xml:space="preserve">Sub-Program C Part 1: Accountability in Decentralized Finances and Services </t>
  </si>
  <si>
    <t>Public procurement decentralization, increased transparency and accountability, PFM improvement</t>
  </si>
  <si>
    <t>Component 2: Information Flows and Accountability</t>
  </si>
  <si>
    <t>FMIS improvement, audit systems for local government capacity building</t>
  </si>
  <si>
    <t>Institutional Development</t>
  </si>
  <si>
    <t>Project Component 2 - US$7.12 million Improving, Public Expenditure Management Process, Project Component 3 - USS 2.29 million Reforming Social Expenditures</t>
  </si>
  <si>
    <t>Public expenditure and investment systems, system integration, health and education expenditure analysis</t>
  </si>
  <si>
    <t>33, 5</t>
  </si>
  <si>
    <t xml:space="preserve">A-2 Reform of Kabupaten budget implementation and Financial Management </t>
  </si>
  <si>
    <t>Component-C- Repair of the Telecommunications Infrastructure:</t>
  </si>
  <si>
    <t>Reconstruction project including telecommunications network</t>
  </si>
  <si>
    <t>Component A: Security of Tenure and Registration of Immovable Property Rights, Component B: Urban Land Management</t>
  </si>
  <si>
    <t>Urban land management, land registry</t>
  </si>
  <si>
    <t>2, 7</t>
  </si>
  <si>
    <t>3, 7</t>
  </si>
  <si>
    <t>Component D: Project Management, Monitoring and Coordination (US$11.9 million)</t>
  </si>
  <si>
    <t>Expanding the MIS</t>
  </si>
  <si>
    <t>Subcomponent 2.4 Flood early warning system</t>
  </si>
  <si>
    <t>Flood warning system</t>
  </si>
  <si>
    <t xml:space="preserve">Component B: District and State support for Village Livelihood Program (US$6.0 million) </t>
  </si>
  <si>
    <t xml:space="preserve"> fund the 
development of the ME&amp;L systems which include (i) development of systems - Management Information System (MIS), Financial Management System (FMS), accounting packages for SHGs and EAGs and community monitoring; </t>
  </si>
  <si>
    <t xml:space="preserve">Component 6. Project Management, Monitoring and Evaluation, and EMP Compliance--US$59.30m (of which US$17.0m financed by IDA) </t>
  </si>
  <si>
    <t xml:space="preserve"> Component 4 - Public Policy and Institutional Strengthening (US$21.3 million);  Component 5 - Project Management and Information Dissemination (USfi5.2 million) </t>
  </si>
  <si>
    <t>M&amp;E system, Health monitoring system, Education management information system</t>
  </si>
  <si>
    <t xml:space="preserve">Subcomponent 2.2: Education. (US$ 68.8 million, of which US$ 61.9 million IBRD financing).; Subcomponent 2.3: Public Security (US$ 16.3 million of which US$ 14.6 million IBRD financing). </t>
  </si>
  <si>
    <t>the preparation and implementation of training and monitoring systems to support improvements in the educational system; strengthening of public security information systems</t>
  </si>
  <si>
    <t>Project Component 6 -- Project Management and Monitoring - US$6.60 million</t>
  </si>
  <si>
    <t>M&amp;E system, information system for the project</t>
  </si>
  <si>
    <t>Monitoring, Learning and Evaluation (US$ 2.20 million)</t>
  </si>
  <si>
    <t xml:space="preserve">The sub-component will fund upgrading of the Management Information System, web-sites, learning forums at the divisional, district and national level, financial management system, accounting packages and software for federations and village organizations. </t>
  </si>
  <si>
    <t>Subcomponent 1.4: Information and communications technology investments (ICT) (US$15.7 million financed entirely by IBRD)</t>
  </si>
  <si>
    <t>Improve access to and use of ICTs. in the program departments and municipalities. The subcomponent will assist in building up key ICT in the program’s selected territories through the use of output-based aid (OBA) mechanisms and to enhance the productive use of ICT infrastructure</t>
  </si>
  <si>
    <t>Municipal Secretariat of Finance</t>
  </si>
  <si>
    <t>Subcomponent 2.2: Education;Subcomponent 3.2: Monitoring and Evaluation for Evidence-Based Policy-Making in the UPP Territories as a Pilot for Citywide M&amp;IE; Subcomponent 4.1: Implementation of Rio's Climate Data Bank and GHG Monitoring System</t>
  </si>
  <si>
    <t>EMIS, databank, M&amp;E system</t>
  </si>
  <si>
    <t>Component 1: Institutional Development: Human Resources, Organizational Structure and Infrastructure (US$6.6 million).</t>
  </si>
  <si>
    <t>build up NSS statistical and IT infrastructure and data management systems.</t>
  </si>
  <si>
    <t xml:space="preserve">Component 2. Institutional Strengthening for Benefits Administration (US$6 million). </t>
  </si>
  <si>
    <t>Extending the existing MIS with extra business features</t>
  </si>
  <si>
    <t>Development and implementation of MIS</t>
  </si>
  <si>
    <t>Ministry of Economy and Finance (MEF)</t>
  </si>
  <si>
    <t xml:space="preserve">This component will first support the development of the building blocks for the cash transfer program, as the core pillar of Burkina Faso’s safety net. The most important building blocks for coordinating and operating safety net programs are i) an effective targeting system for identifying potential beneficiary households; ii) a registry of these households to be used by the different safety net programs; Secondly, the targeting system and associated registry will be developed as a key foundation of the national safety net system. </t>
  </si>
  <si>
    <t>Component 1: Strengthening Social Safety Net System (US$20 million)</t>
  </si>
  <si>
    <t xml:space="preserve">Develop an integrated management information system to track and monitor the progress made by programs at the beneficiary; </t>
  </si>
  <si>
    <t>Component B2: Local Public Financial Management and Procurement (USD 52.6 million)</t>
  </si>
  <si>
    <t>Support the financial management software roll-out</t>
  </si>
  <si>
    <t>Implementation of a common targeting system; Integration into the MIS of a grievance management system to ensure that Beneficiaries can exercise their rights and make complaints; Development and implementation of information and communication technologies (ICT)</t>
  </si>
  <si>
    <t>Component 2: Improving knowledge management, information and communication (US$3,734,088 of which IBRD finances US$2,800,566) Subcomponent 2.1: Integrated Information Platform for Social Policy (US$2,324,000)</t>
  </si>
  <si>
    <t xml:space="preserve">Component 3: Building the institutional capacity for safety net administration </t>
  </si>
  <si>
    <t>This component would provide the financing for the targeting system, establishing a beneficiary registry, rolling out the electronic payment mechanisms for safety net beneficiaries, the strengthening of FID’s management information systems to be able to process the program, as well as the general program administration including audits and social accountability mechanisms.</t>
  </si>
  <si>
    <t>Component 1: Support to National Social Safety Net System (US$3.5million: US$2.0m IDA credit and US 1.5m ASP grant)</t>
  </si>
  <si>
    <t xml:space="preserve">Development of the management information system (MIS),Implementation of the national social registry </t>
  </si>
  <si>
    <t>Component 1: Establishing a National Social Safety Net System</t>
  </si>
  <si>
    <t xml:space="preserve">Establishment of the system will comprise investments in four main building blocks: (i) a robust targeting mechanism, (ii) a unified national registry of poor households, (iii) payment systems, and (iv) monitoring and evaluation (M&amp;E) systems. </t>
  </si>
  <si>
    <t xml:space="preserve">Component 1: Support to the Pantawid Pamilya CCT Program (Tentative allocation: US$ 350 million). </t>
  </si>
  <si>
    <t>Beneficiary registers, improvement of MIS. Enhancing business processes and systems, including: client registration, verification and information updates; compliance verification; payment; and GRS</t>
  </si>
  <si>
    <t xml:space="preserve">Component A: Enhancing Emergency Preparedness (uS$73.46 million) </t>
  </si>
  <si>
    <t xml:space="preserve"> Emergency Communications System,  Emergency Management Information System</t>
  </si>
  <si>
    <t xml:space="preserve">Component 2 Development, Establishment and Deployment of the LRMIS </t>
  </si>
  <si>
    <t>develop and maintain the applied software, hardware and communications infrastructure for the Land Records Management and Information Systems (LRMIS)</t>
  </si>
  <si>
    <t>P130593</t>
  </si>
  <si>
    <t>Component 1: Policy and Institutional Strengthening (US$ 9.0 million)</t>
  </si>
  <si>
    <t>Continuation of the modernization of regional property registries to support regularization processes</t>
  </si>
  <si>
    <t>Component 2: Institutional Strengthening to Central and Local Governments, and Project Management Support (US$8.5 million)</t>
  </si>
  <si>
    <t>Developing a Monitoring and Evaluation System,  Web-Based Monitoring and Reporting System</t>
  </si>
  <si>
    <t>P105205</t>
  </si>
  <si>
    <t>AFR:Central African Backbone - APL1B</t>
  </si>
  <si>
    <t>REPUBLIC OF GHANA</t>
  </si>
  <si>
    <t>GOVERNMENT OF  CAR, AND CHAD</t>
  </si>
  <si>
    <t>RELEVANT MINISTRIES IN CHARGED OF TELECOMMUNICATION &amp; IT</t>
  </si>
  <si>
    <t>NA</t>
  </si>
  <si>
    <t>P148474</t>
  </si>
  <si>
    <t>33, 34</t>
  </si>
  <si>
    <t>3, 4, 6, 8</t>
  </si>
  <si>
    <t>52, 53</t>
  </si>
  <si>
    <t>31, 32, 33, 34</t>
  </si>
  <si>
    <t>3, 4, 5, 8, 15, 20, 21</t>
  </si>
  <si>
    <t>6, 11</t>
  </si>
  <si>
    <t>21, 22, 23</t>
  </si>
  <si>
    <t>21, 22, 23, 31, 32, 33, 34</t>
  </si>
  <si>
    <t>1, 5, 6, 11</t>
  </si>
  <si>
    <t>1, 5, 8</t>
  </si>
  <si>
    <t>11, 18, 19</t>
  </si>
  <si>
    <t>4, 5, 8, 13, 14, 20</t>
  </si>
  <si>
    <t>6, 8</t>
  </si>
  <si>
    <t>1, 6</t>
  </si>
  <si>
    <t>5, 11, 18</t>
  </si>
  <si>
    <t>Component 1: Improving ENEE's commercial and corporate resource management</t>
  </si>
  <si>
    <t>Installation of automated meter reading equipment (AMR), installation of a new automated commercial management system (CMS), implementation of an incidence recording and management system (IRMS), development of a corporate resources management information system (CRMIS)</t>
  </si>
  <si>
    <t>Component 2: ICT</t>
  </si>
  <si>
    <t>Broadband deployment in rural areas, implementation of 550 new community information centers (CICs), equipment for computer labs to schools, health facilities and subsidized Internet access center, and related TA and Training</t>
  </si>
  <si>
    <t>Subcomponent A2 (Data management)</t>
  </si>
  <si>
    <t>Under Subcomponent A2, installation of secure electronic data storage capacity for loading data on petroleum exploration and production operations, and associated equipment in an appropriate GNPC facility to house the national data repository.</t>
  </si>
  <si>
    <t>Investments to improve access to telecom and information services in 30 market centers in 5 corridors. Key activities defined includes; Subsidies for public phone installations (target 573,000 people added); Subsidies for internet service centers (target 10 centers to be established); Consultancy services; Training and general operating expenses for telecom regulator</t>
  </si>
  <si>
    <t>Component 1 (National Strategies for Rural Electrification and ICT)</t>
  </si>
  <si>
    <t xml:space="preserve">Component 1 (National Strategies for Rural Electrification and ICT). Component 2.3 (Telephone Coverage Expansion: $ 8.2 m) was originally planned, but later cancelled. </t>
  </si>
  <si>
    <t>Part (a) Reinforcement of Administrative Functions of Subcomponent 1.1 Infrastructure, Equipment, and Managerial Functions (US$2.3 million), Subcomponent 1.2: Establishment of Specialized Forest Management Systems (US$8.1 million)</t>
  </si>
  <si>
    <t>For Subcomponent 1.1.(a), TA and supply of computer equipment (financial management (receipts, expenses), human resources, planning, monitoring and evaluation in modernizing the system of management of annual credits, modernizing the information systems (database), and facilitating the implantation of the system in the pilot provinces.), Subcomponents 1.2 includes Creation of an Integrated Forest Management Information System with GIS capabilities, Validation and Monitoring of Management Plans; and Better Control of Implementation of Forest Regulations on the ground.</t>
  </si>
  <si>
    <t>A part of Subcomponent 1.1: Rationalization of ENR Plans and Policies</t>
  </si>
  <si>
    <t>strengthening key databases, and the establishment of a more effective MIS system</t>
  </si>
  <si>
    <t xml:space="preserve">Component 1 (Improved Business Development Infrastructure through Reform of Structures), Subcomponent 3 (Design of an Adaptive Financial Intermediation System), Component 2 (Products and Markets Development), subcomponent 2 (Establishment of Integrated Trade Expansion Platform (MITEP)), Pillar One: Metrology, Standardization, Testing, and Quality (MSTQ) Infrastructure and Pillar Two: Proactive Trade Information System (PTIS) </t>
  </si>
  <si>
    <t>Needs assessments in capacity development Financial Intermediation System ($ 0.5 m), MSTQ Infrastructure ($ 2 m), PTIS ($ 3 m); proactive trade information system, inventory of products, Product ID, one-stop Information Resource Centre with interoperability feature</t>
  </si>
  <si>
    <t>Component 1: Creating human capital for productive innovation, Component 2: Support for new knowledge-based companies, Component 3: Fostering sector-specific technology capacity for productive innovation, Component 4: Upgrading of research infrastructure, Component 5: Strengthening the policy framework for innovation</t>
  </si>
  <si>
    <t>Part A: Technical Assistance and Part B: Eligible expenditure programs</t>
  </si>
  <si>
    <t xml:space="preserve">Part A covers TA in e-procurement, HRMIS, pension, ICT policy, e-bidding, institutional arrangement, study on business environment, business license, DRM coordination and management, e-participation. For Education under Part B, Modernization and expansion of the use of ICT in education and Participatory evaluation system. For PSD under Part B, Cluster governance &amp; monitoring, Support for science parks and innovation networks, Provision of industrial extension services. For public sector management under Part B, public real estate and other assets management. </t>
  </si>
  <si>
    <t>Component A1: Cross-Cutting Public Sector Management ($12.3 m)</t>
  </si>
  <si>
    <t>Strengthening management for results (cross-sector coordination, implementation of performance indicators), development of a methodology and system for analyzing project costs, Human resource management, payroll system, Budget preparation and execution, Citizen participation and monitoring on planning, Support for the Operation Coordination Unit</t>
  </si>
  <si>
    <t>Component 1: Strengthening the Business Environment (US$ 6.3 million), Sub-component 2.2: Development of a Modern Mining Cadastre and Associated Capacity Building</t>
  </si>
  <si>
    <t>Sub-component 1.1: Completion of Establishment of an Online One-stop-shop for Business Registration (incl. unique ID for business), Sub-component 1.2: Improvement of the Regulatory Framework for Provision of Construction Permits, and Establishment of a Single Window for Processing Construction Permits and Inspections (US$ 0.8 million), Sub-component 1.3: Improvement of the Financial Infrastructure (US$ 4.9 million), Sub-component 2.2: Development of a Modern Mining Cadastre and Associated Capacity Building (US$ 0.9 million).</t>
  </si>
  <si>
    <t>Component 1 includes developing and implementing a land information system incorporating registration, valuation and physical development planning functions (incl. geospatial data and mapping exercise) in all zonal land offices (including conversion of associated land records) and Component 2 aims to reduce the burden for businesses in dealing with registration and licenses procedures by creating an online one-stop-shop for business registration and an eregistry for business licensing, and by implementing measures aimed to simplify and streamline business registration and business licensing procedures.</t>
  </si>
  <si>
    <t>Sub-Component 1.1: Support with formulating and implementing business environment reforms (US$1.5 million), Sub-Component 1.2: Improving trade logistics procedures (US$0.5 million)</t>
  </si>
  <si>
    <t>Under subcomponent 1.1, acquiring and/or developing an interactive business database (business registration and licensing), providing equipment (hardware and software) and training for the operationalization of One-Stop-Shop. Under subcomponent 1.2, acquisition of modern equipment for customs administration in a dedicated warehouse, acquisition of (amongst other things) broad band Internet equipment and services.</t>
  </si>
  <si>
    <t>Subcomponent 1.2: Facilitate financial intermediation ($ 23.2 m after AF), Subcomponent 3: Building the capacity of the Ministry of Mines ($1.6 m; experienced huge budget cut at AF)</t>
  </si>
  <si>
    <t>Under Subcomponent 1.2: Facilitate financial intermediation, IT and accounting reform. Under Subcomponent 3: Building the capacity of the Ministry of Mines, extension o f t he Mining Cadastre and geodetic information gathering and analysis.</t>
  </si>
  <si>
    <t>Subcomponent 1.a: Basin level water resources management, strengthening of 9 basin water offices ($ 14.8 m), Subcomponent 2.a: Management support in local governments ($ 20.0 m), Subcomponent 3.a: Management support for utilities ($ 30.0 m), Subcomponent Operationalizing the new role of the Ministry ($ 30.0 m)</t>
  </si>
  <si>
    <t>Includes purchase of GIS and mapping equipment, computers and accessories, office equipment, vehicles, communication and networking equipment, installation of MIS</t>
  </si>
  <si>
    <t>Component C: Institutional Modernization ($ 12.67 m)</t>
  </si>
  <si>
    <t>Implementation of a Meter-reading, Billing and Collection system, Introduce a modem Financial Accounting System</t>
  </si>
  <si>
    <t>Subcomponent A2: Monitoring and Evaluation ($ 4.3 m)</t>
  </si>
  <si>
    <t>Subcomponent A2 includes MIS to strengthen M&amp;E capability</t>
  </si>
  <si>
    <t>P133005</t>
  </si>
  <si>
    <t>P112340</t>
  </si>
  <si>
    <t>P120108</t>
  </si>
  <si>
    <t>P090872</t>
  </si>
  <si>
    <t>P146700</t>
  </si>
  <si>
    <t>P153968</t>
  </si>
  <si>
    <t>P091147</t>
  </si>
  <si>
    <t>P107015</t>
  </si>
  <si>
    <t>P105866</t>
  </si>
  <si>
    <t>P083597</t>
  </si>
  <si>
    <t>P105026</t>
  </si>
  <si>
    <t>P120613</t>
  </si>
  <si>
    <t>P097961</t>
  </si>
  <si>
    <t>P113342</t>
  </si>
  <si>
    <t>P125283</t>
  </si>
  <si>
    <t>P119148</t>
  </si>
  <si>
    <t>P131266</t>
  </si>
  <si>
    <t>P105291</t>
  </si>
  <si>
    <t>P130788</t>
  </si>
  <si>
    <t>P119215</t>
  </si>
  <si>
    <t>P126115</t>
  </si>
  <si>
    <t>P150129</t>
  </si>
  <si>
    <t>P146161</t>
  </si>
  <si>
    <t>P128906</t>
  </si>
  <si>
    <t>P146597</t>
  </si>
  <si>
    <t>P145117</t>
  </si>
  <si>
    <t>P148617</t>
  </si>
  <si>
    <t>P154454</t>
  </si>
  <si>
    <t>Prep</t>
  </si>
  <si>
    <t>Eff</t>
  </si>
  <si>
    <t>Impl</t>
  </si>
  <si>
    <t>Tot Yrs</t>
  </si>
  <si>
    <t>Ext</t>
  </si>
  <si>
    <t>&lt; 1995</t>
  </si>
  <si>
    <t>&gt; 2015</t>
  </si>
  <si>
    <t>Gsys</t>
  </si>
  <si>
    <t>e-Srv</t>
  </si>
  <si>
    <t>Open</t>
  </si>
  <si>
    <t>3, 10, 11, 12, 14, 16</t>
  </si>
  <si>
    <t>Islamic Republic of Mauritania</t>
  </si>
  <si>
    <t>Component 1: Results-based financing (US$ 25 million), Component 2: Technical Assistance (TA) (US$ 10 million)</t>
  </si>
  <si>
    <t>e-Government services coverage expansion, ICT infrastructure, PFM implementation</t>
  </si>
  <si>
    <t xml:space="preserve"> Component 1. Improving Operational Efficiency,  Component 2: Increasing Compliance</t>
  </si>
  <si>
    <t>Component 1: Expenditure Management and Information Systems Support: (US$ $59.0 million), Sub Component 2.1: Strengthening Procurement and Property Management (US $8.0 million), Sub Component 2.2: Capacity building for oversight function (US$ 5.0 million)</t>
  </si>
  <si>
    <t>IFMIS development, internal external audit systems, budget preparation and execution, performance based budgeting, e-Procurement</t>
  </si>
  <si>
    <t>Subcomponent 1.3 - Technical Assistance.</t>
  </si>
  <si>
    <t>Provision of technical assistance, including for the review, improvement and development of information laws, “cyber” legal and institutional framework, including with respect to cybersecurity, cybercrimes, privacy, promotion of the ICT sector and support to the national entities in charge of ICT.</t>
  </si>
  <si>
    <t xml:space="preserve">Component 2: Improved Quality of Service Delivery (Estimated cost - US$1,347,780) </t>
  </si>
  <si>
    <t>Improve the EMIS</t>
  </si>
  <si>
    <t xml:space="preserve">Component II - Capacity Building, Policy Design and Monitoring and Evaluation [Total: US$20 million; IDA: US$20 million]
</t>
  </si>
  <si>
    <t xml:space="preserve">Building blocks towards a Higher Education Management Information System (HEMIS); Strengthening the Fiduciary Control Systems; </t>
  </si>
  <si>
    <t>Federal Ministry of Finance</t>
  </si>
  <si>
    <t>Component 3: Policy Development and Monitoring and Evaluation (US$2.5 million)</t>
  </si>
  <si>
    <t xml:space="preserve"> (ii) enhancing HR and performance systems for more effective development and deployment of human resources on audit engagements; (iii) enhancing the capacity of conducting an effective audit of IT-based financial systems and obtaining specialized skills to conduct other types of IT audits; and (iv) development of quality control systems. </t>
  </si>
  <si>
    <t>Sub-component 2.3: Strengthening of  the Education Management Information System (EMIS) and project management</t>
  </si>
  <si>
    <t>Improving Civil Service Policy and Information Framework (US$3.3 million);  Strengthening the Capacity of the Department of Personnel Management and Training (US$4.0million); Stengthening bstitutional Capacity of the Ministry of Finance</t>
  </si>
  <si>
    <t>School health and nutrition (SHN): A SHN school based information system developed and integrated in the main EMIS</t>
  </si>
  <si>
    <t xml:space="preserve">Component 9: Capacity Building for Sector Management (Planned Cost: US$ 1.6 million-equivalent or 9 percent of total base cost); 
</t>
  </si>
  <si>
    <t>D. Institutional Strengthening</t>
  </si>
  <si>
    <t xml:space="preserve">Component 4 – Decentralization and Modernization (Total Project Cost at Appraisal: US$13.87 million). </t>
  </si>
  <si>
    <t xml:space="preserve">Subcomponent 2.2: Optimization of the School Network (US$4.3 million) </t>
  </si>
  <si>
    <t>ICT Agency</t>
  </si>
  <si>
    <t>S1</t>
  </si>
  <si>
    <t>Sector 1</t>
  </si>
  <si>
    <t>S2</t>
  </si>
  <si>
    <t>Sector 2</t>
  </si>
  <si>
    <t>S3</t>
  </si>
  <si>
    <t>Sector 3</t>
  </si>
  <si>
    <t>S4</t>
  </si>
  <si>
    <t>Sector 4</t>
  </si>
  <si>
    <t>S5</t>
  </si>
  <si>
    <t>Sector 5</t>
  </si>
  <si>
    <t>T1</t>
  </si>
  <si>
    <t>Theme 1</t>
  </si>
  <si>
    <t>T2</t>
  </si>
  <si>
    <t>Theme 2</t>
  </si>
  <si>
    <t>T3</t>
  </si>
  <si>
    <t>Theme 3</t>
  </si>
  <si>
    <t>T4</t>
  </si>
  <si>
    <t>Theme 4</t>
  </si>
  <si>
    <t>T5</t>
  </si>
  <si>
    <t>Theme 5</t>
  </si>
  <si>
    <t>BC</t>
  </si>
  <si>
    <t>Central govt admin</t>
  </si>
  <si>
    <t>BG</t>
  </si>
  <si>
    <t>Law and justice</t>
  </si>
  <si>
    <t>Administrative and civil service reform</t>
  </si>
  <si>
    <t>Public expenditure, financial management and procurement</t>
  </si>
  <si>
    <t>Legal institutions for a market economy</t>
  </si>
  <si>
    <t>Not assigned</t>
  </si>
  <si>
    <t>ET</t>
  </si>
  <si>
    <t>FA</t>
  </si>
  <si>
    <t>Banking</t>
  </si>
  <si>
    <t>State-owned enterprise restructuring and privatization</t>
  </si>
  <si>
    <t>Other accountability/anti-corruption</t>
  </si>
  <si>
    <t>Law reform</t>
  </si>
  <si>
    <t>BE</t>
  </si>
  <si>
    <t>Tax policy and administration</t>
  </si>
  <si>
    <t>Other public sector governance</t>
  </si>
  <si>
    <t>Economic statistics, modeling and forecasting</t>
  </si>
  <si>
    <t>EP</t>
  </si>
  <si>
    <t>EL</t>
  </si>
  <si>
    <t>BZ</t>
  </si>
  <si>
    <t>Gen pub admin sector</t>
  </si>
  <si>
    <t>JA</t>
  </si>
  <si>
    <t>Health</t>
  </si>
  <si>
    <t>Education for all</t>
  </si>
  <si>
    <t>Gender</t>
  </si>
  <si>
    <t>Rural services and infrastructure</t>
  </si>
  <si>
    <t>Child health</t>
  </si>
  <si>
    <t>HIV/AIDS</t>
  </si>
  <si>
    <t>JB</t>
  </si>
  <si>
    <t>ES</t>
  </si>
  <si>
    <t>EV</t>
  </si>
  <si>
    <t>Decentralization</t>
  </si>
  <si>
    <t>EZ</t>
  </si>
  <si>
    <t>Gen education sector</t>
  </si>
  <si>
    <t>Improving labor markets</t>
  </si>
  <si>
    <t>Urban services and housing for the poor</t>
  </si>
  <si>
    <t>CB</t>
  </si>
  <si>
    <t>Media</t>
  </si>
  <si>
    <t>Social analysis and monitoring</t>
  </si>
  <si>
    <t>BH</t>
  </si>
  <si>
    <t>Sub-natl govt admin</t>
  </si>
  <si>
    <t>Participation and civic engagement</t>
  </si>
  <si>
    <t>Poverty strategy, analysis and monitoring</t>
  </si>
  <si>
    <t>International financial standards and systems</t>
  </si>
  <si>
    <t>EC</t>
  </si>
  <si>
    <t>Indigenous peoples</t>
  </si>
  <si>
    <t>Education for the knowledge economy</t>
  </si>
  <si>
    <t>Technology diffusion</t>
  </si>
  <si>
    <t>Municipal governance and institution building</t>
  </si>
  <si>
    <t>Social risk mitigation</t>
  </si>
  <si>
    <t>TC</t>
  </si>
  <si>
    <t>Urban Transport</t>
  </si>
  <si>
    <t>City-wide Infrastructure and Service Delivery</t>
  </si>
  <si>
    <t>Regional integration</t>
  </si>
  <si>
    <t>Other economic management</t>
  </si>
  <si>
    <t>Vulnerability assessment and monitoring</t>
  </si>
  <si>
    <t>FE</t>
  </si>
  <si>
    <t>Micro- &amp; SME finance</t>
  </si>
  <si>
    <t>Micro, Small and Medium Enterprise support</t>
  </si>
  <si>
    <t>Infrastructure services for private sector development</t>
  </si>
  <si>
    <t>Other rule of law</t>
  </si>
  <si>
    <t>Debt management and fiscal sustainability</t>
  </si>
  <si>
    <t>Macroeconomic management</t>
  </si>
  <si>
    <t>YZ</t>
  </si>
  <si>
    <t>Other financial and private sector development</t>
  </si>
  <si>
    <t>Municipal finance</t>
  </si>
  <si>
    <t>Other social development</t>
  </si>
  <si>
    <t>Social safety nets</t>
  </si>
  <si>
    <t>Climate change</t>
  </si>
  <si>
    <t>Judicial and other dispute resolution mechanisms</t>
  </si>
  <si>
    <t>Legal services</t>
  </si>
  <si>
    <t>Nutrition and food security</t>
  </si>
  <si>
    <t>Conflict prevention and post-conflict reconstruction</t>
  </si>
  <si>
    <t>CT</t>
  </si>
  <si>
    <t>Telecommunications</t>
  </si>
  <si>
    <t>CZ</t>
  </si>
  <si>
    <t>Gen info/comm sector</t>
  </si>
  <si>
    <t>Regulation and competition policy</t>
  </si>
  <si>
    <t>Export development and competitiveness</t>
  </si>
  <si>
    <t>Personal and property rights</t>
  </si>
  <si>
    <t>Other social protection and risk management</t>
  </si>
  <si>
    <t>TI</t>
  </si>
  <si>
    <t>WZ</t>
  </si>
  <si>
    <t>LT</t>
  </si>
  <si>
    <t>Other Private Sector Development</t>
  </si>
  <si>
    <t>FZ</t>
  </si>
  <si>
    <t>Gen finance sector</t>
  </si>
  <si>
    <t>CA</t>
  </si>
  <si>
    <t>Info technology</t>
  </si>
  <si>
    <t>YW</t>
  </si>
  <si>
    <t>FB</t>
  </si>
  <si>
    <t>Health system performance</t>
  </si>
  <si>
    <t>LA</t>
  </si>
  <si>
    <t>Access to law and justice</t>
  </si>
  <si>
    <t>AZ</t>
  </si>
  <si>
    <t>Roads &amp; highways</t>
  </si>
  <si>
    <t>Other rural development</t>
  </si>
  <si>
    <t>LS</t>
  </si>
  <si>
    <t>LE</t>
  </si>
  <si>
    <t>Renewable energy</t>
  </si>
  <si>
    <t>LD</t>
  </si>
  <si>
    <t>Power</t>
  </si>
  <si>
    <t>Other urban development</t>
  </si>
  <si>
    <t>FI</t>
  </si>
  <si>
    <t>BS</t>
  </si>
  <si>
    <t>Pub admin-soc serv</t>
  </si>
  <si>
    <t>YA</t>
  </si>
  <si>
    <t>Rural non-farm income generation</t>
  </si>
  <si>
    <t>Rural policies and institutions</t>
  </si>
  <si>
    <t>Rural markets</t>
  </si>
  <si>
    <t>BK</t>
  </si>
  <si>
    <t>Malaria</t>
  </si>
  <si>
    <t>Population and reproductive health</t>
  </si>
  <si>
    <t>Natural disaster management</t>
  </si>
  <si>
    <t>Land administration and management</t>
  </si>
  <si>
    <t>Water resource management</t>
  </si>
  <si>
    <t>TZ</t>
  </si>
  <si>
    <t>AI</t>
  </si>
  <si>
    <t>Irrigation &amp; drainag</t>
  </si>
  <si>
    <t>WC</t>
  </si>
  <si>
    <t>LZ</t>
  </si>
  <si>
    <t>Trade facilitation and market access</t>
  </si>
  <si>
    <t>Urban planning and housing policy</t>
  </si>
  <si>
    <t>Other human development</t>
  </si>
  <si>
    <t>Social Inclusion</t>
  </si>
  <si>
    <t>TV</t>
  </si>
  <si>
    <t>Aviation</t>
  </si>
  <si>
    <t>Environmental policies and institutions</t>
  </si>
  <si>
    <t>BT</t>
  </si>
  <si>
    <t>Pub admin-ind/trade</t>
  </si>
  <si>
    <t>CD</t>
  </si>
  <si>
    <t>WA</t>
  </si>
  <si>
    <t>Sanitation</t>
  </si>
  <si>
    <t>Pollution management and environmental health</t>
  </si>
  <si>
    <t>YC</t>
  </si>
  <si>
    <t>Managing for development results</t>
  </si>
  <si>
    <t>WT</t>
  </si>
  <si>
    <t>BN</t>
  </si>
  <si>
    <t>BQ</t>
  </si>
  <si>
    <t>Other communicable diseases</t>
  </si>
  <si>
    <t>BO</t>
  </si>
  <si>
    <t>Pub admin-financ sec</t>
  </si>
  <si>
    <t>Forestry</t>
  </si>
  <si>
    <t>Biodiversity</t>
  </si>
  <si>
    <t>WV</t>
  </si>
  <si>
    <t>Corporate governance</t>
  </si>
  <si>
    <t>AH</t>
  </si>
  <si>
    <t>Crops</t>
  </si>
  <si>
    <t>AB</t>
  </si>
  <si>
    <t>Agric ext &amp; research</t>
  </si>
  <si>
    <t>BV</t>
  </si>
  <si>
    <t>Pub admin-transport</t>
  </si>
  <si>
    <t>Other trade and integration</t>
  </si>
  <si>
    <t>Injuries and non-communicable diseases</t>
  </si>
  <si>
    <t>BL</t>
  </si>
  <si>
    <t>Other environment and natural resources management</t>
  </si>
  <si>
    <t>BU</t>
  </si>
  <si>
    <t>Pub admin-energy</t>
  </si>
  <si>
    <t>FH</t>
  </si>
  <si>
    <t>Analysis of economic growth</t>
  </si>
  <si>
    <t>BM</t>
  </si>
  <si>
    <t>Pub admin-info/comm</t>
  </si>
  <si>
    <t>Other Financial Sector Development</t>
  </si>
  <si>
    <t>e-Government</t>
  </si>
  <si>
    <t>LR</t>
  </si>
  <si>
    <t>Tuberculosis</t>
  </si>
  <si>
    <t>Financial Consumer Protection and Financial Literacy</t>
  </si>
  <si>
    <t>FK</t>
  </si>
  <si>
    <t>BW</t>
  </si>
  <si>
    <t>YY</t>
  </si>
  <si>
    <t>FG</t>
  </si>
  <si>
    <t>LM</t>
  </si>
  <si>
    <t>FR</t>
  </si>
  <si>
    <t>FL</t>
  </si>
  <si>
    <t>WB</t>
  </si>
  <si>
    <t>LB</t>
  </si>
  <si>
    <t>YD</t>
  </si>
  <si>
    <t>LC</t>
  </si>
  <si>
    <t>Sectors are:</t>
  </si>
  <si>
    <t>high-level grouping of economic activities based on the types of goods or services produced.</t>
  </si>
  <si>
    <t>UN classification of economic sectors used as point of reference.</t>
  </si>
  <si>
    <t>mutually exclusive</t>
  </si>
  <si>
    <t>used to indicate which part of the economy is supported by the Bank intervention.</t>
  </si>
  <si>
    <t>Sectors are not:</t>
  </si>
  <si>
    <t>methods of delivery of Bank support, e.g., adjustment loan, financial intermediation loan, distance learning, etc.</t>
  </si>
  <si>
    <t>reflections of the administrative structure which changes</t>
  </si>
  <si>
    <t>over time.</t>
  </si>
  <si>
    <t>measures of outcomes, e.g., corporate priorities.</t>
  </si>
  <si>
    <t xml:space="preserve">Agriculture, Fishing, and Forestry </t>
  </si>
  <si>
    <t>Agricultural Extension and Research</t>
  </si>
  <si>
    <t>Irrigation and Drainage</t>
  </si>
  <si>
    <t>AJ</t>
  </si>
  <si>
    <t>Animal Production and Fishing</t>
  </si>
  <si>
    <t>General Agriculture</t>
  </si>
  <si>
    <t xml:space="preserve">Public Administration, Law, and Justice </t>
  </si>
  <si>
    <t>Central Government Administration</t>
  </si>
  <si>
    <t>Compulsory Pension and Unemployment Insurance</t>
  </si>
  <si>
    <t>Law and Justice</t>
  </si>
  <si>
    <t>Sub-National Government Administration</t>
  </si>
  <si>
    <t>Compulsory Health Finance</t>
  </si>
  <si>
    <t>General Public Administration</t>
  </si>
  <si>
    <t>Public Administration – Agriculture, Fishing and Forestry</t>
  </si>
  <si>
    <t>Public Administration – Information and Communications</t>
  </si>
  <si>
    <t>Public Administration – Education</t>
  </si>
  <si>
    <t>Public Administration – Financial Sector</t>
  </si>
  <si>
    <t>Public Administration – Health</t>
  </si>
  <si>
    <t>Public Administration – Other Social Services</t>
  </si>
  <si>
    <t>Public Administration – Industry and Trade</t>
  </si>
  <si>
    <t>Public Administration – Energy and Mining</t>
  </si>
  <si>
    <t>Public Administration – Transportation</t>
  </si>
  <si>
    <t>Public Administration – Water, Sanitation and Flood Protection</t>
  </si>
  <si>
    <t xml:space="preserve">Information and Communications </t>
  </si>
  <si>
    <t>Information Technology</t>
  </si>
  <si>
    <t>General Information and Communications</t>
  </si>
  <si>
    <t xml:space="preserve">Education </t>
  </si>
  <si>
    <t>Pre-Primary Education</t>
  </si>
  <si>
    <t>Adult Literacy/Non-Formal Education</t>
  </si>
  <si>
    <t>Primary Education</t>
  </si>
  <si>
    <t>Secondary Education</t>
  </si>
  <si>
    <t>Tertiary Education</t>
  </si>
  <si>
    <t>Vocational Training</t>
  </si>
  <si>
    <t>General Education</t>
  </si>
  <si>
    <t xml:space="preserve">Finance </t>
  </si>
  <si>
    <t>Non-Compulsory Health Finance</t>
  </si>
  <si>
    <t>FC</t>
  </si>
  <si>
    <t>Housing Finance</t>
  </si>
  <si>
    <t>FD</t>
  </si>
  <si>
    <t>Non-Compulsory Pensions and Insurance</t>
  </si>
  <si>
    <t>Payment Settlements and Remittance</t>
  </si>
  <si>
    <t xml:space="preserve">SME Finance </t>
  </si>
  <si>
    <t xml:space="preserve">Microfinance </t>
  </si>
  <si>
    <t>Capital Markets</t>
  </si>
  <si>
    <t xml:space="preserve">Other Non-Bank Financial Intermedaries </t>
  </si>
  <si>
    <t xml:space="preserve">Credit Reporting and Secured Transactions </t>
  </si>
  <si>
    <t>General Finance</t>
  </si>
  <si>
    <t xml:space="preserve">Health and Other Social Services </t>
  </si>
  <si>
    <t>Other Social Services</t>
  </si>
  <si>
    <t xml:space="preserve">Energy and Mining </t>
  </si>
  <si>
    <t>Energy Efficiency in Heat and Power</t>
  </si>
  <si>
    <t>Oil and Gas</t>
  </si>
  <si>
    <t>LG</t>
  </si>
  <si>
    <t xml:space="preserve">Thermal Power Generation </t>
  </si>
  <si>
    <t>LH</t>
  </si>
  <si>
    <t xml:space="preserve">Hydropower </t>
  </si>
  <si>
    <t xml:space="preserve">Coal Mining </t>
  </si>
  <si>
    <t xml:space="preserve">Other Renewable Energy </t>
  </si>
  <si>
    <t xml:space="preserve">Other Mining and Extractive Industries </t>
  </si>
  <si>
    <t xml:space="preserve">Transmission and Distribution of Electricity </t>
  </si>
  <si>
    <t>General Energy</t>
  </si>
  <si>
    <t xml:space="preserve">Transportation </t>
  </si>
  <si>
    <t>Rural and Inter-Urban Roads and Highways</t>
  </si>
  <si>
    <t>TP</t>
  </si>
  <si>
    <t>Ports, Waterways and Shipping</t>
  </si>
  <si>
    <t>TW</t>
  </si>
  <si>
    <t>Railways</t>
  </si>
  <si>
    <t>General Transportation</t>
  </si>
  <si>
    <t xml:space="preserve">Water, Sanitation, and Flood Protection </t>
  </si>
  <si>
    <t xml:space="preserve">Solid Waste Management </t>
  </si>
  <si>
    <t>Water Supply</t>
  </si>
  <si>
    <t>Flood Protection</t>
  </si>
  <si>
    <t xml:space="preserve">Wastewater Collection and Transportation </t>
  </si>
  <si>
    <t xml:space="preserve">Wastewater Treatment and Disposal </t>
  </si>
  <si>
    <t>General Water, Sanitation and Flood Protection</t>
  </si>
  <si>
    <t xml:space="preserve">Industry and Trade </t>
  </si>
  <si>
    <t>Agro-Industry, Marketing and Trade</t>
  </si>
  <si>
    <t>Housing Construction</t>
  </si>
  <si>
    <t>Petrochemicals and Fertilizers</t>
  </si>
  <si>
    <t>Other Industry</t>
  </si>
  <si>
    <t>Other Domestic and International Trade</t>
  </si>
  <si>
    <t>General Industry and Trade</t>
  </si>
  <si>
    <t>Sectors</t>
  </si>
  <si>
    <t>Themes are not:</t>
  </si>
  <si>
    <t>methods/instruments of delivery or ways of doing business.</t>
  </si>
  <si>
    <t>reflections of the structure of Networks in the Bank.</t>
  </si>
  <si>
    <t xml:space="preserve">mutually exclusive. </t>
  </si>
  <si>
    <t>Themes are:</t>
  </si>
  <si>
    <t>the goals/objectives of Bank activities.</t>
  </si>
  <si>
    <t>consistent with the Bank's corporate advocacy and global public goods priorities.</t>
  </si>
  <si>
    <t xml:space="preserve">also used to capture Bank support to the Millennium Development Goals. </t>
  </si>
  <si>
    <t>Economic Management</t>
  </si>
  <si>
    <t>Analysis of Economic Growth</t>
  </si>
  <si>
    <t>Debt Management and Fiscal Sustainablility</t>
  </si>
  <si>
    <t>Economic Statistics, Modeling and Forecasting</t>
  </si>
  <si>
    <t>Macroeconomic Management</t>
  </si>
  <si>
    <t>Other Economic Management</t>
  </si>
  <si>
    <t xml:space="preserve">Public Sector Governance </t>
  </si>
  <si>
    <t>Administrative and Civil Service Reform</t>
  </si>
  <si>
    <t>Public Expenditure, Financial Management and Procurement</t>
  </si>
  <si>
    <t>Tax Policy and Administration</t>
  </si>
  <si>
    <t>Other Accountability/Anti-Corruption</t>
  </si>
  <si>
    <t>Other Public Sector Governance</t>
  </si>
  <si>
    <t>Managing for Development Results</t>
  </si>
  <si>
    <t>E-Government</t>
  </si>
  <si>
    <t xml:space="preserve">Rule of Law </t>
  </si>
  <si>
    <t>Access to Law and Justice</t>
  </si>
  <si>
    <t>Judicial and Other Dispute Resolution Mechanisms</t>
  </si>
  <si>
    <t>Law Reform</t>
  </si>
  <si>
    <t>Legal Institutions for a Market Economy</t>
  </si>
  <si>
    <t>Legal Services</t>
  </si>
  <si>
    <t>Personal and Property Rights</t>
  </si>
  <si>
    <t>Other Rule of Law</t>
  </si>
  <si>
    <t xml:space="preserve">Financial and Private Sector Development </t>
  </si>
  <si>
    <t>Corporate Governance</t>
  </si>
  <si>
    <t>Infrastructure Services for Private Sector Development</t>
  </si>
  <si>
    <t>Regulation and Competition Policy</t>
  </si>
  <si>
    <t>Micro, Small and Medium Enterprise Support</t>
  </si>
  <si>
    <t>International Financial Standards and Systems</t>
  </si>
  <si>
    <t>State-Owned Enterprise Restructuring and Privatization</t>
  </si>
  <si>
    <t>E-Services</t>
  </si>
  <si>
    <t xml:space="preserve">Financial Consumer Protection and Financial Literacy </t>
  </si>
  <si>
    <t>Anti-Money Laundering and Combating the Financing of Terrorism</t>
  </si>
  <si>
    <t xml:space="preserve">Trade and Integration </t>
  </si>
  <si>
    <t>Export Development and Competitiveness</t>
  </si>
  <si>
    <t>Regional Integration</t>
  </si>
  <si>
    <t>Technology Diffusion</t>
  </si>
  <si>
    <t>Trade Facilitation and Market Access</t>
  </si>
  <si>
    <t>Other Trade and Integration</t>
  </si>
  <si>
    <t>Themes</t>
  </si>
  <si>
    <t xml:space="preserve">Social Protection, Labor, and Risk Management </t>
  </si>
  <si>
    <t>Improving Labor Markets</t>
  </si>
  <si>
    <t>Natural Disaster Management</t>
  </si>
  <si>
    <t>Poverty Strategy, Analysis and Monitoring</t>
  </si>
  <si>
    <t>Social Safety Nets/Social Assistance and Social Care Services</t>
  </si>
  <si>
    <t>Social Protection and Labor Policy and Systems</t>
  </si>
  <si>
    <t>Other Social Protection and Risk Management</t>
  </si>
  <si>
    <t>Income Support for Old Age, Disability and Survivorship</t>
  </si>
  <si>
    <t xml:space="preserve">Social Development, Gender and Inclusion </t>
  </si>
  <si>
    <t>Participation and Civic Engagement</t>
  </si>
  <si>
    <t>Conflict Prevention and Post-Conflict Reconstruction</t>
  </si>
  <si>
    <t>Indigenous Peoples</t>
  </si>
  <si>
    <t>Other Social Development</t>
  </si>
  <si>
    <t xml:space="preserve">Social Inclusion </t>
  </si>
  <si>
    <t xml:space="preserve">Human Development </t>
  </si>
  <si>
    <t>Child Health</t>
  </si>
  <si>
    <t>Other Communicable Diseases</t>
  </si>
  <si>
    <t>Education for All</t>
  </si>
  <si>
    <t>Education for the Knowledge Economy</t>
  </si>
  <si>
    <t>Health System Performance</t>
  </si>
  <si>
    <t>Nutrition and Food Security</t>
  </si>
  <si>
    <t>Population and Reproductive Health</t>
  </si>
  <si>
    <t>Other Human Development</t>
  </si>
  <si>
    <t xml:space="preserve">Non-Communicable Diseases and Injuries </t>
  </si>
  <si>
    <t xml:space="preserve">Urban Development </t>
  </si>
  <si>
    <t>Urban Services and Housing for the Poor</t>
  </si>
  <si>
    <t>Municipal Finance</t>
  </si>
  <si>
    <t>Municipal Governance and Institution Building</t>
  </si>
  <si>
    <t>Other Urban Development</t>
  </si>
  <si>
    <t>Urban Planning and Housing Policy</t>
  </si>
  <si>
    <t>City-Wide Infrastructure and Service Delivery</t>
  </si>
  <si>
    <t>Urban Economic Development</t>
  </si>
  <si>
    <t>Cultural Heritage</t>
  </si>
  <si>
    <t xml:space="preserve">Rural Development </t>
  </si>
  <si>
    <t>Rural Markets</t>
  </si>
  <si>
    <t>Rural Non-Farm Income Generation</t>
  </si>
  <si>
    <t>Rural Policies and Institutions</t>
  </si>
  <si>
    <t>Rural Services and Infrastructure</t>
  </si>
  <si>
    <t>Other Rural Development</t>
  </si>
  <si>
    <t>Global Food Crisis Response</t>
  </si>
  <si>
    <t xml:space="preserve">Environment and Natural Resources Management </t>
  </si>
  <si>
    <t>Climate Change</t>
  </si>
  <si>
    <t>Environmental Policies and Institutions</t>
  </si>
  <si>
    <t>Land Administration and Management</t>
  </si>
  <si>
    <t>Pollution Management and Environmental Health</t>
  </si>
  <si>
    <t>Water Resources Management</t>
  </si>
  <si>
    <t>Other Environment and Natural Resources Management</t>
  </si>
  <si>
    <t>Hunja,Robert R.</t>
  </si>
  <si>
    <t>REPUBLIC OF LIBERIA</t>
  </si>
  <si>
    <t>P133071</t>
  </si>
  <si>
    <t>Isser,Deborah Hannah</t>
  </si>
  <si>
    <t>REPUBLIC OF MOZAMBIQUE</t>
  </si>
  <si>
    <t>REPUBLIC OF TAJIKISTAN</t>
  </si>
  <si>
    <t>Oyeyiola,Adenike Sherifat</t>
  </si>
  <si>
    <t>MINISTRY OF FINANCE AND ECONOMIC PLANNIN</t>
  </si>
  <si>
    <t>MINISTRY OF FINANCE AN ECONOMIC PLANNING</t>
  </si>
  <si>
    <t>GOVERNMENT OF GUINEA</t>
  </si>
  <si>
    <t>Trinidad and Tobago</t>
  </si>
  <si>
    <t>Appiah-Koranteng,Alex</t>
  </si>
  <si>
    <t>P150827</t>
  </si>
  <si>
    <t>Brintet,Eric</t>
  </si>
  <si>
    <t>MINISTERIO DAS FINANCAS</t>
  </si>
  <si>
    <t>P150873</t>
  </si>
  <si>
    <t>Implement participatory social accountability for better hea</t>
  </si>
  <si>
    <t>CENTER FOR HEALTH POLICIES AND STUDIES</t>
  </si>
  <si>
    <t>P150877</t>
  </si>
  <si>
    <t>The National Network of Social Accountability</t>
  </si>
  <si>
    <t>GGOGA</t>
  </si>
  <si>
    <t>TUNISIAN GENERAL LABOUR UNION</t>
  </si>
  <si>
    <t>Gabon</t>
  </si>
  <si>
    <t>Busuioc,Andrei</t>
  </si>
  <si>
    <t>GOVERNMENT OF PAKISTAN</t>
  </si>
  <si>
    <t>GOVERNMENT OF MOZAMBIQUE</t>
  </si>
  <si>
    <t>P002976</t>
  </si>
  <si>
    <t>INST. CAPACITY BLDG</t>
  </si>
  <si>
    <t>GOVERNMENT</t>
  </si>
  <si>
    <t>MIN. OF FINANCE</t>
  </si>
  <si>
    <t>P002992</t>
  </si>
  <si>
    <t>Local Government Development Program</t>
  </si>
  <si>
    <t>GOVERNMENT OF UGANDA</t>
  </si>
  <si>
    <t>MIN OF LOCAL GOVERNMENT</t>
  </si>
  <si>
    <t>WS</t>
  </si>
  <si>
    <t>Sewerage</t>
  </si>
  <si>
    <t>P003585</t>
  </si>
  <si>
    <t>SHENYANG IND. REFORM</t>
  </si>
  <si>
    <t>Mako,William Peter</t>
  </si>
  <si>
    <t>GOC</t>
  </si>
  <si>
    <t>SMG &amp; SMTCL &amp;ICBC &amp; BOCOM</t>
  </si>
  <si>
    <t>P003647</t>
  </si>
  <si>
    <t>China Economic Law Reform -LEGEA</t>
  </si>
  <si>
    <t>DeWitt,Nicolette K.</t>
  </si>
  <si>
    <t>LEGEA-HIS</t>
  </si>
  <si>
    <t>MOF</t>
  </si>
  <si>
    <t>P006018</t>
  </si>
  <si>
    <t>AR PROV DEVT II</t>
  </si>
  <si>
    <t>ARGENTINE REPUBLIC</t>
  </si>
  <si>
    <t>MINISTRY OF INTERIOR</t>
  </si>
  <si>
    <t>P006205</t>
  </si>
  <si>
    <t>Judicial Reform Project</t>
  </si>
  <si>
    <t>LCCBO</t>
  </si>
  <si>
    <t>REPUBLIC OF BOLIVIA</t>
  </si>
  <si>
    <t>JUDICIRY, MINISTRY OF JUSTICE</t>
  </si>
  <si>
    <t>P008272</t>
  </si>
  <si>
    <t>Photos,Ilene</t>
  </si>
  <si>
    <t>REPUBLIC OF ALBANIA</t>
  </si>
  <si>
    <t>P008413</t>
  </si>
  <si>
    <t>INSTITUTION BUILDING</t>
  </si>
  <si>
    <t>GOVERNMENT OF GEORGIA</t>
  </si>
  <si>
    <t>SCFER</t>
  </si>
  <si>
    <t>P008831</t>
  </si>
  <si>
    <t>Legal Reform Project</t>
  </si>
  <si>
    <t>Neal,Craig R.</t>
  </si>
  <si>
    <t>GOVT. OF RUSSIA</t>
  </si>
  <si>
    <t>RUSSIAN FOUNDATION FOR LEGAL REFORM (RFLR)</t>
  </si>
  <si>
    <t>P009131</t>
  </si>
  <si>
    <t>Financial Institution Building Project</t>
  </si>
  <si>
    <t>Botha,Gerhard</t>
  </si>
  <si>
    <t>REPUBLIC OF UZBEKISTAN</t>
  </si>
  <si>
    <t>CENTRAL BANK OF UZBEKISTAN; MINISTRY OF FINANCE; CAB. OF MIN</t>
  </si>
  <si>
    <t>P034035</t>
  </si>
  <si>
    <t>LB-ADMIN. REHAB.</t>
  </si>
  <si>
    <t>De Tommaso,Giulio</t>
  </si>
  <si>
    <t>THE LEBANESE GOVERNMENT</t>
  </si>
  <si>
    <t>P034092</t>
  </si>
  <si>
    <t>Technical Assistance Project</t>
  </si>
  <si>
    <t>Turkmenistan</t>
  </si>
  <si>
    <t>de Roquefeuil,Dominique</t>
  </si>
  <si>
    <t>REP OF TURKMENISTAN</t>
  </si>
  <si>
    <t>P035623</t>
  </si>
  <si>
    <t>CAPACITY BUILDING</t>
  </si>
  <si>
    <t>GOVT OF CHAD</t>
  </si>
  <si>
    <t>MIN OF PLAN &amp; COOP.</t>
  </si>
  <si>
    <t>P036056</t>
  </si>
  <si>
    <t>Dakolias,Maria</t>
  </si>
  <si>
    <t>PROJECT COORDINATION UNIT</t>
  </si>
  <si>
    <t>P038572</t>
  </si>
  <si>
    <t>Tax Administration Project</t>
  </si>
  <si>
    <t>Ferreira,Carlos D. C.</t>
  </si>
  <si>
    <t>STATE TAX SERVICE</t>
  </si>
  <si>
    <t>P039086</t>
  </si>
  <si>
    <t>Urban Property Rights Project</t>
  </si>
  <si>
    <t>REPUBLIC OF PERU</t>
  </si>
  <si>
    <t>COFOPRI (FORMALIZATION COMMISSION) AND RPU (URBAN REGISTRY)</t>
  </si>
  <si>
    <t>P040019</t>
  </si>
  <si>
    <t>Public Capacity Building Project</t>
  </si>
  <si>
    <t>Randriamanampisoa,Dieudonne</t>
  </si>
  <si>
    <t>OFFICE OF THE PRIME MINISTER</t>
  </si>
  <si>
    <t>P040107</t>
  </si>
  <si>
    <t>JUDICIAL REFORM PROJECT</t>
  </si>
  <si>
    <t>JUDICIARY, JUDICIAL COUNCIL, JUDICIAL ACADEMY, OMBUDSMAN</t>
  </si>
  <si>
    <t>NR</t>
  </si>
  <si>
    <t>P041971</t>
  </si>
  <si>
    <t>HT TAP II</t>
  </si>
  <si>
    <t>Shepherd,Geoffrey</t>
  </si>
  <si>
    <t>NV</t>
  </si>
  <si>
    <t>P044387</t>
  </si>
  <si>
    <t>Structural Adjustment Technical Assistance Credit (SATAC)</t>
  </si>
  <si>
    <t>Freinkman,Lev</t>
  </si>
  <si>
    <t>MINISTRY OF ECONOMY</t>
  </si>
  <si>
    <t>P044388</t>
  </si>
  <si>
    <t>SATAC</t>
  </si>
  <si>
    <t>Riboud,Michelle</t>
  </si>
  <si>
    <t>REPUBLIC OF GEORGIA</t>
  </si>
  <si>
    <t>P044809</t>
  </si>
  <si>
    <t>Legal and Judicial Reforms Project</t>
  </si>
  <si>
    <t>Hulugalle,Sriyani M.</t>
  </si>
  <si>
    <t>GOSL</t>
  </si>
  <si>
    <t>MINISTRY OF JUSTICE AND THE JUDICIAL SERVICES COMMISSION</t>
  </si>
  <si>
    <t>P044810</t>
  </si>
  <si>
    <t>Legal and Judicial Capacity Building Project</t>
  </si>
  <si>
    <t>GOB</t>
  </si>
  <si>
    <t>MIN. OF LAW &amp; JUSTICE</t>
  </si>
  <si>
    <t>REPUBLIC OF INDONESIA</t>
  </si>
  <si>
    <t>P046821</t>
  </si>
  <si>
    <t>AR PENSION TA</t>
  </si>
  <si>
    <t>GOVT.OF ARG</t>
  </si>
  <si>
    <t>NAT.SOCIAL SECURITY ADMINISTRATION</t>
  </si>
  <si>
    <t>P047039</t>
  </si>
  <si>
    <t>GT JUDICIAL REFORM</t>
  </si>
  <si>
    <t>REPUBLIC OF GUATEMALA</t>
  </si>
  <si>
    <t>JUDICIAL BRANCH</t>
  </si>
  <si>
    <t>P047761</t>
  </si>
  <si>
    <t>TZ-Tax Administration (FY99)</t>
  </si>
  <si>
    <t>Ruparel,Ravi</t>
  </si>
  <si>
    <t>P048654</t>
  </si>
  <si>
    <t>GT TAX ADMIN. TAL</t>
  </si>
  <si>
    <t>P049051</t>
  </si>
  <si>
    <t>BEPEKA AUDIT MODERNIZATION PROJECT</t>
  </si>
  <si>
    <t>P049716</t>
  </si>
  <si>
    <t>GN-Srvc Delivery CB APL (FY00)</t>
  </si>
  <si>
    <t>Teggemann,Stefanie</t>
  </si>
  <si>
    <t>MINISTRY OF TERRITORIAL ADMINISTRATION AND DECENTRALIZATION</t>
  </si>
  <si>
    <t>P050354</t>
  </si>
  <si>
    <t>Human Resource Development Project</t>
  </si>
  <si>
    <t>Alberts,Wim H.</t>
  </si>
  <si>
    <t>P050440</t>
  </si>
  <si>
    <t>Uganda Public Service Performance Enhancement Program (UPS-P</t>
  </si>
  <si>
    <t>Magezi Ndamira,Barbara Kasura</t>
  </si>
  <si>
    <t>REPUBLIC OF UGANDA</t>
  </si>
  <si>
    <t>MINISTRY OF PUBLIC SERVICE</t>
  </si>
  <si>
    <t>P050615</t>
  </si>
  <si>
    <t>PUB.SECTOR MNGT.PROG</t>
  </si>
  <si>
    <t>Srivastava,Vivek</t>
  </si>
  <si>
    <t>NIRP</t>
  </si>
  <si>
    <t>P050938</t>
  </si>
  <si>
    <t>Capacity Building for Decentralized Service Delivery</t>
  </si>
  <si>
    <t>Alemayehu,Abebaw</t>
  </si>
  <si>
    <t>GOVERNMENT OF ETHIOPIA</t>
  </si>
  <si>
    <t>MINISTRY OF CAPACITY BUILDING</t>
  </si>
  <si>
    <t>P055461</t>
  </si>
  <si>
    <t>AR SOC&amp;FISC NTL ID SYS</t>
  </si>
  <si>
    <t>REPUBLIC OF ARGENTINA</t>
  </si>
  <si>
    <t>SECRETARIAT OF FISCAL EQUITY (OFFIC OF CABINET OF MINISTERS)</t>
  </si>
  <si>
    <t>P055480</t>
  </si>
  <si>
    <t>CL MUNIC DEVT II</t>
  </si>
  <si>
    <t>MINISTRY OF INTERIOR - SUBDERE</t>
  </si>
  <si>
    <t>P055585</t>
  </si>
  <si>
    <t>State Revenue Service Project</t>
  </si>
  <si>
    <t>Farsad,Mansour</t>
  </si>
  <si>
    <t>STATE REVENUE SERVICES</t>
  </si>
  <si>
    <t>P055844</t>
  </si>
  <si>
    <t>Public Policy Reform Technical Assistance Project</t>
  </si>
  <si>
    <t>REPUBLIC OF PANAMA</t>
  </si>
  <si>
    <t>P057182</t>
  </si>
  <si>
    <t>Legal &amp; Judicial Reform Project</t>
  </si>
  <si>
    <t>ALBANIA</t>
  </si>
  <si>
    <t>P057449</t>
  </si>
  <si>
    <t>STATE MODERNIZATION</t>
  </si>
  <si>
    <t>Plangemann,Kathrin A.</t>
  </si>
  <si>
    <t>CHIEF OF CABINET OFFICE</t>
  </si>
  <si>
    <t>P057813</t>
  </si>
  <si>
    <t>Bernstein,David S.</t>
  </si>
  <si>
    <t>COUNCIL OF JUSTICE; MIN. OF JUSTICE; DEPT. FOR LOG. SUPPORT</t>
  </si>
  <si>
    <t>P057815</t>
  </si>
  <si>
    <t>State Tax Service Modernization Project (APL #1)</t>
  </si>
  <si>
    <t>UKRAINE</t>
  </si>
  <si>
    <t>STATE TAX ADMINISTRATION OF UKRAINE (STA)</t>
  </si>
  <si>
    <t>P057838</t>
  </si>
  <si>
    <t>MINISTRY OF JUSTICE AND COUNCIL OF COURT CHAIRMEN</t>
  </si>
  <si>
    <t>P058587</t>
  </si>
  <si>
    <t>Regional Fiscal Technical Assistance Project</t>
  </si>
  <si>
    <t>RUSSIAN FEDERATION</t>
  </si>
  <si>
    <t>FOUNDATION FOR ENTERPRISE RESTRUCTURING</t>
  </si>
  <si>
    <t>P059755</t>
  </si>
  <si>
    <t>Institution Building Technical Assistance 2 Project (IBTA 2)</t>
  </si>
  <si>
    <t>OFFICE OF THE PRESIDENT</t>
  </si>
  <si>
    <t>P060786</t>
  </si>
  <si>
    <t>MINISTRY OF FINANCE AND ECONOMY OF ARMENIA</t>
  </si>
  <si>
    <t>P060833</t>
  </si>
  <si>
    <t>PUBLIC SERV. REF PROG</t>
  </si>
  <si>
    <t>GOVT OF TANZANIA</t>
  </si>
  <si>
    <t>CIVIL SERVICE DEPARTMENT</t>
  </si>
  <si>
    <t>P062790</t>
  </si>
  <si>
    <t>BO INST REF (OLD CIV S)</t>
  </si>
  <si>
    <t>VICE PRECIDENCY</t>
  </si>
  <si>
    <t>P062840</t>
  </si>
  <si>
    <t>TD-Petroleum Economy Mgmt</t>
  </si>
  <si>
    <t>Deme,Mamadou Lamarane</t>
  </si>
  <si>
    <t>GOVERNMENT OF CHAD</t>
  </si>
  <si>
    <t>CELLULE ECONOMIQUE - PRESIDENCY OF THE REPUBLIC</t>
  </si>
  <si>
    <t>P063918</t>
  </si>
  <si>
    <t>LEGAL AND JUDICIAL DEVELOPMENT</t>
  </si>
  <si>
    <t>Bichara,Dominique</t>
  </si>
  <si>
    <t>KINGDOM OF MOROCCO</t>
  </si>
  <si>
    <t>P064919</t>
  </si>
  <si>
    <t>JUDICIAL MODERNIZATION PROJECT</t>
  </si>
  <si>
    <t>REPUBLIC OF EL SALVADOR</t>
  </si>
  <si>
    <t>P065113</t>
  </si>
  <si>
    <t>PH-SOCIAL EXPENDITURE MGMT</t>
  </si>
  <si>
    <t>Balachander,Jayshree</t>
  </si>
  <si>
    <t>REPUBLIC OF THE PHILIPPINES</t>
  </si>
  <si>
    <t>DEPARTMENT OF BUDGET AND MANAGEMENT (DBM)</t>
  </si>
  <si>
    <t>P066076</t>
  </si>
  <si>
    <t>PH Judicial Reform Support Project</t>
  </si>
  <si>
    <t>THE REPUBLIC OF THE PHILIPPINES</t>
  </si>
  <si>
    <t>SUPREME COURT OF THE PHILIPPINES</t>
  </si>
  <si>
    <t>P066155</t>
  </si>
  <si>
    <t>Tax Administration Modernization 2 Project</t>
  </si>
  <si>
    <t>MINISTRY OF TAXES AND FEES</t>
  </si>
  <si>
    <t>P070201</t>
  </si>
  <si>
    <t>Second Public Sector Management Support</t>
  </si>
  <si>
    <t>Zhou,Yongmei</t>
  </si>
  <si>
    <t>P071247</t>
  </si>
  <si>
    <t>Economic and Public Sector Capacity Building Project</t>
  </si>
  <si>
    <t>Chea,Huot</t>
  </si>
  <si>
    <t>GOVERNMENT OF CAMBODIA</t>
  </si>
  <si>
    <t>COUNCIL OF ADMINISTRATIVE REFORM (CAR)</t>
  </si>
  <si>
    <t>P071264</t>
  </si>
  <si>
    <t>Economic Assistance 3 Project (PSD)</t>
  </si>
  <si>
    <t>Corrochano,Gerardo M.</t>
  </si>
  <si>
    <t>UNMIK</t>
  </si>
  <si>
    <t>P071265</t>
  </si>
  <si>
    <t>Private Sector Development Technical Assistance Project</t>
  </si>
  <si>
    <t>Minotti,Silvia</t>
  </si>
  <si>
    <t>P072080</t>
  </si>
  <si>
    <t>Public Sector Reform</t>
  </si>
  <si>
    <t>P072461</t>
  </si>
  <si>
    <t>Economic Institutions Capacity Building Project</t>
  </si>
  <si>
    <t>Talati,Cyrus P.</t>
  </si>
  <si>
    <t>UNTAET</t>
  </si>
  <si>
    <t>P072960</t>
  </si>
  <si>
    <t>STATE CUSTOMS COMMITTEE</t>
  </si>
  <si>
    <t>P073073</t>
  </si>
  <si>
    <t>ASEM GRANT - CN Building Government Debt Management Capacity</t>
  </si>
  <si>
    <t>Gooptu,Sudarshan</t>
  </si>
  <si>
    <t>INTERNATIONAL DEPARTMENT, MINISTRY OF FINANCE</t>
  </si>
  <si>
    <t>GOVERNMENT OF THE PHILIPPINES</t>
  </si>
  <si>
    <t>P073427</t>
  </si>
  <si>
    <t>Revenue Administration Reform Project</t>
  </si>
  <si>
    <t>Ilieva,Stella</t>
  </si>
  <si>
    <t>MINISTRY OF FINANCE - NATIONAL REVENUE AGENCY</t>
  </si>
  <si>
    <t>P073438</t>
  </si>
  <si>
    <t>Justice Services Improvement</t>
  </si>
  <si>
    <t>Bhansali,Lisa</t>
  </si>
  <si>
    <t>JUDICIARY</t>
  </si>
  <si>
    <t>P073507</t>
  </si>
  <si>
    <t>Transparency and Governance Capacity Building Project</t>
  </si>
  <si>
    <t>REPUBLIC OF CONGO</t>
  </si>
  <si>
    <t>MINISTRY OF ECONOMY, FINANCE AND BUDGET</t>
  </si>
  <si>
    <t>P073832</t>
  </si>
  <si>
    <t>TA - ADJUSTMENT (FRDP III)</t>
  </si>
  <si>
    <t>P074054</t>
  </si>
  <si>
    <t>Emergency Economic Recovery Credit</t>
  </si>
  <si>
    <t>Fengler,Wolfgang</t>
  </si>
  <si>
    <t>GOVERNMENT OF COMOROS</t>
  </si>
  <si>
    <t>P074755</t>
  </si>
  <si>
    <t>State Judicial Modernization Project</t>
  </si>
  <si>
    <t>BANOBRAS OF THE GOVERNMENT OF MEXICO</t>
  </si>
  <si>
    <t>P074762</t>
  </si>
  <si>
    <t>Public Sector Technical Assistance Credit (PSTAC)</t>
  </si>
  <si>
    <t>Machicado,Carmen</t>
  </si>
  <si>
    <t>GOVERNMENT OF BRAZIL</t>
  </si>
  <si>
    <t>P075016</t>
  </si>
  <si>
    <t>Public Procurement Reform Project</t>
  </si>
  <si>
    <t>IMPLEMENTATION MONITORING AND EVALUATION DIVISION</t>
  </si>
  <si>
    <t>P077477</t>
  </si>
  <si>
    <t>Second Local Government Development Project</t>
  </si>
  <si>
    <t>Onyach-Olaa,Martin</t>
  </si>
  <si>
    <t>MINISTRY OF LOCAL GOVERNMENT</t>
  </si>
  <si>
    <t>P077602</t>
  </si>
  <si>
    <t>MX Tax Admin Institutional Development</t>
  </si>
  <si>
    <t>UNITED MEXICAN STATES</t>
  </si>
  <si>
    <t>SERVICIO DE ADMINISTRACION TRIBUTARIA</t>
  </si>
  <si>
    <t>P078596</t>
  </si>
  <si>
    <t>Administration Capacity Building Project</t>
  </si>
  <si>
    <t>Bado,Bepio C.</t>
  </si>
  <si>
    <t>BURKINA FASO</t>
  </si>
  <si>
    <t>P078674</t>
  </si>
  <si>
    <t>Economic Policy &amp; Public Expenditure Management Technical As</t>
  </si>
  <si>
    <t>Dillinger,William R.</t>
  </si>
  <si>
    <t>P078832</t>
  </si>
  <si>
    <t>Karnataka Panchayats Strengthening Project</t>
  </si>
  <si>
    <t>GOVERNMENT OF KARNATAKA</t>
  </si>
  <si>
    <t>P078894</t>
  </si>
  <si>
    <t>REAL PROPERTY RIGHTS CONSOLIDATION PROJECT</t>
  </si>
  <si>
    <t>COFOPRI-SUNARP</t>
  </si>
  <si>
    <t>Nguyen,Minh Van</t>
  </si>
  <si>
    <t>GOVERNMENT OF VIETNAM</t>
  </si>
  <si>
    <t>P082142</t>
  </si>
  <si>
    <t>Ceara Multi-sector Social Inclusion Development</t>
  </si>
  <si>
    <t>Wetzel,Deborah L.</t>
  </si>
  <si>
    <t>STATE OF CEARA, BRAZIL</t>
  </si>
  <si>
    <t>P082392</t>
  </si>
  <si>
    <t>GOVERNMENT OF GRENADA</t>
  </si>
  <si>
    <t>DEPART OF HUMAN RESOURCES, PUBLIC SECTOR REFORM UNIT, PCU</t>
  </si>
  <si>
    <t>P083370</t>
  </si>
  <si>
    <t>PAKISTAN- PUBLIC SECTOR CAPACITY BUILDING PROJECT</t>
  </si>
  <si>
    <t>Waheed,Muhammad</t>
  </si>
  <si>
    <t>FINANCE DIVISION, GOVERNMENT OF PAKISTAN</t>
  </si>
  <si>
    <t>P005340</t>
  </si>
  <si>
    <t>P083851</t>
  </si>
  <si>
    <t>Poverty Reduction Support Technical Assistance</t>
  </si>
  <si>
    <t>Rendon,Carolina</t>
  </si>
  <si>
    <t>COMISION PRESIDENCIAL DE MODERNIZACION</t>
  </si>
  <si>
    <t>P083890</t>
  </si>
  <si>
    <t>BD: Economic Management TA Prog. (EMTAP)</t>
  </si>
  <si>
    <t>Undeland,Charles</t>
  </si>
  <si>
    <t>ECONOMIC RELATIONS DIVISION, MINISTRY OF FINANCE</t>
  </si>
  <si>
    <t>P085230</t>
  </si>
  <si>
    <t>Development of the National Statistical System</t>
  </si>
  <si>
    <t>Delaine,Ghislaine C.</t>
  </si>
  <si>
    <t>GOVERNMENT OF BURKINA FASO</t>
  </si>
  <si>
    <t>INSTITUTE FOR STATISTICS AND DEMOGRAPHY</t>
  </si>
  <si>
    <t>GOVERNMENT OF ECUADOR</t>
  </si>
  <si>
    <t>P087036</t>
  </si>
  <si>
    <t>Paraguay - Modernization of the Ministry of Finance</t>
  </si>
  <si>
    <t>GOVERNMENT OF PARAGUAY</t>
  </si>
  <si>
    <t>MINISTRY OF PLANNING AND INVESTMENT</t>
  </si>
  <si>
    <t>P089793</t>
  </si>
  <si>
    <t>State Pension Reform II TAL</t>
  </si>
  <si>
    <t>Lafuente,Mariano</t>
  </si>
  <si>
    <t>MINISTRY OF SOCIAL SECURITY</t>
  </si>
  <si>
    <t>P089859</t>
  </si>
  <si>
    <t>Legal &amp; Judicial Implementation &amp; Institutional Support Proj</t>
  </si>
  <si>
    <t>MACEDONIA GOVERNMENT</t>
  </si>
  <si>
    <t>Seward,James</t>
  </si>
  <si>
    <t>P092836</t>
  </si>
  <si>
    <t>Institutional Strengthening - ANSES II TA</t>
  </si>
  <si>
    <t>GOVERNMENT OF ARGENTINA</t>
  </si>
  <si>
    <t>ANSES AND SOCIAL SECURITY SECRETARIAT</t>
  </si>
  <si>
    <t>P092898</t>
  </si>
  <si>
    <t>Performance Results and Accountability Project</t>
  </si>
  <si>
    <t>Ahluwalia,Sanjeev</t>
  </si>
  <si>
    <t>UNITED REPUBLIC OF TANZANIA</t>
  </si>
  <si>
    <t>PRESIDENT'S OFFICE - PUBLIC SERVICE MANAGEMENT</t>
  </si>
  <si>
    <t>P093936</t>
  </si>
  <si>
    <t>Governance Technical Assistance Grant</t>
  </si>
  <si>
    <t>de Mariz Rozeira,Christine</t>
  </si>
  <si>
    <t>THE REPUBLIC OF HAITI</t>
  </si>
  <si>
    <t>P095371</t>
  </si>
  <si>
    <t>HT Economic Governance TAG II</t>
  </si>
  <si>
    <t>P096861</t>
  </si>
  <si>
    <t>Public Sector Reform TA</t>
  </si>
  <si>
    <t>PRESIDENT'S ADMINISTRATION</t>
  </si>
  <si>
    <t>P097030</t>
  </si>
  <si>
    <t>AF: Civil Service Reform Project</t>
  </si>
  <si>
    <t>Prasad,Satyendra</t>
  </si>
  <si>
    <t>GOVERNMENT OF AFGHANISTAN</t>
  </si>
  <si>
    <t>BANK</t>
  </si>
  <si>
    <t>P097329</t>
  </si>
  <si>
    <t>Public Sector Capacity Building</t>
  </si>
  <si>
    <t>DEMOCRATIC SOCIALIST REPUBLIC OF SRI LAN</t>
  </si>
  <si>
    <t>P098639</t>
  </si>
  <si>
    <t>Core Fiduciary Systems Support Project (TF056336)</t>
  </si>
  <si>
    <t>GVT OF SOUTHERN SUDAN</t>
  </si>
  <si>
    <t>ROYAL GOVERNMENT OF BHUTAN</t>
  </si>
  <si>
    <t>P099630</t>
  </si>
  <si>
    <t>Judicial Reform Project 2</t>
  </si>
  <si>
    <t>MINISTRY OF JUSTICE AND CASSATION COURT</t>
  </si>
  <si>
    <t>LEGJR - HIS</t>
  </si>
  <si>
    <t>P100980</t>
  </si>
  <si>
    <t>Institutional and Human Development in South Sudan</t>
  </si>
  <si>
    <t>GOVERNMENT OF SOUTHERN SUDAN</t>
  </si>
  <si>
    <t>P101322</t>
  </si>
  <si>
    <t>GD TAC</t>
  </si>
  <si>
    <t>P101446</t>
  </si>
  <si>
    <t>Enhanced Justice Sector Services Project - Mongolia</t>
  </si>
  <si>
    <t>Gramckow,Heike P.</t>
  </si>
  <si>
    <t>MINISTRY OF JUSTICE AND HOME AFFAIRS/SUPREME COURT</t>
  </si>
  <si>
    <t>P101981</t>
  </si>
  <si>
    <t>P103875</t>
  </si>
  <si>
    <t>LB - Municipal Infrastructure</t>
  </si>
  <si>
    <t>Reliquet,Chantal</t>
  </si>
  <si>
    <t>P105424</t>
  </si>
  <si>
    <t>P092986</t>
  </si>
  <si>
    <t>Moody,Alan Andrew</t>
  </si>
  <si>
    <t>P105526</t>
  </si>
  <si>
    <t>P106528</t>
  </si>
  <si>
    <t>MX Results-based Management and Budgeting</t>
  </si>
  <si>
    <t>GOVERNMENT OF MEXICO</t>
  </si>
  <si>
    <t>SECRETARIA DE LA FUNCION PUBLICA</t>
  </si>
  <si>
    <t>P106765</t>
  </si>
  <si>
    <t>BR Ceara Inclusive Growth (SWAp II)</t>
  </si>
  <si>
    <t>SECRETARIAT OF PLANNING AND MANAGEMENT, STATE OF CEARA</t>
  </si>
  <si>
    <t>P107372</t>
  </si>
  <si>
    <t>Afghanistan Judicial Reform Project</t>
  </si>
  <si>
    <t>SUPREME COURT, ATTY GRALS. OFFICE, MIN. OF JUSTICE</t>
  </si>
  <si>
    <t>P108787</t>
  </si>
  <si>
    <t>Public Finance Management Strengthening Program MDTF</t>
  </si>
  <si>
    <t>Vongviengkham,Saysanith</t>
  </si>
  <si>
    <t>LAO PEOPLES DEMOCRATIC REPUBLIC</t>
  </si>
  <si>
    <t>PUBLIC FINANCE MANAGEMENT STRENGTHENING UNIT</t>
  </si>
  <si>
    <t>P110525</t>
  </si>
  <si>
    <t>Multi-Donor Trust Fund to Support Public Financial Moderniza</t>
  </si>
  <si>
    <t>Rontoyanni,Clelia Kalliopi Helena</t>
  </si>
  <si>
    <t>P110862</t>
  </si>
  <si>
    <t>IRAQ: Public Financial Mgmt Reform</t>
  </si>
  <si>
    <t>Arya,Arun</t>
  </si>
  <si>
    <t>GOVERNMENT OF IRAQ</t>
  </si>
  <si>
    <t>P111602</t>
  </si>
  <si>
    <t>Lebanon Emergency Fiscal Management Reform Implementation Gr</t>
  </si>
  <si>
    <t>P114271</t>
  </si>
  <si>
    <t>Customs Institutional Strengthening</t>
  </si>
  <si>
    <t>P116367</t>
  </si>
  <si>
    <t>GW-SPBF-Economic &amp; Governance Support</t>
  </si>
  <si>
    <t>P118585</t>
  </si>
  <si>
    <t>Ghana: Statistics Development Program (MDTF)</t>
  </si>
  <si>
    <t>Ngwafon,John Y.</t>
  </si>
  <si>
    <t>DECDG</t>
  </si>
  <si>
    <t>GOVERNMENT OF GHANA</t>
  </si>
  <si>
    <t>GHANA STATISTICAL SERVICE</t>
  </si>
  <si>
    <t>Rockmore,Christophe</t>
  </si>
  <si>
    <t>Shabalina,Olga Vadimovna</t>
  </si>
  <si>
    <t>P125591</t>
  </si>
  <si>
    <t>REPARIS Albania MDTF No. TF098923 Corporate Financial Report</t>
  </si>
  <si>
    <t>ALBANIA MINISTRY OF FINANCE</t>
  </si>
  <si>
    <t>GEF SECRETARIAT</t>
  </si>
  <si>
    <t>REPUBLIC OF CROATIA</t>
  </si>
  <si>
    <t>P111956</t>
  </si>
  <si>
    <t>Engelke,Wilfried</t>
  </si>
  <si>
    <t>REPUBLIC OF GUINEA</t>
  </si>
  <si>
    <t>P116744</t>
  </si>
  <si>
    <t>Supporting ID Corruption Eradication Commission's Corruption</t>
  </si>
  <si>
    <t>Tarallo,Roberto</t>
  </si>
  <si>
    <t>Asra,Novira Kusdarti</t>
  </si>
  <si>
    <t>GOVERNMENT OF INDONESIA</t>
  </si>
  <si>
    <t>CORRUPTION ERADICATION COMMISSION (KPK)</t>
  </si>
  <si>
    <t>P117098</t>
  </si>
  <si>
    <t>Strengthening communication and transparency for governance</t>
  </si>
  <si>
    <t>Noubissie Ngankam,Emmanuel</t>
  </si>
  <si>
    <t>COTE D'IVOIRE</t>
  </si>
  <si>
    <t>SEARCH FOR COMMON GROUND</t>
  </si>
  <si>
    <t>P118257</t>
  </si>
  <si>
    <t>Vietnam Statistical Strategy Development</t>
  </si>
  <si>
    <t>P115846</t>
  </si>
  <si>
    <t>Vu,Linh Hoang</t>
  </si>
  <si>
    <t>GENERAL STATISTICAL OFFICE</t>
  </si>
  <si>
    <t>GGENERAL STATISTICAL OFFICE</t>
  </si>
  <si>
    <t>P119685</t>
  </si>
  <si>
    <t>Governance Reform</t>
  </si>
  <si>
    <t>Pattinasarany,Gregorius D.V.</t>
  </si>
  <si>
    <t>MINISTRY OF HOME AFFAIRS DG OF REGIONAL AUTONOMY DIR LG AFF</t>
  </si>
  <si>
    <t>P121862</t>
  </si>
  <si>
    <t>Advisory and Analytical Activities to Support Public Procure</t>
  </si>
  <si>
    <t>EASRP-HIS</t>
  </si>
  <si>
    <t>NATIONAL PUBLIC PROCUREMENT AGENCY (NPPA)</t>
  </si>
  <si>
    <t>P122216</t>
  </si>
  <si>
    <t>Albania - Mini Development Marketplace for Governance</t>
  </si>
  <si>
    <t>Gjokuta,Ana</t>
  </si>
  <si>
    <t>BRITISH COUNCIL, ALBANIA</t>
  </si>
  <si>
    <t>P127684</t>
  </si>
  <si>
    <t>Supporting to increasing security of Albania's e-procurement</t>
  </si>
  <si>
    <t>Leipold,Knut J.</t>
  </si>
  <si>
    <t>PUBLIC PROCUREMENT AGENCY</t>
  </si>
  <si>
    <t>CENTRAL FINANCE AND CONTRACTING UNIT OF MOF</t>
  </si>
  <si>
    <t>P130238</t>
  </si>
  <si>
    <t>CLEAR Anglophone Africa</t>
  </si>
  <si>
    <t>Fernandez Ordonez,Elena Ximena</t>
  </si>
  <si>
    <t>UNIVERSITY OF WITWATERSRAND</t>
  </si>
  <si>
    <t>P132075</t>
  </si>
  <si>
    <t>Fiscal Impact Assessment of Structural Reforms</t>
  </si>
  <si>
    <t>South Eastern Europe and Balkans</t>
  </si>
  <si>
    <t>Swami,Rajeev Kumar</t>
  </si>
  <si>
    <t>CENTER OF EXCELLENCE IN FINANCE</t>
  </si>
  <si>
    <t>P132789</t>
  </si>
  <si>
    <t>CLEAR Francophone Africa</t>
  </si>
  <si>
    <t>Western Africa</t>
  </si>
  <si>
    <t>CESAG</t>
  </si>
  <si>
    <t>CENTRE AFRICAIN D'ETUDES SUPERIEURES EN GESTION (CESAG)</t>
  </si>
  <si>
    <t>P145208</t>
  </si>
  <si>
    <t>Vanuatu Fair Land Dealings Pilot Project</t>
  </si>
  <si>
    <t>GOVERNMENT OF VANUATU</t>
  </si>
  <si>
    <t>MINISTRY OF JUSTICE AND COMMUNITY SERVICES</t>
  </si>
  <si>
    <t>P147819</t>
  </si>
  <si>
    <t>Social Accountability Strengthening Project</t>
  </si>
  <si>
    <t>MALAWI ECONOMIC JUSTICE NETWORK (MEJN)</t>
  </si>
  <si>
    <t>P147837</t>
  </si>
  <si>
    <t>Strengthening Social Accountability in the Education Sector</t>
  </si>
  <si>
    <t>REPUBLIC OF MALAWI</t>
  </si>
  <si>
    <t>CARE MALAWI</t>
  </si>
  <si>
    <t>P147891</t>
  </si>
  <si>
    <t>Global Partnership for Social Accountability Knowledge Porta</t>
  </si>
  <si>
    <t>OTH</t>
  </si>
  <si>
    <t>World</t>
  </si>
  <si>
    <t>SOCIAL ACCOUNTABILITY CSOS GLOBAL SOUTH</t>
  </si>
  <si>
    <t>FUNDAR (MEXICO)</t>
  </si>
  <si>
    <t>P149981</t>
  </si>
  <si>
    <t>Revision of the NBSAP and Preparation of the 5th National Re</t>
  </si>
  <si>
    <t>Velthaus,Andrew</t>
  </si>
  <si>
    <t>GEFNR</t>
  </si>
  <si>
    <t>ENVIRONMENTAL MANAGEMENT AUTHORITY</t>
  </si>
  <si>
    <t>P150166</t>
  </si>
  <si>
    <t>Strengthening Readiness for e-government Procurement in Ugan</t>
  </si>
  <si>
    <t>Munanura,Grace Nakuya Musoke</t>
  </si>
  <si>
    <t>PUBLIC PROCUREMENT AND DISPOSAL OF PUBLIC ASSETS AUTHORITY</t>
  </si>
  <si>
    <t>P150685</t>
  </si>
  <si>
    <t>Modernizing Public Procurement</t>
  </si>
  <si>
    <t>Fathallah Rajoub,Lina</t>
  </si>
  <si>
    <t>PALESTINE LIBERATION ORGANIZATION (PLO)</t>
  </si>
  <si>
    <t>THE HIGHER COUNCIL FOR PUBLIC PROCUREMENT POLICIES</t>
  </si>
  <si>
    <t>P150738</t>
  </si>
  <si>
    <t>ESCOLA DE ECONOMIA DE SÃO PAULO  (EESP)</t>
  </si>
  <si>
    <t>FUNDAÇÃO GETULIO VARGAS (FGV)</t>
  </si>
  <si>
    <t>P150856</t>
  </si>
  <si>
    <t>Making the Budget Work for Ghana</t>
  </si>
  <si>
    <t>SEND GHANA</t>
  </si>
  <si>
    <t>P150872</t>
  </si>
  <si>
    <t>UG Enhancing Accountability &amp; Performance of Social Service</t>
  </si>
  <si>
    <t>AFRICA FREEDOM OF INFORMATION CENTRE (AF</t>
  </si>
  <si>
    <t>AFRICA FREEDOM OF INFORMATION CENTRE (AFIC)</t>
  </si>
  <si>
    <t>P150874</t>
  </si>
  <si>
    <t>Reinforcing SAcc of health services by supporting health com</t>
  </si>
  <si>
    <t>CORDAID-DRC</t>
  </si>
  <si>
    <t>P151789</t>
  </si>
  <si>
    <t>KAREP: Kyrgyz Audit and Financial Reporting Enhancement Proj</t>
  </si>
  <si>
    <t>Manuilova,Natalia</t>
  </si>
  <si>
    <t>SATE SERVICE FOR REGULATION AND SUPERVIS</t>
  </si>
  <si>
    <t>P151984</t>
  </si>
  <si>
    <t>P152291</t>
  </si>
  <si>
    <t>Strengthening Financial Accountability of the Public Sector</t>
  </si>
  <si>
    <t>P152551</t>
  </si>
  <si>
    <t>P152895</t>
  </si>
  <si>
    <t xml:space="preserve"> KG - IPSAS ROLL OUT PFM TF</t>
  </si>
  <si>
    <t>P153167</t>
  </si>
  <si>
    <t>P153486</t>
  </si>
  <si>
    <t>Integrated Subnational Development Sup</t>
  </si>
  <si>
    <t>P154401</t>
  </si>
  <si>
    <t>P154510</t>
  </si>
  <si>
    <t xml:space="preserve"> Bhutan Institutional Capacity Development of the Royal Audi</t>
  </si>
  <si>
    <t>Grover,Savinay</t>
  </si>
  <si>
    <t>ROYAL AUDIT AUTHORITY, BHUTAN</t>
  </si>
  <si>
    <t>P154572</t>
  </si>
  <si>
    <t>Enhancing Data Quality and Accessibility of Statistics on Pu</t>
  </si>
  <si>
    <t>Tserendagva,Gerelgua</t>
  </si>
  <si>
    <t>MINISRY OF FINANCE</t>
  </si>
  <si>
    <t>Abunyewa,Adu-Gyamfi</t>
  </si>
  <si>
    <t xml:space="preserve"> Vietnam Statistical Capacity Building in Public Procurement</t>
  </si>
  <si>
    <t>P154746</t>
  </si>
  <si>
    <t>P154875</t>
  </si>
  <si>
    <t>EDU,FAM,HNP,MFM</t>
  </si>
  <si>
    <t>P155121</t>
  </si>
  <si>
    <t>Economic Governance and Citizen Engagement Project</t>
  </si>
  <si>
    <t>P155150</t>
  </si>
  <si>
    <t>KINGDOM OF BHUTAN</t>
  </si>
  <si>
    <t>ROYAL AUDIT AUTHORITY</t>
  </si>
  <si>
    <t>P155172</t>
  </si>
  <si>
    <t>AGR,EDU,HNP,MFM</t>
  </si>
  <si>
    <t>MINISTRY OF PUBLIC ADMINISTRATION AND LOCAL SELF-GOVERNMENT</t>
  </si>
  <si>
    <t>P155305</t>
  </si>
  <si>
    <t>Cunningham,Regis Thomas</t>
  </si>
  <si>
    <t>MONGOLIAN NATIONAL AUDIT OFFICE</t>
  </si>
  <si>
    <t>P155476</t>
  </si>
  <si>
    <t>Gambia - Pay, Pension and Performance Reform Project</t>
  </si>
  <si>
    <t>AFMGM</t>
  </si>
  <si>
    <t>PERSONNEL MANAGEMENT OFFICE</t>
  </si>
  <si>
    <t>P083108</t>
  </si>
  <si>
    <t>RAIL TRADE AND TRANSPORT FACILITATION</t>
  </si>
  <si>
    <t>REPUBLIC OF AZERBAIJAN</t>
  </si>
  <si>
    <t>MINISTRY OF TRANSPORT/ADDY</t>
  </si>
  <si>
    <t>P093767</t>
  </si>
  <si>
    <t>TRADE AND TRANSPORT INTEGRATION</t>
  </si>
  <si>
    <t>CROATIA</t>
  </si>
  <si>
    <t>P096023</t>
  </si>
  <si>
    <t>India Orissa State Roads Project</t>
  </si>
  <si>
    <t>Rohatgi,Rajesh</t>
  </si>
  <si>
    <t>GOVERNMENT OF INDIA, MINISTRY OF FINANCE</t>
  </si>
  <si>
    <t>ORISSA STATE WORKS DEPARTMENT</t>
  </si>
  <si>
    <t>P079734</t>
  </si>
  <si>
    <t>Ollivier,Gerald Paul</t>
  </si>
  <si>
    <t>MINISTRY OF RAILWAYS</t>
  </si>
  <si>
    <t>P101103</t>
  </si>
  <si>
    <t>Egypt National Railways Restructuring Project</t>
  </si>
  <si>
    <t>GOVERNMENT OF EGYPT</t>
  </si>
  <si>
    <t>MINISTRY OF TRANSPORT</t>
  </si>
  <si>
    <t>P110324</t>
  </si>
  <si>
    <t>P086411</t>
  </si>
  <si>
    <t>Rajapaksa,Amali</t>
  </si>
  <si>
    <t>Diouf,Ibou</t>
  </si>
  <si>
    <t>P112902</t>
  </si>
  <si>
    <t>Karachi Port Improvement Project</t>
  </si>
  <si>
    <t>Zaidi,Hasan Afzal</t>
  </si>
  <si>
    <t>KARACHI PORT TRUST</t>
  </si>
  <si>
    <t>Eijbergen,Benedictus</t>
  </si>
  <si>
    <t>Cuttaree,Vickram</t>
  </si>
  <si>
    <t>P116323</t>
  </si>
  <si>
    <t>Abidjan-Lagos Trade and Transport  Facilitation Program - AP</t>
  </si>
  <si>
    <t>REPUBLIC OF COTE D'IVOIRE</t>
  </si>
  <si>
    <t>P117356</t>
  </si>
  <si>
    <t>P118260</t>
  </si>
  <si>
    <t>P118375</t>
  </si>
  <si>
    <t>Road Upgrading and Modernization Project</t>
  </si>
  <si>
    <t>Ellis,Simon David</t>
  </si>
  <si>
    <t>REPUBLIC OF BELARUS</t>
  </si>
  <si>
    <t>BELAVTODOR (HIGHWAY ADMINISTRATION)</t>
  </si>
  <si>
    <t>Reja,Binyam</t>
  </si>
  <si>
    <t>P120370</t>
  </si>
  <si>
    <t>Southern Africa Trade and Transport Facilitation Project</t>
  </si>
  <si>
    <t>Humphreys,Richard Martin</t>
  </si>
  <si>
    <t>TANZANIA</t>
  </si>
  <si>
    <t>TANROADS</t>
  </si>
  <si>
    <t>P121354</t>
  </si>
  <si>
    <t>MINISTRY OF TRANSPORT (MOT)</t>
  </si>
  <si>
    <t>P124848</t>
  </si>
  <si>
    <t>China:Fujian Meizhou Bay Navigation Improvement Project</t>
  </si>
  <si>
    <t>FUJIAN PROVINCIAL TRANSPORT DEPARTMENT</t>
  </si>
  <si>
    <t>P125915</t>
  </si>
  <si>
    <t>P079736</t>
  </si>
  <si>
    <t>REPUBLIC OF CAMEROON</t>
  </si>
  <si>
    <t>CELLULE BM-BAD IN CAMEROON MINISTRY OF PUBLIC WORKS</t>
  </si>
  <si>
    <t>P127241</t>
  </si>
  <si>
    <t>Tanzania - Intermodal &amp; Rail Development Project</t>
  </si>
  <si>
    <t>RELI ASSETS HOLDING COMPANY (RAHCO)</t>
  </si>
  <si>
    <t>FEDERATIVE REPUBLIC OF BRAZIL</t>
  </si>
  <si>
    <t>GEORGIA</t>
  </si>
  <si>
    <t>MINISTRY OF PUBLIC WORKS</t>
  </si>
  <si>
    <t>P144335</t>
  </si>
  <si>
    <t>Nepal-India Regional Trade And Transport Project</t>
  </si>
  <si>
    <t>Nguyen-Van Houtte,Diep</t>
  </si>
  <si>
    <t>MINISTRY OF COMMERCE AND SUPPLIES</t>
  </si>
  <si>
    <t>Bennett,Christopher R.</t>
  </si>
  <si>
    <t>P146125</t>
  </si>
  <si>
    <t>P146328</t>
  </si>
  <si>
    <t>Pap-Angren Railway</t>
  </si>
  <si>
    <t>P148023</t>
  </si>
  <si>
    <t>National and Regional Roads Rehabilitation</t>
  </si>
  <si>
    <t>Sekerinska,Liljana</t>
  </si>
  <si>
    <t>PUBLIC ENTERPRISE FOR STATE ROADS</t>
  </si>
  <si>
    <t>GOVERNMENT OF BANGLADESH</t>
  </si>
  <si>
    <t>CLC,GEN</t>
  </si>
  <si>
    <t>GOVERNMENT OF COTE D'IVOIRE</t>
  </si>
  <si>
    <t>Poland</t>
  </si>
  <si>
    <t>Kerali,Henry G. R.</t>
  </si>
  <si>
    <t>GOVT</t>
  </si>
  <si>
    <t>P040115</t>
  </si>
  <si>
    <t>RAILWAYS REHAB</t>
  </si>
  <si>
    <t>Guillossou,Jean-Noel</t>
  </si>
  <si>
    <t>SIPF</t>
  </si>
  <si>
    <t>Lundebye,Stein</t>
  </si>
  <si>
    <t>Bellier,Michel</t>
  </si>
  <si>
    <t>GOVERNMENT OF PERU</t>
  </si>
  <si>
    <t>P083897</t>
  </si>
  <si>
    <t>P066260</t>
  </si>
  <si>
    <t>P096206</t>
  </si>
  <si>
    <t>P075207</t>
  </si>
  <si>
    <t>REPUBLIC OF SERBIA</t>
  </si>
  <si>
    <t>PUBLIC ENTERPRISE ROADS OF SERBIA</t>
  </si>
  <si>
    <t>P101684</t>
  </si>
  <si>
    <t>Trade and Transport Facilitation II</t>
  </si>
  <si>
    <t>Rehman,Manzoor Ur</t>
  </si>
  <si>
    <t>PLANNING COMMISSION AND MINISTRY OF COMMERCE</t>
  </si>
  <si>
    <t>REPUBLIC OF MADAGASCAR</t>
  </si>
  <si>
    <t>P043195</t>
  </si>
  <si>
    <t>Jijo,Mesfin Wodajo</t>
  </si>
  <si>
    <t>ISLAMIC REPUBLIC OF AFGHANISTAN</t>
  </si>
  <si>
    <t>P108583</t>
  </si>
  <si>
    <t>3A W/C Africa Air Transport Phase II-B</t>
  </si>
  <si>
    <t>GOV OF BENIN, SENEGAL AND MAURITANIA</t>
  </si>
  <si>
    <t>P117860</t>
  </si>
  <si>
    <t>P083110</t>
  </si>
  <si>
    <t>ROADS DEPARTMENT</t>
  </si>
  <si>
    <t>Tran,Van Anh Thi</t>
  </si>
  <si>
    <t>SOCIALIST REPUBLIC OF VIETNAM</t>
  </si>
  <si>
    <t>PLURINATIONAL STATE OF BOLIVIA</t>
  </si>
  <si>
    <t>P154511</t>
  </si>
  <si>
    <t>BANGLADESH ERD</t>
  </si>
  <si>
    <t>BANGLADESH MINISTRY OF SHIPPING</t>
  </si>
  <si>
    <t>PE, RE, SF</t>
  </si>
  <si>
    <t>4, 10, 11</t>
  </si>
  <si>
    <t>1, 7</t>
  </si>
  <si>
    <t>4, 10, 16</t>
  </si>
  <si>
    <t>1, 2, 4, 7, 10, 11, 14</t>
  </si>
  <si>
    <t>5, 6</t>
  </si>
  <si>
    <t>Component 1: Performance, Control and Transparency of the Public Revenues (US$2.4 million)., Component 2: Expenditure Control, Procurement, Accounting and Reporting (US$1.1 million)</t>
  </si>
  <si>
    <t>Tax management system, customs management system, e-procurement, accounting and monitoring, FMIS improvement</t>
  </si>
  <si>
    <t xml:space="preserve">Component 1: Promoting citizen monitoring of hospital performance. </t>
  </si>
  <si>
    <t>HPSC tool for hospital performance data collection and monitoring</t>
  </si>
  <si>
    <t>Component 1: Promoting citizen monitoring of hospital performance, Component 2: Strengthening performance based incentive program in family medicine through social audits of primary healthcare institution</t>
  </si>
  <si>
    <t>HPSC tool for hospital performance data collection and monitoring, audit system for hospitals</t>
  </si>
  <si>
    <t>A.Public Expenditure Management, B.Health Sector, C.Transport Sector</t>
  </si>
  <si>
    <t>Public expenditure management, health expenditure system implementation</t>
  </si>
  <si>
    <t xml:space="preserve">(B) Information Systems for Constituents </t>
  </si>
  <si>
    <t>ICT infrastructure for citizen participation, mobile service and information delivery system</t>
  </si>
  <si>
    <t xml:space="preserve">Component 3. Modern Real Property Registry Systems </t>
  </si>
  <si>
    <t>Property registry system modernization</t>
  </si>
  <si>
    <t>b. Water Supply and Sanitation</t>
  </si>
  <si>
    <t>Water supply state information systems implementation</t>
  </si>
  <si>
    <t xml:space="preserve">Component 1 -Executive Agencies and Performance Management </t>
  </si>
  <si>
    <t>Justice system development, supreme court registry modernization</t>
  </si>
  <si>
    <t>Capacity building of key economic ministries</t>
  </si>
  <si>
    <t>Tax administration system and debt management system for MoF</t>
  </si>
  <si>
    <t>Project Component 1: Develop the Government’s Capacity to Manage, Monitor, Evaluate, and Improve PRS Implementation, Project Component 2: Improve the Implementation of Public Sector Management</t>
  </si>
  <si>
    <t>HRMIS implementation, internal and external audit systems, IFMIS</t>
  </si>
  <si>
    <t>Modernizing revenue administration, Implementing rosc accoun and aud recomm ns, Development of ICT services</t>
  </si>
  <si>
    <t>Revenue administration, HRMIS, ICT development for future e-Gov development</t>
  </si>
  <si>
    <t xml:space="preserve">Component organizational Development,  Component4-Physical infrastructure and equipment </t>
  </si>
  <si>
    <t>National statistical system development</t>
  </si>
  <si>
    <t xml:space="preserve">A. Improvement of Core Products, B. Business Processes Reengineering and Information Management </t>
  </si>
  <si>
    <t>IFMIS, tax administration system, budget preparation and execution, HRMIS, customs management system</t>
  </si>
  <si>
    <t>Cadastre and pension system upgrade, ICT infrastructure upgrade</t>
  </si>
  <si>
    <t>Component 3 - Enhancing Judicial Information Technologv Systems</t>
  </si>
  <si>
    <t>Justice information system implementation</t>
  </si>
  <si>
    <t>3, 10, 11, 16</t>
  </si>
  <si>
    <t>10, 12, 15</t>
  </si>
  <si>
    <t>1, 8, 10, 11, 14, 15, 16</t>
  </si>
  <si>
    <t>1, 2, 6, 7, 10, 11, 14</t>
  </si>
  <si>
    <t xml:space="preserve">Component 1 - Institutional Effectiveness of ANSES, Component 2 - Institutional Effectiveness of the Social Security Secretariat </t>
  </si>
  <si>
    <t>Social security management system improvement</t>
  </si>
  <si>
    <t>Component 1- Systems to Support Service Deliverv</t>
  </si>
  <si>
    <t>e-Government infrastructure building</t>
  </si>
  <si>
    <t>Component 1 -- Financial Resource Management</t>
  </si>
  <si>
    <t>FMIS, audit systems, e-Procurement</t>
  </si>
  <si>
    <t>Component 1 -- Financial Management, Component 2 - Human Resource Development</t>
  </si>
  <si>
    <t>IFMIS, HRMIS improvement, budget preparation and execution</t>
  </si>
  <si>
    <t>Component 3: Capacity Building in Budget Management</t>
  </si>
  <si>
    <t>IFMIS improvement, budget preparation and execution</t>
  </si>
  <si>
    <t>Component Component2:Implementation of Human Resource Management Policies Implementation of Human Resource Management Policies Implementation of Human Resource Management P</t>
  </si>
  <si>
    <t>HRMIS implementation</t>
  </si>
  <si>
    <t>Component 1 : Upgrading Statistical Capacity, Component 2: Improving Auditing Standards</t>
  </si>
  <si>
    <t>Audit systems and Statistics information systems improvement</t>
  </si>
  <si>
    <t>1. Accounting, 2. Auditing</t>
  </si>
  <si>
    <t>Accounting and reporting system, internal and external audit</t>
  </si>
  <si>
    <t xml:space="preserve">Subcomponent C - Expanding Judicial Automation and Developing Judicial Database </t>
  </si>
  <si>
    <t>Justice information systems, judicial database</t>
  </si>
  <si>
    <t>Communications and Information Services</t>
  </si>
  <si>
    <t>ICT infrastructure and website support for government websites</t>
  </si>
  <si>
    <t xml:space="preserve">1. Customs Modernization, 2. Tax Administration Modernization -US$0.546 million </t>
  </si>
  <si>
    <t>Tax administration system, customs information system</t>
  </si>
  <si>
    <t xml:space="preserve">Component Two: Increasing Transuarencv through Imvroved Access to Legal Information </t>
  </si>
  <si>
    <t xml:space="preserve">Reconstruction of Public Infrastructure </t>
  </si>
  <si>
    <t>ICT infrastructure for municipal buildings</t>
  </si>
  <si>
    <t>Component 2: Development of an Integrated Information System for Results-Based Budgeting and Managemen, Component 3: Strengthening the Financial Management System for Results-based Budgeting</t>
  </si>
  <si>
    <t>FMIS implementation, ICT infrastructure, result based budgeting</t>
  </si>
  <si>
    <t>Accounting and reporting for Health MIS</t>
  </si>
  <si>
    <t>1.Enhancing Capacity of Justice Sector Institutions</t>
  </si>
  <si>
    <t>Justice information systems</t>
  </si>
  <si>
    <t>A. Revenue sharing, fiscal planning and budget preparation, B. Treasury centralization, budget execution, accounting, and financial reporting, C. Revenue policy and administration, G. External budget and financial oversight and audit</t>
  </si>
  <si>
    <t>Revenue administration, budget planning and execution, internal and external audit, accounting and reporting, FMIS</t>
  </si>
  <si>
    <t>a) Budget management, b) Budget revenue management, c) Debt management, f) Public assets management</t>
  </si>
  <si>
    <t>FMIS, budget preparation and execution, asset management, debt management, tax and customs adminstration systems</t>
  </si>
  <si>
    <t>Component 1. Strengthening budget formulation and implementation, Component 2. Strengthening Public Sector Procurement, Component 3. Strengthening Budget Execution and Implementation</t>
  </si>
  <si>
    <t>Budget preparation and execution, e-Procurement</t>
  </si>
  <si>
    <t>Component 3 - Debt Management</t>
  </si>
  <si>
    <t>3, 16</t>
  </si>
  <si>
    <t xml:space="preserve">COMPONENT A: INSTITUTIONAL REDESIGN </t>
  </si>
  <si>
    <t>Tax and customs administration system</t>
  </si>
  <si>
    <t xml:space="preserve">Component1: Legal and institutional Reform, Component2: GSS Capacity Building </t>
  </si>
  <si>
    <t>Statistical information systems</t>
  </si>
  <si>
    <t>Component 2. Strengthening the Capacity of the National Accounting Council, Component 3. Establishment of an Audit Oversight System</t>
  </si>
  <si>
    <t>Accounting and reporting, internal and external audit</t>
  </si>
  <si>
    <t>Component 1: Procurement Performance and Compliance Monitoring, Component 2: Assistance to PPA in handling electronic archived procedures and audited/investigated procurement procedures from external institutions</t>
  </si>
  <si>
    <t>e-Procurement, internal and external audit systems</t>
  </si>
  <si>
    <t>Component 3: Expanded Service Delivery Operations in the Education and Health Sectors in FGS and eligible sub-national regions</t>
  </si>
  <si>
    <t>HR payroll system, EMIS strengthening</t>
  </si>
  <si>
    <t>5, 10</t>
  </si>
  <si>
    <t xml:space="preserve">1, 2 </t>
  </si>
  <si>
    <t>1, 2, 4, 10, 15</t>
  </si>
  <si>
    <t>Finance and support an operational payroll and payment system for the non-security sectors.</t>
  </si>
  <si>
    <t>Payroll system</t>
  </si>
  <si>
    <t xml:space="preserve">B. Local Government Capacity Building Component (USD 12.79 million); </t>
  </si>
  <si>
    <t>The strengthening financial management systems; preparation of IFMIS development; pilot computerization of accounts and payroll management systems at the district level; installation of a decentralized records management system (including the installation of and training in the TRIM records management software across districts);</t>
  </si>
  <si>
    <t>Component 3. Providing Support to the Kampala City Council for testing alternative basic service delivery mechanisms.</t>
  </si>
  <si>
    <t>Establishement of administrative, IT and financial management systems</t>
  </si>
  <si>
    <t>Environmental Protection ($10.4 million per revised loan; $10.2 million actual); Technical Assistance Component</t>
  </si>
  <si>
    <t>Development of a Hazardous Waste Treatment Facility (HWTF), information management and monitoring systems, labor market information system, property right information system</t>
  </si>
  <si>
    <t>Training component</t>
  </si>
  <si>
    <t>Legal information system</t>
  </si>
  <si>
    <t>I - Public Administration Modernization</t>
  </si>
  <si>
    <t>cadaster Systems, Tax administration, Financial administration system, HRMIS and payroll system</t>
  </si>
  <si>
    <t>A. Judiciary Components</t>
  </si>
  <si>
    <t>Judical information system</t>
  </si>
  <si>
    <t>Component 1. Directorate of Taxes: Tax Administration Reforms and VAT; Component 2. Customs Directorat</t>
  </si>
  <si>
    <t xml:space="preserve">Tax system, Customs system, Tax payer ID, </t>
  </si>
  <si>
    <t xml:space="preserve">Computerization of the Customs and Tax Administration; </t>
  </si>
  <si>
    <t>Tax and customs system</t>
  </si>
  <si>
    <t>Legal information</t>
  </si>
  <si>
    <t>Strengthening of the financial sector information system</t>
  </si>
  <si>
    <t>IFMIS, payment system, MIS for commercial banks</t>
  </si>
  <si>
    <t>Information Technology; MOF, MOET &amp; MOT</t>
  </si>
  <si>
    <t>Payroll system, e-government, Trade Information System (TIS)</t>
  </si>
  <si>
    <t>Financial Secotor reform</t>
  </si>
  <si>
    <t>Payment system</t>
  </si>
  <si>
    <t xml:space="preserve">Civil service reform </t>
  </si>
  <si>
    <t>HRMIS and payroll system</t>
  </si>
  <si>
    <t>Case Administration and Information Support</t>
  </si>
  <si>
    <t xml:space="preserve">Case management system  </t>
  </si>
  <si>
    <t>Piloting Tax Administration Reforms in Two Regions</t>
  </si>
  <si>
    <t>Automatation of Tax system</t>
  </si>
  <si>
    <t xml:space="preserve">Component 2: National Organizations for Urban Property </t>
  </si>
  <si>
    <t xml:space="preserve"> technical assistance to strengthen the urban proptery registration systems; cardastral system</t>
  </si>
  <si>
    <t>Support the department of Finance, Budget, Planning and Economy</t>
  </si>
  <si>
    <t>IFMIS, payroll system</t>
  </si>
  <si>
    <t xml:space="preserve">the modernization of administrative apparatus of the Judiciary in planning, budgeting and managing the judicial system, mainly through the strengthening of general magement of the Supreme Court and the Superior Courts (i.e., administrative decentralization through training and the implementation management information system, inancial
management, improving the image of the Judiciary);  </t>
  </si>
  <si>
    <t>Component: proptery tax reform, expenditure management, Human resource management system reform</t>
  </si>
  <si>
    <t>IFMIS, HRMIS, Accounting system, Tax and customs system</t>
  </si>
  <si>
    <t>Resource Mobilization</t>
  </si>
  <si>
    <t xml:space="preserve">Computerization of the Customs and Tax Administration, Public information program. </t>
  </si>
  <si>
    <t>Access to information, company registry</t>
  </si>
  <si>
    <t>Access to information (a online system providing access to law, company registry</t>
  </si>
  <si>
    <t>Judicial Capacity Building</t>
  </si>
  <si>
    <t>Court Information management system</t>
  </si>
  <si>
    <t>12, 14</t>
  </si>
  <si>
    <t>7, 14</t>
  </si>
  <si>
    <t>3, 4, 10</t>
  </si>
  <si>
    <t>1, 2, 10, 11, 14, 15</t>
  </si>
  <si>
    <t>1, 15</t>
  </si>
  <si>
    <t>Component 4 - Institutional Modernization</t>
  </si>
  <si>
    <t>Pension management system, HRMIS</t>
  </si>
  <si>
    <t xml:space="preserve">Institutional Capacity Improvement </t>
  </si>
  <si>
    <t xml:space="preserve">Judical information system </t>
  </si>
  <si>
    <t xml:space="preserve">Tanzania </t>
  </si>
  <si>
    <t>Tanzania Revenue Authority</t>
  </si>
  <si>
    <t>STRENGTHEN INSTITUTION</t>
  </si>
  <si>
    <t xml:space="preserve">Republic of
Guatemala 
Republic of Guatemala </t>
  </si>
  <si>
    <t xml:space="preserve"> Superintendencia de Administración Tributaria (SAT) </t>
  </si>
  <si>
    <t>Component 1 - Creation of the SAT; Component 2 - Facilitating Taxpayers’ Compliance</t>
  </si>
  <si>
    <t>Tax and customs system, e-filling system</t>
  </si>
  <si>
    <t>Govenment of Indonesia/Bepeka</t>
  </si>
  <si>
    <t>Audit management component; Human resources component; Information systems component</t>
  </si>
  <si>
    <t>Component 1: Decentralizing Public Expenditure Management -</t>
  </si>
  <si>
    <t xml:space="preserve">IFMIS, budget system </t>
  </si>
  <si>
    <t>University of Asmara</t>
  </si>
  <si>
    <t>Institutional Strengthening and Project Administration</t>
  </si>
  <si>
    <t xml:space="preserve"> strengthen quality control and
management standards and guidelines,
Design and/or upgrading of computerized systems for licensing, registration, and collection of external trade statistics</t>
  </si>
  <si>
    <t>COMPONENT 1: Public Service Reform Program (PSRP)</t>
  </si>
  <si>
    <t>HRMIS, Payroll system, IFMIS and budget system</t>
  </si>
  <si>
    <t>Component II1: Improvement of Systems and Processes in Ghana's Public Sector</t>
  </si>
  <si>
    <t>Component 1: Implementing civil service reforms</t>
  </si>
  <si>
    <t>HRMIS and budget system</t>
  </si>
  <si>
    <t>A. Improvement of Social Service Delivery; B. Improvement of Fiscal Efficiency</t>
  </si>
  <si>
    <t>A. National Component; B. Municipal Component</t>
  </si>
  <si>
    <t>e-govenrment system, National Municipal Information System (SINIM); Municipal Budgetary System (Sistema de Gestión Presupuestaria Municipal; GPM); ICT infrastructure</t>
  </si>
  <si>
    <t>Operational Component</t>
  </si>
  <si>
    <t>B. Contributingz to Fiscal Sustainabilitv and Public Sector Efficiency; D. Streng!thening the Public Procurement System</t>
  </si>
  <si>
    <t>Strengthening the dissemination of legal information, through the establishment of a centralized electronic legal information system</t>
  </si>
  <si>
    <t xml:space="preserve">Judicial information system </t>
  </si>
  <si>
    <t>E - Establishment of a New Public Management Model; H - Social and Fiscal National Identification System (SINTyS) – Phase II</t>
  </si>
  <si>
    <t>e-government system, e-procurement system, HRMIS, Social and Fiscal National Identification System (SINTyS</t>
  </si>
  <si>
    <t>COURT ADMINISTRATION</t>
  </si>
  <si>
    <t>Integrated information system</t>
  </si>
  <si>
    <t>Tax information system</t>
  </si>
  <si>
    <t>Component 5 - Legal Information</t>
  </si>
  <si>
    <t xml:space="preserve">Legal information system; Enforcement Service Management System (AESMS) </t>
  </si>
  <si>
    <t>B. Strengthening Federal Monitoring Capacity: Fiscal Monitoring Division and the PIU for the RFTAP; C. Assistance to Sub-National Governments in Accounting and Budgeting</t>
  </si>
  <si>
    <t>ICT infrastructure, fiscal statistical database, debt management systems; regional budget procurement systems</t>
  </si>
  <si>
    <t>Component Two: Budget Management System Reform</t>
  </si>
  <si>
    <t>Budget system</t>
  </si>
  <si>
    <t>Strengthening Civil Service Management (US$2.62 Million--IDA contribution US$2.52 Million); Introducing E-procurement (US$0.92 Million--IDA contribution US$0.62 Million); Developing Capacity in Local Governments (US$2.85 Million- IDA contribution US$2.76 Million)</t>
  </si>
  <si>
    <t>E-procurement system, HRMIS and ICT application (database for tracking documents)</t>
  </si>
  <si>
    <t>Component 1: The installation of performance management systems (PMS); Component 3: Human Capital Management and Pay Reform</t>
  </si>
  <si>
    <t>M&amp;E system, HRMIS and Payroll system</t>
  </si>
  <si>
    <t>Organizational Restructuring (US$23.2 million)</t>
  </si>
  <si>
    <t>e-procurement, HRMIS and IFMIS</t>
  </si>
  <si>
    <t>Public Finance Management (US$8.2 million)</t>
  </si>
  <si>
    <t>IFMIS, tax and customs system, ICT applications, budget preparation and execution</t>
  </si>
  <si>
    <t>Strengthening Commercial Courts; Strengthening Registries of Commerce</t>
  </si>
  <si>
    <t>Information system for the commercial court</t>
  </si>
  <si>
    <t>Component Component1:Institutional Management Capacity of the Judicial Branch Institutional Management Capacity of the Judicial Branch Institutional Management Capacity of the Judicial Branch (appraisal : US$4.28million; actual US$3.16million)</t>
  </si>
  <si>
    <t xml:space="preserve">Design and implementation of an integrated planning system including development of internal procedures,  training systems for judges, provision of equipment for administrative units of the Judicial Branch; and the 
development of ICT systems. </t>
  </si>
  <si>
    <t>Component 2: Strengthening Management Capacity and Systems in the Social Sectors</t>
  </si>
  <si>
    <t>Information system for Social sector</t>
  </si>
  <si>
    <t>A. Improving case adjudication and access to justice</t>
  </si>
  <si>
    <t>Designing and implementing an improved computer-based case management systems, initially in the Supreme Court and higher courts; Upgrading the judiciary’s ICT system</t>
  </si>
  <si>
    <t>INFRASTRUCTURE; Unified state register of tax payersl development of e-filing and tax payment and accounting system</t>
  </si>
  <si>
    <t>Tax information system, accounting system, e-filling and e-payment</t>
  </si>
  <si>
    <t>Government of Sierra Leone</t>
  </si>
  <si>
    <t>Ministry of Presidential Affairs</t>
  </si>
  <si>
    <t>(i) Strengthening the technical base for economic policy-making</t>
  </si>
  <si>
    <t>Support under this sub-component was mainly supposed to upgrade the computer system and capacity in the Bank of Sierra Leone to a modern system.</t>
  </si>
  <si>
    <t>The Institutional Development Component</t>
  </si>
  <si>
    <t>3, 4, 5, 7</t>
  </si>
  <si>
    <t>Government of Malawi</t>
  </si>
  <si>
    <t>1, 2, 3, 4, 5, 15</t>
  </si>
  <si>
    <t>REPUBLIC OF GUYANA</t>
  </si>
  <si>
    <t>The Office of the President</t>
  </si>
  <si>
    <t>(i) Regulation on Business Organizations</t>
  </si>
  <si>
    <t>Component 1: Development of a new fully-fledged business registry</t>
  </si>
  <si>
    <t xml:space="preserve">Component 2. Professionalization; Component 3. Governance. </t>
  </si>
  <si>
    <t>HRMIS, IFMIS</t>
  </si>
  <si>
    <t>Establishment of an integrated government accounting system</t>
  </si>
  <si>
    <t>Government accounting system</t>
  </si>
  <si>
    <t>C. INFORMATION TECHNOLOGIES</t>
  </si>
  <si>
    <t>Customs system, ICT infrastructure</t>
  </si>
  <si>
    <t>(b) development of a single debt recording system for public debt by consolidating the
multiple public debt recording systems in existence both within and outside the MOF, and
expanding the data base to include information on major quantifiable contingent liabilities,
such as bonds issued by asset management companies;</t>
  </si>
  <si>
    <t>single debt recording system,</t>
  </si>
  <si>
    <t>Component 2: Organization and Management</t>
  </si>
  <si>
    <t>Tax information system and HRMIS</t>
  </si>
  <si>
    <t>Component 2: Judicial Human Resources Professional Development:</t>
  </si>
  <si>
    <t>Judicial HRMIS</t>
  </si>
  <si>
    <t>Component 2: Public sector Governance.</t>
  </si>
  <si>
    <t>HRMIS and payroll system, procurement system, debt management system</t>
  </si>
  <si>
    <t>Public Finance Management Reform</t>
  </si>
  <si>
    <t>the design of a computerized personnel-management system and the creation of budget management tools</t>
  </si>
  <si>
    <t>Component 2 addressed improving the efficiency of judicial branches and the effectiveness of judicial decisions to raise productivity and quality while reducing costs and delays.</t>
  </si>
  <si>
    <t>HRMIS for judicial branches; ICT applications</t>
  </si>
  <si>
    <t>Component 1: Strengthen fiscal, financial and fiduciary management.</t>
  </si>
  <si>
    <t>Tax and customs system, e-procurement, HRMIS and payroll system, accounting system</t>
  </si>
  <si>
    <t>Component 3: Improving Procurement Management Capacity</t>
  </si>
  <si>
    <t xml:space="preserve">e-procurement system </t>
  </si>
  <si>
    <t>LOCAL GOVERNMENT REVENUE ENHANCEMENT</t>
  </si>
  <si>
    <t>Improvement of tax information systems for local governments</t>
  </si>
  <si>
    <t>Component 1- eSAT and Taxpayer Services; Component 3 – Information Hub; Component 4 – Technology services</t>
  </si>
  <si>
    <t xml:space="preserve">Tax information system and ICT infrastructure. </t>
  </si>
  <si>
    <t>Component 1: Support to the Ministry of Civil Service &amp; State Reform; Support to Ministry of Finance and Budget; Support to Ministry of Economic Development</t>
  </si>
  <si>
    <t>HRMIS and IFMIS</t>
  </si>
  <si>
    <t>3, 6, 10</t>
  </si>
  <si>
    <t>15, 21</t>
  </si>
  <si>
    <t>32, 33, 34, 52</t>
  </si>
  <si>
    <t>32, 33, 52</t>
  </si>
  <si>
    <t>32, 52</t>
  </si>
  <si>
    <t>A portion of Component 3: Advisory Services for Azerbaijan Railway (ADDY) is International Financial Reporting Standards (IFRS) accounting system</t>
  </si>
  <si>
    <t>International Financial Reporting Standards (IFRS) accounting system</t>
  </si>
  <si>
    <t>Component 2: Trade and Transport Integration Component (Port Community System)</t>
  </si>
  <si>
    <t xml:space="preserve">modern electronic port community system, integrating all members of the port community (shipping lines, shipping agent, stevedoring companies, banks, rail, road transport, border agencies…) into a seamless information system enabling accurate and timely exchange of information and automated processing. The component covers necessary hardware, networking cost, software, training, etc. </t>
  </si>
  <si>
    <t>Component B: PPP Enabling Support, Sector Policy and Institutional Development, and Implementation Support Component</t>
  </si>
  <si>
    <t>Develop Road Asset Management System, develop and implement a strategy for modernizing financial management, records management, facilitating public information access and introducing e-procurement (no detailed information on financial system)</t>
  </si>
  <si>
    <t>Sub-component 3.3: Support to Modernize Managerial Practices, financed by AF (this sub-component at appraisal did not include ICT part)</t>
  </si>
  <si>
    <t>Improvement of financial planning and the financial management system (acquire adequate financial planning tools and methods to assess and prioritize its investment needs and the time for their implementation based on proper project economic and financial appraisal techniques.)</t>
  </si>
  <si>
    <t>A portion of Component 1: Maintenance and Rehabilitation of National Roads</t>
  </si>
  <si>
    <t>Road Asset Management System</t>
  </si>
  <si>
    <t>Sub-component B2: Strengthening environmental management at the port to eventually comply with ISO international standards (US$ 0.3 million), Sub-component B3: Improving financial management and financial planning to meet IFRS accounting standards (US$ 0.3 million).</t>
  </si>
  <si>
    <t>Environmental management system (EMS), International Financial Recording Standards (IFRS) compliant accounts</t>
  </si>
  <si>
    <t>A portion of Component A: Trade Facilitation; establishment of a Single Window (SW) port in Abidjan</t>
  </si>
  <si>
    <t>ICT equipment for main agencies/stakeholders involved in the SW project (including trade, agriculture and health ministry's), improvement of the port management system</t>
  </si>
  <si>
    <t>Component 2: Axle Load Monitoring and Control System</t>
  </si>
  <si>
    <t>The system will make it possible to screen all trucks without stopping them, and to identify overloaded trucks with vehicle recognition technology. This will be integrated with the tolling system</t>
  </si>
  <si>
    <t>Component 1d: The improvement of infrastructure and operations at the Songwe/Kasamulu border crossing on the Tanzania/Malawi border</t>
  </si>
  <si>
    <t>One-Stop Border Post (OSBP): structured sharing of information, coordination in operating hours between agencies on the same and opposite sides of the border, ICT connectivity, etc</t>
  </si>
  <si>
    <t xml:space="preserve">Component 1(ii) Regional Interconnection of Customs IT Systems (funded by AfDB), Component 3 (v) Trade points and data interchange </t>
  </si>
  <si>
    <t>Telecom connection, construction of a common database for monitoring and risk analysis. Community Based System (CBS) for data exchanges among the various stakeholders in the transport logistics chain (a Port of Mombasa, a Port of Dar-es-Salaam)</t>
  </si>
  <si>
    <t>Component 2: Capacity building to enhance management capacity</t>
  </si>
  <si>
    <t>Establishment of a Modern Logistics System for Meizhou Bay Harbor, which establishes a modern port logistics system in Meizhou Bay by adopting modern IT and Supply Chain Integration theory, with a strategic target, orientation and implementation focus.</t>
  </si>
  <si>
    <t>Component 2a1 Technical assistance and computerization of the Port of Douala, Component 2a2 Investment in the Port of Douala aiming at safety and security improvements, Component 2a7 IT invesments in of Douala to interconnect all the actors of the port clearance process, Component 2a8 and 2a9 Radio communication investments</t>
  </si>
  <si>
    <t>IT investment for improvement of port clearance, security and surveillance, interconnection with all sectors, Radio communications</t>
  </si>
  <si>
    <t>Component D(b) Enhancement of Information Technology Tools including establishment of a Management Accounting Information system (MAIS)</t>
  </si>
  <si>
    <t>to develop and improve the quality of financial and operational information, as well as the management communication between relevant agencies</t>
  </si>
  <si>
    <t>Component B: Strengthen Trade-Related Institutional Capacity in Nepal, Subcomponent (1) Trade Portal and Single Window System Development (US$17.35m)</t>
  </si>
  <si>
    <t xml:space="preserve">The Nepal Trade Information Portal (NTIP) will provide a single user-friendly website where comprehensive and up to date information on all tariff and non-tariff measures applied at the time of import, export or transit.  The Nepal Single Window System (NSW) will allow traders to submit and have processed all required import, export and transit documentation electronically via a single gateway instead of submitting essentially the same information numerous times to different government entities. Related capacity development. </t>
  </si>
  <si>
    <t>Component 2(d) Railway Video Surveillance and Broadcasting System</t>
  </si>
  <si>
    <t>surveillance system that will record video information to digital means, video broadcastin</t>
  </si>
  <si>
    <t>Sub-component 2.3: Road Asset Management Equipment and Data Collection and Preparation of a Five-year Strategic Program</t>
  </si>
  <si>
    <t xml:space="preserve">finance the equipment and the network data collection to be undertaken by PESR for surveying road condition and beneficiary satisfaction survey, and collecting traffic data for three years. And related capacity development. </t>
  </si>
  <si>
    <t>Under Component (b) equipment rehabilitation and acquisition, (iii) telecommunication (rehabilitation and improvement of the rail-to-ground radio system, installation of a radio-block operating system, replacement of PABX in the four major activity centers and five medium size stations, miscellaneous small repairs, acquisition of maintenance vehicles and establishment of a stock of essential spare parts) (iv) computers.</t>
  </si>
  <si>
    <t>3, 12, 14, 20</t>
  </si>
  <si>
    <t>Component (ii), Traffic safety, Data storage/retrieval and analysis system</t>
  </si>
  <si>
    <t xml:space="preserve">Component A Strengthening of the SRD Institutional, under Original IDA Credit financing </t>
  </si>
  <si>
    <t>Under Studies, Trade information portal.</t>
  </si>
  <si>
    <t>Subcomponent 2.1 and 2.2, under Component 2: Road Sector Institutional Development and Capacity Building</t>
  </si>
  <si>
    <t>Data storage/retrieval and analysis system for the Traffic Police Accident Unit and for the MOTT General Directorate of Road Safety to facilitate establishment of a GOA transport and road safety statistics web-site</t>
  </si>
  <si>
    <t>Strengthen Information Center, including the improvement of its computerized road and bridge databases for the road networks, and the establishment of a computerized system for contract management, strengthen systems and procedures for planning and budgeting road expenditures, improve the procurement and supervision of road works</t>
  </si>
  <si>
    <t>Trade information portal was developed, launched, and running.</t>
  </si>
  <si>
    <t>2.1Technical assistance for the establishment of road database and the integration of the data to the different management information systems, 2.2 Technical assistance and training for RDMED on the use of the HDM 4 system, its calibration and the industrywide dissemination of the HDM 4system. Subcompnent 2.2 Implement a road management system under AF was cancelled.</t>
  </si>
  <si>
    <t xml:space="preserve">A portion of Component 1 Increasing Efficiency and Reliability of Inland Water Transport along the Dhaka - Chittagong Corridor is Hydrographic Survey Improvements with modern survey and charting technologies and GPS features </t>
  </si>
  <si>
    <t xml:space="preserve">modern survey and charting technologies and GPS features </t>
  </si>
  <si>
    <t>Road Maintenance Project</t>
  </si>
  <si>
    <t>Chesheva,Elena Y.</t>
  </si>
  <si>
    <t>MINISTRY OF TRANSPORT AND TELECOMMUNICATION</t>
  </si>
  <si>
    <t>Transport Rehabilitation Project (Serbia)</t>
  </si>
  <si>
    <t>Vukanovic,Svetlana</t>
  </si>
  <si>
    <t>SL- Road Sector Assistance Project</t>
  </si>
  <si>
    <t>THE GOVERNMENT OF SRI LANKA</t>
  </si>
  <si>
    <t>ROAD DEVELOPMENT AUTHORITY (RDA) &amp; MIN HOME AFFAIRS, PC, LG</t>
  </si>
  <si>
    <t>P116742</t>
  </si>
  <si>
    <t>First East-West Highway Improvement</t>
  </si>
  <si>
    <t>Marteau,Jean-Francois</t>
  </si>
  <si>
    <t>East Africa Trade and Transport Facilitation Project</t>
  </si>
  <si>
    <t>CEMAC - Transport-Transit Facilitation</t>
  </si>
  <si>
    <t>Navelet Noualhier,Marc Marie Francois</t>
  </si>
  <si>
    <t>P098770</t>
  </si>
  <si>
    <t>P115259</t>
  </si>
  <si>
    <t>P130422</t>
  </si>
  <si>
    <t>Capacity Building for MNAO through Establishing a Countinui</t>
  </si>
  <si>
    <t>http://www.worldbank.org/projects/P154981?lang=en</t>
  </si>
  <si>
    <t>http://www.worldbank.org/projects/P002976?lang=en</t>
  </si>
  <si>
    <t>http://www.worldbank.org/projects/P002992?lang=en</t>
  </si>
  <si>
    <t>http://www.worldbank.org/projects/P003585?lang=en</t>
  </si>
  <si>
    <t>http://www.worldbank.org/projects/P003647?lang=en</t>
  </si>
  <si>
    <t>http://www.worldbank.org/projects/P006018?lang=en</t>
  </si>
  <si>
    <t>http://www.worldbank.org/projects/P006205?lang=en</t>
  </si>
  <si>
    <t>http://www.worldbank.org/projects/P008272?lang=en</t>
  </si>
  <si>
    <t>http://www.worldbank.org/projects/P008413?lang=en</t>
  </si>
  <si>
    <t>http://www.worldbank.org/projects/P008831?lang=en</t>
  </si>
  <si>
    <t>http://www.worldbank.org/projects/P009131?lang=en</t>
  </si>
  <si>
    <t>http://www.worldbank.org/projects/P034035?lang=en</t>
  </si>
  <si>
    <t>http://www.worldbank.org/projects/P034092?lang=en</t>
  </si>
  <si>
    <t>http://www.worldbank.org/projects/P035623?lang=en</t>
  </si>
  <si>
    <t>http://www.worldbank.org/projects/P036056?lang=en</t>
  </si>
  <si>
    <t>http://www.worldbank.org/projects/P038572?lang=en</t>
  </si>
  <si>
    <t>http://www.worldbank.org/projects/P039086?lang=en</t>
  </si>
  <si>
    <t>http://www.worldbank.org/projects/P040019?lang=en</t>
  </si>
  <si>
    <t>http://www.worldbank.org/projects/P040107?lang=en</t>
  </si>
  <si>
    <t>http://www.worldbank.org/projects/P040115?lang=en</t>
  </si>
  <si>
    <t>http://www.worldbank.org/projects/P041971?lang=en</t>
  </si>
  <si>
    <t>http://www.worldbank.org/projects/P044387?lang=en</t>
  </si>
  <si>
    <t>http://www.worldbank.org/projects/P044388?lang=en</t>
  </si>
  <si>
    <t>http://www.worldbank.org/projects/P044809?lang=en</t>
  </si>
  <si>
    <t>http://www.worldbank.org/projects/P044810?lang=en</t>
  </si>
  <si>
    <t>http://www.worldbank.org/projects/P046821?lang=en</t>
  </si>
  <si>
    <t>http://www.worldbank.org/projects/P047039?lang=en</t>
  </si>
  <si>
    <t>http://www.worldbank.org/projects/P047761?lang=en</t>
  </si>
  <si>
    <t>http://www.worldbank.org/projects/P048654?lang=en</t>
  </si>
  <si>
    <t>http://www.worldbank.org/projects/P049051?lang=en</t>
  </si>
  <si>
    <t>http://www.worldbank.org/projects/P049716?lang=en</t>
  </si>
  <si>
    <t>http://www.worldbank.org/projects/P050354?lang=en</t>
  </si>
  <si>
    <t>http://www.worldbank.org/projects/P050440?lang=en</t>
  </si>
  <si>
    <t>http://www.worldbank.org/projects/P050615?lang=en</t>
  </si>
  <si>
    <t>http://www.worldbank.org/projects/P050938?lang=en</t>
  </si>
  <si>
    <t>http://www.worldbank.org/projects/P055461?lang=en</t>
  </si>
  <si>
    <t>http://www.worldbank.org/projects/P055480?lang=en</t>
  </si>
  <si>
    <t>http://www.worldbank.org/projects/P055585?lang=en</t>
  </si>
  <si>
    <t>http://www.worldbank.org/projects/P055844?lang=en</t>
  </si>
  <si>
    <t>http://www.worldbank.org/projects/P057182?lang=en</t>
  </si>
  <si>
    <t>http://www.worldbank.org/projects/P057449?lang=en</t>
  </si>
  <si>
    <t>http://www.worldbank.org/projects/P057813?lang=en</t>
  </si>
  <si>
    <t>http://www.worldbank.org/projects/P057815?lang=en</t>
  </si>
  <si>
    <t>http://www.worldbank.org/projects/P057838?lang=en</t>
  </si>
  <si>
    <t>http://www.worldbank.org/projects/P058587?lang=en</t>
  </si>
  <si>
    <t>http://www.worldbank.org/projects/P059755?lang=en</t>
  </si>
  <si>
    <t>http://www.worldbank.org/projects/P060786?lang=en</t>
  </si>
  <si>
    <t>http://www.worldbank.org/projects/P060833?lang=en</t>
  </si>
  <si>
    <t>http://www.worldbank.org/projects/P062790?lang=en</t>
  </si>
  <si>
    <t>http://www.worldbank.org/projects/P062840?lang=en</t>
  </si>
  <si>
    <t>http://www.worldbank.org/projects/P063918?lang=en</t>
  </si>
  <si>
    <t>http://www.worldbank.org/projects/P064919?lang=en</t>
  </si>
  <si>
    <t>http://www.worldbank.org/projects/P065113?lang=en</t>
  </si>
  <si>
    <t>http://www.worldbank.org/projects/P066076?lang=en</t>
  </si>
  <si>
    <t>http://www.worldbank.org/projects/P066155?lang=en</t>
  </si>
  <si>
    <t>http://www.worldbank.org/projects/P066260?lang=en</t>
  </si>
  <si>
    <t>http://www.worldbank.org/projects/P070201?lang=en</t>
  </si>
  <si>
    <t>http://www.worldbank.org/projects/P071247?lang=en</t>
  </si>
  <si>
    <t>http://www.worldbank.org/projects/P071264?lang=en</t>
  </si>
  <si>
    <t>http://www.worldbank.org/projects/P071265?lang=en</t>
  </si>
  <si>
    <t>http://www.worldbank.org/projects/P072080?lang=en</t>
  </si>
  <si>
    <t>http://www.worldbank.org/projects/P072461?lang=en</t>
  </si>
  <si>
    <t>http://www.worldbank.org/projects/P072960?lang=en</t>
  </si>
  <si>
    <t>http://www.worldbank.org/projects/P073073?lang=en</t>
  </si>
  <si>
    <t>http://www.worldbank.org/projects/P073427?lang=en</t>
  </si>
  <si>
    <t>http://www.worldbank.org/projects/P073438?lang=en</t>
  </si>
  <si>
    <t>http://www.worldbank.org/projects/P073507?lang=en</t>
  </si>
  <si>
    <t>http://www.worldbank.org/projects/P073832?lang=en</t>
  </si>
  <si>
    <t>http://www.worldbank.org/projects/P074054?lang=en</t>
  </si>
  <si>
    <t>http://www.worldbank.org/projects/P074755?lang=en</t>
  </si>
  <si>
    <t>http://www.worldbank.org/projects/P074762?lang=en</t>
  </si>
  <si>
    <t>http://www.worldbank.org/projects/P075016?lang=en</t>
  </si>
  <si>
    <t>http://www.worldbank.org/projects/P075207?lang=en</t>
  </si>
  <si>
    <t>http://www.worldbank.org/projects/P077477?lang=en</t>
  </si>
  <si>
    <t>http://www.worldbank.org/projects/P077602?lang=en</t>
  </si>
  <si>
    <t>http://www.worldbank.org/projects/P078596?lang=en</t>
  </si>
  <si>
    <t>http://www.worldbank.org/projects/P078674?lang=en</t>
  </si>
  <si>
    <t>http://www.worldbank.org/projects/P078832?lang=en</t>
  </si>
  <si>
    <t>http://www.worldbank.org/projects/P078894?lang=en</t>
  </si>
  <si>
    <t>http://www.worldbank.org/projects/P079734?lang=en</t>
  </si>
  <si>
    <t>http://www.worldbank.org/projects/P079736?lang=en</t>
  </si>
  <si>
    <t>http://www.worldbank.org/projects/P082142?lang=en</t>
  </si>
  <si>
    <t>http://www.worldbank.org/projects/P082392?lang=en</t>
  </si>
  <si>
    <t>http://www.worldbank.org/projects/P083108?lang=en</t>
  </si>
  <si>
    <t>http://www.worldbank.org/projects/P083110?lang=en</t>
  </si>
  <si>
    <t>http://www.worldbank.org/projects/P083370?lang=en</t>
  </si>
  <si>
    <t>http://www.worldbank.org/projects/P083851?lang=en</t>
  </si>
  <si>
    <t>http://www.worldbank.org/projects/P083890?lang=en</t>
  </si>
  <si>
    <t>http://www.worldbank.org/projects/P085230?lang=en</t>
  </si>
  <si>
    <t>http://www.worldbank.org/projects/P086411?lang=en</t>
  </si>
  <si>
    <t>http://www.worldbank.org/projects/P087036?lang=en</t>
  </si>
  <si>
    <t>http://www.worldbank.org/projects/P089793?lang=en</t>
  </si>
  <si>
    <t>http://www.worldbank.org/projects/P089859?lang=en</t>
  </si>
  <si>
    <t>http://www.worldbank.org/projects/P092836?lang=en</t>
  </si>
  <si>
    <t>http://www.worldbank.org/projects/P092898?lang=en</t>
  </si>
  <si>
    <t>http://www.worldbank.org/projects/P093767?lang=en</t>
  </si>
  <si>
    <t>http://www.worldbank.org/projects/P093936?lang=en</t>
  </si>
  <si>
    <t>http://www.worldbank.org/projects/P095371?lang=en</t>
  </si>
  <si>
    <t>http://www.worldbank.org/projects/P096023?lang=en</t>
  </si>
  <si>
    <t>http://www.worldbank.org/projects/P096861?lang=en</t>
  </si>
  <si>
    <t>http://www.worldbank.org/projects/P097030?lang=en</t>
  </si>
  <si>
    <t>http://www.worldbank.org/projects/P097329?lang=en</t>
  </si>
  <si>
    <t>http://www.worldbank.org/projects/P098639?lang=en</t>
  </si>
  <si>
    <t>http://www.worldbank.org/projects/P099630?lang=en</t>
  </si>
  <si>
    <t>http://www.worldbank.org/projects/P100980?lang=en</t>
  </si>
  <si>
    <t>http://www.worldbank.org/projects/P101103?lang=en</t>
  </si>
  <si>
    <t>http://www.worldbank.org/projects/P101322?lang=en</t>
  </si>
  <si>
    <t>http://www.worldbank.org/projects/P101446?lang=en</t>
  </si>
  <si>
    <t>http://www.worldbank.org/projects/P101684?lang=en</t>
  </si>
  <si>
    <t>http://www.worldbank.org/projects/P103875?lang=en</t>
  </si>
  <si>
    <t>http://www.worldbank.org/projects/P106528?lang=en</t>
  </si>
  <si>
    <t>http://www.worldbank.org/projects/P106765?lang=en</t>
  </si>
  <si>
    <t>http://www.worldbank.org/projects/P107372?lang=en</t>
  </si>
  <si>
    <t>http://www.worldbank.org/projects/P108583?lang=en</t>
  </si>
  <si>
    <t>http://www.worldbank.org/projects/P108787?lang=en</t>
  </si>
  <si>
    <t>http://www.worldbank.org/projects/P110525?lang=en</t>
  </si>
  <si>
    <t>http://www.worldbank.org/projects/P110862?lang=en</t>
  </si>
  <si>
    <t>http://www.worldbank.org/projects/P111602?lang=en</t>
  </si>
  <si>
    <t>http://www.worldbank.org/projects/P111956?lang=en</t>
  </si>
  <si>
    <t>http://www.worldbank.org/projects/P112902?lang=en</t>
  </si>
  <si>
    <t>http://www.worldbank.org/projects/P114271?lang=en</t>
  </si>
  <si>
    <t>http://www.worldbank.org/projects/P116323?lang=en</t>
  </si>
  <si>
    <t>http://www.worldbank.org/projects/P116367?lang=en</t>
  </si>
  <si>
    <t>http://www.worldbank.org/projects/P116744?lang=en</t>
  </si>
  <si>
    <t>http://www.worldbank.org/projects/P117098?lang=en</t>
  </si>
  <si>
    <t>http://www.worldbank.org/projects/P118257?lang=en</t>
  </si>
  <si>
    <t>http://www.worldbank.org/projects/P118375?lang=en</t>
  </si>
  <si>
    <t>http://www.worldbank.org/projects/P118585?lang=en</t>
  </si>
  <si>
    <t>http://www.worldbank.org/projects/P119685?lang=en</t>
  </si>
  <si>
    <t>http://www.worldbank.org/projects/P120370?lang=en</t>
  </si>
  <si>
    <t>http://www.worldbank.org/projects/P121862?lang=en</t>
  </si>
  <si>
    <t>http://www.worldbank.org/projects/P122216?lang=en</t>
  </si>
  <si>
    <t>http://www.worldbank.org/projects/P124848?lang=en</t>
  </si>
  <si>
    <t>http://www.worldbank.org/projects/P125591?lang=en</t>
  </si>
  <si>
    <t>http://www.worldbank.org/projects/P127241?lang=en</t>
  </si>
  <si>
    <t>http://www.worldbank.org/projects/P127684?lang=en</t>
  </si>
  <si>
    <t>http://www.worldbank.org/projects/P130238?lang=en</t>
  </si>
  <si>
    <t>http://www.worldbank.org/projects/P132075?lang=en</t>
  </si>
  <si>
    <t>http://www.worldbank.org/projects/P132789?lang=en</t>
  </si>
  <si>
    <t>http://www.worldbank.org/projects/P144335?lang=en</t>
  </si>
  <si>
    <t>http://www.worldbank.org/projects/P145208?lang=en</t>
  </si>
  <si>
    <t>http://www.worldbank.org/projects/P146328?lang=en</t>
  </si>
  <si>
    <t>http://www.worldbank.org/projects/P147819?lang=en</t>
  </si>
  <si>
    <t>http://www.worldbank.org/projects/P147837?lang=en</t>
  </si>
  <si>
    <t>http://www.worldbank.org/projects/P147891?lang=en</t>
  </si>
  <si>
    <t>http://www.worldbank.org/projects/P148023?lang=en</t>
  </si>
  <si>
    <t>http://www.worldbank.org/projects/P148428?lang=en</t>
  </si>
  <si>
    <t>http://www.worldbank.org/projects/P149971?lang=en</t>
  </si>
  <si>
    <t>http://www.worldbank.org/projects/P149981?lang=en</t>
  </si>
  <si>
    <t>http://www.worldbank.org/projects/P150166?lang=en</t>
  </si>
  <si>
    <t>http://www.worldbank.org/projects/P150685?lang=en</t>
  </si>
  <si>
    <t>http://www.worldbank.org/projects/P150738?lang=en</t>
  </si>
  <si>
    <t>http://www.worldbank.org/projects/P150827?lang=en</t>
  </si>
  <si>
    <t>http://www.worldbank.org/projects/P150856?lang=en</t>
  </si>
  <si>
    <t>http://www.worldbank.org/projects/P150872?lang=en</t>
  </si>
  <si>
    <t>http://www.worldbank.org/projects/P150873?lang=en</t>
  </si>
  <si>
    <t>http://www.worldbank.org/projects/P150874?lang=en</t>
  </si>
  <si>
    <t>http://www.worldbank.org/projects/P150877?lang=en</t>
  </si>
  <si>
    <t>http://www.worldbank.org/projects/P151789?lang=en</t>
  </si>
  <si>
    <t>http://www.worldbank.org/projects/P152291?lang=en</t>
  </si>
  <si>
    <t>http://www.worldbank.org/projects/P152551?lang=en</t>
  </si>
  <si>
    <t>http://www.worldbank.org/projects/P152895?lang=en</t>
  </si>
  <si>
    <t>http://www.worldbank.org/projects/P153167?lang=en</t>
  </si>
  <si>
    <t>http://www.worldbank.org/projects/P153486?lang=en</t>
  </si>
  <si>
    <t>http://www.worldbank.org/projects/P154510?lang=en</t>
  </si>
  <si>
    <t>http://www.worldbank.org/projects/P154511?lang=en</t>
  </si>
  <si>
    <t>http://www.worldbank.org/projects/P154572?lang=en</t>
  </si>
  <si>
    <t>http://www.worldbank.org/projects/P154746?lang=en</t>
  </si>
  <si>
    <t>http://www.worldbank.org/projects/P154875?lang=en</t>
  </si>
  <si>
    <t>http://www.worldbank.org/projects/P155121?lang=en</t>
  </si>
  <si>
    <t>http://www.worldbank.org/projects/P155150?lang=en</t>
  </si>
  <si>
    <t>http://www.worldbank.org/projects/P155172?lang=en</t>
  </si>
  <si>
    <t>http://www.worldbank.org/projects/P155305?lang=en</t>
  </si>
  <si>
    <t>http://www.worldbank.org/projects/P155476?lang=en</t>
  </si>
  <si>
    <t>http://operationsportal2.worldbank.org/wb/opsportal/ttw/about?projId=P000301</t>
  </si>
  <si>
    <t>http://operationsportal2.worldbank.org/wb/opsportal/ttw/about?projId=P000309</t>
  </si>
  <si>
    <t>http://operationsportal2.worldbank.org/wb/opsportal/ttw/about?projId=P000527</t>
  </si>
  <si>
    <t>http://operationsportal2.worldbank.org/wb/opsportal/ttw/about?projId=P000732</t>
  </si>
  <si>
    <t>http://operationsportal2.worldbank.org/wb/opsportal/ttw/about?projId=P000974</t>
  </si>
  <si>
    <t>http://operationsportal2.worldbank.org/wb/opsportal/ttw/about?projId=P001559</t>
  </si>
  <si>
    <t>http://operationsportal2.worldbank.org/wb/opsportal/ttw/about?projId=P001657</t>
  </si>
  <si>
    <t>http://operationsportal2.worldbank.org/wb/opsportal/ttw/about?projId=P001670</t>
  </si>
  <si>
    <t>http://operationsportal2.worldbank.org/wb/opsportal/ttw/about?projId=P001786</t>
  </si>
  <si>
    <t>http://operationsportal2.worldbank.org/wb/opsportal/ttw/about?projId=P002789</t>
  </si>
  <si>
    <t>http://operationsportal2.worldbank.org/wb/opsportal/ttw/about?projId=P002972</t>
  </si>
  <si>
    <t>http://operationsportal2.worldbank.org/wb/opsportal/ttw/about?projId=P002975</t>
  </si>
  <si>
    <t>http://operationsportal2.worldbank.org/wb/opsportal/ttw/about?projId=P003249</t>
  </si>
  <si>
    <t>http://operationsportal2.worldbank.org/wb/opsportal/ttw/about?projId=P004019</t>
  </si>
  <si>
    <t>http://operationsportal2.worldbank.org/wb/opsportal/ttw/about?projId=P004823</t>
  </si>
  <si>
    <t>http://operationsportal2.worldbank.org/wb/opsportal/ttw/about?projId=P004828</t>
  </si>
  <si>
    <t>http://operationsportal2.worldbank.org/wb/opsportal/ttw/about?projId=P005741</t>
  </si>
  <si>
    <t>http://operationsportal2.worldbank.org/wb/opsportal/ttw/about?projId=P006029</t>
  </si>
  <si>
    <t>http://operationsportal2.worldbank.org/wb/opsportal/ttw/about?projId=P006189</t>
  </si>
  <si>
    <t>http://operationsportal2.worldbank.org/wb/opsportal/ttw/about?projId=P006204</t>
  </si>
  <si>
    <t>http://operationsportal2.worldbank.org/wb/opsportal/ttw/about?projId=P006669</t>
  </si>
  <si>
    <t>http://operationsportal2.worldbank.org/wb/opsportal/ttw/about?projId=P006889</t>
  </si>
  <si>
    <t>http://operationsportal2.worldbank.org/wb/opsportal/ttw/about?projId=P006891</t>
  </si>
  <si>
    <t>http://operationsportal2.worldbank.org/wb/opsportal/ttw/about?projId=P007136</t>
  </si>
  <si>
    <t>http://operationsportal2.worldbank.org/wb/opsportal/ttw/about?projId=P007164</t>
  </si>
  <si>
    <t>http://operationsportal2.worldbank.org/wb/opsportal/ttw/about?projId=P007213</t>
  </si>
  <si>
    <t>http://operationsportal2.worldbank.org/wb/opsportal/ttw/about?projId=P007397</t>
  </si>
  <si>
    <t>http://operationsportal2.worldbank.org/wb/opsportal/ttw/about?projId=P007457</t>
  </si>
  <si>
    <t>http://operationsportal2.worldbank.org/wb/opsportal/ttw/about?projId=P007490</t>
  </si>
  <si>
    <t>http://operationsportal2.worldbank.org/wb/opsportal/ttw/about?projId=P008281</t>
  </si>
  <si>
    <t>http://operationsportal2.worldbank.org/wb/opsportal/ttw/about?projId=P008558</t>
  </si>
  <si>
    <t>http://operationsportal2.worldbank.org/wb/opsportal/ttw/about?projId=P009550</t>
  </si>
  <si>
    <t>http://operationsportal2.worldbank.org/wb/opsportal/ttw/about?projId=P009574</t>
  </si>
  <si>
    <t>http://operationsportal2.worldbank.org/wb/opsportal/ttw/about?projId=P010525</t>
  </si>
  <si>
    <t>http://operationsportal2.worldbank.org/wb/opsportal/ttw/about?projId=P034038</t>
  </si>
  <si>
    <t>http://operationsportal2.worldbank.org/wb/opsportal/ttw/about?projId=P034607</t>
  </si>
  <si>
    <t>http://operationsportal2.worldbank.org/wb/opsportal/ttw/about?projId=P035080</t>
  </si>
  <si>
    <t>http://operationsportal2.worldbank.org/wb/opsportal/ttw/about?projId=P035643</t>
  </si>
  <si>
    <t>http://operationsportal2.worldbank.org/wb/opsportal/ttw/about?projId=P035655</t>
  </si>
  <si>
    <t>http://operationsportal2.worldbank.org/wb/opsportal/ttw/about?projId=P035759</t>
  </si>
  <si>
    <t>http://operationsportal2.worldbank.org/wb/opsportal/ttw/about?projId=P090389</t>
  </si>
  <si>
    <t>http://www.worldbank.org/projects/P000301?lang=en</t>
  </si>
  <si>
    <t>http://www.worldbank.org/projects/P000309?lang=en</t>
  </si>
  <si>
    <t>http://www.worldbank.org/projects/P000527?lang=en</t>
  </si>
  <si>
    <t>http://www.worldbank.org/projects/P000732?lang=en</t>
  </si>
  <si>
    <t>http://www.worldbank.org/projects/P000974?lang=en</t>
  </si>
  <si>
    <t>http://www.worldbank.org/projects/P001559?lang=en</t>
  </si>
  <si>
    <t>http://www.worldbank.org/projects/P001657?lang=en</t>
  </si>
  <si>
    <t>http://www.worldbank.org/projects/P001670?lang=en</t>
  </si>
  <si>
    <t>http://www.worldbank.org/projects/P001786?lang=en</t>
  </si>
  <si>
    <t>http://www.worldbank.org/projects/P002789?lang=en</t>
  </si>
  <si>
    <t>http://www.worldbank.org/projects/P002972?lang=en</t>
  </si>
  <si>
    <t>http://www.worldbank.org/projects/P002975?lang=en</t>
  </si>
  <si>
    <t>http://www.worldbank.org/projects/P003249?lang=en</t>
  </si>
  <si>
    <t>http://www.worldbank.org/projects/P004019?lang=en</t>
  </si>
  <si>
    <t>http://www.worldbank.org/projects/P004823?lang=en</t>
  </si>
  <si>
    <t>http://www.worldbank.org/projects/P004828?lang=en</t>
  </si>
  <si>
    <t>http://www.worldbank.org/projects/P005741?lang=en</t>
  </si>
  <si>
    <t>http://www.worldbank.org/projects/P006029?lang=en</t>
  </si>
  <si>
    <t>http://www.worldbank.org/projects/P006189?lang=en</t>
  </si>
  <si>
    <t>http://www.worldbank.org/projects/P006204?lang=en</t>
  </si>
  <si>
    <t>http://www.worldbank.org/projects/P006669?lang=en</t>
  </si>
  <si>
    <t>http://www.worldbank.org/projects/P006889?lang=en</t>
  </si>
  <si>
    <t>http://www.worldbank.org/projects/P006891?lang=en</t>
  </si>
  <si>
    <t>http://www.worldbank.org/projects/P007136?lang=en</t>
  </si>
  <si>
    <t>http://www.worldbank.org/projects/P007164?lang=en</t>
  </si>
  <si>
    <t>http://www.worldbank.org/projects/P007213?lang=en</t>
  </si>
  <si>
    <t>http://www.worldbank.org/projects/P007397?lang=en</t>
  </si>
  <si>
    <t>http://www.worldbank.org/projects/P007457?lang=en</t>
  </si>
  <si>
    <t>http://www.worldbank.org/projects/P007490?lang=en</t>
  </si>
  <si>
    <t>http://www.worldbank.org/projects/P008281?lang=en</t>
  </si>
  <si>
    <t>http://www.worldbank.org/projects/P008558?lang=en</t>
  </si>
  <si>
    <t>http://www.worldbank.org/projects/P009550?lang=en</t>
  </si>
  <si>
    <t>http://www.worldbank.org/projects/P009574?lang=en</t>
  </si>
  <si>
    <t>http://www.worldbank.org/projects/P010525?lang=en</t>
  </si>
  <si>
    <t>http://www.worldbank.org/projects/P034038?lang=en</t>
  </si>
  <si>
    <t>http://www.worldbank.org/projects/P034607?lang=en</t>
  </si>
  <si>
    <t>http://www.worldbank.org/projects/P035080?lang=en</t>
  </si>
  <si>
    <t>http://www.worldbank.org/projects/P035643?lang=en</t>
  </si>
  <si>
    <t>http://www.worldbank.org/projects/P035655?lang=en</t>
  </si>
  <si>
    <t>http://www.worldbank.org/projects/P035759?lang=en</t>
  </si>
  <si>
    <t>http://operationsportal2.worldbank.org/wb/opsportal/ttw/about?projId=P036015</t>
  </si>
  <si>
    <t>http://www.worldbank.org/projects/P036015?lang=en</t>
  </si>
  <si>
    <t>http://operationsportal2.worldbank.org/wb/opsportal/ttw/about?projId=P036041</t>
  </si>
  <si>
    <t>http://www.worldbank.org/projects/P036041?lang=en</t>
  </si>
  <si>
    <t>http://operationsportal2.worldbank.org/wb/opsportal/ttw/about?projId=P036049</t>
  </si>
  <si>
    <t>http://www.worldbank.org/projects/P036049?lang=en</t>
  </si>
  <si>
    <t>http://operationsportal2.worldbank.org/wb/opsportal/ttw/about?projId=P037049</t>
  </si>
  <si>
    <t>http://www.worldbank.org/projects/P037049?lang=en</t>
  </si>
  <si>
    <t>http://operationsportal2.worldbank.org/wb/opsportal/ttw/about?projId=P037834</t>
  </si>
  <si>
    <t>http://www.worldbank.org/projects/P037834?lang=en</t>
  </si>
  <si>
    <t>http://operationsportal2.worldbank.org/wb/opsportal/ttw/about?projId=P037960</t>
  </si>
  <si>
    <t>http://www.worldbank.org/projects/P037960?lang=en</t>
  </si>
  <si>
    <t>http://operationsportal2.worldbank.org/wb/opsportal/ttw/about?projId=P038021</t>
  </si>
  <si>
    <t>http://www.worldbank.org/projects/P038021?lang=en</t>
  </si>
  <si>
    <t>http://operationsportal2.worldbank.org/wb/opsportal/ttw/about?projId=P038391</t>
  </si>
  <si>
    <t>http://www.worldbank.org/projects/P038391?lang=en</t>
  </si>
  <si>
    <t>http://operationsportal2.worldbank.org/wb/opsportal/ttw/about?projId=P038687</t>
  </si>
  <si>
    <t>http://www.worldbank.org/projects/P038687?lang=en</t>
  </si>
  <si>
    <t>http://operationsportal2.worldbank.org/wb/opsportal/ttw/about?projId=P038947</t>
  </si>
  <si>
    <t>http://www.worldbank.org/projects/P038947?lang=en</t>
  </si>
  <si>
    <t>http://operationsportal2.worldbank.org/wb/opsportal/ttw/about?projId=P039449</t>
  </si>
  <si>
    <t>http://www.worldbank.org/projects/P039449?lang=en</t>
  </si>
  <si>
    <t>http://operationsportal2.worldbank.org/wb/opsportal/ttw/about?projId=P039644</t>
  </si>
  <si>
    <t>http://www.worldbank.org/projects/P039644?lang=en</t>
  </si>
  <si>
    <t>http://operationsportal2.worldbank.org/wb/opsportal/ttw/about?projId=P040109</t>
  </si>
  <si>
    <t>http://www.worldbank.org/projects/P040109?lang=en</t>
  </si>
  <si>
    <t>http://operationsportal2.worldbank.org/wb/opsportal/ttw/about?projId=P040110</t>
  </si>
  <si>
    <t>http://www.worldbank.org/projects/P040110?lang=en</t>
  </si>
  <si>
    <t>http://operationsportal2.worldbank.org/wb/opsportal/ttw/about?projId=P040196</t>
  </si>
  <si>
    <t>http://www.worldbank.org/projects/P040196?lang=en</t>
  </si>
  <si>
    <t>http://operationsportal2.worldbank.org/wb/opsportal/ttw/about?projId=P040199</t>
  </si>
  <si>
    <t>http://www.worldbank.org/projects/P040199?lang=en</t>
  </si>
  <si>
    <t>http://operationsportal2.worldbank.org/wb/opsportal/ttw/about?projId=P040612</t>
  </si>
  <si>
    <t>http://www.worldbank.org/projects/P040612?lang=en</t>
  </si>
  <si>
    <t>http://operationsportal2.worldbank.org/wb/opsportal/ttw/about?projId=P040650</t>
  </si>
  <si>
    <t>http://www.worldbank.org/projects/P040650?lang=en</t>
  </si>
  <si>
    <t>http://operationsportal2.worldbank.org/wb/opsportal/ttw/about?projId=P041680</t>
  </si>
  <si>
    <t>http://www.worldbank.org/projects/P041680?lang=en</t>
  </si>
  <si>
    <t>http://operationsportal2.worldbank.org/wb/opsportal/ttw/about?projId=P041994</t>
  </si>
  <si>
    <t>http://www.worldbank.org/projects/P041994?lang=en</t>
  </si>
  <si>
    <t>http://operationsportal2.worldbank.org/wb/opsportal/ttw/about?projId=P043255</t>
  </si>
  <si>
    <t>http://www.worldbank.org/projects/P043255?lang=en</t>
  </si>
  <si>
    <t>http://operationsportal2.worldbank.org/wb/opsportal/ttw/about?projId=P043412</t>
  </si>
  <si>
    <t>http://www.worldbank.org/projects/P043412?lang=en</t>
  </si>
  <si>
    <t>http://operationsportal2.worldbank.org/wb/opsportal/ttw/about?projId=P043446</t>
  </si>
  <si>
    <t>http://www.worldbank.org/projects/P043446?lang=en</t>
  </si>
  <si>
    <t>http://operationsportal2.worldbank.org/wb/opsportal/ttw/about?projId=P044531</t>
  </si>
  <si>
    <t>http://www.worldbank.org/projects/P044531?lang=en</t>
  </si>
  <si>
    <t>http://operationsportal2.worldbank.org/wb/opsportal/ttw/about?projId=P044679</t>
  </si>
  <si>
    <t>http://www.worldbank.org/projects/P044679?lang=en</t>
  </si>
  <si>
    <t>http://operationsportal2.worldbank.org/wb/opsportal/ttw/about?projId=P044803</t>
  </si>
  <si>
    <t>http://www.worldbank.org/projects/P044803?lang=en</t>
  </si>
  <si>
    <t>http://operationsportal2.worldbank.org/wb/opsportal/ttw/about?projId=P044876</t>
  </si>
  <si>
    <t>http://www.worldbank.org/projects/P044876?lang=en</t>
  </si>
  <si>
    <t>http://operationsportal2.worldbank.org/wb/opsportal/ttw/about?projId=P045050</t>
  </si>
  <si>
    <t>http://www.worldbank.org/projects/P045050?lang=en</t>
  </si>
  <si>
    <t>http://operationsportal2.worldbank.org/wb/opsportal/ttw/about?projId=P045174</t>
  </si>
  <si>
    <t>http://www.worldbank.org/projects/P045174?lang=en</t>
  </si>
  <si>
    <t>http://operationsportal2.worldbank.org/wb/opsportal/ttw/about?projId=P045588</t>
  </si>
  <si>
    <t>http://www.worldbank.org/projects/P045588?lang=en</t>
  </si>
  <si>
    <t>http://operationsportal2.worldbank.org/wb/opsportal/ttw/about?projId=P046051</t>
  </si>
  <si>
    <t>http://www.worldbank.org/projects/P046051?lang=en</t>
  </si>
  <si>
    <t>http://operationsportal2.worldbank.org/wb/opsportal/ttw/about?projId=P046112</t>
  </si>
  <si>
    <t>http://www.worldbank.org/projects/P046112?lang=en</t>
  </si>
  <si>
    <t>http://operationsportal2.worldbank.org/wb/opsportal/ttw/about?projId=P047319</t>
  </si>
  <si>
    <t>http://www.worldbank.org/projects/P047319?lang=en</t>
  </si>
  <si>
    <t>http://operationsportal2.worldbank.org/wb/opsportal/ttw/about?projId=P048652</t>
  </si>
  <si>
    <t>http://www.worldbank.org/projects/P048652?lang=en</t>
  </si>
  <si>
    <t>http://operationsportal2.worldbank.org/wb/opsportal/ttw/about?projId=P048657</t>
  </si>
  <si>
    <t>http://www.worldbank.org/projects/P048657?lang=en</t>
  </si>
  <si>
    <t>http://operationsportal2.worldbank.org/wb/opsportal/ttw/about?projId=P049172</t>
  </si>
  <si>
    <t>http://www.worldbank.org/projects/P049172?lang=en</t>
  </si>
  <si>
    <t>http://operationsportal2.worldbank.org/wb/opsportal/ttw/about?projId=P049174</t>
  </si>
  <si>
    <t>http://www.worldbank.org/projects/P049174?lang=en</t>
  </si>
  <si>
    <t>http://operationsportal2.worldbank.org/wb/opsportal/ttw/about?projId=P049296</t>
  </si>
  <si>
    <t>http://www.worldbank.org/projects/P049296?lang=en</t>
  </si>
  <si>
    <t>http://operationsportal2.worldbank.org/wb/opsportal/ttw/about?projId=P050046</t>
  </si>
  <si>
    <t>http://www.worldbank.org/projects/P050046?lang=en</t>
  </si>
  <si>
    <t>http://operationsportal2.worldbank.org/wb/opsportal/ttw/about?projId=P050400</t>
  </si>
  <si>
    <t>http://www.worldbank.org/projects/P050400?lang=en</t>
  </si>
  <si>
    <t>http://operationsportal2.worldbank.org/wb/opsportal/ttw/about?projId=P050474</t>
  </si>
  <si>
    <t>http://www.worldbank.org/projects/P050474?lang=en</t>
  </si>
  <si>
    <t>http://operationsportal2.worldbank.org/wb/opsportal/ttw/about?projId=P050578</t>
  </si>
  <si>
    <t>http://www.worldbank.org/projects/P050578?lang=en</t>
  </si>
  <si>
    <t>http://operationsportal2.worldbank.org/wb/opsportal/ttw/about?projId=P050612</t>
  </si>
  <si>
    <t>http://www.worldbank.org/projects/P050612?lang=en</t>
  </si>
  <si>
    <t>http://operationsportal2.worldbank.org/wb/opsportal/ttw/about?projId=P050613</t>
  </si>
  <si>
    <t>http://www.worldbank.org/projects/P050613?lang=en</t>
  </si>
  <si>
    <t>http://operationsportal2.worldbank.org/wb/opsportal/ttw/about?projId=P050620</t>
  </si>
  <si>
    <t>http://www.worldbank.org/projects/P050620?lang=en</t>
  </si>
  <si>
    <t>http://operationsportal2.worldbank.org/wb/opsportal/ttw/about?projId=P050658</t>
  </si>
  <si>
    <t>http://www.worldbank.org/projects/P050658?lang=en</t>
  </si>
  <si>
    <t>http://operationsportal2.worldbank.org/wb/opsportal/ttw/about?projId=P050667</t>
  </si>
  <si>
    <t>http://www.worldbank.org/projects/P050667?lang=en</t>
  </si>
  <si>
    <t>http://operationsportal2.worldbank.org/wb/opsportal/ttw/about?projId=P050706</t>
  </si>
  <si>
    <t>http://www.worldbank.org/projects/P050706?lang=en</t>
  </si>
  <si>
    <t>http://operationsportal2.worldbank.org/wb/opsportal/ttw/about?projId=P050714</t>
  </si>
  <si>
    <t>http://www.worldbank.org/projects/P050714?lang=en</t>
  </si>
  <si>
    <t>http://operationsportal2.worldbank.org/wb/opsportal/ttw/about?projId=P050741</t>
  </si>
  <si>
    <t>http://www.worldbank.org/projects/P050741?lang=en</t>
  </si>
  <si>
    <t>http://operationsportal2.worldbank.org/wb/opsportal/ttw/about?projId=P050762</t>
  </si>
  <si>
    <t>http://www.worldbank.org/projects/P050762?lang=en</t>
  </si>
  <si>
    <t>http://operationsportal2.worldbank.org/wb/opsportal/ttw/about?projId=P050763</t>
  </si>
  <si>
    <t>http://www.worldbank.org/projects/P050763?lang=en</t>
  </si>
  <si>
    <t>http://operationsportal2.worldbank.org/wb/opsportal/ttw/about?projId=P050945</t>
  </si>
  <si>
    <t>http://www.worldbank.org/projects/P050945?lang=en</t>
  </si>
  <si>
    <t>http://operationsportal2.worldbank.org/wb/opsportal/ttw/about?projId=P051609</t>
  </si>
  <si>
    <t>http://www.worldbank.org/projects/P051609?lang=en</t>
  </si>
  <si>
    <t>http://operationsportal2.worldbank.org/wb/opsportal/ttw/about?projId=P051838</t>
  </si>
  <si>
    <t>http://www.worldbank.org/projects/P051838?lang=en</t>
  </si>
  <si>
    <t>http://operationsportal2.worldbank.org/wb/opsportal/ttw/about?projId=P051855</t>
  </si>
  <si>
    <t>http://www.worldbank.org/projects/P051855?lang=en</t>
  </si>
  <si>
    <t>http://operationsportal2.worldbank.org/wb/opsportal/ttw/about?projId=P052021</t>
  </si>
  <si>
    <t>http://www.worldbank.org/projects/P052021?lang=en</t>
  </si>
  <si>
    <t>http://operationsportal2.worldbank.org/wb/opsportal/ttw/about?projId=P055158</t>
  </si>
  <si>
    <t>http://www.worldbank.org/projects/P055158?lang=en</t>
  </si>
  <si>
    <t>http://operationsportal2.worldbank.org/wb/opsportal/ttw/about?projId=P055173</t>
  </si>
  <si>
    <t>http://www.worldbank.org/projects/P055173?lang=en</t>
  </si>
  <si>
    <t>http://operationsportal2.worldbank.org/wb/opsportal/ttw/about?projId=P055383</t>
  </si>
  <si>
    <t>http://www.worldbank.org/projects/P055383?lang=en</t>
  </si>
  <si>
    <t>http://operationsportal2.worldbank.org/wb/opsportal/ttw/about?projId=P055455</t>
  </si>
  <si>
    <t>http://www.worldbank.org/projects/P055455?lang=en</t>
  </si>
  <si>
    <t>http://operationsportal2.worldbank.org/wb/opsportal/ttw/about?projId=P055481</t>
  </si>
  <si>
    <t>http://www.worldbank.org/projects/P055481?lang=en</t>
  </si>
  <si>
    <t>http://operationsportal2.worldbank.org/wb/opsportal/ttw/about?projId=P055944</t>
  </si>
  <si>
    <t>http://www.worldbank.org/projects/P055944?lang=en</t>
  </si>
  <si>
    <t>http://operationsportal2.worldbank.org/wb/opsportal/ttw/about?projId=P056236</t>
  </si>
  <si>
    <t>http://www.worldbank.org/projects/P056236?lang=en</t>
  </si>
  <si>
    <t>http://operationsportal2.worldbank.org/wb/opsportal/ttw/about?projId=P056416</t>
  </si>
  <si>
    <t>http://www.worldbank.org/projects/P056416?lang=en</t>
  </si>
  <si>
    <t>http://operationsportal2.worldbank.org/wb/opsportal/ttw/about?projId=P057167</t>
  </si>
  <si>
    <t>http://www.worldbank.org/projects/P057167?lang=en</t>
  </si>
  <si>
    <t>http://operationsportal2.worldbank.org/wb/opsportal/ttw/about?projId=P057188</t>
  </si>
  <si>
    <t>http://www.worldbank.org/projects/P057188?lang=en</t>
  </si>
  <si>
    <t>http://operationsportal2.worldbank.org/wb/opsportal/ttw/about?projId=P057531</t>
  </si>
  <si>
    <t>http://www.worldbank.org/projects/P057531?lang=en</t>
  </si>
  <si>
    <t>http://operationsportal2.worldbank.org/wb/opsportal/ttw/about?projId=P057601</t>
  </si>
  <si>
    <t>http://www.worldbank.org/projects/P057601?lang=en</t>
  </si>
  <si>
    <t>http://operationsportal2.worldbank.org/wb/opsportal/ttw/about?projId=P057761</t>
  </si>
  <si>
    <t>http://www.worldbank.org/projects/P057761?lang=en</t>
  </si>
  <si>
    <t>http://operationsportal2.worldbank.org/wb/opsportal/ttw/about?projId=P057857</t>
  </si>
  <si>
    <t>http://www.worldbank.org/projects/P057857?lang=en</t>
  </si>
  <si>
    <t>http://operationsportal2.worldbank.org/wb/opsportal/ttw/about?projId=P057953</t>
  </si>
  <si>
    <t>http://www.worldbank.org/projects/P057953?lang=en</t>
  </si>
  <si>
    <t>http://operationsportal2.worldbank.org/wb/opsportal/ttw/about?projId=P057995</t>
  </si>
  <si>
    <t>http://www.worldbank.org/projects/P057995?lang=en</t>
  </si>
  <si>
    <t>http://operationsportal2.worldbank.org/wb/opsportal/ttw/about?projId=P057998</t>
  </si>
  <si>
    <t>http://www.worldbank.org/projects/P057998?lang=en</t>
  </si>
  <si>
    <t>http://operationsportal2.worldbank.org/wb/opsportal/ttw/about?projId=P058512</t>
  </si>
  <si>
    <t>http://www.worldbank.org/projects/P058512?lang=en</t>
  </si>
  <si>
    <t>http://operationsportal2.worldbank.org/wb/opsportal/ttw/about?projId=P058681</t>
  </si>
  <si>
    <t>http://www.worldbank.org/projects/P058681?lang=en</t>
  </si>
  <si>
    <t>http://operationsportal2.worldbank.org/wb/opsportal/ttw/about?projId=P059566</t>
  </si>
  <si>
    <t>http://www.worldbank.org/projects/P059566?lang=en</t>
  </si>
  <si>
    <t>http://operationsportal2.worldbank.org/wb/opsportal/ttw/about?projId=P059872</t>
  </si>
  <si>
    <t>http://www.worldbank.org/projects/P059872?lang=en</t>
  </si>
  <si>
    <t>http://operationsportal2.worldbank.org/wb/opsportal/ttw/about?projId=P060785</t>
  </si>
  <si>
    <t>http://www.worldbank.org/projects/P060785?lang=en</t>
  </si>
  <si>
    <t>http://operationsportal2.worldbank.org/wb/opsportal/ttw/about?projId=P061209</t>
  </si>
  <si>
    <t>http://www.worldbank.org/projects/P061209?lang=en</t>
  </si>
  <si>
    <t>http://operationsportal2.worldbank.org/wb/opsportal/ttw/about?projId=P063081</t>
  </si>
  <si>
    <t>http://www.worldbank.org/projects/P063081?lang=en</t>
  </si>
  <si>
    <t>http://operationsportal2.worldbank.org/wb/opsportal/ttw/about?projId=P064508</t>
  </si>
  <si>
    <t>http://www.worldbank.org/projects/P064508?lang=en</t>
  </si>
  <si>
    <t>http://operationsportal2.worldbank.org/wb/opsportal/ttw/about?projId=P064557</t>
  </si>
  <si>
    <t>http://www.worldbank.org/projects/P064557?lang=en</t>
  </si>
  <si>
    <t>http://operationsportal2.worldbank.org/wb/opsportal/ttw/about?projId=P064614</t>
  </si>
  <si>
    <t>http://www.worldbank.org/projects/P064614?lang=en</t>
  </si>
  <si>
    <t>http://operationsportal2.worldbank.org/wb/opsportal/ttw/about?projId=P064921</t>
  </si>
  <si>
    <t>http://www.worldbank.org/projects/P064921?lang=en</t>
  </si>
  <si>
    <t>http://operationsportal2.worldbank.org/wb/opsportal/ttw/about?projId=P065301</t>
  </si>
  <si>
    <t>http://www.worldbank.org/projects/P065301?lang=en</t>
  </si>
  <si>
    <t>http://operationsportal2.worldbank.org/wb/opsportal/ttw/about?projId=P065593</t>
  </si>
  <si>
    <t>http://www.worldbank.org/projects/P065593?lang=en</t>
  </si>
  <si>
    <t>http://operationsportal2.worldbank.org/wb/opsportal/ttw/about?projId=P066100</t>
  </si>
  <si>
    <t>http://www.worldbank.org/projects/P066100?lang=en</t>
  </si>
  <si>
    <t>http://operationsportal2.worldbank.org/wb/opsportal/ttw/about?projId=P066149</t>
  </si>
  <si>
    <t>http://www.worldbank.org/projects/P066149?lang=en</t>
  </si>
  <si>
    <t>http://operationsportal2.worldbank.org/wb/opsportal/ttw/about?projId=P066157</t>
  </si>
  <si>
    <t>http://www.worldbank.org/projects/P066157?lang=en</t>
  </si>
  <si>
    <t>http://operationsportal2.worldbank.org/wb/opsportal/ttw/about?projId=P066175</t>
  </si>
  <si>
    <t>http://www.worldbank.org/projects/P066175?lang=en</t>
  </si>
  <si>
    <t>http://operationsportal2.worldbank.org/wb/opsportal/ttw/about?projId=P066386</t>
  </si>
  <si>
    <t>http://www.worldbank.org/projects/P066386?lang=en</t>
  </si>
  <si>
    <t>http://operationsportal2.worldbank.org/wb/opsportal/ttw/about?projId=P066490</t>
  </si>
  <si>
    <t>http://www.worldbank.org/projects/P066490?lang=en</t>
  </si>
  <si>
    <t>http://operationsportal2.worldbank.org/wb/opsportal/ttw/about?projId=P066571</t>
  </si>
  <si>
    <t>http://www.worldbank.org/projects/P066571?lang=en</t>
  </si>
  <si>
    <t>http://operationsportal2.worldbank.org/wb/opsportal/ttw/about?projId=P068271</t>
  </si>
  <si>
    <t>http://www.worldbank.org/projects/P068271?lang=en</t>
  </si>
  <si>
    <t>http://operationsportal2.worldbank.org/wb/opsportal/ttw/about?projId=P068753</t>
  </si>
  <si>
    <t>http://www.worldbank.org/projects/P068753?lang=en</t>
  </si>
  <si>
    <t>http://operationsportal2.worldbank.org/wb/opsportal/ttw/about?projId=P069083</t>
  </si>
  <si>
    <t>http://www.worldbank.org/projects/P069083?lang=en</t>
  </si>
  <si>
    <t>http://operationsportal2.worldbank.org/wb/opsportal/ttw/about?projId=P069120</t>
  </si>
  <si>
    <t>http://www.worldbank.org/projects/P069120?lang=en</t>
  </si>
  <si>
    <t>http://operationsportal2.worldbank.org/wb/opsportal/ttw/about?projId=P069259</t>
  </si>
  <si>
    <t>http://www.worldbank.org/projects/P069259?lang=en</t>
  </si>
  <si>
    <t>http://operationsportal2.worldbank.org/wb/opsportal/ttw/about?projId=P069326</t>
  </si>
  <si>
    <t>http://www.worldbank.org/projects/P069326?lang=en</t>
  </si>
  <si>
    <t>http://operationsportal2.worldbank.org/wb/opsportal/ttw/about?projId=P069516</t>
  </si>
  <si>
    <t>http://www.worldbank.org/projects/P069516?lang=en</t>
  </si>
  <si>
    <t>http://operationsportal2.worldbank.org/wb/opsportal/ttw/about?projId=P069824</t>
  </si>
  <si>
    <t>http://www.worldbank.org/projects/P069824?lang=en</t>
  </si>
  <si>
    <t>http://operationsportal2.worldbank.org/wb/opsportal/ttw/about?projId=P069864</t>
  </si>
  <si>
    <t>http://www.worldbank.org/projects/P069864?lang=en</t>
  </si>
  <si>
    <t>http://operationsportal2.worldbank.org/wb/opsportal/ttw/about?projId=P069934</t>
  </si>
  <si>
    <t>http://www.worldbank.org/projects/P069934?lang=en</t>
  </si>
  <si>
    <t>http://operationsportal2.worldbank.org/wb/opsportal/ttw/about?projId=P069939</t>
  </si>
  <si>
    <t>http://www.worldbank.org/projects/P069939?lang=en</t>
  </si>
  <si>
    <t>http://operationsportal2.worldbank.org/wb/opsportal/ttw/about?projId=P070112</t>
  </si>
  <si>
    <t>http://www.worldbank.org/projects/P070112?lang=en</t>
  </si>
  <si>
    <t>http://operationsportal2.worldbank.org/wb/opsportal/ttw/about?projId=P070272</t>
  </si>
  <si>
    <t>http://www.worldbank.org/projects/P070272?lang=en</t>
  </si>
  <si>
    <t>http://operationsportal2.worldbank.org/wb/opsportal/ttw/about?projId=P070448</t>
  </si>
  <si>
    <t>http://www.worldbank.org/projects/P070448?lang=en</t>
  </si>
  <si>
    <t>http://operationsportal2.worldbank.org/wb/opsportal/ttw/about?projId=P070544</t>
  </si>
  <si>
    <t>http://www.worldbank.org/projects/P070544?lang=en</t>
  </si>
  <si>
    <t>http://operationsportal2.worldbank.org/wb/opsportal/ttw/about?projId=P070937</t>
  </si>
  <si>
    <t>http://www.worldbank.org/projects/P070937?lang=en</t>
  </si>
  <si>
    <t>http://operationsportal2.worldbank.org/wb/opsportal/ttw/about?projId=P070989</t>
  </si>
  <si>
    <t>http://www.worldbank.org/projects/P070989?lang=en</t>
  </si>
  <si>
    <t>http://operationsportal2.worldbank.org/wb/opsportal/ttw/about?projId=P071063</t>
  </si>
  <si>
    <t>http://www.worldbank.org/projects/P071063?lang=en</t>
  </si>
  <si>
    <t>http://operationsportal2.worldbank.org/wb/opsportal/ttw/about?projId=P071094</t>
  </si>
  <si>
    <t>http://www.worldbank.org/projects/P071094?lang=en</t>
  </si>
  <si>
    <t>http://operationsportal2.worldbank.org/wb/opsportal/ttw/about?projId=P071144</t>
  </si>
  <si>
    <t>http://www.worldbank.org/projects/P071144?lang=en</t>
  </si>
  <si>
    <t>http://operationsportal2.worldbank.org/wb/opsportal/ttw/about?projId=P071308</t>
  </si>
  <si>
    <t>http://www.worldbank.org/projects/P071308?lang=en</t>
  </si>
  <si>
    <t>http://operationsportal2.worldbank.org/wb/opsportal/ttw/about?projId=P071589</t>
  </si>
  <si>
    <t>http://www.worldbank.org/projects/P071589?lang=en</t>
  </si>
  <si>
    <t>http://operationsportal2.worldbank.org/wb/opsportal/ttw/about?projId=P071881</t>
  </si>
  <si>
    <t>http://www.worldbank.org/projects/P071881?lang=en</t>
  </si>
  <si>
    <t>http://operationsportal2.worldbank.org/wb/opsportal/ttw/about?projId=P073294</t>
  </si>
  <si>
    <t>http://www.worldbank.org/projects/P073294?lang=en</t>
  </si>
  <si>
    <t>http://operationsportal2.worldbank.org/wb/opsportal/ttw/about?projId=P073367</t>
  </si>
  <si>
    <t>http://www.worldbank.org/projects/P073367?lang=en</t>
  </si>
  <si>
    <t>http://operationsportal2.worldbank.org/wb/opsportal/ttw/about?projId=P073458</t>
  </si>
  <si>
    <t>http://www.worldbank.org/projects/P073458?lang=en</t>
  </si>
  <si>
    <t>http://operationsportal2.worldbank.org/wb/opsportal/ttw/about?projId=P073526</t>
  </si>
  <si>
    <t>http://www.worldbank.org/projects/P073526?lang=en</t>
  </si>
  <si>
    <t>http://operationsportal2.worldbank.org/wb/opsportal/ttw/about?projId=P073886</t>
  </si>
  <si>
    <t>http://www.worldbank.org/projects/P073886?lang=en</t>
  </si>
  <si>
    <t>http://operationsportal2.worldbank.org/wb/opsportal/ttw/about?projId=P073967</t>
  </si>
  <si>
    <t>http://www.worldbank.org/projects/P073967?lang=en</t>
  </si>
  <si>
    <t>http://operationsportal2.worldbank.org/wb/opsportal/ttw/about?projId=P074020</t>
  </si>
  <si>
    <t>http://www.worldbank.org/projects/P074020?lang=en</t>
  </si>
  <si>
    <t>http://operationsportal2.worldbank.org/wb/opsportal/ttw/about?projId=P074027</t>
  </si>
  <si>
    <t>http://www.worldbank.org/projects/P074027?lang=en</t>
  </si>
  <si>
    <t>http://operationsportal2.worldbank.org/wb/opsportal/ttw/about?projId=P074106</t>
  </si>
  <si>
    <t>http://www.worldbank.org/projects/P074106?lang=en</t>
  </si>
  <si>
    <t>http://operationsportal2.worldbank.org/wb/opsportal/ttw/about?projId=P074114</t>
  </si>
  <si>
    <t>http://www.worldbank.org/projects/P074114?lang=en</t>
  </si>
  <si>
    <t>http://operationsportal2.worldbank.org/wb/opsportal/ttw/about?projId=P074132</t>
  </si>
  <si>
    <t>http://www.worldbank.org/projects/P074132?lang=en</t>
  </si>
  <si>
    <t>http://operationsportal2.worldbank.org/wb/opsportal/ttw/about?projId=P074218</t>
  </si>
  <si>
    <t>http://www.worldbank.org/projects/P074218?lang=en</t>
  </si>
  <si>
    <t>http://operationsportal2.worldbank.org/wb/opsportal/ttw/about?projId=P074320</t>
  </si>
  <si>
    <t>http://www.worldbank.org/projects/P074320?lang=en</t>
  </si>
  <si>
    <t>http://operationsportal2.worldbank.org/wb/opsportal/ttw/about?projId=P074447</t>
  </si>
  <si>
    <t>http://www.worldbank.org/projects/P074447?lang=en</t>
  </si>
  <si>
    <t>http://operationsportal2.worldbank.org/wb/opsportal/ttw/about?projId=P074448</t>
  </si>
  <si>
    <t>http://www.worldbank.org/projects/P074448?lang=en</t>
  </si>
  <si>
    <t>http://operationsportal2.worldbank.org/wb/opsportal/ttw/about?projId=P074503</t>
  </si>
  <si>
    <t>http://www.worldbank.org/projects/P074503?lang=en</t>
  </si>
  <si>
    <t>http://operationsportal2.worldbank.org/wb/opsportal/ttw/about?projId=P074966</t>
  </si>
  <si>
    <t>http://www.worldbank.org/projects/P074966?lang=en</t>
  </si>
  <si>
    <t>http://operationsportal2.worldbank.org/wb/opsportal/ttw/about?projId=P075189</t>
  </si>
  <si>
    <t>http://www.worldbank.org/projects/P075189?lang=en</t>
  </si>
  <si>
    <t>http://operationsportal2.worldbank.org/wb/opsportal/ttw/about?projId=P075387</t>
  </si>
  <si>
    <t>http://www.worldbank.org/projects/P075387?lang=en</t>
  </si>
  <si>
    <t>http://operationsportal2.worldbank.org/wb/opsportal/ttw/about?projId=P075399</t>
  </si>
  <si>
    <t>http://www.worldbank.org/projects/P075399?lang=en</t>
  </si>
  <si>
    <t>http://operationsportal2.worldbank.org/wb/opsportal/ttw/about?projId=P075829</t>
  </si>
  <si>
    <t>http://www.worldbank.org/projects/P075829?lang=en</t>
  </si>
  <si>
    <t>http://operationsportal2.worldbank.org/wb/opsportal/ttw/about?projId=P075964</t>
  </si>
  <si>
    <t>http://www.worldbank.org/projects/P075964?lang=en</t>
  </si>
  <si>
    <t>http://operationsportal2.worldbank.org/wb/opsportal/ttw/about?projId=P076174</t>
  </si>
  <si>
    <t>http://www.worldbank.org/projects/P076174?lang=en</t>
  </si>
  <si>
    <t>http://operationsportal2.worldbank.org/wb/opsportal/ttw/about?projId=P076183</t>
  </si>
  <si>
    <t>http://www.worldbank.org/projects/P076183?lang=en</t>
  </si>
  <si>
    <t>http://operationsportal2.worldbank.org/wb/opsportal/ttw/about?projId=P076802</t>
  </si>
  <si>
    <t>http://www.worldbank.org/projects/P076802?lang=en</t>
  </si>
  <si>
    <t>http://operationsportal2.worldbank.org/wb/opsportal/ttw/about?projId=P076807</t>
  </si>
  <si>
    <t>http://www.worldbank.org/projects/P076807?lang=en</t>
  </si>
  <si>
    <t>http://operationsportal2.worldbank.org/wb/opsportal/ttw/about?projId=P076872</t>
  </si>
  <si>
    <t>http://www.worldbank.org/projects/P076872?lang=en</t>
  </si>
  <si>
    <t>http://operationsportal2.worldbank.org/wb/opsportal/ttw/about?projId=P077282</t>
  </si>
  <si>
    <t>http://www.worldbank.org/projects/P077282?lang=en</t>
  </si>
  <si>
    <t>http://operationsportal2.worldbank.org/wb/opsportal/ttw/about?projId=P077306</t>
  </si>
  <si>
    <t>http://www.worldbank.org/projects/P077306?lang=en</t>
  </si>
  <si>
    <t>http://operationsportal2.worldbank.org/wb/opsportal/ttw/about?projId=P077417</t>
  </si>
  <si>
    <t>http://www.worldbank.org/projects/P077417?lang=en</t>
  </si>
  <si>
    <t>http://operationsportal2.worldbank.org/wb/opsportal/ttw/about?projId=P077620</t>
  </si>
  <si>
    <t>http://www.worldbank.org/projects/P077620?lang=en</t>
  </si>
  <si>
    <t>http://operationsportal2.worldbank.org/wb/opsportal/ttw/about?projId=P077712</t>
  </si>
  <si>
    <t>http://www.worldbank.org/projects/P077712?lang=en</t>
  </si>
  <si>
    <t>http://operationsportal2.worldbank.org/wb/opsportal/ttw/about?projId=P077759</t>
  </si>
  <si>
    <t>http://www.worldbank.org/projects/P077759?lang=en</t>
  </si>
  <si>
    <t>http://operationsportal2.worldbank.org/wb/opsportal/ttw/about?projId=P077778</t>
  </si>
  <si>
    <t>http://www.worldbank.org/projects/P077778?lang=en</t>
  </si>
  <si>
    <t>http://operationsportal2.worldbank.org/wb/opsportal/ttw/about?projId=P078113</t>
  </si>
  <si>
    <t>http://www.worldbank.org/projects/P078113?lang=en</t>
  </si>
  <si>
    <t>http://operationsportal2.worldbank.org/wb/opsportal/ttw/about?projId=P078359</t>
  </si>
  <si>
    <t>http://www.worldbank.org/projects/P078359?lang=en</t>
  </si>
  <si>
    <t>http://operationsportal2.worldbank.org/wb/opsportal/ttw/about?projId=P078408</t>
  </si>
  <si>
    <t>http://www.worldbank.org/projects/P078408?lang=en</t>
  </si>
  <si>
    <t>http://operationsportal2.worldbank.org/wb/opsportal/ttw/about?projId=P078458</t>
  </si>
  <si>
    <t>http://www.worldbank.org/projects/P078458?lang=en</t>
  </si>
  <si>
    <t>http://operationsportal2.worldbank.org/wb/opsportal/ttw/about?projId=P078613</t>
  </si>
  <si>
    <t>http://www.worldbank.org/projects/P078613?lang=en</t>
  </si>
  <si>
    <t>http://operationsportal2.worldbank.org/wb/opsportal/ttw/about?projId=P078627</t>
  </si>
  <si>
    <t>http://www.worldbank.org/projects/P078627?lang=en</t>
  </si>
  <si>
    <t>http://operationsportal2.worldbank.org/wb/opsportal/ttw/about?projId=P078891</t>
  </si>
  <si>
    <t>http://www.worldbank.org/projects/P078891?lang=en</t>
  </si>
  <si>
    <t>http://operationsportal2.worldbank.org/wb/opsportal/ttw/about?projId=P078933</t>
  </si>
  <si>
    <t>http://www.worldbank.org/projects/P078933?lang=en</t>
  </si>
  <si>
    <t>http://operationsportal2.worldbank.org/wb/opsportal/ttw/about?projId=P079226</t>
  </si>
  <si>
    <t>http://www.worldbank.org/projects/P079226?lang=en</t>
  </si>
  <si>
    <t>http://operationsportal2.worldbank.org/wb/opsportal/ttw/about?projId=P079260</t>
  </si>
  <si>
    <t>http://www.worldbank.org/projects/P079260?lang=en</t>
  </si>
  <si>
    <t>http://operationsportal2.worldbank.org/wb/opsportal/ttw/about?projId=P079344</t>
  </si>
  <si>
    <t>http://www.worldbank.org/projects/P079344?lang=en</t>
  </si>
  <si>
    <t>http://operationsportal2.worldbank.org/wb/opsportal/ttw/about?projId=P079665</t>
  </si>
  <si>
    <t>http://www.worldbank.org/projects/P079665?lang=en</t>
  </si>
  <si>
    <t>http://operationsportal2.worldbank.org/wb/opsportal/ttw/about?projId=P079708</t>
  </si>
  <si>
    <t>http://www.worldbank.org/projects/P079708?lang=en</t>
  </si>
  <si>
    <t>http://operationsportal2.worldbank.org/wb/opsportal/ttw/about?projId=P079935</t>
  </si>
  <si>
    <t>http://www.worldbank.org/projects/P079935?lang=en</t>
  </si>
  <si>
    <t>http://operationsportal2.worldbank.org/wb/opsportal/ttw/about?projId=P081269</t>
  </si>
  <si>
    <t>http://www.worldbank.org/projects/P081269?lang=en</t>
  </si>
  <si>
    <t>http://operationsportal2.worldbank.org/wb/opsportal/ttw/about?projId=P081712</t>
  </si>
  <si>
    <t>http://www.worldbank.org/projects/P081712?lang=en</t>
  </si>
  <si>
    <t>http://operationsportal2.worldbank.org/wb/opsportal/ttw/about?projId=P081771</t>
  </si>
  <si>
    <t>http://www.worldbank.org/projects/P081771?lang=en</t>
  </si>
  <si>
    <t>http://operationsportal2.worldbank.org/wb/opsportal/ttw/about?projId=P082144</t>
  </si>
  <si>
    <t>http://www.worldbank.org/projects/P082144?lang=en</t>
  </si>
  <si>
    <t>http://operationsportal2.worldbank.org/wb/opsportal/ttw/about?projId=P082378</t>
  </si>
  <si>
    <t>http://www.worldbank.org/projects/P082378?lang=en</t>
  </si>
  <si>
    <t>http://operationsportal2.worldbank.org/wb/opsportal/ttw/about?projId=P082452</t>
  </si>
  <si>
    <t>http://www.worldbank.org/projects/P082452?lang=en</t>
  </si>
  <si>
    <t>http://operationsportal2.worldbank.org/wb/opsportal/ttw/about?projId=P082615</t>
  </si>
  <si>
    <t>http://www.worldbank.org/projects/P082615?lang=en</t>
  </si>
  <si>
    <t>http://operationsportal2.worldbank.org/wb/opsportal/ttw/about?projId=P082817</t>
  </si>
  <si>
    <t>http://www.worldbank.org/projects/P082817?lang=en</t>
  </si>
  <si>
    <t>http://operationsportal2.worldbank.org/wb/opsportal/ttw/about?projId=P082888</t>
  </si>
  <si>
    <t>http://www.worldbank.org/projects/P082888?lang=en</t>
  </si>
  <si>
    <t>http://operationsportal2.worldbank.org/wb/opsportal/ttw/about?projId=P082908</t>
  </si>
  <si>
    <t>http://www.worldbank.org/projects/P082908?lang=en</t>
  </si>
  <si>
    <t>http://operationsportal2.worldbank.org/wb/opsportal/ttw/about?projId=P082916</t>
  </si>
  <si>
    <t>http://www.worldbank.org/projects/P082916?lang=en</t>
  </si>
  <si>
    <t>http://operationsportal2.worldbank.org/wb/opsportal/ttw/about?projId=P082999</t>
  </si>
  <si>
    <t>http://www.worldbank.org/projects/P082999?lang=en</t>
  </si>
  <si>
    <t>http://operationsportal2.worldbank.org/wb/opsportal/ttw/about?projId=P083720</t>
  </si>
  <si>
    <t>http://www.worldbank.org/projects/P083720?lang=en</t>
  </si>
  <si>
    <t>http://operationsportal2.worldbank.org/wb/opsportal/ttw/about?projId=P083904</t>
  </si>
  <si>
    <t>http://www.worldbank.org/projects/P083904?lang=en</t>
  </si>
  <si>
    <t>http://operationsportal2.worldbank.org/wb/opsportal/ttw/about?projId=P083923</t>
  </si>
  <si>
    <t>http://www.worldbank.org/projects/P083923?lang=en</t>
  </si>
  <si>
    <t>http://operationsportal2.worldbank.org/wb/opsportal/ttw/about?projId=P083964</t>
  </si>
  <si>
    <t>http://www.worldbank.org/projects/P083964?lang=en</t>
  </si>
  <si>
    <t>http://operationsportal2.worldbank.org/wb/opsportal/ttw/about?projId=P083965</t>
  </si>
  <si>
    <t>http://www.worldbank.org/projects/P083965?lang=en</t>
  </si>
  <si>
    <t>http://operationsportal2.worldbank.org/wb/opsportal/ttw/about?projId=P084160</t>
  </si>
  <si>
    <t>http://www.worldbank.org/projects/P084160?lang=en</t>
  </si>
  <si>
    <t>http://operationsportal2.worldbank.org/wb/opsportal/ttw/about?projId=P084317</t>
  </si>
  <si>
    <t>http://www.worldbank.org/projects/P084317?lang=en</t>
  </si>
  <si>
    <t>http://operationsportal2.worldbank.org/wb/opsportal/ttw/about?projId=P084736</t>
  </si>
  <si>
    <t>http://www.worldbank.org/projects/P084736?lang=en</t>
  </si>
  <si>
    <t>http://operationsportal2.worldbank.org/wb/opsportal/ttw/about?projId=P085133</t>
  </si>
  <si>
    <t>http://www.worldbank.org/projects/P085133?lang=en</t>
  </si>
  <si>
    <t>http://operationsportal2.worldbank.org/wb/opsportal/ttw/about?projId=P085260</t>
  </si>
  <si>
    <t>http://www.worldbank.org/projects/P085260?lang=en</t>
  </si>
  <si>
    <t>http://operationsportal2.worldbank.org/wb/opsportal/ttw/about?projId=P085593</t>
  </si>
  <si>
    <t>http://www.worldbank.org/projects/P085593?lang=en</t>
  </si>
  <si>
    <t>http://operationsportal2.worldbank.org/wb/opsportal/ttw/about?projId=P086664</t>
  </si>
  <si>
    <t>http://www.worldbank.org/projects/P086664?lang=en</t>
  </si>
  <si>
    <t>http://operationsportal2.worldbank.org/wb/opsportal/ttw/about?projId=P086671</t>
  </si>
  <si>
    <t>http://www.worldbank.org/projects/P086671?lang=en</t>
  </si>
  <si>
    <t>http://operationsportal2.worldbank.org/wb/opsportal/ttw/about?projId=P086791</t>
  </si>
  <si>
    <t>http://www.worldbank.org/projects/P086791?lang=en</t>
  </si>
  <si>
    <t>http://operationsportal2.worldbank.org/wb/opsportal/ttw/about?projId=P087145</t>
  </si>
  <si>
    <t>http://www.worldbank.org/projects/P087145?lang=en</t>
  </si>
  <si>
    <t>http://operationsportal2.worldbank.org/wb/opsportal/ttw/about?projId=P087154</t>
  </si>
  <si>
    <t>http://www.worldbank.org/projects/P087154?lang=en</t>
  </si>
  <si>
    <t>http://operationsportal2.worldbank.org/wb/opsportal/ttw/about?projId=P087180</t>
  </si>
  <si>
    <t>http://www.worldbank.org/projects/P087180?lang=en</t>
  </si>
  <si>
    <t>http://operationsportal2.worldbank.org/wb/opsportal/ttw/about?projId=P087347</t>
  </si>
  <si>
    <t>http://www.worldbank.org/projects/P087347?lang=en</t>
  </si>
  <si>
    <t>http://operationsportal2.worldbank.org/wb/opsportal/ttw/about?projId=P087479</t>
  </si>
  <si>
    <t>http://www.worldbank.org/projects/P087479?lang=en</t>
  </si>
  <si>
    <t>http://operationsportal2.worldbank.org/wb/opsportal/ttw/about?projId=P087945</t>
  </si>
  <si>
    <t>http://www.worldbank.org/projects/P087945?lang=en</t>
  </si>
  <si>
    <t>http://operationsportal2.worldbank.org/wb/opsportal/ttw/about?projId=P088060</t>
  </si>
  <si>
    <t>http://www.worldbank.org/projects/P088060?lang=en</t>
  </si>
  <si>
    <t>http://operationsportal2.worldbank.org/wb/opsportal/ttw/about?projId=P088150</t>
  </si>
  <si>
    <t>http://www.worldbank.org/projects/P088150?lang=en</t>
  </si>
  <si>
    <t>http://operationsportal2.worldbank.org/wb/opsportal/ttw/about?projId=P088448</t>
  </si>
  <si>
    <t>http://www.worldbank.org/projects/P088448?lang=en</t>
  </si>
  <si>
    <t>http://operationsportal2.worldbank.org/wb/opsportal/ttw/about?projId=P088498</t>
  </si>
  <si>
    <t>http://www.worldbank.org/projects/P088498?lang=en</t>
  </si>
  <si>
    <t>http://operationsportal2.worldbank.org/wb/opsportal/ttw/about?projId=P088728</t>
  </si>
  <si>
    <t>http://www.worldbank.org/projects/P088728?lang=en</t>
  </si>
  <si>
    <t>http://operationsportal2.worldbank.org/wb/opsportal/ttw/about?projId=P088929</t>
  </si>
  <si>
    <t>http://www.worldbank.org/projects/P088929?lang=en</t>
  </si>
  <si>
    <t>http://operationsportal2.worldbank.org/wb/opsportal/ttw/about?projId=P089040</t>
  </si>
  <si>
    <t>http://www.worldbank.org/projects/P089040?lang=en</t>
  </si>
  <si>
    <t>http://operationsportal2.worldbank.org/wb/opsportal/ttw/about?projId=P089733</t>
  </si>
  <si>
    <t>http://www.worldbank.org/projects/P089733?lang=en</t>
  </si>
  <si>
    <t>http://operationsportal2.worldbank.org/wb/opsportal/ttw/about?projId=P089761</t>
  </si>
  <si>
    <t>http://www.worldbank.org/projects/P089761?lang=en</t>
  </si>
  <si>
    <t>http://operationsportal2.worldbank.org/wb/opsportal/ttw/about?projId=P089898</t>
  </si>
  <si>
    <t>http://www.worldbank.org/projects/P089898?lang=en</t>
  </si>
  <si>
    <t>http://operationsportal2.worldbank.org/wb/opsportal/ttw/about?projId=P089989</t>
  </si>
  <si>
    <t>http://www.worldbank.org/projects/P089989?lang=en</t>
  </si>
  <si>
    <t>http://operationsportal2.worldbank.org/wb/opsportal/ttw/about?projId=P090010</t>
  </si>
  <si>
    <t>http://www.worldbank.org/projects/P090010?lang=en</t>
  </si>
  <si>
    <t>http://operationsportal2.worldbank.org/wb/opsportal/ttw/about?projId=P090265</t>
  </si>
  <si>
    <t>http://www.worldbank.org/projects/P090265?lang=en</t>
  </si>
  <si>
    <t>http://operationsportal2.worldbank.org/wb/opsportal/ttw/about?projId=P090309</t>
  </si>
  <si>
    <t>http://www.worldbank.org/projects/P090309?lang=en</t>
  </si>
  <si>
    <t>http://operationsportal2.worldbank.org/wb/opsportal/ttw/about?projId=P090340</t>
  </si>
  <si>
    <t>http://www.worldbank.org/projects/P090340?lang=en</t>
  </si>
  <si>
    <t>http://www.worldbank.org/projects/P090389?lang=en</t>
  </si>
  <si>
    <t>http://operationsportal2.worldbank.org/wb/opsportal/ttw/about?projId=P090501</t>
  </si>
  <si>
    <t>http://www.worldbank.org/projects/P090501?lang=en</t>
  </si>
  <si>
    <t>http://operationsportal2.worldbank.org/wb/opsportal/ttw/about?projId=P090567</t>
  </si>
  <si>
    <t>http://www.worldbank.org/projects/P090567?lang=en</t>
  </si>
  <si>
    <t>http://operationsportal2.worldbank.org/wb/opsportal/ttw/about?projId=P090592</t>
  </si>
  <si>
    <t>http://www.worldbank.org/projects/P090592?lang=en</t>
  </si>
  <si>
    <t>http://operationsportal2.worldbank.org/wb/opsportal/ttw/about?projId=P090807</t>
  </si>
  <si>
    <t>http://www.worldbank.org/projects/P090807?lang=en</t>
  </si>
  <si>
    <t>http://operationsportal2.worldbank.org/wb/opsportal/ttw/about?projId=P090967</t>
  </si>
  <si>
    <t>http://www.worldbank.org/projects/P090967?lang=en</t>
  </si>
  <si>
    <t>http://operationsportal2.worldbank.org/wb/opsportal/ttw/about?projId=P091747</t>
  </si>
  <si>
    <t>http://www.worldbank.org/projects/P091747?lang=en</t>
  </si>
  <si>
    <t>http://operationsportal2.worldbank.org/wb/opsportal/ttw/about?projId=P092484</t>
  </si>
  <si>
    <t>http://www.worldbank.org/projects/P092484?lang=en</t>
  </si>
  <si>
    <t>http://operationsportal2.worldbank.org/wb/opsportal/ttw/about?projId=P092965</t>
  </si>
  <si>
    <t>http://www.worldbank.org/projects/P092965?lang=en</t>
  </si>
  <si>
    <t>http://operationsportal2.worldbank.org/wb/opsportal/ttw/about?projId=P093050</t>
  </si>
  <si>
    <t>http://www.worldbank.org/projects/P093050?lang=en</t>
  </si>
  <si>
    <t>http://operationsportal2.worldbank.org/wb/opsportal/ttw/about?projId=P093610</t>
  </si>
  <si>
    <t>http://www.worldbank.org/projects/P093610?lang=en</t>
  </si>
  <si>
    <t>http://operationsportal2.worldbank.org/wb/opsportal/ttw/about?projId=P093991</t>
  </si>
  <si>
    <t>http://www.worldbank.org/projects/P093991?lang=en</t>
  </si>
  <si>
    <t>http://operationsportal2.worldbank.org/wb/opsportal/ttw/about?projId=P094063</t>
  </si>
  <si>
    <t>http://www.worldbank.org/projects/P094063?lang=en</t>
  </si>
  <si>
    <t>http://operationsportal2.worldbank.org/wb/opsportal/ttw/about?projId=P094103</t>
  </si>
  <si>
    <t>http://www.worldbank.org/projects/P094103?lang=en</t>
  </si>
  <si>
    <t>http://operationsportal2.worldbank.org/wb/opsportal/ttw/about?projId=P094321</t>
  </si>
  <si>
    <t>http://www.worldbank.org/projects/P094321?lang=en</t>
  </si>
  <si>
    <t>http://operationsportal2.worldbank.org/wb/opsportal/ttw/about?projId=P094360</t>
  </si>
  <si>
    <t>http://www.worldbank.org/projects/P094360?lang=en</t>
  </si>
  <si>
    <t>http://operationsportal2.worldbank.org/wb/opsportal/ttw/about?projId=P094869</t>
  </si>
  <si>
    <t>http://www.worldbank.org/projects/P094869?lang=en</t>
  </si>
  <si>
    <t>http://operationsportal2.worldbank.org/wb/opsportal/ttw/about?projId=P095250</t>
  </si>
  <si>
    <t>http://www.worldbank.org/projects/P095250?lang=en</t>
  </si>
  <si>
    <t>http://operationsportal2.worldbank.org/wb/opsportal/ttw/about?projId=P095314</t>
  </si>
  <si>
    <t>http://www.worldbank.org/projects/P095314?lang=en</t>
  </si>
  <si>
    <t>http://operationsportal2.worldbank.org/wb/opsportal/ttw/about?projId=P095514</t>
  </si>
  <si>
    <t>http://www.worldbank.org/projects/P095514?lang=en</t>
  </si>
  <si>
    <t>http://operationsportal2.worldbank.org/wb/opsportal/ttw/about?projId=P095520</t>
  </si>
  <si>
    <t>http://www.worldbank.org/projects/P095520?lang=en</t>
  </si>
  <si>
    <t>http://operationsportal2.worldbank.org/wb/opsportal/ttw/about?projId=P095673</t>
  </si>
  <si>
    <t>http://www.worldbank.org/projects/P095673?lang=en</t>
  </si>
  <si>
    <t>http://operationsportal2.worldbank.org/wb/opsportal/ttw/about?projId=P095977</t>
  </si>
  <si>
    <t>http://www.worldbank.org/projects/P095977?lang=en</t>
  </si>
  <si>
    <t>http://operationsportal2.worldbank.org/wb/opsportal/ttw/about?projId=P096151</t>
  </si>
  <si>
    <t>http://www.worldbank.org/projects/P096151?lang=en</t>
  </si>
  <si>
    <t>http://operationsportal2.worldbank.org/wb/opsportal/ttw/about?projId=P096174</t>
  </si>
  <si>
    <t>http://www.worldbank.org/projects/P096174?lang=en</t>
  </si>
  <si>
    <t>http://operationsportal2.worldbank.org/wb/opsportal/ttw/about?projId=P096213</t>
  </si>
  <si>
    <t>http://www.worldbank.org/projects/P096213?lang=en</t>
  </si>
  <si>
    <t>http://operationsportal2.worldbank.org/wb/opsportal/ttw/about?projId=P096263</t>
  </si>
  <si>
    <t>http://www.worldbank.org/projects/P096263?lang=en</t>
  </si>
  <si>
    <t>http://operationsportal2.worldbank.org/wb/opsportal/ttw/about?projId=P096418</t>
  </si>
  <si>
    <t>http://www.worldbank.org/projects/P096418?lang=en</t>
  </si>
  <si>
    <t>http://operationsportal2.worldbank.org/wb/opsportal/ttw/about?projId=P096572</t>
  </si>
  <si>
    <t>http://www.worldbank.org/projects/P096572?lang=en</t>
  </si>
  <si>
    <t>http://operationsportal2.worldbank.org/wb/opsportal/ttw/about?projId=P096998</t>
  </si>
  <si>
    <t>http://www.worldbank.org/projects/P096998?lang=en</t>
  </si>
  <si>
    <t>http://operationsportal2.worldbank.org/wb/opsportal/ttw/about?projId=P097026</t>
  </si>
  <si>
    <t>http://www.worldbank.org/projects/P097026?lang=en</t>
  </si>
  <si>
    <t>http://operationsportal2.worldbank.org/wb/opsportal/ttw/about?projId=P097604</t>
  </si>
  <si>
    <t>http://www.worldbank.org/projects/P097604?lang=en</t>
  </si>
  <si>
    <t>http://operationsportal2.worldbank.org/wb/opsportal/ttw/about?projId=P098146</t>
  </si>
  <si>
    <t>http://www.worldbank.org/projects/P098146?lang=en</t>
  </si>
  <si>
    <t>http://operationsportal2.worldbank.org/wb/opsportal/ttw/about?projId=P098217</t>
  </si>
  <si>
    <t>http://www.worldbank.org/projects/P098217?lang=en</t>
  </si>
  <si>
    <t>http://operationsportal2.worldbank.org/wb/opsportal/ttw/about?projId=P098426</t>
  </si>
  <si>
    <t>http://www.worldbank.org/projects/P098426?lang=en</t>
  </si>
  <si>
    <t>http://operationsportal2.worldbank.org/wb/opsportal/ttw/about?projId=P098496</t>
  </si>
  <si>
    <t>http://www.worldbank.org/projects/P098496?lang=en</t>
  </si>
  <si>
    <t>http://operationsportal2.worldbank.org/wb/opsportal/ttw/about?projId=P098926</t>
  </si>
  <si>
    <t>http://www.worldbank.org/projects/P098926?lang=en</t>
  </si>
  <si>
    <t>http://operationsportal2.worldbank.org/wb/opsportal/ttw/about?projId=P098956</t>
  </si>
  <si>
    <t>http://www.worldbank.org/projects/P098956?lang=en</t>
  </si>
  <si>
    <t>http://operationsportal2.worldbank.org/wb/opsportal/ttw/about?projId=P099047</t>
  </si>
  <si>
    <t>http://www.worldbank.org/projects/P099047?lang=en</t>
  </si>
  <si>
    <t>http://operationsportal2.worldbank.org/wb/opsportal/ttw/about?projId=P099201</t>
  </si>
  <si>
    <t>http://www.worldbank.org/projects/P099201?lang=en</t>
  </si>
  <si>
    <t>http://operationsportal2.worldbank.org/wb/opsportal/ttw/about?projId=P099270</t>
  </si>
  <si>
    <t>http://www.worldbank.org/projects/P099270?lang=en</t>
  </si>
  <si>
    <t>http://operationsportal2.worldbank.org/wb/opsportal/ttw/about?projId=P099376</t>
  </si>
  <si>
    <t>http://www.worldbank.org/projects/P099376?lang=en</t>
  </si>
  <si>
    <t>http://operationsportal2.worldbank.org/wb/opsportal/ttw/about?projId=P099840</t>
  </si>
  <si>
    <t>http://www.worldbank.org/projects/P099840?lang=en</t>
  </si>
  <si>
    <t>http://operationsportal2.worldbank.org/wb/opsportal/ttw/about?projId=P099918</t>
  </si>
  <si>
    <t>http://www.worldbank.org/projects/P099918?lang=en</t>
  </si>
  <si>
    <t>http://operationsportal2.worldbank.org/wb/opsportal/ttw/about?projId=P099924</t>
  </si>
  <si>
    <t>http://www.worldbank.org/projects/P099924?lang=en</t>
  </si>
  <si>
    <t>http://operationsportal2.worldbank.org/wb/opsportal/ttw/about?projId=P099980</t>
  </si>
  <si>
    <t>http://www.worldbank.org/projects/P099980?lang=en</t>
  </si>
  <si>
    <t>http://operationsportal2.worldbank.org/wb/opsportal/ttw/about?projId=P100580</t>
  </si>
  <si>
    <t>http://www.worldbank.org/projects/P100580?lang=en</t>
  </si>
  <si>
    <t>http://operationsportal2.worldbank.org/wb/opsportal/ttw/about?projId=P100620</t>
  </si>
  <si>
    <t>http://www.worldbank.org/projects/P100620?lang=en</t>
  </si>
  <si>
    <t>http://operationsportal2.worldbank.org/wb/opsportal/ttw/about?projId=P100635</t>
  </si>
  <si>
    <t>http://www.worldbank.org/projects/P100635?lang=en</t>
  </si>
  <si>
    <t>http://operationsportal2.worldbank.org/wb/opsportal/ttw/about?projId=P100740</t>
  </si>
  <si>
    <t>http://www.worldbank.org/projects/P100740?lang=en</t>
  </si>
  <si>
    <t>http://operationsportal2.worldbank.org/wb/opsportal/ttw/about?projId=P101170</t>
  </si>
  <si>
    <t>http://www.worldbank.org/projects/P101170?lang=en</t>
  </si>
  <si>
    <t>http://operationsportal2.worldbank.org/wb/opsportal/ttw/about?projId=P101171</t>
  </si>
  <si>
    <t>http://www.worldbank.org/projects/P101171?lang=en</t>
  </si>
  <si>
    <t>http://operationsportal2.worldbank.org/wb/opsportal/ttw/about?projId=P101324</t>
  </si>
  <si>
    <t>http://www.worldbank.org/projects/P101324?lang=en</t>
  </si>
  <si>
    <t>http://operationsportal2.worldbank.org/wb/opsportal/ttw/about?projId=P101369</t>
  </si>
  <si>
    <t>http://www.worldbank.org/projects/P101369?lang=en</t>
  </si>
  <si>
    <t>http://operationsportal2.worldbank.org/wb/opsportal/ttw/about?projId=P101504</t>
  </si>
  <si>
    <t>http://www.worldbank.org/projects/P101504?lang=en</t>
  </si>
  <si>
    <t>http://operationsportal2.worldbank.org/wb/opsportal/ttw/about?projId=P101614</t>
  </si>
  <si>
    <t>http://www.worldbank.org/projects/P101614?lang=en</t>
  </si>
  <si>
    <t>http://operationsportal2.worldbank.org/wb/opsportal/ttw/about?projId=P101928</t>
  </si>
  <si>
    <t>http://www.worldbank.org/projects/P101928?lang=en</t>
  </si>
  <si>
    <t>http://operationsportal2.worldbank.org/wb/opsportal/ttw/about?projId=P101964</t>
  </si>
  <si>
    <t>http://www.worldbank.org/projects/P101964?lang=en</t>
  </si>
  <si>
    <t>http://operationsportal2.worldbank.org/wb/opsportal/ttw/about?projId=P102117</t>
  </si>
  <si>
    <t>http://www.worldbank.org/projects/P102117?lang=en</t>
  </si>
  <si>
    <t>http://operationsportal2.worldbank.org/wb/opsportal/ttw/about?projId=P102174</t>
  </si>
  <si>
    <t>http://www.worldbank.org/projects/P102174?lang=en</t>
  </si>
  <si>
    <t>http://operationsportal2.worldbank.org/wb/opsportal/ttw/about?projId=P102177</t>
  </si>
  <si>
    <t>http://www.worldbank.org/projects/P102177?lang=en</t>
  </si>
  <si>
    <t>http://operationsportal2.worldbank.org/wb/opsportal/ttw/about?projId=P102376</t>
  </si>
  <si>
    <t>http://www.worldbank.org/projects/P102376?lang=en</t>
  </si>
  <si>
    <t>http://operationsportal2.worldbank.org/wb/opsportal/ttw/about?projId=P102549</t>
  </si>
  <si>
    <t>http://www.worldbank.org/projects/P102549?lang=en</t>
  </si>
  <si>
    <t>http://operationsportal2.worldbank.org/wb/opsportal/ttw/about?projId=P102627</t>
  </si>
  <si>
    <t>http://www.worldbank.org/projects/P102627?lang=en</t>
  </si>
  <si>
    <t>http://operationsportal2.worldbank.org/wb/opsportal/ttw/about?projId=P102778</t>
  </si>
  <si>
    <t>http://www.worldbank.org/projects/P102778?lang=en</t>
  </si>
  <si>
    <t>http://operationsportal2.worldbank.org/wb/opsportal/ttw/about?projId=P103022</t>
  </si>
  <si>
    <t>http://www.worldbank.org/projects/P103022?lang=en</t>
  </si>
  <si>
    <t>http://operationsportal2.worldbank.org/wb/opsportal/ttw/about?projId=P103160</t>
  </si>
  <si>
    <t>http://www.worldbank.org/projects/P103160?lang=en</t>
  </si>
  <si>
    <t>http://operationsportal2.worldbank.org/wb/opsportal/ttw/about?projId=P103441</t>
  </si>
  <si>
    <t>http://www.worldbank.org/projects/P103441?lang=en</t>
  </si>
  <si>
    <t>http://operationsportal2.worldbank.org/wb/opsportal/ttw/about?projId=P103950</t>
  </si>
  <si>
    <t>http://www.worldbank.org/projects/P103950?lang=en</t>
  </si>
  <si>
    <t>http://operationsportal2.worldbank.org/wb/opsportal/ttw/about?projId=P104015</t>
  </si>
  <si>
    <t>http://www.worldbank.org/projects/P104015?lang=en</t>
  </si>
  <si>
    <t>http://operationsportal2.worldbank.org/wb/opsportal/ttw/about?projId=P104034</t>
  </si>
  <si>
    <t>http://www.worldbank.org/projects/P104034?lang=en</t>
  </si>
  <si>
    <t>http://operationsportal2.worldbank.org/wb/opsportal/ttw/about?projId=P104041</t>
  </si>
  <si>
    <t>http://www.worldbank.org/projects/P104041?lang=en</t>
  </si>
  <si>
    <t>http://operationsportal2.worldbank.org/wb/opsportal/ttw/about?projId=P104749</t>
  </si>
  <si>
    <t>http://www.worldbank.org/projects/P104749?lang=en</t>
  </si>
  <si>
    <t>http://operationsportal2.worldbank.org/wb/opsportal/ttw/about?projId=P104881</t>
  </si>
  <si>
    <t>http://www.worldbank.org/projects/P104881?lang=en</t>
  </si>
  <si>
    <t>http://operationsportal2.worldbank.org/wb/opsportal/ttw/about?projId=P105036</t>
  </si>
  <si>
    <t>http://www.worldbank.org/projects/P105036?lang=en</t>
  </si>
  <si>
    <t>http://operationsportal2.worldbank.org/wb/opsportal/ttw/about?projId=P105143</t>
  </si>
  <si>
    <t>http://www.worldbank.org/projects/P105143?lang=en</t>
  </si>
  <si>
    <t>http://operationsportal2.worldbank.org/wb/opsportal/ttw/about?projId=P105164</t>
  </si>
  <si>
    <t>http://www.worldbank.org/projects/P105164?lang=en</t>
  </si>
  <si>
    <t>http://operationsportal2.worldbank.org/wb/opsportal/ttw/about?projId=P105269</t>
  </si>
  <si>
    <t>http://www.worldbank.org/projects/P105269?lang=en</t>
  </si>
  <si>
    <t>http://operationsportal2.worldbank.org/wb/opsportal/ttw/about?projId=P105602</t>
  </si>
  <si>
    <t>http://www.worldbank.org/projects/P105602?lang=en</t>
  </si>
  <si>
    <t>http://operationsportal2.worldbank.org/wb/opsportal/ttw/about?projId=P106161</t>
  </si>
  <si>
    <t>http://www.worldbank.org/projects/P106161?lang=en</t>
  </si>
  <si>
    <t>http://operationsportal2.worldbank.org/wb/opsportal/ttw/about?projId=P106208</t>
  </si>
  <si>
    <t>http://www.worldbank.org/projects/P106208?lang=en</t>
  </si>
  <si>
    <t>http://operationsportal2.worldbank.org/wb/opsportal/ttw/about?projId=P106216</t>
  </si>
  <si>
    <t>http://www.worldbank.org/projects/P106216?lang=en</t>
  </si>
  <si>
    <t>http://operationsportal2.worldbank.org/wb/opsportal/ttw/about?projId=P106259</t>
  </si>
  <si>
    <t>http://www.worldbank.org/projects/P106259?lang=en</t>
  </si>
  <si>
    <t>http://operationsportal2.worldbank.org/wb/opsportal/ttw/about?projId=P106280</t>
  </si>
  <si>
    <t>http://www.worldbank.org/projects/P106280?lang=en</t>
  </si>
  <si>
    <t>http://operationsportal2.worldbank.org/wb/opsportal/ttw/about?projId=P106369</t>
  </si>
  <si>
    <t>http://www.worldbank.org/projects/P106369?lang=en</t>
  </si>
  <si>
    <t>http://operationsportal2.worldbank.org/wb/opsportal/ttw/about?projId=P106384</t>
  </si>
  <si>
    <t>http://www.worldbank.org/projects/P106384?lang=en</t>
  </si>
  <si>
    <t>http://operationsportal2.worldbank.org/wb/opsportal/ttw/about?projId=P106589</t>
  </si>
  <si>
    <t>http://www.worldbank.org/projects/P106589?lang=en</t>
  </si>
  <si>
    <t>http://operationsportal2.worldbank.org/wb/opsportal/ttw/about?projId=P106605</t>
  </si>
  <si>
    <t>http://www.worldbank.org/projects/P106605?lang=en</t>
  </si>
  <si>
    <t>http://operationsportal2.worldbank.org/wb/opsportal/ttw/about?projId=P106628</t>
  </si>
  <si>
    <t>http://www.worldbank.org/projects/P106628?lang=en</t>
  </si>
  <si>
    <t>http://operationsportal2.worldbank.org/wb/opsportal/ttw/about?projId=P106680</t>
  </si>
  <si>
    <t>http://www.worldbank.org/projects/P106680?lang=en</t>
  </si>
  <si>
    <t>http://operationsportal2.worldbank.org/wb/opsportal/ttw/about?projId=P106752</t>
  </si>
  <si>
    <t>http://www.worldbank.org/projects/P106752?lang=en</t>
  </si>
  <si>
    <t>http://operationsportal2.worldbank.org/wb/opsportal/ttw/about?projId=P106768</t>
  </si>
  <si>
    <t>http://www.worldbank.org/projects/P106768?lang=en</t>
  </si>
  <si>
    <t>http://operationsportal2.worldbank.org/wb/opsportal/ttw/about?projId=P106855</t>
  </si>
  <si>
    <t>http://www.worldbank.org/projects/P106855?lang=en</t>
  </si>
  <si>
    <t>http://operationsportal2.worldbank.org/wb/opsportal/ttw/about?projId=P107146</t>
  </si>
  <si>
    <t>http://www.worldbank.org/projects/P107146?lang=en</t>
  </si>
  <si>
    <t>http://operationsportal2.worldbank.org/wb/opsportal/ttw/about?projId=P107248</t>
  </si>
  <si>
    <t>http://www.worldbank.org/projects/P107248?lang=en</t>
  </si>
  <si>
    <t>http://operationsportal2.worldbank.org/wb/opsportal/ttw/about?projId=P107300</t>
  </si>
  <si>
    <t>http://www.worldbank.org/projects/P107300?lang=en</t>
  </si>
  <si>
    <t>http://operationsportal2.worldbank.org/wb/opsportal/ttw/about?projId=P107355</t>
  </si>
  <si>
    <t>http://www.worldbank.org/projects/P107355?lang=en</t>
  </si>
  <si>
    <t>http://operationsportal2.worldbank.org/wb/opsportal/ttw/about?projId=P107407</t>
  </si>
  <si>
    <t>http://www.worldbank.org/projects/P107407?lang=en</t>
  </si>
  <si>
    <t>http://operationsportal2.worldbank.org/wb/opsportal/ttw/about?projId=P107772</t>
  </si>
  <si>
    <t>http://www.worldbank.org/projects/P107772?lang=en</t>
  </si>
  <si>
    <t>http://operationsportal2.worldbank.org/wb/opsportal/ttw/about?projId=P107782</t>
  </si>
  <si>
    <t>http://www.worldbank.org/projects/P107782?lang=en</t>
  </si>
  <si>
    <t>http://operationsportal2.worldbank.org/wb/opsportal/ttw/about?projId=P108005</t>
  </si>
  <si>
    <t>http://www.worldbank.org/projects/P108005?lang=en</t>
  </si>
  <si>
    <t>http://operationsportal2.worldbank.org/wb/opsportal/ttw/about?projId=P108069</t>
  </si>
  <si>
    <t>http://www.worldbank.org/projects/P108069?lang=en</t>
  </si>
  <si>
    <t>http://operationsportal2.worldbank.org/wb/opsportal/ttw/about?projId=P108253</t>
  </si>
  <si>
    <t>http://www.worldbank.org/projects/P108253?lang=en</t>
  </si>
  <si>
    <t>http://operationsportal2.worldbank.org/wb/opsportal/ttw/about?projId=P108368</t>
  </si>
  <si>
    <t>http://www.worldbank.org/projects/P108368?lang=en</t>
  </si>
  <si>
    <t>http://operationsportal2.worldbank.org/wb/opsportal/ttw/about?projId=P109775</t>
  </si>
  <si>
    <t>http://www.worldbank.org/projects/P109775?lang=en</t>
  </si>
  <si>
    <t>http://operationsportal2.worldbank.org/wb/opsportal/ttw/about?projId=P110018</t>
  </si>
  <si>
    <t>http://www.worldbank.org/projects/P110018?lang=en</t>
  </si>
  <si>
    <t>http://operationsportal2.worldbank.org/wb/opsportal/ttw/about?projId=P110050</t>
  </si>
  <si>
    <t>http://www.worldbank.org/projects/P110050?lang=en</t>
  </si>
  <si>
    <t>http://operationsportal2.worldbank.org/wb/opsportal/ttw/about?projId=P110693</t>
  </si>
  <si>
    <t>http://www.worldbank.org/projects/P110693?lang=en</t>
  </si>
  <si>
    <t>http://operationsportal2.worldbank.org/wb/opsportal/ttw/about?projId=P110733</t>
  </si>
  <si>
    <t>http://www.worldbank.org/projects/P110733?lang=en</t>
  </si>
  <si>
    <t>http://operationsportal2.worldbank.org/wb/opsportal/ttw/about?projId=P110752</t>
  </si>
  <si>
    <t>http://www.worldbank.org/projects/P110752?lang=en</t>
  </si>
  <si>
    <t>http://operationsportal2.worldbank.org/wb/opsportal/ttw/about?projId=P111432</t>
  </si>
  <si>
    <t>http://www.worldbank.org/projects/P111432?lang=en</t>
  </si>
  <si>
    <t>http://operationsportal2.worldbank.org/wb/opsportal/ttw/about?projId=P111545</t>
  </si>
  <si>
    <t>http://www.worldbank.org/projects/P111545?lang=en</t>
  </si>
  <si>
    <t>http://operationsportal2.worldbank.org/wb/opsportal/ttw/about?projId=P111577</t>
  </si>
  <si>
    <t>http://www.worldbank.org/projects/P111577?lang=en</t>
  </si>
  <si>
    <t>http://operationsportal2.worldbank.org/wb/opsportal/ttw/about?projId=P111592</t>
  </si>
  <si>
    <t>http://www.worldbank.org/projects/P111592?lang=en</t>
  </si>
  <si>
    <t>http://operationsportal2.worldbank.org/wb/opsportal/ttw/about?projId=P111633</t>
  </si>
  <si>
    <t>http://www.worldbank.org/projects/P111633?lang=en</t>
  </si>
  <si>
    <t>http://operationsportal2.worldbank.org/wb/opsportal/ttw/about?projId=P111661</t>
  </si>
  <si>
    <t>http://www.worldbank.org/projects/P111661?lang=en</t>
  </si>
  <si>
    <t>http://operationsportal2.worldbank.org/wb/opsportal/ttw/about?projId=P111795</t>
  </si>
  <si>
    <t>http://www.worldbank.org/projects/P111795?lang=en</t>
  </si>
  <si>
    <t>http://operationsportal2.worldbank.org/wb/opsportal/ttw/about?projId=P111942</t>
  </si>
  <si>
    <t>http://www.worldbank.org/projects/P111942?lang=en</t>
  </si>
  <si>
    <t>http://operationsportal2.worldbank.org/wb/opsportal/ttw/about?projId=P112334</t>
  </si>
  <si>
    <t>http://www.worldbank.org/projects/P112334?lang=en</t>
  </si>
  <si>
    <t>http://operationsportal2.worldbank.org/wb/opsportal/ttw/about?projId=P112821</t>
  </si>
  <si>
    <t>http://www.worldbank.org/projects/P112821?lang=en</t>
  </si>
  <si>
    <t>http://operationsportal2.worldbank.org/wb/opsportal/ttw/about?projId=P113184</t>
  </si>
  <si>
    <t>http://www.worldbank.org/projects/P113184?lang=en</t>
  </si>
  <si>
    <t>http://operationsportal2.worldbank.org/wb/opsportal/ttw/about?projId=P113350</t>
  </si>
  <si>
    <t>http://www.worldbank.org/projects/P113350?lang=en</t>
  </si>
  <si>
    <t>http://operationsportal2.worldbank.org/wb/opsportal/ttw/about?projId=P113370</t>
  </si>
  <si>
    <t>http://www.worldbank.org/projects/P113370?lang=en</t>
  </si>
  <si>
    <t>http://operationsportal2.worldbank.org/wb/opsportal/ttw/about?projId=P113402</t>
  </si>
  <si>
    <t>http://www.worldbank.org/projects/P113402?lang=en</t>
  </si>
  <si>
    <t>http://operationsportal2.worldbank.org/wb/opsportal/ttw/about?projId=P113435</t>
  </si>
  <si>
    <t>http://www.worldbank.org/projects/P113435?lang=en</t>
  </si>
  <si>
    <t>http://operationsportal2.worldbank.org/wb/opsportal/ttw/about?projId=P113441</t>
  </si>
  <si>
    <t>http://www.worldbank.org/projects/P113441?lang=en</t>
  </si>
  <si>
    <t>http://operationsportal2.worldbank.org/wb/opsportal/ttw/about?projId=P113488</t>
  </si>
  <si>
    <t>http://www.worldbank.org/projects/P113488?lang=en</t>
  </si>
  <si>
    <t>http://operationsportal2.worldbank.org/wb/opsportal/ttw/about?projId=P114042</t>
  </si>
  <si>
    <t>http://www.worldbank.org/projects/P114042?lang=en</t>
  </si>
  <si>
    <t>http://operationsportal2.worldbank.org/wb/opsportal/ttw/about?projId=P114847</t>
  </si>
  <si>
    <t>http://www.worldbank.org/projects/P114847?lang=en</t>
  </si>
  <si>
    <t>http://operationsportal2.worldbank.org/wb/opsportal/ttw/about?projId=P114866</t>
  </si>
  <si>
    <t>http://www.worldbank.org/projects/P114866?lang=en</t>
  </si>
  <si>
    <t>http://operationsportal2.worldbank.org/wb/opsportal/ttw/about?projId=P114963</t>
  </si>
  <si>
    <t>http://www.worldbank.org/projects/P114963?lang=en</t>
  </si>
  <si>
    <t>http://operationsportal2.worldbank.org/wb/opsportal/ttw/about?projId=P115247</t>
  </si>
  <si>
    <t>http://www.worldbank.org/projects/P115247?lang=en</t>
  </si>
  <si>
    <t>http://operationsportal2.worldbank.org/wb/opsportal/ttw/about?projId=P115347</t>
  </si>
  <si>
    <t>http://www.worldbank.org/projects/P115347?lang=en</t>
  </si>
  <si>
    <t>http://operationsportal2.worldbank.org/wb/opsportal/ttw/about?projId=P115563</t>
  </si>
  <si>
    <t>http://www.worldbank.org/projects/P115563?lang=en</t>
  </si>
  <si>
    <t>http://operationsportal2.worldbank.org/wb/opsportal/ttw/about?projId=P115647</t>
  </si>
  <si>
    <t>http://www.worldbank.org/projects/P115647?lang=en</t>
  </si>
  <si>
    <t>http://operationsportal2.worldbank.org/wb/opsportal/ttw/about?projId=P116273</t>
  </si>
  <si>
    <t>http://www.worldbank.org/projects/P116273?lang=en</t>
  </si>
  <si>
    <t>http://operationsportal2.worldbank.org/wb/opsportal/ttw/about?projId=P116520</t>
  </si>
  <si>
    <t>http://www.worldbank.org/projects/P116520?lang=en</t>
  </si>
  <si>
    <t>http://operationsportal2.worldbank.org/wb/opsportal/ttw/about?projId=P116521</t>
  </si>
  <si>
    <t>http://www.worldbank.org/projects/P116521?lang=en</t>
  </si>
  <si>
    <t>http://operationsportal2.worldbank.org/wb/opsportal/ttw/about?projId=P116542</t>
  </si>
  <si>
    <t>http://www.worldbank.org/projects/P116542?lang=en</t>
  </si>
  <si>
    <t>http://operationsportal2.worldbank.org/wb/opsportal/ttw/about?projId=P116696</t>
  </si>
  <si>
    <t>http://www.worldbank.org/projects/P116696?lang=en</t>
  </si>
  <si>
    <t>http://operationsportal2.worldbank.org/wb/opsportal/ttw/about?projId=P117087</t>
  </si>
  <si>
    <t>http://www.worldbank.org/projects/P117087?lang=en</t>
  </si>
  <si>
    <t>http://operationsportal2.worldbank.org/wb/opsportal/ttw/about?projId=P117107</t>
  </si>
  <si>
    <t>http://www.worldbank.org/projects/P117107?lang=en</t>
  </si>
  <si>
    <t>http://operationsportal2.worldbank.org/wb/opsportal/ttw/about?projId=P117248</t>
  </si>
  <si>
    <t>http://www.worldbank.org/projects/P117248?lang=en</t>
  </si>
  <si>
    <t>http://operationsportal2.worldbank.org/wb/opsportal/ttw/about?projId=P117275</t>
  </si>
  <si>
    <t>http://www.worldbank.org/projects/P117275?lang=en</t>
  </si>
  <si>
    <t>http://operationsportal2.worldbank.org/wb/opsportal/ttw/about?projId=P117363</t>
  </si>
  <si>
    <t>http://www.worldbank.org/projects/P117363?lang=en</t>
  </si>
  <si>
    <t>http://operationsportal2.worldbank.org/wb/opsportal/ttw/about?projId=P117382</t>
  </si>
  <si>
    <t>http://www.worldbank.org/projects/P117382?lang=en</t>
  </si>
  <si>
    <t>http://operationsportal2.worldbank.org/wb/opsportal/ttw/about?projId=P117384</t>
  </si>
  <si>
    <t>http://www.worldbank.org/projects/P117384?lang=en</t>
  </si>
  <si>
    <t>http://operationsportal2.worldbank.org/wb/opsportal/ttw/about?projId=P117393</t>
  </si>
  <si>
    <t>http://www.worldbank.org/projects/P117393?lang=en</t>
  </si>
  <si>
    <t>http://operationsportal2.worldbank.org/wb/opsportal/ttw/about?projId=P117394</t>
  </si>
  <si>
    <t>http://www.worldbank.org/projects/P117394?lang=en</t>
  </si>
  <si>
    <t>http://operationsportal2.worldbank.org/wb/opsportal/ttw/about?projId=P117590</t>
  </si>
  <si>
    <t>http://www.worldbank.org/projects/P117590?lang=en</t>
  </si>
  <si>
    <t>http://operationsportal2.worldbank.org/wb/opsportal/ttw/about?projId=P117596</t>
  </si>
  <si>
    <t>http://www.worldbank.org/projects/P117596?lang=en</t>
  </si>
  <si>
    <t>http://operationsportal2.worldbank.org/wb/opsportal/ttw/about?projId=P117652</t>
  </si>
  <si>
    <t>http://www.worldbank.org/projects/P117652?lang=en</t>
  </si>
  <si>
    <t>http://operationsportal2.worldbank.org/wb/opsportal/ttw/about?projId=P117764</t>
  </si>
  <si>
    <t>http://www.worldbank.org/projects/P117764?lang=en</t>
  </si>
  <si>
    <t>http://operationsportal2.worldbank.org/wb/opsportal/ttw/about?projId=P117949</t>
  </si>
  <si>
    <t>http://www.worldbank.org/projects/P117949?lang=en</t>
  </si>
  <si>
    <t>http://operationsportal2.worldbank.org/wb/opsportal/ttw/about?projId=P118028</t>
  </si>
  <si>
    <t>http://www.worldbank.org/projects/P118028?lang=en</t>
  </si>
  <si>
    <t>http://operationsportal2.worldbank.org/wb/opsportal/ttw/about?projId=P118101</t>
  </si>
  <si>
    <t>http://www.worldbank.org/projects/P118101?lang=en</t>
  </si>
  <si>
    <t>http://operationsportal2.worldbank.org/wb/opsportal/ttw/about?projId=P118112</t>
  </si>
  <si>
    <t>http://www.worldbank.org/projects/P118112?lang=en</t>
  </si>
  <si>
    <t>http://operationsportal2.worldbank.org/wb/opsportal/ttw/about?projId=P118177</t>
  </si>
  <si>
    <t>http://www.worldbank.org/projects/P118177?lang=en</t>
  </si>
  <si>
    <t>http://operationsportal2.worldbank.org/wb/opsportal/ttw/about?projId=P118187</t>
  </si>
  <si>
    <t>http://www.worldbank.org/projects/P118187?lang=en</t>
  </si>
  <si>
    <t>http://operationsportal2.worldbank.org/wb/opsportal/ttw/about?projId=P118213</t>
  </si>
  <si>
    <t>http://www.worldbank.org/projects/P118213?lang=en</t>
  </si>
  <si>
    <t>http://operationsportal2.worldbank.org/wb/opsportal/ttw/about?projId=P118779</t>
  </si>
  <si>
    <t>http://www.worldbank.org/projects/P118779?lang=en</t>
  </si>
  <si>
    <t>http://operationsportal2.worldbank.org/wb/opsportal/ttw/about?projId=P118826</t>
  </si>
  <si>
    <t>http://www.worldbank.org/projects/P118826?lang=en</t>
  </si>
  <si>
    <t>http://operationsportal2.worldbank.org/wb/opsportal/ttw/about?projId=P119139</t>
  </si>
  <si>
    <t>http://www.worldbank.org/projects/P119139?lang=en</t>
  </si>
  <si>
    <t>http://operationsportal2.worldbank.org/wb/opsportal/ttw/about?projId=P120005</t>
  </si>
  <si>
    <t>http://www.worldbank.org/projects/P120005?lang=en</t>
  </si>
  <si>
    <t>http://operationsportal2.worldbank.org/wb/opsportal/ttw/about?projId=P120125</t>
  </si>
  <si>
    <t>http://www.worldbank.org/projects/P120125?lang=en</t>
  </si>
  <si>
    <t>http://operationsportal2.worldbank.org/wb/opsportal/ttw/about?projId=P120338</t>
  </si>
  <si>
    <t>http://www.worldbank.org/projects/P120338?lang=en</t>
  </si>
  <si>
    <t>http://operationsportal2.worldbank.org/wb/opsportal/ttw/about?projId=P120427</t>
  </si>
  <si>
    <t>http://www.worldbank.org/projects/P120427?lang=en</t>
  </si>
  <si>
    <t>http://operationsportal2.worldbank.org/wb/opsportal/ttw/about?projId=P120517</t>
  </si>
  <si>
    <t>http://www.worldbank.org/projects/P120517?lang=en</t>
  </si>
  <si>
    <t>http://operationsportal2.worldbank.org/wb/opsportal/ttw/about?projId=P120830</t>
  </si>
  <si>
    <t>http://www.worldbank.org/projects/P120830?lang=en</t>
  </si>
  <si>
    <t>http://operationsportal2.worldbank.org/wb/opsportal/ttw/about?projId=P120895</t>
  </si>
  <si>
    <t>http://www.worldbank.org/projects/P120895?lang=en</t>
  </si>
  <si>
    <t>http://operationsportal2.worldbank.org/wb/opsportal/ttw/about?projId=P120913</t>
  </si>
  <si>
    <t>http://www.worldbank.org/projects/P120913?lang=en</t>
  </si>
  <si>
    <t>http://operationsportal2.worldbank.org/wb/opsportal/ttw/about?projId=P121231</t>
  </si>
  <si>
    <t>http://www.worldbank.org/projects/P121231?lang=en</t>
  </si>
  <si>
    <t>http://operationsportal2.worldbank.org/wb/opsportal/ttw/about?projId=P121455</t>
  </si>
  <si>
    <t>http://www.worldbank.org/projects/P121455?lang=en</t>
  </si>
  <si>
    <t>http://operationsportal2.worldbank.org/wb/opsportal/ttw/about?projId=P121492</t>
  </si>
  <si>
    <t>http://www.worldbank.org/projects/P121492?lang=en</t>
  </si>
  <si>
    <t>http://operationsportal2.worldbank.org/wb/opsportal/ttw/about?projId=P121528</t>
  </si>
  <si>
    <t>http://www.worldbank.org/projects/P121528?lang=en</t>
  </si>
  <si>
    <t>http://operationsportal2.worldbank.org/wb/opsportal/ttw/about?projId=P121731</t>
  </si>
  <si>
    <t>http://www.worldbank.org/projects/P121731?lang=en</t>
  </si>
  <si>
    <t>http://operationsportal2.worldbank.org/wb/opsportal/ttw/about?projId=P121755</t>
  </si>
  <si>
    <t>http://www.worldbank.org/projects/P121755?lang=en</t>
  </si>
  <si>
    <t>http://operationsportal2.worldbank.org/wb/opsportal/ttw/about?projId=P121836</t>
  </si>
  <si>
    <t>http://www.worldbank.org/projects/P121836?lang=en</t>
  </si>
  <si>
    <t>http://operationsportal2.worldbank.org/wb/opsportal/ttw/about?projId=P121842</t>
  </si>
  <si>
    <t>http://www.worldbank.org/projects/P121842?lang=en</t>
  </si>
  <si>
    <t>http://operationsportal2.worldbank.org/wb/opsportal/ttw/about?projId=P122124</t>
  </si>
  <si>
    <t>http://www.worldbank.org/projects/P122124?lang=en</t>
  </si>
  <si>
    <t>http://operationsportal2.worldbank.org/wb/opsportal/ttw/about?projId=P122194</t>
  </si>
  <si>
    <t>http://www.worldbank.org/projects/P122194?lang=en</t>
  </si>
  <si>
    <t>http://operationsportal2.worldbank.org/wb/opsportal/ttw/about?projId=P122201</t>
  </si>
  <si>
    <t>http://www.worldbank.org/projects/P122201?lang=en</t>
  </si>
  <si>
    <t>http://operationsportal2.worldbank.org/wb/opsportal/ttw/about?projId=P122229</t>
  </si>
  <si>
    <t>http://www.worldbank.org/projects/P122229?lang=en</t>
  </si>
  <si>
    <t>http://operationsportal2.worldbank.org/wb/opsportal/ttw/about?projId=P122233</t>
  </si>
  <si>
    <t>http://www.worldbank.org/projects/P122233?lang=en</t>
  </si>
  <si>
    <t>http://operationsportal2.worldbank.org/wb/opsportal/ttw/about?projId=P122398</t>
  </si>
  <si>
    <t>http://www.worldbank.org/projects/P122398?lang=en</t>
  </si>
  <si>
    <t>http://operationsportal2.worldbank.org/wb/opsportal/ttw/about?projId=P122402</t>
  </si>
  <si>
    <t>http://www.worldbank.org/projects/P122402?lang=en</t>
  </si>
  <si>
    <t>http://operationsportal2.worldbank.org/wb/opsportal/ttw/about?projId=P122476</t>
  </si>
  <si>
    <t>http://www.worldbank.org/projects/P122476?lang=en</t>
  </si>
  <si>
    <t>http://operationsportal2.worldbank.org/wb/opsportal/ttw/about?projId=P122478</t>
  </si>
  <si>
    <t>http://www.worldbank.org/projects/P122478?lang=en</t>
  </si>
  <si>
    <t>http://operationsportal2.worldbank.org/wb/opsportal/ttw/about?projId=P122546</t>
  </si>
  <si>
    <t>http://www.worldbank.org/projects/P122546?lang=en</t>
  </si>
  <si>
    <t>http://operationsportal2.worldbank.org/wb/opsportal/ttw/about?projId=P122700</t>
  </si>
  <si>
    <t>http://www.worldbank.org/projects/P122700?lang=en</t>
  </si>
  <si>
    <t>http://operationsportal2.worldbank.org/wb/opsportal/ttw/about?projId=P122776</t>
  </si>
  <si>
    <t>http://www.worldbank.org/projects/P122776?lang=en</t>
  </si>
  <si>
    <t>http://operationsportal2.worldbank.org/wb/opsportal/ttw/about?projId=P122990</t>
  </si>
  <si>
    <t>http://www.worldbank.org/projects/P122990?lang=en</t>
  </si>
  <si>
    <t>http://operationsportal2.worldbank.org/wb/opsportal/ttw/about?projId=P122998</t>
  </si>
  <si>
    <t>http://www.worldbank.org/projects/P122998?lang=en</t>
  </si>
  <si>
    <t>http://operationsportal2.worldbank.org/wb/opsportal/ttw/about?projId=P123093</t>
  </si>
  <si>
    <t>http://www.worldbank.org/projects/P123093?lang=en</t>
  </si>
  <si>
    <t>http://operationsportal2.worldbank.org/wb/opsportal/ttw/about?projId=P123146</t>
  </si>
  <si>
    <t>http://www.worldbank.org/projects/P123146?lang=en</t>
  </si>
  <si>
    <t>http://operationsportal2.worldbank.org/wb/opsportal/ttw/about?projId=P123673</t>
  </si>
  <si>
    <t>http://www.worldbank.org/projects/P123673?lang=en</t>
  </si>
  <si>
    <t>http://operationsportal2.worldbank.org/wb/opsportal/ttw/about?projId=P123845</t>
  </si>
  <si>
    <t>http://www.worldbank.org/projects/P123845?lang=en</t>
  </si>
  <si>
    <t>http://operationsportal2.worldbank.org/wb/opsportal/ttw/about?projId=P123879</t>
  </si>
  <si>
    <t>http://www.worldbank.org/projects/P123879?lang=en</t>
  </si>
  <si>
    <t>http://operationsportal2.worldbank.org/wb/opsportal/ttw/about?projId=P123900</t>
  </si>
  <si>
    <t>http://www.worldbank.org/projects/P123900?lang=en</t>
  </si>
  <si>
    <t>http://operationsportal2.worldbank.org/wb/opsportal/ttw/about?projId=P123960</t>
  </si>
  <si>
    <t>http://www.worldbank.org/projects/P123960?lang=en</t>
  </si>
  <si>
    <t>http://operationsportal2.worldbank.org/wb/opsportal/ttw/about?projId=P124015</t>
  </si>
  <si>
    <t>http://www.worldbank.org/projects/P124015?lang=en</t>
  </si>
  <si>
    <t>http://operationsportal2.worldbank.org/wb/opsportal/ttw/about?projId=P124045</t>
  </si>
  <si>
    <t>http://www.worldbank.org/projects/P124045?lang=en</t>
  </si>
  <si>
    <t>http://operationsportal2.worldbank.org/wb/opsportal/ttw/about?projId=P124514</t>
  </si>
  <si>
    <t>http://www.worldbank.org/projects/P124514?lang=en</t>
  </si>
  <si>
    <t>http://operationsportal2.worldbank.org/wb/opsportal/ttw/about?projId=P124615</t>
  </si>
  <si>
    <t>http://www.worldbank.org/projects/P124615?lang=en</t>
  </si>
  <si>
    <t>http://operationsportal2.worldbank.org/wb/opsportal/ttw/about?projId=P124639</t>
  </si>
  <si>
    <t>http://www.worldbank.org/projects/P124639?lang=en</t>
  </si>
  <si>
    <t>http://operationsportal2.worldbank.org/wb/opsportal/ttw/about?projId=P125127</t>
  </si>
  <si>
    <t>http://www.worldbank.org/projects/P125127?lang=en</t>
  </si>
  <si>
    <t>http://operationsportal2.worldbank.org/wb/opsportal/ttw/about?projId=P125288</t>
  </si>
  <si>
    <t>http://www.worldbank.org/projects/P125288?lang=en</t>
  </si>
  <si>
    <t>http://operationsportal2.worldbank.org/wb/opsportal/ttw/about?projId=P125764</t>
  </si>
  <si>
    <t>http://www.worldbank.org/projects/P125764?lang=en</t>
  </si>
  <si>
    <t>http://operationsportal2.worldbank.org/wb/opsportal/ttw/about?projId=P125770</t>
  </si>
  <si>
    <t>http://www.worldbank.org/projects/P125770?lang=en</t>
  </si>
  <si>
    <t>http://operationsportal2.worldbank.org/wb/opsportal/ttw/about?projId=P125799</t>
  </si>
  <si>
    <t>http://www.worldbank.org/projects/P125799?lang=en</t>
  </si>
  <si>
    <t>http://operationsportal2.worldbank.org/wb/opsportal/ttw/about?projId=P125890</t>
  </si>
  <si>
    <t>http://www.worldbank.org/projects/P125890?lang=en</t>
  </si>
  <si>
    <t>http://operationsportal2.worldbank.org/wb/opsportal/ttw/about?projId=P125952</t>
  </si>
  <si>
    <t>http://www.worldbank.org/projects/P125952?lang=en</t>
  </si>
  <si>
    <t>http://operationsportal2.worldbank.org/wb/opsportal/ttw/about?projId=P125958</t>
  </si>
  <si>
    <t>http://www.worldbank.org/projects/P125958?lang=en</t>
  </si>
  <si>
    <t>http://operationsportal2.worldbank.org/wb/opsportal/ttw/about?projId=P126324</t>
  </si>
  <si>
    <t>http://www.worldbank.org/projects/P126324?lang=en</t>
  </si>
  <si>
    <t>http://operationsportal2.worldbank.org/wb/opsportal/ttw/about?projId=P126343</t>
  </si>
  <si>
    <t>http://www.worldbank.org/projects/P126343?lang=en</t>
  </si>
  <si>
    <t>http://operationsportal2.worldbank.org/wb/opsportal/ttw/about?projId=P126357</t>
  </si>
  <si>
    <t>http://www.worldbank.org/projects/P126357?lang=en</t>
  </si>
  <si>
    <t>http://operationsportal2.worldbank.org/wb/opsportal/ttw/about?projId=P126372</t>
  </si>
  <si>
    <t>http://www.worldbank.org/projects/P126372?lang=en</t>
  </si>
  <si>
    <t>http://operationsportal2.worldbank.org/wb/opsportal/ttw/about?projId=P126452</t>
  </si>
  <si>
    <t>http://www.worldbank.org/projects/P126452?lang=en</t>
  </si>
  <si>
    <t>http://operationsportal2.worldbank.org/wb/opsportal/ttw/about?projId=P126791</t>
  </si>
  <si>
    <t>http://www.worldbank.org/projects/P126791?lang=en</t>
  </si>
  <si>
    <t>http://operationsportal2.worldbank.org/wb/opsportal/ttw/about?projId=P126848</t>
  </si>
  <si>
    <t>http://www.worldbank.org/projects/P126848?lang=en</t>
  </si>
  <si>
    <t>http://operationsportal2.worldbank.org/wb/opsportal/ttw/about?projId=P126964</t>
  </si>
  <si>
    <t>http://www.worldbank.org/projects/P126964?lang=en</t>
  </si>
  <si>
    <t>http://operationsportal2.worldbank.org/wb/opsportal/ttw/about?projId=P127040</t>
  </si>
  <si>
    <t>http://www.worldbank.org/projects/P127040?lang=en</t>
  </si>
  <si>
    <t>http://operationsportal2.worldbank.org/wb/opsportal/ttw/about?projId=P127245</t>
  </si>
  <si>
    <t>http://www.worldbank.org/projects/P127245?lang=en</t>
  </si>
  <si>
    <t>http://operationsportal2.worldbank.org/wb/opsportal/ttw/about?projId=P127319</t>
  </si>
  <si>
    <t>http://www.worldbank.org/projects/P127319?lang=en</t>
  </si>
  <si>
    <t>http://operationsportal2.worldbank.org/wb/opsportal/ttw/about?projId=P127388</t>
  </si>
  <si>
    <t>http://www.worldbank.org/projects/P127388?lang=en</t>
  </si>
  <si>
    <t>http://operationsportal2.worldbank.org/wb/opsportal/ttw/about?projId=P127463</t>
  </si>
  <si>
    <t>http://www.worldbank.org/projects/P127463?lang=en</t>
  </si>
  <si>
    <t>http://operationsportal2.worldbank.org/wb/opsportal/ttw/about?projId=P127734</t>
  </si>
  <si>
    <t>http://www.worldbank.org/projects/P127734?lang=en</t>
  </si>
  <si>
    <t>http://operationsportal2.worldbank.org/wb/opsportal/ttw/about?projId=P127807</t>
  </si>
  <si>
    <t>http://www.worldbank.org/projects/P127807?lang=en</t>
  </si>
  <si>
    <t>http://operationsportal2.worldbank.org/wb/opsportal/ttw/about?projId=P128208</t>
  </si>
  <si>
    <t>http://www.worldbank.org/projects/P128208?lang=en</t>
  </si>
  <si>
    <t>http://operationsportal2.worldbank.org/wb/opsportal/ttw/about?projId=P128378</t>
  </si>
  <si>
    <t>http://www.worldbank.org/projects/P128378?lang=en</t>
  </si>
  <si>
    <t>http://operationsportal2.worldbank.org/wb/opsportal/ttw/about?projId=P128891</t>
  </si>
  <si>
    <t>http://www.worldbank.org/projects/P128891?lang=en</t>
  </si>
  <si>
    <t>http://operationsportal2.worldbank.org/wb/opsportal/ttw/about?projId=P128909</t>
  </si>
  <si>
    <t>http://www.worldbank.org/projects/P128909?lang=en</t>
  </si>
  <si>
    <t>http://operationsportal2.worldbank.org/wb/opsportal/ttw/about?projId=P129332</t>
  </si>
  <si>
    <t>http://www.worldbank.org/projects/P129332?lang=en</t>
  </si>
  <si>
    <t>http://operationsportal2.worldbank.org/wb/opsportal/ttw/about?projId=P129428</t>
  </si>
  <si>
    <t>http://www.worldbank.org/projects/P129428?lang=en</t>
  </si>
  <si>
    <t>http://operationsportal2.worldbank.org/wb/opsportal/ttw/about?projId=P129524</t>
  </si>
  <si>
    <t>http://www.worldbank.org/projects/P129524?lang=en</t>
  </si>
  <si>
    <t>http://operationsportal2.worldbank.org/wb/opsportal/ttw/about?projId=P129770</t>
  </si>
  <si>
    <t>http://www.worldbank.org/projects/P129770?lang=en</t>
  </si>
  <si>
    <t>http://operationsportal2.worldbank.org/wb/opsportal/ttw/about?projId=P129828</t>
  </si>
  <si>
    <t>http://www.worldbank.org/projects/P129828?lang=en</t>
  </si>
  <si>
    <t>http://operationsportal2.worldbank.org/wb/opsportal/ttw/about?projId=P130091</t>
  </si>
  <si>
    <t>http://www.worldbank.org/projects/P130091?lang=en</t>
  </si>
  <si>
    <t>http://operationsportal2.worldbank.org/wb/opsportal/ttw/about?projId=P130182</t>
  </si>
  <si>
    <t>http://www.worldbank.org/projects/P130182?lang=en</t>
  </si>
  <si>
    <t>http://operationsportal2.worldbank.org/wb/opsportal/ttw/about?projId=P130184</t>
  </si>
  <si>
    <t>http://www.worldbank.org/projects/P130184?lang=en</t>
  </si>
  <si>
    <t>http://operationsportal2.worldbank.org/wb/opsportal/ttw/about?projId=P130202</t>
  </si>
  <si>
    <t>http://www.worldbank.org/projects/P130202?lang=en</t>
  </si>
  <si>
    <t>http://operationsportal2.worldbank.org/wb/opsportal/ttw/about?projId=P130328</t>
  </si>
  <si>
    <t>http://www.worldbank.org/projects/P130328?lang=en</t>
  </si>
  <si>
    <t>http://operationsportal2.worldbank.org/wb/opsportal/ttw/about?projId=P130471</t>
  </si>
  <si>
    <t>http://www.worldbank.org/projects/P130471?lang=en</t>
  </si>
  <si>
    <t>http://operationsportal2.worldbank.org/wb/opsportal/ttw/about?projId=P130592</t>
  </si>
  <si>
    <t>http://www.worldbank.org/projects/P130592?lang=en</t>
  </si>
  <si>
    <t>http://operationsportal2.worldbank.org/wb/opsportal/ttw/about?projId=P130853</t>
  </si>
  <si>
    <t>http://www.worldbank.org/projects/P130853?lang=en</t>
  </si>
  <si>
    <t>http://operationsportal2.worldbank.org/wb/opsportal/ttw/about?projId=P130878</t>
  </si>
  <si>
    <t>http://www.worldbank.org/projects/P130878?lang=en</t>
  </si>
  <si>
    <t>http://operationsportal2.worldbank.org/wb/opsportal/ttw/about?projId=P130891</t>
  </si>
  <si>
    <t>http://www.worldbank.org/projects/P130891?lang=en</t>
  </si>
  <si>
    <t>http://operationsportal2.worldbank.org/wb/opsportal/ttw/about?projId=P131029</t>
  </si>
  <si>
    <t>http://www.worldbank.org/projects/P131029?lang=en</t>
  </si>
  <si>
    <t>http://operationsportal2.worldbank.org/wb/opsportal/ttw/about?projId=P131202</t>
  </si>
  <si>
    <t>http://www.worldbank.org/projects/P131202?lang=en</t>
  </si>
  <si>
    <t>http://operationsportal2.worldbank.org/wb/opsportal/ttw/about?projId=P131305</t>
  </si>
  <si>
    <t>http://www.worldbank.org/projects/P131305?lang=en</t>
  </si>
  <si>
    <t>http://operationsportal2.worldbank.org/wb/opsportal/ttw/about?projId=P131660</t>
  </si>
  <si>
    <t>http://www.worldbank.org/projects/P131660?lang=en</t>
  </si>
  <si>
    <t>http://operationsportal2.worldbank.org/wb/opsportal/ttw/about?projId=P131687</t>
  </si>
  <si>
    <t>http://www.worldbank.org/projects/P131687?lang=en</t>
  </si>
  <si>
    <t>http://operationsportal2.worldbank.org/wb/opsportal/ttw/about?projId=P132216</t>
  </si>
  <si>
    <t>http://www.worldbank.org/projects/P132216?lang=en</t>
  </si>
  <si>
    <t>http://operationsportal2.worldbank.org/wb/opsportal/ttw/about?projId=P132234</t>
  </si>
  <si>
    <t>http://www.worldbank.org/projects/P132234?lang=en</t>
  </si>
  <si>
    <t>http://operationsportal2.worldbank.org/wb/opsportal/ttw/about?projId=P132634</t>
  </si>
  <si>
    <t>http://www.worldbank.org/projects/P132634?lang=en</t>
  </si>
  <si>
    <t>http://operationsportal2.worldbank.org/wb/opsportal/ttw/about?projId=P132821</t>
  </si>
  <si>
    <t>http://www.worldbank.org/projects/P132821?lang=en</t>
  </si>
  <si>
    <t>http://operationsportal2.worldbank.org/wb/opsportal/ttw/about?projId=P133021</t>
  </si>
  <si>
    <t>http://www.worldbank.org/projects/P133021?lang=en</t>
  </si>
  <si>
    <t>http://operationsportal2.worldbank.org/wb/opsportal/ttw/about?projId=P133045</t>
  </si>
  <si>
    <t>http://www.worldbank.org/projects/P133045?lang=en</t>
  </si>
  <si>
    <t>http://operationsportal2.worldbank.org/wb/opsportal/ttw/about?projId=P133079</t>
  </si>
  <si>
    <t>http://www.worldbank.org/projects/P133079?lang=en</t>
  </si>
  <si>
    <t>http://operationsportal2.worldbank.org/wb/opsportal/ttw/about?projId=P133226</t>
  </si>
  <si>
    <t>http://www.worldbank.org/projects/P133226?lang=en</t>
  </si>
  <si>
    <t>http://operationsportal2.worldbank.org/wb/opsportal/ttw/about?projId=P133333</t>
  </si>
  <si>
    <t>http://www.worldbank.org/projects/P133333?lang=en</t>
  </si>
  <si>
    <t>http://operationsportal2.worldbank.org/wb/opsportal/ttw/about?projId=P133424</t>
  </si>
  <si>
    <t>http://www.worldbank.org/projects/P133424?lang=en</t>
  </si>
  <si>
    <t>http://operationsportal2.worldbank.org/wb/opsportal/ttw/about?projId=P133554</t>
  </si>
  <si>
    <t>http://www.worldbank.org/projects/P133554?lang=en</t>
  </si>
  <si>
    <t>http://operationsportal2.worldbank.org/wb/opsportal/ttw/about?projId=P133620</t>
  </si>
  <si>
    <t>http://www.worldbank.org/projects/P133620?lang=en</t>
  </si>
  <si>
    <t>http://operationsportal2.worldbank.org/wb/opsportal/ttw/about?projId=P133731</t>
  </si>
  <si>
    <t>http://www.worldbank.org/projects/P133731?lang=en</t>
  </si>
  <si>
    <t>http://operationsportal2.worldbank.org/wb/opsportal/ttw/about?projId=P133756</t>
  </si>
  <si>
    <t>http://www.worldbank.org/projects/P133756?lang=en</t>
  </si>
  <si>
    <t>http://operationsportal2.worldbank.org/wb/opsportal/ttw/about?projId=P143064</t>
  </si>
  <si>
    <t>http://www.worldbank.org/projects/P143064?lang=en</t>
  </si>
  <si>
    <t>http://operationsportal2.worldbank.org/wb/opsportal/ttw/about?projId=P143197</t>
  </si>
  <si>
    <t>http://www.worldbank.org/projects/P143197?lang=en</t>
  </si>
  <si>
    <t>http://operationsportal2.worldbank.org/wb/opsportal/ttw/about?projId=P143274</t>
  </si>
  <si>
    <t>http://www.worldbank.org/projects/P143274?lang=en</t>
  </si>
  <si>
    <t>http://operationsportal2.worldbank.org/wb/opsportal/ttw/about?projId=P143588</t>
  </si>
  <si>
    <t>http://www.worldbank.org/projects/P143588?lang=en</t>
  </si>
  <si>
    <t>http://operationsportal2.worldbank.org/wb/opsportal/ttw/about?projId=P143774</t>
  </si>
  <si>
    <t>http://www.worldbank.org/projects/P143774?lang=en</t>
  </si>
  <si>
    <t>http://operationsportal2.worldbank.org/wb/opsportal/ttw/about?projId=P143915</t>
  </si>
  <si>
    <t>http://www.worldbank.org/projects/P143915?lang=en</t>
  </si>
  <si>
    <t>http://operationsportal2.worldbank.org/wb/opsportal/ttw/about?projId=P143975</t>
  </si>
  <si>
    <t>http://www.worldbank.org/projects/P143975?lang=en</t>
  </si>
  <si>
    <t>http://operationsportal2.worldbank.org/wb/opsportal/ttw/about?projId=P143979</t>
  </si>
  <si>
    <t>http://www.worldbank.org/projects/P143979?lang=en</t>
  </si>
  <si>
    <t>http://operationsportal2.worldbank.org/wb/opsportal/ttw/about?projId=P144140</t>
  </si>
  <si>
    <t>http://www.worldbank.org/projects/P144140?lang=en</t>
  </si>
  <si>
    <t>http://operationsportal2.worldbank.org/wb/opsportal/ttw/about?projId=P144447</t>
  </si>
  <si>
    <t>http://www.worldbank.org/projects/P144447?lang=en</t>
  </si>
  <si>
    <t>http://operationsportal2.worldbank.org/wb/opsportal/ttw/about?projId=P144674</t>
  </si>
  <si>
    <t>http://www.worldbank.org/projects/P144674?lang=en</t>
  </si>
  <si>
    <t>http://operationsportal2.worldbank.org/wb/opsportal/ttw/about?projId=P144700</t>
  </si>
  <si>
    <t>http://www.worldbank.org/projects/P144700?lang=en</t>
  </si>
  <si>
    <t>http://operationsportal2.worldbank.org/wb/opsportal/ttw/about?projId=P144874</t>
  </si>
  <si>
    <t>http://www.worldbank.org/projects/P144874?lang=en</t>
  </si>
  <si>
    <t>http://operationsportal2.worldbank.org/wb/opsportal/ttw/about?projId=P144952</t>
  </si>
  <si>
    <t>http://www.worldbank.org/projects/P144952?lang=en</t>
  </si>
  <si>
    <t>http://operationsportal2.worldbank.org/wb/opsportal/ttw/about?projId=P145185</t>
  </si>
  <si>
    <t>http://www.worldbank.org/projects/P145185?lang=en</t>
  </si>
  <si>
    <t>http://operationsportal2.worldbank.org/wb/opsportal/ttw/about?projId=P145261</t>
  </si>
  <si>
    <t>http://www.worldbank.org/projects/P145261?lang=en</t>
  </si>
  <si>
    <t>http://operationsportal2.worldbank.org/wb/opsportal/ttw/about?projId=P145317</t>
  </si>
  <si>
    <t>http://www.worldbank.org/projects/P145317?lang=en</t>
  </si>
  <si>
    <t>http://operationsportal2.worldbank.org/wb/opsportal/ttw/about?projId=P145534</t>
  </si>
  <si>
    <t>http://www.worldbank.org/projects/P145534?lang=en</t>
  </si>
  <si>
    <t>http://operationsportal2.worldbank.org/wb/opsportal/ttw/about?projId=P145617</t>
  </si>
  <si>
    <t>http://www.worldbank.org/projects/P145617?lang=en</t>
  </si>
  <si>
    <t>http://operationsportal2.worldbank.org/wb/opsportal/ttw/about?projId=P145741</t>
  </si>
  <si>
    <t>http://www.worldbank.org/projects/P145741?lang=en</t>
  </si>
  <si>
    <t>http://operationsportal2.worldbank.org/wb/opsportal/ttw/about?projId=P145747</t>
  </si>
  <si>
    <t>http://www.worldbank.org/projects/P145747?lang=en</t>
  </si>
  <si>
    <t>http://operationsportal2.worldbank.org/wb/opsportal/ttw/about?projId=P145965</t>
  </si>
  <si>
    <t>http://www.worldbank.org/projects/P145965?lang=en</t>
  </si>
  <si>
    <t>http://operationsportal2.worldbank.org/wb/opsportal/ttw/about?projId=P146006</t>
  </si>
  <si>
    <t>http://www.worldbank.org/projects/P146006?lang=en</t>
  </si>
  <si>
    <t>http://operationsportal2.worldbank.org/wb/opsportal/ttw/about?projId=P146688</t>
  </si>
  <si>
    <t>http://www.worldbank.org/projects/P146688?lang=en</t>
  </si>
  <si>
    <t>http://operationsportal2.worldbank.org/wb/opsportal/ttw/about?projId=P146804</t>
  </si>
  <si>
    <t>http://www.worldbank.org/projects/P146804?lang=en</t>
  </si>
  <si>
    <t>http://operationsportal2.worldbank.org/wb/opsportal/ttw/about?projId=P146877</t>
  </si>
  <si>
    <t>http://www.worldbank.org/projects/P146877?lang=en</t>
  </si>
  <si>
    <t>http://operationsportal2.worldbank.org/wb/opsportal/ttw/about?projId=P146997</t>
  </si>
  <si>
    <t>http://www.worldbank.org/projects/P146997?lang=en</t>
  </si>
  <si>
    <t>http://operationsportal2.worldbank.org/wb/opsportal/ttw/about?projId=P147014</t>
  </si>
  <si>
    <t>http://www.worldbank.org/projects/P147014?lang=en</t>
  </si>
  <si>
    <t>http://operationsportal2.worldbank.org/wb/opsportal/ttw/about?projId=P147017</t>
  </si>
  <si>
    <t>http://www.worldbank.org/projects/P147017?lang=en</t>
  </si>
  <si>
    <t>http://operationsportal2.worldbank.org/wb/opsportal/ttw/about?projId=P147073</t>
  </si>
  <si>
    <t>http://www.worldbank.org/projects/P147073?lang=en</t>
  </si>
  <si>
    <t>http://operationsportal2.worldbank.org/wb/opsportal/ttw/about?projId=P147127</t>
  </si>
  <si>
    <t>http://www.worldbank.org/projects/P147127?lang=en</t>
  </si>
  <si>
    <t>http://operationsportal2.worldbank.org/wb/opsportal/ttw/about?projId=P147212</t>
  </si>
  <si>
    <t>http://www.worldbank.org/projects/P147212?lang=en</t>
  </si>
  <si>
    <t>http://operationsportal2.worldbank.org/wb/opsportal/ttw/about?projId=P147239</t>
  </si>
  <si>
    <t>http://www.worldbank.org/projects/P147239?lang=en</t>
  </si>
  <si>
    <t>http://operationsportal2.worldbank.org/wb/opsportal/ttw/about?projId=P147343</t>
  </si>
  <si>
    <t>http://www.worldbank.org/projects/P147343?lang=en</t>
  </si>
  <si>
    <t>http://operationsportal2.worldbank.org/wb/opsportal/ttw/about?projId=P147483</t>
  </si>
  <si>
    <t>http://www.worldbank.org/projects/P147483?lang=en</t>
  </si>
  <si>
    <t>http://operationsportal2.worldbank.org/wb/opsportal/ttw/about?projId=P147555</t>
  </si>
  <si>
    <t>http://www.worldbank.org/projects/P147555?lang=en</t>
  </si>
  <si>
    <t>http://operationsportal2.worldbank.org/wb/opsportal/ttw/about?projId=P147924</t>
  </si>
  <si>
    <t>http://www.worldbank.org/projects/P147924?lang=en</t>
  </si>
  <si>
    <t>http://operationsportal2.worldbank.org/wb/opsportal/ttw/about?projId=P148130</t>
  </si>
  <si>
    <t>http://www.worldbank.org/projects/P148130?lang=en</t>
  </si>
  <si>
    <t>http://operationsportal2.worldbank.org/wb/opsportal/ttw/about?projId=P148146</t>
  </si>
  <si>
    <t>http://www.worldbank.org/projects/P148146?lang=en</t>
  </si>
  <si>
    <t>http://operationsportal2.worldbank.org/wb/opsportal/ttw/about?projId=P148288</t>
  </si>
  <si>
    <t>http://www.worldbank.org/projects/P148288?lang=en</t>
  </si>
  <si>
    <t>http://operationsportal2.worldbank.org/wb/opsportal/ttw/about?projId=P148447</t>
  </si>
  <si>
    <t>http://www.worldbank.org/projects/P148447?lang=en</t>
  </si>
  <si>
    <t>http://operationsportal2.worldbank.org/wb/opsportal/ttw/about?projId=P148537</t>
  </si>
  <si>
    <t>http://www.worldbank.org/projects/P148537?lang=en</t>
  </si>
  <si>
    <t>http://operationsportal2.worldbank.org/wb/opsportal/ttw/about?projId=P148569</t>
  </si>
  <si>
    <t>http://www.worldbank.org/projects/P148569?lang=en</t>
  </si>
  <si>
    <t>http://operationsportal2.worldbank.org/wb/opsportal/ttw/about?projId=P149095</t>
  </si>
  <si>
    <t>http://www.worldbank.org/projects/P149095?lang=en</t>
  </si>
  <si>
    <t>http://operationsportal2.worldbank.org/wb/opsportal/ttw/about?projId=P149176</t>
  </si>
  <si>
    <t>http://www.worldbank.org/projects/P149176?lang=en</t>
  </si>
  <si>
    <t>http://operationsportal2.worldbank.org/wb/opsportal/ttw/about?projId=P149182</t>
  </si>
  <si>
    <t>http://www.worldbank.org/projects/P149182?lang=en</t>
  </si>
  <si>
    <t>http://operationsportal2.worldbank.org/wb/opsportal/ttw/about?projId=P149323</t>
  </si>
  <si>
    <t>http://www.worldbank.org/projects/P149323?lang=en</t>
  </si>
  <si>
    <t>http://operationsportal2.worldbank.org/wb/opsportal/ttw/about?projId=P149743</t>
  </si>
  <si>
    <t>http://www.worldbank.org/projects/P149743?lang=en</t>
  </si>
  <si>
    <t>http://operationsportal2.worldbank.org/wb/opsportal/ttw/about?projId=P149884</t>
  </si>
  <si>
    <t>http://www.worldbank.org/projects/P149884?lang=en</t>
  </si>
  <si>
    <t>http://operationsportal2.worldbank.org/wb/opsportal/ttw/about?projId=P149913</t>
  </si>
  <si>
    <t>http://www.worldbank.org/projects/P149913?lang=en</t>
  </si>
  <si>
    <t>http://operationsportal2.worldbank.org/wb/opsportal/ttw/about?projId=P149996</t>
  </si>
  <si>
    <t>http://www.worldbank.org/projects/P149996?lang=en</t>
  </si>
  <si>
    <t>http://operationsportal2.worldbank.org/wb/opsportal/ttw/about?projId=P150116</t>
  </si>
  <si>
    <t>http://www.worldbank.org/projects/P150116?lang=en</t>
  </si>
  <si>
    <t>http://operationsportal2.worldbank.org/wb/opsportal/ttw/about?projId=P150288</t>
  </si>
  <si>
    <t>http://www.worldbank.org/projects/P150288?lang=en</t>
  </si>
  <si>
    <t>http://operationsportal2.worldbank.org/wb/opsportal/ttw/about?projId=P150308</t>
  </si>
  <si>
    <t>http://www.worldbank.org/projects/P150308?lang=en</t>
  </si>
  <si>
    <t>http://operationsportal2.worldbank.org/wb/opsportal/ttw/about?projId=P150381</t>
  </si>
  <si>
    <t>http://www.worldbank.org/projects/P150381?lang=en</t>
  </si>
  <si>
    <t>http://operationsportal2.worldbank.org/wb/opsportal/ttw/about?projId=P150430</t>
  </si>
  <si>
    <t>http://www.worldbank.org/projects/P150430?lang=en</t>
  </si>
  <si>
    <t>http://operationsportal2.worldbank.org/wb/opsportal/ttw/about?projId=P150468</t>
  </si>
  <si>
    <t>http://www.worldbank.org/projects/P150468?lang=en</t>
  </si>
  <si>
    <t>http://operationsportal2.worldbank.org/wb/opsportal/ttw/about?projId=P150474</t>
  </si>
  <si>
    <t>http://www.worldbank.org/projects/P150474?lang=en</t>
  </si>
  <si>
    <t>http://operationsportal2.worldbank.org/wb/opsportal/ttw/about?projId=P150922</t>
  </si>
  <si>
    <t>http://www.worldbank.org/projects/P150922?lang=en</t>
  </si>
  <si>
    <t>http://operationsportal2.worldbank.org/wb/opsportal/ttw/about?projId=P151155</t>
  </si>
  <si>
    <t>http://www.worldbank.org/projects/P151155?lang=en</t>
  </si>
  <si>
    <t>http://operationsportal2.worldbank.org/wb/opsportal/ttw/about?projId=P151357</t>
  </si>
  <si>
    <t>http://www.worldbank.org/projects/P151357?lang=en</t>
  </si>
  <si>
    <t>http://operationsportal2.worldbank.org/wb/opsportal/ttw/about?projId=P151425</t>
  </si>
  <si>
    <t>http://www.worldbank.org/projects/P151425?lang=en</t>
  </si>
  <si>
    <t>http://operationsportal2.worldbank.org/wb/opsportal/ttw/about?projId=P151447</t>
  </si>
  <si>
    <t>http://www.worldbank.org/projects/P151447?lang=en</t>
  </si>
  <si>
    <t>http://operationsportal2.worldbank.org/wb/opsportal/ttw/about?projId=P151488</t>
  </si>
  <si>
    <t>http://www.worldbank.org/projects/P151488?lang=en</t>
  </si>
  <si>
    <t>http://operationsportal2.worldbank.org/wb/opsportal/ttw/about?projId=P151492</t>
  </si>
  <si>
    <t>http://www.worldbank.org/projects/P151492?lang=en</t>
  </si>
  <si>
    <t>http://operationsportal2.worldbank.org/wb/opsportal/ttw/about?projId=P151507</t>
  </si>
  <si>
    <t>http://www.worldbank.org/projects/P151507?lang=en</t>
  </si>
  <si>
    <t>http://operationsportal2.worldbank.org/wb/opsportal/ttw/about?projId=P151593</t>
  </si>
  <si>
    <t>http://www.worldbank.org/projects/P151593?lang=en</t>
  </si>
  <si>
    <t>http://operationsportal2.worldbank.org/wb/opsportal/ttw/about?projId=P151923</t>
  </si>
  <si>
    <t>http://www.worldbank.org/projects/P151923?lang=en</t>
  </si>
  <si>
    <t>http://operationsportal2.worldbank.org/wb/opsportal/ttw/about?projId=P151972</t>
  </si>
  <si>
    <t>http://www.worldbank.org/projects/P151972?lang=en</t>
  </si>
  <si>
    <t>http://operationsportal2.worldbank.org/wb/opsportal/ttw/about?projId=P152029</t>
  </si>
  <si>
    <t>http://www.worldbank.org/projects/P152029?lang=en</t>
  </si>
  <si>
    <t>http://operationsportal2.worldbank.org/wb/opsportal/ttw/about?projId=P152398</t>
  </si>
  <si>
    <t>http://www.worldbank.org/projects/P152398?lang=en</t>
  </si>
  <si>
    <t>http://operationsportal2.worldbank.org/wb/opsportal/ttw/about?projId=P152528</t>
  </si>
  <si>
    <t>http://www.worldbank.org/projects/P152528?lang=en</t>
  </si>
  <si>
    <t>http://operationsportal2.worldbank.org/wb/opsportal/ttw/about?projId=P153203</t>
  </si>
  <si>
    <t>http://www.worldbank.org/projects/P153203?lang=en</t>
  </si>
  <si>
    <t>http://operationsportal2.worldbank.org/wb/opsportal/ttw/about?projId=P153366</t>
  </si>
  <si>
    <t>http://www.worldbank.org/projects/P153366?lang=en</t>
  </si>
  <si>
    <t>http://operationsportal2.worldbank.org/wb/opsportal/ttw/about?projId=P153744</t>
  </si>
  <si>
    <t>http://www.worldbank.org/projects/P153744?lang=en</t>
  </si>
  <si>
    <t>http://operationsportal2.worldbank.org/wb/opsportal/ttw/about?projId=P154041</t>
  </si>
  <si>
    <t>http://www.worldbank.org/projects/P154041?lang=en</t>
  </si>
  <si>
    <t>http://operationsportal2.worldbank.org/wb/opsportal/ttw/about?projId=P154981</t>
  </si>
  <si>
    <t>http://operationsportal2.worldbank.org/wb/opsportal/ttw/about?projId=P002976</t>
  </si>
  <si>
    <t>http://operationsportal2.worldbank.org/wb/opsportal/ttw/about?projId=P002992</t>
  </si>
  <si>
    <t>http://operationsportal2.worldbank.org/wb/opsportal/ttw/about?projId=P003585</t>
  </si>
  <si>
    <t>http://operationsportal2.worldbank.org/wb/opsportal/ttw/about?projId=P003647</t>
  </si>
  <si>
    <t>http://operationsportal2.worldbank.org/wb/opsportal/ttw/about?projId=P006018</t>
  </si>
  <si>
    <t>http://operationsportal2.worldbank.org/wb/opsportal/ttw/about?projId=P006205</t>
  </si>
  <si>
    <t>http://operationsportal2.worldbank.org/wb/opsportal/ttw/about?projId=P008272</t>
  </si>
  <si>
    <t>http://operationsportal2.worldbank.org/wb/opsportal/ttw/about?projId=P008413</t>
  </si>
  <si>
    <t>http://operationsportal2.worldbank.org/wb/opsportal/ttw/about?projId=P008831</t>
  </si>
  <si>
    <t>http://operationsportal2.worldbank.org/wb/opsportal/ttw/about?projId=P009131</t>
  </si>
  <si>
    <t>http://operationsportal2.worldbank.org/wb/opsportal/ttw/about?projId=P034035</t>
  </si>
  <si>
    <t>http://operationsportal2.worldbank.org/wb/opsportal/ttw/about?projId=P034092</t>
  </si>
  <si>
    <t>http://operationsportal2.worldbank.org/wb/opsportal/ttw/about?projId=P035623</t>
  </si>
  <si>
    <t>http://operationsportal2.worldbank.org/wb/opsportal/ttw/about?projId=P036056</t>
  </si>
  <si>
    <t>http://operationsportal2.worldbank.org/wb/opsportal/ttw/about?projId=P038572</t>
  </si>
  <si>
    <t>http://operationsportal2.worldbank.org/wb/opsportal/ttw/about?projId=P039086</t>
  </si>
  <si>
    <t>http://operationsportal2.worldbank.org/wb/opsportal/ttw/about?projId=P040019</t>
  </si>
  <si>
    <t>http://operationsportal2.worldbank.org/wb/opsportal/ttw/about?projId=P040107</t>
  </si>
  <si>
    <t>http://operationsportal2.worldbank.org/wb/opsportal/ttw/about?projId=P040115</t>
  </si>
  <si>
    <t>http://operationsportal2.worldbank.org/wb/opsportal/ttw/about?projId=P041971</t>
  </si>
  <si>
    <t>http://operationsportal2.worldbank.org/wb/opsportal/ttw/about?projId=P044387</t>
  </si>
  <si>
    <t>http://operationsportal2.worldbank.org/wb/opsportal/ttw/about?projId=P044388</t>
  </si>
  <si>
    <t>http://operationsportal2.worldbank.org/wb/opsportal/ttw/about?projId=P044809</t>
  </si>
  <si>
    <t>http://operationsportal2.worldbank.org/wb/opsportal/ttw/about?projId=P044810</t>
  </si>
  <si>
    <t>http://operationsportal2.worldbank.org/wb/opsportal/ttw/about?projId=P046821</t>
  </si>
  <si>
    <t>http://operationsportal2.worldbank.org/wb/opsportal/ttw/about?projId=P047039</t>
  </si>
  <si>
    <t>http://operationsportal2.worldbank.org/wb/opsportal/ttw/about?projId=P047761</t>
  </si>
  <si>
    <t>http://operationsportal2.worldbank.org/wb/opsportal/ttw/about?projId=P048654</t>
  </si>
  <si>
    <t>http://operationsportal2.worldbank.org/wb/opsportal/ttw/about?projId=P049051</t>
  </si>
  <si>
    <t>http://operationsportal2.worldbank.org/wb/opsportal/ttw/about?projId=P049716</t>
  </si>
  <si>
    <t>http://operationsportal2.worldbank.org/wb/opsportal/ttw/about?projId=P050354</t>
  </si>
  <si>
    <t>http://operationsportal2.worldbank.org/wb/opsportal/ttw/about?projId=P050440</t>
  </si>
  <si>
    <t>http://operationsportal2.worldbank.org/wb/opsportal/ttw/about?projId=P050615</t>
  </si>
  <si>
    <t>http://operationsportal2.worldbank.org/wb/opsportal/ttw/about?projId=P050938</t>
  </si>
  <si>
    <t>http://operationsportal2.worldbank.org/wb/opsportal/ttw/about?projId=P055461</t>
  </si>
  <si>
    <t>http://operationsportal2.worldbank.org/wb/opsportal/ttw/about?projId=P055480</t>
  </si>
  <si>
    <t>http://operationsportal2.worldbank.org/wb/opsportal/ttw/about?projId=P055585</t>
  </si>
  <si>
    <t>http://operationsportal2.worldbank.org/wb/opsportal/ttw/about?projId=P055844</t>
  </si>
  <si>
    <t>http://operationsportal2.worldbank.org/wb/opsportal/ttw/about?projId=P057182</t>
  </si>
  <si>
    <t>http://operationsportal2.worldbank.org/wb/opsportal/ttw/about?projId=P057449</t>
  </si>
  <si>
    <t>http://operationsportal2.worldbank.org/wb/opsportal/ttw/about?projId=P057813</t>
  </si>
  <si>
    <t>http://operationsportal2.worldbank.org/wb/opsportal/ttw/about?projId=P057815</t>
  </si>
  <si>
    <t>http://operationsportal2.worldbank.org/wb/opsportal/ttw/about?projId=P057838</t>
  </si>
  <si>
    <t>http://operationsportal2.worldbank.org/wb/opsportal/ttw/about?projId=P058587</t>
  </si>
  <si>
    <t>http://operationsportal2.worldbank.org/wb/opsportal/ttw/about?projId=P059755</t>
  </si>
  <si>
    <t>http://operationsportal2.worldbank.org/wb/opsportal/ttw/about?projId=P060786</t>
  </si>
  <si>
    <t>http://operationsportal2.worldbank.org/wb/opsportal/ttw/about?projId=P060833</t>
  </si>
  <si>
    <t>http://operationsportal2.worldbank.org/wb/opsportal/ttw/about?projId=P062790</t>
  </si>
  <si>
    <t>http://operationsportal2.worldbank.org/wb/opsportal/ttw/about?projId=P062840</t>
  </si>
  <si>
    <t>http://operationsportal2.worldbank.org/wb/opsportal/ttw/about?projId=P063918</t>
  </si>
  <si>
    <t>http://operationsportal2.worldbank.org/wb/opsportal/ttw/about?projId=P064919</t>
  </si>
  <si>
    <t>http://operationsportal2.worldbank.org/wb/opsportal/ttw/about?projId=P065113</t>
  </si>
  <si>
    <t>http://operationsportal2.worldbank.org/wb/opsportal/ttw/about?projId=P066076</t>
  </si>
  <si>
    <t>http://operationsportal2.worldbank.org/wb/opsportal/ttw/about?projId=P066155</t>
  </si>
  <si>
    <t>http://operationsportal2.worldbank.org/wb/opsportal/ttw/about?projId=P066260</t>
  </si>
  <si>
    <t>http://operationsportal2.worldbank.org/wb/opsportal/ttw/about?projId=P070201</t>
  </si>
  <si>
    <t>http://operationsportal2.worldbank.org/wb/opsportal/ttw/about?projId=P071247</t>
  </si>
  <si>
    <t>http://operationsportal2.worldbank.org/wb/opsportal/ttw/about?projId=P071264</t>
  </si>
  <si>
    <t>http://operationsportal2.worldbank.org/wb/opsportal/ttw/about?projId=P071265</t>
  </si>
  <si>
    <t>http://operationsportal2.worldbank.org/wb/opsportal/ttw/about?projId=P072080</t>
  </si>
  <si>
    <t>http://operationsportal2.worldbank.org/wb/opsportal/ttw/about?projId=P072461</t>
  </si>
  <si>
    <t>http://operationsportal2.worldbank.org/wb/opsportal/ttw/about?projId=P072960</t>
  </si>
  <si>
    <t>http://operationsportal2.worldbank.org/wb/opsportal/ttw/about?projId=P073073</t>
  </si>
  <si>
    <t>http://operationsportal2.worldbank.org/wb/opsportal/ttw/about?projId=P073427</t>
  </si>
  <si>
    <t>http://operationsportal2.worldbank.org/wb/opsportal/ttw/about?projId=P073438</t>
  </si>
  <si>
    <t>http://operationsportal2.worldbank.org/wb/opsportal/ttw/about?projId=P073507</t>
  </si>
  <si>
    <t>http://operationsportal2.worldbank.org/wb/opsportal/ttw/about?projId=P073832</t>
  </si>
  <si>
    <t>http://operationsportal2.worldbank.org/wb/opsportal/ttw/about?projId=P074054</t>
  </si>
  <si>
    <t>http://operationsportal2.worldbank.org/wb/opsportal/ttw/about?projId=P074755</t>
  </si>
  <si>
    <t>http://operationsportal2.worldbank.org/wb/opsportal/ttw/about?projId=P074762</t>
  </si>
  <si>
    <t>http://operationsportal2.worldbank.org/wb/opsportal/ttw/about?projId=P075016</t>
  </si>
  <si>
    <t>http://operationsportal2.worldbank.org/wb/opsportal/ttw/about?projId=P075207</t>
  </si>
  <si>
    <t>http://operationsportal2.worldbank.org/wb/opsportal/ttw/about?projId=P077477</t>
  </si>
  <si>
    <t>http://operationsportal2.worldbank.org/wb/opsportal/ttw/about?projId=P077602</t>
  </si>
  <si>
    <t>http://operationsportal2.worldbank.org/wb/opsportal/ttw/about?projId=P078596</t>
  </si>
  <si>
    <t>http://operationsportal2.worldbank.org/wb/opsportal/ttw/about?projId=P078674</t>
  </si>
  <si>
    <t>http://operationsportal2.worldbank.org/wb/opsportal/ttw/about?projId=P078832</t>
  </si>
  <si>
    <t>http://operationsportal2.worldbank.org/wb/opsportal/ttw/about?projId=P078894</t>
  </si>
  <si>
    <t>http://operationsportal2.worldbank.org/wb/opsportal/ttw/about?projId=P079734</t>
  </si>
  <si>
    <t>http://operationsportal2.worldbank.org/wb/opsportal/ttw/about?projId=P079736</t>
  </si>
  <si>
    <t>http://operationsportal2.worldbank.org/wb/opsportal/ttw/about?projId=P082142</t>
  </si>
  <si>
    <t>http://operationsportal2.worldbank.org/wb/opsportal/ttw/about?projId=P082392</t>
  </si>
  <si>
    <t>http://operationsportal2.worldbank.org/wb/opsportal/ttw/about?projId=P083108</t>
  </si>
  <si>
    <t>http://operationsportal2.worldbank.org/wb/opsportal/ttw/about?projId=P083110</t>
  </si>
  <si>
    <t>http://operationsportal2.worldbank.org/wb/opsportal/ttw/about?projId=P083370</t>
  </si>
  <si>
    <t>http://operationsportal2.worldbank.org/wb/opsportal/ttw/about?projId=P083851</t>
  </si>
  <si>
    <t>http://operationsportal2.worldbank.org/wb/opsportal/ttw/about?projId=P083890</t>
  </si>
  <si>
    <t>http://operationsportal2.worldbank.org/wb/opsportal/ttw/about?projId=P085230</t>
  </si>
  <si>
    <t>http://operationsportal2.worldbank.org/wb/opsportal/ttw/about?projId=P086411</t>
  </si>
  <si>
    <t>http://operationsportal2.worldbank.org/wb/opsportal/ttw/about?projId=P087036</t>
  </si>
  <si>
    <t>http://operationsportal2.worldbank.org/wb/opsportal/ttw/about?projId=P089793</t>
  </si>
  <si>
    <t>http://operationsportal2.worldbank.org/wb/opsportal/ttw/about?projId=P089859</t>
  </si>
  <si>
    <t>http://operationsportal2.worldbank.org/wb/opsportal/ttw/about?projId=P092836</t>
  </si>
  <si>
    <t>http://operationsportal2.worldbank.org/wb/opsportal/ttw/about?projId=P092898</t>
  </si>
  <si>
    <t>http://operationsportal2.worldbank.org/wb/opsportal/ttw/about?projId=P093767</t>
  </si>
  <si>
    <t>http://operationsportal2.worldbank.org/wb/opsportal/ttw/about?projId=P093936</t>
  </si>
  <si>
    <t>http://operationsportal2.worldbank.org/wb/opsportal/ttw/about?projId=P095371</t>
  </si>
  <si>
    <t>http://operationsportal2.worldbank.org/wb/opsportal/ttw/about?projId=P096023</t>
  </si>
  <si>
    <t>http://operationsportal2.worldbank.org/wb/opsportal/ttw/about?projId=P096861</t>
  </si>
  <si>
    <t>http://operationsportal2.worldbank.org/wb/opsportal/ttw/about?projId=P097030</t>
  </si>
  <si>
    <t>http://operationsportal2.worldbank.org/wb/opsportal/ttw/about?projId=P097329</t>
  </si>
  <si>
    <t>http://operationsportal2.worldbank.org/wb/opsportal/ttw/about?projId=P098639</t>
  </si>
  <si>
    <t>http://operationsportal2.worldbank.org/wb/opsportal/ttw/about?projId=P099630</t>
  </si>
  <si>
    <t>http://operationsportal2.worldbank.org/wb/opsportal/ttw/about?projId=P100980</t>
  </si>
  <si>
    <t>http://operationsportal2.worldbank.org/wb/opsportal/ttw/about?projId=P101103</t>
  </si>
  <si>
    <t>http://operationsportal2.worldbank.org/wb/opsportal/ttw/about?projId=P101322</t>
  </si>
  <si>
    <t>http://operationsportal2.worldbank.org/wb/opsportal/ttw/about?projId=P101446</t>
  </si>
  <si>
    <t>http://operationsportal2.worldbank.org/wb/opsportal/ttw/about?projId=P101684</t>
  </si>
  <si>
    <t>http://operationsportal2.worldbank.org/wb/opsportal/ttw/about?projId=P103875</t>
  </si>
  <si>
    <t>http://operationsportal2.worldbank.org/wb/opsportal/ttw/about?projId=P106528</t>
  </si>
  <si>
    <t>http://operationsportal2.worldbank.org/wb/opsportal/ttw/about?projId=P106765</t>
  </si>
  <si>
    <t>http://operationsportal2.worldbank.org/wb/opsportal/ttw/about?projId=P107372</t>
  </si>
  <si>
    <t>http://operationsportal2.worldbank.org/wb/opsportal/ttw/about?projId=P108583</t>
  </si>
  <si>
    <t>http://operationsportal2.worldbank.org/wb/opsportal/ttw/about?projId=P108787</t>
  </si>
  <si>
    <t>http://operationsportal2.worldbank.org/wb/opsportal/ttw/about?projId=P110525</t>
  </si>
  <si>
    <t>http://operationsportal2.worldbank.org/wb/opsportal/ttw/about?projId=P110862</t>
  </si>
  <si>
    <t>http://operationsportal2.worldbank.org/wb/opsportal/ttw/about?projId=P111602</t>
  </si>
  <si>
    <t>http://operationsportal2.worldbank.org/wb/opsportal/ttw/about?projId=P111956</t>
  </si>
  <si>
    <t>http://operationsportal2.worldbank.org/wb/opsportal/ttw/about?projId=P112902</t>
  </si>
  <si>
    <t>http://operationsportal2.worldbank.org/wb/opsportal/ttw/about?projId=P114271</t>
  </si>
  <si>
    <t>http://operationsportal2.worldbank.org/wb/opsportal/ttw/about?projId=P116323</t>
  </si>
  <si>
    <t>http://operationsportal2.worldbank.org/wb/opsportal/ttw/about?projId=P116367</t>
  </si>
  <si>
    <t>http://operationsportal2.worldbank.org/wb/opsportal/ttw/about?projId=P116744</t>
  </si>
  <si>
    <t>http://operationsportal2.worldbank.org/wb/opsportal/ttw/about?projId=P117098</t>
  </si>
  <si>
    <t>http://operationsportal2.worldbank.org/wb/opsportal/ttw/about?projId=P118257</t>
  </si>
  <si>
    <t>http://operationsportal2.worldbank.org/wb/opsportal/ttw/about?projId=P118375</t>
  </si>
  <si>
    <t>http://operationsportal2.worldbank.org/wb/opsportal/ttw/about?projId=P118585</t>
  </si>
  <si>
    <t>http://operationsportal2.worldbank.org/wb/opsportal/ttw/about?projId=P119685</t>
  </si>
  <si>
    <t>http://operationsportal2.worldbank.org/wb/opsportal/ttw/about?projId=P120370</t>
  </si>
  <si>
    <t>http://operationsportal2.worldbank.org/wb/opsportal/ttw/about?projId=P121862</t>
  </si>
  <si>
    <t>http://operationsportal2.worldbank.org/wb/opsportal/ttw/about?projId=P122216</t>
  </si>
  <si>
    <t>http://operationsportal2.worldbank.org/wb/opsportal/ttw/about?projId=P124848</t>
  </si>
  <si>
    <t>http://operationsportal2.worldbank.org/wb/opsportal/ttw/about?projId=P125591</t>
  </si>
  <si>
    <t>http://operationsportal2.worldbank.org/wb/opsportal/ttw/about?projId=P127241</t>
  </si>
  <si>
    <t>http://operationsportal2.worldbank.org/wb/opsportal/ttw/about?projId=P127684</t>
  </si>
  <si>
    <t>http://operationsportal2.worldbank.org/wb/opsportal/ttw/about?projId=P130238</t>
  </si>
  <si>
    <t>http://operationsportal2.worldbank.org/wb/opsportal/ttw/about?projId=P132075</t>
  </si>
  <si>
    <t>http://operationsportal2.worldbank.org/wb/opsportal/ttw/about?projId=P132789</t>
  </si>
  <si>
    <t>http://operationsportal2.worldbank.org/wb/opsportal/ttw/about?projId=P144335</t>
  </si>
  <si>
    <t>http://operationsportal2.worldbank.org/wb/opsportal/ttw/about?projId=P145208</t>
  </si>
  <si>
    <t>http://operationsportal2.worldbank.org/wb/opsportal/ttw/about?projId=P146328</t>
  </si>
  <si>
    <t>http://operationsportal2.worldbank.org/wb/opsportal/ttw/about?projId=P147819</t>
  </si>
  <si>
    <t>http://operationsportal2.worldbank.org/wb/opsportal/ttw/about?projId=P147837</t>
  </si>
  <si>
    <t>http://operationsportal2.worldbank.org/wb/opsportal/ttw/about?projId=P147891</t>
  </si>
  <si>
    <t>http://operationsportal2.worldbank.org/wb/opsportal/ttw/about?projId=P148023</t>
  </si>
  <si>
    <t>http://operationsportal2.worldbank.org/wb/opsportal/ttw/about?projId=P148428</t>
  </si>
  <si>
    <t>http://operationsportal2.worldbank.org/wb/opsportal/ttw/about?projId=P149971</t>
  </si>
  <si>
    <t>http://operationsportal2.worldbank.org/wb/opsportal/ttw/about?projId=P149981</t>
  </si>
  <si>
    <t>http://operationsportal2.worldbank.org/wb/opsportal/ttw/about?projId=P150166</t>
  </si>
  <si>
    <t>http://operationsportal2.worldbank.org/wb/opsportal/ttw/about?projId=P150685</t>
  </si>
  <si>
    <t>http://operationsportal2.worldbank.org/wb/opsportal/ttw/about?projId=P150738</t>
  </si>
  <si>
    <t>http://operationsportal2.worldbank.org/wb/opsportal/ttw/about?projId=P150827</t>
  </si>
  <si>
    <t>http://operationsportal2.worldbank.org/wb/opsportal/ttw/about?projId=P150856</t>
  </si>
  <si>
    <t>http://operationsportal2.worldbank.org/wb/opsportal/ttw/about?projId=P150872</t>
  </si>
  <si>
    <t>http://operationsportal2.worldbank.org/wb/opsportal/ttw/about?projId=P150873</t>
  </si>
  <si>
    <t>http://operationsportal2.worldbank.org/wb/opsportal/ttw/about?projId=P150874</t>
  </si>
  <si>
    <t>http://operationsportal2.worldbank.org/wb/opsportal/ttw/about?projId=P150877</t>
  </si>
  <si>
    <t>http://operationsportal2.worldbank.org/wb/opsportal/ttw/about?projId=P151789</t>
  </si>
  <si>
    <t>http://operationsportal2.worldbank.org/wb/opsportal/ttw/about?projId=P152291</t>
  </si>
  <si>
    <t>http://operationsportal2.worldbank.org/wb/opsportal/ttw/about?projId=P152551</t>
  </si>
  <si>
    <t>http://operationsportal2.worldbank.org/wb/opsportal/ttw/about?projId=P152895</t>
  </si>
  <si>
    <t>http://operationsportal2.worldbank.org/wb/opsportal/ttw/about?projId=P153167</t>
  </si>
  <si>
    <t>http://operationsportal2.worldbank.org/wb/opsportal/ttw/about?projId=P153486</t>
  </si>
  <si>
    <t>http://operationsportal2.worldbank.org/wb/opsportal/ttw/about?projId=P154510</t>
  </si>
  <si>
    <t>http://operationsportal2.worldbank.org/wb/opsportal/ttw/about?projId=P154511</t>
  </si>
  <si>
    <t>http://operationsportal2.worldbank.org/wb/opsportal/ttw/about?projId=P154572</t>
  </si>
  <si>
    <t>http://operationsportal2.worldbank.org/wb/opsportal/ttw/about?projId=P154746</t>
  </si>
  <si>
    <t>http://operationsportal2.worldbank.org/wb/opsportal/ttw/about?projId=P154875</t>
  </si>
  <si>
    <t>http://operationsportal2.worldbank.org/wb/opsportal/ttw/about?projId=P155121</t>
  </si>
  <si>
    <t>http://operationsportal2.worldbank.org/wb/opsportal/ttw/about?projId=P155150</t>
  </si>
  <si>
    <t>http://operationsportal2.worldbank.org/wb/opsportal/ttw/about?projId=P155172</t>
  </si>
  <si>
    <t>http://operationsportal2.worldbank.org/wb/opsportal/ttw/about?projId=P155305</t>
  </si>
  <si>
    <t>http://operationsportal2.worldbank.org/wb/opsportal/ttw/about?projId=P155476</t>
  </si>
  <si>
    <t>OP Link</t>
  </si>
  <si>
    <t>WBG Link</t>
  </si>
  <si>
    <t>OP</t>
  </si>
  <si>
    <t>WBG</t>
  </si>
  <si>
    <t>http://operationsportal2.worldbank.org/wb/opsportal/ttw/about?projId=P082610</t>
  </si>
  <si>
    <t>http://www.worldbank.org/projects/P082610?lang=en</t>
  </si>
  <si>
    <t>http://operationsportal2.worldbank.org/wb/opsportal/ttw/about?projId=P094193</t>
  </si>
  <si>
    <t>http://www.worldbank.org/projects/P094193?lang=en</t>
  </si>
  <si>
    <t>GH-Economic Management Cap. Bldg. Proj.</t>
  </si>
  <si>
    <t>http://operationsportal2.worldbank.org/wb/opsportal/ttw/about?projId=P092986</t>
  </si>
  <si>
    <t>http://www.worldbank.org/projects/P092986?lang=en</t>
  </si>
  <si>
    <t>The State of Ceara</t>
  </si>
  <si>
    <t>HMIS developmentl; Health registries</t>
  </si>
  <si>
    <t>FMIS implementation, ICT infrastructure</t>
  </si>
  <si>
    <t xml:space="preserve">Component 2: CIVIL SERVICE &amp; ADMINISTRATIVE REFORM  </t>
  </si>
  <si>
    <t>Component 3: Restructuring program</t>
  </si>
  <si>
    <t>10, 11, 12, 20, 21, 31, 32, 33, 34, 35, 40, 50, 51, 52</t>
  </si>
  <si>
    <t>10, 11, 12, 21, 22, 23, 31, 32, 33, 34</t>
  </si>
  <si>
    <t>31, 33, 40</t>
  </si>
  <si>
    <t>10, 20, 30, 15</t>
  </si>
  <si>
    <t>11, 12, 21, 22, 23, 31, 32, 33, 34, 40</t>
  </si>
  <si>
    <t>11, 12, 21, 22, 31, 32, 33, 34, 40</t>
  </si>
  <si>
    <t>12, 22, 32, 33, 40, 51, 52, 53</t>
  </si>
  <si>
    <t>12, 30, 31, 32, 33, 34, 35</t>
  </si>
  <si>
    <t>12, 30, 31, 32, 33, 34, 40, 51</t>
  </si>
  <si>
    <t>12, 31, 33, 40</t>
  </si>
  <si>
    <t>20, 32, 33</t>
  </si>
  <si>
    <t>20, 33</t>
  </si>
  <si>
    <t>20, 40</t>
  </si>
  <si>
    <t>21, 22, 23, 32, 33, 40, 51, 52</t>
  </si>
  <si>
    <t>30, 32, 33</t>
  </si>
  <si>
    <t>30, 33</t>
  </si>
  <si>
    <t>31, 32, 33, 34, 40, 51, 52</t>
  </si>
  <si>
    <t>Scales,John Carter</t>
  </si>
  <si>
    <t>GOI</t>
  </si>
  <si>
    <t>P130339</t>
  </si>
  <si>
    <t>India Second Kerala State Transport Project</t>
  </si>
  <si>
    <t>KERALA STATE PUBLIC WORKS DEPARTMENT</t>
  </si>
  <si>
    <t>NATIONAL HIGHWAYS AUTHORITY OF INDIA</t>
  </si>
  <si>
    <t>P145057</t>
  </si>
  <si>
    <t>Pacific Aviation Safety Office Reform</t>
  </si>
  <si>
    <t>De Serio,Christopher J.</t>
  </si>
  <si>
    <t>PACIFIC AVIATION SECURITY OFFICE</t>
  </si>
  <si>
    <t>REPUBLIC OF NICARAGUA</t>
  </si>
  <si>
    <t>P048715</t>
  </si>
  <si>
    <t>ID:  Information Infrastructure Development Project</t>
  </si>
  <si>
    <t>Schware,Robert</t>
  </si>
  <si>
    <t>MINISTRY OF TOURISM, ART AND CULTURE</t>
  </si>
  <si>
    <t>KINGDOM OF NEPAL</t>
  </si>
  <si>
    <t>ROYAL GOVERNMENT OF CAMBODIA</t>
  </si>
  <si>
    <t>http://operationsportal2.worldbank.org/wb/opsportal/ttw/about?projId=P130339</t>
  </si>
  <si>
    <t>http://www.worldbank.org/projects/P130339?lang=en</t>
  </si>
  <si>
    <t>http://operationsportal2.worldbank.org/wb/opsportal/ttw/about?projId=P145057</t>
  </si>
  <si>
    <t>http://www.worldbank.org/projects/P145057?lang=en</t>
  </si>
  <si>
    <t>http://operationsportal2.worldbank.org/wb/opsportal/ttw/about?projId=P048715</t>
  </si>
  <si>
    <t>http://www.worldbank.org/projects/P048715?lang=en</t>
  </si>
  <si>
    <t>P125443</t>
  </si>
  <si>
    <t>GPE Management Strengthening Project</t>
  </si>
  <si>
    <t>GOVERNMENT OF TIMOR LESTE</t>
  </si>
  <si>
    <t>MINISTRY OF EDUCATION</t>
  </si>
  <si>
    <t>P146474</t>
  </si>
  <si>
    <t>Stepping Up Skills Project</t>
  </si>
  <si>
    <t>JOB,PPP</t>
  </si>
  <si>
    <t>REPUBLIC OF BULGARIA</t>
  </si>
  <si>
    <t>P147486</t>
  </si>
  <si>
    <t>TZ Big Results Now in Education Program</t>
  </si>
  <si>
    <t>GOVERNMENT OF THE REPUBLIC OF TANZANIA</t>
  </si>
  <si>
    <t>P147185</t>
  </si>
  <si>
    <t>Mexico School Based Management Project</t>
  </si>
  <si>
    <t>SECRETARIAT OF PUBLIC EDUCATION (SEP)</t>
  </si>
  <si>
    <t>P133070</t>
  </si>
  <si>
    <t>REVITALIZING EDUCATION DEVELOPMENT IN SIERRA LEONE</t>
  </si>
  <si>
    <t>REPUBLIC OF SIERRA LEONE</t>
  </si>
  <si>
    <t>MINISTRY OF EDUCATION, SCIENCE AND TEHCNOLOGY (MEST)</t>
  </si>
  <si>
    <t>P129861</t>
  </si>
  <si>
    <t>West Bank and Gaza: Education-to-Work Transition</t>
  </si>
  <si>
    <t>PALESTINIAN LIBERATION ORGANIZATION</t>
  </si>
  <si>
    <t>MINISTRY OF EDUCATION AND HIGHER EDUCATION</t>
  </si>
  <si>
    <t>REPUBLIC OF SENEGAL</t>
  </si>
  <si>
    <t>P117662</t>
  </si>
  <si>
    <t>Global Partnership for Education Grant for Basic Education P</t>
  </si>
  <si>
    <t>GOVT. OF TUNISIA</t>
  </si>
  <si>
    <t>TBD</t>
  </si>
  <si>
    <t>REPUBLIC OF PARAGUAY</t>
  </si>
  <si>
    <t>NAFIN</t>
  </si>
  <si>
    <t>MIN OF EDUCATION</t>
  </si>
  <si>
    <t>Markov,Andrei R.</t>
  </si>
  <si>
    <t>CENTRAL AFRICAN REPUBLIC</t>
  </si>
  <si>
    <t>GOVERNMENT OF SRI LANKA</t>
  </si>
  <si>
    <t>ROMANIA</t>
  </si>
  <si>
    <t>P075058</t>
  </si>
  <si>
    <t>India: Tamil Nadu Health Systems Project</t>
  </si>
  <si>
    <t>Alam,Bushra Binte</t>
  </si>
  <si>
    <t>TAMIL NADU DEPARTMENT OF HEALTH AND FAMILY WELFARE</t>
  </si>
  <si>
    <t>P129472</t>
  </si>
  <si>
    <t>Senegal Health &amp; Nutrition Financing</t>
  </si>
  <si>
    <t>P101206</t>
  </si>
  <si>
    <t>Expanding Access to Reduce Health Inequities Project (APL II</t>
  </si>
  <si>
    <t>Medici,Andre C.</t>
  </si>
  <si>
    <t>GOVERNMENT OF BOLIVIA</t>
  </si>
  <si>
    <t>MINISTRY OF HEALTH AND SPORTS</t>
  </si>
  <si>
    <t>P144871</t>
  </si>
  <si>
    <t>Health System Quality and Efficiency Improvement</t>
  </si>
  <si>
    <t>MINISTRY OF HEALTH AND SOCIAL WELFARE</t>
  </si>
  <si>
    <t>P095563</t>
  </si>
  <si>
    <t>PE- (APL2) Health Reform Program</t>
  </si>
  <si>
    <t>P123706</t>
  </si>
  <si>
    <t>Improving Maternal and Child Health through Integrated Socia</t>
  </si>
  <si>
    <t>Rajkumar,Andrew Sunil</t>
  </si>
  <si>
    <t>GOVERNMENT OF HAITI</t>
  </si>
  <si>
    <t>FONDS D'ASSISTANCE ECONOMIQUE ET SOCIALE</t>
  </si>
  <si>
    <t>P107375</t>
  </si>
  <si>
    <t>Lesotho HIV and AIDS Technical Assistance Project</t>
  </si>
  <si>
    <t>Shelton,Carolyn J.</t>
  </si>
  <si>
    <t>KINGDOM OF LESOTHO</t>
  </si>
  <si>
    <t>MINISTRY OF FINANCING AND DEVELOPMENT PLANNING</t>
  </si>
  <si>
    <t>P110156</t>
  </si>
  <si>
    <t>Swaziland Health, HIV/AIDS and TB Project</t>
  </si>
  <si>
    <t>Yamashita-Allen,Kanako</t>
  </si>
  <si>
    <t>P147740</t>
  </si>
  <si>
    <t>Health Systems Strengthening and Ebola Preparedness Project</t>
  </si>
  <si>
    <t>Haazen,Dominic S.</t>
  </si>
  <si>
    <t>GOVERNMENT OF CÔTE D'IVOIRE</t>
  </si>
  <si>
    <t>FEDERAL GOVERNMENT OF NIGERIA</t>
  </si>
  <si>
    <t>Sayed,Ghulam Dastagir</t>
  </si>
  <si>
    <t>MOHFW</t>
  </si>
  <si>
    <t>P143650</t>
  </si>
  <si>
    <t>Maternal and Child Nutrition and Health Results Project</t>
  </si>
  <si>
    <t>Hasan,Rifat</t>
  </si>
  <si>
    <t>REPUBLIC OF THE GAMBIA</t>
  </si>
  <si>
    <t>P119815</t>
  </si>
  <si>
    <t>CF-Health System Support Project</t>
  </si>
  <si>
    <t>Robyn,Paul Jacob</t>
  </si>
  <si>
    <t>El-Saharty,Sameh</t>
  </si>
  <si>
    <t>P100304</t>
  </si>
  <si>
    <t>India: Uttar Pradesh Health Systems Strengthening Project (U</t>
  </si>
  <si>
    <t>Rajan,Vikram Sundara</t>
  </si>
  <si>
    <t>GOVERNMENT OF UTTAR PRADESH</t>
  </si>
  <si>
    <t>P118806</t>
  </si>
  <si>
    <t>Sri Lanka - Second Health Sector Development Project</t>
  </si>
  <si>
    <t>Navaratne,Kumari Vinodhani</t>
  </si>
  <si>
    <t>CENTRAL AND PROVINCIAL MINISTRIES OF HEALTH</t>
  </si>
  <si>
    <t>P094755</t>
  </si>
  <si>
    <t>Yemen Health &amp; Population</t>
  </si>
  <si>
    <t>GOVERNMENT OF YEMEN</t>
  </si>
  <si>
    <t>MINISTRY OF PUBLIC HEALTH AND POPULATION</t>
  </si>
  <si>
    <t>P114859</t>
  </si>
  <si>
    <t>Lesotho Maternal &amp; Newborn Health PBF</t>
  </si>
  <si>
    <t>GOVERNMENT OF LESOTHO</t>
  </si>
  <si>
    <t>MINISTRY OF FINANCE AND MINISTRY OF HEALTH</t>
  </si>
  <si>
    <t>P084977</t>
  </si>
  <si>
    <t>Health &amp; Social Protection Project</t>
  </si>
  <si>
    <t>Hayrapetyan,Susanna</t>
  </si>
  <si>
    <t>P080228</t>
  </si>
  <si>
    <t>Health Care Quality Improvement Project</t>
  </si>
  <si>
    <t>Elshalakani,Amr Mostafa Hanafy Mohamm</t>
  </si>
  <si>
    <t>P116167</t>
  </si>
  <si>
    <t>HIV/AIDS Support Project 2</t>
  </si>
  <si>
    <t>Karamoko,Djibrilla</t>
  </si>
  <si>
    <t>REPUBLIC OF NIGER</t>
  </si>
  <si>
    <t>CISLS</t>
  </si>
  <si>
    <t>P106619</t>
  </si>
  <si>
    <t>Health Sector Reform Second Phase APL (PARSS 2)</t>
  </si>
  <si>
    <t>Pena,Christine Lao</t>
  </si>
  <si>
    <t>P131194</t>
  </si>
  <si>
    <t>DJ Improving Health Sector Performance</t>
  </si>
  <si>
    <t>Ozaltin,Emre</t>
  </si>
  <si>
    <t xml:space="preserve"> MINISTRY OF HEALTH</t>
  </si>
  <si>
    <t>P104467</t>
  </si>
  <si>
    <t>Health System Modernization Project (APL2) in Support of the</t>
  </si>
  <si>
    <t>P126210</t>
  </si>
  <si>
    <t>Chongqing Urban Rural Integration Project II-Health</t>
  </si>
  <si>
    <t>CHONGQING MUNICIPAL GOVERNMENT</t>
  </si>
  <si>
    <t>Pena De Lima,Daniela</t>
  </si>
  <si>
    <t>P147402</t>
  </si>
  <si>
    <t>Kosovo Health Project</t>
  </si>
  <si>
    <t>Arur,Aneesa</t>
  </si>
  <si>
    <t>MINISTRY OF FINANCE, KOSOVO</t>
  </si>
  <si>
    <t>MINISTRY OF HEALTH, KOSOVO</t>
  </si>
  <si>
    <t>P128442</t>
  </si>
  <si>
    <t>Disease Prevention and Control Project</t>
  </si>
  <si>
    <t>P071160</t>
  </si>
  <si>
    <t>Karnataka Health System Development and Reform Project</t>
  </si>
  <si>
    <t>Nagpal,Somil</t>
  </si>
  <si>
    <t>DEPT OF HEALTH, MEDICAL &amp; FAMILY WELFARE, KARNATAKA</t>
  </si>
  <si>
    <t>ISLAMIC REPUBLIC OF PAKISTAN</t>
  </si>
  <si>
    <t>P118708</t>
  </si>
  <si>
    <t>Bangladesh - Health Sector Development Program</t>
  </si>
  <si>
    <t>MINISTRY OF HEALTH AND FAMILY WELFARE</t>
  </si>
  <si>
    <t>P099930</t>
  </si>
  <si>
    <t>Health Service Delivery</t>
  </si>
  <si>
    <t>Cossa,Humberto Albino</t>
  </si>
  <si>
    <t>P102284</t>
  </si>
  <si>
    <t>Cambodia Second Health Sector Support Program</t>
  </si>
  <si>
    <t>P104525</t>
  </si>
  <si>
    <t>Cameroon Health Sector Support Investment (SWAP)</t>
  </si>
  <si>
    <t>GOVERNMENT OF CAMEROON</t>
  </si>
  <si>
    <t>P143843</t>
  </si>
  <si>
    <t>Maternal and Child Health and Nutrition Services Support Pro</t>
  </si>
  <si>
    <t>REPUBLIC OF TOGO</t>
  </si>
  <si>
    <t>Health Sector Support</t>
  </si>
  <si>
    <t>GOVERNMENT OF KENYA</t>
  </si>
  <si>
    <t>P104794</t>
  </si>
  <si>
    <t>Health Sector Strategic Plan Support Project</t>
  </si>
  <si>
    <t>Sullivan,Eileen Brainne</t>
  </si>
  <si>
    <t>GOVERNMENT OF TIMOR-LESTE</t>
  </si>
  <si>
    <t>P150481</t>
  </si>
  <si>
    <t>Health System Resiliency Strengthening</t>
  </si>
  <si>
    <t>Hillis,Samira Ahmed</t>
  </si>
  <si>
    <t>P113349</t>
  </si>
  <si>
    <t>Health System Improvement Project</t>
  </si>
  <si>
    <t>Xu,Lingzhi</t>
  </si>
  <si>
    <t>P102172</t>
  </si>
  <si>
    <t>Project in Support of Restructuring of Health Sector</t>
  </si>
  <si>
    <t>Rokx,Claudia</t>
  </si>
  <si>
    <t>MINISTRY OF FINANCE / TREASURY</t>
  </si>
  <si>
    <t>Health Sector Reform</t>
  </si>
  <si>
    <t>P145335</t>
  </si>
  <si>
    <t>Workie,Netsanet Walelign</t>
  </si>
  <si>
    <t>THE GOVERNMENT OF ZAMBIA</t>
  </si>
  <si>
    <t>MOH AND MCDMCH</t>
  </si>
  <si>
    <t>P129551</t>
  </si>
  <si>
    <t>P111556</t>
  </si>
  <si>
    <t>P126278</t>
  </si>
  <si>
    <t>Kyrgyz Second Health and Social Protection Project</t>
  </si>
  <si>
    <t>P088716</t>
  </si>
  <si>
    <t>QUALISUS-REDE Brazil Health Network Formation and Quality Im</t>
  </si>
  <si>
    <t>Lindelow,Magnus</t>
  </si>
  <si>
    <t>P131290</t>
  </si>
  <si>
    <t>E-Health Project</t>
  </si>
  <si>
    <t>Somanathan,Aparnaa</t>
  </si>
  <si>
    <t>P050716</t>
  </si>
  <si>
    <t>UY Non Communicable Diseases Prevention Project</t>
  </si>
  <si>
    <t>Perez,Luis Orlando</t>
  </si>
  <si>
    <t>Ousmane Diadie,Haidara</t>
  </si>
  <si>
    <t>P129539</t>
  </si>
  <si>
    <t>Second Serbia Health Project</t>
  </si>
  <si>
    <t>Holt,Ana</t>
  </si>
  <si>
    <t>MINISTRY OF HEALTH OF SERBIA</t>
  </si>
  <si>
    <t>P106735</t>
  </si>
  <si>
    <t>Provincial Public Health Insurance Development Project</t>
  </si>
  <si>
    <t>GOVERNMENT OF THE ARGENTINE REPUBLIC</t>
  </si>
  <si>
    <t>East Africa Public Health Laboratory Networking Project</t>
  </si>
  <si>
    <t>Schneidman,Miriam</t>
  </si>
  <si>
    <t>REGIONAL PROJECT SEVERAL BORROWERS</t>
  </si>
  <si>
    <t>P117157</t>
  </si>
  <si>
    <t>STRENGTHENING PUBLIC HEALTH CARE SYSTEM</t>
  </si>
  <si>
    <t>Gordillo-Tobar,Amparo Elena</t>
  </si>
  <si>
    <t>EL SALVADOR  MINISTRY OF HEALTH</t>
  </si>
  <si>
    <t>P143849</t>
  </si>
  <si>
    <t>CG Rep. Health Sector Project</t>
  </si>
  <si>
    <t>P095171</t>
  </si>
  <si>
    <t>Integrated Health and Water Management Project (SWAP)</t>
  </si>
  <si>
    <t>GOV. OF BRAZIL, BAHIA STATE</t>
  </si>
  <si>
    <t>SECRETARIATS OF PLANNING, HEALTH AND WATER RESOURCES</t>
  </si>
  <si>
    <t>GOVERNMENT OF TANZANIA</t>
  </si>
  <si>
    <t>Escobar,Maria-Luisa</t>
  </si>
  <si>
    <t>GOVERNMENT OF TUNISIA</t>
  </si>
  <si>
    <t>MINISTRY OF PUBLIC HEALTH</t>
  </si>
  <si>
    <t>Masud,Tayyeb</t>
  </si>
  <si>
    <t>Mullen,Patrick M.</t>
  </si>
  <si>
    <t>GOVERNMENT OF NIGERIA</t>
  </si>
  <si>
    <t>MINISTRY OF HEALTH &amp; SOCIAL WELFARE</t>
  </si>
  <si>
    <t>P041567</t>
  </si>
  <si>
    <t>Endemic Disease Control Project</t>
  </si>
  <si>
    <t>Evans,David</t>
  </si>
  <si>
    <t>GOVERNMENT OF SENEGAL</t>
  </si>
  <si>
    <t>MINISTRY OF HEALTH AND SOCIAL ACTION</t>
  </si>
  <si>
    <t>P003634</t>
  </si>
  <si>
    <t>CN-MATERNAL CHILD HEALT(HLTH6)</t>
  </si>
  <si>
    <t>P008523</t>
  </si>
  <si>
    <t>Health Project</t>
  </si>
  <si>
    <t>Bultman,Jan</t>
  </si>
  <si>
    <t>GOV'T OF KYRGYZ REPUBLIC</t>
  </si>
  <si>
    <t>Volker,Hope C. Phillips</t>
  </si>
  <si>
    <t>LAO PDR</t>
  </si>
  <si>
    <t>MOH</t>
  </si>
  <si>
    <t>P008161</t>
  </si>
  <si>
    <t>UY-HEALTH SECTOR DEVELOPMENT</t>
  </si>
  <si>
    <t>Uribe,Juan Pablo</t>
  </si>
  <si>
    <t>REPUBLIC OF URUGUAY</t>
  </si>
  <si>
    <t>MIN HEALTH</t>
  </si>
  <si>
    <t>Johansen,Anne</t>
  </si>
  <si>
    <t>GOVERNMENT OF NIGER</t>
  </si>
  <si>
    <t>P003566</t>
  </si>
  <si>
    <t>CN-BASIC HEALTH (HLTH8)</t>
  </si>
  <si>
    <t>Langenbrunner,John C.</t>
  </si>
  <si>
    <t>GOC - MINISTRY OF HEALTH</t>
  </si>
  <si>
    <t>P050751</t>
  </si>
  <si>
    <t>National Nutrition Project</t>
  </si>
  <si>
    <t>Klingen,Nicole</t>
  </si>
  <si>
    <t>CHINA</t>
  </si>
  <si>
    <t>Chao,Shiyan</t>
  </si>
  <si>
    <t>Meiro-Lorenzo,Montserrat</t>
  </si>
  <si>
    <t>GRZ</t>
  </si>
  <si>
    <t>Jaganjac,Nedim</t>
  </si>
  <si>
    <t>Sharp,Maryanne</t>
  </si>
  <si>
    <t>GOT</t>
  </si>
  <si>
    <t>P001214</t>
  </si>
  <si>
    <t>Integrated Health Services Development</t>
  </si>
  <si>
    <t>Magazi,Ibrahim</t>
  </si>
  <si>
    <t>GOV. OF RCI</t>
  </si>
  <si>
    <t>MIN. OF HEALTH</t>
  </si>
  <si>
    <t>P000825</t>
  </si>
  <si>
    <t>Part. Health/Pop./Nut.</t>
  </si>
  <si>
    <t>Sorgho,Gaston</t>
  </si>
  <si>
    <t>GOV'T OF GAMBIA</t>
  </si>
  <si>
    <t>MIN OF HEALTH</t>
  </si>
  <si>
    <t>P043874</t>
  </si>
  <si>
    <t>BR-  DISEASE SURVEILLANCE - VIGISUS</t>
  </si>
  <si>
    <t>La Forgia,Gerard Martin</t>
  </si>
  <si>
    <t>REPUBLIC OF HONDURAS</t>
  </si>
  <si>
    <t>P055482</t>
  </si>
  <si>
    <t>AR-Pub. Hlth. Surveillance &amp; Disease Control Project (VIGIA)</t>
  </si>
  <si>
    <t>MSAS</t>
  </si>
  <si>
    <t>P003248</t>
  </si>
  <si>
    <t>Zambia National Response to HIV/AIDS (ZANARA)</t>
  </si>
  <si>
    <t>Sunkutu,Musonda Rosemary</t>
  </si>
  <si>
    <t>GOVERNMENT OF THE REPUBLIC OF ZAMBIA</t>
  </si>
  <si>
    <t>MINISTRY OF FINANCE AND NATIONAL PLANNING</t>
  </si>
  <si>
    <t>P066321</t>
  </si>
  <si>
    <t>MX: III BASIC HEALTH CARE PROJECT</t>
  </si>
  <si>
    <t>Macias,Claudia</t>
  </si>
  <si>
    <t>SHCP</t>
  </si>
  <si>
    <t>SSA</t>
  </si>
  <si>
    <t>P008402</t>
  </si>
  <si>
    <t>HEALTH</t>
  </si>
  <si>
    <t>Estonia</t>
  </si>
  <si>
    <t>Hawkins,Loraine</t>
  </si>
  <si>
    <t>GOV'T OF ESTONIA</t>
  </si>
  <si>
    <t>MIN. OF SOCIAL AFF.</t>
  </si>
  <si>
    <t>P035753</t>
  </si>
  <si>
    <t>NI HEALTH SECTOR  II</t>
  </si>
  <si>
    <t>Fernandez Diaz,Jesus Maria</t>
  </si>
  <si>
    <t>MINSA, INSS</t>
  </si>
  <si>
    <t>P076799</t>
  </si>
  <si>
    <t>ST. VINCENT SNF THE GRENADINES HIV/AIDS PREVENTION AND CONTR</t>
  </si>
  <si>
    <t>ST. VINCENT</t>
  </si>
  <si>
    <t>P067543</t>
  </si>
  <si>
    <t>SECOND NATIONAL LEPROSY ELIMINATION PROJECT</t>
  </si>
  <si>
    <t>Gopalan,Sundararajan Srinivasa</t>
  </si>
  <si>
    <t>P002971</t>
  </si>
  <si>
    <t>District Health Project</t>
  </si>
  <si>
    <t>P049539</t>
  </si>
  <si>
    <t>ID-PROVINCIAL HEALTH II</t>
  </si>
  <si>
    <t>P009076</t>
  </si>
  <si>
    <t>Health 2 Project</t>
  </si>
  <si>
    <t>Akcayoglu,Ibrahim</t>
  </si>
  <si>
    <t>P037827</t>
  </si>
  <si>
    <t>NORTHERN HEALTH</t>
  </si>
  <si>
    <t>Kazi,Shahnaz</t>
  </si>
  <si>
    <t>GOP</t>
  </si>
  <si>
    <t>HEALTH DEPTS, AJK &amp; FANA</t>
  </si>
  <si>
    <t>P008318</t>
  </si>
  <si>
    <t>Health Sector Restructuring Project</t>
  </si>
  <si>
    <t>GOVT. OF BULGARIA</t>
  </si>
  <si>
    <t>P042415</t>
  </si>
  <si>
    <t>SPI - HEALTH</t>
  </si>
  <si>
    <t>Frere,Jean-Jacques</t>
  </si>
  <si>
    <t>GOVT OF MOROCCO</t>
  </si>
  <si>
    <t>P062932</t>
  </si>
  <si>
    <t>HEALTH REFORM PROGRAM (First Phase:  Mother and Child Insura</t>
  </si>
  <si>
    <t>P007689</t>
  </si>
  <si>
    <t>MX: BASIC HEALTH II</t>
  </si>
  <si>
    <t>Marquez,Patricio V.</t>
  </si>
  <si>
    <t>SSA AND SHS</t>
  </si>
  <si>
    <t>P049545</t>
  </si>
  <si>
    <t>Provincial Health I</t>
  </si>
  <si>
    <t>P050655</t>
  </si>
  <si>
    <t>India: Rajasthan Health Systems Development Project</t>
  </si>
  <si>
    <t>DEPARTMENT OF MEDICAL, HEALTH AND FAMILY WELFARE, GOR</t>
  </si>
  <si>
    <t>P074053</t>
  </si>
  <si>
    <t>Health Transition Project</t>
  </si>
  <si>
    <t>Menon,Rekha</t>
  </si>
  <si>
    <t>GOVERNMENT OF TURKEY</t>
  </si>
  <si>
    <t>MINISTRY OF HEALTH AND MINISTRY OF LABOR AND SOCIAL SECURITY</t>
  </si>
  <si>
    <t>P060392</t>
  </si>
  <si>
    <t>BO- HEALTH REFORM-APL I</t>
  </si>
  <si>
    <t>THE REPUBLIC OF BOLIVIA</t>
  </si>
  <si>
    <t>THE MINISTRY OF HEALTH</t>
  </si>
  <si>
    <t>P073974</t>
  </si>
  <si>
    <t>Health Systems Modernization Project</t>
  </si>
  <si>
    <t>GOVERNMENT OF ARMENIA</t>
  </si>
  <si>
    <t>P008814</t>
  </si>
  <si>
    <t>Health Reform Pilot Project</t>
  </si>
  <si>
    <t>GOVERNMENT OF RUSSIA</t>
  </si>
  <si>
    <t>P040613</t>
  </si>
  <si>
    <t>Nepal Health Sector Program Project</t>
  </si>
  <si>
    <t>NEPAL</t>
  </si>
  <si>
    <t>MINISTRY OF HEALTH AND POPULATION (MOHP)</t>
  </si>
  <si>
    <t>P004566</t>
  </si>
  <si>
    <t>EARLY CHILDHOOD DEVELOPMENT</t>
  </si>
  <si>
    <t>REP OF PHILS</t>
  </si>
  <si>
    <t>DEP OF SOC WELFARE &amp; DEV'T (DSWD)</t>
  </si>
  <si>
    <t>THE REPUBLIC OF UGANDA</t>
  </si>
  <si>
    <t>P007846</t>
  </si>
  <si>
    <t>PA RURAL HEALTH</t>
  </si>
  <si>
    <t>De St Antoine,Jean J.</t>
  </si>
  <si>
    <t>P039749</t>
  </si>
  <si>
    <t>HEALTH SECTOR REFORM</t>
  </si>
  <si>
    <t>MINISTRY OF HEALTH/ROYAL MEDICAL SERVICE</t>
  </si>
  <si>
    <t>P008215</t>
  </si>
  <si>
    <t>HEALTH SERVICE REFORM PROJECT</t>
  </si>
  <si>
    <t>LCCVE - HIS</t>
  </si>
  <si>
    <t>REPUBLIC OF VENEZUELA</t>
  </si>
  <si>
    <t>P040555</t>
  </si>
  <si>
    <t>Health Sector Development Project</t>
  </si>
  <si>
    <t>MINISTRY OF LABOR, HEALTH AND SOCIAL AFFAIRS</t>
  </si>
  <si>
    <t>P050140</t>
  </si>
  <si>
    <t>Health Financing &amp; Primary Health Care Development Project</t>
  </si>
  <si>
    <t>P082223</t>
  </si>
  <si>
    <t>Healthcare System Improvement Project (Montenegro)</t>
  </si>
  <si>
    <t>MONTENEGRO</t>
  </si>
  <si>
    <t>MONTENEGRO MINISTRY OF HEALTH</t>
  </si>
  <si>
    <t>P001568</t>
  </si>
  <si>
    <t>Second Community Nutrition Project</t>
  </si>
  <si>
    <t>PRIME MINISTER'S OFFICE</t>
  </si>
  <si>
    <t>P005746</t>
  </si>
  <si>
    <t>TN-HEALTH SECTOR LOAN</t>
  </si>
  <si>
    <t>P035827</t>
  </si>
  <si>
    <t>Women &amp; Child Development</t>
  </si>
  <si>
    <t>Berman,Peter A.</t>
  </si>
  <si>
    <t>DEPT OF WMN &amp; CHILD DEV.</t>
  </si>
  <si>
    <t>P071025</t>
  </si>
  <si>
    <t>AR-Provincial Maternal-Child Health Investment Project  (1st</t>
  </si>
  <si>
    <t>Cortez,Rafael A.</t>
  </si>
  <si>
    <t>P073525</t>
  </si>
  <si>
    <t>Multisectoral HIV/AIDS Project</t>
  </si>
  <si>
    <t>GOVERNMENT OF CAR</t>
  </si>
  <si>
    <t>TECHNICAL SECRETARIAT - NATIONAL COMMITTEE AGAINST AIDS</t>
  </si>
  <si>
    <t>Kang,Jagmohan S.</t>
  </si>
  <si>
    <t>P050657</t>
  </si>
  <si>
    <t>Uttar Pradesh Health Systems Development Project</t>
  </si>
  <si>
    <t>INDIA, ACTING BY ITS PRESIDENT</t>
  </si>
  <si>
    <t>DEPARTMENT OF MEDICAL, HEALTH &amp; FAMILY WELFARE, GOUP</t>
  </si>
  <si>
    <t>P008414</t>
  </si>
  <si>
    <t>Health Sector Development Program</t>
  </si>
  <si>
    <t>P004841</t>
  </si>
  <si>
    <t>VN-POPULATION &amp; FAMILY HEALTH</t>
  </si>
  <si>
    <t>Meyers,L. Richard</t>
  </si>
  <si>
    <t>SOC REP OF VIET NAM</t>
  </si>
  <si>
    <t>NCPFP</t>
  </si>
  <si>
    <t>P009125</t>
  </si>
  <si>
    <t>Isamiddinova,Dilnara</t>
  </si>
  <si>
    <t>GOV'T OF UZBEKISTAN</t>
  </si>
  <si>
    <t>MIN.HEALTH &amp; SOC.PRO</t>
  </si>
  <si>
    <t>P050495</t>
  </si>
  <si>
    <t>VE-  CARACAS METROPOLITAN HEALTH</t>
  </si>
  <si>
    <t>P068739</t>
  </si>
  <si>
    <t>SECOND SOCIAL DEVELOPMENT PROJECT - HEALTH &amp; NUTRITION - SUP</t>
  </si>
  <si>
    <t>P007087</t>
  </si>
  <si>
    <t>P055061</t>
  </si>
  <si>
    <t>MX: HEALTH SYSTEM REFORM TA</t>
  </si>
  <si>
    <t>BANOBRAS</t>
  </si>
  <si>
    <t>IMSS</t>
  </si>
  <si>
    <t>P082814</t>
  </si>
  <si>
    <t>Health System Modernization Project</t>
  </si>
  <si>
    <t>GOVERNMENT OF ALBANIA</t>
  </si>
  <si>
    <t>P039450</t>
  </si>
  <si>
    <t>Jackson,Virginia H.</t>
  </si>
  <si>
    <t>HEALTH INSURANCE INSTITUTE</t>
  </si>
  <si>
    <t>P057665</t>
  </si>
  <si>
    <t>FAMILY HEALTH EXTENSION PROGRAM</t>
  </si>
  <si>
    <t>Kudesia,Preeti</t>
  </si>
  <si>
    <t>P049894</t>
  </si>
  <si>
    <t>Primary Health Care Project</t>
  </si>
  <si>
    <t>Khaleghian,Peyvand</t>
  </si>
  <si>
    <t>GOVT. OF TAJIKISTAN</t>
  </si>
  <si>
    <t>P000756</t>
  </si>
  <si>
    <t>Okubagzhi,Gebreselassie</t>
  </si>
  <si>
    <t>MOH AND REGIONAL HEALTH BUREAUS</t>
  </si>
  <si>
    <t>P065126</t>
  </si>
  <si>
    <t>Health Sector Support Project</t>
  </si>
  <si>
    <t>P035780</t>
  </si>
  <si>
    <t>Schneider,Pia Helene</t>
  </si>
  <si>
    <t>REPUBLIC OF LITHUANIA</t>
  </si>
  <si>
    <t>P050651</t>
  </si>
  <si>
    <t>India: Maharash Health System</t>
  </si>
  <si>
    <t>GOVERNMENT OF MAHARASHTRA</t>
  </si>
  <si>
    <t>P064237</t>
  </si>
  <si>
    <t>Tuberculosis &amp; AIDS Control Project</t>
  </si>
  <si>
    <t>MINISTRY OF HEALTH AND MINISTRY OF JUSTICE</t>
  </si>
  <si>
    <t>P045312</t>
  </si>
  <si>
    <t>Health Recovery Project</t>
  </si>
  <si>
    <t>Huppi,Monika</t>
  </si>
  <si>
    <t>P001792</t>
  </si>
  <si>
    <t>Health Sector Recovery</t>
  </si>
  <si>
    <t>P045687</t>
  </si>
  <si>
    <t>AR-Health Insurance TA</t>
  </si>
  <si>
    <t>Levine,Ruth E.</t>
  </si>
  <si>
    <t>REP. OF ARGRNTINA</t>
  </si>
  <si>
    <t>P000411</t>
  </si>
  <si>
    <t>HEALTH, FERTILITY AND NUTRITION PROJECT</t>
  </si>
  <si>
    <t>Marek,Tonia</t>
  </si>
  <si>
    <t>P103606</t>
  </si>
  <si>
    <t>Madagascar Sustainable Health System Development Project</t>
  </si>
  <si>
    <t>MINISTRY OF HEALTH AND FAMILY PLANING</t>
  </si>
  <si>
    <t>P058358</t>
  </si>
  <si>
    <t>Health Sector Development</t>
  </si>
  <si>
    <t>SOLOMON ISLANDS</t>
  </si>
  <si>
    <t>MINISTRY OF HEALTH AND MEDICAL SERVICES</t>
  </si>
  <si>
    <t>P051372</t>
  </si>
  <si>
    <t>Health Sector Reform 2 Project</t>
  </si>
  <si>
    <t>Chakraborty,Sarbani</t>
  </si>
  <si>
    <t>GOVERNMENT OF KYRGYZ REPUBLIC</t>
  </si>
  <si>
    <t>P010489</t>
  </si>
  <si>
    <t>AP 1ST REF. HEALTH S</t>
  </si>
  <si>
    <t>Nawaz,Tawhid</t>
  </si>
  <si>
    <t>GOVERNMENT OF AP</t>
  </si>
  <si>
    <t>Florescu,Richard</t>
  </si>
  <si>
    <t>P043254</t>
  </si>
  <si>
    <t>Health Reform Support Project (HRSP)</t>
  </si>
  <si>
    <t>GOVT. OF YEMEN</t>
  </si>
  <si>
    <t>P006030</t>
  </si>
  <si>
    <t>AR-Prov. Health Sector Development</t>
  </si>
  <si>
    <t>Giraldo,Maria Lucy</t>
  </si>
  <si>
    <t>Zhao,Feng</t>
  </si>
  <si>
    <t>P044522</t>
  </si>
  <si>
    <t>Essential Hospital Services Project</t>
  </si>
  <si>
    <t>BOSNIA AND HERZEGOVINA</t>
  </si>
  <si>
    <t>FEDERATION AND RS MINISTRIES OF HEALTH(PIUS)</t>
  </si>
  <si>
    <t>Health Sector Reform Project</t>
  </si>
  <si>
    <t>JAMAICA</t>
  </si>
  <si>
    <t>P051273</t>
  </si>
  <si>
    <t>Health System Project</t>
  </si>
  <si>
    <t>GOVERNMENT OF CROATIA</t>
  </si>
  <si>
    <t>P051418</t>
  </si>
  <si>
    <t>Health Sector Management Project</t>
  </si>
  <si>
    <t>Slovenia</t>
  </si>
  <si>
    <t>REPUBLIC OF SLOVENIA</t>
  </si>
  <si>
    <t>MINISTRY OF HEALTH, HEALTH INSURANCE INSTITUTE OF SLOVENIA</t>
  </si>
  <si>
    <t>P046497</t>
  </si>
  <si>
    <t>Health Reform Implementation Project</t>
  </si>
  <si>
    <t>P082879</t>
  </si>
  <si>
    <t>Health Sector Modernization Support Technical Assistance Pro</t>
  </si>
  <si>
    <t>Smith,Owen K.</t>
  </si>
  <si>
    <t>SLOVAK REPUBLIC</t>
  </si>
  <si>
    <t>P074212</t>
  </si>
  <si>
    <t>BO-Health Sector Reform APL II</t>
  </si>
  <si>
    <t>P037857</t>
  </si>
  <si>
    <t>Health and Population Program Project</t>
  </si>
  <si>
    <t>P055157</t>
  </si>
  <si>
    <t>P034004</t>
  </si>
  <si>
    <t>HEALTH PROJECT</t>
  </si>
  <si>
    <t>NIGERIA</t>
  </si>
  <si>
    <t>P071004</t>
  </si>
  <si>
    <t>Social Insurance Technical Assistance Project</t>
  </si>
  <si>
    <t>MINISTRIES OF HEALTH AND PENSION AND HEALTH INSURANCE FUNDS</t>
  </si>
  <si>
    <t>P006554</t>
  </si>
  <si>
    <t>BR-  HEALTH SECTOR REFORM - REFORSUS</t>
  </si>
  <si>
    <t>FED. REP. OF BRAZIL</t>
  </si>
  <si>
    <t>MIN/HEALTH</t>
  </si>
  <si>
    <t>P000949</t>
  </si>
  <si>
    <t>HEALTH SECTOR SUPPORT</t>
  </si>
  <si>
    <t>Bangoura,Ousmane</t>
  </si>
  <si>
    <t>P010511</t>
  </si>
  <si>
    <t>MALARIA CONTROL</t>
  </si>
  <si>
    <t>Basu,Suprotik</t>
  </si>
  <si>
    <t>P075230</t>
  </si>
  <si>
    <t>Shengelia,Bukhuti</t>
  </si>
  <si>
    <t>KINGDOM OF TONGA</t>
  </si>
  <si>
    <t>P049385</t>
  </si>
  <si>
    <t>AP Econ Restructuring</t>
  </si>
  <si>
    <t>Ali,Sami</t>
  </si>
  <si>
    <t>P070290</t>
  </si>
  <si>
    <t>Second Health Systems Development</t>
  </si>
  <si>
    <t>FEDERAL MINISTRY OF HEALTH AND PARTICIPATING STATES</t>
  </si>
  <si>
    <t>P086670</t>
  </si>
  <si>
    <t>GOVERNMENT OF MACEDONIA</t>
  </si>
  <si>
    <t>MINISTRY OF HEALTH &amp; HEALTH INSURANCE FUND</t>
  </si>
  <si>
    <t>P050740</t>
  </si>
  <si>
    <t>Sri Lanka: Health Sector Development</t>
  </si>
  <si>
    <t>GOVERNMENT OF ROMANIA</t>
  </si>
  <si>
    <t>P036089</t>
  </si>
  <si>
    <t>Health Sector Transition Project</t>
  </si>
  <si>
    <t>GOVT. OF FYRM</t>
  </si>
  <si>
    <t>P045175</t>
  </si>
  <si>
    <t>MINISTRY OF HEALTH AND POPULATION</t>
  </si>
  <si>
    <t>P069916</t>
  </si>
  <si>
    <t>2nd Social Expenditure Management</t>
  </si>
  <si>
    <t>Banzon,Eduardo P.</t>
  </si>
  <si>
    <t>DEPT. OF BUDGET &amp; MGMT. WITH DEPED, DPWH, DOH AND DSWD</t>
  </si>
  <si>
    <t>P053892</t>
  </si>
  <si>
    <t>Health System Development Project (TF023455)</t>
  </si>
  <si>
    <t>THE PLO FOR THE BENEFIT OF THE PA</t>
  </si>
  <si>
    <t>P007015</t>
  </si>
  <si>
    <t>DO Provincial Health Serv. Project</t>
  </si>
  <si>
    <t>P053200</t>
  </si>
  <si>
    <t>Pate,Muhammad Ali</t>
  </si>
  <si>
    <t>P035688</t>
  </si>
  <si>
    <t>National Health Development Program</t>
  </si>
  <si>
    <t>Angers,Johanne</t>
  </si>
  <si>
    <t>GOVT OF GUINEA BISSAU</t>
  </si>
  <si>
    <t>P058520</t>
  </si>
  <si>
    <t>GOVERNMENT OF LATVIA</t>
  </si>
  <si>
    <t>MINISTRY OF WELFARE</t>
  </si>
  <si>
    <t>P052154</t>
  </si>
  <si>
    <t>Structural Reform Support Project</t>
  </si>
  <si>
    <t>Gotsadze,Tamar</t>
  </si>
  <si>
    <t>MINISTRY OF TRADE &amp; FOREIGN ECONOMIC RELATIONS</t>
  </si>
  <si>
    <t>P051174</t>
  </si>
  <si>
    <t>Health Investment Fund Project</t>
  </si>
  <si>
    <t>Jesse,Maris</t>
  </si>
  <si>
    <t>P051370</t>
  </si>
  <si>
    <t xml:space="preserve"> Health 2 Project</t>
  </si>
  <si>
    <t>P005525</t>
  </si>
  <si>
    <t>MA-HEALTH MANAGEMENT</t>
  </si>
  <si>
    <t>GOV.OF MOROCCO</t>
  </si>
  <si>
    <t>P083169</t>
  </si>
  <si>
    <t>Bhutan - HIV/AIDS and STI Prevention and Control Project</t>
  </si>
  <si>
    <t>GOVERNMENT OF SERBIA AND MONTENEGRO</t>
  </si>
  <si>
    <t>SOCIALIST REPUBLIC OF VIET NAM</t>
  </si>
  <si>
    <t>GOVERNMENT OF LAO PDR</t>
  </si>
  <si>
    <t>Anadolu,Elvira</t>
  </si>
  <si>
    <t>P106332</t>
  </si>
  <si>
    <t>Bangladesh Disability and Children at Risk</t>
  </si>
  <si>
    <t>Cho,Yoonyoung</t>
  </si>
  <si>
    <t>MINISTRY OF SOCIAL WELFARE</t>
  </si>
  <si>
    <t>FEDERAL DEMOCRATIC REPUBLIC OF ETHIOPIA</t>
  </si>
  <si>
    <t>MINISTRY OF AGRICULTURE</t>
  </si>
  <si>
    <t>P101084</t>
  </si>
  <si>
    <t>BO:  Investing in Children and Youth</t>
  </si>
  <si>
    <t>P105024</t>
  </si>
  <si>
    <t>MINISTRY OF LABOR AND SOCIAL SECURITY</t>
  </si>
  <si>
    <t>P133129</t>
  </si>
  <si>
    <t>Argentina Youth Employment Support Project</t>
  </si>
  <si>
    <t>MINISTRY OF LABOR, EMPLOYMENT AND SOCIAL SECURITY</t>
  </si>
  <si>
    <t>P132667</t>
  </si>
  <si>
    <t>BJ-Youth Employment (FY14)</t>
  </si>
  <si>
    <t>P133597</t>
  </si>
  <si>
    <t>Senegal Safety Net operation</t>
  </si>
  <si>
    <t>MINISTRY OF SOCIAL AFFAIRS</t>
  </si>
  <si>
    <t>P104743</t>
  </si>
  <si>
    <t>Maldives - Pension and Social Protection Administration</t>
  </si>
  <si>
    <t>GOVERNMENT OF MALDIVES</t>
  </si>
  <si>
    <t>P146883</t>
  </si>
  <si>
    <t>ET Productive Safety Nets Project 4 (PSNP 4)</t>
  </si>
  <si>
    <t>CLC,GEN,JOB</t>
  </si>
  <si>
    <t>Coll-Black,Sarah Elizabeth</t>
  </si>
  <si>
    <t>P115183</t>
  </si>
  <si>
    <t>Argentina Basic Protection Project</t>
  </si>
  <si>
    <t>MINISTRIES OF LABOR AND SOCIAL PROTECTION</t>
  </si>
  <si>
    <t>P145171</t>
  </si>
  <si>
    <t>Social Protection System Modernization Project</t>
  </si>
  <si>
    <t>MINISTRY OF SOCIAL POLICY AND YOUTH</t>
  </si>
  <si>
    <t>P117608</t>
  </si>
  <si>
    <t>Social Welfare Fund Institutional Support Project</t>
  </si>
  <si>
    <t>SOCIAL WELFARE FUND</t>
  </si>
  <si>
    <t>P111546</t>
  </si>
  <si>
    <t>Kenya Youth Empowerment Project</t>
  </si>
  <si>
    <t>MINISTRY OF FINANCE - GOVERNMENT OF KENY</t>
  </si>
  <si>
    <t>P146318</t>
  </si>
  <si>
    <t>Armenia Social Protection Administration II Project</t>
  </si>
  <si>
    <t>MINISTRY OF LABOR AND SOCIAL AFFAIRS</t>
  </si>
  <si>
    <t>P123399</t>
  </si>
  <si>
    <t>Niger Safety Net Project</t>
  </si>
  <si>
    <t>Del Ninno,Carlo</t>
  </si>
  <si>
    <t>PRIMATURE (OFFICE OF PRIME MNISTER)</t>
  </si>
  <si>
    <t>P105116</t>
  </si>
  <si>
    <t>Social Protection Development</t>
  </si>
  <si>
    <t>Petrovic,Marina</t>
  </si>
  <si>
    <t>AZERBAIJAN REPUBLIC</t>
  </si>
  <si>
    <t>MINISTRY OF LABOR AND SOCIAL PORTECTION OF THE POPULATION</t>
  </si>
  <si>
    <t>P128534</t>
  </si>
  <si>
    <t>Cameroon Social Safety Nets</t>
  </si>
  <si>
    <t>P123128</t>
  </si>
  <si>
    <t>Grenada Safety Net Advancement Project</t>
  </si>
  <si>
    <t>Plevko,Snjezana</t>
  </si>
  <si>
    <t>MINISTRY OF SOCIAL DEVELOPMENT</t>
  </si>
  <si>
    <t>P103974</t>
  </si>
  <si>
    <t>Conditional Cash Transfers Project</t>
  </si>
  <si>
    <t>REPUBLIC OF MACEDONIA</t>
  </si>
  <si>
    <t>MINISTRY OF LABOR AND SOCIAL PROTECTION</t>
  </si>
  <si>
    <t>P117440</t>
  </si>
  <si>
    <t>Income Support and Employability Project</t>
  </si>
  <si>
    <t>GOVERNMENT OF EL SALVADOR</t>
  </si>
  <si>
    <t>P128344</t>
  </si>
  <si>
    <t>Social Safety Nets Modernization Project</t>
  </si>
  <si>
    <t>Petrina,Katerina</t>
  </si>
  <si>
    <t>MINISTRY OF SOCIAL POLICY</t>
  </si>
  <si>
    <t>P117310</t>
  </si>
  <si>
    <t>Results in Nutrition for Juntos SWAp</t>
  </si>
  <si>
    <t>P119307</t>
  </si>
  <si>
    <t>Cash Transfer Project</t>
  </si>
  <si>
    <t>THE PALESTINE LIBERATION ORGANIZATION</t>
  </si>
  <si>
    <t>P145263</t>
  </si>
  <si>
    <t>CG Rep. LISUNGI Safety Nets Project</t>
  </si>
  <si>
    <t>Pereira Guimaraes Leite,Phillippe George</t>
  </si>
  <si>
    <t>GOVERNMENT OF THE REPUBLIC OF CONGO</t>
  </si>
  <si>
    <t>MINISTÈRE  DES AFFAIRES SOCIALES, DE L'ACTION HUMANITAIRE ET</t>
  </si>
  <si>
    <t>P121779</t>
  </si>
  <si>
    <t>Nicaragua Social Protection</t>
  </si>
  <si>
    <t>GOVERNMENT OF NICARAGUA</t>
  </si>
  <si>
    <t>Jones,Theresa</t>
  </si>
  <si>
    <t>P042414</t>
  </si>
  <si>
    <t>MA-COOR/MON SOCIAL PRO</t>
  </si>
  <si>
    <t>P035495</t>
  </si>
  <si>
    <t>SOCIAL PROTECTION</t>
  </si>
  <si>
    <t>SEC.OF SOC.DEVIT (OFFICE OF PRES.)</t>
  </si>
  <si>
    <t>MIN. OF ECO &amp; SEC OF SOC DEV</t>
  </si>
  <si>
    <t>Dobraja,Inguna</t>
  </si>
  <si>
    <t>P040198</t>
  </si>
  <si>
    <t>GT FIS II</t>
  </si>
  <si>
    <t>GOVERNMENT OF GUATEMALA</t>
  </si>
  <si>
    <t>FIS</t>
  </si>
  <si>
    <t>Mascarell,Caroline</t>
  </si>
  <si>
    <t>P005912</t>
  </si>
  <si>
    <t>RY Vocational Training</t>
  </si>
  <si>
    <t>MIN.SOCIAL SEC, SOCIAL SVCS, &amp; LABOR / MIN. OF EDUCATION</t>
  </si>
  <si>
    <t>Warren,David Seth</t>
  </si>
  <si>
    <t>MINISTRY OF LABOR</t>
  </si>
  <si>
    <t>P055483</t>
  </si>
  <si>
    <t>Heads of Household Transition Project</t>
  </si>
  <si>
    <t>MINISTRIES OF LABOR AND SOCIAL DEVELOPMENT</t>
  </si>
  <si>
    <t>P045940</t>
  </si>
  <si>
    <t>Social Protection Support Project</t>
  </si>
  <si>
    <t>Fadyeyeva,Olena</t>
  </si>
  <si>
    <t>MINISTRY OF SOCIAL PROTECTION</t>
  </si>
  <si>
    <t>P035807</t>
  </si>
  <si>
    <t>WELFARE REFORM</t>
  </si>
  <si>
    <t>REPUBLIC OF LATVIA</t>
  </si>
  <si>
    <t>MIN. OF WELFARE, MOF, STATE SOC. INSUR. FUND, KANDAVA MUNIC.</t>
  </si>
  <si>
    <t>P007837</t>
  </si>
  <si>
    <t>Social Investment Project</t>
  </si>
  <si>
    <t>FES</t>
  </si>
  <si>
    <t>P057952</t>
  </si>
  <si>
    <t>Social Investment Fund 2 Project (SIF 2)</t>
  </si>
  <si>
    <t>MINISTRY OF FINANCE AND ECONOMY</t>
  </si>
  <si>
    <t>P082037</t>
  </si>
  <si>
    <t>GOVERNMENT OF CHILE</t>
  </si>
  <si>
    <t>MINISTRY OF PLANNING AND COOPERATION (MIDEPLAN)</t>
  </si>
  <si>
    <t>P044521</t>
  </si>
  <si>
    <t>EMG DEMOB &amp; REINTEG</t>
  </si>
  <si>
    <t>MINISTRY OF FINANCE - B&amp;H</t>
  </si>
  <si>
    <t>EMPLOYMENT AND TRAINING FOUNDATION</t>
  </si>
  <si>
    <t>FHIS</t>
  </si>
  <si>
    <t>PLO FOR THE BENEFIT OF THE PA</t>
  </si>
  <si>
    <t>P064238</t>
  </si>
  <si>
    <t>Northern Restructuring Project</t>
  </si>
  <si>
    <t>P037709</t>
  </si>
  <si>
    <t>HN/SOC INV FUND III</t>
  </si>
  <si>
    <t>GOVERNMENT-HONDURAS</t>
  </si>
  <si>
    <t>P063584</t>
  </si>
  <si>
    <t>Social Investment Fund (ZAMSIF)</t>
  </si>
  <si>
    <t>Manjolo,Ida</t>
  </si>
  <si>
    <t>GOVERNMENT OF ZAMBIA</t>
  </si>
  <si>
    <t>ZAMSIF MANAGEMENT UNIT AT MOFED</t>
  </si>
  <si>
    <t>P064536</t>
  </si>
  <si>
    <t>Child Welfare Reform Project</t>
  </si>
  <si>
    <t>GOVERNMENT OF BULGARIA</t>
  </si>
  <si>
    <t>P041566</t>
  </si>
  <si>
    <t>Social Development Fund Project</t>
  </si>
  <si>
    <t>Theunynck,Serge</t>
  </si>
  <si>
    <t>MINISTRY OF FAMILY AFFAIRS AND NATIONAL SOLIDARITY</t>
  </si>
  <si>
    <t>P008776</t>
  </si>
  <si>
    <t>Employment Services &amp; Social Protection Project (ESSP)</t>
  </si>
  <si>
    <t>MOLSP(MIN. OF LABOR)</t>
  </si>
  <si>
    <t>P008539</t>
  </si>
  <si>
    <t>Social Policy &amp; Community Social Services Development Projec</t>
  </si>
  <si>
    <t>Kostelnickiene,Vilija</t>
  </si>
  <si>
    <t>MINISTRY OF SOCIAL SECURITY&amp; LABOR</t>
  </si>
  <si>
    <t>P069937</t>
  </si>
  <si>
    <t>Social Welfare Development Project</t>
  </si>
  <si>
    <t>P006058</t>
  </si>
  <si>
    <t>AR: Fourth Social Protection Project</t>
  </si>
  <si>
    <t>MINISTERIO DE DESARROLLO SOCIAL Y MEDIO AMBIENTE</t>
  </si>
  <si>
    <t>P069532</t>
  </si>
  <si>
    <t>Social Investment &amp; Employment Promotion Project (SIEP)</t>
  </si>
  <si>
    <t>P038090</t>
  </si>
  <si>
    <t>Social Benefits Reform Administration Project</t>
  </si>
  <si>
    <t>Anusic,Zoran</t>
  </si>
  <si>
    <t>MINISTRY OF LABOR, SOC.INSURANCE AGENCY, NAT'L.LABOR OFFICE</t>
  </si>
  <si>
    <t>P065372</t>
  </si>
  <si>
    <t>Social Action Fund Project</t>
  </si>
  <si>
    <t>GOT (PRESIDENT'S OFFICE)</t>
  </si>
  <si>
    <t>P085376</t>
  </si>
  <si>
    <t>Rural Migrant Skills Development and Employment Project</t>
  </si>
  <si>
    <t>Wang,Dewen</t>
  </si>
  <si>
    <t>MINISTRY OF HUMAN RESOURCES AND SOCIAL SECURITY</t>
  </si>
  <si>
    <t>P008323</t>
  </si>
  <si>
    <t>Social Insurance Administration Project (SIAP)</t>
  </si>
  <si>
    <t>NATIONAL SOCIAL SECURITY INSTITUTE</t>
  </si>
  <si>
    <t>P002952</t>
  </si>
  <si>
    <t>UG-N Uganda Soc Action Fund (FY03)</t>
  </si>
  <si>
    <t>TASK FORCE OFFICE OF THE PRIME MINISTER</t>
  </si>
  <si>
    <t>P008783</t>
  </si>
  <si>
    <t>Social Sector Development Project</t>
  </si>
  <si>
    <t>P107416</t>
  </si>
  <si>
    <t>Expanding Opportunities for Vunerable Groups</t>
  </si>
  <si>
    <t>P063546</t>
  </si>
  <si>
    <t>Pension System Investment Project</t>
  </si>
  <si>
    <t>GOVERNMENT OF CROATIA (MOF)</t>
  </si>
  <si>
    <t>SUPERVISORY AGENCY FOR PENSION FUNDS &amp; INSURANCE; PIU</t>
  </si>
  <si>
    <t>P087620</t>
  </si>
  <si>
    <t>Social Protection Administration Project</t>
  </si>
  <si>
    <t>MINISTRY OF  LABOR AND SOCIAL ISSUES</t>
  </si>
  <si>
    <t>P004978</t>
  </si>
  <si>
    <t>SOCIAL SAFETY I</t>
  </si>
  <si>
    <t>Steel,David J.</t>
  </si>
  <si>
    <t>GOVT OF ALGERIA</t>
  </si>
  <si>
    <t>P051173</t>
  </si>
  <si>
    <t>Mori,Hideki</t>
  </si>
  <si>
    <t>MINISTRY OF LABOR &amp; SOCIAL PROTECTION</t>
  </si>
  <si>
    <t>P049892</t>
  </si>
  <si>
    <t>Pension &amp; Social Assistance Project</t>
  </si>
  <si>
    <t>GOVT. OF AZERBAIJAN</t>
  </si>
  <si>
    <t>MIN. OF LABOR &amp; SOCIAL PROT.; STATE SOCIAL PROTECT. FUND</t>
  </si>
  <si>
    <t>Onishi,Junko</t>
  </si>
  <si>
    <t>P082026</t>
  </si>
  <si>
    <t>Road Maintenance</t>
  </si>
  <si>
    <t>Silva,Maria Marcela</t>
  </si>
  <si>
    <t>P055120</t>
  </si>
  <si>
    <t>Tanzania-Transport Sector Support Project</t>
  </si>
  <si>
    <t>GOV OF TANZANIA</t>
  </si>
  <si>
    <t>TANROADS, TAA, MOID</t>
  </si>
  <si>
    <t>P121185</t>
  </si>
  <si>
    <t>National Highways Interconnectivity Improvement Project</t>
  </si>
  <si>
    <t>Tvgssshrk,Pratap</t>
  </si>
  <si>
    <t>MINISTRY OF ROAD TRANSPORT AND HIGHWAYS</t>
  </si>
  <si>
    <t>P117341</t>
  </si>
  <si>
    <t>HaJia Railway</t>
  </si>
  <si>
    <t>P117656</t>
  </si>
  <si>
    <t>China: Kunming Urban Rail Project</t>
  </si>
  <si>
    <t>Krambeck,Holly</t>
  </si>
  <si>
    <t>KUNMING MUNICIPAL GOVERNMENT</t>
  </si>
  <si>
    <t>P083588</t>
  </si>
  <si>
    <t>Mekong Delta Transport Infrastructure Development Project</t>
  </si>
  <si>
    <t>Hoang,Dung Anh</t>
  </si>
  <si>
    <t>P106596</t>
  </si>
  <si>
    <t>ROAD REHABILITATION AND MAINTENANCE PROJECT PHASE II</t>
  </si>
  <si>
    <t>Runji,Justin</t>
  </si>
  <si>
    <t>REPUBLIC OF ZAMBIA</t>
  </si>
  <si>
    <t>NATIONAL ROAD FUND AGENCY</t>
  </si>
  <si>
    <t>P102000</t>
  </si>
  <si>
    <t>Transport Sector Project</t>
  </si>
  <si>
    <t>Richardson,John Kobina</t>
  </si>
  <si>
    <t>MINISTRY OF ROADS AND HIGHWAYS</t>
  </si>
  <si>
    <t>P072644</t>
  </si>
  <si>
    <t>Rural Access and Mobility Project (RAMP)</t>
  </si>
  <si>
    <t>Ahmed,Olatunji</t>
  </si>
  <si>
    <t>THE GOVERNMENT OF NIGERIA</t>
  </si>
  <si>
    <t>KADUNA STATE MINISTRY OF WORKS AND TRANPORT</t>
  </si>
  <si>
    <t>Mehndiratta,Shomik Raj</t>
  </si>
  <si>
    <t>P096407</t>
  </si>
  <si>
    <t>Abidjan-Lagos Trade and Transport Facilitation Project (ALTT</t>
  </si>
  <si>
    <t>REP. OF GHANA, TOGO, BENIN, NIGERIA</t>
  </si>
  <si>
    <t>MINISTRIES OF TRANSPORT, CUSTOMS</t>
  </si>
  <si>
    <t>P118647</t>
  </si>
  <si>
    <t>China: Anhui Shaying River Channel Improvement Project</t>
  </si>
  <si>
    <t>Hamedoun,Reda</t>
  </si>
  <si>
    <t>ANHUI PROVINCIAL PORT&amp;SHIPPING CONSTRUCTION INVESTMENT GROUP</t>
  </si>
  <si>
    <t>P119071</t>
  </si>
  <si>
    <t>Hubei Xiangyang Urban Transport</t>
  </si>
  <si>
    <t>HUBEI PROVINCIAL GOVERNENT</t>
  </si>
  <si>
    <t>Fang,Ke</t>
  </si>
  <si>
    <t>P083581</t>
  </si>
  <si>
    <t>Hanoi Urban Transport Development Project</t>
  </si>
  <si>
    <t>HANOI PEOPLE'S COMMITTEE</t>
  </si>
  <si>
    <t>P113028</t>
  </si>
  <si>
    <t>Mumbai Urban Transport Project-2A</t>
  </si>
  <si>
    <t>Agarwal,Atul</t>
  </si>
  <si>
    <t>MUMABI RAILWAY VIKAS CORPORATION LIMITED (MRVC)</t>
  </si>
  <si>
    <t>P129401</t>
  </si>
  <si>
    <t>Guiyang Rural Roads Project</t>
  </si>
  <si>
    <t>PEOPLE'S REPUBLIC OF CHINA, REPRESENTED</t>
  </si>
  <si>
    <t>GUIYANG PROJECT MANAGEMENT OFFICE</t>
  </si>
  <si>
    <t>Galli,Fabio</t>
  </si>
  <si>
    <t>P109058</t>
  </si>
  <si>
    <t>HONDURAS ROAD REHABILITATION AND IMPROVEMENT II</t>
  </si>
  <si>
    <t>SOPTRAVI</t>
  </si>
  <si>
    <t>Mchomvu,Yonas Eliesikia</t>
  </si>
  <si>
    <t>REPUBLIC OF INDIA</t>
  </si>
  <si>
    <t>P075566</t>
  </si>
  <si>
    <t>Lesotho Integrated Transport Project</t>
  </si>
  <si>
    <t>MINISTRY OF PUBLIC WORKS AND TRANSPORT</t>
  </si>
  <si>
    <t>Melibaeva,Sevara</t>
  </si>
  <si>
    <t>P119343</t>
  </si>
  <si>
    <t>Cebu Bus Rapid Transit (BRT) Project</t>
  </si>
  <si>
    <t>DEPT OF TRANSPORTATION AND COMMUNICATIONS/CEBU CITY GOV</t>
  </si>
  <si>
    <t>P096018</t>
  </si>
  <si>
    <t>Assam State Roads Project</t>
  </si>
  <si>
    <t>PUBLIC WORKS DEPARTMENT (PWD), ASSAM</t>
  </si>
  <si>
    <t>P096019</t>
  </si>
  <si>
    <t>Himachal Pradesh State Roads Project</t>
  </si>
  <si>
    <t>HIMACHAL PRADESH ROAD &amp; INFRASTRUCTURE DEVELOPMENT CORP LTD</t>
  </si>
  <si>
    <t>P124109</t>
  </si>
  <si>
    <t>Kenya Transport Sector Support Project</t>
  </si>
  <si>
    <t>Sasia,Josphat O.</t>
  </si>
  <si>
    <t>KENYA NATIONAL HIGHWAYS AUTHORITY</t>
  </si>
  <si>
    <t>P111548</t>
  </si>
  <si>
    <t>VIETNAM: Haiphong Urban Transport Project</t>
  </si>
  <si>
    <t>VIETNAM GOVERNMENT</t>
  </si>
  <si>
    <t>HAIPHONG PEPOLE'S COMMITTEE</t>
  </si>
  <si>
    <t>P102398</t>
  </si>
  <si>
    <t>Road Sector Project</t>
  </si>
  <si>
    <t>Southivong,Sombath</t>
  </si>
  <si>
    <t>P133114</t>
  </si>
  <si>
    <t>Heilongjiang Cold Weather Smart Public Transportation System</t>
  </si>
  <si>
    <t>DEPARTMENT OF FINANCE, HELONGJIANG PROVINCE</t>
  </si>
  <si>
    <t>P035722</t>
  </si>
  <si>
    <t>DO NATIONAL HWY. PROJ.</t>
  </si>
  <si>
    <t>Alonso-Biarge,Jose</t>
  </si>
  <si>
    <t>GOV'T. OF DOM. REP.</t>
  </si>
  <si>
    <t>SEOPC</t>
  </si>
  <si>
    <t>P069852</t>
  </si>
  <si>
    <t>Wuhan Urban Transport Project</t>
  </si>
  <si>
    <t>MUNICIPALITY OF WUHAN</t>
  </si>
  <si>
    <t>P009972</t>
  </si>
  <si>
    <t>THIRD NATIONAL HIGHWAYS PROJECT</t>
  </si>
  <si>
    <t>Crochet,Jean-Charles</t>
  </si>
  <si>
    <t>P003227</t>
  </si>
  <si>
    <t>ZAMBIA RAILWAYS RESTRUCTURING PROJECT</t>
  </si>
  <si>
    <t>Makasa,Davies Bwalya</t>
  </si>
  <si>
    <t>ZRL, ZPA, MCT, NSSN</t>
  </si>
  <si>
    <t>P070086</t>
  </si>
  <si>
    <t>Trade &amp; Transport Facilitation in South East Europe</t>
  </si>
  <si>
    <t>Barbalov,Doncho Petrov</t>
  </si>
  <si>
    <t>REP OF BULGARIA</t>
  </si>
  <si>
    <t>CUSTOMS DIRECTORATE</t>
  </si>
  <si>
    <t>GOVT OF ARGENTINA</t>
  </si>
  <si>
    <t>Trade &amp; Transport Facilitation in South East Europe Project</t>
  </si>
  <si>
    <t>Guitink,Paulus A.</t>
  </si>
  <si>
    <t>GEN,JOB</t>
  </si>
  <si>
    <t>DEPARTMENT OF ROADS</t>
  </si>
  <si>
    <t>P045915</t>
  </si>
  <si>
    <t>Urumqi Urban Transport Improvement Project</t>
  </si>
  <si>
    <t>URUMQI MUNICIPAL GOVERNMENT</t>
  </si>
  <si>
    <t>P003571</t>
  </si>
  <si>
    <t>CN-7TH RAILWAYS</t>
  </si>
  <si>
    <t>THE MINISTRY OF RAILWAYS</t>
  </si>
  <si>
    <t>P008494</t>
  </si>
  <si>
    <t>BUDAPEST URBAN TRANS</t>
  </si>
  <si>
    <t>Mitric,Slobodan</t>
  </si>
  <si>
    <t>MUNICIP. OF BUDAPEST</t>
  </si>
  <si>
    <t>BUDAPEST TRANSPORT CO.</t>
  </si>
  <si>
    <t>Guxho,Artan</t>
  </si>
  <si>
    <t>P008315</t>
  </si>
  <si>
    <t>RAILWAY REHAB</t>
  </si>
  <si>
    <t>BDZ</t>
  </si>
  <si>
    <t>BULGARIAN STATE RAILWAYS</t>
  </si>
  <si>
    <t>P038091</t>
  </si>
  <si>
    <t>Road Improvement &amp; Traffic Safety Project</t>
  </si>
  <si>
    <t>KGM</t>
  </si>
  <si>
    <t>P065041</t>
  </si>
  <si>
    <t>Trade &amp; Transport Facilitation in Southeast Europe Project (</t>
  </si>
  <si>
    <t>Dumitrescu,Anca Cristina</t>
  </si>
  <si>
    <t>P004843</t>
  </si>
  <si>
    <t>Inland Waterways and Port Rehabilitation Project</t>
  </si>
  <si>
    <t>MOT</t>
  </si>
  <si>
    <t>P003619</t>
  </si>
  <si>
    <t>CN-2nd Inland Waterways</t>
  </si>
  <si>
    <t>GUANGDONG AND JIANGSU WATERWAY BUREAUS</t>
  </si>
  <si>
    <t>P006661</t>
  </si>
  <si>
    <t>CL THIRD RD SCTR</t>
  </si>
  <si>
    <t>MIN PUB WORKS (MOP)</t>
  </si>
  <si>
    <t>ROADS DIRECTORATE</t>
  </si>
  <si>
    <t>Ocaya,Labite Victorio</t>
  </si>
  <si>
    <t>Rijeka Gateway Project</t>
  </si>
  <si>
    <t>PRA, HC, HAC</t>
  </si>
  <si>
    <t>P064082</t>
  </si>
  <si>
    <t>TN-Transport Sector Project II</t>
  </si>
  <si>
    <t>P037294</t>
  </si>
  <si>
    <t>Third Road Rehabilitation &amp; Maintenance</t>
  </si>
  <si>
    <t>ROADS &amp; HIGHWAYS DEPT.</t>
  </si>
  <si>
    <t>P070078</t>
  </si>
  <si>
    <t>REP OF ALBANIA</t>
  </si>
  <si>
    <t>ALBANIAN CUSTOMS SERVICE/GEN DIR OF ROADS</t>
  </si>
  <si>
    <t>P070088</t>
  </si>
  <si>
    <t>REP OF CROATIA</t>
  </si>
  <si>
    <t>P036013</t>
  </si>
  <si>
    <t>RAILWAY REHABILITATION</t>
  </si>
  <si>
    <t>SNCFR</t>
  </si>
  <si>
    <t>ROMANIA NATIONAL RAILWAY (SNCFR)</t>
  </si>
  <si>
    <t>MIN.OF TRANSPORT</t>
  </si>
  <si>
    <t>Peltier-Thiberge,Nicolas</t>
  </si>
  <si>
    <t>P073626</t>
  </si>
  <si>
    <t>Trade &amp; Transport Facilitation in Southeast Europe Project</t>
  </si>
  <si>
    <t>DEPARTMENT OF CUSTOMS</t>
  </si>
  <si>
    <t>P078170</t>
  </si>
  <si>
    <t>Road Maintenance &amp; Rehabilitation Project</t>
  </si>
  <si>
    <t>Czapski,Radoslaw</t>
  </si>
  <si>
    <t>GDDKIA</t>
  </si>
  <si>
    <t>MINISTRY OF COMMUNICATION</t>
  </si>
  <si>
    <t>P041268</t>
  </si>
  <si>
    <t>CN-Nat Hwy4/Hubei-Hunan</t>
  </si>
  <si>
    <t>P045052</t>
  </si>
  <si>
    <t>ROAD MAINTENANCE AND DEVELOPMENT</t>
  </si>
  <si>
    <t>Kilpatrick,Marianne</t>
  </si>
  <si>
    <t>P009995</t>
  </si>
  <si>
    <t>ANDHRA PRADESH STATE HIGHWAY PROJECT</t>
  </si>
  <si>
    <t>STATE PWD</t>
  </si>
  <si>
    <t>P010509</t>
  </si>
  <si>
    <t>MULTIMODAL TRANSIT</t>
  </si>
  <si>
    <t>GOVT OF NEPAL</t>
  </si>
  <si>
    <t>MIN.WORKS&amp; TRANSPORT</t>
  </si>
  <si>
    <t>P070089</t>
  </si>
  <si>
    <t>Trade &amp; Transport Facilitation in South East Europe (TTFSE)</t>
  </si>
  <si>
    <t>Bogoev,Zarko</t>
  </si>
  <si>
    <t>REP OF FYR MACEDONIA</t>
  </si>
  <si>
    <t>MACEDONIAN CUSTOMS ADMINISTRATION (MCA)</t>
  </si>
  <si>
    <t>P096214</t>
  </si>
  <si>
    <t>ROAD MAINTENANCE &amp; REHAB 3</t>
  </si>
  <si>
    <t>P039019</t>
  </si>
  <si>
    <t>First National Roads Improvement Project</t>
  </si>
  <si>
    <t>P049543</t>
  </si>
  <si>
    <t>UG-Road Sec &amp; Inst Supt (FY98)</t>
  </si>
  <si>
    <t>MINISTRY OF WORKS, TRANSPORT AND COMM.</t>
  </si>
  <si>
    <t>P067498</t>
  </si>
  <si>
    <t>PUBLIC SERV. INFO-SYSTEMS MODERNIZATION</t>
  </si>
  <si>
    <t>P003236</t>
  </si>
  <si>
    <t>ROAD SEC. INVESTMENT PROG. SUPPORT PROJ.</t>
  </si>
  <si>
    <t>GOZ</t>
  </si>
  <si>
    <t>http://operationsportal2.worldbank.org/wb/opsportal/ttw/about?projId=P125443</t>
  </si>
  <si>
    <t>http://www.worldbank.org/projects/P125443?lang=en</t>
  </si>
  <si>
    <t>http://operationsportal2.worldbank.org/wb/opsportal/ttw/about?projId=P146474</t>
  </si>
  <si>
    <t>http://www.worldbank.org/projects/P146474?lang=en</t>
  </si>
  <si>
    <t>http://operationsportal2.worldbank.org/wb/opsportal/ttw/about?projId=P147486</t>
  </si>
  <si>
    <t>http://www.worldbank.org/projects/P147486?lang=en</t>
  </si>
  <si>
    <t>http://operationsportal2.worldbank.org/wb/opsportal/ttw/about?projId=P147185</t>
  </si>
  <si>
    <t>http://www.worldbank.org/projects/P147185?lang=en</t>
  </si>
  <si>
    <t>http://operationsportal2.worldbank.org/wb/opsportal/ttw/about?projId=P133070</t>
  </si>
  <si>
    <t>http://www.worldbank.org/projects/P133070?lang=en</t>
  </si>
  <si>
    <t>http://operationsportal2.worldbank.org/wb/opsportal/ttw/about?projId=P129861</t>
  </si>
  <si>
    <t>http://www.worldbank.org/projects/P129861?lang=en</t>
  </si>
  <si>
    <t>http://operationsportal2.worldbank.org/wb/opsportal/ttw/about?projId=P117662</t>
  </si>
  <si>
    <t>http://www.worldbank.org/projects/P117662?lang=en</t>
  </si>
  <si>
    <t>http://operationsportal2.worldbank.org/wb/opsportal/ttw/about?projId=P075058</t>
  </si>
  <si>
    <t>http://www.worldbank.org/projects/P075058?lang=en</t>
  </si>
  <si>
    <t>http://operationsportal2.worldbank.org/wb/opsportal/ttw/about?projId=P129472</t>
  </si>
  <si>
    <t>http://www.worldbank.org/projects/P129472?lang=en</t>
  </si>
  <si>
    <t>http://operationsportal2.worldbank.org/wb/opsportal/ttw/about?projId=P101206</t>
  </si>
  <si>
    <t>http://www.worldbank.org/projects/P101206?lang=en</t>
  </si>
  <si>
    <t>http://operationsportal2.worldbank.org/wb/opsportal/ttw/about?projId=P144871</t>
  </si>
  <si>
    <t>http://www.worldbank.org/projects/P144871?lang=en</t>
  </si>
  <si>
    <t>http://operationsportal2.worldbank.org/wb/opsportal/ttw/about?projId=P095563</t>
  </si>
  <si>
    <t>http://www.worldbank.org/projects/P095563?lang=en</t>
  </si>
  <si>
    <t>http://operationsportal2.worldbank.org/wb/opsportal/ttw/about?projId=P123706</t>
  </si>
  <si>
    <t>http://www.worldbank.org/projects/P123706?lang=en</t>
  </si>
  <si>
    <t>http://operationsportal2.worldbank.org/wb/opsportal/ttw/about?projId=P107375</t>
  </si>
  <si>
    <t>http://www.worldbank.org/projects/P107375?lang=en</t>
  </si>
  <si>
    <t>http://operationsportal2.worldbank.org/wb/opsportal/ttw/about?projId=P110156</t>
  </si>
  <si>
    <t>http://www.worldbank.org/projects/P110156?lang=en</t>
  </si>
  <si>
    <t>http://operationsportal2.worldbank.org/wb/opsportal/ttw/about?projId=P147740</t>
  </si>
  <si>
    <t>http://www.worldbank.org/projects/P147740?lang=en</t>
  </si>
  <si>
    <t>http://operationsportal2.worldbank.org/wb/opsportal/ttw/about?projId=P143650</t>
  </si>
  <si>
    <t>http://www.worldbank.org/projects/P143650?lang=en</t>
  </si>
  <si>
    <t>http://operationsportal2.worldbank.org/wb/opsportal/ttw/about?projId=P119815</t>
  </si>
  <si>
    <t>http://www.worldbank.org/projects/P119815?lang=en</t>
  </si>
  <si>
    <t>http://operationsportal2.worldbank.org/wb/opsportal/ttw/about?projId=P100304</t>
  </si>
  <si>
    <t>http://www.worldbank.org/projects/P100304?lang=en</t>
  </si>
  <si>
    <t>http://operationsportal2.worldbank.org/wb/opsportal/ttw/about?projId=P118806</t>
  </si>
  <si>
    <t>http://www.worldbank.org/projects/P118806?lang=en</t>
  </si>
  <si>
    <t>http://operationsportal2.worldbank.org/wb/opsportal/ttw/about?projId=P094755</t>
  </si>
  <si>
    <t>http://www.worldbank.org/projects/P094755?lang=en</t>
  </si>
  <si>
    <t>http://operationsportal2.worldbank.org/wb/opsportal/ttw/about?projId=P114859</t>
  </si>
  <si>
    <t>http://www.worldbank.org/projects/P114859?lang=en</t>
  </si>
  <si>
    <t>http://operationsportal2.worldbank.org/wb/opsportal/ttw/about?projId=P084977</t>
  </si>
  <si>
    <t>http://www.worldbank.org/projects/P084977?lang=en</t>
  </si>
  <si>
    <t>http://operationsportal2.worldbank.org/wb/opsportal/ttw/about?projId=P080228</t>
  </si>
  <si>
    <t>http://www.worldbank.org/projects/P080228?lang=en</t>
  </si>
  <si>
    <t>http://operationsportal2.worldbank.org/wb/opsportal/ttw/about?projId=P116167</t>
  </si>
  <si>
    <t>http://www.worldbank.org/projects/P116167?lang=en</t>
  </si>
  <si>
    <t>http://operationsportal2.worldbank.org/wb/opsportal/ttw/about?projId=P106619</t>
  </si>
  <si>
    <t>http://www.worldbank.org/projects/P106619?lang=en</t>
  </si>
  <si>
    <t>http://operationsportal2.worldbank.org/wb/opsportal/ttw/about?projId=P131194</t>
  </si>
  <si>
    <t>http://www.worldbank.org/projects/P131194?lang=en</t>
  </si>
  <si>
    <t>http://operationsportal2.worldbank.org/wb/opsportal/ttw/about?projId=P104467</t>
  </si>
  <si>
    <t>http://www.worldbank.org/projects/P104467?lang=en</t>
  </si>
  <si>
    <t>http://operationsportal2.worldbank.org/wb/opsportal/ttw/about?projId=P126210</t>
  </si>
  <si>
    <t>http://www.worldbank.org/projects/P126210?lang=en</t>
  </si>
  <si>
    <t>http://operationsportal2.worldbank.org/wb/opsportal/ttw/about?projId=P147402</t>
  </si>
  <si>
    <t>http://www.worldbank.org/projects/P147402?lang=en</t>
  </si>
  <si>
    <t>http://operationsportal2.worldbank.org/wb/opsportal/ttw/about?projId=P128442</t>
  </si>
  <si>
    <t>http://www.worldbank.org/projects/P128442?lang=en</t>
  </si>
  <si>
    <t>http://operationsportal2.worldbank.org/wb/opsportal/ttw/about?projId=P071160</t>
  </si>
  <si>
    <t>http://www.worldbank.org/projects/P071160?lang=en</t>
  </si>
  <si>
    <t>http://operationsportal2.worldbank.org/wb/opsportal/ttw/about?projId=P118708</t>
  </si>
  <si>
    <t>http://www.worldbank.org/projects/P118708?lang=en</t>
  </si>
  <si>
    <t>http://operationsportal2.worldbank.org/wb/opsportal/ttw/about?projId=P099930</t>
  </si>
  <si>
    <t>http://www.worldbank.org/projects/P099930?lang=en</t>
  </si>
  <si>
    <t>http://operationsportal2.worldbank.org/wb/opsportal/ttw/about?projId=P102284</t>
  </si>
  <si>
    <t>http://www.worldbank.org/projects/P102284?lang=en</t>
  </si>
  <si>
    <t>http://operationsportal2.worldbank.org/wb/opsportal/ttw/about?projId=P104525</t>
  </si>
  <si>
    <t>http://www.worldbank.org/projects/P104525?lang=en</t>
  </si>
  <si>
    <t>http://operationsportal2.worldbank.org/wb/opsportal/ttw/about?projId=P143843</t>
  </si>
  <si>
    <t>http://www.worldbank.org/projects/P143843?lang=en</t>
  </si>
  <si>
    <t>http://operationsportal2.worldbank.org/wb/opsportal/ttw/about?projId=P104794</t>
  </si>
  <si>
    <t>http://www.worldbank.org/projects/P104794?lang=en</t>
  </si>
  <si>
    <t>http://operationsportal2.worldbank.org/wb/opsportal/ttw/about?projId=P150481</t>
  </si>
  <si>
    <t>http://www.worldbank.org/projects/P150481?lang=en</t>
  </si>
  <si>
    <t>http://operationsportal2.worldbank.org/wb/opsportal/ttw/about?projId=P113349</t>
  </si>
  <si>
    <t>http://www.worldbank.org/projects/P113349?lang=en</t>
  </si>
  <si>
    <t>http://operationsportal2.worldbank.org/wb/opsportal/ttw/about?projId=P102172</t>
  </si>
  <si>
    <t>http://www.worldbank.org/projects/P102172?lang=en</t>
  </si>
  <si>
    <t>http://operationsportal2.worldbank.org/wb/opsportal/ttw/about?projId=P145335</t>
  </si>
  <si>
    <t>http://www.worldbank.org/projects/P145335?lang=en</t>
  </si>
  <si>
    <t>http://operationsportal2.worldbank.org/wb/opsportal/ttw/about?projId=P126278</t>
  </si>
  <si>
    <t>http://www.worldbank.org/projects/P126278?lang=en</t>
  </si>
  <si>
    <t>http://operationsportal2.worldbank.org/wb/opsportal/ttw/about?projId=P088716</t>
  </si>
  <si>
    <t>http://www.worldbank.org/projects/P088716?lang=en</t>
  </si>
  <si>
    <t>http://operationsportal2.worldbank.org/wb/opsportal/ttw/about?projId=P131290</t>
  </si>
  <si>
    <t>http://www.worldbank.org/projects/P131290?lang=en</t>
  </si>
  <si>
    <t>http://operationsportal2.worldbank.org/wb/opsportal/ttw/about?projId=P050716</t>
  </si>
  <si>
    <t>http://www.worldbank.org/projects/P050716?lang=en</t>
  </si>
  <si>
    <t>http://operationsportal2.worldbank.org/wb/opsportal/ttw/about?projId=P129539</t>
  </si>
  <si>
    <t>http://www.worldbank.org/projects/P129539?lang=en</t>
  </si>
  <si>
    <t>http://operationsportal2.worldbank.org/wb/opsportal/ttw/about?projId=P106735</t>
  </si>
  <si>
    <t>http://www.worldbank.org/projects/P106735?lang=en</t>
  </si>
  <si>
    <t>http://operationsportal2.worldbank.org/wb/opsportal/ttw/about?projId=P111556</t>
  </si>
  <si>
    <t>http://www.worldbank.org/projects/P111556?lang=en</t>
  </si>
  <si>
    <t>http://operationsportal2.worldbank.org/wb/opsportal/ttw/about?projId=P117157</t>
  </si>
  <si>
    <t>http://www.worldbank.org/projects/P117157?lang=en</t>
  </si>
  <si>
    <t>http://operationsportal2.worldbank.org/wb/opsportal/ttw/about?projId=P143849</t>
  </si>
  <si>
    <t>http://www.worldbank.org/projects/P143849?lang=en</t>
  </si>
  <si>
    <t>http://operationsportal2.worldbank.org/wb/opsportal/ttw/about?projId=P095171</t>
  </si>
  <si>
    <t>http://www.worldbank.org/projects/P095171?lang=en</t>
  </si>
  <si>
    <t>http://operationsportal2.worldbank.org/wb/opsportal/ttw/about?projId=P041567</t>
  </si>
  <si>
    <t>http://www.worldbank.org/projects/P041567?lang=en</t>
  </si>
  <si>
    <t>http://operationsportal2.worldbank.org/wb/opsportal/ttw/about?projId=P003634</t>
  </si>
  <si>
    <t>http://www.worldbank.org/projects/P003634?lang=en</t>
  </si>
  <si>
    <t>http://operationsportal2.worldbank.org/wb/opsportal/ttw/about?projId=P008523</t>
  </si>
  <si>
    <t>http://www.worldbank.org/projects/P008523?lang=en</t>
  </si>
  <si>
    <t>http://operationsportal2.worldbank.org/wb/opsportal/ttw/about?projId=P008161</t>
  </si>
  <si>
    <t>http://www.worldbank.org/projects/P008161?lang=en</t>
  </si>
  <si>
    <t>http://operationsportal2.worldbank.org/wb/opsportal/ttw/about?projId=P003566</t>
  </si>
  <si>
    <t>http://www.worldbank.org/projects/P003566?lang=en</t>
  </si>
  <si>
    <t>http://operationsportal2.worldbank.org/wb/opsportal/ttw/about?projId=P050751</t>
  </si>
  <si>
    <t>http://www.worldbank.org/projects/P050751?lang=en</t>
  </si>
  <si>
    <t>http://operationsportal2.worldbank.org/wb/opsportal/ttw/about?projId=P001214</t>
  </si>
  <si>
    <t>http://www.worldbank.org/projects/P001214?lang=en</t>
  </si>
  <si>
    <t>http://operationsportal2.worldbank.org/wb/opsportal/ttw/about?projId=P000825</t>
  </si>
  <si>
    <t>http://www.worldbank.org/projects/P000825?lang=en</t>
  </si>
  <si>
    <t>http://operationsportal2.worldbank.org/wb/opsportal/ttw/about?projId=P043874</t>
  </si>
  <si>
    <t>http://www.worldbank.org/projects/P043874?lang=en</t>
  </si>
  <si>
    <t>http://operationsportal2.worldbank.org/wb/opsportal/ttw/about?projId=P055482</t>
  </si>
  <si>
    <t>http://www.worldbank.org/projects/P055482?lang=en</t>
  </si>
  <si>
    <t>http://operationsportal2.worldbank.org/wb/opsportal/ttw/about?projId=P003248</t>
  </si>
  <si>
    <t>http://www.worldbank.org/projects/P003248?lang=en</t>
  </si>
  <si>
    <t>http://operationsportal2.worldbank.org/wb/opsportal/ttw/about?projId=P066321</t>
  </si>
  <si>
    <t>http://www.worldbank.org/projects/P066321?lang=en</t>
  </si>
  <si>
    <t>http://operationsportal2.worldbank.org/wb/opsportal/ttw/about?projId=P008402</t>
  </si>
  <si>
    <t>http://www.worldbank.org/projects/P008402?lang=en</t>
  </si>
  <si>
    <t>http://operationsportal2.worldbank.org/wb/opsportal/ttw/about?projId=P035753</t>
  </si>
  <si>
    <t>http://www.worldbank.org/projects/P035753?lang=en</t>
  </si>
  <si>
    <t>http://operationsportal2.worldbank.org/wb/opsportal/ttw/about?projId=P076799</t>
  </si>
  <si>
    <t>http://www.worldbank.org/projects/P076799?lang=en</t>
  </si>
  <si>
    <t>http://operationsportal2.worldbank.org/wb/opsportal/ttw/about?projId=P067543</t>
  </si>
  <si>
    <t>http://www.worldbank.org/projects/P067543?lang=en</t>
  </si>
  <si>
    <t>http://operationsportal2.worldbank.org/wb/opsportal/ttw/about?projId=P002971</t>
  </si>
  <si>
    <t>http://www.worldbank.org/projects/P002971?lang=en</t>
  </si>
  <si>
    <t>http://operationsportal2.worldbank.org/wb/opsportal/ttw/about?projId=P049539</t>
  </si>
  <si>
    <t>http://www.worldbank.org/projects/P049539?lang=en</t>
  </si>
  <si>
    <t>http://operationsportal2.worldbank.org/wb/opsportal/ttw/about?projId=P009076</t>
  </si>
  <si>
    <t>http://www.worldbank.org/projects/P009076?lang=en</t>
  </si>
  <si>
    <t>http://operationsportal2.worldbank.org/wb/opsportal/ttw/about?projId=P037827</t>
  </si>
  <si>
    <t>http://www.worldbank.org/projects/P037827?lang=en</t>
  </si>
  <si>
    <t>http://operationsportal2.worldbank.org/wb/opsportal/ttw/about?projId=P008318</t>
  </si>
  <si>
    <t>http://www.worldbank.org/projects/P008318?lang=en</t>
  </si>
  <si>
    <t>http://operationsportal2.worldbank.org/wb/opsportal/ttw/about?projId=P042415</t>
  </si>
  <si>
    <t>http://www.worldbank.org/projects/P042415?lang=en</t>
  </si>
  <si>
    <t>http://operationsportal2.worldbank.org/wb/opsportal/ttw/about?projId=P062932</t>
  </si>
  <si>
    <t>http://www.worldbank.org/projects/P062932?lang=en</t>
  </si>
  <si>
    <t>http://operationsportal2.worldbank.org/wb/opsportal/ttw/about?projId=P007689</t>
  </si>
  <si>
    <t>http://www.worldbank.org/projects/P007689?lang=en</t>
  </si>
  <si>
    <t>http://operationsportal2.worldbank.org/wb/opsportal/ttw/about?projId=P049545</t>
  </si>
  <si>
    <t>http://www.worldbank.org/projects/P049545?lang=en</t>
  </si>
  <si>
    <t>http://operationsportal2.worldbank.org/wb/opsportal/ttw/about?projId=P050655</t>
  </si>
  <si>
    <t>http://www.worldbank.org/projects/P050655?lang=en</t>
  </si>
  <si>
    <t>http://operationsportal2.worldbank.org/wb/opsportal/ttw/about?projId=P074053</t>
  </si>
  <si>
    <t>http://www.worldbank.org/projects/P074053?lang=en</t>
  </si>
  <si>
    <t>http://operationsportal2.worldbank.org/wb/opsportal/ttw/about?projId=P060392</t>
  </si>
  <si>
    <t>http://www.worldbank.org/projects/P060392?lang=en</t>
  </si>
  <si>
    <t>http://operationsportal2.worldbank.org/wb/opsportal/ttw/about?projId=P073974</t>
  </si>
  <si>
    <t>http://www.worldbank.org/projects/P073974?lang=en</t>
  </si>
  <si>
    <t>http://operationsportal2.worldbank.org/wb/opsportal/ttw/about?projId=P008814</t>
  </si>
  <si>
    <t>http://www.worldbank.org/projects/P008814?lang=en</t>
  </si>
  <si>
    <t>http://operationsportal2.worldbank.org/wb/opsportal/ttw/about?projId=P040613</t>
  </si>
  <si>
    <t>http://www.worldbank.org/projects/P040613?lang=en</t>
  </si>
  <si>
    <t>http://operationsportal2.worldbank.org/wb/opsportal/ttw/about?projId=P004566</t>
  </si>
  <si>
    <t>http://www.worldbank.org/projects/P004566?lang=en</t>
  </si>
  <si>
    <t>http://operationsportal2.worldbank.org/wb/opsportal/ttw/about?projId=P007846</t>
  </si>
  <si>
    <t>http://www.worldbank.org/projects/P007846?lang=en</t>
  </si>
  <si>
    <t>http://operationsportal2.worldbank.org/wb/opsportal/ttw/about?projId=P039749</t>
  </si>
  <si>
    <t>http://www.worldbank.org/projects/P039749?lang=en</t>
  </si>
  <si>
    <t>http://operationsportal2.worldbank.org/wb/opsportal/ttw/about?projId=P008215</t>
  </si>
  <si>
    <t>http://www.worldbank.org/projects/P008215?lang=en</t>
  </si>
  <si>
    <t>http://operationsportal2.worldbank.org/wb/opsportal/ttw/about?projId=P040555</t>
  </si>
  <si>
    <t>http://www.worldbank.org/projects/P040555?lang=en</t>
  </si>
  <si>
    <t>http://operationsportal2.worldbank.org/wb/opsportal/ttw/about?projId=P050140</t>
  </si>
  <si>
    <t>http://www.worldbank.org/projects/P050140?lang=en</t>
  </si>
  <si>
    <t>http://operationsportal2.worldbank.org/wb/opsportal/ttw/about?projId=P082223</t>
  </si>
  <si>
    <t>http://www.worldbank.org/projects/P082223?lang=en</t>
  </si>
  <si>
    <t>http://operationsportal2.worldbank.org/wb/opsportal/ttw/about?projId=P001568</t>
  </si>
  <si>
    <t>http://www.worldbank.org/projects/P001568?lang=en</t>
  </si>
  <si>
    <t>http://operationsportal2.worldbank.org/wb/opsportal/ttw/about?projId=P005746</t>
  </si>
  <si>
    <t>http://www.worldbank.org/projects/P005746?lang=en</t>
  </si>
  <si>
    <t>http://operationsportal2.worldbank.org/wb/opsportal/ttw/about?projId=P035827</t>
  </si>
  <si>
    <t>http://www.worldbank.org/projects/P035827?lang=en</t>
  </si>
  <si>
    <t>http://operationsportal2.worldbank.org/wb/opsportal/ttw/about?projId=P071025</t>
  </si>
  <si>
    <t>http://www.worldbank.org/projects/P071025?lang=en</t>
  </si>
  <si>
    <t>http://operationsportal2.worldbank.org/wb/opsportal/ttw/about?projId=P073525</t>
  </si>
  <si>
    <t>http://www.worldbank.org/projects/P073525?lang=en</t>
  </si>
  <si>
    <t>http://operationsportal2.worldbank.org/wb/opsportal/ttw/about?projId=P050657</t>
  </si>
  <si>
    <t>http://www.worldbank.org/projects/P050657?lang=en</t>
  </si>
  <si>
    <t>http://operationsportal2.worldbank.org/wb/opsportal/ttw/about?projId=P008414</t>
  </si>
  <si>
    <t>http://www.worldbank.org/projects/P008414?lang=en</t>
  </si>
  <si>
    <t>http://operationsportal2.worldbank.org/wb/opsportal/ttw/about?projId=P004841</t>
  </si>
  <si>
    <t>http://www.worldbank.org/projects/P004841?lang=en</t>
  </si>
  <si>
    <t>http://operationsportal2.worldbank.org/wb/opsportal/ttw/about?projId=P009125</t>
  </si>
  <si>
    <t>http://www.worldbank.org/projects/P009125?lang=en</t>
  </si>
  <si>
    <t>http://operationsportal2.worldbank.org/wb/opsportal/ttw/about?projId=P050495</t>
  </si>
  <si>
    <t>http://www.worldbank.org/projects/P050495?lang=en</t>
  </si>
  <si>
    <t>http://operationsportal2.worldbank.org/wb/opsportal/ttw/about?projId=P068739</t>
  </si>
  <si>
    <t>http://www.worldbank.org/projects/P068739?lang=en</t>
  </si>
  <si>
    <t>http://operationsportal2.worldbank.org/wb/opsportal/ttw/about?projId=P055061</t>
  </si>
  <si>
    <t>http://www.worldbank.org/projects/P055061?lang=en</t>
  </si>
  <si>
    <t>http://operationsportal2.worldbank.org/wb/opsportal/ttw/about?projId=P082814</t>
  </si>
  <si>
    <t>http://www.worldbank.org/projects/P082814?lang=en</t>
  </si>
  <si>
    <t>http://operationsportal2.worldbank.org/wb/opsportal/ttw/about?projId=P039450</t>
  </si>
  <si>
    <t>http://www.worldbank.org/projects/P039450?lang=en</t>
  </si>
  <si>
    <t>http://operationsportal2.worldbank.org/wb/opsportal/ttw/about?projId=P057665</t>
  </si>
  <si>
    <t>http://www.worldbank.org/projects/P057665?lang=en</t>
  </si>
  <si>
    <t>http://operationsportal2.worldbank.org/wb/opsportal/ttw/about?projId=P049894</t>
  </si>
  <si>
    <t>http://www.worldbank.org/projects/P049894?lang=en</t>
  </si>
  <si>
    <t>http://operationsportal2.worldbank.org/wb/opsportal/ttw/about?projId=P000756</t>
  </si>
  <si>
    <t>http://www.worldbank.org/projects/P000756?lang=en</t>
  </si>
  <si>
    <t>http://operationsportal2.worldbank.org/wb/opsportal/ttw/about?projId=P065126</t>
  </si>
  <si>
    <t>http://www.worldbank.org/projects/P065126?lang=en</t>
  </si>
  <si>
    <t>http://operationsportal2.worldbank.org/wb/opsportal/ttw/about?projId=P035780</t>
  </si>
  <si>
    <t>http://www.worldbank.org/projects/P035780?lang=en</t>
  </si>
  <si>
    <t>http://operationsportal2.worldbank.org/wb/opsportal/ttw/about?projId=P050651</t>
  </si>
  <si>
    <t>http://www.worldbank.org/projects/P050651?lang=en</t>
  </si>
  <si>
    <t>http://operationsportal2.worldbank.org/wb/opsportal/ttw/about?projId=P064237</t>
  </si>
  <si>
    <t>http://www.worldbank.org/projects/P064237?lang=en</t>
  </si>
  <si>
    <t>http://operationsportal2.worldbank.org/wb/opsportal/ttw/about?projId=P045312</t>
  </si>
  <si>
    <t>http://www.worldbank.org/projects/P045312?lang=en</t>
  </si>
  <si>
    <t>http://operationsportal2.worldbank.org/wb/opsportal/ttw/about?projId=P001792</t>
  </si>
  <si>
    <t>http://www.worldbank.org/projects/P001792?lang=en</t>
  </si>
  <si>
    <t>http://operationsportal2.worldbank.org/wb/opsportal/ttw/about?projId=P045687</t>
  </si>
  <si>
    <t>http://www.worldbank.org/projects/P045687?lang=en</t>
  </si>
  <si>
    <t>http://operationsportal2.worldbank.org/wb/opsportal/ttw/about?projId=P000411</t>
  </si>
  <si>
    <t>http://www.worldbank.org/projects/P000411?lang=en</t>
  </si>
  <si>
    <t>http://operationsportal2.worldbank.org/wb/opsportal/ttw/about?projId=P103606</t>
  </si>
  <si>
    <t>http://www.worldbank.org/projects/P103606?lang=en</t>
  </si>
  <si>
    <t>http://operationsportal2.worldbank.org/wb/opsportal/ttw/about?projId=P058358</t>
  </si>
  <si>
    <t>http://www.worldbank.org/projects/P058358?lang=en</t>
  </si>
  <si>
    <t>http://operationsportal2.worldbank.org/wb/opsportal/ttw/about?projId=P051372</t>
  </si>
  <si>
    <t>http://www.worldbank.org/projects/P051372?lang=en</t>
  </si>
  <si>
    <t>http://operationsportal2.worldbank.org/wb/opsportal/ttw/about?projId=P010489</t>
  </si>
  <si>
    <t>http://www.worldbank.org/projects/P010489?lang=en</t>
  </si>
  <si>
    <t>http://operationsportal2.worldbank.org/wb/opsportal/ttw/about?projId=P043254</t>
  </si>
  <si>
    <t>http://www.worldbank.org/projects/P043254?lang=en</t>
  </si>
  <si>
    <t>http://operationsportal2.worldbank.org/wb/opsportal/ttw/about?projId=P006030</t>
  </si>
  <si>
    <t>http://www.worldbank.org/projects/P006030?lang=en</t>
  </si>
  <si>
    <t>http://operationsportal2.worldbank.org/wb/opsportal/ttw/about?projId=P044522</t>
  </si>
  <si>
    <t>http://www.worldbank.org/projects/P044522?lang=en</t>
  </si>
  <si>
    <t>http://operationsportal2.worldbank.org/wb/opsportal/ttw/about?projId=P051273</t>
  </si>
  <si>
    <t>http://www.worldbank.org/projects/P051273?lang=en</t>
  </si>
  <si>
    <t>http://operationsportal2.worldbank.org/wb/opsportal/ttw/about?projId=P051418</t>
  </si>
  <si>
    <t>http://www.worldbank.org/projects/P051418?lang=en</t>
  </si>
  <si>
    <t>http://operationsportal2.worldbank.org/wb/opsportal/ttw/about?projId=P046497</t>
  </si>
  <si>
    <t>http://www.worldbank.org/projects/P046497?lang=en</t>
  </si>
  <si>
    <t>http://operationsportal2.worldbank.org/wb/opsportal/ttw/about?projId=P082879</t>
  </si>
  <si>
    <t>http://www.worldbank.org/projects/P082879?lang=en</t>
  </si>
  <si>
    <t>http://operationsportal2.worldbank.org/wb/opsportal/ttw/about?projId=P074212</t>
  </si>
  <si>
    <t>http://www.worldbank.org/projects/P074212?lang=en</t>
  </si>
  <si>
    <t>http://operationsportal2.worldbank.org/wb/opsportal/ttw/about?projId=P037857</t>
  </si>
  <si>
    <t>http://www.worldbank.org/projects/P037857?lang=en</t>
  </si>
  <si>
    <t>http://operationsportal2.worldbank.org/wb/opsportal/ttw/about?projId=P055157</t>
  </si>
  <si>
    <t>http://www.worldbank.org/projects/P055157?lang=en</t>
  </si>
  <si>
    <t>http://operationsportal2.worldbank.org/wb/opsportal/ttw/about?projId=P034004</t>
  </si>
  <si>
    <t>http://www.worldbank.org/projects/P034004?lang=en</t>
  </si>
  <si>
    <t>http://operationsportal2.worldbank.org/wb/opsportal/ttw/about?projId=P071004</t>
  </si>
  <si>
    <t>http://www.worldbank.org/projects/P071004?lang=en</t>
  </si>
  <si>
    <t>http://operationsportal2.worldbank.org/wb/opsportal/ttw/about?projId=P006554</t>
  </si>
  <si>
    <t>http://www.worldbank.org/projects/P006554?lang=en</t>
  </si>
  <si>
    <t>http://operationsportal2.worldbank.org/wb/opsportal/ttw/about?projId=P000949</t>
  </si>
  <si>
    <t>http://www.worldbank.org/projects/P000949?lang=en</t>
  </si>
  <si>
    <t>http://operationsportal2.worldbank.org/wb/opsportal/ttw/about?projId=P010511</t>
  </si>
  <si>
    <t>http://www.worldbank.org/projects/P010511?lang=en</t>
  </si>
  <si>
    <t>http://operationsportal2.worldbank.org/wb/opsportal/ttw/about?projId=P075230</t>
  </si>
  <si>
    <t>http://www.worldbank.org/projects/P075230?lang=en</t>
  </si>
  <si>
    <t>http://operationsportal2.worldbank.org/wb/opsportal/ttw/about?projId=P049385</t>
  </si>
  <si>
    <t>http://www.worldbank.org/projects/P049385?lang=en</t>
  </si>
  <si>
    <t>http://operationsportal2.worldbank.org/wb/opsportal/ttw/about?projId=P070290</t>
  </si>
  <si>
    <t>http://www.worldbank.org/projects/P070290?lang=en</t>
  </si>
  <si>
    <t>http://operationsportal2.worldbank.org/wb/opsportal/ttw/about?projId=P086670</t>
  </si>
  <si>
    <t>http://www.worldbank.org/projects/P086670?lang=en</t>
  </si>
  <si>
    <t>http://operationsportal2.worldbank.org/wb/opsportal/ttw/about?projId=P050740</t>
  </si>
  <si>
    <t>http://www.worldbank.org/projects/P050740?lang=en</t>
  </si>
  <si>
    <t>http://operationsportal2.worldbank.org/wb/opsportal/ttw/about?projId=P036089</t>
  </si>
  <si>
    <t>http://www.worldbank.org/projects/P036089?lang=en</t>
  </si>
  <si>
    <t>http://operationsportal2.worldbank.org/wb/opsportal/ttw/about?projId=P045175</t>
  </si>
  <si>
    <t>http://www.worldbank.org/projects/P045175?lang=en</t>
  </si>
  <si>
    <t>http://operationsportal2.worldbank.org/wb/opsportal/ttw/about?projId=P069916</t>
  </si>
  <si>
    <t>http://www.worldbank.org/projects/P069916?lang=en</t>
  </si>
  <si>
    <t>http://operationsportal2.worldbank.org/wb/opsportal/ttw/about?projId=P053892</t>
  </si>
  <si>
    <t>http://www.worldbank.org/projects/P053892?lang=en</t>
  </si>
  <si>
    <t>http://operationsportal2.worldbank.org/wb/opsportal/ttw/about?projId=P007015</t>
  </si>
  <si>
    <t>http://www.worldbank.org/projects/P007015?lang=en</t>
  </si>
  <si>
    <t>http://operationsportal2.worldbank.org/wb/opsportal/ttw/about?projId=P053200</t>
  </si>
  <si>
    <t>http://www.worldbank.org/projects/P053200?lang=en</t>
  </si>
  <si>
    <t>http://operationsportal2.worldbank.org/wb/opsportal/ttw/about?projId=P035688</t>
  </si>
  <si>
    <t>http://www.worldbank.org/projects/P035688?lang=en</t>
  </si>
  <si>
    <t>http://operationsportal2.worldbank.org/wb/opsportal/ttw/about?projId=P058520</t>
  </si>
  <si>
    <t>http://www.worldbank.org/projects/P058520?lang=en</t>
  </si>
  <si>
    <t>http://operationsportal2.worldbank.org/wb/opsportal/ttw/about?projId=P052154</t>
  </si>
  <si>
    <t>http://www.worldbank.org/projects/P052154?lang=en</t>
  </si>
  <si>
    <t>http://operationsportal2.worldbank.org/wb/opsportal/ttw/about?projId=P051174</t>
  </si>
  <si>
    <t>http://www.worldbank.org/projects/P051174?lang=en</t>
  </si>
  <si>
    <t>http://operationsportal2.worldbank.org/wb/opsportal/ttw/about?projId=P051370</t>
  </si>
  <si>
    <t>http://www.worldbank.org/projects/P051370?lang=en</t>
  </si>
  <si>
    <t>http://operationsportal2.worldbank.org/wb/opsportal/ttw/about?projId=P005525</t>
  </si>
  <si>
    <t>http://www.worldbank.org/projects/P005525?lang=en</t>
  </si>
  <si>
    <t>http://operationsportal2.worldbank.org/wb/opsportal/ttw/about?projId=P083169</t>
  </si>
  <si>
    <t>http://www.worldbank.org/projects/P083169?lang=en</t>
  </si>
  <si>
    <t>http://operationsportal2.worldbank.org/wb/opsportal/ttw/about?projId=P106332</t>
  </si>
  <si>
    <t>http://www.worldbank.org/projects/P106332?lang=en</t>
  </si>
  <si>
    <t>http://operationsportal2.worldbank.org/wb/opsportal/ttw/about?projId=P101084</t>
  </si>
  <si>
    <t>http://www.worldbank.org/projects/P101084?lang=en</t>
  </si>
  <si>
    <t>http://operationsportal2.worldbank.org/wb/opsportal/ttw/about?projId=P105024</t>
  </si>
  <si>
    <t>http://www.worldbank.org/projects/P105024?lang=en</t>
  </si>
  <si>
    <t>http://operationsportal2.worldbank.org/wb/opsportal/ttw/about?projId=P133129</t>
  </si>
  <si>
    <t>http://www.worldbank.org/projects/P133129?lang=en</t>
  </si>
  <si>
    <t>http://operationsportal2.worldbank.org/wb/opsportal/ttw/about?projId=P132667</t>
  </si>
  <si>
    <t>http://www.worldbank.org/projects/P132667?lang=en</t>
  </si>
  <si>
    <t>http://operationsportal2.worldbank.org/wb/opsportal/ttw/about?projId=P133597</t>
  </si>
  <si>
    <t>http://www.worldbank.org/projects/P133597?lang=en</t>
  </si>
  <si>
    <t>http://operationsportal2.worldbank.org/wb/opsportal/ttw/about?projId=P104743</t>
  </si>
  <si>
    <t>http://www.worldbank.org/projects/P104743?lang=en</t>
  </si>
  <si>
    <t>http://operationsportal2.worldbank.org/wb/opsportal/ttw/about?projId=P146883</t>
  </si>
  <si>
    <t>http://www.worldbank.org/projects/P146883?lang=en</t>
  </si>
  <si>
    <t>http://operationsportal2.worldbank.org/wb/opsportal/ttw/about?projId=P115183</t>
  </si>
  <si>
    <t>http://www.worldbank.org/projects/P115183?lang=en</t>
  </si>
  <si>
    <t>http://operationsportal2.worldbank.org/wb/opsportal/ttw/about?projId=P145171</t>
  </si>
  <si>
    <t>http://www.worldbank.org/projects/P145171?lang=en</t>
  </si>
  <si>
    <t>http://operationsportal2.worldbank.org/wb/opsportal/ttw/about?projId=P117608</t>
  </si>
  <si>
    <t>http://www.worldbank.org/projects/P117608?lang=en</t>
  </si>
  <si>
    <t>http://operationsportal2.worldbank.org/wb/opsportal/ttw/about?projId=P111546</t>
  </si>
  <si>
    <t>http://www.worldbank.org/projects/P111546?lang=en</t>
  </si>
  <si>
    <t>http://operationsportal2.worldbank.org/wb/opsportal/ttw/about?projId=P146318</t>
  </si>
  <si>
    <t>http://www.worldbank.org/projects/P146318?lang=en</t>
  </si>
  <si>
    <t>http://operationsportal2.worldbank.org/wb/opsportal/ttw/about?projId=P123399</t>
  </si>
  <si>
    <t>http://www.worldbank.org/projects/P123399?lang=en</t>
  </si>
  <si>
    <t>http://operationsportal2.worldbank.org/wb/opsportal/ttw/about?projId=P105116</t>
  </si>
  <si>
    <t>http://www.worldbank.org/projects/P105116?lang=en</t>
  </si>
  <si>
    <t>http://operationsportal2.worldbank.org/wb/opsportal/ttw/about?projId=P128534</t>
  </si>
  <si>
    <t>http://www.worldbank.org/projects/P128534?lang=en</t>
  </si>
  <si>
    <t>http://operationsportal2.worldbank.org/wb/opsportal/ttw/about?projId=P123128</t>
  </si>
  <si>
    <t>http://www.worldbank.org/projects/P123128?lang=en</t>
  </si>
  <si>
    <t>http://operationsportal2.worldbank.org/wb/opsportal/ttw/about?projId=P103974</t>
  </si>
  <si>
    <t>http://www.worldbank.org/projects/P103974?lang=en</t>
  </si>
  <si>
    <t>http://operationsportal2.worldbank.org/wb/opsportal/ttw/about?projId=P117440</t>
  </si>
  <si>
    <t>http://www.worldbank.org/projects/P117440?lang=en</t>
  </si>
  <si>
    <t>http://operationsportal2.worldbank.org/wb/opsportal/ttw/about?projId=P128344</t>
  </si>
  <si>
    <t>http://www.worldbank.org/projects/P128344?lang=en</t>
  </si>
  <si>
    <t>http://operationsportal2.worldbank.org/wb/opsportal/ttw/about?projId=P117310</t>
  </si>
  <si>
    <t>http://www.worldbank.org/projects/P117310?lang=en</t>
  </si>
  <si>
    <t>http://operationsportal2.worldbank.org/wb/opsportal/ttw/about?projId=P119307</t>
  </si>
  <si>
    <t>http://www.worldbank.org/projects/P119307?lang=en</t>
  </si>
  <si>
    <t>http://operationsportal2.worldbank.org/wb/opsportal/ttw/about?projId=P145263</t>
  </si>
  <si>
    <t>http://www.worldbank.org/projects/P145263?lang=en</t>
  </si>
  <si>
    <t>http://operationsportal2.worldbank.org/wb/opsportal/ttw/about?projId=P121779</t>
  </si>
  <si>
    <t>http://www.worldbank.org/projects/P121779?lang=en</t>
  </si>
  <si>
    <t>http://operationsportal2.worldbank.org/wb/opsportal/ttw/about?projId=P042414</t>
  </si>
  <si>
    <t>http://www.worldbank.org/projects/P042414?lang=en</t>
  </si>
  <si>
    <t>http://operationsportal2.worldbank.org/wb/opsportal/ttw/about?projId=P035495</t>
  </si>
  <si>
    <t>http://www.worldbank.org/projects/P035495?lang=en</t>
  </si>
  <si>
    <t>http://operationsportal2.worldbank.org/wb/opsportal/ttw/about?projId=P040198</t>
  </si>
  <si>
    <t>http://www.worldbank.org/projects/P040198?lang=en</t>
  </si>
  <si>
    <t>http://operationsportal2.worldbank.org/wb/opsportal/ttw/about?projId=P005912</t>
  </si>
  <si>
    <t>http://www.worldbank.org/projects/P005912?lang=en</t>
  </si>
  <si>
    <t>http://operationsportal2.worldbank.org/wb/opsportal/ttw/about?projId=P055483</t>
  </si>
  <si>
    <t>http://www.worldbank.org/projects/P055483?lang=en</t>
  </si>
  <si>
    <t>http://operationsportal2.worldbank.org/wb/opsportal/ttw/about?projId=P045940</t>
  </si>
  <si>
    <t>http://www.worldbank.org/projects/P045940?lang=en</t>
  </si>
  <si>
    <t>http://operationsportal2.worldbank.org/wb/opsportal/ttw/about?projId=P035807</t>
  </si>
  <si>
    <t>http://www.worldbank.org/projects/P035807?lang=en</t>
  </si>
  <si>
    <t>http://operationsportal2.worldbank.org/wb/opsportal/ttw/about?projId=P007837</t>
  </si>
  <si>
    <t>http://www.worldbank.org/projects/P007837?lang=en</t>
  </si>
  <si>
    <t>http://operationsportal2.worldbank.org/wb/opsportal/ttw/about?projId=P057952</t>
  </si>
  <si>
    <t>http://www.worldbank.org/projects/P057952?lang=en</t>
  </si>
  <si>
    <t>http://operationsportal2.worldbank.org/wb/opsportal/ttw/about?projId=P082037</t>
  </si>
  <si>
    <t>http://www.worldbank.org/projects/P082037?lang=en</t>
  </si>
  <si>
    <t>http://operationsportal2.worldbank.org/wb/opsportal/ttw/about?projId=P044521</t>
  </si>
  <si>
    <t>http://www.worldbank.org/projects/P044521?lang=en</t>
  </si>
  <si>
    <t>http://operationsportal2.worldbank.org/wb/opsportal/ttw/about?projId=P064238</t>
  </si>
  <si>
    <t>http://www.worldbank.org/projects/P064238?lang=en</t>
  </si>
  <si>
    <t>http://operationsportal2.worldbank.org/wb/opsportal/ttw/about?projId=P037709</t>
  </si>
  <si>
    <t>http://www.worldbank.org/projects/P037709?lang=en</t>
  </si>
  <si>
    <t>http://operationsportal2.worldbank.org/wb/opsportal/ttw/about?projId=P063584</t>
  </si>
  <si>
    <t>http://www.worldbank.org/projects/P063584?lang=en</t>
  </si>
  <si>
    <t>http://operationsportal2.worldbank.org/wb/opsportal/ttw/about?projId=P064536</t>
  </si>
  <si>
    <t>http://www.worldbank.org/projects/P064536?lang=en</t>
  </si>
  <si>
    <t>http://operationsportal2.worldbank.org/wb/opsportal/ttw/about?projId=P041566</t>
  </si>
  <si>
    <t>http://www.worldbank.org/projects/P041566?lang=en</t>
  </si>
  <si>
    <t>http://operationsportal2.worldbank.org/wb/opsportal/ttw/about?projId=P008776</t>
  </si>
  <si>
    <t>http://www.worldbank.org/projects/P008776?lang=en</t>
  </si>
  <si>
    <t>http://operationsportal2.worldbank.org/wb/opsportal/ttw/about?projId=P008539</t>
  </si>
  <si>
    <t>http://www.worldbank.org/projects/P008539?lang=en</t>
  </si>
  <si>
    <t>http://operationsportal2.worldbank.org/wb/opsportal/ttw/about?projId=P069937</t>
  </si>
  <si>
    <t>http://www.worldbank.org/projects/P069937?lang=en</t>
  </si>
  <si>
    <t>http://operationsportal2.worldbank.org/wb/opsportal/ttw/about?projId=P006058</t>
  </si>
  <si>
    <t>http://www.worldbank.org/projects/P006058?lang=en</t>
  </si>
  <si>
    <t>http://operationsportal2.worldbank.org/wb/opsportal/ttw/about?projId=P069532</t>
  </si>
  <si>
    <t>http://www.worldbank.org/projects/P069532?lang=en</t>
  </si>
  <si>
    <t>http://operationsportal2.worldbank.org/wb/opsportal/ttw/about?projId=P038090</t>
  </si>
  <si>
    <t>http://www.worldbank.org/projects/P038090?lang=en</t>
  </si>
  <si>
    <t>http://operationsportal2.worldbank.org/wb/opsportal/ttw/about?projId=P065372</t>
  </si>
  <si>
    <t>http://www.worldbank.org/projects/P065372?lang=en</t>
  </si>
  <si>
    <t>http://operationsportal2.worldbank.org/wb/opsportal/ttw/about?projId=P085376</t>
  </si>
  <si>
    <t>http://www.worldbank.org/projects/P085376?lang=en</t>
  </si>
  <si>
    <t>http://operationsportal2.worldbank.org/wb/opsportal/ttw/about?projId=P008323</t>
  </si>
  <si>
    <t>http://www.worldbank.org/projects/P008323?lang=en</t>
  </si>
  <si>
    <t>http://operationsportal2.worldbank.org/wb/opsportal/ttw/about?projId=P002952</t>
  </si>
  <si>
    <t>http://www.worldbank.org/projects/P002952?lang=en</t>
  </si>
  <si>
    <t>http://operationsportal2.worldbank.org/wb/opsportal/ttw/about?projId=P008783</t>
  </si>
  <si>
    <t>http://www.worldbank.org/projects/P008783?lang=en</t>
  </si>
  <si>
    <t>http://operationsportal2.worldbank.org/wb/opsportal/ttw/about?projId=P107416</t>
  </si>
  <si>
    <t>http://www.worldbank.org/projects/P107416?lang=en</t>
  </si>
  <si>
    <t>http://operationsportal2.worldbank.org/wb/opsportal/ttw/about?projId=P063546</t>
  </si>
  <si>
    <t>http://www.worldbank.org/projects/P063546?lang=en</t>
  </si>
  <si>
    <t>http://operationsportal2.worldbank.org/wb/opsportal/ttw/about?projId=P087620</t>
  </si>
  <si>
    <t>http://www.worldbank.org/projects/P087620?lang=en</t>
  </si>
  <si>
    <t>http://operationsportal2.worldbank.org/wb/opsportal/ttw/about?projId=P004978</t>
  </si>
  <si>
    <t>http://www.worldbank.org/projects/P004978?lang=en</t>
  </si>
  <si>
    <t>http://operationsportal2.worldbank.org/wb/opsportal/ttw/about?projId=P051173</t>
  </si>
  <si>
    <t>http://www.worldbank.org/projects/P051173?lang=en</t>
  </si>
  <si>
    <t>http://operationsportal2.worldbank.org/wb/opsportal/ttw/about?projId=P049892</t>
  </si>
  <si>
    <t>http://www.worldbank.org/projects/P049892?lang=en</t>
  </si>
  <si>
    <t>http://operationsportal2.worldbank.org/wb/opsportal/ttw/about?projId=P082026</t>
  </si>
  <si>
    <t>http://www.worldbank.org/projects/P082026?lang=en</t>
  </si>
  <si>
    <t>http://operationsportal2.worldbank.org/wb/opsportal/ttw/about?projId=P055120</t>
  </si>
  <si>
    <t>http://www.worldbank.org/projects/P055120?lang=en</t>
  </si>
  <si>
    <t>http://operationsportal2.worldbank.org/wb/opsportal/ttw/about?projId=P121185</t>
  </si>
  <si>
    <t>http://www.worldbank.org/projects/P121185?lang=en</t>
  </si>
  <si>
    <t>http://operationsportal2.worldbank.org/wb/opsportal/ttw/about?projId=P117341</t>
  </si>
  <si>
    <t>http://www.worldbank.org/projects/P117341?lang=en</t>
  </si>
  <si>
    <t>http://operationsportal2.worldbank.org/wb/opsportal/ttw/about?projId=P117656</t>
  </si>
  <si>
    <t>http://www.worldbank.org/projects/P117656?lang=en</t>
  </si>
  <si>
    <t>http://operationsportal2.worldbank.org/wb/opsportal/ttw/about?projId=P083588</t>
  </si>
  <si>
    <t>http://www.worldbank.org/projects/P083588?lang=en</t>
  </si>
  <si>
    <t>http://operationsportal2.worldbank.org/wb/opsportal/ttw/about?projId=P106596</t>
  </si>
  <si>
    <t>http://www.worldbank.org/projects/P106596?lang=en</t>
  </si>
  <si>
    <t>http://operationsportal2.worldbank.org/wb/opsportal/ttw/about?projId=P102000</t>
  </si>
  <si>
    <t>http://www.worldbank.org/projects/P102000?lang=en</t>
  </si>
  <si>
    <t>http://operationsportal2.worldbank.org/wb/opsportal/ttw/about?projId=P072644</t>
  </si>
  <si>
    <t>http://www.worldbank.org/projects/P072644?lang=en</t>
  </si>
  <si>
    <t>http://operationsportal2.worldbank.org/wb/opsportal/ttw/about?projId=P096407</t>
  </si>
  <si>
    <t>http://www.worldbank.org/projects/P096407?lang=en</t>
  </si>
  <si>
    <t>http://operationsportal2.worldbank.org/wb/opsportal/ttw/about?projId=P118647</t>
  </si>
  <si>
    <t>http://www.worldbank.org/projects/P118647?lang=en</t>
  </si>
  <si>
    <t>http://operationsportal2.worldbank.org/wb/opsportal/ttw/about?projId=P119071</t>
  </si>
  <si>
    <t>http://www.worldbank.org/projects/P119071?lang=en</t>
  </si>
  <si>
    <t>http://operationsportal2.worldbank.org/wb/opsportal/ttw/about?projId=P083581</t>
  </si>
  <si>
    <t>http://www.worldbank.org/projects/P083581?lang=en</t>
  </si>
  <si>
    <t>http://operationsportal2.worldbank.org/wb/opsportal/ttw/about?projId=P113028</t>
  </si>
  <si>
    <t>http://www.worldbank.org/projects/P113028?lang=en</t>
  </si>
  <si>
    <t>http://operationsportal2.worldbank.org/wb/opsportal/ttw/about?projId=P129401</t>
  </si>
  <si>
    <t>http://www.worldbank.org/projects/P129401?lang=en</t>
  </si>
  <si>
    <t>http://operationsportal2.worldbank.org/wb/opsportal/ttw/about?projId=P109058</t>
  </si>
  <si>
    <t>http://www.worldbank.org/projects/P109058?lang=en</t>
  </si>
  <si>
    <t>http://operationsportal2.worldbank.org/wb/opsportal/ttw/about?projId=P075566</t>
  </si>
  <si>
    <t>http://www.worldbank.org/projects/P075566?lang=en</t>
  </si>
  <si>
    <t>http://operationsportal2.worldbank.org/wb/opsportal/ttw/about?projId=P119343</t>
  </si>
  <si>
    <t>http://www.worldbank.org/projects/P119343?lang=en</t>
  </si>
  <si>
    <t>http://operationsportal2.worldbank.org/wb/opsportal/ttw/about?projId=P096018</t>
  </si>
  <si>
    <t>http://www.worldbank.org/projects/P096018?lang=en</t>
  </si>
  <si>
    <t>http://operationsportal2.worldbank.org/wb/opsportal/ttw/about?projId=P096019</t>
  </si>
  <si>
    <t>http://www.worldbank.org/projects/P096019?lang=en</t>
  </si>
  <si>
    <t>http://operationsportal2.worldbank.org/wb/opsportal/ttw/about?projId=P124109</t>
  </si>
  <si>
    <t>http://www.worldbank.org/projects/P124109?lang=en</t>
  </si>
  <si>
    <t>http://operationsportal2.worldbank.org/wb/opsportal/ttw/about?projId=P111548</t>
  </si>
  <si>
    <t>http://www.worldbank.org/projects/P111548?lang=en</t>
  </si>
  <si>
    <t>http://operationsportal2.worldbank.org/wb/opsportal/ttw/about?projId=P102398</t>
  </si>
  <si>
    <t>http://www.worldbank.org/projects/P102398?lang=en</t>
  </si>
  <si>
    <t>http://operationsportal2.worldbank.org/wb/opsportal/ttw/about?projId=P133114</t>
  </si>
  <si>
    <t>http://www.worldbank.org/projects/P133114?lang=en</t>
  </si>
  <si>
    <t>http://operationsportal2.worldbank.org/wb/opsportal/ttw/about?projId=P035722</t>
  </si>
  <si>
    <t>http://www.worldbank.org/projects/P035722?lang=en</t>
  </si>
  <si>
    <t>http://operationsportal2.worldbank.org/wb/opsportal/ttw/about?projId=P069852</t>
  </si>
  <si>
    <t>http://www.worldbank.org/projects/P069852?lang=en</t>
  </si>
  <si>
    <t>http://operationsportal2.worldbank.org/wb/opsportal/ttw/about?projId=P009972</t>
  </si>
  <si>
    <t>http://www.worldbank.org/projects/P009972?lang=en</t>
  </si>
  <si>
    <t>http://operationsportal2.worldbank.org/wb/opsportal/ttw/about?projId=P003227</t>
  </si>
  <si>
    <t>http://www.worldbank.org/projects/P003227?lang=en</t>
  </si>
  <si>
    <t>http://operationsportal2.worldbank.org/wb/opsportal/ttw/about?projId=P070086</t>
  </si>
  <si>
    <t>http://www.worldbank.org/projects/P070086?lang=en</t>
  </si>
  <si>
    <t>http://operationsportal2.worldbank.org/wb/opsportal/ttw/about?projId=P045915</t>
  </si>
  <si>
    <t>http://www.worldbank.org/projects/P045915?lang=en</t>
  </si>
  <si>
    <t>http://operationsportal2.worldbank.org/wb/opsportal/ttw/about?projId=P003571</t>
  </si>
  <si>
    <t>http://www.worldbank.org/projects/P003571?lang=en</t>
  </si>
  <si>
    <t>http://operationsportal2.worldbank.org/wb/opsportal/ttw/about?projId=P008494</t>
  </si>
  <si>
    <t>http://www.worldbank.org/projects/P008494?lang=en</t>
  </si>
  <si>
    <t>http://operationsportal2.worldbank.org/wb/opsportal/ttw/about?projId=P008315</t>
  </si>
  <si>
    <t>http://www.worldbank.org/projects/P008315?lang=en</t>
  </si>
  <si>
    <t>http://operationsportal2.worldbank.org/wb/opsportal/ttw/about?projId=P038091</t>
  </si>
  <si>
    <t>http://www.worldbank.org/projects/P038091?lang=en</t>
  </si>
  <si>
    <t>http://operationsportal2.worldbank.org/wb/opsportal/ttw/about?projId=P065041</t>
  </si>
  <si>
    <t>http://www.worldbank.org/projects/P065041?lang=en</t>
  </si>
  <si>
    <t>http://operationsportal2.worldbank.org/wb/opsportal/ttw/about?projId=P004843</t>
  </si>
  <si>
    <t>http://www.worldbank.org/projects/P004843?lang=en</t>
  </si>
  <si>
    <t>http://operationsportal2.worldbank.org/wb/opsportal/ttw/about?projId=P003619</t>
  </si>
  <si>
    <t>http://www.worldbank.org/projects/P003619?lang=en</t>
  </si>
  <si>
    <t>http://operationsportal2.worldbank.org/wb/opsportal/ttw/about?projId=P006661</t>
  </si>
  <si>
    <t>http://www.worldbank.org/projects/P006661?lang=en</t>
  </si>
  <si>
    <t>http://operationsportal2.worldbank.org/wb/opsportal/ttw/about?projId=P043195</t>
  </si>
  <si>
    <t>http://www.worldbank.org/projects/P043195?lang=en</t>
  </si>
  <si>
    <t>http://operationsportal2.worldbank.org/wb/opsportal/ttw/about?projId=P064082</t>
  </si>
  <si>
    <t>http://www.worldbank.org/projects/P064082?lang=en</t>
  </si>
  <si>
    <t>http://operationsportal2.worldbank.org/wb/opsportal/ttw/about?projId=P037294</t>
  </si>
  <si>
    <t>http://www.worldbank.org/projects/P037294?lang=en</t>
  </si>
  <si>
    <t>http://operationsportal2.worldbank.org/wb/opsportal/ttw/about?projId=P070078</t>
  </si>
  <si>
    <t>http://www.worldbank.org/projects/P070078?lang=en</t>
  </si>
  <si>
    <t>http://operationsportal2.worldbank.org/wb/opsportal/ttw/about?projId=P070088</t>
  </si>
  <si>
    <t>http://www.worldbank.org/projects/P070088?lang=en</t>
  </si>
  <si>
    <t>http://operationsportal2.worldbank.org/wb/opsportal/ttw/about?projId=P036013</t>
  </si>
  <si>
    <t>http://www.worldbank.org/projects/P036013?lang=en</t>
  </si>
  <si>
    <t>http://operationsportal2.worldbank.org/wb/opsportal/ttw/about?projId=P073626</t>
  </si>
  <si>
    <t>http://www.worldbank.org/projects/P073626?lang=en</t>
  </si>
  <si>
    <t>http://operationsportal2.worldbank.org/wb/opsportal/ttw/about?projId=P078170</t>
  </si>
  <si>
    <t>http://www.worldbank.org/projects/P078170?lang=en</t>
  </si>
  <si>
    <t>http://operationsportal2.worldbank.org/wb/opsportal/ttw/about?projId=P041268</t>
  </si>
  <si>
    <t>http://www.worldbank.org/projects/P041268?lang=en</t>
  </si>
  <si>
    <t>http://operationsportal2.worldbank.org/wb/opsportal/ttw/about?projId=P045052</t>
  </si>
  <si>
    <t>http://www.worldbank.org/projects/P045052?lang=en</t>
  </si>
  <si>
    <t>http://operationsportal2.worldbank.org/wb/opsportal/ttw/about?projId=P009995</t>
  </si>
  <si>
    <t>http://www.worldbank.org/projects/P009995?lang=en</t>
  </si>
  <si>
    <t>http://operationsportal2.worldbank.org/wb/opsportal/ttw/about?projId=P010509</t>
  </si>
  <si>
    <t>http://www.worldbank.org/projects/P010509?lang=en</t>
  </si>
  <si>
    <t>http://operationsportal2.worldbank.org/wb/opsportal/ttw/about?projId=P070089</t>
  </si>
  <si>
    <t>http://www.worldbank.org/projects/P070089?lang=en</t>
  </si>
  <si>
    <t>http://operationsportal2.worldbank.org/wb/opsportal/ttw/about?projId=P096214</t>
  </si>
  <si>
    <t>http://www.worldbank.org/projects/P096214?lang=en</t>
  </si>
  <si>
    <t>http://operationsportal2.worldbank.org/wb/opsportal/ttw/about?projId=P039019</t>
  </si>
  <si>
    <t>http://www.worldbank.org/projects/P039019?lang=en</t>
  </si>
  <si>
    <t>http://operationsportal2.worldbank.org/wb/opsportal/ttw/about?projId=P049543</t>
  </si>
  <si>
    <t>http://www.worldbank.org/projects/P049543?lang=en</t>
  </si>
  <si>
    <t>http://operationsportal2.worldbank.org/wb/opsportal/ttw/about?projId=P067498</t>
  </si>
  <si>
    <t>http://www.worldbank.org/projects/P067498?lang=en</t>
  </si>
  <si>
    <t>http://operationsportal2.worldbank.org/wb/opsportal/ttw/about?projId=P003236</t>
  </si>
  <si>
    <t>http://www.worldbank.org/projects/P003236?lang=en</t>
  </si>
  <si>
    <t>Component 3: Institutional Support and Regulatory Framework (Total cost including  contingencies: US$3 million)</t>
  </si>
  <si>
    <t xml:space="preserve">Improved availability of reliable and comprehensive information systems on teachers,  students, youth, and quality and relevance of services for more effective targeting of  institutions and youth in general. </t>
  </si>
  <si>
    <t>EMIS strengthening</t>
  </si>
  <si>
    <t>Component 2: Improving Schools’ Managerial Capacity (US$3.500 million)</t>
  </si>
  <si>
    <t xml:space="preserve">The development of the information system needed to keep the schools’ dashboards running, relevant, and up to date, including the preparation of guidelines describing an implementation and maintenance protocol for said dashboards. </t>
  </si>
  <si>
    <t>Component 2 – Strengthen education service delivery (US$5 million funded by MDTF)</t>
  </si>
  <si>
    <t>Data analysis and collection system for school</t>
  </si>
  <si>
    <t>Component 2. Higher Education Graduate Tracking System (US$0.6 million)</t>
  </si>
  <si>
    <t xml:space="preserve">Support the MOEHE to institutionalize a graduate tracking system that provides regular feedback on graduates' education to work transition. </t>
  </si>
  <si>
    <t>Component 3: Strengthening central and local levels to operate in a decentralized  education system by developing management and monitoring and evaluation capacities.  (US$10.5 million)</t>
  </si>
  <si>
    <t>Improve the EMIS and the analysis and use of EMIS data</t>
  </si>
  <si>
    <t xml:space="preserve">Component 3: Building Capacity for Oversight and Management of the Health System  (US$25.61 million) </t>
  </si>
  <si>
    <t xml:space="preserve">HMIS </t>
  </si>
  <si>
    <t>Component 2. Improvement to accessibility of maternal, nutrition and child health services  (US$14 million, including US$12 million IDA and US$2 million MDTFHRI); Component 3. Institutional strengthening and Project Implementation (IDA US$6 million).</t>
  </si>
  <si>
    <t>The national identification system of the poorest; hospital information system</t>
  </si>
  <si>
    <t xml:space="preserve"> (f) implemented a Geographic Information System (GIS) that will improve data availability and allow proper monitoring and evaluation, which requires a reliable and de-aggregated information system.</t>
  </si>
  <si>
    <t xml:space="preserve"> Geographic Information System (GIS) </t>
  </si>
  <si>
    <t xml:space="preserve">Component 3: Strengthening government capacities to offer more equitable and efficient health system in a decentralized environment (US$5.2 million). </t>
  </si>
  <si>
    <t>Health insurance information system</t>
  </si>
  <si>
    <t>Component 2: Strengthening the Stewardship and Management Capacity of Government (US$9 million equivalent IDA Grant).</t>
  </si>
  <si>
    <t>Expanding the management information system of the Kore Fanmi</t>
  </si>
  <si>
    <t>Component 2: Improving capacity to scale up the health sector response (US$1.9 million equivalent)</t>
  </si>
  <si>
    <t>Health information system implementation and operationalization at the district leve</t>
  </si>
  <si>
    <t xml:space="preserve">Component 3: Strengthening of the Orphans and Vulnerable Children (OVC) Safety Net (US$ 6.17 million) </t>
  </si>
  <si>
    <t xml:space="preserve">Establishing a Management Information System (MIS) and designing an impact evaluation during the first phase. </t>
  </si>
  <si>
    <t>Component 2: Strengthening the Health System for Improved Performance (total amount: $38.5 million IDA)</t>
  </si>
  <si>
    <t xml:space="preserve"> Health Management Information Systems (HMIS) ($5.8 million)</t>
  </si>
  <si>
    <t>Component 3: Capacity building for service delivery and results-based management (IDA US$1.02 million; MDTF-HRI US$1.38 million)</t>
  </si>
  <si>
    <t>Improving the Health Management Information System (HMIS)</t>
  </si>
  <si>
    <t>Component 2: Strengthen monitoring and evaluation capacity and support project implementation unit ($2.5 million)</t>
  </si>
  <si>
    <t>Component 1: Strengthening the Department of Health's management and accountability  systems (total estimated costs US$55 million)</t>
  </si>
  <si>
    <t>Support strengthening of the Personnel Information System (PIS) as well  as introduction of Geographical Information Systems (GIS) to map health facilities</t>
  </si>
  <si>
    <t>Component I: Support to priority areas under the National Health Development Plan (GOSL US$ 5,165 million, of which IDA contribution will be US$ 190 million for 5 years)</t>
  </si>
  <si>
    <t>Modernize the Health Management Information System (HMIS)</t>
  </si>
  <si>
    <t>Component 1: Improving Access to Maternal, Neonatal and Child Health Services (US$30.5 million equivalent).</t>
  </si>
  <si>
    <t>Strengthen health management information systems and quality assurance to ensure the proper  functioning and monitoring of Outreach Services</t>
  </si>
  <si>
    <t>Component 2: Training of health professionals and VHWs and improving Monitoring and  Evaluation (M&amp;E) capacity (US$2.3 million)</t>
  </si>
  <si>
    <t>Component 2: Strengthening the Administrative System of the Ministry of Labor and Social Protection</t>
  </si>
  <si>
    <t>National beneficiary database; Management information system for Ministry of Labor and Social protection</t>
  </si>
  <si>
    <t>Design and Implementation of the Information Management System (-US$45  million); Health Insurance Information Management System Verification and Validation (VV) firm (-US$5 million)</t>
  </si>
  <si>
    <t>Health Insurance Payor Operations and Management Information System</t>
  </si>
  <si>
    <t>Component 1: Strengthening health services delivery for HIV/AIDS/STI (US$ 10.0  million).Sub-component 1.2: Piloting of Output-Based Financing for HIV/AIDS services</t>
  </si>
  <si>
    <t>Finance computer equipment and software in order to complete the effort made by other donors for the  health information system</t>
  </si>
  <si>
    <t>Component 2: Strengthening the capacity of the MOH (Ministry of Health) to improve and 
monitor health system responsiveness while fostering transparency and accountability (US$10 million - Bank financing US$7.00 million).</t>
  </si>
  <si>
    <t>Component 2: Strengthening health system management (US$1.0 million total,  including contingencies).</t>
  </si>
  <si>
    <t>The project will support  strengthening of the health information systems, including standardization of the monthly  service reports from the health facilities, harmonization of the reporting requirements to  the different services, and provision of regular reporting, including quarterly reports and  annual statistical reports.</t>
  </si>
  <si>
    <t xml:space="preserve">Component C - Institutional Strengthening (estimated total cost US$2.58 million). </t>
  </si>
  <si>
    <t>IT infrastructure for Health department</t>
  </si>
  <si>
    <t xml:space="preserve">Component 1, Strengthening Service Delivery Performance (US$6.65million), Subcomponent 1.3: Health Management Information System (HMIS). </t>
  </si>
  <si>
    <t>Component 1: Improving financial protection and quality of care (US$11.2 million equivalent)</t>
  </si>
  <si>
    <t>Component 1: Performance-based Financing (PBF) Scheme to improve MCH and NCD services in primary care facilities (US$4.3 million, of which US$1.8 million from the HRITF Grant).</t>
  </si>
  <si>
    <t xml:space="preserve">strengthening HealthManagement Information System (HMIS) </t>
  </si>
  <si>
    <t>Component 3: Project Management, Monitoring and Evaluation (base cost = US%15.16 million)</t>
  </si>
  <si>
    <t>Support HMIS</t>
  </si>
  <si>
    <t xml:space="preserve">Component 2 – Strengthening Health Systems </t>
  </si>
  <si>
    <t>Support HMIS and HR information system for Health</t>
  </si>
  <si>
    <t xml:space="preserve">Comuonent 2 - Boosting of national malaria control program fUS$13.5 million). </t>
  </si>
  <si>
    <t>Preparation of a geographic information system, consisting of hardware and software to capture, store, analyze and display data regarding malaria incidence and prevalence for purposes of calculating the amount of Borrower’s population at risk</t>
  </si>
  <si>
    <t xml:space="preserve">Component D: Strengthening Health System Stewardship Functions </t>
  </si>
  <si>
    <t xml:space="preserve">Component 2: Institutional Strengthening (US$5 million) </t>
  </si>
  <si>
    <t>COMPONENT 2: Strengthening Health Monitoring and Evaluation Systems; Project Management (US$4.0 million)</t>
  </si>
  <si>
    <t>Component 3 - Coordination, Planning and Monitoring (approximately US$2.0m)</t>
  </si>
  <si>
    <t>Strengthening the MOH Health Management Information System (HMIS</t>
  </si>
  <si>
    <t>Component 2: Rationalizing Outside Medical Referrals (US$3.5 million)</t>
  </si>
  <si>
    <t>Strengthen the HMIS</t>
  </si>
  <si>
    <t>Component 2: Strengthening Health Financing and Management Reforms (estimated total cost US$4.45 million equivalent)</t>
  </si>
  <si>
    <t>Component A: Support for MOH’s Strategic Plan for 2010-2014 (EUR 46.1 7 million)</t>
  </si>
  <si>
    <t>Support the HMIS</t>
  </si>
  <si>
    <t>Component 3: Strengthening project management and policy analysis (US$12.5 million IDA; US$3 million HRITF)</t>
  </si>
  <si>
    <t>Development and implementation of the community health and nutrition information system and its integration into the District Health Information System Version 2 (DHIS-2)</t>
  </si>
  <si>
    <t>Component 1 - Support for implementation of Den Sooluk (DS) program of reforms</t>
  </si>
  <si>
    <t xml:space="preserve">Implementation of information systems of the health care sector; and others. </t>
  </si>
  <si>
    <t xml:space="preserve">Component B - Systems Development for Performance Enhancement </t>
  </si>
  <si>
    <t>development and testing of information systems for patient identification cards, electronic medical record systems, and  appointment and referral centers</t>
  </si>
  <si>
    <t xml:space="preserve">Component 2: Clinical Data Collection, Access and Sharing (Total US$16.06 million, IDA US$12.37 million). </t>
  </si>
  <si>
    <t>Component 1 - Strengthening of the MSP’s Capacity to Address the Country’s Changing Epidemiological Profile</t>
  </si>
  <si>
    <t>Component 3: Strengthening Quality of Service Delivery (US$22.0 million)</t>
  </si>
  <si>
    <t xml:space="preserve">Implementation of HMIS </t>
  </si>
  <si>
    <t xml:space="preserve">Sub-component 2.1: Improving the management capacity of National and  Provincial Ministries of Health (US$5 million). </t>
  </si>
  <si>
    <t>Component 1: Information systems and telecommunications; Component 2: Platform for eLearning; Component 3: Web-based Knowledge Sharing</t>
  </si>
  <si>
    <t>HMIS and ICT infrastructure</t>
  </si>
  <si>
    <t>Component 2: Institutional Strengthening (US$31.4 million)</t>
  </si>
  <si>
    <t xml:space="preserve">Sub-component 2.3: Health Sector Monitoring and Evaluation (M&amp;E) Strengthening— Total costs including contingencies US$4.5 million (of which IDA = US$.38 million, HRITF =  US$.38 million and Government = US$3.75 million) </t>
  </si>
  <si>
    <t>HMIS and ICT application</t>
  </si>
  <si>
    <t>Component II: Technical Assistance for the institutional modernization of health, water, and planning sectors (US$8.5million)</t>
  </si>
  <si>
    <t xml:space="preserve">Creation within CERB of geographic information system </t>
  </si>
  <si>
    <t>COMPONENT 1: Expanding Disability Services, Improving Awareness, and Building Capacity (US$22 million); COMPONENT 2: Strengthening and Expanding the Network of Services for Children-at-Risk  (US$9.5 million)</t>
  </si>
  <si>
    <t>Establishing an integrated management information system that, inter alia, will serve as a gateway to information on disability programs in Bangladesh for both external and internal users. ;developing single information system that will connect with systems in  the relevant referral services to interface with each other</t>
  </si>
  <si>
    <t>Component 1 - Implementing and scaling up the Social Protection Program for Mothers and Children (MCP) to combat chronic child malnutrition ($12.4 million IDA  funds; $2.5 million Government counterpart funds)</t>
  </si>
  <si>
    <t>i) the Management Information System for the Social Protection Program for Mothers and  Children will be fully embedded in the SNIS (National Health Information System)</t>
  </si>
  <si>
    <t>Sub-component 3.b Improving vublic sector administration and information systems (US$0.70 million)</t>
  </si>
  <si>
    <t xml:space="preserve">SPMIS </t>
  </si>
  <si>
    <t>Information and Complaints System</t>
  </si>
  <si>
    <t>Component 3. Strengthening and Improving the Performance of the Network of Employment Offices; Subcomponent 3.1: Strengthening the Employment Services network</t>
  </si>
  <si>
    <t>Component 4: Institutional Capacity Building and Project Management (IDA $5 million)</t>
  </si>
  <si>
    <t>improving the employment information system</t>
  </si>
  <si>
    <t>Sub-component 1.1: Tools for the Social Safety Net System [US$3.6million]</t>
  </si>
  <si>
    <t xml:space="preserve">Component A: (US$ 3.3 million). Strengthening Capacity </t>
  </si>
  <si>
    <t>Pension system</t>
  </si>
  <si>
    <t>Component 1: Social Protection and Disaster Risk Management Systems (USD 144 million total; USD 40 million IDA).</t>
  </si>
  <si>
    <t>Support to the social protection and DRM systems will include targeting, registry, capacity development, early warning and response, and management information systems (MIS).</t>
  </si>
  <si>
    <t xml:space="preserve">COMPONENT 111: TECHNICAL ASSISTANCE FOR THE SOCIAL PROTECTION SYSTEM </t>
  </si>
  <si>
    <t>Component 3: Reduce error and fraud</t>
  </si>
  <si>
    <t>Improving SPMIS</t>
  </si>
  <si>
    <t>Sub-component 1. I: Strengthening Targeting, Management and Administrative Processes (estimated IDA contribution US$4.0 million).</t>
  </si>
  <si>
    <t>(iii) build a responsive Management Information System (MIS) to support operational processes; (iv) develop and implement an M&amp;E system</t>
  </si>
  <si>
    <t xml:space="preserve">Component 1: Labor-intensive works and social services (US$ 43 million equivalent). </t>
  </si>
  <si>
    <t>Developing and implementing the Monitoring and Evaluation Framework and the Management Information System;</t>
  </si>
  <si>
    <t>Component I: Rolling-Out of Integrated Social Protection Service Delivery (US$17 
million, of which World Bank credit US$14.3 million)</t>
  </si>
  <si>
    <t>strengthening 
of ISPCs management information systems across all ISPCs, further software development, and 
IT support</t>
  </si>
  <si>
    <t xml:space="preserve">Component 1: Safety Net System (US$3.2 million – Total costs including 
contingencies) </t>
  </si>
  <si>
    <t xml:space="preserve">This component will support the establishment of a well-performing safety 
net system by investing in a management information system (MIS), targeting and 
payment systems, monitoring and evaluation, and capacity building. </t>
  </si>
  <si>
    <t>Subcomponent 2.1: The Establishment of a Corporate Management Information System into the MLSPP and Introduction of Evidence-based Monitoring.</t>
  </si>
  <si>
    <t>Component 1: Laying the Foundations for a Coordinated Safety Net System and
Supporting Project Management (US$7.8 million - Total costs including contingencies)</t>
  </si>
  <si>
    <t>MIS for safety net</t>
  </si>
  <si>
    <t>Component 1: Improving Conditional Cash Transfers (US$4.5 million)</t>
  </si>
  <si>
    <t xml:space="preserve"> This Component 
will finance cash transfers to beneficiaries. Disbursements will be made against meeting 
performance milestones aimed at the gradual adoption of an overhauled business model in 
results areas including institutions; budget and coverage; beneficiary outreach and targeting; 
management information systems and making payments against co-responsibilities; 
communication; and monitoring and evaluation. </t>
  </si>
  <si>
    <t xml:space="preserve">Component 11: STRENGTHENING SAFETY NET ADMINISTRATION (Total base costs: Euro 1.97 million) </t>
  </si>
  <si>
    <t>Further improvements in the Cash Benefits Information System (CBIS).</t>
  </si>
  <si>
    <t>Subcomponent 3.2. Design and Implementation of key tools for the development of social 
protection policy design (US$l. 3 million IBRD, US$O. 1 million GoES)</t>
  </si>
  <si>
    <t xml:space="preserve">Support a 
Social Information System for citizens that includes a system of public information on all social 
interventions, allowing citizens to access all the necessary information of this offer. </t>
  </si>
  <si>
    <t xml:space="preserve">Component 1. Strengthening and consolidating of the Juntos CCT Program for families 
with children under 36 months (US$5.5 million). </t>
  </si>
  <si>
    <t>Component 2: Support the PA’s efforts to continue reforms of its CTP (Total Cost and IDA contribution: US$1.0 million).</t>
  </si>
  <si>
    <t>Maintenance and upgrades of MOSA’s Management Information System (MIS);</t>
  </si>
  <si>
    <t>Component 1: Establishment of key building blocks of a national safety net program and
enhancement of local capacities (Total US$ 1.2 million of which US$0.2 million from IDA and
US$1.0 million from government funds.)</t>
  </si>
  <si>
    <t>develop and implement amodular information system</t>
  </si>
  <si>
    <t xml:space="preserve">Component 2: Strengthening of MIFAN’s Capacity (US$3.7 million). </t>
  </si>
  <si>
    <t>Subcomponent 2.2: Development and Implementation of a Management Information System (US$0.4 million)</t>
  </si>
  <si>
    <t>Component C: Improvement of road safety (US$6.0 million, 100% IDA fmanced)</t>
  </si>
  <si>
    <t>Road Accident Information System</t>
  </si>
  <si>
    <t xml:space="preserve">Sub-component B2: Institutional Strengthening and Capacity Building (US$l. 32 million) </t>
  </si>
  <si>
    <t>Road Information System</t>
  </si>
  <si>
    <t xml:space="preserve">Sub-Component A2: The roads sub-sector development and capacity support </t>
  </si>
  <si>
    <t>Geographic Information System (GIs)</t>
  </si>
  <si>
    <t xml:space="preserve">Project component 1: Strengthening Strategic Planning and Road Management (US$6.5 million, excluding contingencies): </t>
  </si>
  <si>
    <t>The development of data bases and information systems for planning road conservation activities, 
monitoring road network condition, evaluating conservation based on performance, and 
monitoring costs of road construction, rehabilitation and maintenance</t>
  </si>
  <si>
    <t xml:space="preserve">Component 3.C: Public Transport Authority Strengthening and Policy development (total 
US$4.90 million, IDA US$2.2 million, GEF US$2.7 million) </t>
  </si>
  <si>
    <t xml:space="preserve">Preparation of operational rules manual: establishment of routes, selection of the type of 
vehicles, information system for the entrepreneurial operation of public transportation, 
control and supervision of the quality of service. </t>
  </si>
  <si>
    <t xml:space="preserve">Sub-component 02: Institutional support to Vietnam Inland Waterway Administration 
(WWA) (US$1.6 million). </t>
  </si>
  <si>
    <t>River Management Information system</t>
  </si>
  <si>
    <t>Component II: Road Sector Modernization and Performance Enhancement</t>
  </si>
  <si>
    <t>Road Management information system</t>
  </si>
  <si>
    <t xml:space="preserve">Core Network Maintenance and Management ($66.02 million) </t>
  </si>
  <si>
    <t>Services and goods ($3.98 million) for investment in collection and storage of data, such 
as road condition, traffic and road user satisfaction, as well as information disclosure and 
information management (including ICT applications)</t>
  </si>
  <si>
    <t xml:space="preserve"> Complementary support to the establishment of a single window in Cotonou port (US$ 2.6 Million)</t>
  </si>
  <si>
    <t>Finance the information system SIGUCE for the required IT interfaces between port stakeholders</t>
  </si>
  <si>
    <t>Component A - Support to MRH (US$4.2 million)</t>
  </si>
  <si>
    <t>Strengthening its management information system and prepare a human resource development strategy</t>
  </si>
  <si>
    <t>B.2 Advisory Services and Capacity Development for Environmental and Social 
Safeguards (IDA US$0.35 million)</t>
  </si>
  <si>
    <t xml:space="preserve"> Geographic Information System</t>
  </si>
  <si>
    <t xml:space="preserve">Component 4 - Road safety (US$2.90 million) </t>
  </si>
  <si>
    <t>Transport information system</t>
  </si>
  <si>
    <t xml:space="preserve">Sub Component V: Modernizing the information system (US$700,000) </t>
  </si>
  <si>
    <t>Component C - Capacity-building: (estimated cost of US$4.99 million; with IDAfinancing
of US$4.82 million).</t>
  </si>
  <si>
    <t xml:space="preserve">Component 4. Capacity Strengthening and Technical Assistance </t>
  </si>
  <si>
    <t>Passanger information system</t>
  </si>
  <si>
    <t>The line will use automatic signaling with CTC and the CTCS-2 train operational and control system.</t>
  </si>
  <si>
    <t>Railway signaling system</t>
  </si>
  <si>
    <t>Component 2. Equipment</t>
  </si>
  <si>
    <t>Communication system, passanger information system</t>
  </si>
  <si>
    <t>Component C - Erection of Waterway Transport Management Systems</t>
  </si>
  <si>
    <t>River information systems, transport management, emergency service system</t>
  </si>
  <si>
    <t>Traffic Management</t>
  </si>
  <si>
    <t>Component 2 – Traffic Management</t>
  </si>
  <si>
    <t>Intelligent transportation system, traffic management</t>
  </si>
  <si>
    <t>B. Institutional Development Component</t>
  </si>
  <si>
    <t>Traffic information system</t>
  </si>
  <si>
    <t>Component B: Institutional strengthening and capacity building in the transport sector</t>
  </si>
  <si>
    <t>FMIS for traffic management, transport sector improvement</t>
  </si>
  <si>
    <t>Component C: Rural road maintenance pilot</t>
  </si>
  <si>
    <t>Component 3. Traffic Management and Safety Improvement</t>
  </si>
  <si>
    <t>Road management information system</t>
  </si>
  <si>
    <t>Traffic management system</t>
  </si>
  <si>
    <t>Component 1: Strengthening public sector responses</t>
  </si>
  <si>
    <t>HMIS improvement</t>
  </si>
  <si>
    <t>Component C: Strengthening Government capacity to develop and monitor effective health sector policies</t>
  </si>
  <si>
    <t>HMIS development and integration</t>
  </si>
  <si>
    <t>Component E: Building Infostructure for Health and Social Security</t>
  </si>
  <si>
    <t>HMIS development, social security information system development</t>
  </si>
  <si>
    <t>Component I: Coverage and quality improvements of the health services and empowerment of communities.</t>
  </si>
  <si>
    <t>HMIS implementation</t>
  </si>
  <si>
    <t>Component B: Improving Health Information Management</t>
  </si>
  <si>
    <t>Component 4. Strengthening Institutional Capacity for Program Management and Monitoring &amp; Evaluation</t>
  </si>
  <si>
    <t>HMIS implementation, CMIS implementation</t>
  </si>
  <si>
    <t>1. Support for health reform program</t>
  </si>
  <si>
    <t>Component A - Strengthening Sector Stewardship, Financing and Purchasing</t>
  </si>
  <si>
    <t>Component 3. Development of Health Management Information System</t>
  </si>
  <si>
    <t>Component 2: Institutional Strengthening and Building Capacity</t>
  </si>
  <si>
    <t>COMPONENT 1 : Policy Formulation and Implementation</t>
  </si>
  <si>
    <t>Component 5: Institutional Strengthening</t>
  </si>
  <si>
    <t>B. Organization and administrative reforms of MOPH</t>
  </si>
  <si>
    <t>Developing HMIS</t>
  </si>
  <si>
    <t xml:space="preserve">Health Sector Management and Management Information Systems (base costs of US$12.7 million or 1.9 percent of total base costs). </t>
  </si>
  <si>
    <t>Subcomponent 1: Capacity Building and Policy Development (US$ 2.8m)</t>
  </si>
  <si>
    <t xml:space="preserve"> Strengthen national support systems for human resources, logistics and supplies, financial management, and health information.</t>
  </si>
  <si>
    <t>C4: Information and Health ($7.20 m)</t>
  </si>
  <si>
    <t>Establishment of a management information system (MIS) capable of being effectively used by MOH in decision making</t>
  </si>
  <si>
    <t>Component 4: IEC, Training and Project Management</t>
  </si>
  <si>
    <t>Establishment of HMIS</t>
  </si>
  <si>
    <t>Subcomponent B.3: Information System Improvement (US$1.3 million)</t>
  </si>
  <si>
    <t>Component 2 – Capacity Building for District Administrations</t>
  </si>
  <si>
    <t xml:space="preserve">PART B - SUPPORT TO THE NATIONAL AIDS COUNCIL AND SECRETARIAT </t>
  </si>
  <si>
    <t>Improve Planning, Management and Health Infrastructure</t>
  </si>
  <si>
    <t>Component C. Management Improvement (base cost US$ 40 million)</t>
  </si>
  <si>
    <t>Component 2: Support to Service Delivery</t>
  </si>
  <si>
    <t>MIS support</t>
  </si>
  <si>
    <t>Strengthening FP IEC; Management and Institutional Development</t>
  </si>
  <si>
    <t>Component I: Strengthening hospital management and improving service quality in 14 hospitals (total estimated cost: US$62.5 million)</t>
  </si>
  <si>
    <t>Hospital management information system</t>
  </si>
  <si>
    <t>Component 2: Priority Sector Investments.</t>
  </si>
  <si>
    <t>Component II. Pilot Implementation of Autonomous Hospitals.</t>
  </si>
  <si>
    <t>the project was also to finance the design of a hospital management information system (MIS).</t>
  </si>
  <si>
    <t>Component II - Institutional Development</t>
  </si>
  <si>
    <t>upgrading of management information systems for reimbursements</t>
  </si>
  <si>
    <t>Provincial Subprojects</t>
  </si>
  <si>
    <t>Development and implementation of HMIS</t>
  </si>
  <si>
    <t xml:space="preserve">ComDonent II. Institutional DeveloDment and Decentralization (US$61.1 million, or 13.8 percent of total Project costs). </t>
  </si>
  <si>
    <t>Building the HMIS</t>
  </si>
  <si>
    <t>Component 2 – Rural Water Supply and Sanitation</t>
  </si>
  <si>
    <t>Develop a national water quality control system in rural areas with
establishment of six regional laboratories for water testing, computerized information systems, and
design and implementation of a pilot program to monitoring the quality of community water.</t>
  </si>
  <si>
    <t>Component II: Institutional Development</t>
  </si>
  <si>
    <t>Designing and implementing the sector's management information systems (MIS).</t>
  </si>
  <si>
    <t>Component 2. Institutional Development</t>
  </si>
  <si>
    <t>The introduced information system will reduce to a minimum the risks related to blood collection from unreliable donors, the mistakes in processing, and the cases of loss of blood and blood products due to improper storage or expired term</t>
  </si>
  <si>
    <t>A.1. Institutional Develooment and Realignment of MSA (US$4.29 million olanned cost</t>
  </si>
  <si>
    <t>(1.1) Modernization of Public Health Services, Health Promotion and Disease Prevention – US$ 1.6 million appraisal estimate</t>
  </si>
  <si>
    <t>D. Provider Payment Reform</t>
  </si>
  <si>
    <t>A management information system (MIS) has been established which connects the purchasers and providers.</t>
  </si>
  <si>
    <t>Component 4 (US$3.2 million) focused on restructuring provider incentives</t>
  </si>
  <si>
    <t>This component selected five pilot sites where USAID had already supported provider payment system reforms and supported the development of management information systems (MIS).</t>
  </si>
  <si>
    <t>c. Computerized Management Support Systems (US$12.4 million total cost)</t>
  </si>
  <si>
    <t>Component C: Strengthening of Finance and Management of Primary Health Care Services</t>
  </si>
  <si>
    <t>introduction of a financing, management and information system with per-capita budget allocations and the pooling of funds at the oblast and rayon levels</t>
  </si>
  <si>
    <t>Institutional strengthening through policy reform and the development of implementation capacity:</t>
  </si>
  <si>
    <t>improvement of the hospital management information system</t>
  </si>
  <si>
    <t xml:space="preserve"> Institutional strengthening component</t>
  </si>
  <si>
    <t>(2) Planning and Normative Functions in the Sector (US$1.6 million); Component 3: Management and Rehabilitation of Health Centers</t>
  </si>
  <si>
    <t>Component 2: Strengthening of institutional capacity at all levels ($12.8 million).</t>
  </si>
  <si>
    <t>establish an FM information system, and build staff administrative capacity in the centre and regions.</t>
  </si>
  <si>
    <t>Component C: Modernization of MINSA (US$6.8 million or 21.25 percent of total project cost).</t>
  </si>
  <si>
    <t>Sub-component A3. Information Management (estimated total cost US$5.83 million).</t>
  </si>
  <si>
    <t>Central Component</t>
  </si>
  <si>
    <t>I. Health Finance and Management (estimated cost of US$ 4.2 million, of which IDA US$ 4.0 million).</t>
  </si>
  <si>
    <t>Management and Organization Development (US $3.3 million)</t>
  </si>
  <si>
    <t>Subcomponent A.5. Improving general sector support services and functions</t>
  </si>
  <si>
    <t>Integrate and strengthen Family Planning and Health Management Information Systems (MIS)</t>
  </si>
  <si>
    <t>(i) Health Insurance Administration (initial est. base cost US$13.9 million)</t>
  </si>
  <si>
    <t>(2) Developing and implementing health information systems (US$2.90 million):</t>
  </si>
  <si>
    <t>HMIS development and implementation</t>
  </si>
  <si>
    <t>Subcomponent 2.3: Strengthening health management information system for PHC</t>
  </si>
  <si>
    <t>Integrated Management Information Systems</t>
  </si>
  <si>
    <t>HRMIS improvement</t>
  </si>
  <si>
    <t>2. Health Management Information System (HMIS) (US$3.26 million).</t>
  </si>
  <si>
    <t>Component A - Improving Access to Essential Preventive and Curative Basic Health Services (US$45.1 million)</t>
  </si>
  <si>
    <t>Drug information system</t>
  </si>
  <si>
    <t>Sub-component 3.2: Health Management Information System (US$2.49 million)</t>
  </si>
  <si>
    <t>Strengthening of the Disease Surveillance System</t>
  </si>
  <si>
    <t>Various MIS for different diseases</t>
  </si>
  <si>
    <t>d) Component 4: Health finance reform</t>
  </si>
  <si>
    <t>the development and implementation of an automated management information system at the Health Insurance Fund.</t>
  </si>
  <si>
    <t>Component 2 – Reform of the Health Insurance Organization (HIO)</t>
  </si>
  <si>
    <t>2.1 – HIO Management Information Systems</t>
  </si>
  <si>
    <t>National Capacity Building (US$3.5 million).</t>
  </si>
  <si>
    <t>B. Upgrading of National Beneficiary Enrollment Information System</t>
  </si>
  <si>
    <t>National Beneficiary Enrollment Information System</t>
  </si>
  <si>
    <t>COMPONENT 4. PROJECT MANAGEMENT</t>
  </si>
  <si>
    <t>(b) Institutional Change/Strengthening</t>
  </si>
  <si>
    <t>(ii) establishment of Primary Health Center (PHC)-level Health Management Information System (HMIS)</t>
  </si>
  <si>
    <t>Component A – Districts and Provinces</t>
  </si>
  <si>
    <t>Strengthened health information system</t>
  </si>
  <si>
    <t>Component A1. Managing Decentralization (District and Provincial) – $3.81 million</t>
  </si>
  <si>
    <t>Component 4: Capacity Building and Project Management (US$1.18 million total estimated cost)</t>
  </si>
  <si>
    <t>(ii) the establishment of a health management information system and development of MIS training program</t>
  </si>
  <si>
    <t>Sub-Component 2.1: Establishing a State Health Agency: (US$2.1 million base costs).</t>
  </si>
  <si>
    <t>Component 3: Development of Strategies and Activities for HIV/AIDS Prevention and Control in the MDC (Total Cost US$ 2.74 million).</t>
  </si>
  <si>
    <t>Management Development &amp; Institutional Strengthening</t>
  </si>
  <si>
    <t>Sub component 1.4: Strengthening health management information system.</t>
  </si>
  <si>
    <t>Component 1 (US$30.20 million): Policy Reform, Management Development and Institutional Strengthening</t>
  </si>
  <si>
    <t>establishment of a comprehensive Health Management Information System (HMIS)</t>
  </si>
  <si>
    <t>Component 4. Project Management (appraisal estimate US$6.3 M; actual US$4.52 M)</t>
  </si>
  <si>
    <t>HMIS establishment</t>
  </si>
  <si>
    <t>Component II: Project Support and Institutional Development Component</t>
  </si>
  <si>
    <t>I. POLICY DEVELOPMENT AND INSTITUTIONAL STRENGTHENING OF THE MOH</t>
  </si>
  <si>
    <t>Component D: System-Wide Initiatives (total estimated cost US$6.9 million, of which Bank financing US$5.3 million).</t>
  </si>
  <si>
    <t>support for new management information systems</t>
  </si>
  <si>
    <t>a reallocation of funds to include procurement of information technology equipment and software to strengthen the Management Information System (MIS) in MoH</t>
  </si>
  <si>
    <t>Component 2: Health Financing (US$2.67 million base cost)</t>
  </si>
  <si>
    <t>Component 3: Health Information Systems Implementation (US$7.5 million total costs)</t>
  </si>
  <si>
    <t>Component C- Public Sector Reform/Public Information</t>
  </si>
  <si>
    <t>Human Resource Development and Management</t>
  </si>
  <si>
    <t>development of an integrated human resource management information system.</t>
  </si>
  <si>
    <t>Component 2 - Establishing Health Management Information System (Total Cost: US$ 1.32 million; Bank contribution: US$ 1.19 million).</t>
  </si>
  <si>
    <t>Component 2: Institutional Strengthening</t>
  </si>
  <si>
    <t xml:space="preserve">1. Primary and Ambulatory Care Reform; 2. Hospital Care Reform </t>
  </si>
  <si>
    <t xml:space="preserve">Hospital Management Information Systems;  Physician Office Information Systems </t>
  </si>
  <si>
    <t>Component I: Strengthening the Public Health Surveillance System.</t>
  </si>
  <si>
    <t>IT support, HMIS design</t>
  </si>
  <si>
    <t>Strengthening of municipal information systems</t>
  </si>
  <si>
    <t>Component C - Capacity Building.</t>
  </si>
  <si>
    <t>Component I: Implementation of Health Care Financing Reforms: (US$8.3 million: 47% of the total project cost)</t>
  </si>
  <si>
    <t>establishing an initial country-wide health financing management information system.</t>
  </si>
  <si>
    <t>Component II. Strengthening local capacity to respond to health needs (US$5 million: 11.4 percent of the total project cost).</t>
  </si>
  <si>
    <t>Strengthen the development of the Health Management Information System (MIS)</t>
  </si>
  <si>
    <t>STRENGTHENING DECENTRALIZATION POLICY DEVELOPMENT AND INSTITUTIONAL MODERNIZATION</t>
  </si>
  <si>
    <t>HMIS Strengthen</t>
  </si>
  <si>
    <t>Control of HIV/IDS</t>
  </si>
  <si>
    <t>HIV information system</t>
  </si>
  <si>
    <t>Component II: Efficiency, Institutional Development and Decentralization</t>
  </si>
  <si>
    <t>Component 1: Decentralization and Institutional Development</t>
  </si>
  <si>
    <t xml:space="preserve">Simplified Information System (SIS); geographic information system (GIS) </t>
  </si>
  <si>
    <t>Component 4. Sector Poliev and Institutional Strenrthenin2</t>
  </si>
  <si>
    <t>B. Systems Improvement and Reform</t>
  </si>
  <si>
    <t>Component 1: Strengthen Capacity for System Management</t>
  </si>
  <si>
    <t>Component 2. Organizational management</t>
  </si>
  <si>
    <t>Develop hospital information system ($500,000)</t>
  </si>
  <si>
    <t>Component 1: Implementation of the Maternal-Child Health Insurance Program (US$112.1million)</t>
  </si>
  <si>
    <t>upgrading and expanding information systems</t>
  </si>
  <si>
    <t xml:space="preserve">D. Institutional Development—IDA Allocation: US$ 7.80 Million </t>
  </si>
  <si>
    <t>MIS for Social Sector</t>
  </si>
  <si>
    <t>COMPONENT3: Testing and preparation of a social fund</t>
  </si>
  <si>
    <t>information system</t>
  </si>
  <si>
    <t>Component 1. Management and Financing of Vocational Training</t>
  </si>
  <si>
    <t xml:space="preserve">the establishment of an information system in the MTEVT </t>
  </si>
  <si>
    <t xml:space="preserve">Component 2: SIEMPRO (US$14 million) </t>
  </si>
  <si>
    <t xml:space="preserve"> (c) Capacity Building of Provinces - the 
dissemination and transfer of methodologies and social information systems to national and 
provincial agencies</t>
  </si>
  <si>
    <t xml:space="preserve">Component 3. Project Management (US$2.6 million, IBRD US$1.5 million). </t>
  </si>
  <si>
    <t>improvement to the management information systems (MIS) and data analysis capacity</t>
  </si>
  <si>
    <t>Increasing Compliance and Operational Efficiency (US$25.8 million) -</t>
  </si>
  <si>
    <t xml:space="preserve"> Social Insurance System Automation (ComPuter Equipment) - Establishment of an integrated
information system (central and regional system equipment);</t>
  </si>
  <si>
    <t xml:space="preserve">Component 2. Community Social Service Pilot Projects (Project base costs - US$7.08 million). </t>
  </si>
  <si>
    <t>establishment of a computerized case monitoring system</t>
  </si>
  <si>
    <t>Component I: Automation of the Labor and Social Protection Offices (US$21.2 million)</t>
  </si>
  <si>
    <t xml:space="preserve">The objective of this component was to 
support the development of a Management Information System (MIS) in tracking and evaluating ongoing 
programs and help refine new policies introduced under the Project. </t>
  </si>
  <si>
    <t>Component 2: Social Insurance System Reform</t>
  </si>
  <si>
    <t>completing development of key business procedures, including collection, 
pension assignment, and management information systems and subsequent updating of these 
systems</t>
  </si>
  <si>
    <t>Part B - FOPAR</t>
  </si>
  <si>
    <t>Investment in MIS</t>
  </si>
  <si>
    <t>Component A: Social Insurance Development</t>
  </si>
  <si>
    <t xml:space="preserve"> Social Insurance Information System</t>
  </si>
  <si>
    <t>Institutional Strengthening</t>
  </si>
  <si>
    <t>Technical assistance and training were given
to support the establishment of a management information system (MIS)</t>
  </si>
  <si>
    <t>Component 3: Development of a Client Data Base and other Information Systems</t>
  </si>
  <si>
    <t xml:space="preserve"> create the client database of 
individualized records necessary for a modem public system in a market economy and for 
the reform of the pension system from a mono-pillar to a multi-pillar scheme. </t>
  </si>
  <si>
    <t>Component 3. Institutional Development (US$5.0 million; IBRD US$1.5 million)</t>
  </si>
  <si>
    <t xml:space="preserve"> the component would finance staff training in all 23 departmental  offices, Management Information System (MIS) improvements in support of decentralization</t>
  </si>
  <si>
    <t xml:space="preserve"> Poverty Reduction Management System (Indicative costs: US$ 9.80 million; Bank  financing US$9.06 million). </t>
  </si>
  <si>
    <t xml:space="preserve"> create a poverty monitoring information system (PMIS)</t>
  </si>
  <si>
    <t xml:space="preserve">Component C – Strategy implementation and program coordination (US$5.2 million) </t>
  </si>
  <si>
    <t xml:space="preserve"> set up the Program Management Information System (PMIS) and a Geographical Information System (GIS)</t>
  </si>
  <si>
    <t>(1) Development of an Automated Labor Market Information Data Base</t>
  </si>
  <si>
    <t>Develop a computerized labor market information system</t>
  </si>
  <si>
    <t>Management Information system</t>
  </si>
  <si>
    <t>MIS for social protection</t>
  </si>
  <si>
    <t>Component 1 - Strengthening the Social Assistance Administration</t>
  </si>
  <si>
    <t>1.a Development of a Management Information System</t>
  </si>
  <si>
    <t>Component 2 – Social Protection Administration</t>
  </si>
  <si>
    <t>Development of MIS for social protection project</t>
  </si>
  <si>
    <t xml:space="preserve">Component E: Governance Improvements and Monitoring and Evaluation </t>
  </si>
  <si>
    <t>Improvements in the Heads of Household Beneficiary Registry</t>
  </si>
  <si>
    <t>Project management</t>
  </si>
  <si>
    <t>Improvement of MIS for the fund</t>
  </si>
  <si>
    <t>Component 3: Pension Institute Reform (actual cost is US$8.24 million).</t>
  </si>
  <si>
    <t xml:space="preserve">IT investment; The document management system (DMS) </t>
  </si>
  <si>
    <t>Poverty Monitoring and Analysis (PMA)</t>
  </si>
  <si>
    <t xml:space="preserve"> the establishment of a district 
management information system to strengthen district capacity for data collection and 
analysis.</t>
  </si>
  <si>
    <t>Component 4 - Federal Policy</t>
  </si>
  <si>
    <t>the development of a national 
information system on housing and other regional information</t>
  </si>
  <si>
    <t>Component 1. Capacity Building</t>
  </si>
  <si>
    <t xml:space="preserve"> implementation of a Management Information 
System (MIS) and public information campaigns</t>
  </si>
  <si>
    <t xml:space="preserve">Institutional Development </t>
  </si>
  <si>
    <t xml:space="preserve">Improvement of MIS  </t>
  </si>
  <si>
    <t>Review and updating of the management information system (US$0.5 million)</t>
  </si>
  <si>
    <t>Support the review and propose specifications for the update of the computer systems in PWD in line with the objectives for improved e-governance</t>
  </si>
  <si>
    <t>Component C: Quality Management (approximately US$0.23 million including contingencies)</t>
  </si>
  <si>
    <t>Implementing a PASO MIS with an appropriate IT network, including a document management system</t>
  </si>
  <si>
    <t>MCT Strengthening (PAD US$0.5 Million; ICR US$0.7 Million)</t>
  </si>
  <si>
    <t>The project provided a computer network system for MCT headquarters that will be used, among 
others, to maintain a transport data base to collect and register transport statistics and to provide 
internet access and internal electronic communications for MCT staff</t>
  </si>
  <si>
    <t>(d) Institutional Capacity Building (SAR US$7.0 million, ICR US$8.2 million, 7.7% of 
total project cost).</t>
  </si>
  <si>
    <t xml:space="preserve">(iii) Setting up of a Highway 
Management System (HMS) - The HMS did not function according to expectations, however, 
the road network condition and geometry data base created during the project implementation is 
still very useful and can be coupled to other road decision model software such as dTims and 
HDM4; </t>
  </si>
  <si>
    <t>Modernizing Information System</t>
  </si>
  <si>
    <t>Technical Assistance for undertaking a study on the optimization of vessel size and development of a Management Information System (MIS).</t>
  </si>
  <si>
    <t>MIS development and implementation</t>
  </si>
  <si>
    <t>Institution Building</t>
  </si>
  <si>
    <t>Developed River Management Information System</t>
  </si>
  <si>
    <t>Component 2: The Bulgarian Active Labor Market Initiative (BALMI</t>
  </si>
  <si>
    <t>Labor market MIS</t>
  </si>
  <si>
    <t>Component 2. Strengthening of the Social Welfare Management Information System</t>
  </si>
  <si>
    <t>Social welfare MIS implementation</t>
  </si>
  <si>
    <t>Social Protection Technical Assistance</t>
  </si>
  <si>
    <t>Component 1: National Information System for Social Protection</t>
  </si>
  <si>
    <t>Social protection MIS</t>
  </si>
  <si>
    <t>Component Two: Employment Services</t>
  </si>
  <si>
    <t>Component 1: General Support to the Social Protection Sector</t>
  </si>
  <si>
    <t>Labor market MIS, Social protection MIS</t>
  </si>
  <si>
    <t>Sub-component 1.C. Enhancement of MiFaPro’s capacity to monitor and evaluate</t>
  </si>
  <si>
    <t>Component 3. Sector Management</t>
  </si>
  <si>
    <t>Transport MIS for bus system</t>
  </si>
  <si>
    <t>Component 3. Improvement of Integrated Customs Information System</t>
  </si>
  <si>
    <t>Customs MIS</t>
  </si>
  <si>
    <t>1,2</t>
  </si>
  <si>
    <t>Component 2: Public Sector Remediation</t>
  </si>
  <si>
    <t>Government systems upgrade and integration, Tax systems, Customs systems, Health Systems</t>
  </si>
  <si>
    <t>Component 3: Public transport</t>
  </si>
  <si>
    <t>Transport MIS for accident reporting</t>
  </si>
  <si>
    <t>Component III: Support to Integrated Customs Information System (ICIS)</t>
  </si>
  <si>
    <t>Component III: Improvement of Bulgaria Integrated Customs Information System</t>
  </si>
  <si>
    <t>Component III: Support to CDRC Information System Improvement</t>
  </si>
  <si>
    <t>DEVELOPMENT OF INTEGRATED CUSTOMS CLEARANCE AND INFORMATION SYSTEM</t>
  </si>
  <si>
    <t>Component B: Management Information System</t>
  </si>
  <si>
    <t>Transport MIS</t>
  </si>
  <si>
    <t xml:space="preserve">Management Information System (MIS) </t>
  </si>
  <si>
    <t xml:space="preserve">BDZ's MIS improvement  </t>
  </si>
  <si>
    <t>Technical Assistance and Trainin2 Component (base cost of US$1.6 million</t>
  </si>
  <si>
    <t>Management Information System and Computerization. The development of an integrated
Management Information System (hardware and software) and appropriate staff training;</t>
  </si>
  <si>
    <t>Institutional 
Strengthening 
and Training</t>
  </si>
  <si>
    <t>technical assistance for the capacity-building of 
NHAI, including a GIS-based road information system 
(RIS)</t>
  </si>
  <si>
    <t>Institutional Development Component</t>
  </si>
  <si>
    <t>Road information system</t>
  </si>
  <si>
    <t>Trade and Transit Facilitation Component</t>
  </si>
  <si>
    <t>Installation of Automated Systems for Customs Data (ASYCUDA) (US$1.1 million).; Installation of Advanced Cargo Information System (ACIS) (US$1.1 million).</t>
  </si>
  <si>
    <t xml:space="preserve">(d) Institutional Strengthening and Studies. </t>
  </si>
  <si>
    <t xml:space="preserve"> the financing of the Accident Information System</t>
  </si>
  <si>
    <t>2. Integrated Railway Information System (IRIS); telecommunications network</t>
  </si>
  <si>
    <t>Integrated Railway Information System</t>
  </si>
  <si>
    <t>Institutional development and technical assistance</t>
  </si>
  <si>
    <t>Improvement of MIS for road maintenance and financial management</t>
  </si>
  <si>
    <t xml:space="preserve">BUSINESS IMPROVEMENT 
IMPLEMENTATION PROJECTS 
(BIIP) </t>
  </si>
  <si>
    <t>Various information system related to the project financial management and transport</t>
  </si>
  <si>
    <t xml:space="preserve">Component 2: Institutional Strengthening/Capacity Building (US$4.9 million including )
contingencies) </t>
  </si>
  <si>
    <t xml:space="preserve">Implementation of a Road Information System to be used in each entity in 
charge of roads throughout the provinces; </t>
  </si>
  <si>
    <t>Component 1. Port Restructuring And Modernization (USD 75.10 million)</t>
  </si>
  <si>
    <t>Vessel Traffic Management Information System</t>
  </si>
  <si>
    <t xml:space="preserve">Institutional Strengthening and Training of Department of 
Roads and Ministry of Works and Transport. </t>
  </si>
  <si>
    <t xml:space="preserve">MIS for DoR; DoR has made significant improvements in its IT capacity through development, use and training 
of its staff in the application of 16 computer information systems. </t>
  </si>
  <si>
    <t>Project Component 3 - US$7.40 million 
C. Public Transport</t>
  </si>
  <si>
    <t xml:space="preserve">C1.3 Computer Information System for asset and maintenance 
management, accounting, payroll and financial reporting and 
possibly centralized vehicle scheduling and dispatch at a later date. </t>
  </si>
  <si>
    <t>Part B: Road Sector Policy and Management Studies</t>
  </si>
  <si>
    <t>Development of a Management Information System</t>
  </si>
  <si>
    <t>Component 2: The GDDKiA’s Management Information System</t>
  </si>
  <si>
    <t>Transport MIS for road maintenance</t>
  </si>
  <si>
    <t>Improving Financial Management (US$23.1 million)</t>
  </si>
  <si>
    <t xml:space="preserve">Maintenance sub-components </t>
  </si>
  <si>
    <t xml:space="preserve"> (ii) consolidation of the pavement management and of the geographical information systems introduced under previous loans, and (iii) improvement of the maintenance contracting system.</t>
  </si>
  <si>
    <t>Cmponent C Expansion of Communication and Information Network.</t>
  </si>
  <si>
    <t>Electronic Tourist Information System</t>
  </si>
  <si>
    <t>Component 1: PSF Municipal Conversion and Expansion (US$86.9 million Total Project Cost, US$25.9 Loan Financing)</t>
  </si>
  <si>
    <t>Component B - ICT</t>
  </si>
  <si>
    <t>Health MIS improvement</t>
  </si>
  <si>
    <t xml:space="preserve">Ministry of Finance and Economic Planning (MOFEP) and Ministry of Public Sector Reform 
(MOPSR) </t>
  </si>
  <si>
    <t>Component One: Public Sector Reform</t>
  </si>
  <si>
    <t>ICT improvement for public sector integration, between ministries, departments and agencies</t>
  </si>
  <si>
    <t>Ministry of Economy of Finance</t>
  </si>
  <si>
    <t xml:space="preserve">GDDKiA </t>
  </si>
  <si>
    <t xml:space="preserve">B. 13 INSTALLATION OF STANDARDIZED COST-ACCOUNTING SYSTEMS IN HOSPITALS </t>
  </si>
  <si>
    <t>Liberia Telecom Authority 
- Ministry of Information and Communications of Sierra 
Leone</t>
  </si>
  <si>
    <t>1, 2, 11, 14</t>
  </si>
  <si>
    <t>Budget Preparation, Execution and Reporting, Customs, Treasury, and Tax Management</t>
  </si>
  <si>
    <t>Budget preparation and execution systems, Tax management system, Customs management system</t>
  </si>
  <si>
    <t>Ministere des Travaux Publics, des Transports et des 
Communications (MTPTC)</t>
  </si>
  <si>
    <t xml:space="preserve">Component 2. Operation and Management of the National Identification System (US$145.57ml) </t>
  </si>
  <si>
    <t>CN-TIPPEE</t>
  </si>
  <si>
    <t>Ministry of Employment, Professional Education and New Technologies, Ministry of Posts and New 
Technologies, Ministry of Posts and Telecommunications, Ministry of Employment, Professional 
Education and New Technologies, Ministry of Posts and New Technologies, Ministry of Posts and 
Telecommunications</t>
  </si>
  <si>
    <t xml:space="preserve">Component 2. Strengthening Public Financial Management (PFM) and Evidence-based Planning Capacity, including Management Information Systems (MIS). </t>
  </si>
  <si>
    <t>Update, maintain and upgrade the Education Management Information System (EMIS) and related systems.</t>
  </si>
  <si>
    <t xml:space="preserve">(ii) child de- institutionalization in four selected oblasts. Administrative modernization would be supported with the further development of Management Information System built under the previous SASMP. </t>
  </si>
  <si>
    <t xml:space="preserve">Sub-component 3.1. Capacity building for better regulation of the hospital sector (US$3 million IDA) </t>
  </si>
  <si>
    <t xml:space="preserve">The project will provide US$3 million to strengthen the existing hospital information system and more precisely to roll out a Unified Hospital Information System in the main hospitals, so as to better track production, revenues and costs. </t>
  </si>
  <si>
    <t>Ministry of Communications and Information Technologies</t>
  </si>
  <si>
    <t>Project Implementation Unit</t>
  </si>
  <si>
    <t>Republic of Uzbekistan</t>
  </si>
  <si>
    <t>Uzbekistan Temir Yo'allari State Joint Stock Company</t>
  </si>
  <si>
    <t>YearC</t>
  </si>
  <si>
    <t>Health MIS</t>
  </si>
  <si>
    <t>Education MIS</t>
  </si>
  <si>
    <t>GN-Public Financial Management-Sharing</t>
  </si>
  <si>
    <t>10, 14, 15, 20</t>
  </si>
  <si>
    <t>Benin: improvement of airport security through the acquisition of passengers and cargo x -ray machines and an explosive material tracer; acquisition of airport personnel identification equipment, security cameras, communications systems, and inspection equipment; training of civil aviation staff in the area of civil aviation security; training of airport security personnel; and for Senegal : updating of technical regulation; installation of an access control system at the airport; training of airport security personnel; acquisition of training equipments, communication equipment, and patrol vehicles; and a review of the institutional framework and allocation of fees among civil aviation entities</t>
  </si>
  <si>
    <t>MoF and MoE</t>
  </si>
  <si>
    <t xml:space="preserve">Strengthening of EMIS and Flash reporting systems and development, digitization and training for local curriculum; </t>
  </si>
  <si>
    <t>P001015</t>
  </si>
  <si>
    <t>P001808</t>
  </si>
  <si>
    <t>P004203</t>
  </si>
  <si>
    <t>P004599</t>
  </si>
  <si>
    <t>P005992</t>
  </si>
  <si>
    <t>P034213</t>
  </si>
  <si>
    <t>P034579</t>
  </si>
  <si>
    <t>P035777</t>
  </si>
  <si>
    <t>P035813</t>
  </si>
  <si>
    <t>P044695</t>
  </si>
  <si>
    <t>P044800</t>
  </si>
  <si>
    <t>P049477</t>
  </si>
  <si>
    <t>P049616</t>
  </si>
  <si>
    <t>P050487</t>
  </si>
  <si>
    <t>P050647</t>
  </si>
  <si>
    <t>P054736</t>
  </si>
  <si>
    <t>P055021</t>
  </si>
  <si>
    <t>P055304</t>
  </si>
  <si>
    <t>P055477</t>
  </si>
  <si>
    <t>P064728</t>
  </si>
  <si>
    <t>P067216</t>
  </si>
  <si>
    <t>P068290</t>
  </si>
  <si>
    <t>P071157</t>
  </si>
  <si>
    <t>P073094</t>
  </si>
  <si>
    <t>P074797</t>
  </si>
  <si>
    <t>P074885</t>
  </si>
  <si>
    <t>P075006</t>
  </si>
  <si>
    <t>P078311</t>
  </si>
  <si>
    <t>P083126</t>
  </si>
  <si>
    <t>P085071</t>
  </si>
  <si>
    <t>P085414</t>
  </si>
  <si>
    <t>P088045</t>
  </si>
  <si>
    <t>P088165</t>
  </si>
  <si>
    <t>P088809</t>
  </si>
  <si>
    <t>P089566</t>
  </si>
  <si>
    <t>P090867</t>
  </si>
  <si>
    <t>P092429</t>
  </si>
  <si>
    <t>P095251</t>
  </si>
  <si>
    <t>P096200</t>
  </si>
  <si>
    <t>P096323</t>
  </si>
  <si>
    <t>P100314</t>
  </si>
  <si>
    <t>P100582</t>
  </si>
  <si>
    <t>P101209</t>
  </si>
  <si>
    <t>P101214</t>
  </si>
  <si>
    <t>P103499</t>
  </si>
  <si>
    <t>P105403</t>
  </si>
  <si>
    <t>P106284</t>
  </si>
  <si>
    <t>P107722</t>
  </si>
  <si>
    <t>P112901</t>
  </si>
  <si>
    <t>P115217</t>
  </si>
  <si>
    <t>P115343</t>
  </si>
  <si>
    <t>P115724</t>
  </si>
  <si>
    <t>P116860</t>
  </si>
  <si>
    <t>P118858</t>
  </si>
  <si>
    <t>P119872</t>
  </si>
  <si>
    <t>P120985</t>
  </si>
  <si>
    <t>P122219</t>
  </si>
  <si>
    <t>P125232</t>
  </si>
  <si>
    <t>P126426</t>
  </si>
  <si>
    <t>P126586</t>
  </si>
  <si>
    <t>P128702</t>
  </si>
  <si>
    <t>P129663</t>
  </si>
  <si>
    <t>P129769</t>
  </si>
  <si>
    <t>P130395</t>
  </si>
  <si>
    <t>P132311</t>
  </si>
  <si>
    <t>P143608</t>
  </si>
  <si>
    <t>P144139</t>
  </si>
  <si>
    <t>P144305</t>
  </si>
  <si>
    <t>P144893</t>
  </si>
  <si>
    <t>P147356</t>
  </si>
  <si>
    <t>Establishment of budget programming and management information systems</t>
  </si>
  <si>
    <t>Outc</t>
  </si>
  <si>
    <t>ICT Infrastructure</t>
  </si>
  <si>
    <t>Geographic Information Systems</t>
  </si>
  <si>
    <t>GIS</t>
  </si>
  <si>
    <t>geographic information systems</t>
  </si>
  <si>
    <t>Management Information Systems</t>
  </si>
  <si>
    <t>MIS</t>
  </si>
  <si>
    <t>management information systems</t>
  </si>
  <si>
    <t>information management systems</t>
  </si>
  <si>
    <t>accounts payable system</t>
  </si>
  <si>
    <t>accounts receivable system</t>
  </si>
  <si>
    <t>Telecommunications Law and Regulation</t>
  </si>
  <si>
    <t>quality of service</t>
  </si>
  <si>
    <t>change management</t>
  </si>
  <si>
    <t>satellite</t>
  </si>
  <si>
    <t>broadband</t>
  </si>
  <si>
    <t>outsourcing</t>
  </si>
  <si>
    <t>backbone</t>
  </si>
  <si>
    <t>distance learning</t>
  </si>
  <si>
    <t>medium-term budget framework</t>
  </si>
  <si>
    <t>medium-term expenditure framework</t>
  </si>
  <si>
    <t>irrigation systems</t>
  </si>
  <si>
    <t>mobile phone</t>
  </si>
  <si>
    <t>systems management</t>
  </si>
  <si>
    <t>enterprise relationship management</t>
  </si>
  <si>
    <t>client relationship management</t>
  </si>
  <si>
    <t>application programming interface</t>
  </si>
  <si>
    <t>network management</t>
  </si>
  <si>
    <t>operating systems</t>
  </si>
  <si>
    <t>microwave</t>
  </si>
  <si>
    <t>supply chain management</t>
  </si>
  <si>
    <t>urban transport system</t>
  </si>
  <si>
    <t>electronic commerce</t>
  </si>
  <si>
    <t>spectrum management</t>
  </si>
  <si>
    <t>authentication and authorization</t>
  </si>
  <si>
    <t>social assistance system</t>
  </si>
  <si>
    <t>social security system</t>
  </si>
  <si>
    <t>teleconference</t>
  </si>
  <si>
    <t>case management system</t>
  </si>
  <si>
    <t>mobile network</t>
  </si>
  <si>
    <t>user satisfaction surveys</t>
  </si>
  <si>
    <t>electronic banking</t>
  </si>
  <si>
    <t>application development</t>
  </si>
  <si>
    <t>customer relationship management</t>
  </si>
  <si>
    <t>submarine cable</t>
  </si>
  <si>
    <t>social media</t>
  </si>
  <si>
    <t>dial-up</t>
  </si>
  <si>
    <t>open source</t>
  </si>
  <si>
    <t>IT Enabled Services</t>
  </si>
  <si>
    <t>electronic funds transfer</t>
  </si>
  <si>
    <t>voice over IP</t>
  </si>
  <si>
    <t>program based budgeting system</t>
  </si>
  <si>
    <t>performance based budgeting system</t>
  </si>
  <si>
    <t>national identification system</t>
  </si>
  <si>
    <t>Telecommunications Sector Strategy</t>
  </si>
  <si>
    <t>tablet</t>
  </si>
  <si>
    <t>data privacy</t>
  </si>
  <si>
    <t>tax services</t>
  </si>
  <si>
    <t>electronic money</t>
  </si>
  <si>
    <t>ICT literacy</t>
  </si>
  <si>
    <t>court management system</t>
  </si>
  <si>
    <t>smart phone</t>
  </si>
  <si>
    <t>IT service</t>
  </si>
  <si>
    <t>social protection registry</t>
  </si>
  <si>
    <t>Basic Education Support Project</t>
  </si>
  <si>
    <t>GOVT OF GUB</t>
  </si>
  <si>
    <t>MINERAL RESOURCES MANAGEMENT CAPACITY BUILDING PROJECT</t>
  </si>
  <si>
    <t>Husband,Charles A.</t>
  </si>
  <si>
    <t>MINISTRY OF MINERAL RESOURCES AND ENERGY (MIREME)</t>
  </si>
  <si>
    <t>LA-EDUCATION DEVELOPMENT</t>
  </si>
  <si>
    <t>Johnston,Kathryn T.</t>
  </si>
  <si>
    <t>MIN OF EDUCATION    N</t>
  </si>
  <si>
    <t>Philippines Tax Computerization Project.</t>
  </si>
  <si>
    <t>GOVT. OF PHILIPPINES</t>
  </si>
  <si>
    <t>MIN. OF FIN.</t>
  </si>
  <si>
    <t>LB-TA FOR REVENUE ENHAN</t>
  </si>
  <si>
    <t>AR-SECONDARY ED 1</t>
  </si>
  <si>
    <t>GOVT OF ARGENTINA   INA</t>
  </si>
  <si>
    <t>MIN OF EDUCATION    N &amp; JUSTICE</t>
  </si>
  <si>
    <t>General Cadastre and Land Registration Project</t>
  </si>
  <si>
    <t>Stanley,Victoria</t>
  </si>
  <si>
    <t>NAT'L AGENCY FOR CADASTRE AND REAL ESTATE PUBLICITY</t>
  </si>
  <si>
    <t>Land Reform Implementation Support Project (LARIS)</t>
  </si>
  <si>
    <t>REP OF RUSSIAN FED</t>
  </si>
  <si>
    <t>SCLR (SLC)</t>
  </si>
  <si>
    <t>Rural Land Titling &amp; Cadastre Development Project</t>
  </si>
  <si>
    <t>Childress,Malcolm D.</t>
  </si>
  <si>
    <t>STATE COMM. OF UKRAINE FOR LAND RESOURCES &amp; CADASTRE CENTER</t>
  </si>
  <si>
    <t>Agricultural Development &amp; Credit Project</t>
  </si>
  <si>
    <t>AGENCY FOR SUPPORT OF DEVELOPMENT OF PRIVATE SECTOR AGRIC.</t>
  </si>
  <si>
    <t>National Agricultural Advisory Services Project</t>
  </si>
  <si>
    <t>Cornelius,Christine E.</t>
  </si>
  <si>
    <t>MINISTRY OF AGRICULTURE, ANIMAL INDUSTRIES, AND FISHERIES</t>
  </si>
  <si>
    <t>Forests Development Project</t>
  </si>
  <si>
    <t>Kushlin,Andrey V.</t>
  </si>
  <si>
    <t>STATE FORESTRY DEPARTMENT</t>
  </si>
  <si>
    <t>KERALA FORESTRY</t>
  </si>
  <si>
    <t>Khan,Irshad A.</t>
  </si>
  <si>
    <t>KERALA FOREST DEPARTMENT</t>
  </si>
  <si>
    <t>GOVT OF GUATEMALA</t>
  </si>
  <si>
    <t>Development of State Statistical System Project</t>
  </si>
  <si>
    <t>Belkindas,Misha V.</t>
  </si>
  <si>
    <t>RUSSIAN FEDERATION (MINISTRY OF FINANCE)</t>
  </si>
  <si>
    <t>BEA-GOSKOMSTAT (RUSSIA STATE COMMITTEE ON STATISTICS)</t>
  </si>
  <si>
    <t>Uttar Pradesh Water Sector Restructuring Project</t>
  </si>
  <si>
    <t>Yu,Winston</t>
  </si>
  <si>
    <t>GOVERNMENT OF UTTAR PRADESH, IRRIGATION DEPARTMENT</t>
  </si>
  <si>
    <t>Agriculture Services Project</t>
  </si>
  <si>
    <t>Lampietti,Julian A.</t>
  </si>
  <si>
    <t>Registration &amp; Cadastre Project</t>
  </si>
  <si>
    <t>Georgieva,Anna Georgieva</t>
  </si>
  <si>
    <t>BULGARIA</t>
  </si>
  <si>
    <t>CADASTRE AGENCY, MRDPW, AND MINISTRY OF JUSTICE</t>
  </si>
  <si>
    <t>Real Estate Registration Project</t>
  </si>
  <si>
    <t>GOVERNMENT OF SLOVENIA</t>
  </si>
  <si>
    <t>MINISTRY OF ENVIRONMENT AND PHYSICAL PLANNING (MEPP)</t>
  </si>
  <si>
    <t>Second Mining Development Technical Assistance Project</t>
  </si>
  <si>
    <t>Walser,Gotthard</t>
  </si>
  <si>
    <t>FEDERAL UNDERSECRETARIAT OF MINES</t>
  </si>
  <si>
    <t>Land Management  and Policy Development Project</t>
  </si>
  <si>
    <t>Bell,Keith Clifford</t>
  </si>
  <si>
    <t>GOVERNMENT OF THE REPUBLIC OF INDONESIA</t>
  </si>
  <si>
    <t>BPN, BAPPENAS, MINISTRY OF HOME AFFAIRS</t>
  </si>
  <si>
    <t>KARNATAKA WATERSHED DEVELOPMENT PROJECT</t>
  </si>
  <si>
    <t>Milne,Grant</t>
  </si>
  <si>
    <t>GOVERNMENT OF KARNATAKA, DEPARTMENT OF WATERSHED DEVELOPMENT</t>
  </si>
  <si>
    <t>E-Business for Small Business Development Project</t>
  </si>
  <si>
    <t>Hanna,James C.</t>
  </si>
  <si>
    <t>Iyer,Parameswaran</t>
  </si>
  <si>
    <t>Annor-Frempong,Charles</t>
  </si>
  <si>
    <t>MINISTRY OF LANDS AND FORESTRY</t>
  </si>
  <si>
    <t>ANDHRA PRADESH COMMUNITY FOREST MANAGEMENT PROJECT</t>
  </si>
  <si>
    <t>GOVERNMENT OF ANDHRA PRADESH, FOREST DEPARTMENT</t>
  </si>
  <si>
    <t>PK Banking Sector Technical Assistance</t>
  </si>
  <si>
    <t>Khawar,Shabana</t>
  </si>
  <si>
    <t>STATE BANK OF PAKISTAN</t>
  </si>
  <si>
    <t>e-Development Project</t>
  </si>
  <si>
    <t>Correa,Paulo Guilherme</t>
  </si>
  <si>
    <t>MINISTRY OF ECONOMY AND ISSUES OF EUROPEAN INTEGRATION</t>
  </si>
  <si>
    <t>Second Land Titling  Project</t>
  </si>
  <si>
    <t>THE DEPARTMENT OF LANDS, MINISTRY OF FINANCE</t>
  </si>
  <si>
    <t>Real Estate Cadastre &amp; Registration Project (Serbia)</t>
  </si>
  <si>
    <t>GOVT GEODETIC AUTH(GGA),MIN.OF URBAN PLANNING &amp; CONST.(MUPC)</t>
  </si>
  <si>
    <t>Real Estate Cadastre &amp; Registration Project</t>
  </si>
  <si>
    <t>Jordanovic,Olivera</t>
  </si>
  <si>
    <t>STATE AUTHORITY FOR GEODETIC WORKS (SAGW)</t>
  </si>
  <si>
    <t>Masinde,Catherine Kadennyeka</t>
  </si>
  <si>
    <t>Customs Modernization Project</t>
  </si>
  <si>
    <t>Development of The National Statistical System Project</t>
  </si>
  <si>
    <t>Jespersen,Philip Brynnum</t>
  </si>
  <si>
    <t>CENTRAL BUREAU OF STATISTICS</t>
  </si>
  <si>
    <t>Business Environment TA Project</t>
  </si>
  <si>
    <t>Minxhozi,Greta</t>
  </si>
  <si>
    <t>GOVERNMENT OF KOSOVO</t>
  </si>
  <si>
    <t>MINISTRY OF TRADE AND INDUSTRY</t>
  </si>
  <si>
    <t>Knowledge Economy Project</t>
  </si>
  <si>
    <t>MIN. OF PUBLIC FINANCE</t>
  </si>
  <si>
    <t>MIN. OF COMMUNICATION &amp; INFO TECH.</t>
  </si>
  <si>
    <t>Institutional  Capacity for Sustainable Fiscal Decentalizati</t>
  </si>
  <si>
    <t>Calvo-Gonzalez,Oscar</t>
  </si>
  <si>
    <t>Land Registration &amp; Cadastre System for Sustainable Agricult</t>
  </si>
  <si>
    <t>PROJECT MANAGEMENT UNIT OF MINISTRY OF AGRICULTURE</t>
  </si>
  <si>
    <t>Local Government Management and Services Delivery Project</t>
  </si>
  <si>
    <t>MOFPED</t>
  </si>
  <si>
    <t>Second State Statistical System Development Project</t>
  </si>
  <si>
    <t>MINISTRY OF FINANCE OF THE RF</t>
  </si>
  <si>
    <t>ROSSTAT (FEDERAL STATE STATISTICAL SERVICE)</t>
  </si>
  <si>
    <t>CG Rep. Agricultural Development and Rural Roads Rehabilitat</t>
  </si>
  <si>
    <t>Ba,Amadou Oumar</t>
  </si>
  <si>
    <t>MINSITRY OF AGRICULTURE, LIVESTOCK AND FISHERIES</t>
  </si>
  <si>
    <t>Land Registration</t>
  </si>
  <si>
    <t>GOVERNMENT OF BOSNIA HERZEGOVINA</t>
  </si>
  <si>
    <t>Tana &amp; Beles Integrated Water Resources Development</t>
  </si>
  <si>
    <t>MOFED, GOVERNMENT OF ETHIOPIA</t>
  </si>
  <si>
    <t>MINISTRY OF WATER RESOURCES</t>
  </si>
  <si>
    <t>Dinc,Mustafa</t>
  </si>
  <si>
    <t>Tax Modernization Project</t>
  </si>
  <si>
    <t>Archondo,Sherri Ellen</t>
  </si>
  <si>
    <t>TANZANIA REVENUE AUTHORITY</t>
  </si>
  <si>
    <t>Piccioni,Norman Bentley</t>
  </si>
  <si>
    <t>REAL ESTATE REGISTRATION</t>
  </si>
  <si>
    <t>REPUBLIC OF AZERJBAIJAN</t>
  </si>
  <si>
    <t>STATE SERVICE FOR THE REGISTRATION OF REAL ESTATE</t>
  </si>
  <si>
    <t>Honduras Rural Competitiveness Project</t>
  </si>
  <si>
    <t>Real Estate Cadastre and Registration</t>
  </si>
  <si>
    <t>Kelm,Kathrine M.</t>
  </si>
  <si>
    <t>KOSOVO</t>
  </si>
  <si>
    <t>KOSOVO CADASTRE AGENCY</t>
  </si>
  <si>
    <t>Nigeria - Growth &amp; Employment</t>
  </si>
  <si>
    <t>PARTICIPATING STATE GOVERNMENTS</t>
  </si>
  <si>
    <t>Second Land Administration Project (LAP-2)</t>
  </si>
  <si>
    <t>PLO FOR THE BENEFIT OF PA</t>
  </si>
  <si>
    <t>PALESTINIAN LAND AUTHORITY</t>
  </si>
  <si>
    <t>Turkey Land Registration and Cadastre Modernization Project</t>
  </si>
  <si>
    <t>TURKEY</t>
  </si>
  <si>
    <t>THE GENERAL DEPARTMENT OF CADASTRE AND REGISTRATION</t>
  </si>
  <si>
    <t>Lovei,Magdolna</t>
  </si>
  <si>
    <t>Herzog,Andre</t>
  </si>
  <si>
    <t>Development of a National Statistical System for Tanzania</t>
  </si>
  <si>
    <t>THE NATIONAL BUREAU OF STATISTICS</t>
  </si>
  <si>
    <t>MUNICIPAL DEVELOPMENT AND LENDING FUND</t>
  </si>
  <si>
    <t>Pakistan Punjab Cities Governance Improvement Project</t>
  </si>
  <si>
    <t>Arshad,Shahnaz</t>
  </si>
  <si>
    <t>Saavedra,Pablo</t>
  </si>
  <si>
    <t>Maputo Municipal Development Program II (MMDP II)</t>
  </si>
  <si>
    <t>CITY COUNCIL OF MAPUTO</t>
  </si>
  <si>
    <t>Fast Track Initiative Catalytic Fund Grant - 3</t>
  </si>
  <si>
    <t>Social Protection</t>
  </si>
  <si>
    <t>Basic Education Capacity-Recipient executed</t>
  </si>
  <si>
    <t>Local Government Capacity Building Project</t>
  </si>
  <si>
    <t>Ghana Statistics Development Program</t>
  </si>
  <si>
    <t>Nigeria Statistics Development Program (NSDP)</t>
  </si>
  <si>
    <t>NATIONAL BUREAU OF STATISTICS (NBS)/NATIONAL POPULATION COMM</t>
  </si>
  <si>
    <t>KAZSTAT: Strengthening the National Statistical System of Ka</t>
  </si>
  <si>
    <t>KAZAKHSTAN</t>
  </si>
  <si>
    <t>AGENCY OF REPUBLIC OF KAZAKHSTAN FOR STATISTICS (ARKS)</t>
  </si>
  <si>
    <t>Integrated Land Administration System Project</t>
  </si>
  <si>
    <t>STATE GEODETIC ADMINISTRATION; MINISTRY OF JUSTICE</t>
  </si>
  <si>
    <t>Third Sustainable Livelihoods Project</t>
  </si>
  <si>
    <t>MINISTRY OF ECONOMIC DEVELOPMENT</t>
  </si>
  <si>
    <t>Pakistan: Revitalizing Health Services in KP</t>
  </si>
  <si>
    <t>HEALTH SECTOR REFORM UNIT</t>
  </si>
  <si>
    <t>GZ:Government Services for Business Development</t>
  </si>
  <si>
    <t>Benhassine,Najy</t>
  </si>
  <si>
    <t>Malinska,Jana</t>
  </si>
  <si>
    <t>PALESTINE LIBERATION ORGANIZATION</t>
  </si>
  <si>
    <t>MINISTRY OF NATIONAL ECONOMY</t>
  </si>
  <si>
    <t>Afghanistan: System Enhancement for Health Action in Transit</t>
  </si>
  <si>
    <t>Natural Resources and Environmental Governance Technical Ass</t>
  </si>
  <si>
    <t>MNISTRY OF FINANCE AND ECONOMIC PLANNING</t>
  </si>
  <si>
    <t>Financial Infrastructure Project</t>
  </si>
  <si>
    <t>REPUBILC OF YEMEN</t>
  </si>
  <si>
    <t>CENTRAL BANK OF YEMEN</t>
  </si>
  <si>
    <t>Telangana Rural Inclusive Growth Project</t>
  </si>
  <si>
    <t>GOVERNMENT OF INDIA, GOVERNMENT OF ANDHR</t>
  </si>
  <si>
    <t>SOCIETY FOR ELIMINATION OF RURAL POVERTY</t>
  </si>
  <si>
    <t>Statistical Capacity Building Project</t>
  </si>
  <si>
    <t>GOVERNMENT OF SOUTH SUDAN</t>
  </si>
  <si>
    <t>SOUTH SUDAN NATIONAL BUREAU OF STATISTICS</t>
  </si>
  <si>
    <t>EGYPT Energy/Social Safety Nets Sector Reforms Technical Ass</t>
  </si>
  <si>
    <t>ARAB REPUBLIC OF EGYPT</t>
  </si>
  <si>
    <t>MINISTRY OF ENERGY AND ELECTRICITY</t>
  </si>
  <si>
    <t>Serving People, Improving Health Project</t>
  </si>
  <si>
    <t>Ethiopia Statistics for Results Project</t>
  </si>
  <si>
    <t>CENTRAL STATISTICS AGENCY (CSA)</t>
  </si>
  <si>
    <t>http://operationsportal2.worldbank.org/wb/opsportal/ttw/about?projId=P001015</t>
  </si>
  <si>
    <t>http://www.worldbank.org/projects/P001015?lang=en</t>
  </si>
  <si>
    <t>http://operationsportal2.worldbank.org/wb/opsportal/ttw/about?projId=P001808</t>
  </si>
  <si>
    <t>http://www.worldbank.org/projects/P001808?lang=en</t>
  </si>
  <si>
    <t>http://operationsportal2.worldbank.org/wb/opsportal/ttw/about?projId=P004203</t>
  </si>
  <si>
    <t>http://www.worldbank.org/projects/P004203?lang=en</t>
  </si>
  <si>
    <t>http://operationsportal2.worldbank.org/wb/opsportal/ttw/about?projId=P004599</t>
  </si>
  <si>
    <t>http://www.worldbank.org/projects/P004599?lang=en</t>
  </si>
  <si>
    <t>http://operationsportal2.worldbank.org/wb/opsportal/ttw/about?projId=P005340</t>
  </si>
  <si>
    <t>http://www.worldbank.org/projects/P005340?lang=en</t>
  </si>
  <si>
    <t>http://operationsportal2.worldbank.org/wb/opsportal/ttw/about?projId=P005992</t>
  </si>
  <si>
    <t>http://www.worldbank.org/projects/P005992?lang=en</t>
  </si>
  <si>
    <t>http://operationsportal2.worldbank.org/wb/opsportal/ttw/about?projId=P034213</t>
  </si>
  <si>
    <t>http://www.worldbank.org/projects/P034213?lang=en</t>
  </si>
  <si>
    <t>http://operationsportal2.worldbank.org/wb/opsportal/ttw/about?projId=P034579</t>
  </si>
  <si>
    <t>http://www.worldbank.org/projects/P034579?lang=en</t>
  </si>
  <si>
    <t>http://operationsportal2.worldbank.org/wb/opsportal/ttw/about?projId=P035777</t>
  </si>
  <si>
    <t>http://www.worldbank.org/projects/P035777?lang=en</t>
  </si>
  <si>
    <t>http://operationsportal2.worldbank.org/wb/opsportal/ttw/about?projId=P035813</t>
  </si>
  <si>
    <t>http://www.worldbank.org/projects/P035813?lang=en</t>
  </si>
  <si>
    <t>http://operationsportal2.worldbank.org/wb/opsportal/ttw/about?projId=P044695</t>
  </si>
  <si>
    <t>http://www.worldbank.org/projects/P044695?lang=en</t>
  </si>
  <si>
    <t>http://operationsportal2.worldbank.org/wb/opsportal/ttw/about?projId=P044800</t>
  </si>
  <si>
    <t>http://www.worldbank.org/projects/P044800?lang=en</t>
  </si>
  <si>
    <t>http://operationsportal2.worldbank.org/wb/opsportal/ttw/about?projId=P049477</t>
  </si>
  <si>
    <t>http://www.worldbank.org/projects/P049477?lang=en</t>
  </si>
  <si>
    <t>http://operationsportal2.worldbank.org/wb/opsportal/ttw/about?projId=P049616</t>
  </si>
  <si>
    <t>http://www.worldbank.org/projects/P049616?lang=en</t>
  </si>
  <si>
    <t>http://operationsportal2.worldbank.org/wb/opsportal/ttw/about?projId=P050487</t>
  </si>
  <si>
    <t>http://www.worldbank.org/projects/P050487?lang=en</t>
  </si>
  <si>
    <t>http://operationsportal2.worldbank.org/wb/opsportal/ttw/about?projId=P050647</t>
  </si>
  <si>
    <t>http://www.worldbank.org/projects/P050647?lang=en</t>
  </si>
  <si>
    <t>http://operationsportal2.worldbank.org/wb/opsportal/ttw/about?projId=P054736</t>
  </si>
  <si>
    <t>http://www.worldbank.org/projects/P054736?lang=en</t>
  </si>
  <si>
    <t>http://operationsportal2.worldbank.org/wb/opsportal/ttw/about?projId=P055021</t>
  </si>
  <si>
    <t>http://www.worldbank.org/projects/P055021?lang=en</t>
  </si>
  <si>
    <t>http://operationsportal2.worldbank.org/wb/opsportal/ttw/about?projId=P055304</t>
  </si>
  <si>
    <t>http://www.worldbank.org/projects/P055304?lang=en</t>
  </si>
  <si>
    <t>http://operationsportal2.worldbank.org/wb/opsportal/ttw/about?projId=P055477</t>
  </si>
  <si>
    <t>http://www.worldbank.org/projects/P055477?lang=en</t>
  </si>
  <si>
    <t>http://operationsportal2.worldbank.org/wb/opsportal/ttw/about?projId=P064728</t>
  </si>
  <si>
    <t>http://www.worldbank.org/projects/P064728?lang=en</t>
  </si>
  <si>
    <t>http://operationsportal2.worldbank.org/wb/opsportal/ttw/about?projId=P067216</t>
  </si>
  <si>
    <t>http://www.worldbank.org/projects/P067216?lang=en</t>
  </si>
  <si>
    <t>http://operationsportal2.worldbank.org/wb/opsportal/ttw/about?projId=P068290</t>
  </si>
  <si>
    <t>http://www.worldbank.org/projects/P068290?lang=en</t>
  </si>
  <si>
    <t>http://operationsportal2.worldbank.org/wb/opsportal/ttw/about?projId=P071157</t>
  </si>
  <si>
    <t>http://www.worldbank.org/projects/P071157?lang=en</t>
  </si>
  <si>
    <t>http://operationsportal2.worldbank.org/wb/opsportal/ttw/about?projId=P073094</t>
  </si>
  <si>
    <t>http://www.worldbank.org/projects/P073094?lang=en</t>
  </si>
  <si>
    <t>http://operationsportal2.worldbank.org/wb/opsportal/ttw/about?projId=P074797</t>
  </si>
  <si>
    <t>http://www.worldbank.org/projects/P074797?lang=en</t>
  </si>
  <si>
    <t>http://operationsportal2.worldbank.org/wb/opsportal/ttw/about?projId=P074885</t>
  </si>
  <si>
    <t>http://www.worldbank.org/projects/P074885?lang=en</t>
  </si>
  <si>
    <t>http://operationsportal2.worldbank.org/wb/opsportal/ttw/about?projId=P075006</t>
  </si>
  <si>
    <t>http://www.worldbank.org/projects/P075006?lang=en</t>
  </si>
  <si>
    <t>http://operationsportal2.worldbank.org/wb/opsportal/ttw/about?projId=P078311</t>
  </si>
  <si>
    <t>http://www.worldbank.org/projects/P078311?lang=en</t>
  </si>
  <si>
    <t>http://operationsportal2.worldbank.org/wb/opsportal/ttw/about?projId=P083126</t>
  </si>
  <si>
    <t>http://www.worldbank.org/projects/P083126?lang=en</t>
  </si>
  <si>
    <t>http://operationsportal2.worldbank.org/wb/opsportal/ttw/about?projId=P085071</t>
  </si>
  <si>
    <t>http://www.worldbank.org/projects/P085071?lang=en</t>
  </si>
  <si>
    <t>http://operationsportal2.worldbank.org/wb/opsportal/ttw/about?projId=P085414</t>
  </si>
  <si>
    <t>http://www.worldbank.org/projects/P085414?lang=en</t>
  </si>
  <si>
    <t>http://operationsportal2.worldbank.org/wb/opsportal/ttw/about?projId=P088045</t>
  </si>
  <si>
    <t>http://www.worldbank.org/projects/P088045?lang=en</t>
  </si>
  <si>
    <t>http://operationsportal2.worldbank.org/wb/opsportal/ttw/about?projId=P088165</t>
  </si>
  <si>
    <t>http://www.worldbank.org/projects/P088165?lang=en</t>
  </si>
  <si>
    <t>http://operationsportal2.worldbank.org/wb/opsportal/ttw/about?projId=P088809</t>
  </si>
  <si>
    <t>http://www.worldbank.org/projects/P088809?lang=en</t>
  </si>
  <si>
    <t>http://operationsportal2.worldbank.org/wb/opsportal/ttw/about?projId=P089566</t>
  </si>
  <si>
    <t>http://www.worldbank.org/projects/P089566?lang=en</t>
  </si>
  <si>
    <t>http://operationsportal2.worldbank.org/wb/opsportal/ttw/about?projId=P090867</t>
  </si>
  <si>
    <t>http://www.worldbank.org/projects/P090867?lang=en</t>
  </si>
  <si>
    <t>http://operationsportal2.worldbank.org/wb/opsportal/ttw/about?projId=P092429</t>
  </si>
  <si>
    <t>http://www.worldbank.org/projects/P092429?lang=en</t>
  </si>
  <si>
    <t>http://operationsportal2.worldbank.org/wb/opsportal/ttw/about?projId=P095251</t>
  </si>
  <si>
    <t>http://www.worldbank.org/projects/P095251?lang=en</t>
  </si>
  <si>
    <t>http://operationsportal2.worldbank.org/wb/opsportal/ttw/about?projId=P096200</t>
  </si>
  <si>
    <t>http://www.worldbank.org/projects/P096200?lang=en</t>
  </si>
  <si>
    <t>http://operationsportal2.worldbank.org/wb/opsportal/ttw/about?projId=P096323</t>
  </si>
  <si>
    <t>http://www.worldbank.org/projects/P096323?lang=en</t>
  </si>
  <si>
    <t>http://operationsportal2.worldbank.org/wb/opsportal/ttw/about?projId=P100314</t>
  </si>
  <si>
    <t>http://www.worldbank.org/projects/P100314?lang=en</t>
  </si>
  <si>
    <t>http://operationsportal2.worldbank.org/wb/opsportal/ttw/about?projId=P100582</t>
  </si>
  <si>
    <t>http://www.worldbank.org/projects/P100582?lang=en</t>
  </si>
  <si>
    <t>http://operationsportal2.worldbank.org/wb/opsportal/ttw/about?projId=P101209</t>
  </si>
  <si>
    <t>http://www.worldbank.org/projects/P101209?lang=en</t>
  </si>
  <si>
    <t>http://operationsportal2.worldbank.org/wb/opsportal/ttw/about?projId=P101214</t>
  </si>
  <si>
    <t>http://www.worldbank.org/projects/P101214?lang=en</t>
  </si>
  <si>
    <t>http://operationsportal2.worldbank.org/wb/opsportal/ttw/about?projId=P103499</t>
  </si>
  <si>
    <t>http://www.worldbank.org/projects/P103499?lang=en</t>
  </si>
  <si>
    <t>http://operationsportal2.worldbank.org/wb/opsportal/ttw/about?projId=P105403</t>
  </si>
  <si>
    <t>http://www.worldbank.org/projects/P105403?lang=en</t>
  </si>
  <si>
    <t>http://operationsportal2.worldbank.org/wb/opsportal/ttw/about?projId=P106284</t>
  </si>
  <si>
    <t>http://www.worldbank.org/projects/P106284?lang=en</t>
  </si>
  <si>
    <t>http://operationsportal2.worldbank.org/wb/opsportal/ttw/about?projId=P107722</t>
  </si>
  <si>
    <t>http://www.worldbank.org/projects/P107722?lang=en</t>
  </si>
  <si>
    <t>http://operationsportal2.worldbank.org/wb/opsportal/ttw/about?projId=P112901</t>
  </si>
  <si>
    <t>http://www.worldbank.org/projects/P112901?lang=en</t>
  </si>
  <si>
    <t>http://operationsportal2.worldbank.org/wb/opsportal/ttw/about?projId=P115217</t>
  </si>
  <si>
    <t>http://www.worldbank.org/projects/P115217?lang=en</t>
  </si>
  <si>
    <t>http://operationsportal2.worldbank.org/wb/opsportal/ttw/about?projId=P115343</t>
  </si>
  <si>
    <t>http://www.worldbank.org/projects/P115343?lang=en</t>
  </si>
  <si>
    <t>http://operationsportal2.worldbank.org/wb/opsportal/ttw/about?projId=P115724</t>
  </si>
  <si>
    <t>http://www.worldbank.org/projects/P115724?lang=en</t>
  </si>
  <si>
    <t>http://operationsportal2.worldbank.org/wb/opsportal/ttw/about?projId=P116860</t>
  </si>
  <si>
    <t>http://www.worldbank.org/projects/P116860?lang=en</t>
  </si>
  <si>
    <t>http://operationsportal2.worldbank.org/wb/opsportal/ttw/about?projId=P118858</t>
  </si>
  <si>
    <t>http://www.worldbank.org/projects/P118858?lang=en</t>
  </si>
  <si>
    <t>http://operationsportal2.worldbank.org/wb/opsportal/ttw/about?projId=P119872</t>
  </si>
  <si>
    <t>http://www.worldbank.org/projects/P119872?lang=en</t>
  </si>
  <si>
    <t>http://operationsportal2.worldbank.org/wb/opsportal/ttw/about?projId=P120985</t>
  </si>
  <si>
    <t>http://www.worldbank.org/projects/P120985?lang=en</t>
  </si>
  <si>
    <t>http://operationsportal2.worldbank.org/wb/opsportal/ttw/about?projId=P122219</t>
  </si>
  <si>
    <t>http://www.worldbank.org/projects/P122219?lang=en</t>
  </si>
  <si>
    <t>http://operationsportal2.worldbank.org/wb/opsportal/ttw/about?projId=P125232</t>
  </si>
  <si>
    <t>http://www.worldbank.org/projects/P125232?lang=en</t>
  </si>
  <si>
    <t>http://operationsportal2.worldbank.org/wb/opsportal/ttw/about?projId=P126426</t>
  </si>
  <si>
    <t>http://www.worldbank.org/projects/P126426?lang=en</t>
  </si>
  <si>
    <t>http://operationsportal2.worldbank.org/wb/opsportal/ttw/about?projId=P126586</t>
  </si>
  <si>
    <t>http://www.worldbank.org/projects/P126586?lang=en</t>
  </si>
  <si>
    <t>http://operationsportal2.worldbank.org/wb/opsportal/ttw/about?projId=P129663</t>
  </si>
  <si>
    <t>http://www.worldbank.org/projects/P129663?lang=en</t>
  </si>
  <si>
    <t>http://operationsportal2.worldbank.org/wb/opsportal/ttw/about?projId=P129769</t>
  </si>
  <si>
    <t>http://www.worldbank.org/projects/P129769?lang=en</t>
  </si>
  <si>
    <t>http://operationsportal2.worldbank.org/wb/opsportal/ttw/about?projId=P132311</t>
  </si>
  <si>
    <t>http://www.worldbank.org/projects/P132311?lang=en</t>
  </si>
  <si>
    <t>http://operationsportal2.worldbank.org/wb/opsportal/ttw/about?projId=P143608</t>
  </si>
  <si>
    <t>http://www.worldbank.org/projects/P143608?lang=en</t>
  </si>
  <si>
    <t>http://operationsportal2.worldbank.org/wb/opsportal/ttw/about?projId=P144139</t>
  </si>
  <si>
    <t>http://www.worldbank.org/projects/P144139?lang=en</t>
  </si>
  <si>
    <t>http://operationsportal2.worldbank.org/wb/opsportal/ttw/about?projId=P144305</t>
  </si>
  <si>
    <t>http://www.worldbank.org/projects/P144305?lang=en</t>
  </si>
  <si>
    <t>http://operationsportal2.worldbank.org/wb/opsportal/ttw/about?projId=P144893</t>
  </si>
  <si>
    <t>http://www.worldbank.org/projects/P144893?lang=en</t>
  </si>
  <si>
    <t>http://operationsportal2.worldbank.org/wb/opsportal/ttw/about?projId=P147356</t>
  </si>
  <si>
    <t>http://www.worldbank.org/projects/P147356?lang=en</t>
  </si>
  <si>
    <t>Component 3: Supporting productive activities and sustainable livelihoods in rural areas (US$7.6 million)</t>
  </si>
  <si>
    <t xml:space="preserve">The project will finance the establishment of a pilot market information system to collect, process, and disseminate information through media, radio, and other means on production
quantities, prices, and spatial distribution of marketable surpluses in three of the eight regions
covered by the project (Bouenza, Niari, and Plateaux). </t>
  </si>
  <si>
    <t xml:space="preserve">Component 1. Support
for Productive Alliances </t>
  </si>
  <si>
    <t>Information and Networking -Organization and training -Installation of information and communication network and systems.</t>
  </si>
  <si>
    <t>Component 3: Project Management and Monitoring and Evaluation (US$3.6 million)</t>
  </si>
  <si>
    <t>Developing a Management Information System (MIS) for the LDF</t>
  </si>
  <si>
    <t>Component 5 : Project Implementation Support</t>
  </si>
  <si>
    <t>Project Monitoring, Evaluation and Learning ( M,E &amp; L) System including MIS established</t>
  </si>
  <si>
    <t>Component 3. Strengthening Social Safety Nets (SSN) Technical Assistance (US$ 2 million).</t>
  </si>
  <si>
    <t>Subcomponent 3.1: Support the Establishment of the Database of the Poor and Vulnerable (US$ 1.1 million).</t>
  </si>
  <si>
    <t>COMPONENT 2: STRENGTHENING INSTITUTIONAL CAPACITY TO SUPPORT
SUSTAINABLE NATURAL RESOURCES AND ENVIRONMENTAL MANAGEMENT,
DESCRIPTIONS</t>
  </si>
  <si>
    <t>Environmental management information system</t>
  </si>
  <si>
    <t>Component IV: Setting up Data Centers, Systems Integration Services and capacity building of the CBY (US$ 2.3 million)</t>
  </si>
  <si>
    <t xml:space="preserve"> the establishment of two data centers – main site and backup site, to house all the
Information and Communication Technology (ICT) components mentioned in Components I to
II and III and the required data networks for these systems.</t>
  </si>
  <si>
    <t>Component 3: (US$4.0 million) Establish and operationalise a robust monitoring and evaluation system at the district and provincial levels.</t>
  </si>
  <si>
    <t xml:space="preserve">Support operationalization of District Health
Information System (DHIS) and periodic third party evaluation of the project in the selected
districts including, baseline and endline surveys to assess achievement of results. </t>
  </si>
  <si>
    <t>Component 2</t>
  </si>
  <si>
    <t>Strengthening monitoring and evaluation including surveillance, Health Information Management System</t>
  </si>
  <si>
    <t>Component 2: Strengthening MoH governance</t>
  </si>
  <si>
    <t xml:space="preserve">E-Health Development: the Project would contribute to strengthen the availability
of reliable and accurate health information at all levels, and the MoH stewardship
role in e-Health development in Ukraine </t>
  </si>
  <si>
    <t>Project Component B - Development of modern design and technology for statistical data collection, processing, and dissemination system</t>
  </si>
  <si>
    <t>Data access, ICT improvement</t>
  </si>
  <si>
    <t>Component A: Institutional Development and Legal Reform</t>
  </si>
  <si>
    <t>Development of MIS</t>
  </si>
  <si>
    <t>Sub-component 3a: Data Development and Management (IDA US$9.70 million; SRF US$0.30 million)</t>
  </si>
  <si>
    <t>modernize data collection techniques, improve MDAs management information systems and develop a national statistics databank.</t>
  </si>
  <si>
    <t>Component B. Improvement of Information and Communication Systems and Physical Infrastructure</t>
  </si>
  <si>
    <t>Improve the ICT system</t>
  </si>
  <si>
    <t>Component C: Information and Communication Technology and Statistical Infrastructure Development (US$1,200,000 equivalent).</t>
  </si>
  <si>
    <t>Build information and communications (ICT) technology and statistical infrastructure</t>
  </si>
  <si>
    <t>Sub-Component 1.3. ICT Infrastructure, Systems and Tools for Data Production and Management:</t>
  </si>
  <si>
    <t>ICT infrastructure for data collection</t>
  </si>
  <si>
    <t>Component B: Increased Competitiveness of Strategic Clusters</t>
  </si>
  <si>
    <t xml:space="preserve">Information and Communications (ICT): (US$50 million fully funded by IDA). Investment in ICT infrastructure, including IT parks and broadband connectivity </t>
  </si>
  <si>
    <t>Component 2: Modernization of Information Communication Technology (ICT) Infrastructure and Services for Business Development (USD 0.95 mil)</t>
  </si>
  <si>
    <t xml:space="preserve">ICT infrastructure development  </t>
  </si>
  <si>
    <t>Completing the Real Estate Cadastre and Registration of Rights</t>
  </si>
  <si>
    <t>Registration of rights</t>
  </si>
  <si>
    <t>Farm Privatization and Land Registration Component (US $4.7 million)</t>
  </si>
  <si>
    <t>Land registration</t>
  </si>
  <si>
    <t xml:space="preserve">A. Real Estate Registration. </t>
  </si>
  <si>
    <t>Real estate registration, land registration, and property registration</t>
  </si>
  <si>
    <t>Component A: Municipal Land Administration [Approximately 64% of Project costs]</t>
  </si>
  <si>
    <t xml:space="preserve">Real estate registration </t>
  </si>
  <si>
    <t>(i) Component 1: Systematic Land Registration in the Project Area</t>
  </si>
  <si>
    <t>Component 1: Cadastre and Land Registry Renovation and Updating (US$ 175.39 million).</t>
  </si>
  <si>
    <t>Land registration and updates</t>
  </si>
  <si>
    <t>Component 2: Project Implementation and Capacity Building (US$ 5 million)</t>
  </si>
  <si>
    <t>Introducing management information systems and ensuring IT standardization in line with the integrated financial management frameworks;</t>
  </si>
  <si>
    <t xml:space="preserve">Component C: Urban Planning </t>
  </si>
  <si>
    <t>Geographic Information System</t>
  </si>
  <si>
    <t>1. Land Registration System Development 2. Spatial Information and Cadastre System Modernization</t>
  </si>
  <si>
    <t xml:space="preserve">Improving Digital Services will support further development of the JIS and completion of the joint information system (JIS) roll-out to all cadastre and land registry offices, and strengthening institutional capacities to manage the JIS operation
and future development; </t>
  </si>
  <si>
    <t>7, 10, 13</t>
  </si>
  <si>
    <t xml:space="preserve">Subcomponent 2. Monitoring and Managing the Debt of the Consolidated Public Sector, Subcomponent 1. Strengthening a National Public Investment System, Component 4. Empowering and Expanding the Integrated Financial Management System </t>
  </si>
  <si>
    <t>Improving FMIS and expanding to the local level, Debt management system, Strengthening national public investment system</t>
  </si>
  <si>
    <t>Component 2. Statistical Framework and Information Technology</t>
  </si>
  <si>
    <t>Implementation of National Statistical Framework and civil registry system</t>
  </si>
  <si>
    <t>Component 2: Development and Promotion of e-Government Services</t>
  </si>
  <si>
    <t>e-Government development, pilot phase for e-commerce implementation</t>
  </si>
  <si>
    <t>Real Estate Registration</t>
  </si>
  <si>
    <t>Land registration system</t>
  </si>
  <si>
    <t>Land Registry Component</t>
  </si>
  <si>
    <t xml:space="preserve">Cadastre System Development, Property Registration System Development </t>
  </si>
  <si>
    <t>A. Land and Building Cadastre</t>
  </si>
  <si>
    <t>Component 4: Development of a Land Information System</t>
  </si>
  <si>
    <t>A. Operational Development and Support</t>
  </si>
  <si>
    <t>Component 1: Support to the Public Financial Management Reform Program</t>
  </si>
  <si>
    <t>Component A: Registration</t>
  </si>
  <si>
    <t>1. Financial Management and Accounting Systems Reform</t>
  </si>
  <si>
    <t>FMIS improvement</t>
  </si>
  <si>
    <t>III - Education Management</t>
  </si>
  <si>
    <t>Component 3. Environment Management System</t>
  </si>
  <si>
    <t>Improving Education Planning, Management Information and Assessment.</t>
  </si>
  <si>
    <t xml:space="preserve">Institutional Strengthening </t>
  </si>
  <si>
    <t>Component B: Establishment of Land Book System</t>
  </si>
  <si>
    <t>Development and Implementation of Land Registration System</t>
  </si>
  <si>
    <t>Component E Cadastre System Development</t>
  </si>
  <si>
    <t>Cadastre System Development</t>
  </si>
  <si>
    <t>Component 5: Program Management and Monitoring (US$18.3m)</t>
  </si>
  <si>
    <t>Component 2. Improve Forest Planning and Management in Central Caucasus Pilot Area (CCPA)</t>
  </si>
  <si>
    <t>Establishing a Forest Management Information System (FMIS) for improved forest management planning and monitoring;</t>
  </si>
  <si>
    <t>Sector Management Strengthening</t>
  </si>
  <si>
    <t>introducing a Forest Management Information System</t>
  </si>
  <si>
    <t>Component B: Irrigation Department Reform, Capacity Building and Business Process Reengineering (US$38.52 million)</t>
  </si>
  <si>
    <t>the introduction of a computerised management information system (MIS).</t>
  </si>
  <si>
    <t>Component 2 - Land Market Development, US$ 2.4 million</t>
  </si>
  <si>
    <t>(1) Immovable Property Registration System (IPRS); and (2) Pilot Land Consolidation.</t>
  </si>
  <si>
    <t xml:space="preserve">A.4: Unified Mining Information System; A.2 Unified Mining Cadastre and Registry System </t>
  </si>
  <si>
    <t>Mining Information system, Mining registry</t>
  </si>
  <si>
    <t>C: Improving Land Titling, Registration, Valuation, and Information Systems</t>
  </si>
  <si>
    <t>Land registration  and information system</t>
  </si>
  <si>
    <t>2. Forest management</t>
  </si>
  <si>
    <t>Forest management information system</t>
  </si>
  <si>
    <t>Component 3: Development of a Modern Land Registration System</t>
  </si>
  <si>
    <t>Land Registration System</t>
  </si>
  <si>
    <t>AI. Water Resource Information System Development ($11.66m)</t>
  </si>
  <si>
    <t>Water resource management information system</t>
  </si>
  <si>
    <t>3.2 Education Management Information System</t>
  </si>
  <si>
    <t>Sub-component 3.1: Management Information Systems and Information-based Decision Making</t>
  </si>
  <si>
    <t>(b) cadastre and land registration</t>
  </si>
  <si>
    <t>Land and cadastre registries</t>
  </si>
  <si>
    <t>E-Mexico of the Ministry of Communications and Transport</t>
  </si>
  <si>
    <t>(1) E-business Awareness Program</t>
  </si>
  <si>
    <t>e-Business awareness initiative for small businesses</t>
  </si>
  <si>
    <t>Strengthening Credit Information System</t>
  </si>
  <si>
    <t>Credit information system improvement, e-commerce upgrade</t>
  </si>
  <si>
    <t>E-Government, E-Business Environment</t>
  </si>
  <si>
    <t>e-Government and e-Business applications</t>
  </si>
  <si>
    <t>Component 1: Customs Systems and Procedures</t>
  </si>
  <si>
    <t>(i) Upgrading of business registration system</t>
  </si>
  <si>
    <t>Business registry improvement</t>
  </si>
  <si>
    <t>Strategic Goal 2:- Full integration of TRA operations i</t>
  </si>
  <si>
    <t>Integration of tax registries</t>
  </si>
  <si>
    <t>Tax and Customs Mgmt Systems</t>
  </si>
  <si>
    <t>Components 2, 4, 5, 6 : Tax and Customs Mgmt Systems, ASYCUDA, Hardware</t>
  </si>
  <si>
    <t>Customs Management Systems and ICT infrastructure</t>
  </si>
  <si>
    <t>Component 5 - ICT infrastructure</t>
  </si>
  <si>
    <t>Field equipment, Network, and data center servers</t>
  </si>
  <si>
    <t>Component 11- Improvement of Collection and
Dissemination of Custom Statistics</t>
  </si>
  <si>
    <t>Component 2- Land Reg System</t>
  </si>
  <si>
    <t>ICT-T</t>
  </si>
  <si>
    <t>PFM-T</t>
  </si>
  <si>
    <t>Gsys-T</t>
  </si>
  <si>
    <t>e-Srv-T</t>
  </si>
  <si>
    <t>Open-T</t>
  </si>
  <si>
    <t>ID4D-T</t>
  </si>
  <si>
    <t>Closed &gt;</t>
  </si>
  <si>
    <t>Other</t>
  </si>
  <si>
    <t>P156384</t>
  </si>
  <si>
    <t>http://operationsportal2.worldbank.org/wb/opsportal/ttw/about?projId=P156384</t>
  </si>
  <si>
    <t>http://www.worldbank.org/projects/P156384?lang=en</t>
  </si>
  <si>
    <t>GGO25</t>
  </si>
  <si>
    <t>Col</t>
  </si>
  <si>
    <t>Description</t>
  </si>
  <si>
    <t>Type</t>
  </si>
  <si>
    <t>Size</t>
  </si>
  <si>
    <t>Format</t>
  </si>
  <si>
    <t>Val #1</t>
  </si>
  <si>
    <t>Value #1 Description</t>
  </si>
  <si>
    <t>Val #2</t>
  </si>
  <si>
    <t>Value #2 Description</t>
  </si>
  <si>
    <t>Val #3</t>
  </si>
  <si>
    <t>Value #3 Description</t>
  </si>
  <si>
    <t>Val #4</t>
  </si>
  <si>
    <t>Value #4 Description</t>
  </si>
  <si>
    <t>Val #5</t>
  </si>
  <si>
    <t>Value #5 Description</t>
  </si>
  <si>
    <t>Source</t>
  </si>
  <si>
    <t>int</t>
  </si>
  <si>
    <t>Reviewers</t>
  </si>
  <si>
    <t>C</t>
  </si>
  <si>
    <t>char</t>
  </si>
  <si>
    <t>URL</t>
  </si>
  <si>
    <t>D</t>
  </si>
  <si>
    <t>WBG Open Data</t>
  </si>
  <si>
    <t>E</t>
  </si>
  <si>
    <t>#,##0</t>
  </si>
  <si>
    <t>F</t>
  </si>
  <si>
    <t>G</t>
  </si>
  <si>
    <t>H</t>
  </si>
  <si>
    <t>I</t>
  </si>
  <si>
    <t>J</t>
  </si>
  <si>
    <t>No</t>
  </si>
  <si>
    <t>K</t>
  </si>
  <si>
    <t>L</t>
  </si>
  <si>
    <t>N</t>
  </si>
  <si>
    <t>O</t>
  </si>
  <si>
    <t>Yes</t>
  </si>
  <si>
    <t>Q</t>
  </si>
  <si>
    <t>R</t>
  </si>
  <si>
    <t>T</t>
  </si>
  <si>
    <t>V</t>
  </si>
  <si>
    <t>W</t>
  </si>
  <si>
    <t>Y</t>
  </si>
  <si>
    <t>Z</t>
  </si>
  <si>
    <t>AA</t>
  </si>
  <si>
    <t>AC</t>
  </si>
  <si>
    <t>AD</t>
  </si>
  <si>
    <t>AE</t>
  </si>
  <si>
    <t>AF</t>
  </si>
  <si>
    <t>AG</t>
  </si>
  <si>
    <t>AK</t>
  </si>
  <si>
    <t>AL</t>
  </si>
  <si>
    <t>AM</t>
  </si>
  <si>
    <t>AN</t>
  </si>
  <si>
    <t>AO</t>
  </si>
  <si>
    <t>AP</t>
  </si>
  <si>
    <t>AQ</t>
  </si>
  <si>
    <t>AR</t>
  </si>
  <si>
    <t>AS</t>
  </si>
  <si>
    <t>AU</t>
  </si>
  <si>
    <t>AV</t>
  </si>
  <si>
    <t>AW</t>
  </si>
  <si>
    <t>AX</t>
  </si>
  <si>
    <t>AY</t>
  </si>
  <si>
    <t>BA</t>
  </si>
  <si>
    <t>BB</t>
  </si>
  <si>
    <t>BD</t>
  </si>
  <si>
    <t>BF</t>
  </si>
  <si>
    <t>BI</t>
  </si>
  <si>
    <t>BJ</t>
  </si>
  <si>
    <t>BP</t>
  </si>
  <si>
    <t>BR</t>
  </si>
  <si>
    <t>BX</t>
  </si>
  <si>
    <t>BY</t>
  </si>
  <si>
    <t>CC</t>
  </si>
  <si>
    <t>CE</t>
  </si>
  <si>
    <t>CF</t>
  </si>
  <si>
    <t>CG</t>
  </si>
  <si>
    <t>CH</t>
  </si>
  <si>
    <t>CI</t>
  </si>
  <si>
    <t>CJ</t>
  </si>
  <si>
    <t>CK</t>
  </si>
  <si>
    <t>CL</t>
  </si>
  <si>
    <t>CM</t>
  </si>
  <si>
    <t>CS</t>
  </si>
  <si>
    <t>CO</t>
  </si>
  <si>
    <t>Calculated</t>
  </si>
  <si>
    <t>CP</t>
  </si>
  <si>
    <t>CQ</t>
  </si>
  <si>
    <t>CR</t>
  </si>
  <si>
    <t>CU</t>
  </si>
  <si>
    <t>CV</t>
  </si>
  <si>
    <t>CW</t>
  </si>
  <si>
    <t>CX</t>
  </si>
  <si>
    <t>CY</t>
  </si>
  <si>
    <t>float</t>
  </si>
  <si>
    <t>00</t>
  </si>
  <si>
    <t>date</t>
  </si>
  <si>
    <t>Contents</t>
  </si>
  <si>
    <t>Metadata</t>
  </si>
  <si>
    <t>Document History</t>
  </si>
  <si>
    <t>Version</t>
  </si>
  <si>
    <t>Date</t>
  </si>
  <si>
    <t>Author(s)</t>
  </si>
  <si>
    <t>Action</t>
  </si>
  <si>
    <t>Cem Dener</t>
  </si>
  <si>
    <t>Creation</t>
  </si>
  <si>
    <t>Update</t>
  </si>
  <si>
    <t>URL &gt;</t>
  </si>
  <si>
    <t>DG Projects</t>
  </si>
  <si>
    <t>Taxonomy</t>
  </si>
  <si>
    <t>Digital Governance Project Database</t>
  </si>
  <si>
    <t>Investment projects with large ICT/eGov components funded by the World Bank since 1995</t>
  </si>
  <si>
    <t>http://www.worldbank.org/publicfinance/fmis</t>
  </si>
  <si>
    <t>https://eteam.worldbank.org/fmis</t>
  </si>
  <si>
    <t xml:space="preserve">External:  </t>
  </si>
  <si>
    <t xml:space="preserve">External/internal FMIS CoP members:  </t>
  </si>
  <si>
    <t>Explanation of the database fields (column headers) in "DG Projects" and "DG Other" worksheets</t>
  </si>
  <si>
    <t>List of all WBG funded Digital Governance (DG) projects including large ICT / eGov components</t>
  </si>
  <si>
    <t>Taxonomy developed to categorize DG projects in six groups (380 terms)</t>
  </si>
  <si>
    <t>Sequence Number</t>
  </si>
  <si>
    <t>Project Identifier (fm Operations Portal)</t>
  </si>
  <si>
    <t>P000000</t>
  </si>
  <si>
    <t>Operations Portal (OP)</t>
  </si>
  <si>
    <t>User defined</t>
  </si>
  <si>
    <t>Web link to Project Data in Operations Portal</t>
  </si>
  <si>
    <t>Web link to Project Data in external WBG web</t>
  </si>
  <si>
    <t>Web link (URL) in open form (WBG external)</t>
  </si>
  <si>
    <t>Web link (URL) in open form (OP internal)</t>
  </si>
  <si>
    <t>00000</t>
  </si>
  <si>
    <t>Parent project Identifier (if any)</t>
  </si>
  <si>
    <t>Standard codes: AFR / EAP / ECA / LCR / MNA / SAR</t>
  </si>
  <si>
    <t>Line of product</t>
  </si>
  <si>
    <t>Standard codes: PE / RE / …</t>
  </si>
  <si>
    <t>Lending Instrument</t>
  </si>
  <si>
    <t>Standard codes: APL / IPF / P4R / SIL / TAL / …</t>
  </si>
  <si>
    <t>Global Practice</t>
  </si>
  <si>
    <t>Contributing Global Practices</t>
  </si>
  <si>
    <t>Contributing Cross-Cutting Solution Areas</t>
  </si>
  <si>
    <t>Responsible Practice Manager</t>
  </si>
  <si>
    <t>Task Team Leader</t>
  </si>
  <si>
    <t>Requesting Cost Center Code</t>
  </si>
  <si>
    <t>Responsible Cost Center Code</t>
  </si>
  <si>
    <t>Project Status</t>
  </si>
  <si>
    <t>Prj Concept Note (PCN) review date</t>
  </si>
  <si>
    <t>dd.mmm.yy</t>
  </si>
  <si>
    <t>Project approval fiscal year</t>
  </si>
  <si>
    <t>Bank Approval date</t>
  </si>
  <si>
    <t>Actual Effectiveness date</t>
  </si>
  <si>
    <t>Original Closing Date</t>
  </si>
  <si>
    <t>Actual Closing Date</t>
  </si>
  <si>
    <t>OP / ISR / ICR</t>
  </si>
  <si>
    <t>yyyy</t>
  </si>
  <si>
    <t>12.0</t>
  </si>
  <si>
    <t>OP / ICR</t>
  </si>
  <si>
    <t>Total WBG disbursements (USD millions)</t>
  </si>
  <si>
    <t>Borrower contribution (UDS millions)</t>
  </si>
  <si>
    <t>Total co-financing (UDS millions)</t>
  </si>
  <si>
    <t>Net WBG commitments (UDS millions)</t>
  </si>
  <si>
    <t>Total IDA commitment (UDS millions)</t>
  </si>
  <si>
    <t>Total grants committed (UDS millions)</t>
  </si>
  <si>
    <t>Total WBG commitment (UDS millions)</t>
  </si>
  <si>
    <t>Total IBRD commitment (US Dollars in millions)</t>
  </si>
  <si>
    <t>DG Category 1 codes</t>
  </si>
  <si>
    <t>See "Taxonomy"</t>
  </si>
  <si>
    <t>DG Category 2 codes</t>
  </si>
  <si>
    <t>DG Category 4 codes</t>
  </si>
  <si>
    <t>DG Category 3 codes</t>
  </si>
  <si>
    <t>DG Category 5 codes</t>
  </si>
  <si>
    <t>DG Category 6 codes</t>
  </si>
  <si>
    <t>Name of the Implementing Agency</t>
  </si>
  <si>
    <t>Name of the Borrower (Government entity)</t>
  </si>
  <si>
    <t>Project components including ICT/eGov activities</t>
  </si>
  <si>
    <t>Total cost of ICT/eGov comp (USD millions)</t>
  </si>
  <si>
    <t>Other funding for ICT/eGov (USD millions)</t>
  </si>
  <si>
    <t>Total WBG funding for ICT/eGov (USD millions)</t>
  </si>
  <si>
    <t>Description of ICT/eGov components</t>
  </si>
  <si>
    <t>Date of last ISR filed in OP</t>
  </si>
  <si>
    <t>Standard ISR ratings : HS / S / MS / MU / U / HU</t>
  </si>
  <si>
    <t>Last ISR PDO (Prj Development Obj) rating</t>
  </si>
  <si>
    <t>Last ISR IP (Impl Performance) rating</t>
  </si>
  <si>
    <t>ISR / OP</t>
  </si>
  <si>
    <t>Standard ICR ratings : HS / S / MS / MU / U / HU</t>
  </si>
  <si>
    <t>ICR</t>
  </si>
  <si>
    <t>ICR Project Outcome rating</t>
  </si>
  <si>
    <t>ICR Bank performance rating</t>
  </si>
  <si>
    <t>ICR Borrower performance rating</t>
  </si>
  <si>
    <t>IEG  review Project Outcome rating</t>
  </si>
  <si>
    <t>IEG review Bank performance rating</t>
  </si>
  <si>
    <t>IEG review Borrower performance rating</t>
  </si>
  <si>
    <t>Web link to Project Appraisal Document</t>
  </si>
  <si>
    <t>Web link to Implementation Completion Report</t>
  </si>
  <si>
    <t>Web link to IEG's ICR Review Report</t>
  </si>
  <si>
    <t>ImageBank</t>
  </si>
  <si>
    <t>Additional financing project #1 identifier</t>
  </si>
  <si>
    <t>Additional financing project #2 identifier</t>
  </si>
  <si>
    <t>Additional financing project #3 identifier</t>
  </si>
  <si>
    <t>Sector 1 code</t>
  </si>
  <si>
    <t>Sector 2 code</t>
  </si>
  <si>
    <t>Sector 3 code</t>
  </si>
  <si>
    <t>Sector 4 code</t>
  </si>
  <si>
    <t>Sector 5 code</t>
  </si>
  <si>
    <t>Sector 1 description</t>
  </si>
  <si>
    <t>Theme 1 description</t>
  </si>
  <si>
    <t>Theme 4 description</t>
  </si>
  <si>
    <t>See "Codes"</t>
  </si>
  <si>
    <t>Sector 2 description</t>
  </si>
  <si>
    <t>Theme 2 description</t>
  </si>
  <si>
    <t>Theme 3 description</t>
  </si>
  <si>
    <t>Theme 5 description</t>
  </si>
  <si>
    <t>Sector 3 description</t>
  </si>
  <si>
    <t>Sector 4 description</t>
  </si>
  <si>
    <t>Sector 5 description</t>
  </si>
  <si>
    <t>Theme 1 code</t>
  </si>
  <si>
    <t>Theme 2 code</t>
  </si>
  <si>
    <t>Theme 3 code</t>
  </si>
  <si>
    <t>Theme 4 code</t>
  </si>
  <si>
    <t>Theme 5 code</t>
  </si>
  <si>
    <t>Code for the team members involved in data entry</t>
  </si>
  <si>
    <t>DG category 1 flag</t>
  </si>
  <si>
    <t>DG category 2 flag</t>
  </si>
  <si>
    <t>DG category 3 flag</t>
  </si>
  <si>
    <t>DG category 4 flag</t>
  </si>
  <si>
    <t>DG category 5 flag</t>
  </si>
  <si>
    <t>DG category 6 flag</t>
  </si>
  <si>
    <t>Duration fm PCN to Approval (yrs)</t>
  </si>
  <si>
    <t>00.0</t>
  </si>
  <si>
    <t>Duration fm Approval to Effect (yrs)</t>
  </si>
  <si>
    <t>Duration fm Effect to Act Closing (yrs)</t>
  </si>
  <si>
    <t>Total duration fm PNC to Closing (yrs)</t>
  </si>
  <si>
    <t>Duration of extension(s) (yrs)</t>
  </si>
  <si>
    <t>Project closing year</t>
  </si>
  <si>
    <t>IEG outcome rating</t>
  </si>
  <si>
    <t>Satisfactory</t>
  </si>
  <si>
    <t>Unsatisfactory</t>
  </si>
  <si>
    <t>Not rated</t>
  </si>
  <si>
    <t>0000</t>
  </si>
  <si>
    <t>DG Cat #1: Total number of relevant terms found during content search</t>
  </si>
  <si>
    <t>DG Cat #2: Total number of relevant terms found during content search</t>
  </si>
  <si>
    <t>DG Cat #3: Total number of relevant terms found during content search</t>
  </si>
  <si>
    <t>DG Cat #4: Total number of relevant terms found during content search</t>
  </si>
  <si>
    <t>DG Cat #5: Total number of relevant terms found during content search</t>
  </si>
  <si>
    <t>DG Cat #6: Total number of relevant terms found during content search</t>
  </si>
  <si>
    <t>DG Projects Database</t>
  </si>
  <si>
    <t>Cem Dener
Irene Zhang 
Doruk Yarin Kiroglu</t>
  </si>
  <si>
    <t>First public release of the DG Project Database</t>
  </si>
  <si>
    <t>P144688</t>
  </si>
  <si>
    <t>P152094</t>
  </si>
  <si>
    <t>Integrated Land Management Project</t>
  </si>
  <si>
    <t>G2C, G2B</t>
  </si>
  <si>
    <t>G2G, G2E</t>
  </si>
  <si>
    <t>Updates on new projects and status changes. DGOther removed (obsolete)</t>
  </si>
  <si>
    <t>Chk DG</t>
  </si>
  <si>
    <t>Inactive</t>
  </si>
  <si>
    <t>CLEAR - Brazil</t>
  </si>
  <si>
    <t>Basic Education Sector Project</t>
  </si>
  <si>
    <t>Education Sector Reform Project</t>
  </si>
  <si>
    <t>Education Sector Development Project</t>
  </si>
  <si>
    <t>National Functional Literacy Program Project</t>
  </si>
  <si>
    <t>Secondary Education Project</t>
  </si>
  <si>
    <t>Education Sector Strategic Program (ESSP)</t>
  </si>
  <si>
    <t>Basic Education Subsector Investment Program</t>
  </si>
  <si>
    <t>Primary Education Development Project</t>
  </si>
  <si>
    <t>Jamaica Strategic Public Sector Transformation</t>
  </si>
  <si>
    <t>Mauritania Public Sector Governance Project</t>
  </si>
  <si>
    <t>Ethiopia: SME Finance Project</t>
  </si>
  <si>
    <t>Public Sector Performance Project</t>
  </si>
  <si>
    <t>IN: Strengthening Governance and Service Delivery in Karnata</t>
  </si>
  <si>
    <t>IN:Citizen-Centric Service Delivery Reform Assam</t>
  </si>
  <si>
    <t>Public Finance Management Modernization Project 2</t>
  </si>
  <si>
    <t>Public Finance Management for Service Delivery Reform Projec</t>
  </si>
  <si>
    <t>Modernization of Public Financial Management Systems Project</t>
  </si>
  <si>
    <t>Lao PDR Health Governance and Nutrition Development Project</t>
  </si>
  <si>
    <t>Ghana: Public Financial Management Reform Project</t>
  </si>
  <si>
    <t>National Social Safety Nets Project</t>
  </si>
  <si>
    <t>Financial Sector Development</t>
  </si>
  <si>
    <t>Public Sector Modernisation Project</t>
  </si>
  <si>
    <t>IMPROVING PUBLIC SECTOR PERFORMANCE PROJECT</t>
  </si>
  <si>
    <t>BR Manaus Service Delivery and Fiscal Management DPL</t>
  </si>
  <si>
    <t>Transparency and Efficiency in Tax Administration</t>
  </si>
  <si>
    <t>MA: Transparency and Accountability DPL2 (Hakama II)</t>
  </si>
  <si>
    <t>Bangladesh Regional Waterway Transport Project 1</t>
  </si>
  <si>
    <t>Somalia Recurrent Cost &amp; Reform Financing Project - Phase 2</t>
  </si>
  <si>
    <t>Public Expenditure and Fiscal Risk Management DPF-DDO</t>
  </si>
  <si>
    <t xml:space="preserve">Human Resources Development Pilot Project                                                                                                                                                                                                            </t>
  </si>
  <si>
    <t xml:space="preserve">Higher Education Reform Support Project                                                                                                                                                                                                               </t>
  </si>
  <si>
    <t>Education Financing and Management Reform Project</t>
  </si>
  <si>
    <t>PforR on Modernization and Optimization of Public Administration</t>
  </si>
  <si>
    <t>Integrated Public Financial Management Reform Project</t>
  </si>
  <si>
    <t>Albania: Procurement Performance Enhancement Project</t>
  </si>
  <si>
    <t>Public Financial Management and Revenue Administration Reform</t>
  </si>
  <si>
    <t>Second Public Financial Management Capacity Strengthening Project</t>
  </si>
  <si>
    <t>Strengthening Institutional Capacity for Government Effectiveness</t>
  </si>
  <si>
    <t>IN: Madhya Pradesh Citizen Access to Responsive Services</t>
  </si>
  <si>
    <t>Modernization of Government Services in the Republic of Moldova</t>
  </si>
  <si>
    <r>
      <t xml:space="preserve">Upgrade Cadastres and Information Technology ($4.8m), Upgrade/Implement the Integrated Pension Information System (SIPREV) ($l.lm), </t>
    </r>
    <r>
      <rPr>
        <b/>
        <sz val="10"/>
        <color theme="1"/>
        <rFont val="Calibri"/>
        <family val="2"/>
        <scheme val="minor"/>
      </rPr>
      <t>Implement the Unified Administration Model ($840,000)</t>
    </r>
  </si>
  <si>
    <r>
      <t xml:space="preserve">Component 1 – Strengthening of Public Management Information Systems within MHCP, Component 2 Strengthening Public Management Information Systems within DNP, Component 3 – Expansion of DIAN’s </t>
    </r>
    <r>
      <rPr>
        <b/>
        <sz val="10"/>
        <color theme="1"/>
        <rFont val="Calibri"/>
        <family val="2"/>
        <scheme val="minor"/>
      </rPr>
      <t>Integrated Tax and Customs Management Model</t>
    </r>
    <r>
      <rPr>
        <sz val="10"/>
        <color theme="1"/>
        <rFont val="Calibri"/>
        <family val="2"/>
        <scheme val="minor"/>
      </rPr>
      <t>, Component 4 – Improving the Interoperability
of Public Management Information Systems</t>
    </r>
  </si>
  <si>
    <t>El-Kogali,Safaa El Tayeb</t>
  </si>
  <si>
    <t>Prawda Witenberg,Juan</t>
  </si>
  <si>
    <t>Muller,Cyril E</t>
  </si>
  <si>
    <t>Miwa,Keiko</t>
  </si>
  <si>
    <t>Brixi,Hana</t>
  </si>
  <si>
    <t>Charoenwattana,Jariya</t>
  </si>
  <si>
    <t>Bridgman,David</t>
  </si>
  <si>
    <t>Coarasa Bustamante,Jorge A.</t>
  </si>
  <si>
    <t>Sislen,David N.</t>
  </si>
  <si>
    <t>Das,Samik Sundar</t>
  </si>
  <si>
    <t>Weitz,Almud</t>
  </si>
  <si>
    <t>Massiah,Ernest E.</t>
  </si>
  <si>
    <t>Pachon,Maria Claudia</t>
  </si>
  <si>
    <t>Tully,Anne</t>
  </si>
  <si>
    <t>Perrin,Nicolas</t>
  </si>
  <si>
    <t>Pontes,Ezau</t>
  </si>
  <si>
    <t>Treadwell,Jane Lesley</t>
  </si>
  <si>
    <t>Gonzalez,Mary Lisbeth</t>
  </si>
  <si>
    <t>Guermazi,Boutheina</t>
  </si>
  <si>
    <t>Badea,Nadia</t>
  </si>
  <si>
    <t>Gui,Benqing Jennifer</t>
  </si>
  <si>
    <t>Mohamed Abdalla,Moustafa Mohamed ElSayed</t>
  </si>
  <si>
    <t>Tian,Luquan</t>
  </si>
  <si>
    <t>Haney,Michael</t>
  </si>
  <si>
    <t>Collier,John Bryant</t>
  </si>
  <si>
    <t>Pham,Hoa Thi Mong</t>
  </si>
  <si>
    <t>ENV,GOV,TAC</t>
  </si>
  <si>
    <t>FCV,GEN,JOB</t>
  </si>
  <si>
    <t>Ehui,Simeon Kacou</t>
  </si>
  <si>
    <t>Graham,Douglas J.</t>
  </si>
  <si>
    <t>Beteille,Tara</t>
  </si>
  <si>
    <t>Radwan,Ismail</t>
  </si>
  <si>
    <t>Shankar,Rashmi</t>
  </si>
  <si>
    <t>Gonzalez Serrano,Mariano</t>
  </si>
  <si>
    <t>Harley,Georgia</t>
  </si>
  <si>
    <t>Larbi,George Addo</t>
  </si>
  <si>
    <t>Corsi,Anna</t>
  </si>
  <si>
    <t>Toyoda,Noriko</t>
  </si>
  <si>
    <t>N/A</t>
  </si>
  <si>
    <t>Belghith,Nadia Belhaj Hassine</t>
  </si>
  <si>
    <t>Maellberg,Ragnvald Michel</t>
  </si>
  <si>
    <t>Vo,Dung Kieu</t>
  </si>
  <si>
    <t>Yuwono,Thalyta E.</t>
  </si>
  <si>
    <t>Elahi,Raihan</t>
  </si>
  <si>
    <t>Huynh,Isabelle Ngoc Dung</t>
  </si>
  <si>
    <t>Shen,Susan S.</t>
  </si>
  <si>
    <t>Souhaid,Anne Cecile Sophie</t>
  </si>
  <si>
    <t>Gutierrez,Nelson</t>
  </si>
  <si>
    <t>Tran,An Thi My</t>
  </si>
  <si>
    <t>Banegas Raudales,Nancy Rocio</t>
  </si>
  <si>
    <t>Ahmadzai,Atiqullah</t>
  </si>
  <si>
    <t>Quota,Manal Bakur N</t>
  </si>
  <si>
    <t>Zaidi,Salman</t>
  </si>
  <si>
    <t>Dabalen,Andrew L.</t>
  </si>
  <si>
    <t>EDU,GOV,TAI</t>
  </si>
  <si>
    <t>Pinto,Sangeeta Carol</t>
  </si>
  <si>
    <t>Singh,Rajendra</t>
  </si>
  <si>
    <t>Bourguignon-Roger,Camille</t>
  </si>
  <si>
    <t>Gardner,Emily Elaine</t>
  </si>
  <si>
    <t>Foch,Arthur Denis Pascal</t>
  </si>
  <si>
    <t>Elmahdi,Yousif Mubarak</t>
  </si>
  <si>
    <t>Grun,Rebekka E.</t>
  </si>
  <si>
    <t>Zhou,Weimin</t>
  </si>
  <si>
    <t>Nguyen,Ha Thi Hong</t>
  </si>
  <si>
    <t>Zucchini,Davide</t>
  </si>
  <si>
    <t>Alasino Massetti,Enrique O.</t>
  </si>
  <si>
    <t>Minallah,Akmal</t>
  </si>
  <si>
    <t>Qian,Rong</t>
  </si>
  <si>
    <t>Mphande,Donald Herrings</t>
  </si>
  <si>
    <t>EDU,GOV,SPL,WAT</t>
  </si>
  <si>
    <t>Juquois,Maud</t>
  </si>
  <si>
    <t>Abebe,Asferachew Abate</t>
  </si>
  <si>
    <t>Gutierrez Ossio,Jose Eduardo</t>
  </si>
  <si>
    <t>Kaestner,Lisa A.</t>
  </si>
  <si>
    <t>Nurmatova,Madina</t>
  </si>
  <si>
    <t>Aritua,Bernard</t>
  </si>
  <si>
    <t>Neumann,James L.</t>
  </si>
  <si>
    <t>Mziray,Elizabeth</t>
  </si>
  <si>
    <t>Pesme,Jean Denis</t>
  </si>
  <si>
    <t>Ismail,Ghada Ahmed Waheed</t>
  </si>
  <si>
    <t>Bossuroy,Thomas</t>
  </si>
  <si>
    <t>Vutukuru,Vinay Kumar</t>
  </si>
  <si>
    <t>Fritsche,Gyorgy Bela</t>
  </si>
  <si>
    <t>Fernstrom,Erik Magnus</t>
  </si>
  <si>
    <t>Rajabov,Alisher</t>
  </si>
  <si>
    <t>Chen,Dorothee</t>
  </si>
  <si>
    <t>Khan,Asmeen M.</t>
  </si>
  <si>
    <t>Kristensen,Jens Kromann</t>
  </si>
  <si>
    <t>Menon,Vikram</t>
  </si>
  <si>
    <t>AGR,EDU,HNP</t>
  </si>
  <si>
    <t>Okorie,Ikechi B.</t>
  </si>
  <si>
    <t>Mousset,Cedric</t>
  </si>
  <si>
    <t>EDU,HNP,MFM,POV</t>
  </si>
  <si>
    <t>MFM,TAC</t>
  </si>
  <si>
    <t>Malo,Manjola</t>
  </si>
  <si>
    <t>ENV,TAC,URS,WAT</t>
  </si>
  <si>
    <t>Handley,Geoff</t>
  </si>
  <si>
    <t>GED07</t>
  </si>
  <si>
    <t>GED01</t>
  </si>
  <si>
    <t>AFMZM</t>
  </si>
  <si>
    <t>GED02</t>
  </si>
  <si>
    <t>GED05</t>
  </si>
  <si>
    <t>GED04</t>
  </si>
  <si>
    <t>GED03</t>
  </si>
  <si>
    <t>GED06</t>
  </si>
  <si>
    <t>GTI05</t>
  </si>
  <si>
    <t>GHN06</t>
  </si>
  <si>
    <t>AFCMZ</t>
  </si>
  <si>
    <t>GHN04</t>
  </si>
  <si>
    <t>GTI01</t>
  </si>
  <si>
    <t>GTI07</t>
  </si>
  <si>
    <t>GFA06</t>
  </si>
  <si>
    <t>GHN02</t>
  </si>
  <si>
    <t>GFA07</t>
  </si>
  <si>
    <t>GSU09</t>
  </si>
  <si>
    <t>AFRVP</t>
  </si>
  <si>
    <t>GTI08</t>
  </si>
  <si>
    <t>GTI02</t>
  </si>
  <si>
    <t>GHN05</t>
  </si>
  <si>
    <t>GTI04</t>
  </si>
  <si>
    <t>GSP02</t>
  </si>
  <si>
    <t>GSU01</t>
  </si>
  <si>
    <t>GTI03</t>
  </si>
  <si>
    <t>GSULN</t>
  </si>
  <si>
    <t>GHN03</t>
  </si>
  <si>
    <t>GGO14</t>
  </si>
  <si>
    <t>GTI06</t>
  </si>
  <si>
    <t>GWA01</t>
  </si>
  <si>
    <t>GGO15</t>
  </si>
  <si>
    <t>GTI09</t>
  </si>
  <si>
    <t>GSP04</t>
  </si>
  <si>
    <t>GGO26</t>
  </si>
  <si>
    <t>GPV03</t>
  </si>
  <si>
    <t>GTI11</t>
  </si>
  <si>
    <t>GGO16</t>
  </si>
  <si>
    <t>GWA09</t>
  </si>
  <si>
    <t>GWA08</t>
  </si>
  <si>
    <t>GFA01</t>
  </si>
  <si>
    <t>GGO27</t>
  </si>
  <si>
    <t>GGO06</t>
  </si>
  <si>
    <t>GTI10</t>
  </si>
  <si>
    <t>GGO21</t>
  </si>
  <si>
    <t>GHN01</t>
  </si>
  <si>
    <t>GEN07</t>
  </si>
  <si>
    <t>GFA04</t>
  </si>
  <si>
    <t>GGO13</t>
  </si>
  <si>
    <t>GGO18</t>
  </si>
  <si>
    <t>GSP06</t>
  </si>
  <si>
    <t>GTC07</t>
  </si>
  <si>
    <t>GSP03</t>
  </si>
  <si>
    <t>GEE04</t>
  </si>
  <si>
    <t>GHN13</t>
  </si>
  <si>
    <t>GGO19</t>
  </si>
  <si>
    <t>GTC04</t>
  </si>
  <si>
    <t>GPV01</t>
  </si>
  <si>
    <t>AFCRI - HIS</t>
  </si>
  <si>
    <t>GSP01</t>
  </si>
  <si>
    <t>GSU08</t>
  </si>
  <si>
    <t>GEE01</t>
  </si>
  <si>
    <t>GSU12</t>
  </si>
  <si>
    <t>GSU02</t>
  </si>
  <si>
    <t>GSU13</t>
  </si>
  <si>
    <t>GSP07</t>
  </si>
  <si>
    <t>GHN07</t>
  </si>
  <si>
    <t>GGO20</t>
  </si>
  <si>
    <t>GGO23</t>
  </si>
  <si>
    <t>GSP05</t>
  </si>
  <si>
    <t>GED13</t>
  </si>
  <si>
    <t>GPV02</t>
  </si>
  <si>
    <t>GPV07</t>
  </si>
  <si>
    <t>GGO24</t>
  </si>
  <si>
    <t>GEEX2</t>
  </si>
  <si>
    <t>GFM09</t>
  </si>
  <si>
    <t>GGO22</t>
  </si>
  <si>
    <t>GGO17</t>
  </si>
  <si>
    <t>GTC05</t>
  </si>
  <si>
    <t>GMF04</t>
  </si>
  <si>
    <t>GGO31</t>
  </si>
  <si>
    <t>GEN01</t>
  </si>
  <si>
    <t>GTC10</t>
  </si>
  <si>
    <t>GTC01</t>
  </si>
  <si>
    <t>GFM05</t>
  </si>
  <si>
    <t>IEGKC</t>
  </si>
  <si>
    <t>GEE05</t>
  </si>
  <si>
    <t>GFM01</t>
  </si>
  <si>
    <t>GGOFR</t>
  </si>
  <si>
    <t>GGO03</t>
  </si>
  <si>
    <t>Central Government</t>
  </si>
  <si>
    <t>Adult, Basic &amp; Cont</t>
  </si>
  <si>
    <t>Other Public Adminis</t>
  </si>
  <si>
    <t>Other Education</t>
  </si>
  <si>
    <t>Sub National Governm</t>
  </si>
  <si>
    <t>Renewable Energy Bio</t>
  </si>
  <si>
    <t>Other Agri, Forestry</t>
  </si>
  <si>
    <t>Waste Management</t>
  </si>
  <si>
    <t>Other Transportation</t>
  </si>
  <si>
    <t>Other Industry,Trade</t>
  </si>
  <si>
    <t>Ports/Waterways</t>
  </si>
  <si>
    <t>Early Childhood Educ</t>
  </si>
  <si>
    <t>Oth Water, Sani&amp;Wast</t>
  </si>
  <si>
    <t>Banking Institutions</t>
  </si>
  <si>
    <t>Insurance &amp; Pension</t>
  </si>
  <si>
    <t>Rural and Inter-Urba</t>
  </si>
  <si>
    <t>Agricultural markets</t>
  </si>
  <si>
    <t>Other Info &amp; Commuca</t>
  </si>
  <si>
    <t>Energy Trans &amp; Distr</t>
  </si>
  <si>
    <t>Oth Energy&amp;Extrative</t>
  </si>
  <si>
    <t>Trade</t>
  </si>
  <si>
    <t>Mining</t>
  </si>
  <si>
    <t>Other Non-bank Finan</t>
  </si>
  <si>
    <t>https://hubs.worldbank.org/docs/imagebank/pages/docprofile.aspx?nodeid=1346323</t>
  </si>
  <si>
    <t>https://hubs.worldbank.org/docs/imagebank/pages/docprofile.aspx?nodeid=19603520</t>
  </si>
  <si>
    <t>https://hubs.worldbank.org/docs/imagebank/pages/docprofile.aspx?nodeid=1647737</t>
  </si>
  <si>
    <t>https://hubs.worldbank.org/docs/imagebank/pages/docprofile.aspx?nodeid=19712775</t>
  </si>
  <si>
    <t>https://hubs.worldbank.org/docs/imagebank/pages/docprofile.aspx?nodeid=1671258</t>
  </si>
  <si>
    <t>https://hubs.worldbank.org/docs/imagebank/pages/docprofile.aspx?nodeid=19614651</t>
  </si>
  <si>
    <t>https://hubs.worldbank.org/docs/imagebank/pages/docprofile.aspx?nodeid=2156905</t>
  </si>
  <si>
    <t>https://hubs.worldbank.org/docs/imagebank/pages/docprofile.aspx?nodeid=17131971</t>
  </si>
  <si>
    <t>https://hubs.worldbank.org/docs/imagebank/pages/docprofile.aspx?nodeid=19717014</t>
  </si>
  <si>
    <t>https://hubs.worldbank.org/docs/imagebank/pages/docprofile.aspx?nodeid=13245975</t>
  </si>
  <si>
    <t>https://hubs.worldbank.org/docs/imagebank/pages/docprofile.aspx?nodeid=693552</t>
  </si>
  <si>
    <t>https://hubs.worldbank.org/docs/imagebank/pages/docprofile.aspx?nodeid=5857287</t>
  </si>
  <si>
    <t>https://hubs.worldbank.org/docs/imagebank/pages/docprofile.aspx?nodeid=19666725</t>
  </si>
  <si>
    <t>https://hubs.worldbank.org/docs/imagebank/pages/docprofile.aspx?nodeid=442140</t>
  </si>
  <si>
    <t>https://hubs.worldbank.org/docs/imagebank/pages/docprofile.aspx?nodeid=8131330</t>
  </si>
  <si>
    <t>https://hubs.worldbank.org/docs/imagebank/pages/docprofile.aspx?nodeid=19692392</t>
  </si>
  <si>
    <t>https://hubs.worldbank.org/docs/imagebank/pages/docprofile.aspx?nodeid=693677</t>
  </si>
  <si>
    <t>https://hubs.worldbank.org/docs/imagebank/pages/docprofile.aspx?nodeid=6840194</t>
  </si>
  <si>
    <t>https://hubs.worldbank.org/docs/imagebank/pages/docprofile.aspx?nodeid=19675978</t>
  </si>
  <si>
    <t>https://hubs.worldbank.org/docs/imagebank/pages/docprofile.aspx?nodeid=2385812</t>
  </si>
  <si>
    <t>https://hubs.worldbank.org/docs/imagebank/pages/docprofile.aspx?nodeid=19659299</t>
  </si>
  <si>
    <t>https://hubs.worldbank.org/docs/imagebank/pages/docprofile.aspx?nodeid=8474696</t>
  </si>
  <si>
    <t>https://hubs.worldbank.org/docs/imagebank/pages/docprofile.aspx?nodeid=440316</t>
  </si>
  <si>
    <t>https://hubs.worldbank.org/docs/imagebank/pages/docprofile.aspx?nodeid=10970474</t>
  </si>
  <si>
    <t>https://hubs.worldbank.org/docs/imagebank/pages/docprofile.aspx?nodeid=19692385</t>
  </si>
  <si>
    <t>https://hubs.worldbank.org/docs/imagebank/pages/docprofile.aspx?nodeid=12492357</t>
  </si>
  <si>
    <t>https://hubs.worldbank.org/docs/imagebank/pages/docprofile.aspx?nodeid=694801</t>
  </si>
  <si>
    <t>https://hubs.worldbank.org/docs/imagebank/pages/docprofile.aspx?nodeid=6547349</t>
  </si>
  <si>
    <t>https://hubs.worldbank.org/docs/imagebank/pages/docprofile.aspx?nodeid=19668155</t>
  </si>
  <si>
    <t>https://hubs.worldbank.org/docs/imagebank/pages/docprofile.aspx?nodeid=6036490</t>
  </si>
  <si>
    <t>https://hubs.worldbank.org/docs/imagebank/pages/docprofile.aspx?nodeid=19667231</t>
  </si>
  <si>
    <t>https://hubs.worldbank.org/docs/imagebank/pages/docprofile.aspx?nodeid=693739</t>
  </si>
  <si>
    <t>https://hubs.worldbank.org/docs/imagebank/pages/docprofile.aspx?nodeid=6376123</t>
  </si>
  <si>
    <t>https://hubs.worldbank.org/docs/imagebank/pages/docprofile.aspx?nodeid=19667779</t>
  </si>
  <si>
    <t>https://hubs.worldbank.org/docs/imagebank/pages/docprofile.aspx?nodeid=693653</t>
  </si>
  <si>
    <t>https://hubs.worldbank.org/docs/imagebank/pages/docprofile.aspx?nodeid=15811398</t>
  </si>
  <si>
    <t>https://hubs.worldbank.org/docs/imagebank/pages/docprofile.aspx?nodeid=19713048</t>
  </si>
  <si>
    <t>https://hubs.worldbank.org/docs/imagebank/pages/docprofile.aspx?nodeid=2540097</t>
  </si>
  <si>
    <t>https://hubs.worldbank.org/docs/imagebank/pages/docprofile.aspx?nodeid=1747899</t>
  </si>
  <si>
    <t>https://hubs.worldbank.org/docs/imagebank/pages/docprofile.aspx?nodeid=19636105</t>
  </si>
  <si>
    <t>https://hubs.worldbank.org/docs/imagebank/pages/docprofile.aspx?nodeid=693724</t>
  </si>
  <si>
    <t>https://hubs.worldbank.org/docs/imagebank/pages/docprofile.aspx?nodeid=6953784</t>
  </si>
  <si>
    <t>https://hubs.worldbank.org/docs/imagebank/pages/docprofile.aspx?nodeid=19676140</t>
  </si>
  <si>
    <t>https://hubs.worldbank.org/docs/imagebank/pages/docprofile.aspx?nodeid=11856502</t>
  </si>
  <si>
    <t>https://hubs.worldbank.org/docs/imagebank/pages/docprofile.aspx?nodeid=438723</t>
  </si>
  <si>
    <t>https://hubs.worldbank.org/docs/imagebank/pages/docprofile.aspx?nodeid=7292437</t>
  </si>
  <si>
    <t>https://hubs.worldbank.org/docs/imagebank/pages/docprofile.aspx?nodeid=19676309</t>
  </si>
  <si>
    <t>https://hubs.worldbank.org/docs/imagebank/pages/docprofile.aspx?nodeid=3198179</t>
  </si>
  <si>
    <t>https://hubs.worldbank.org/docs/imagebank/pages/docprofile.aspx?nodeid=19660949</t>
  </si>
  <si>
    <t>https://hubs.worldbank.org/docs/imagebank/pages/docprofile.aspx?nodeid=1047370</t>
  </si>
  <si>
    <t>https://hubs.worldbank.org/docs/imagebank/pages/docprofile.aspx?nodeid=9116204</t>
  </si>
  <si>
    <t>https://hubs.worldbank.org/docs/imagebank/pages/docprofile.aspx?nodeid=19693656</t>
  </si>
  <si>
    <t>https://hubs.worldbank.org/docs/imagebank/pages/docprofile.aspx?nodeid=6940290</t>
  </si>
  <si>
    <t>https://hubs.worldbank.org/docs/imagebank/pages/docprofile.aspx?nodeid=19676112</t>
  </si>
  <si>
    <t>https://hubs.worldbank.org/docs/imagebank/pages/docprofile.aspx?nodeid=12600204</t>
  </si>
  <si>
    <t>https://hubs.worldbank.org/docs/imagebank/pages/docprofile.aspx?nodeid=1940614</t>
  </si>
  <si>
    <t>https://hubs.worldbank.org/docs/imagebank/pages/docprofile.aspx?nodeid=11889156</t>
  </si>
  <si>
    <t>https://hubs.worldbank.org/docs/imagebank/pages/docprofile.aspx?nodeid=19703320</t>
  </si>
  <si>
    <t>https://hubs.worldbank.org/docs/imagebank/pages/docprofile.aspx?nodeid=2403377</t>
  </si>
  <si>
    <t>https://hubs.worldbank.org/docs/imagebank/pages/docprofile.aspx?nodeid=19659305</t>
  </si>
  <si>
    <t>https://hubs.worldbank.org/docs/imagebank/pages/docprofile.aspx?nodeid=6761616</t>
  </si>
  <si>
    <t>https://hubs.worldbank.org/docs/imagebank/pages/docprofile.aspx?nodeid=1490083</t>
  </si>
  <si>
    <t>https://hubs.worldbank.org/docs/imagebank/pages/docprofile.aspx?nodeid=19603514</t>
  </si>
  <si>
    <t>https://hubs.worldbank.org/docs/imagebank/pages/docprofile.aspx?nodeid=2860671</t>
  </si>
  <si>
    <t>https://hubs.worldbank.org/docs/imagebank/pages/docprofile.aspx?nodeid=728737</t>
  </si>
  <si>
    <t>https://hubs.worldbank.org/docs/imagebank/pages/docprofile.aspx?nodeid=19570049</t>
  </si>
  <si>
    <t>https://hubs.worldbank.org/docs/imagebank/pages/docprofile.aspx?nodeid=1953746</t>
  </si>
  <si>
    <t>https://hubs.worldbank.org/docs/imagebank/pages/docprofile.aspx?nodeid=19636460</t>
  </si>
  <si>
    <t>https://hubs.worldbank.org/docs/imagebank/pages/docprofile.aspx?nodeid=439634</t>
  </si>
  <si>
    <t>https://hubs.worldbank.org/docs/imagebank/pages/docprofile.aspx?nodeid=5465695</t>
  </si>
  <si>
    <t>https://hubs.worldbank.org/docs/imagebank/pages/docprofile.aspx?nodeid=19666162</t>
  </si>
  <si>
    <t>https://hubs.worldbank.org/docs/imagebank/pages/docprofile.aspx?nodeid=717520</t>
  </si>
  <si>
    <t>https://hubs.worldbank.org/docs/imagebank/pages/docprofile.aspx?nodeid=6504663</t>
  </si>
  <si>
    <t>https://hubs.worldbank.org/docs/imagebank/pages/docprofile.aspx?nodeid=19668136</t>
  </si>
  <si>
    <t>https://hubs.worldbank.org/docs/imagebank/pages/docprofile.aspx?nodeid=6342792</t>
  </si>
  <si>
    <t>https://hubs.worldbank.org/docs/imagebank/pages/docprofile.aspx?nodeid=19667753</t>
  </si>
  <si>
    <t>https://hubs.worldbank.org/docs/imagebank/pages/docprofile.aspx?nodeid=2093622</t>
  </si>
  <si>
    <t>https://hubs.worldbank.org/docs/imagebank/pages/docprofile.aspx?nodeid=10403882</t>
  </si>
  <si>
    <t>https://hubs.worldbank.org/docs/imagebank/pages/docprofile.aspx?nodeid=19701574</t>
  </si>
  <si>
    <t>https://hubs.worldbank.org/docs/imagebank/pages/docprofile.aspx?nodeid=440667</t>
  </si>
  <si>
    <t>https://hubs.worldbank.org/docs/imagebank/pages/docprofile.aspx?nodeid=7383009</t>
  </si>
  <si>
    <t>https://hubs.worldbank.org/docs/imagebank/pages/docprofile.aspx?nodeid=19688370</t>
  </si>
  <si>
    <t>https://hubs.worldbank.org/docs/imagebank/pages/docprofile.aspx?nodeid=693588</t>
  </si>
  <si>
    <t>https://hubs.worldbank.org/docs/imagebank/pages/docprofile.aspx?nodeid=9802964</t>
  </si>
  <si>
    <t>https://hubs.worldbank.org/docs/imagebank/pages/docprofile.aspx?nodeid=19694118</t>
  </si>
  <si>
    <t>https://hubs.worldbank.org/docs/imagebank/pages/docprofile.aspx?nodeid=5864778</t>
  </si>
  <si>
    <t>https://hubs.worldbank.org/docs/imagebank/pages/docprofile.aspx?nodeid=19666705</t>
  </si>
  <si>
    <t>https://hubs.worldbank.org/docs/imagebank/pages/docprofile.aspx?nodeid=3067045</t>
  </si>
  <si>
    <t>https://hubs.worldbank.org/docs/imagebank/pages/docprofile.aspx?nodeid=19660916</t>
  </si>
  <si>
    <t>https://hubs.worldbank.org/docs/imagebank/pages/docprofile.aspx?nodeid=693592</t>
  </si>
  <si>
    <t>https://hubs.worldbank.org/docs/imagebank/pages/docprofile.aspx?nodeid=8139299</t>
  </si>
  <si>
    <t>https://hubs.worldbank.org/docs/imagebank/pages/docprofile.aspx?nodeid=19692391</t>
  </si>
  <si>
    <t>https://hubs.worldbank.org/docs/imagebank/pages/docprofile.aspx?nodeid=2159857</t>
  </si>
  <si>
    <t>https://hubs.worldbank.org/docs/imagebank/pages/docprofile.aspx?nodeid=19659047</t>
  </si>
  <si>
    <t>https://hubs.worldbank.org/docs/imagebank/pages/docprofile.aspx?nodeid=6022028</t>
  </si>
  <si>
    <t>https://hubs.worldbank.org/docs/imagebank/pages/docprofile.aspx?nodeid=19666987</t>
  </si>
  <si>
    <t>https://hubs.worldbank.org/docs/imagebank/pages/docprofile.aspx?nodeid=698001</t>
  </si>
  <si>
    <t>https://hubs.worldbank.org/docs/imagebank/pages/docprofile.aspx?nodeid=1614847</t>
  </si>
  <si>
    <t>https://hubs.worldbank.org/docs/imagebank/pages/docprofile.aspx?nodeid=19614270</t>
  </si>
  <si>
    <t>https://hubs.worldbank.org/docs/imagebank/pages/docprofile.aspx?nodeid=1490180</t>
  </si>
  <si>
    <t>https://hubs.worldbank.org/docs/imagebank/pages/docprofile.aspx?nodeid=19614303</t>
  </si>
  <si>
    <t>https://hubs.worldbank.org/docs/imagebank/pages/docprofile.aspx?nodeid=693716</t>
  </si>
  <si>
    <t>https://hubs.worldbank.org/docs/imagebank/pages/docprofile.aspx?nodeid=6871034</t>
  </si>
  <si>
    <t>https://hubs.worldbank.org/docs/imagebank/pages/docprofile.aspx?nodeid=19676099</t>
  </si>
  <si>
    <t>https://hubs.worldbank.org/docs/imagebank/pages/docprofile.aspx?nodeid=728971</t>
  </si>
  <si>
    <t>https://hubs.worldbank.org/docs/imagebank/pages/docprofile.aspx?nodeid=19585184</t>
  </si>
  <si>
    <t>https://hubs.worldbank.org/docs/imagebank/pages/docprofile.aspx?nodeid=1346395</t>
  </si>
  <si>
    <t>https://hubs.worldbank.org/docs/imagebank/pages/docprofile.aspx?nodeid=19668147</t>
  </si>
  <si>
    <t>https://hubs.worldbank.org/docs/imagebank/pages/docprofile.aspx?nodeid=442131</t>
  </si>
  <si>
    <t>https://hubs.worldbank.org/docs/imagebank/pages/docprofile.aspx?nodeid=9633115</t>
  </si>
  <si>
    <t>https://hubs.worldbank.org/docs/imagebank/pages/docprofile.aspx?nodeid=19698690</t>
  </si>
  <si>
    <t>https://hubs.worldbank.org/docs/imagebank/pages/docprofile.aspx?nodeid=3925626</t>
  </si>
  <si>
    <t>https://hubs.worldbank.org/docs/imagebank/pages/docprofile.aspx?nodeid=19662380</t>
  </si>
  <si>
    <t>https://hubs.worldbank.org/docs/imagebank/pages/docprofile.aspx?nodeid=6971584</t>
  </si>
  <si>
    <t>https://hubs.worldbank.org/docs/imagebank/pages/docprofile.aspx?nodeid=7585248</t>
  </si>
  <si>
    <t>https://hubs.worldbank.org/docs/imagebank/pages/docprofile.aspx?nodeid=19688833</t>
  </si>
  <si>
    <t>https://hubs.worldbank.org/docs/imagebank/pages/docprofile.aspx?nodeid=10869053</t>
  </si>
  <si>
    <t>https://hubs.worldbank.org/docs/imagebank/pages/docprofile.aspx?nodeid=1552030</t>
  </si>
  <si>
    <t>https://hubs.worldbank.org/docs/imagebank/pages/docprofile.aspx?nodeid=19614246</t>
  </si>
  <si>
    <t>https://hubs.worldbank.org/docs/imagebank/pages/docprofile.aspx?nodeid=6950572</t>
  </si>
  <si>
    <t>https://hubs.worldbank.org/docs/imagebank/pages/docprofile.aspx?nodeid=19676134</t>
  </si>
  <si>
    <t>https://hubs.worldbank.org/docs/imagebank/pages/docprofile.aspx?nodeid=9061171</t>
  </si>
  <si>
    <t>https://hubs.worldbank.org/docs/imagebank/pages/docprofile.aspx?nodeid=19694083</t>
  </si>
  <si>
    <t>https://hubs.worldbank.org/docs/imagebank/pages/docprofile.aspx?nodeid=731758</t>
  </si>
  <si>
    <t>https://hubs.worldbank.org/docs/imagebank/pages/docprofile.aspx?nodeid=6039705</t>
  </si>
  <si>
    <t>https://hubs.worldbank.org/docs/imagebank/pages/docprofile.aspx?nodeid=19667020</t>
  </si>
  <si>
    <t>https://hubs.worldbank.org/docs/imagebank/pages/docprofile.aspx?nodeid=693738</t>
  </si>
  <si>
    <t>https://hubs.worldbank.org/docs/imagebank/pages/docprofile.aspx?nodeid=4659969</t>
  </si>
  <si>
    <t>https://hubs.worldbank.org/docs/imagebank/pages/docprofile.aspx?nodeid=19662912</t>
  </si>
  <si>
    <t>https://hubs.worldbank.org/docs/imagebank/pages/docprofile.aspx?nodeid=4263512</t>
  </si>
  <si>
    <t>https://hubs.worldbank.org/docs/imagebank/pages/docprofile.aspx?nodeid=19662407</t>
  </si>
  <si>
    <t>https://hubs.worldbank.org/docs/imagebank/pages/docprofile.aspx?nodeid=5877607</t>
  </si>
  <si>
    <t>https://hubs.worldbank.org/docs/imagebank/pages/docprofile.aspx?nodeid=1766940</t>
  </si>
  <si>
    <t>https://hubs.worldbank.org/docs/imagebank/pages/docprofile.aspx?nodeid=19636267</t>
  </si>
  <si>
    <t>https://hubs.worldbank.org/docs/imagebank/pages/docprofile.aspx?nodeid=6946223</t>
  </si>
  <si>
    <t>https://hubs.worldbank.org/docs/imagebank/pages/docprofile.aspx?nodeid=19676278</t>
  </si>
  <si>
    <t>https://hubs.worldbank.org/docs/imagebank/pages/docprofile.aspx?nodeid=731651</t>
  </si>
  <si>
    <t>https://hubs.worldbank.org/docs/imagebank/pages/docprofile.aspx?nodeid=19534484</t>
  </si>
  <si>
    <t>https://hubs.worldbank.org/docs/imagebank/pages/docprofile.aspx?nodeid=1965806</t>
  </si>
  <si>
    <t>https://hubs.worldbank.org/docs/imagebank/pages/docprofile.aspx?nodeid=19636448</t>
  </si>
  <si>
    <t>https://hubs.worldbank.org/docs/imagebank/pages/docprofile.aspx?nodeid=440552</t>
  </si>
  <si>
    <t>https://hubs.worldbank.org/docs/imagebank/pages/docprofile.aspx?nodeid=6940379</t>
  </si>
  <si>
    <t>https://hubs.worldbank.org/docs/imagebank/pages/docprofile.aspx?nodeid=19676113</t>
  </si>
  <si>
    <t>https://hubs.worldbank.org/docs/imagebank/pages/docprofile.aspx?nodeid=731683</t>
  </si>
  <si>
    <t>https://hubs.worldbank.org/docs/imagebank/pages/docprofile.aspx?nodeid=19534471</t>
  </si>
  <si>
    <t>https://hubs.worldbank.org/docs/imagebank/pages/docprofile.aspx?nodeid=693519</t>
  </si>
  <si>
    <t>https://hubs.worldbank.org/docs/imagebank/pages/docprofile.aspx?nodeid=8193315</t>
  </si>
  <si>
    <t>https://hubs.worldbank.org/docs/imagebank/pages/docprofile.aspx?nodeid=19693643</t>
  </si>
  <si>
    <t>https://hubs.worldbank.org/docs/imagebank/pages/docprofile.aspx?nodeid=729270</t>
  </si>
  <si>
    <t>https://hubs.worldbank.org/docs/imagebank/pages/docprofile.aspx?nodeid=19588141</t>
  </si>
  <si>
    <t>https://hubs.worldbank.org/docs/imagebank/pages/docprofile.aspx?nodeid=5162855</t>
  </si>
  <si>
    <t>https://hubs.worldbank.org/docs/imagebank/pages/docprofile.aspx?nodeid=19663226</t>
  </si>
  <si>
    <t>https://hubs.worldbank.org/docs/imagebank/pages/docprofile.aspx?nodeid=2418147</t>
  </si>
  <si>
    <t>https://hubs.worldbank.org/docs/imagebank/pages/docprofile.aspx?nodeid=19660186</t>
  </si>
  <si>
    <t>https://hubs.worldbank.org/docs/imagebank/pages/docprofile.aspx?nodeid=732064</t>
  </si>
  <si>
    <t>https://hubs.worldbank.org/docs/imagebank/pages/docprofile.aspx?nodeid=19533736</t>
  </si>
  <si>
    <t>https://hubs.worldbank.org/docs/imagebank/pages/docprofile.aspx?nodeid=1614858</t>
  </si>
  <si>
    <t>https://hubs.worldbank.org/docs/imagebank/pages/docprofile.aspx?nodeid=19614629</t>
  </si>
  <si>
    <t>https://hubs.worldbank.org/docs/imagebank/pages/docprofile.aspx?nodeid=693981</t>
  </si>
  <si>
    <t>https://hubs.worldbank.org/docs/imagebank/pages/docprofile.aspx?nodeid=4472999</t>
  </si>
  <si>
    <t>https://hubs.worldbank.org/docs/imagebank/pages/docprofile.aspx?nodeid=19662434</t>
  </si>
  <si>
    <t>https://hubs.worldbank.org/docs/imagebank/pages/docprofile.aspx?nodeid=693842</t>
  </si>
  <si>
    <t>https://hubs.worldbank.org/docs/imagebank/pages/docprofile.aspx?nodeid=5525050</t>
  </si>
  <si>
    <t>https://hubs.worldbank.org/docs/imagebank/pages/docprofile.aspx?nodeid=19666111</t>
  </si>
  <si>
    <t>https://hubs.worldbank.org/docs/imagebank/pages/docprofile.aspx?nodeid=1677815</t>
  </si>
  <si>
    <t>https://hubs.worldbank.org/docs/imagebank/pages/docprofile.aspx?nodeid=19636091</t>
  </si>
  <si>
    <t>https://hubs.worldbank.org/docs/imagebank/pages/docprofile.aspx?nodeid=697861</t>
  </si>
  <si>
    <t>https://hubs.worldbank.org/docs/imagebank/pages/docprofile.aspx?nodeid=9632972</t>
  </si>
  <si>
    <t>https://hubs.worldbank.org/docs/imagebank/pages/docprofile.aspx?nodeid=19700277</t>
  </si>
  <si>
    <t>https://hubs.worldbank.org/docs/imagebank/pages/docprofile.aspx?nodeid=696300</t>
  </si>
  <si>
    <t>https://hubs.worldbank.org/docs/imagebank/pages/docprofile.aspx?nodeid=728704</t>
  </si>
  <si>
    <t>https://hubs.worldbank.org/docs/imagebank/pages/docprofile.aspx?nodeid=19579921</t>
  </si>
  <si>
    <t>https://hubs.worldbank.org/docs/imagebank/pages/docprofile.aspx?nodeid=697363</t>
  </si>
  <si>
    <t>https://hubs.worldbank.org/docs/imagebank/pages/docprofile.aspx?nodeid=1047439</t>
  </si>
  <si>
    <t>https://hubs.worldbank.org/docs/imagebank/pages/docprofile.aspx?nodeid=9718186</t>
  </si>
  <si>
    <t>https://hubs.worldbank.org/docs/imagebank/pages/docprofile.aspx?nodeid=19700364</t>
  </si>
  <si>
    <t>https://hubs.worldbank.org/docs/imagebank/pages/docprofile.aspx?nodeid=728008</t>
  </si>
  <si>
    <t>https://hubs.worldbank.org/docs/imagebank/pages/docprofile.aspx?nodeid=19544326</t>
  </si>
  <si>
    <t>https://hubs.worldbank.org/docs/imagebank/pages/docprofile.aspx?nodeid=2849231</t>
  </si>
  <si>
    <t>https://hubs.worldbank.org/docs/imagebank/pages/docprofile.aspx?nodeid=19660493</t>
  </si>
  <si>
    <t>https://hubs.worldbank.org/docs/imagebank/pages/docprofile.aspx?nodeid=2122037</t>
  </si>
  <si>
    <t>https://hubs.worldbank.org/docs/imagebank/pages/docprofile.aspx?nodeid=19636647</t>
  </si>
  <si>
    <t>https://hubs.worldbank.org/docs/imagebank/pages/docprofile.aspx?nodeid=694771</t>
  </si>
  <si>
    <t>https://hubs.worldbank.org/docs/imagebank/pages/docprofile.aspx?nodeid=6085093</t>
  </si>
  <si>
    <t>https://hubs.worldbank.org/docs/imagebank/pages/docprofile.aspx?nodeid=19666732</t>
  </si>
  <si>
    <t>https://hubs.worldbank.org/docs/imagebank/pages/docprofile.aspx?nodeid=3567679</t>
  </si>
  <si>
    <t>https://hubs.worldbank.org/docs/imagebank/pages/docprofile.aspx?nodeid=19662196</t>
  </si>
  <si>
    <t>https://hubs.worldbank.org/docs/imagebank/pages/docprofile.aspx?nodeid=2117724</t>
  </si>
  <si>
    <t>https://hubs.worldbank.org/docs/imagebank/pages/docprofile.aspx?nodeid=19636634</t>
  </si>
  <si>
    <t>https://hubs.worldbank.org/docs/imagebank/pages/docprofile.aspx?nodeid=2171987</t>
  </si>
  <si>
    <t>https://hubs.worldbank.org/docs/imagebank/pages/docprofile.aspx?nodeid=19659026</t>
  </si>
  <si>
    <t>https://hubs.worldbank.org/docs/imagebank/pages/docprofile.aspx?nodeid=888110</t>
  </si>
  <si>
    <t>https://hubs.worldbank.org/docs/imagebank/pages/docprofile.aspx?nodeid=19588111</t>
  </si>
  <si>
    <t>https://hubs.worldbank.org/docs/imagebank/pages/docprofile.aspx?nodeid=2392710</t>
  </si>
  <si>
    <t>https://hubs.worldbank.org/docs/imagebank/pages/docprofile.aspx?nodeid=19659390</t>
  </si>
  <si>
    <t>https://hubs.worldbank.org/docs/imagebank/pages/docprofile.aspx?nodeid=2224536</t>
  </si>
  <si>
    <t>https://hubs.worldbank.org/docs/imagebank/pages/docprofile.aspx?nodeid=19659051</t>
  </si>
  <si>
    <t>https://hubs.worldbank.org/docs/imagebank/pages/docprofile.aspx?nodeid=6073696</t>
  </si>
  <si>
    <t>https://hubs.worldbank.org/docs/imagebank/pages/docprofile.aspx?nodeid=1962146</t>
  </si>
  <si>
    <t>https://hubs.worldbank.org/docs/imagebank/pages/docprofile.aspx?nodeid=19636466</t>
  </si>
  <si>
    <t>https://hubs.worldbank.org/docs/imagebank/pages/docprofile.aspx?nodeid=2138028</t>
  </si>
  <si>
    <t>https://hubs.worldbank.org/docs/imagebank/pages/docprofile.aspx?nodeid=19636691</t>
  </si>
  <si>
    <t>https://hubs.worldbank.org/docs/imagebank/pages/docprofile.aspx?nodeid=828346</t>
  </si>
  <si>
    <t>https://hubs.worldbank.org/docs/imagebank/pages/docprofile.aspx?nodeid=19589425</t>
  </si>
  <si>
    <t>https://hubs.worldbank.org/docs/imagebank/pages/docprofile.aspx?nodeid=1671280</t>
  </si>
  <si>
    <t>https://hubs.worldbank.org/docs/imagebank/pages/docprofile.aspx?nodeid=728336</t>
  </si>
  <si>
    <t>https://hubs.worldbank.org/docs/imagebank/pages/docprofile.aspx?nodeid=19551982</t>
  </si>
  <si>
    <t>https://hubs.worldbank.org/docs/imagebank/pages/docprofile.aspx?nodeid=2474544</t>
  </si>
  <si>
    <t>https://hubs.worldbank.org/docs/imagebank/pages/docprofile.aspx?nodeid=2424429</t>
  </si>
  <si>
    <t>https://hubs.worldbank.org/docs/imagebank/pages/docprofile.aspx?nodeid=19660146</t>
  </si>
  <si>
    <t>https://hubs.worldbank.org/docs/imagebank/pages/docprofile.aspx?nodeid=1671282</t>
  </si>
  <si>
    <t>https://hubs.worldbank.org/docs/imagebank/pages/docprofile.aspx?nodeid=19636092</t>
  </si>
  <si>
    <t>https://hubs.worldbank.org/docs/imagebank/pages/docprofile.aspx?nodeid=1752404</t>
  </si>
  <si>
    <t>https://hubs.worldbank.org/docs/imagebank/pages/docprofile.aspx?nodeid=19636133</t>
  </si>
  <si>
    <t>https://hubs.worldbank.org/docs/imagebank/pages/docprofile.aspx?nodeid=9723437</t>
  </si>
  <si>
    <t>https://hubs.worldbank.org/docs/imagebank/pages/docprofile.aspx?nodeid=6491768</t>
  </si>
  <si>
    <t>https://hubs.worldbank.org/docs/imagebank/pages/docprofile.aspx?nodeid=19668127</t>
  </si>
  <si>
    <t>https://hubs.worldbank.org/docs/imagebank/pages/docprofile.aspx?nodeid=5637157</t>
  </si>
  <si>
    <t>https://hubs.worldbank.org/docs/imagebank/pages/docprofile.aspx?nodeid=19666668</t>
  </si>
  <si>
    <t>https://hubs.worldbank.org/docs/imagebank/pages/docprofile.aspx?nodeid=4064354</t>
  </si>
  <si>
    <t>https://hubs.worldbank.org/docs/imagebank/pages/docprofile.aspx?nodeid=19662418</t>
  </si>
  <si>
    <t>https://hubs.worldbank.org/docs/imagebank/pages/docprofile.aspx?nodeid=1121299</t>
  </si>
  <si>
    <t>https://hubs.worldbank.org/docs/imagebank/pages/docprofile.aspx?nodeid=10952079</t>
  </si>
  <si>
    <t>https://hubs.worldbank.org/docs/imagebank/pages/docprofile.aspx?nodeid=19701745</t>
  </si>
  <si>
    <t>https://hubs.worldbank.org/docs/imagebank/pages/docprofile.aspx?nodeid=5223746</t>
  </si>
  <si>
    <t>https://hubs.worldbank.org/docs/imagebank/pages/docprofile.aspx?nodeid=19663235</t>
  </si>
  <si>
    <t>https://hubs.worldbank.org/docs/imagebank/pages/docprofile.aspx?nodeid=6946819</t>
  </si>
  <si>
    <t>https://hubs.worldbank.org/docs/imagebank/pages/docprofile.aspx?nodeid=19676268</t>
  </si>
  <si>
    <t>https://hubs.worldbank.org/docs/imagebank/pages/docprofile.aspx?nodeid=696493</t>
  </si>
  <si>
    <t>https://hubs.worldbank.org/docs/imagebank/pages/docprofile.aspx?nodeid=6376460</t>
  </si>
  <si>
    <t>https://hubs.worldbank.org/docs/imagebank/pages/docprofile.aspx?nodeid=19667811</t>
  </si>
  <si>
    <t>https://hubs.worldbank.org/docs/imagebank/pages/docprofile.aspx?nodeid=439778</t>
  </si>
  <si>
    <t>https://hubs.worldbank.org/docs/imagebank/pages/docprofile.aspx?nodeid=6046144</t>
  </si>
  <si>
    <t>https://hubs.worldbank.org/docs/imagebank/pages/docprofile.aspx?nodeid=19667348</t>
  </si>
  <si>
    <t>https://hubs.worldbank.org/docs/imagebank/pages/docprofile.aspx?nodeid=440642</t>
  </si>
  <si>
    <t>https://hubs.worldbank.org/docs/imagebank/pages/docprofile.aspx?nodeid=4688081</t>
  </si>
  <si>
    <t>https://hubs.worldbank.org/docs/imagebank/pages/docprofile.aspx?nodeid=19662882</t>
  </si>
  <si>
    <t>https://hubs.worldbank.org/docs/imagebank/pages/docprofile.aspx?nodeid=693673</t>
  </si>
  <si>
    <t>https://hubs.worldbank.org/docs/imagebank/pages/docprofile.aspx?nodeid=4511242</t>
  </si>
  <si>
    <t>https://hubs.worldbank.org/docs/imagebank/pages/docprofile.aspx?nodeid=19662499</t>
  </si>
  <si>
    <t>https://hubs.worldbank.org/docs/imagebank/pages/docprofile.aspx?nodeid=693747</t>
  </si>
  <si>
    <t>https://hubs.worldbank.org/docs/imagebank/pages/docprofile.aspx?nodeid=6704702</t>
  </si>
  <si>
    <t>https://hubs.worldbank.org/docs/imagebank/pages/docprofile.aspx?nodeid=19675941</t>
  </si>
  <si>
    <t>https://hubs.worldbank.org/docs/imagebank/pages/docprofile.aspx?nodeid=437644</t>
  </si>
  <si>
    <t>https://hubs.worldbank.org/docs/imagebank/pages/docprofile.aspx?nodeid=9992352</t>
  </si>
  <si>
    <t>https://hubs.worldbank.org/docs/imagebank/pages/docprofile.aspx?nodeid=19700803</t>
  </si>
  <si>
    <t>https://hubs.worldbank.org/docs/imagebank/pages/docprofile.aspx?nodeid=694806</t>
  </si>
  <si>
    <t>https://hubs.worldbank.org/docs/imagebank/pages/docprofile.aspx?nodeid=5501956</t>
  </si>
  <si>
    <t>https://hubs.worldbank.org/docs/imagebank/pages/docprofile.aspx?nodeid=19666157</t>
  </si>
  <si>
    <t>https://hubs.worldbank.org/docs/imagebank/pages/docprofile.aspx?nodeid=2109747</t>
  </si>
  <si>
    <t>https://hubs.worldbank.org/docs/imagebank/pages/docprofile.aspx?nodeid=19636693</t>
  </si>
  <si>
    <t>https://hubs.worldbank.org/docs/imagebank/pages/docprofile.aspx?nodeid=693963</t>
  </si>
  <si>
    <t>https://hubs.worldbank.org/docs/imagebank/pages/docprofile.aspx?nodeid=3051526</t>
  </si>
  <si>
    <t>https://hubs.worldbank.org/docs/imagebank/pages/docprofile.aspx?nodeid=19660914</t>
  </si>
  <si>
    <t>https://hubs.worldbank.org/docs/imagebank/pages/docprofile.aspx?nodeid=8475130</t>
  </si>
  <si>
    <t>https://hubs.worldbank.org/docs/imagebank/pages/docprofile.aspx?nodeid=694792</t>
  </si>
  <si>
    <t>https://hubs.worldbank.org/docs/imagebank/pages/docprofile.aspx?nodeid=6959306</t>
  </si>
  <si>
    <t>https://hubs.worldbank.org/docs/imagebank/pages/docprofile.aspx?nodeid=19676139</t>
  </si>
  <si>
    <t>https://hubs.worldbank.org/docs/imagebank/pages/docprofile.aspx?nodeid=693902</t>
  </si>
  <si>
    <t>https://hubs.worldbank.org/docs/imagebank/pages/docprofile.aspx?nodeid=6871961</t>
  </si>
  <si>
    <t>https://hubs.worldbank.org/docs/imagebank/pages/docprofile.aspx?nodeid=19675962</t>
  </si>
  <si>
    <t>https://hubs.worldbank.org/docs/imagebank/pages/docprofile.aspx?nodeid=4264207</t>
  </si>
  <si>
    <t>https://hubs.worldbank.org/docs/imagebank/pages/docprofile.aspx?nodeid=19662421</t>
  </si>
  <si>
    <t>https://hubs.worldbank.org/docs/imagebank/pages/docprofile.aspx?nodeid=2851552</t>
  </si>
  <si>
    <t>https://hubs.worldbank.org/docs/imagebank/pages/docprofile.aspx?nodeid=19660616</t>
  </si>
  <si>
    <t>https://hubs.worldbank.org/docs/imagebank/pages/docprofile.aspx?nodeid=1798546</t>
  </si>
  <si>
    <t>https://hubs.worldbank.org/docs/imagebank/pages/docprofile.aspx?nodeid=26557299</t>
  </si>
  <si>
    <t>https://hubs.worldbank.org/docs/imagebank/pages/docprofile.aspx?nodeid=26920691</t>
  </si>
  <si>
    <t>https://hubs.worldbank.org/docs/imagebank/pages/docprofile.aspx?nodeid=15585501</t>
  </si>
  <si>
    <t>https://hubs.worldbank.org/docs/imagebank/pages/docprofile.aspx?nodeid=5502039</t>
  </si>
  <si>
    <t>https://hubs.worldbank.org/docs/imagebank/pages/docprofile.aspx?nodeid=19666091</t>
  </si>
  <si>
    <t>https://hubs.worldbank.org/docs/imagebank/pages/docprofile.aspx?nodeid=693909</t>
  </si>
  <si>
    <t>https://hubs.worldbank.org/docs/imagebank/pages/docprofile.aspx?nodeid=7342451</t>
  </si>
  <si>
    <t>https://hubs.worldbank.org/docs/imagebank/pages/docprofile.aspx?nodeid=19688108</t>
  </si>
  <si>
    <t>https://hubs.worldbank.org/docs/imagebank/pages/docprofile.aspx?nodeid=9722645</t>
  </si>
  <si>
    <t>https://hubs.worldbank.org/docs/imagebank/pages/docprofile.aspx?nodeid=4268019</t>
  </si>
  <si>
    <t>https://hubs.worldbank.org/docs/imagebank/pages/docprofile.aspx?nodeid=19661955</t>
  </si>
  <si>
    <t>https://hubs.worldbank.org/docs/imagebank/pages/docprofile.aspx?nodeid=1971337</t>
  </si>
  <si>
    <t>https://hubs.worldbank.org/docs/imagebank/pages/docprofile.aspx?nodeid=19636607</t>
  </si>
  <si>
    <t>https://hubs.worldbank.org/docs/imagebank/pages/docprofile.aspx?nodeid=696782</t>
  </si>
  <si>
    <t>https://hubs.worldbank.org/docs/imagebank/pages/docprofile.aspx?nodeid=1965800</t>
  </si>
  <si>
    <t>https://hubs.worldbank.org/docs/imagebank/pages/docprofile.aspx?nodeid=19636610</t>
  </si>
  <si>
    <t>https://hubs.worldbank.org/docs/imagebank/pages/docprofile.aspx?nodeid=697635</t>
  </si>
  <si>
    <t>https://hubs.worldbank.org/docs/imagebank/pages/docprofile.aspx?nodeid=728825</t>
  </si>
  <si>
    <t>https://hubs.worldbank.org/docs/imagebank/pages/docprofile.aspx?nodeid=19580296</t>
  </si>
  <si>
    <t>https://hubs.worldbank.org/docs/imagebank/pages/docprofile.aspx?nodeid=1089456</t>
  </si>
  <si>
    <t>https://hubs.worldbank.org/docs/imagebank/pages/docprofile.aspx?nodeid=19588548</t>
  </si>
  <si>
    <t>https://hubs.worldbank.org/docs/imagebank/pages/docprofile.aspx?nodeid=696779</t>
  </si>
  <si>
    <t>https://hubs.worldbank.org/docs/imagebank/pages/docprofile.aspx?nodeid=442130</t>
  </si>
  <si>
    <t>https://hubs.worldbank.org/docs/imagebank/pages/docprofile.aspx?nodeid=6546721</t>
  </si>
  <si>
    <t>https://hubs.worldbank.org/docs/imagebank/pages/docprofile.aspx?nodeid=19668185</t>
  </si>
  <si>
    <t>https://hubs.worldbank.org/docs/imagebank/pages/docprofile.aspx?nodeid=12329644</t>
  </si>
  <si>
    <t>https://hubs.worldbank.org/docs/imagebank/pages/docprofile.aspx?nodeid=17425576</t>
  </si>
  <si>
    <t>https://hubs.worldbank.org/docs/imagebank/pages/docprofile.aspx?nodeid=19719338</t>
  </si>
  <si>
    <t>https://hubs.worldbank.org/docs/imagebank/pages/docprofile.aspx?nodeid=693978</t>
  </si>
  <si>
    <t>https://hubs.worldbank.org/docs/imagebank/pages/docprofile.aspx?nodeid=9806554</t>
  </si>
  <si>
    <t>https://hubs.worldbank.org/docs/imagebank/pages/docprofile.aspx?nodeid=19700378</t>
  </si>
  <si>
    <t>https://hubs.worldbank.org/docs/imagebank/pages/docprofile.aspx?nodeid=3324797</t>
  </si>
  <si>
    <t>https://hubs.worldbank.org/docs/imagebank/pages/docprofile.aspx?nodeid=19662049</t>
  </si>
  <si>
    <t>https://hubs.worldbank.org/docs/imagebank/pages/docprofile.aspx?nodeid=442218</t>
  </si>
  <si>
    <t>https://hubs.worldbank.org/docs/imagebank/pages/docprofile.aspx?nodeid=6028041</t>
  </si>
  <si>
    <t>https://hubs.worldbank.org/docs/imagebank/pages/docprofile.aspx?nodeid=19667350</t>
  </si>
  <si>
    <t>https://hubs.worldbank.org/docs/imagebank/pages/docprofile.aspx?nodeid=2401666</t>
  </si>
  <si>
    <t>https://hubs.worldbank.org/docs/imagebank/pages/docprofile.aspx?nodeid=19659611</t>
  </si>
  <si>
    <t>https://hubs.worldbank.org/docs/imagebank/pages/docprofile.aspx?nodeid=2368720</t>
  </si>
  <si>
    <t>https://hubs.worldbank.org/docs/imagebank/pages/docprofile.aspx?nodeid=18480983</t>
  </si>
  <si>
    <t>https://hubs.worldbank.org/docs/imagebank/pages/docprofile.aspx?nodeid=24901831</t>
  </si>
  <si>
    <t>https://hubs.worldbank.org/docs/imagebank/pages/docprofile.aspx?nodeid=12478506</t>
  </si>
  <si>
    <t>https://hubs.worldbank.org/docs/imagebank/pages/docprofile.aspx?nodeid=438383</t>
  </si>
  <si>
    <t>https://hubs.worldbank.org/docs/imagebank/pages/docprofile.aspx?nodeid=7931008</t>
  </si>
  <si>
    <t>https://hubs.worldbank.org/docs/imagebank/pages/docprofile.aspx?nodeid=19693186</t>
  </si>
  <si>
    <t>https://hubs.worldbank.org/docs/imagebank/pages/docprofile.aspx?nodeid=694860</t>
  </si>
  <si>
    <t>https://hubs.worldbank.org/docs/imagebank/pages/docprofile.aspx?nodeid=4954417</t>
  </si>
  <si>
    <t>https://hubs.worldbank.org/docs/imagebank/pages/docprofile.aspx?nodeid=19662413</t>
  </si>
  <si>
    <t>https://hubs.worldbank.org/docs/imagebank/pages/docprofile.aspx?nodeid=441015</t>
  </si>
  <si>
    <t>https://hubs.worldbank.org/docs/imagebank/pages/docprofile.aspx?nodeid=6871058</t>
  </si>
  <si>
    <t>https://hubs.worldbank.org/docs/imagebank/pages/docprofile.aspx?nodeid=19676098</t>
  </si>
  <si>
    <t>https://hubs.worldbank.org/docs/imagebank/pages/docprofile.aspx?nodeid=9780266</t>
  </si>
  <si>
    <t>https://hubs.worldbank.org/docs/imagebank/pages/docprofile.aspx?nodeid=442135</t>
  </si>
  <si>
    <t>https://hubs.worldbank.org/docs/imagebank/pages/docprofile.aspx?nodeid=7275836</t>
  </si>
  <si>
    <t>https://hubs.worldbank.org/docs/imagebank/pages/docprofile.aspx?nodeid=19676306</t>
  </si>
  <si>
    <t>https://hubs.worldbank.org/docs/imagebank/pages/docprofile.aspx?nodeid=3421747</t>
  </si>
  <si>
    <t>https://hubs.worldbank.org/docs/imagebank/pages/docprofile.aspx?nodeid=19661972</t>
  </si>
  <si>
    <t>https://hubs.worldbank.org/docs/imagebank/pages/docprofile.aspx?nodeid=6049149</t>
  </si>
  <si>
    <t>https://hubs.worldbank.org/docs/imagebank/pages/docprofile.aspx?nodeid=6433383</t>
  </si>
  <si>
    <t>https://hubs.worldbank.org/docs/imagebank/pages/docprofile.aspx?nodeid=19667784</t>
  </si>
  <si>
    <t>https://hubs.worldbank.org/docs/imagebank/pages/docprofile.aspx?nodeid=2383001</t>
  </si>
  <si>
    <t>https://hubs.worldbank.org/docs/imagebank/pages/docprofile.aspx?nodeid=19659320</t>
  </si>
  <si>
    <t>https://hubs.worldbank.org/docs/imagebank/pages/docprofile.aspx?nodeid=697480</t>
  </si>
  <si>
    <t>https://hubs.worldbank.org/docs/imagebank/pages/docprofile.aspx?nodeid=442113</t>
  </si>
  <si>
    <t>https://hubs.worldbank.org/docs/imagebank/pages/docprofile.aspx?nodeid=8193980</t>
  </si>
  <si>
    <t>https://hubs.worldbank.org/docs/imagebank/pages/docprofile.aspx?nodeid=19693681</t>
  </si>
  <si>
    <t>https://hubs.worldbank.org/docs/imagebank/pages/docprofile.aspx?nodeid=2416346</t>
  </si>
  <si>
    <t>https://hubs.worldbank.org/docs/imagebank/pages/docprofile.aspx?nodeid=19660164</t>
  </si>
  <si>
    <t>https://hubs.worldbank.org/docs/imagebank/pages/docprofile.aspx?nodeid=12619511</t>
  </si>
  <si>
    <t>https://hubs.worldbank.org/docs/imagebank/pages/docprofile.aspx?nodeid=2403320</t>
  </si>
  <si>
    <t>https://hubs.worldbank.org/docs/imagebank/pages/docprofile.aspx?nodeid=19659306</t>
  </si>
  <si>
    <t>https://hubs.worldbank.org/docs/imagebank/pages/docprofile.aspx?nodeid=7926795</t>
  </si>
  <si>
    <t>https://hubs.worldbank.org/docs/imagebank/pages/docprofile.aspx?nodeid=19692794</t>
  </si>
  <si>
    <t>https://hubs.worldbank.org/docs/imagebank/pages/docprofile.aspx?nodeid=442129</t>
  </si>
  <si>
    <t>https://hubs.worldbank.org/docs/imagebank/pages/docprofile.aspx?nodeid=6716021</t>
  </si>
  <si>
    <t>https://hubs.worldbank.org/docs/imagebank/pages/docprofile.aspx?nodeid=19675153</t>
  </si>
  <si>
    <t>https://hubs.worldbank.org/docs/imagebank/pages/docprofile.aspx?nodeid=729027</t>
  </si>
  <si>
    <t>https://hubs.worldbank.org/docs/imagebank/pages/docprofile.aspx?nodeid=19585151</t>
  </si>
  <si>
    <t>https://hubs.worldbank.org/docs/imagebank/pages/docprofile.aspx?nodeid=6971396</t>
  </si>
  <si>
    <t>https://hubs.worldbank.org/docs/imagebank/pages/docprofile.aspx?nodeid=1561421</t>
  </si>
  <si>
    <t>https://hubs.worldbank.org/docs/imagebank/pages/docprofile.aspx?nodeid=19603476</t>
  </si>
  <si>
    <t>https://hubs.worldbank.org/docs/imagebank/pages/docprofile.aspx?nodeid=3067427</t>
  </si>
  <si>
    <t>https://hubs.worldbank.org/docs/imagebank/pages/docprofile.aspx?nodeid=19660938</t>
  </si>
  <si>
    <t>https://hubs.worldbank.org/docs/imagebank/pages/docprofile.aspx?nodeid=442203</t>
  </si>
  <si>
    <t>https://hubs.worldbank.org/docs/imagebank/pages/docprofile.aspx?nodeid=6537940</t>
  </si>
  <si>
    <t>https://hubs.worldbank.org/docs/imagebank/pages/docprofile.aspx?nodeid=19667914</t>
  </si>
  <si>
    <t>https://hubs.worldbank.org/docs/imagebank/pages/docprofile.aspx?nodeid=6933304</t>
  </si>
  <si>
    <t>https://hubs.worldbank.org/docs/imagebank/pages/docprofile.aspx?nodeid=2401479</t>
  </si>
  <si>
    <t>https://hubs.worldbank.org/docs/imagebank/pages/docprofile.aspx?nodeid=19659307</t>
  </si>
  <si>
    <t>https://hubs.worldbank.org/docs/imagebank/pages/docprofile.aspx?nodeid=696406</t>
  </si>
  <si>
    <t>https://hubs.worldbank.org/docs/imagebank/pages/docprofile.aspx?nodeid=440573</t>
  </si>
  <si>
    <t>https://hubs.worldbank.org/docs/imagebank/pages/docprofile.aspx?nodeid=7275474</t>
  </si>
  <si>
    <t>https://hubs.worldbank.org/docs/imagebank/pages/docprofile.aspx?nodeid=19688501</t>
  </si>
  <si>
    <t>https://hubs.worldbank.org/docs/imagebank/pages/docprofile.aspx?nodeid=1679282</t>
  </si>
  <si>
    <t>https://hubs.worldbank.org/docs/imagebank/pages/docprofile.aspx?nodeid=9949723</t>
  </si>
  <si>
    <t>https://hubs.worldbank.org/docs/imagebank/pages/docprofile.aspx?nodeid=19700630</t>
  </si>
  <si>
    <t>https://hubs.worldbank.org/docs/imagebank/pages/docprofile.aspx?nodeid=2814333</t>
  </si>
  <si>
    <t>https://hubs.worldbank.org/docs/imagebank/pages/docprofile.aspx?nodeid=19660479</t>
  </si>
  <si>
    <t>https://hubs.worldbank.org/docs/imagebank/pages/docprofile.aspx?nodeid=5633264</t>
  </si>
  <si>
    <t>https://hubs.worldbank.org/docs/imagebank/pages/docprofile.aspx?nodeid=1631688</t>
  </si>
  <si>
    <t>https://hubs.worldbank.org/docs/imagebank/pages/docprofile.aspx?nodeid=19614635</t>
  </si>
  <si>
    <t>https://hubs.worldbank.org/docs/imagebank/pages/docprofile.aspx?nodeid=1490071</t>
  </si>
  <si>
    <t>https://hubs.worldbank.org/docs/imagebank/pages/docprofile.aspx?nodeid=19603621</t>
  </si>
  <si>
    <t>https://hubs.worldbank.org/docs/imagebank/pages/docprofile.aspx?nodeid=2362332</t>
  </si>
  <si>
    <t>https://hubs.worldbank.org/docs/imagebank/pages/docprofile.aspx?nodeid=697643</t>
  </si>
  <si>
    <t>https://hubs.worldbank.org/docs/imagebank/pages/docprofile.aspx?nodeid=693715</t>
  </si>
  <si>
    <t>https://hubs.worldbank.org/docs/imagebank/pages/docprofile.aspx?nodeid=4684996</t>
  </si>
  <si>
    <t>https://hubs.worldbank.org/docs/imagebank/pages/docprofile.aspx?nodeid=19662508</t>
  </si>
  <si>
    <t>https://hubs.worldbank.org/docs/imagebank/pages/docprofile.aspx?nodeid=693882</t>
  </si>
  <si>
    <t>https://hubs.worldbank.org/docs/imagebank/pages/docprofile.aspx?nodeid=5640169</t>
  </si>
  <si>
    <t>https://hubs.worldbank.org/docs/imagebank/pages/docprofile.aspx?nodeid=19666450</t>
  </si>
  <si>
    <t>https://hubs.worldbank.org/docs/imagebank/pages/docprofile.aspx?nodeid=438964</t>
  </si>
  <si>
    <t>https://hubs.worldbank.org/docs/imagebank/pages/docprofile.aspx?nodeid=9740184</t>
  </si>
  <si>
    <t>https://hubs.worldbank.org/docs/imagebank/pages/docprofile.aspx?nodeid=19700600</t>
  </si>
  <si>
    <t>https://hubs.worldbank.org/docs/imagebank/pages/docprofile.aspx?nodeid=442100</t>
  </si>
  <si>
    <t>https://hubs.worldbank.org/docs/imagebank/pages/docprofile.aspx?nodeid=5543211</t>
  </si>
  <si>
    <t>https://hubs.worldbank.org/docs/imagebank/pages/docprofile.aspx?nodeid=19666413</t>
  </si>
  <si>
    <t>https://hubs.worldbank.org/docs/imagebank/pages/docprofile.aspx?nodeid=1631794</t>
  </si>
  <si>
    <t>https://hubs.worldbank.org/docs/imagebank/pages/docprofile.aspx?nodeid=19614275</t>
  </si>
  <si>
    <t>https://hubs.worldbank.org/docs/imagebank/pages/docprofile.aspx?nodeid=729031</t>
  </si>
  <si>
    <t>https://hubs.worldbank.org/docs/imagebank/pages/docprofile.aspx?nodeid=19587775</t>
  </si>
  <si>
    <t>https://hubs.worldbank.org/docs/imagebank/pages/docprofile.aspx?nodeid=693665</t>
  </si>
  <si>
    <t>https://hubs.worldbank.org/docs/imagebank/pages/docprofile.aspx?nodeid=6039848</t>
  </si>
  <si>
    <t>https://hubs.worldbank.org/docs/imagebank/pages/docprofile.aspx?nodeid=19667018</t>
  </si>
  <si>
    <t>https://hubs.worldbank.org/docs/imagebank/pages/docprofile.aspx?nodeid=441538</t>
  </si>
  <si>
    <t>https://hubs.worldbank.org/docs/imagebank/pages/docprofile.aspx?nodeid=5835766</t>
  </si>
  <si>
    <t>https://hubs.worldbank.org/docs/imagebank/pages/docprofile.aspx?nodeid=19667034</t>
  </si>
  <si>
    <t>https://hubs.worldbank.org/docs/imagebank/pages/docprofile.aspx?nodeid=2411036</t>
  </si>
  <si>
    <t>https://hubs.worldbank.org/docs/imagebank/pages/docprofile.aspx?nodeid=19660154</t>
  </si>
  <si>
    <t>https://hubs.worldbank.org/docs/imagebank/pages/docprofile.aspx?nodeid=6934129</t>
  </si>
  <si>
    <t>https://hubs.worldbank.org/docs/imagebank/pages/docprofile.aspx?nodeid=696333</t>
  </si>
  <si>
    <t>https://hubs.worldbank.org/docs/imagebank/pages/docprofile.aspx?nodeid=19585044</t>
  </si>
  <si>
    <t>https://hubs.worldbank.org/docs/imagebank/pages/docprofile.aspx?nodeid=1003156</t>
  </si>
  <si>
    <t>https://hubs.worldbank.org/docs/imagebank/pages/docprofile.aspx?nodeid=19706097</t>
  </si>
  <si>
    <t>https://hubs.worldbank.org/docs/imagebank/pages/docprofile.aspx?nodeid=694682</t>
  </si>
  <si>
    <t>https://hubs.worldbank.org/docs/imagebank/pages/docprofile.aspx?nodeid=4685309</t>
  </si>
  <si>
    <t>https://hubs.worldbank.org/docs/imagebank/pages/docprofile.aspx?nodeid=19662875</t>
  </si>
  <si>
    <t>https://hubs.worldbank.org/docs/imagebank/pages/docprofile.aspx?nodeid=1695625</t>
  </si>
  <si>
    <t>https://hubs.worldbank.org/docs/imagebank/pages/docprofile.aspx?nodeid=19636125</t>
  </si>
  <si>
    <t>https://hubs.worldbank.org/docs/imagebank/pages/docprofile.aspx?nodeid=2180110</t>
  </si>
  <si>
    <t>https://hubs.worldbank.org/docs/imagebank/pages/docprofile.aspx?nodeid=440665</t>
  </si>
  <si>
    <t>https://hubs.worldbank.org/docs/imagebank/pages/docprofile.aspx?nodeid=7606401</t>
  </si>
  <si>
    <t>https://hubs.worldbank.org/docs/imagebank/pages/docprofile.aspx?nodeid=19688083</t>
  </si>
  <si>
    <t>https://hubs.worldbank.org/docs/imagebank/pages/docprofile.aspx?nodeid=441989</t>
  </si>
  <si>
    <t>https://hubs.worldbank.org/docs/imagebank/pages/docprofile.aspx?nodeid=4512155</t>
  </si>
  <si>
    <t>https://hubs.worldbank.org/docs/imagebank/pages/docprofile.aspx?nodeid=19662462</t>
  </si>
  <si>
    <t>https://hubs.worldbank.org/docs/imagebank/pages/docprofile.aspx?nodeid=693544</t>
  </si>
  <si>
    <t>https://hubs.worldbank.org/docs/imagebank/pages/docprofile.aspx?nodeid=2340128</t>
  </si>
  <si>
    <t>https://hubs.worldbank.org/docs/imagebank/pages/docprofile.aspx?nodeid=19636461</t>
  </si>
  <si>
    <t>https://hubs.worldbank.org/docs/imagebank/pages/docprofile.aspx?nodeid=1795620</t>
  </si>
  <si>
    <t>https://hubs.worldbank.org/docs/imagebank/pages/docprofile.aspx?nodeid=17158325</t>
  </si>
  <si>
    <t>https://hubs.worldbank.org/docs/imagebank/pages/docprofile.aspx?nodeid=19717011</t>
  </si>
  <si>
    <t>https://hubs.worldbank.org/docs/imagebank/pages/docprofile.aspx?nodeid=14407628</t>
  </si>
  <si>
    <t>https://hubs.worldbank.org/docs/imagebank/pages/docprofile.aspx?nodeid=440669</t>
  </si>
  <si>
    <t>https://hubs.worldbank.org/docs/imagebank/pages/docprofile.aspx?nodeid=5594980</t>
  </si>
  <si>
    <t>https://hubs.worldbank.org/docs/imagebank/pages/docprofile.aspx?nodeid=19666174</t>
  </si>
  <si>
    <t>https://hubs.worldbank.org/docs/imagebank/pages/docprofile.aspx?nodeid=5057016</t>
  </si>
  <si>
    <t>https://hubs.worldbank.org/docs/imagebank/pages/docprofile.aspx?nodeid=13938769</t>
  </si>
  <si>
    <t>https://hubs.worldbank.org/docs/imagebank/pages/docprofile.aspx?nodeid=19706474</t>
  </si>
  <si>
    <t>https://hubs.worldbank.org/docs/imagebank/pages/docprofile.aspx?nodeid=9367832</t>
  </si>
  <si>
    <t>https://hubs.worldbank.org/docs/imagebank/pages/docprofile.aspx?nodeid=729294</t>
  </si>
  <si>
    <t>https://hubs.worldbank.org/docs/imagebank/pages/docprofile.aspx?nodeid=9765275</t>
  </si>
  <si>
    <t>https://hubs.worldbank.org/docs/imagebank/pages/docprofile.aspx?nodeid=19692795</t>
  </si>
  <si>
    <t>https://hubs.worldbank.org/docs/imagebank/pages/docprofile.aspx?nodeid=440995</t>
  </si>
  <si>
    <t>https://hubs.worldbank.org/docs/imagebank/pages/docprofile.aspx?nodeid=8114349</t>
  </si>
  <si>
    <t>https://hubs.worldbank.org/docs/imagebank/pages/docprofile.aspx?nodeid=19692742</t>
  </si>
  <si>
    <t>https://hubs.worldbank.org/docs/imagebank/pages/docprofile.aspx?nodeid=729309</t>
  </si>
  <si>
    <t>https://hubs.worldbank.org/docs/imagebank/pages/docprofile.aspx?nodeid=9765270</t>
  </si>
  <si>
    <t>https://hubs.worldbank.org/docs/imagebank/pages/docprofile.aspx?nodeid=19688513</t>
  </si>
  <si>
    <t>https://hubs.worldbank.org/docs/imagebank/pages/docprofile.aspx?nodeid=5526839</t>
  </si>
  <si>
    <t>https://hubs.worldbank.org/docs/imagebank/pages/docprofile.aspx?nodeid=19666109</t>
  </si>
  <si>
    <t>https://hubs.worldbank.org/docs/imagebank/pages/docprofile.aspx?nodeid=694642</t>
  </si>
  <si>
    <t>https://hubs.worldbank.org/docs/imagebank/pages/docprofile.aspx?nodeid=6880400</t>
  </si>
  <si>
    <t>https://hubs.worldbank.org/docs/imagebank/pages/docprofile.aspx?nodeid=19675965</t>
  </si>
  <si>
    <t>https://hubs.worldbank.org/docs/imagebank/pages/docprofile.aspx?nodeid=19585006</t>
  </si>
  <si>
    <t>https://hubs.worldbank.org/docs/imagebank/pages/docprofile.aspx?nodeid=696289</t>
  </si>
  <si>
    <t>https://hubs.worldbank.org/docs/imagebank/pages/docprofile.aspx?nodeid=442107</t>
  </si>
  <si>
    <t>https://hubs.worldbank.org/docs/imagebank/pages/docprofile.aspx?nodeid=5103531</t>
  </si>
  <si>
    <t>https://hubs.worldbank.org/docs/imagebank/pages/docprofile.aspx?nodeid=19663219</t>
  </si>
  <si>
    <t>https://hubs.worldbank.org/docs/imagebank/pages/docprofile.aspx?nodeid=6572570</t>
  </si>
  <si>
    <t>https://hubs.worldbank.org/docs/imagebank/pages/docprofile.aspx?nodeid=4265997</t>
  </si>
  <si>
    <t>https://hubs.worldbank.org/docs/imagebank/pages/docprofile.aspx?nodeid=19662409</t>
  </si>
  <si>
    <t>https://hubs.worldbank.org/docs/imagebank/pages/docprofile.aspx?nodeid=4654912</t>
  </si>
  <si>
    <t>https://hubs.worldbank.org/docs/imagebank/pages/docprofile.aspx?nodeid=19662547</t>
  </si>
  <si>
    <t>https://hubs.worldbank.org/docs/imagebank/pages/docprofile.aspx?nodeid=2383993</t>
  </si>
  <si>
    <t>https://hubs.worldbank.org/docs/imagebank/pages/docprofile.aspx?nodeid=17629063</t>
  </si>
  <si>
    <t>https://hubs.worldbank.org/docs/imagebank/pages/docprofile.aspx?nodeid=19724509</t>
  </si>
  <si>
    <t>https://hubs.worldbank.org/docs/imagebank/pages/docprofile.aspx?nodeid=1725281</t>
  </si>
  <si>
    <t>https://hubs.worldbank.org/docs/imagebank/pages/docprofile.aspx?nodeid=11893215</t>
  </si>
  <si>
    <t>https://hubs.worldbank.org/docs/imagebank/pages/docprofile.aspx?nodeid=19706417</t>
  </si>
  <si>
    <t>https://hubs.worldbank.org/docs/imagebank/pages/docprofile.aspx?nodeid=693184</t>
  </si>
  <si>
    <t>https://hubs.worldbank.org/docs/imagebank/pages/docprofile.aspx?nodeid=9402815</t>
  </si>
  <si>
    <t>https://hubs.worldbank.org/docs/imagebank/pages/docprofile.aspx?nodeid=19694056</t>
  </si>
  <si>
    <t>https://hubs.worldbank.org/docs/imagebank/pages/docprofile.aspx?nodeid=5547817</t>
  </si>
  <si>
    <t>https://hubs.worldbank.org/docs/imagebank/pages/docprofile.aspx?nodeid=11616424</t>
  </si>
  <si>
    <t>https://hubs.worldbank.org/docs/imagebank/pages/docprofile.aspx?nodeid=19703315</t>
  </si>
  <si>
    <t>https://hubs.worldbank.org/docs/imagebank/pages/docprofile.aspx?nodeid=2113662</t>
  </si>
  <si>
    <t>https://hubs.worldbank.org/docs/imagebank/pages/docprofile.aspx?nodeid=19636761</t>
  </si>
  <si>
    <t>https://hubs.worldbank.org/docs/imagebank/pages/docprofile.aspx?nodeid=696134</t>
  </si>
  <si>
    <t>https://hubs.worldbank.org/docs/imagebank/pages/docprofile.aspx?nodeid=442192</t>
  </si>
  <si>
    <t>https://hubs.worldbank.org/docs/imagebank/pages/docprofile.aspx?nodeid=5278443</t>
  </si>
  <si>
    <t>https://hubs.worldbank.org/docs/imagebank/pages/docprofile.aspx?nodeid=19663260</t>
  </si>
  <si>
    <t>https://hubs.worldbank.org/docs/imagebank/pages/docprofile.aspx?nodeid=728348</t>
  </si>
  <si>
    <t>https://hubs.worldbank.org/docs/imagebank/pages/docprofile.aspx?nodeid=19552388</t>
  </si>
  <si>
    <t>https://hubs.worldbank.org/docs/imagebank/pages/docprofile.aspx?nodeid=1977228</t>
  </si>
  <si>
    <t>https://hubs.worldbank.org/docs/imagebank/pages/docprofile.aspx?nodeid=19552366</t>
  </si>
  <si>
    <t>https://hubs.worldbank.org/docs/imagebank/pages/docprofile.aspx?nodeid=1615028</t>
  </si>
  <si>
    <t>https://hubs.worldbank.org/docs/imagebank/pages/docprofile.aspx?nodeid=19579911</t>
  </si>
  <si>
    <t>https://hubs.worldbank.org/docs/imagebank/pages/docprofile.aspx?nodeid=3125667</t>
  </si>
  <si>
    <t>https://hubs.worldbank.org/docs/imagebank/pages/docprofile.aspx?nodeid=696394</t>
  </si>
  <si>
    <t>https://hubs.worldbank.org/docs/imagebank/pages/docprofile.aspx?nodeid=2078237</t>
  </si>
  <si>
    <t>https://hubs.worldbank.org/docs/imagebank/pages/docprofile.aspx?nodeid=19636591</t>
  </si>
  <si>
    <t>https://hubs.worldbank.org/docs/imagebank/pages/docprofile.aspx?nodeid=696123</t>
  </si>
  <si>
    <t>https://hubs.worldbank.org/docs/imagebank/pages/docprofile.aspx?nodeid=693520</t>
  </si>
  <si>
    <t>https://hubs.worldbank.org/docs/imagebank/pages/docprofile.aspx?nodeid=6940716</t>
  </si>
  <si>
    <t>https://hubs.worldbank.org/docs/imagebank/pages/docprofile.aspx?nodeid=19676115</t>
  </si>
  <si>
    <t>https://hubs.worldbank.org/docs/imagebank/pages/docprofile.aspx?nodeid=439638</t>
  </si>
  <si>
    <t>https://hubs.worldbank.org/docs/imagebank/pages/docprofile.aspx?nodeid=8114603</t>
  </si>
  <si>
    <t>https://hubs.worldbank.org/docs/imagebank/pages/docprofile.aspx?nodeid=19692743</t>
  </si>
  <si>
    <t>https://hubs.worldbank.org/docs/imagebank/pages/docprofile.aspx?nodeid=888062</t>
  </si>
  <si>
    <t>https://hubs.worldbank.org/docs/imagebank/pages/docprofile.aspx?nodeid=12638515</t>
  </si>
  <si>
    <t>https://hubs.worldbank.org/docs/imagebank/pages/docprofile.aspx?nodeid=19706078</t>
  </si>
  <si>
    <t>https://hubs.worldbank.org/docs/imagebank/pages/docprofile.aspx?nodeid=10727572</t>
  </si>
  <si>
    <t>https://hubs.worldbank.org/docs/imagebank/pages/docprofile.aspx?nodeid=1796871</t>
  </si>
  <si>
    <t>https://hubs.worldbank.org/docs/imagebank/pages/docprofile.aspx?nodeid=10952084</t>
  </si>
  <si>
    <t>https://hubs.worldbank.org/docs/imagebank/pages/docprofile.aspx?nodeid=19701633</t>
  </si>
  <si>
    <t>https://hubs.worldbank.org/docs/imagebank/pages/docprofile.aspx?nodeid=2253204</t>
  </si>
  <si>
    <t>https://hubs.worldbank.org/docs/imagebank/pages/docprofile.aspx?nodeid=14910889</t>
  </si>
  <si>
    <t>https://hubs.worldbank.org/docs/imagebank/pages/docprofile.aspx?nodeid=19712459</t>
  </si>
  <si>
    <t>https://hubs.worldbank.org/docs/imagebank/pages/docprofile.aspx?nodeid=11650346</t>
  </si>
  <si>
    <t>https://hubs.worldbank.org/docs/imagebank/pages/docprofile.aspx?nodeid=437366</t>
  </si>
  <si>
    <t>https://hubs.worldbank.org/docs/imagebank/pages/docprofile.aspx?nodeid=9638620</t>
  </si>
  <si>
    <t>https://hubs.worldbank.org/docs/imagebank/pages/docprofile.aspx?nodeid=19693648</t>
  </si>
  <si>
    <t>https://hubs.worldbank.org/docs/imagebank/pages/docprofile.aspx?nodeid=1003168</t>
  </si>
  <si>
    <t>https://hubs.worldbank.org/docs/imagebank/pages/docprofile.aspx?nodeid=12540785</t>
  </si>
  <si>
    <t>https://hubs.worldbank.org/docs/imagebank/pages/docprofile.aspx?nodeid=19705988</t>
  </si>
  <si>
    <t>https://hubs.worldbank.org/docs/imagebank/pages/docprofile.aspx?nodeid=1703245</t>
  </si>
  <si>
    <t>https://hubs.worldbank.org/docs/imagebank/pages/docprofile.aspx?nodeid=10271438</t>
  </si>
  <si>
    <t>https://hubs.worldbank.org/docs/imagebank/pages/docprofile.aspx?nodeid=19700774</t>
  </si>
  <si>
    <t>https://hubs.worldbank.org/docs/imagebank/pages/docprofile.aspx?nodeid=440644</t>
  </si>
  <si>
    <t>https://hubs.worldbank.org/docs/imagebank/pages/docprofile.aspx?nodeid=6949670</t>
  </si>
  <si>
    <t>https://hubs.worldbank.org/docs/imagebank/pages/docprofile.aspx?nodeid=19676132</t>
  </si>
  <si>
    <t>https://hubs.worldbank.org/docs/imagebank/pages/docprofile.aspx?nodeid=439298</t>
  </si>
  <si>
    <t>https://hubs.worldbank.org/docs/imagebank/pages/docprofile.aspx?nodeid=9349495</t>
  </si>
  <si>
    <t>https://hubs.worldbank.org/docs/imagebank/pages/docprofile.aspx?nodeid=19694078</t>
  </si>
  <si>
    <t>https://hubs.worldbank.org/docs/imagebank/pages/docprofile.aspx?nodeid=437982</t>
  </si>
  <si>
    <t>https://hubs.worldbank.org/docs/imagebank/pages/docprofile.aspx?nodeid=12638373</t>
  </si>
  <si>
    <t>https://hubs.worldbank.org/docs/imagebank/pages/docprofile.aspx?nodeid=19706062</t>
  </si>
  <si>
    <t>https://hubs.worldbank.org/docs/imagebank/pages/docprofile.aspx?nodeid=693598</t>
  </si>
  <si>
    <t>https://hubs.worldbank.org/docs/imagebank/pages/docprofile.aspx?nodeid=12178826</t>
  </si>
  <si>
    <t>https://hubs.worldbank.org/docs/imagebank/pages/docprofile.aspx?nodeid=19703327</t>
  </si>
  <si>
    <t>https://hubs.worldbank.org/docs/imagebank/pages/docprofile.aspx?nodeid=6030612</t>
  </si>
  <si>
    <t>https://hubs.worldbank.org/docs/imagebank/pages/docprofile.aspx?nodeid=19667356</t>
  </si>
  <si>
    <t>https://hubs.worldbank.org/docs/imagebank/pages/docprofile.aspx?nodeid=4411413</t>
  </si>
  <si>
    <t>https://hubs.worldbank.org/docs/imagebank/pages/docprofile.aspx?nodeid=19662440</t>
  </si>
  <si>
    <t>https://hubs.worldbank.org/docs/imagebank/pages/docprofile.aspx?nodeid=696179</t>
  </si>
  <si>
    <t>https://hubs.worldbank.org/docs/imagebank/pages/docprofile.aspx?nodeid=1943360</t>
  </si>
  <si>
    <t>https://hubs.worldbank.org/docs/imagebank/pages/docprofile.aspx?nodeid=19636482</t>
  </si>
  <si>
    <t>https://hubs.worldbank.org/docs/imagebank/pages/docprofile.aspx?nodeid=729308</t>
  </si>
  <si>
    <t>https://hubs.worldbank.org/docs/imagebank/pages/docprofile.aspx?nodeid=9735479</t>
  </si>
  <si>
    <t>https://hubs.worldbank.org/docs/imagebank/pages/docprofile.aspx?nodeid=19700573</t>
  </si>
  <si>
    <t>https://hubs.worldbank.org/docs/imagebank/pages/docprofile.aspx?nodeid=1000592</t>
  </si>
  <si>
    <t>https://hubs.worldbank.org/docs/imagebank/pages/docprofile.aspx?nodeid=19588123</t>
  </si>
  <si>
    <t>https://hubs.worldbank.org/docs/imagebank/pages/docprofile.aspx?nodeid=696279</t>
  </si>
  <si>
    <t>https://hubs.worldbank.org/docs/imagebank/pages/docprofile.aspx?nodeid=440865</t>
  </si>
  <si>
    <t>https://hubs.worldbank.org/docs/imagebank/pages/docprofile.aspx?nodeid=6735891</t>
  </si>
  <si>
    <t>https://hubs.worldbank.org/docs/imagebank/pages/docprofile.aspx?nodeid=19675154</t>
  </si>
  <si>
    <t>https://hubs.worldbank.org/docs/imagebank/pages/docprofile.aspx?nodeid=693983</t>
  </si>
  <si>
    <t>https://hubs.worldbank.org/docs/imagebank/pages/docprofile.aspx?nodeid=4471501</t>
  </si>
  <si>
    <t>https://hubs.worldbank.org/docs/imagebank/pages/docprofile.aspx?nodeid=19662453</t>
  </si>
  <si>
    <t>https://hubs.worldbank.org/docs/imagebank/pages/docprofile.aspx?nodeid=2156904</t>
  </si>
  <si>
    <t>https://hubs.worldbank.org/docs/imagebank/pages/docprofile.aspx?nodeid=11706295</t>
  </si>
  <si>
    <t>https://hubs.worldbank.org/docs/imagebank/pages/docprofile.aspx?nodeid=19703016</t>
  </si>
  <si>
    <t>https://hubs.worldbank.org/docs/imagebank/pages/docprofile.aspx?nodeid=6547121</t>
  </si>
  <si>
    <t>https://hubs.worldbank.org/docs/imagebank/pages/docprofile.aspx?nodeid=19668160</t>
  </si>
  <si>
    <t>https://hubs.worldbank.org/docs/imagebank/pages/docprofile.aspx?nodeid=442271</t>
  </si>
  <si>
    <t>https://hubs.worldbank.org/docs/imagebank/pages/docprofile.aspx?nodeid=732188</t>
  </si>
  <si>
    <t>https://hubs.worldbank.org/docs/imagebank/pages/docprofile.aspx?nodeid=9803239</t>
  </si>
  <si>
    <t>https://hubs.worldbank.org/docs/imagebank/pages/docprofile.aspx?nodeid=19700294</t>
  </si>
  <si>
    <t>https://hubs.worldbank.org/docs/imagebank/pages/docprofile.aspx?nodeid=693161</t>
  </si>
  <si>
    <t>https://hubs.worldbank.org/docs/imagebank/pages/docprofile.aspx?nodeid=6926237</t>
  </si>
  <si>
    <t>https://hubs.worldbank.org/docs/imagebank/pages/docprofile.aspx?nodeid=19675968</t>
  </si>
  <si>
    <t>https://hubs.worldbank.org/docs/imagebank/pages/docprofile.aspx?nodeid=441542</t>
  </si>
  <si>
    <t>https://hubs.worldbank.org/docs/imagebank/pages/docprofile.aspx?nodeid=7926078</t>
  </si>
  <si>
    <t>https://hubs.worldbank.org/docs/imagebank/pages/docprofile.aspx?nodeid=19693189</t>
  </si>
  <si>
    <t>https://hubs.worldbank.org/docs/imagebank/pages/docprofile.aspx?nodeid=1096673</t>
  </si>
  <si>
    <t>https://hubs.worldbank.org/docs/imagebank/pages/docprofile.aspx?nodeid=10970514</t>
  </si>
  <si>
    <t>https://hubs.worldbank.org/docs/imagebank/pages/docprofile.aspx?nodeid=19701662</t>
  </si>
  <si>
    <t>https://hubs.worldbank.org/docs/imagebank/pages/docprofile.aspx?nodeid=694647</t>
  </si>
  <si>
    <t>https://hubs.worldbank.org/docs/imagebank/pages/docprofile.aspx?nodeid=9784261</t>
  </si>
  <si>
    <t>https://hubs.worldbank.org/docs/imagebank/pages/docprofile.aspx?nodeid=19693666</t>
  </si>
  <si>
    <t>https://hubs.worldbank.org/docs/imagebank/pages/docprofile.aspx?nodeid=693864</t>
  </si>
  <si>
    <t>https://hubs.worldbank.org/docs/imagebank/pages/docprofile.aspx?nodeid=2385758</t>
  </si>
  <si>
    <t>https://hubs.worldbank.org/docs/imagebank/pages/docprofile.aspx?nodeid=19659295</t>
  </si>
  <si>
    <t>https://hubs.worldbank.org/docs/imagebank/pages/docprofile.aspx?nodeid=693985</t>
  </si>
  <si>
    <t>https://hubs.worldbank.org/docs/imagebank/pages/docprofile.aspx?nodeid=7317390</t>
  </si>
  <si>
    <t>https://hubs.worldbank.org/docs/imagebank/pages/docprofile.aspx?nodeid=19666101</t>
  </si>
  <si>
    <t>https://hubs.worldbank.org/docs/imagebank/pages/docprofile.aspx?nodeid=694785</t>
  </si>
  <si>
    <t>https://hubs.worldbank.org/docs/imagebank/pages/docprofile.aspx?nodeid=5819532</t>
  </si>
  <si>
    <t>https://hubs.worldbank.org/docs/imagebank/pages/docprofile.aspx?nodeid=19666687</t>
  </si>
  <si>
    <t>https://hubs.worldbank.org/docs/imagebank/pages/docprofile.aspx?nodeid=440893</t>
  </si>
  <si>
    <t>https://hubs.worldbank.org/docs/imagebank/pages/docprofile.aspx?nodeid=5607321</t>
  </si>
  <si>
    <t>https://hubs.worldbank.org/docs/imagebank/pages/docprofile.aspx?nodeid=19666666</t>
  </si>
  <si>
    <t>https://hubs.worldbank.org/docs/imagebank/pages/docprofile.aspx?nodeid=5836408</t>
  </si>
  <si>
    <t>https://hubs.worldbank.org/docs/imagebank/pages/docprofile.aspx?nodeid=19666722</t>
  </si>
  <si>
    <t>https://hubs.worldbank.org/docs/imagebank/pages/docprofile.aspx?nodeid=693780</t>
  </si>
  <si>
    <t>https://hubs.worldbank.org/docs/imagebank/pages/docprofile.aspx?nodeid=439120</t>
  </si>
  <si>
    <t>https://hubs.worldbank.org/docs/imagebank/pages/docprofile.aspx?nodeid=5707763</t>
  </si>
  <si>
    <t>https://hubs.worldbank.org/docs/imagebank/pages/docprofile.aspx?nodeid=19666701</t>
  </si>
  <si>
    <t>https://hubs.worldbank.org/docs/imagebank/pages/docprofile.aspx?nodeid=442220</t>
  </si>
  <si>
    <t>https://hubs.worldbank.org/docs/imagebank/pages/docprofile.aspx?nodeid=7581954</t>
  </si>
  <si>
    <t>https://hubs.worldbank.org/docs/imagebank/pages/docprofile.aspx?nodeid=19688543</t>
  </si>
  <si>
    <t>https://hubs.worldbank.org/docs/imagebank/pages/docprofile.aspx?nodeid=693732</t>
  </si>
  <si>
    <t>https://hubs.worldbank.org/docs/imagebank/pages/docprofile.aspx?nodeid=4413761</t>
  </si>
  <si>
    <t>https://hubs.worldbank.org/docs/imagebank/pages/docprofile.aspx?nodeid=19662415</t>
  </si>
  <si>
    <t>https://hubs.worldbank.org/docs/imagebank/pages/docprofile.aspx?nodeid=1346285</t>
  </si>
  <si>
    <t>https://hubs.worldbank.org/docs/imagebank/pages/docprofile.aspx?nodeid=9735922</t>
  </si>
  <si>
    <t>https://hubs.worldbank.org/docs/imagebank/pages/docprofile.aspx?nodeid=19700373</t>
  </si>
  <si>
    <t>https://hubs.worldbank.org/docs/imagebank/pages/docprofile.aspx?nodeid=18537800</t>
  </si>
  <si>
    <t>https://hubs.worldbank.org/docs/imagebank/pages/docprofile.aspx?nodeid=9799464</t>
  </si>
  <si>
    <t>https://hubs.worldbank.org/docs/imagebank/pages/docprofile.aspx?nodeid=19700598</t>
  </si>
  <si>
    <t>https://hubs.worldbank.org/docs/imagebank/pages/docprofile.aspx?nodeid=14508460</t>
  </si>
  <si>
    <t>https://hubs.worldbank.org/docs/imagebank/pages/docprofile.aspx?nodeid=438513</t>
  </si>
  <si>
    <t>https://hubs.worldbank.org/docs/imagebank/pages/docprofile.aspx?nodeid=437378</t>
  </si>
  <si>
    <t>https://hubs.worldbank.org/docs/imagebank/pages/docprofile.aspx?nodeid=9736257</t>
  </si>
  <si>
    <t>https://hubs.worldbank.org/docs/imagebank/pages/docprofile.aspx?nodeid=19700366</t>
  </si>
  <si>
    <t>https://hubs.worldbank.org/docs/imagebank/pages/docprofile.aspx?nodeid=442001</t>
  </si>
  <si>
    <t>https://hubs.worldbank.org/docs/imagebank/pages/docprofile.aspx?nodeid=9761323</t>
  </si>
  <si>
    <t>https://hubs.worldbank.org/docs/imagebank/pages/docprofile.aspx?nodeid=19693664</t>
  </si>
  <si>
    <t>https://hubs.worldbank.org/docs/imagebank/pages/docprofile.aspx?nodeid=12572885</t>
  </si>
  <si>
    <t>https://hubs.worldbank.org/docs/imagebank/pages/docprofile.aspx?nodeid=439277</t>
  </si>
  <si>
    <t>https://hubs.worldbank.org/docs/imagebank/pages/docprofile.aspx?nodeid=6448623</t>
  </si>
  <si>
    <t>https://hubs.worldbank.org/docs/imagebank/pages/docprofile.aspx?nodeid=19667768</t>
  </si>
  <si>
    <t>https://hubs.worldbank.org/docs/imagebank/pages/docprofile.aspx?nodeid=3661789</t>
  </si>
  <si>
    <t>https://hubs.worldbank.org/docs/imagebank/pages/docprofile.aspx?nodeid=15499570</t>
  </si>
  <si>
    <t>https://hubs.worldbank.org/docs/imagebank/pages/docprofile.aspx?nodeid=19712669</t>
  </si>
  <si>
    <t>https://hubs.worldbank.org/docs/imagebank/pages/docprofile.aspx?nodeid=438354</t>
  </si>
  <si>
    <t>https://hubs.worldbank.org/docs/imagebank/pages/docprofile.aspx?nodeid=6321114</t>
  </si>
  <si>
    <t>https://hubs.worldbank.org/docs/imagebank/pages/docprofile.aspx?nodeid=19667752</t>
  </si>
  <si>
    <t>https://hubs.worldbank.org/docs/imagebank/pages/docprofile.aspx?nodeid=1346437</t>
  </si>
  <si>
    <t>https://hubs.worldbank.org/docs/imagebank/pages/docprofile.aspx?nodeid=23056388</t>
  </si>
  <si>
    <t>https://hubs.worldbank.org/docs/imagebank/pages/docprofile.aspx?nodeid=24906991</t>
  </si>
  <si>
    <t>https://hubs.worldbank.org/docs/imagebank/pages/docprofile.aspx?nodeid=4610710</t>
  </si>
  <si>
    <t>https://hubs.worldbank.org/docs/imagebank/pages/docprofile.aspx?nodeid=19662479</t>
  </si>
  <si>
    <t>https://hubs.worldbank.org/docs/imagebank/pages/docprofile.aspx?nodeid=693847</t>
  </si>
  <si>
    <t>https://hubs.worldbank.org/docs/imagebank/pages/docprofile.aspx?nodeid=4685850</t>
  </si>
  <si>
    <t>https://hubs.worldbank.org/docs/imagebank/pages/docprofile.aspx?nodeid=19662506</t>
  </si>
  <si>
    <t>https://hubs.worldbank.org/docs/imagebank/pages/docprofile.aspx?nodeid=438175</t>
  </si>
  <si>
    <t>https://hubs.worldbank.org/docs/imagebank/pages/docprofile.aspx?nodeid=6538238</t>
  </si>
  <si>
    <t>https://hubs.worldbank.org/docs/imagebank/pages/docprofile.aspx?nodeid=19668180</t>
  </si>
  <si>
    <t>https://hubs.worldbank.org/docs/imagebank/pages/docprofile.aspx?nodeid=6830970</t>
  </si>
  <si>
    <t>https://hubs.worldbank.org/docs/imagebank/pages/docprofile.aspx?nodeid=24088111</t>
  </si>
  <si>
    <t>https://hubs.worldbank.org/docs/imagebank/pages/docprofile.aspx?nodeid=24988101</t>
  </si>
  <si>
    <t>https://hubs.worldbank.org/docs/imagebank/pages/docprofile.aspx?nodeid=9581800</t>
  </si>
  <si>
    <t>https://hubs.worldbank.org/docs/imagebank/pages/docprofile.aspx?nodeid=1121181</t>
  </si>
  <si>
    <t>https://hubs.worldbank.org/docs/imagebank/pages/docprofile.aspx?nodeid=8107954</t>
  </si>
  <si>
    <t>https://hubs.worldbank.org/docs/imagebank/pages/docprofile.aspx?nodeid=19692397</t>
  </si>
  <si>
    <t>https://hubs.worldbank.org/docs/imagebank/pages/docprofile.aspx?nodeid=440885</t>
  </si>
  <si>
    <t>https://hubs.worldbank.org/docs/imagebank/pages/docprofile.aspx?nodeid=9349522</t>
  </si>
  <si>
    <t>https://hubs.worldbank.org/docs/imagebank/pages/docprofile.aspx?nodeid=19694073</t>
  </si>
  <si>
    <t>https://hubs.worldbank.org/docs/imagebank/pages/docprofile.aspx?nodeid=1346290</t>
  </si>
  <si>
    <t>https://hubs.worldbank.org/docs/imagebank/pages/docprofile.aspx?nodeid=9784265</t>
  </si>
  <si>
    <t>https://hubs.worldbank.org/docs/imagebank/pages/docprofile.aspx?nodeid=19693815</t>
  </si>
  <si>
    <t>https://hubs.worldbank.org/docs/imagebank/pages/docprofile.aspx?nodeid=437978</t>
  </si>
  <si>
    <t>https://hubs.worldbank.org/docs/imagebank/pages/docprofile.aspx?nodeid=8130831</t>
  </si>
  <si>
    <t>https://hubs.worldbank.org/docs/imagebank/pages/docprofile.aspx?nodeid=19692394</t>
  </si>
  <si>
    <t>https://hubs.worldbank.org/docs/imagebank/pages/docprofile.aspx?nodeid=693614</t>
  </si>
  <si>
    <t>https://hubs.worldbank.org/docs/imagebank/pages/docprofile.aspx?nodeid=7572054</t>
  </si>
  <si>
    <t>https://hubs.worldbank.org/docs/imagebank/pages/docprofile.aspx?nodeid=19688508</t>
  </si>
  <si>
    <t>https://hubs.worldbank.org/docs/imagebank/pages/docprofile.aspx?nodeid=439718</t>
  </si>
  <si>
    <t>https://hubs.worldbank.org/docs/imagebank/pages/docprofile.aspx?nodeid=6342771</t>
  </si>
  <si>
    <t>https://hubs.worldbank.org/docs/imagebank/pages/docprofile.aspx?nodeid=19667756</t>
  </si>
  <si>
    <t>https://hubs.worldbank.org/docs/imagebank/pages/docprofile.aspx?nodeid=440898</t>
  </si>
  <si>
    <t>https://hubs.worldbank.org/docs/imagebank/pages/docprofile.aspx?nodeid=4411377</t>
  </si>
  <si>
    <t>https://hubs.worldbank.org/docs/imagebank/pages/docprofile.aspx?nodeid=19662426</t>
  </si>
  <si>
    <t>https://hubs.worldbank.org/docs/imagebank/pages/docprofile.aspx?nodeid=2958154</t>
  </si>
  <si>
    <t>https://hubs.worldbank.org/docs/imagebank/pages/docprofile.aspx?nodeid=16272475</t>
  </si>
  <si>
    <t>https://hubs.worldbank.org/docs/imagebank/pages/docprofile.aspx?nodeid=19716428</t>
  </si>
  <si>
    <t>https://hubs.worldbank.org/docs/imagebank/pages/docprofile.aspx?nodeid=1637750</t>
  </si>
  <si>
    <t>https://hubs.worldbank.org/docs/imagebank/pages/docprofile.aspx?nodeid=16274124</t>
  </si>
  <si>
    <t>https://hubs.worldbank.org/docs/imagebank/pages/docprofile.aspx?nodeid=19716443</t>
  </si>
  <si>
    <t>https://hubs.worldbank.org/docs/imagebank/pages/docprofile.aspx?nodeid=12726034</t>
  </si>
  <si>
    <t>https://hubs.worldbank.org/docs/imagebank/pages/docprofile.aspx?nodeid=439539</t>
  </si>
  <si>
    <t>https://hubs.worldbank.org/docs/imagebank/pages/docprofile.aspx?nodeid=6840059</t>
  </si>
  <si>
    <t>https://hubs.worldbank.org/docs/imagebank/pages/docprofile.aspx?nodeid=19675953</t>
  </si>
  <si>
    <t>https://hubs.worldbank.org/docs/imagebank/pages/docprofile.aspx?nodeid=2964215</t>
  </si>
  <si>
    <t>https://hubs.worldbank.org/docs/imagebank/pages/docprofile.aspx?nodeid=16244943</t>
  </si>
  <si>
    <t>https://hubs.worldbank.org/docs/imagebank/pages/docprofile.aspx?nodeid=19714330</t>
  </si>
  <si>
    <t>https://hubs.worldbank.org/docs/imagebank/pages/docprofile.aspx?nodeid=15057212</t>
  </si>
  <si>
    <t>https://hubs.worldbank.org/docs/imagebank/pages/docprofile.aspx?nodeid=437857</t>
  </si>
  <si>
    <t>https://hubs.worldbank.org/docs/imagebank/pages/docprofile.aspx?nodeid=10888317</t>
  </si>
  <si>
    <t>https://hubs.worldbank.org/docs/imagebank/pages/docprofile.aspx?nodeid=19701709</t>
  </si>
  <si>
    <t>https://hubs.worldbank.org/docs/imagebank/pages/docprofile.aspx?nodeid=692817</t>
  </si>
  <si>
    <t>https://hubs.worldbank.org/docs/imagebank/pages/docprofile.aspx?nodeid=9349535</t>
  </si>
  <si>
    <t>https://hubs.worldbank.org/docs/imagebank/pages/docprofile.aspx?nodeid=19694079</t>
  </si>
  <si>
    <t>https://hubs.worldbank.org/docs/imagebank/pages/docprofile.aspx?nodeid=15739926</t>
  </si>
  <si>
    <t>https://hubs.worldbank.org/docs/imagebank/pages/docprofile.aspx?nodeid=439482</t>
  </si>
  <si>
    <t>https://hubs.worldbank.org/docs/imagebank/pages/docprofile.aspx?nodeid=7196432</t>
  </si>
  <si>
    <t>https://hubs.worldbank.org/docs/imagebank/pages/docprofile.aspx?nodeid=19676303</t>
  </si>
  <si>
    <t>https://hubs.worldbank.org/docs/imagebank/pages/docprofile.aspx?nodeid=437900</t>
  </si>
  <si>
    <t>https://hubs.worldbank.org/docs/imagebank/pages/docprofile.aspx?nodeid=14036077</t>
  </si>
  <si>
    <t>https://hubs.worldbank.org/docs/imagebank/pages/docprofile.aspx?nodeid=19706467</t>
  </si>
  <si>
    <t>https://hubs.worldbank.org/docs/imagebank/pages/docprofile.aspx?nodeid=9088778</t>
  </si>
  <si>
    <t>https://hubs.worldbank.org/docs/imagebank/pages/docprofile.aspx?nodeid=693663</t>
  </si>
  <si>
    <t>https://hubs.worldbank.org/docs/imagebank/pages/docprofile.aspx?nodeid=2294845</t>
  </si>
  <si>
    <t>https://hubs.worldbank.org/docs/imagebank/pages/docprofile.aspx?nodeid=19659271</t>
  </si>
  <si>
    <t>https://hubs.worldbank.org/docs/imagebank/pages/docprofile.aspx?nodeid=8070671</t>
  </si>
  <si>
    <t>https://hubs.worldbank.org/docs/imagebank/pages/docprofile.aspx?nodeid=26547998</t>
  </si>
  <si>
    <t>https://hubs.worldbank.org/docs/imagebank/pages/docprofile.aspx?nodeid=27064171</t>
  </si>
  <si>
    <t>https://hubs.worldbank.org/docs/imagebank/pages/docprofile.aspx?nodeid=16941195</t>
  </si>
  <si>
    <t>https://hubs.worldbank.org/docs/imagebank/pages/docprofile.aspx?nodeid=3713855</t>
  </si>
  <si>
    <t>https://hubs.worldbank.org/docs/imagebank/pages/docprofile.aspx?nodeid=14999185</t>
  </si>
  <si>
    <t>https://hubs.worldbank.org/docs/imagebank/pages/docprofile.aspx?nodeid=19706770</t>
  </si>
  <si>
    <t>https://hubs.worldbank.org/docs/imagebank/pages/docprofile.aspx?nodeid=10745015</t>
  </si>
  <si>
    <t>https://hubs.worldbank.org/docs/imagebank/pages/docprofile.aspx?nodeid=2353688</t>
  </si>
  <si>
    <t>https://hubs.worldbank.org/docs/imagebank/pages/docprofile.aspx?nodeid=13881702</t>
  </si>
  <si>
    <t>https://hubs.worldbank.org/docs/imagebank/pages/docprofile.aspx?nodeid=19706397</t>
  </si>
  <si>
    <t>https://hubs.worldbank.org/docs/imagebank/pages/docprofile.aspx?nodeid=16633963</t>
  </si>
  <si>
    <t>https://hubs.worldbank.org/docs/imagebank/pages/docprofile.aspx?nodeid=437670</t>
  </si>
  <si>
    <t>https://hubs.worldbank.org/docs/imagebank/pages/docprofile.aspx?nodeid=7572274</t>
  </si>
  <si>
    <t>https://hubs.worldbank.org/docs/imagebank/pages/docprofile.aspx?nodeid=19688517</t>
  </si>
  <si>
    <t>https://hubs.worldbank.org/docs/imagebank/pages/docprofile.aspx?nodeid=693661</t>
  </si>
  <si>
    <t>https://hubs.worldbank.org/docs/imagebank/pages/docprofile.aspx?nodeid=1662742</t>
  </si>
  <si>
    <t>https://hubs.worldbank.org/docs/imagebank/pages/docprofile.aspx?nodeid=19614317</t>
  </si>
  <si>
    <t>https://hubs.worldbank.org/docs/imagebank/pages/docprofile.aspx?nodeid=1960913</t>
  </si>
  <si>
    <t>https://hubs.worldbank.org/docs/imagebank/pages/docprofile.aspx?nodeid=441017</t>
  </si>
  <si>
    <t>https://hubs.worldbank.org/docs/imagebank/pages/docprofile.aspx?nodeid=7100755</t>
  </si>
  <si>
    <t>https://hubs.worldbank.org/docs/imagebank/pages/docprofile.aspx?nodeid=19676272</t>
  </si>
  <si>
    <t>https://hubs.worldbank.org/docs/imagebank/pages/docprofile.aspx?nodeid=1940615</t>
  </si>
  <si>
    <t>https://hubs.worldbank.org/docs/imagebank/pages/docprofile.aspx?nodeid=11149958</t>
  </si>
  <si>
    <t>https://hubs.worldbank.org/docs/imagebank/pages/docprofile.aspx?nodeid=19701714</t>
  </si>
  <si>
    <t>https://hubs.worldbank.org/docs/imagebank/pages/docprofile.aspx?nodeid=19688541</t>
  </si>
  <si>
    <t>https://hubs.worldbank.org/docs/imagebank/pages/docprofile.aspx?nodeid=440623</t>
  </si>
  <si>
    <t>https://hubs.worldbank.org/docs/imagebank/pages/docprofile.aspx?nodeid=9047276</t>
  </si>
  <si>
    <t>https://hubs.worldbank.org/docs/imagebank/pages/docprofile.aspx?nodeid=19693731</t>
  </si>
  <si>
    <t>https://hubs.worldbank.org/docs/imagebank/pages/docprofile.aspx?nodeid=443649</t>
  </si>
  <si>
    <t>https://hubs.worldbank.org/docs/imagebank/pages/docprofile.aspx?nodeid=8154184</t>
  </si>
  <si>
    <t>https://hubs.worldbank.org/docs/imagebank/pages/docprofile.aspx?nodeid=19689656</t>
  </si>
  <si>
    <t>https://hubs.worldbank.org/docs/imagebank/pages/docprofile.aspx?nodeid=440248</t>
  </si>
  <si>
    <t>https://hubs.worldbank.org/docs/imagebank/pages/docprofile.aspx?nodeid=6940005</t>
  </si>
  <si>
    <t>https://hubs.worldbank.org/docs/imagebank/pages/docprofile.aspx?nodeid=19675986</t>
  </si>
  <si>
    <t>https://hubs.worldbank.org/docs/imagebank/pages/docprofile.aspx?nodeid=5056983</t>
  </si>
  <si>
    <t>https://hubs.worldbank.org/docs/imagebank/pages/docprofile.aspx?nodeid=16522998</t>
  </si>
  <si>
    <t>https://hubs.worldbank.org/docs/imagebank/pages/docprofile.aspx?nodeid=19716455</t>
  </si>
  <si>
    <t>https://hubs.worldbank.org/docs/imagebank/pages/docprofile.aspx?nodeid=1089509</t>
  </si>
  <si>
    <t>https://hubs.worldbank.org/docs/imagebank/pages/docprofile.aspx?nodeid=7394836</t>
  </si>
  <si>
    <t>https://hubs.worldbank.org/docs/imagebank/pages/docprofile.aspx?nodeid=19688091</t>
  </si>
  <si>
    <t>https://hubs.worldbank.org/docs/imagebank/pages/docprofile.aspx?nodeid=439119</t>
  </si>
  <si>
    <t>https://hubs.worldbank.org/docs/imagebank/pages/docprofile.aspx?nodeid=5617717</t>
  </si>
  <si>
    <t>https://hubs.worldbank.org/docs/imagebank/pages/docprofile.aspx?nodeid=19666169</t>
  </si>
  <si>
    <t>https://hubs.worldbank.org/docs/imagebank/pages/docprofile.aspx?nodeid=2300151</t>
  </si>
  <si>
    <t>https://hubs.worldbank.org/docs/imagebank/pages/docprofile.aspx?nodeid=16913838</t>
  </si>
  <si>
    <t>https://hubs.worldbank.org/docs/imagebank/pages/docprofile.aspx?nodeid=19717047</t>
  </si>
  <si>
    <t>https://hubs.worldbank.org/docs/imagebank/pages/docprofile.aspx?nodeid=12507287</t>
  </si>
  <si>
    <t>https://hubs.worldbank.org/docs/imagebank/pages/docprofile.aspx?nodeid=1637769</t>
  </si>
  <si>
    <t>https://hubs.worldbank.org/docs/imagebank/pages/docprofile.aspx?nodeid=10491256</t>
  </si>
  <si>
    <t>https://hubs.worldbank.org/docs/imagebank/pages/docprofile.aspx?nodeid=19700310</t>
  </si>
  <si>
    <t>https://hubs.worldbank.org/docs/imagebank/pages/docprofile.aspx?nodeid=440778</t>
  </si>
  <si>
    <t>https://hubs.worldbank.org/docs/imagebank/pages/docprofile.aspx?nodeid=6880744</t>
  </si>
  <si>
    <t>https://hubs.worldbank.org/docs/imagebank/pages/docprofile.aspx?nodeid=19676110</t>
  </si>
  <si>
    <t>https://hubs.worldbank.org/docs/imagebank/pages/docprofile.aspx?nodeid=693396</t>
  </si>
  <si>
    <t>https://hubs.worldbank.org/docs/imagebank/pages/docprofile.aspx?nodeid=12556752</t>
  </si>
  <si>
    <t>https://hubs.worldbank.org/docs/imagebank/pages/docprofile.aspx?nodeid=19706010</t>
  </si>
  <si>
    <t>https://hubs.worldbank.org/docs/imagebank/pages/docprofile.aspx?nodeid=7917982</t>
  </si>
  <si>
    <t>https://hubs.worldbank.org/docs/imagebank/pages/docprofile.aspx?nodeid=440618</t>
  </si>
  <si>
    <t>https://hubs.worldbank.org/docs/imagebank/pages/docprofile.aspx?nodeid=9638974</t>
  </si>
  <si>
    <t>https://hubs.worldbank.org/docs/imagebank/pages/docprofile.aspx?nodeid=19700344</t>
  </si>
  <si>
    <t>https://hubs.worldbank.org/docs/imagebank/pages/docprofile.aspx?nodeid=437645</t>
  </si>
  <si>
    <t>https://hubs.worldbank.org/docs/imagebank/pages/docprofile.aspx?nodeid=6537409</t>
  </si>
  <si>
    <t>https://hubs.worldbank.org/docs/imagebank/pages/docprofile.aspx?nodeid=19674357</t>
  </si>
  <si>
    <t>https://hubs.worldbank.org/docs/imagebank/pages/docprofile.aspx?nodeid=12605816</t>
  </si>
  <si>
    <t>https://hubs.worldbank.org/docs/imagebank/pages/docprofile.aspx?nodeid=438356</t>
  </si>
  <si>
    <t>https://hubs.worldbank.org/docs/imagebank/pages/docprofile.aspx?nodeid=6376261</t>
  </si>
  <si>
    <t>https://hubs.worldbank.org/docs/imagebank/pages/docprofile.aspx?nodeid=19667781</t>
  </si>
  <si>
    <t>https://hubs.worldbank.org/docs/imagebank/pages/docprofile.aspx?nodeid=1121274</t>
  </si>
  <si>
    <t>https://hubs.worldbank.org/docs/imagebank/pages/docprofile.aspx?nodeid=9838835</t>
  </si>
  <si>
    <t>https://hubs.worldbank.org/docs/imagebank/pages/docprofile.aspx?nodeid=19700647</t>
  </si>
  <si>
    <t>https://hubs.worldbank.org/docs/imagebank/pages/docprofile.aspx?nodeid=1121289</t>
  </si>
  <si>
    <t>https://hubs.worldbank.org/docs/imagebank/pages/docprofile.aspx?nodeid=11214864</t>
  </si>
  <si>
    <t>https://hubs.worldbank.org/docs/imagebank/pages/docprofile.aspx?nodeid=19702938</t>
  </si>
  <si>
    <t>https://hubs.worldbank.org/docs/imagebank/pages/docprofile.aspx?nodeid=12619212</t>
  </si>
  <si>
    <t>https://hubs.worldbank.org/docs/imagebank/pages/docprofile.aspx?nodeid=731762</t>
  </si>
  <si>
    <t>https://hubs.worldbank.org/docs/imagebank/pages/docprofile.aspx?nodeid=2413128</t>
  </si>
  <si>
    <t>https://hubs.worldbank.org/docs/imagebank/pages/docprofile.aspx?nodeid=19660160</t>
  </si>
  <si>
    <t>https://hubs.worldbank.org/docs/imagebank/pages/docprofile.aspx?nodeid=12250670</t>
  </si>
  <si>
    <t>https://hubs.worldbank.org/docs/imagebank/pages/docprofile.aspx?nodeid=437406</t>
  </si>
  <si>
    <t>https://hubs.worldbank.org/docs/imagebank/pages/docprofile.aspx?nodeid=10768761</t>
  </si>
  <si>
    <t>https://hubs.worldbank.org/docs/imagebank/pages/docprofile.aspx?nodeid=19701623</t>
  </si>
  <si>
    <t>https://hubs.worldbank.org/docs/imagebank/pages/docprofile.aspx?nodeid=692818</t>
  </si>
  <si>
    <t>https://hubs.worldbank.org/docs/imagebank/pages/docprofile.aspx?nodeid=5154869</t>
  </si>
  <si>
    <t>https://hubs.worldbank.org/docs/imagebank/pages/docprofile.aspx?nodeid=19663225</t>
  </si>
  <si>
    <t>https://hubs.worldbank.org/docs/imagebank/pages/docprofile.aspx?nodeid=1003125</t>
  </si>
  <si>
    <t>https://hubs.worldbank.org/docs/imagebank/pages/docprofile.aspx?nodeid=10155161</t>
  </si>
  <si>
    <t>https://hubs.worldbank.org/docs/imagebank/pages/docprofile.aspx?nodeid=19700776</t>
  </si>
  <si>
    <t>https://hubs.worldbank.org/docs/imagebank/pages/docprofile.aspx?nodeid=440977</t>
  </si>
  <si>
    <t>https://hubs.worldbank.org/docs/imagebank/pages/docprofile.aspx?nodeid=6547598</t>
  </si>
  <si>
    <t>https://hubs.worldbank.org/docs/imagebank/pages/docprofile.aspx?nodeid=19668161</t>
  </si>
  <si>
    <t>https://hubs.worldbank.org/docs/imagebank/pages/docprofile.aspx?nodeid=12619183</t>
  </si>
  <si>
    <t>https://hubs.worldbank.org/docs/imagebank/pages/docprofile.aspx?nodeid=1121205</t>
  </si>
  <si>
    <t>https://hubs.worldbank.org/docs/imagebank/pages/docprofile.aspx?nodeid=18451469</t>
  </si>
  <si>
    <t>https://hubs.worldbank.org/docs/imagebank/pages/docprofile.aspx?nodeid=19727368</t>
  </si>
  <si>
    <t>https://hubs.worldbank.org/docs/imagebank/pages/docprofile.aspx?nodeid=1346247</t>
  </si>
  <si>
    <t>https://hubs.worldbank.org/docs/imagebank/pages/docprofile.aspx?nodeid=9949744</t>
  </si>
  <si>
    <t>https://hubs.worldbank.org/docs/imagebank/pages/docprofile.aspx?nodeid=19700648</t>
  </si>
  <si>
    <t>https://hubs.worldbank.org/docs/imagebank/pages/docprofile.aspx?nodeid=442154</t>
  </si>
  <si>
    <t>https://hubs.worldbank.org/docs/imagebank/pages/docprofile.aspx?nodeid=6950082</t>
  </si>
  <si>
    <t>https://hubs.worldbank.org/docs/imagebank/pages/docprofile.aspx?nodeid=19676189</t>
  </si>
  <si>
    <t>https://hubs.worldbank.org/docs/imagebank/pages/docprofile.aspx?nodeid=693791</t>
  </si>
  <si>
    <t>https://hubs.worldbank.org/docs/imagebank/pages/docprofile.aspx?nodeid=2072622</t>
  </si>
  <si>
    <t>https://hubs.worldbank.org/docs/imagebank/pages/docprofile.aspx?nodeid=19636589</t>
  </si>
  <si>
    <t>https://hubs.worldbank.org/docs/imagebank/pages/docprofile.aspx?nodeid=441973</t>
  </si>
  <si>
    <t>https://hubs.worldbank.org/docs/imagebank/pages/docprofile.aspx?nodeid=6040140</t>
  </si>
  <si>
    <t>https://hubs.worldbank.org/docs/imagebank/pages/docprofile.aspx?nodeid=19667010</t>
  </si>
  <si>
    <t>https://hubs.worldbank.org/docs/imagebank/pages/docprofile.aspx?nodeid=440551</t>
  </si>
  <si>
    <t>https://hubs.worldbank.org/docs/imagebank/pages/docprofile.aspx?nodeid=6501431</t>
  </si>
  <si>
    <t>https://hubs.worldbank.org/docs/imagebank/pages/docprofile.aspx?nodeid=19667772</t>
  </si>
  <si>
    <t>https://hubs.worldbank.org/docs/imagebank/pages/docprofile.aspx?nodeid=439547</t>
  </si>
  <si>
    <t>https://hubs.worldbank.org/docs/imagebank/pages/docprofile.aspx?nodeid=7323176</t>
  </si>
  <si>
    <t>https://hubs.worldbank.org/docs/imagebank/pages/docprofile.aspx?nodeid=19687647</t>
  </si>
  <si>
    <t>https://hubs.worldbank.org/docs/imagebank/pages/docprofile.aspx?nodeid=6647527</t>
  </si>
  <si>
    <t>https://hubs.worldbank.org/docs/imagebank/pages/docprofile.aspx?nodeid=12881879</t>
  </si>
  <si>
    <t>https://hubs.worldbank.org/docs/imagebank/pages/docprofile.aspx?nodeid=19706381</t>
  </si>
  <si>
    <t>https://hubs.worldbank.org/docs/imagebank/pages/docprofile.aspx?nodeid=439536</t>
  </si>
  <si>
    <t>https://hubs.worldbank.org/docs/imagebank/pages/docprofile.aspx?nodeid=5539231</t>
  </si>
  <si>
    <t>https://hubs.worldbank.org/docs/imagebank/pages/docprofile.aspx?nodeid=19666495</t>
  </si>
  <si>
    <t>https://hubs.worldbank.org/docs/imagebank/pages/docprofile.aspx?nodeid=1490129</t>
  </si>
  <si>
    <t>https://hubs.worldbank.org/docs/imagebank/pages/docprofile.aspx?nodeid=19706414</t>
  </si>
  <si>
    <t>https://hubs.worldbank.org/docs/imagebank/pages/docprofile.aspx?nodeid=7556251</t>
  </si>
  <si>
    <t>https://hubs.worldbank.org/docs/imagebank/pages/docprofile.aspx?nodeid=438174</t>
  </si>
  <si>
    <t>https://hubs.worldbank.org/docs/imagebank/pages/docprofile.aspx?nodeid=8194990</t>
  </si>
  <si>
    <t>https://hubs.worldbank.org/docs/imagebank/pages/docprofile.aspx?nodeid=19693678</t>
  </si>
  <si>
    <t>https://hubs.worldbank.org/docs/imagebank/pages/docprofile.aspx?nodeid=1741060</t>
  </si>
  <si>
    <t>https://hubs.worldbank.org/docs/imagebank/pages/docprofile.aspx?nodeid=10975248</t>
  </si>
  <si>
    <t>https://hubs.worldbank.org/docs/imagebank/pages/docprofile.aspx?nodeid=19701738</t>
  </si>
  <si>
    <t>https://hubs.worldbank.org/docs/imagebank/pages/docprofile.aspx?nodeid=14494311</t>
  </si>
  <si>
    <t>https://hubs.worldbank.org/docs/imagebank/pages/docprofile.aspx?nodeid=442167</t>
  </si>
  <si>
    <t>https://hubs.worldbank.org/docs/imagebank/pages/docprofile.aspx?nodeid=3364343</t>
  </si>
  <si>
    <t>https://hubs.worldbank.org/docs/imagebank/pages/docprofile.aspx?nodeid=19662051</t>
  </si>
  <si>
    <t>https://hubs.worldbank.org/docs/imagebank/pages/docprofile.aspx?nodeid=1121297</t>
  </si>
  <si>
    <t>https://hubs.worldbank.org/docs/imagebank/pages/docprofile.aspx?nodeid=10909971</t>
  </si>
  <si>
    <t>https://hubs.worldbank.org/docs/imagebank/pages/docprofile.aspx?nodeid=19701655</t>
  </si>
  <si>
    <t>https://hubs.worldbank.org/docs/imagebank/pages/docprofile.aspx?nodeid=14450612</t>
  </si>
  <si>
    <t>https://hubs.worldbank.org/docs/imagebank/pages/docprofile.aspx?nodeid=438124</t>
  </si>
  <si>
    <t>https://hubs.worldbank.org/docs/imagebank/pages/docprofile.aspx?nodeid=6946260</t>
  </si>
  <si>
    <t>https://hubs.worldbank.org/docs/imagebank/pages/docprofile.aspx?nodeid=19676261</t>
  </si>
  <si>
    <t>https://hubs.worldbank.org/docs/imagebank/pages/docprofile.aspx?nodeid=442204</t>
  </si>
  <si>
    <t>https://hubs.worldbank.org/docs/imagebank/pages/docprofile.aspx?nodeid=2403510</t>
  </si>
  <si>
    <t>https://hubs.worldbank.org/docs/imagebank/pages/docprofile.aspx?nodeid=19659680</t>
  </si>
  <si>
    <t>https://hubs.worldbank.org/docs/imagebank/pages/docprofile.aspx?nodeid=2459515</t>
  </si>
  <si>
    <t>https://hubs.worldbank.org/docs/imagebank/pages/docprofile.aspx?nodeid=442003</t>
  </si>
  <si>
    <t>https://hubs.worldbank.org/docs/imagebank/pages/docprofile.aspx?nodeid=9838962</t>
  </si>
  <si>
    <t>https://hubs.worldbank.org/docs/imagebank/pages/docprofile.aspx?nodeid=19700638</t>
  </si>
  <si>
    <t>https://hubs.worldbank.org/docs/imagebank/pages/docprofile.aspx?nodeid=1717423</t>
  </si>
  <si>
    <t>https://hubs.worldbank.org/docs/imagebank/pages/docprofile.aspx?nodeid=5541963</t>
  </si>
  <si>
    <t>https://hubs.worldbank.org/docs/imagebank/pages/docprofile.aspx?nodeid=19666397</t>
  </si>
  <si>
    <t>https://hubs.worldbank.org/docs/imagebank/pages/docprofile.aspx?nodeid=440249</t>
  </si>
  <si>
    <t>https://hubs.worldbank.org/docs/imagebank/pages/docprofile.aspx?nodeid=8322433</t>
  </si>
  <si>
    <t>https://hubs.worldbank.org/docs/imagebank/pages/docprofile.aspx?nodeid=19692720</t>
  </si>
  <si>
    <t>https://hubs.worldbank.org/docs/imagebank/pages/docprofile.aspx?nodeid=1711089</t>
  </si>
  <si>
    <t>https://hubs.worldbank.org/docs/imagebank/pages/docprofile.aspx?nodeid=9345728</t>
  </si>
  <si>
    <t>https://hubs.worldbank.org/docs/imagebank/pages/docprofile.aspx?nodeid=19693673</t>
  </si>
  <si>
    <t>https://hubs.worldbank.org/docs/imagebank/pages/docprofile.aspx?nodeid=14487960</t>
  </si>
  <si>
    <t>https://hubs.worldbank.org/docs/imagebank/pages/docprofile.aspx?nodeid=6843560</t>
  </si>
  <si>
    <t>https://hubs.worldbank.org/docs/imagebank/pages/docprofile.aspx?nodeid=17996996</t>
  </si>
  <si>
    <t>https://hubs.worldbank.org/docs/imagebank/pages/docprofile.aspx?nodeid=19726161</t>
  </si>
  <si>
    <t>https://hubs.worldbank.org/docs/imagebank/pages/docprofile.aspx?nodeid=15287490</t>
  </si>
  <si>
    <t>https://hubs.worldbank.org/docs/imagebank/pages/docprofile.aspx?nodeid=438439</t>
  </si>
  <si>
    <t>https://hubs.worldbank.org/docs/imagebank/pages/docprofile.aspx?nodeid=8324101</t>
  </si>
  <si>
    <t>https://hubs.worldbank.org/docs/imagebank/pages/docprofile.aspx?nodeid=19693636</t>
  </si>
  <si>
    <t>https://hubs.worldbank.org/docs/imagebank/pages/docprofile.aspx?nodeid=10247713</t>
  </si>
  <si>
    <t>https://hubs.worldbank.org/docs/imagebank/pages/docprofile.aspx?nodeid=2341589</t>
  </si>
  <si>
    <t>https://hubs.worldbank.org/docs/imagebank/pages/docprofile.aspx?nodeid=17132037</t>
  </si>
  <si>
    <t>https://hubs.worldbank.org/docs/imagebank/pages/docprofile.aspx?nodeid=19717010</t>
  </si>
  <si>
    <t>https://hubs.worldbank.org/docs/imagebank/pages/docprofile.aspx?nodeid=693257</t>
  </si>
  <si>
    <t>https://hubs.worldbank.org/docs/imagebank/pages/docprofile.aspx?nodeid=8005999</t>
  </si>
  <si>
    <t>https://hubs.worldbank.org/docs/imagebank/pages/docprofile.aspx?nodeid=19692784</t>
  </si>
  <si>
    <t>https://hubs.worldbank.org/docs/imagebank/pages/docprofile.aspx?nodeid=5656407</t>
  </si>
  <si>
    <t>https://hubs.worldbank.org/docs/imagebank/pages/docprofile.aspx?nodeid=19801752</t>
  </si>
  <si>
    <t>https://hubs.worldbank.org/docs/imagebank/pages/docprofile.aspx?nodeid=20463456</t>
  </si>
  <si>
    <t>https://hubs.worldbank.org/docs/imagebank/pages/docprofile.aspx?nodeid=437788</t>
  </si>
  <si>
    <t>https://hubs.worldbank.org/docs/imagebank/pages/docprofile.aspx?nodeid=7591528</t>
  </si>
  <si>
    <t>https://hubs.worldbank.org/docs/imagebank/pages/docprofile.aspx?nodeid=19688858</t>
  </si>
  <si>
    <t>https://hubs.worldbank.org/docs/imagebank/pages/docprofile.aspx?nodeid=439558</t>
  </si>
  <si>
    <t>https://hubs.worldbank.org/docs/imagebank/pages/docprofile.aspx?nodeid=2857047</t>
  </si>
  <si>
    <t>https://hubs.worldbank.org/docs/imagebank/pages/docprofile.aspx?nodeid=19660874</t>
  </si>
  <si>
    <t>https://hubs.worldbank.org/docs/imagebank/pages/docprofile.aspx?nodeid=1490122</t>
  </si>
  <si>
    <t>https://hubs.worldbank.org/docs/imagebank/pages/docprofile.aspx?nodeid=10927197</t>
  </si>
  <si>
    <t>https://hubs.worldbank.org/docs/imagebank/pages/docprofile.aspx?nodeid=19701739</t>
  </si>
  <si>
    <t>https://hubs.worldbank.org/docs/imagebank/pages/docprofile.aspx?nodeid=8475657</t>
  </si>
  <si>
    <t>https://hubs.worldbank.org/docs/imagebank/pages/docprofile.aspx?nodeid=439545</t>
  </si>
  <si>
    <t>https://hubs.worldbank.org/docs/imagebank/pages/docprofile.aspx?nodeid=2401860</t>
  </si>
  <si>
    <t>https://hubs.worldbank.org/docs/imagebank/pages/docprofile.aspx?nodeid=19659857</t>
  </si>
  <si>
    <t>https://hubs.worldbank.org/docs/imagebank/pages/docprofile.aspx?nodeid=439201</t>
  </si>
  <si>
    <t>https://hubs.worldbank.org/docs/imagebank/pages/docprofile.aspx?nodeid=8138980</t>
  </si>
  <si>
    <t>https://hubs.worldbank.org/docs/imagebank/pages/docprofile.aspx?nodeid=19692387</t>
  </si>
  <si>
    <t>https://hubs.worldbank.org/docs/imagebank/pages/docprofile.aspx?nodeid=437773</t>
  </si>
  <si>
    <t>https://hubs.worldbank.org/docs/imagebank/pages/docprofile.aspx?nodeid=5854292</t>
  </si>
  <si>
    <t>https://hubs.worldbank.org/docs/imagebank/pages/docprofile.aspx?nodeid=19666977</t>
  </si>
  <si>
    <t>https://hubs.worldbank.org/docs/imagebank/pages/docprofile.aspx?nodeid=441990</t>
  </si>
  <si>
    <t>https://hubs.worldbank.org/docs/imagebank/pages/docprofile.aspx?nodeid=4806031</t>
  </si>
  <si>
    <t>https://hubs.worldbank.org/docs/imagebank/pages/docprofile.aspx?nodeid=19663037</t>
  </si>
  <si>
    <t>https://hubs.worldbank.org/docs/imagebank/pages/docprofile.aspx?nodeid=15681124</t>
  </si>
  <si>
    <t>https://hubs.worldbank.org/docs/imagebank/pages/docprofile.aspx?nodeid=19712770</t>
  </si>
  <si>
    <t>https://hubs.worldbank.org/docs/imagebank/pages/docprofile.aspx?nodeid=440671</t>
  </si>
  <si>
    <t>https://hubs.worldbank.org/docs/imagebank/pages/docprofile.aspx?nodeid=5869212</t>
  </si>
  <si>
    <t>https://hubs.worldbank.org/docs/imagebank/pages/docprofile.aspx?nodeid=19666979</t>
  </si>
  <si>
    <t>https://hubs.worldbank.org/docs/imagebank/pages/docprofile.aspx?nodeid=729336</t>
  </si>
  <si>
    <t>https://hubs.worldbank.org/docs/imagebank/pages/docprofile.aspx?nodeid=10271444</t>
  </si>
  <si>
    <t>https://hubs.worldbank.org/docs/imagebank/pages/docprofile.aspx?nodeid=19700771</t>
  </si>
  <si>
    <t>https://hubs.worldbank.org/docs/imagebank/pages/docprofile.aspx?nodeid=440629</t>
  </si>
  <si>
    <t>https://hubs.worldbank.org/docs/imagebank/pages/docprofile.aspx?nodeid=6782948</t>
  </si>
  <si>
    <t>https://hubs.worldbank.org/docs/imagebank/pages/docprofile.aspx?nodeid=19675156</t>
  </si>
  <si>
    <t>https://hubs.worldbank.org/docs/imagebank/pages/docprofile.aspx?nodeid=1814001</t>
  </si>
  <si>
    <t>https://hubs.worldbank.org/docs/imagebank/pages/docprofile.aspx?nodeid=9633202</t>
  </si>
  <si>
    <t>https://hubs.worldbank.org/docs/imagebank/pages/docprofile.aspx?nodeid=19698692</t>
  </si>
  <si>
    <t>https://hubs.worldbank.org/docs/imagebank/pages/docprofile.aspx?nodeid=440660</t>
  </si>
  <si>
    <t>https://hubs.worldbank.org/docs/imagebank/pages/docprofile.aspx?nodeid=4329386</t>
  </si>
  <si>
    <t>https://hubs.worldbank.org/docs/imagebank/pages/docprofile.aspx?nodeid=19662412</t>
  </si>
  <si>
    <t>https://hubs.worldbank.org/docs/imagebank/pages/docprofile.aspx?nodeid=693254</t>
  </si>
  <si>
    <t>https://hubs.worldbank.org/docs/imagebank/pages/docprofile.aspx?nodeid=7571955</t>
  </si>
  <si>
    <t>https://hubs.worldbank.org/docs/imagebank/pages/docprofile.aspx?nodeid=19688516</t>
  </si>
  <si>
    <t>https://hubs.worldbank.org/docs/imagebank/pages/docprofile.aspx?nodeid=11506177</t>
  </si>
  <si>
    <t>https://hubs.worldbank.org/docs/imagebank/pages/docprofile.aspx?nodeid=15404200</t>
  </si>
  <si>
    <t>https://hubs.worldbank.org/docs/imagebank/pages/docprofile.aspx?nodeid=19712663</t>
  </si>
  <si>
    <t>https://hubs.worldbank.org/docs/imagebank/pages/docprofile.aspx?nodeid=439630</t>
  </si>
  <si>
    <t>https://hubs.worldbank.org/docs/imagebank/pages/docprofile.aspx?nodeid=9735955</t>
  </si>
  <si>
    <t>https://hubs.worldbank.org/docs/imagebank/pages/docprofile.aspx?nodeid=19700557</t>
  </si>
  <si>
    <t>https://hubs.worldbank.org/docs/imagebank/pages/docprofile.aspx?nodeid=18261557</t>
  </si>
  <si>
    <t>https://hubs.worldbank.org/docs/imagebank/pages/docprofile.aspx?nodeid=2400644</t>
  </si>
  <si>
    <t>https://hubs.worldbank.org/docs/imagebank/pages/docprofile.aspx?nodeid=11889168</t>
  </si>
  <si>
    <t>https://hubs.worldbank.org/docs/imagebank/pages/docprofile.aspx?nodeid=19703347</t>
  </si>
  <si>
    <t>https://hubs.worldbank.org/docs/imagebank/pages/docprofile.aspx?nodeid=440994</t>
  </si>
  <si>
    <t>https://hubs.worldbank.org/docs/imagebank/pages/docprofile.aspx?nodeid=9718434</t>
  </si>
  <si>
    <t>https://hubs.worldbank.org/docs/imagebank/pages/docprofile.aspx?nodeid=19700360</t>
  </si>
  <si>
    <t>https://hubs.worldbank.org/docs/imagebank/pages/docprofile.aspx?nodeid=8330838</t>
  </si>
  <si>
    <t>https://hubs.worldbank.org/docs/imagebank/pages/docprofile.aspx?nodeid=19688084</t>
  </si>
  <si>
    <t>https://hubs.worldbank.org/docs/imagebank/pages/docprofile.aspx?nodeid=439554</t>
  </si>
  <si>
    <t>https://hubs.worldbank.org/docs/imagebank/pages/docprofile.aspx?nodeid=7581491</t>
  </si>
  <si>
    <t>https://hubs.worldbank.org/docs/imagebank/pages/docprofile.aspx?nodeid=19688544</t>
  </si>
  <si>
    <t>https://hubs.worldbank.org/docs/imagebank/pages/docprofile.aspx?nodeid=6566961</t>
  </si>
  <si>
    <t>https://hubs.worldbank.org/docs/imagebank/pages/docprofile.aspx?nodeid=17046592</t>
  </si>
  <si>
    <t>https://hubs.worldbank.org/docs/imagebank/pages/docprofile.aspx?nodeid=19717007</t>
  </si>
  <si>
    <t>https://hubs.worldbank.org/docs/imagebank/pages/docprofile.aspx?nodeid=1934932</t>
  </si>
  <si>
    <t>https://hubs.worldbank.org/docs/imagebank/pages/docprofile.aspx?nodeid=10956649</t>
  </si>
  <si>
    <t>https://hubs.worldbank.org/docs/imagebank/pages/docprofile.aspx?nodeid=19701711</t>
  </si>
  <si>
    <t>https://hubs.worldbank.org/docs/imagebank/pages/docprofile.aspx?nodeid=7167665</t>
  </si>
  <si>
    <t>https://hubs.worldbank.org/docs/imagebank/pages/docprofile.aspx?nodeid=437669</t>
  </si>
  <si>
    <t>https://hubs.worldbank.org/docs/imagebank/pages/docprofile.aspx?nodeid=9633172</t>
  </si>
  <si>
    <t>https://hubs.worldbank.org/docs/imagebank/pages/docprofile.aspx?nodeid=19700340</t>
  </si>
  <si>
    <t>https://hubs.worldbank.org/docs/imagebank/pages/docprofile.aspx?nodeid=437377</t>
  </si>
  <si>
    <t>https://hubs.worldbank.org/docs/imagebank/pages/docprofile.aspx?nodeid=5609374</t>
  </si>
  <si>
    <t>https://hubs.worldbank.org/docs/imagebank/pages/docprofile.aspx?nodeid=19666420</t>
  </si>
  <si>
    <t>https://hubs.worldbank.org/docs/imagebank/pages/docprofile.aspx?nodeid=1089498</t>
  </si>
  <si>
    <t>https://hubs.worldbank.org/docs/imagebank/pages/docprofile.aspx?nodeid=12502725</t>
  </si>
  <si>
    <t>https://hubs.worldbank.org/docs/imagebank/pages/docprofile.aspx?nodeid=19703384</t>
  </si>
  <si>
    <t>https://hubs.worldbank.org/docs/imagebank/pages/docprofile.aspx?nodeid=2170151</t>
  </si>
  <si>
    <t>https://hubs.worldbank.org/docs/imagebank/pages/docprofile.aspx?nodeid=11620678</t>
  </si>
  <si>
    <t>https://hubs.worldbank.org/docs/imagebank/pages/docprofile.aspx?nodeid=19703022</t>
  </si>
  <si>
    <t>https://hubs.worldbank.org/docs/imagebank/pages/docprofile.aspx?nodeid=1121196</t>
  </si>
  <si>
    <t>https://hubs.worldbank.org/docs/imagebank/pages/docprofile.aspx?nodeid=12556480</t>
  </si>
  <si>
    <t>https://hubs.worldbank.org/docs/imagebank/pages/docprofile.aspx?nodeid=19706038</t>
  </si>
  <si>
    <t>https://hubs.worldbank.org/docs/imagebank/pages/docprofile.aspx?nodeid=10709383</t>
  </si>
  <si>
    <t>https://hubs.worldbank.org/docs/imagebank/pages/docprofile.aspx?nodeid=1788055</t>
  </si>
  <si>
    <t>https://hubs.worldbank.org/docs/imagebank/pages/docprofile.aspx?nodeid=17171658</t>
  </si>
  <si>
    <t>https://hubs.worldbank.org/docs/imagebank/pages/docprofile.aspx?nodeid=19717090</t>
  </si>
  <si>
    <t>https://hubs.worldbank.org/docs/imagebank/pages/docprofile.aspx?nodeid=13264530</t>
  </si>
  <si>
    <t>https://hubs.worldbank.org/docs/imagebank/pages/docprofile.aspx?nodeid=1000461</t>
  </si>
  <si>
    <t>https://hubs.worldbank.org/docs/imagebank/pages/docprofile.aspx?nodeid=7582679</t>
  </si>
  <si>
    <t>https://hubs.worldbank.org/docs/imagebank/pages/docprofile.aspx?nodeid=19688518</t>
  </si>
  <si>
    <t>https://hubs.worldbank.org/docs/imagebank/pages/docprofile.aspx?nodeid=7358428</t>
  </si>
  <si>
    <t>https://hubs.worldbank.org/docs/imagebank/pages/docprofile.aspx?nodeid=17132001</t>
  </si>
  <si>
    <t>https://hubs.worldbank.org/docs/imagebank/pages/docprofile.aspx?nodeid=19717111</t>
  </si>
  <si>
    <t>https://hubs.worldbank.org/docs/imagebank/pages/docprofile.aspx?nodeid=717485</t>
  </si>
  <si>
    <t>https://hubs.worldbank.org/docs/imagebank/pages/docprofile.aspx?nodeid=10622423</t>
  </si>
  <si>
    <t>https://hubs.worldbank.org/docs/imagebank/pages/docprofile.aspx?nodeid=19701600</t>
  </si>
  <si>
    <t>https://hubs.worldbank.org/docs/imagebank/pages/docprofile.aspx?nodeid=3141116</t>
  </si>
  <si>
    <t>https://hubs.worldbank.org/docs/imagebank/pages/docprofile.aspx?nodeid=15443887</t>
  </si>
  <si>
    <t>https://hubs.worldbank.org/docs/imagebank/pages/docprofile.aspx?nodeid=19712444</t>
  </si>
  <si>
    <t>https://hubs.worldbank.org/docs/imagebank/pages/docprofile.aspx?nodeid=1949793</t>
  </si>
  <si>
    <t>https://hubs.worldbank.org/docs/imagebank/pages/docprofile.aspx?nodeid=19706761</t>
  </si>
  <si>
    <t>https://hubs.worldbank.org/docs/imagebank/pages/docprofile.aspx?nodeid=12595118</t>
  </si>
  <si>
    <t>https://hubs.worldbank.org/docs/imagebank/pages/docprofile.aspx?nodeid=828394</t>
  </si>
  <si>
    <t>https://hubs.worldbank.org/docs/imagebank/pages/docprofile.aspx?nodeid=11643648</t>
  </si>
  <si>
    <t>https://hubs.worldbank.org/docs/imagebank/pages/docprofile.aspx?nodeid=19703108</t>
  </si>
  <si>
    <t>https://hubs.worldbank.org/docs/imagebank/pages/docprofile.aspx?nodeid=437639</t>
  </si>
  <si>
    <t>https://hubs.worldbank.org/docs/imagebank/pages/docprofile.aspx?nodeid=5843300</t>
  </si>
  <si>
    <t>https://hubs.worldbank.org/docs/imagebank/pages/docprofile.aspx?nodeid=19667366</t>
  </si>
  <si>
    <t>https://hubs.worldbank.org/docs/imagebank/pages/docprofile.aspx?nodeid=437659</t>
  </si>
  <si>
    <t>https://hubs.worldbank.org/docs/imagebank/pages/docprofile.aspx?nodeid=4647536</t>
  </si>
  <si>
    <t>https://hubs.worldbank.org/docs/imagebank/pages/docprofile.aspx?nodeid=19662512</t>
  </si>
  <si>
    <t>https://hubs.worldbank.org/docs/imagebank/pages/docprofile.aspx?nodeid=5801174</t>
  </si>
  <si>
    <t>https://hubs.worldbank.org/docs/imagebank/pages/docprofile.aspx?nodeid=19883750</t>
  </si>
  <si>
    <t>https://hubs.worldbank.org/docs/imagebank/pages/docprofile.aspx?nodeid=24140960</t>
  </si>
  <si>
    <t>https://hubs.worldbank.org/docs/imagebank/pages/docprofile.aspx?nodeid=15234669</t>
  </si>
  <si>
    <t>https://hubs.worldbank.org/docs/imagebank/pages/docprofile.aspx?nodeid=437789</t>
  </si>
  <si>
    <t>https://hubs.worldbank.org/docs/imagebank/pages/docprofile.aspx?nodeid=9748915</t>
  </si>
  <si>
    <t>https://hubs.worldbank.org/docs/imagebank/pages/docprofile.aspx?nodeid=19700595</t>
  </si>
  <si>
    <t>https://hubs.worldbank.org/docs/imagebank/pages/docprofile.aspx?nodeid=443647</t>
  </si>
  <si>
    <t>https://hubs.worldbank.org/docs/imagebank/pages/docprofile.aspx?nodeid=6704705</t>
  </si>
  <si>
    <t>https://hubs.worldbank.org/docs/imagebank/pages/docprofile.aspx?nodeid=19675940</t>
  </si>
  <si>
    <t>https://hubs.worldbank.org/docs/imagebank/pages/docprofile.aspx?nodeid=1121184</t>
  </si>
  <si>
    <t>https://hubs.worldbank.org/docs/imagebank/pages/docprofile.aspx?nodeid=7275422</t>
  </si>
  <si>
    <t>https://hubs.worldbank.org/docs/imagebank/pages/docprofile.aspx?nodeid=19676307</t>
  </si>
  <si>
    <t>https://hubs.worldbank.org/docs/imagebank/pages/docprofile.aspx?nodeid=2464466</t>
  </si>
  <si>
    <t>https://hubs.worldbank.org/docs/imagebank/pages/docprofile.aspx?nodeid=18417529</t>
  </si>
  <si>
    <t>https://hubs.worldbank.org/docs/imagebank/pages/docprofile.aspx?nodeid=20462294</t>
  </si>
  <si>
    <t>https://hubs.worldbank.org/docs/imagebank/pages/docprofile.aspx?nodeid=14493860</t>
  </si>
  <si>
    <t>https://hubs.worldbank.org/docs/imagebank/pages/docprofile.aspx?nodeid=1803805</t>
  </si>
  <si>
    <t>https://hubs.worldbank.org/docs/imagebank/pages/docprofile.aspx?nodeid=13235533</t>
  </si>
  <si>
    <t>https://hubs.worldbank.org/docs/imagebank/pages/docprofile.aspx?nodeid=19706408</t>
  </si>
  <si>
    <t>https://hubs.worldbank.org/docs/imagebank/pages/docprofile.aspx?nodeid=5624845</t>
  </si>
  <si>
    <t>https://hubs.worldbank.org/docs/imagebank/pages/docprofile.aspx?nodeid=17171935</t>
  </si>
  <si>
    <t>https://hubs.worldbank.org/docs/imagebank/pages/docprofile.aspx?nodeid=19717068</t>
  </si>
  <si>
    <t>https://hubs.worldbank.org/docs/imagebank/pages/docprofile.aspx?nodeid=2020243</t>
  </si>
  <si>
    <t>https://hubs.worldbank.org/docs/imagebank/pages/docprofile.aspx?nodeid=10875356</t>
  </si>
  <si>
    <t>https://hubs.worldbank.org/docs/imagebank/pages/docprofile.aspx?nodeid=19701636</t>
  </si>
  <si>
    <t>https://hubs.worldbank.org/docs/imagebank/pages/docprofile.aspx?nodeid=2815540</t>
  </si>
  <si>
    <t>https://hubs.worldbank.org/docs/imagebank/pages/docprofile.aspx?nodeid=14695112</t>
  </si>
  <si>
    <t>https://hubs.worldbank.org/docs/imagebank/pages/docprofile.aspx?nodeid=19706550</t>
  </si>
  <si>
    <t>https://hubs.worldbank.org/docs/imagebank/pages/docprofile.aspx?nodeid=12805939</t>
  </si>
  <si>
    <t>https://hubs.worldbank.org/docs/imagebank/pages/docprofile.aspx?nodeid=1713322</t>
  </si>
  <si>
    <t>https://hubs.worldbank.org/docs/imagebank/pages/docprofile.aspx?nodeid=19712743</t>
  </si>
  <si>
    <t>https://hubs.worldbank.org/docs/imagebank/pages/docprofile.aspx?nodeid=1802687</t>
  </si>
  <si>
    <t>https://hubs.worldbank.org/docs/imagebank/pages/docprofile.aspx?nodeid=9095506</t>
  </si>
  <si>
    <t>https://hubs.worldbank.org/docs/imagebank/pages/docprofile.aspx?nodeid=19693653</t>
  </si>
  <si>
    <t>https://hubs.worldbank.org/docs/imagebank/pages/docprofile.aspx?nodeid=1121284</t>
  </si>
  <si>
    <t>https://hubs.worldbank.org/docs/imagebank/pages/docprofile.aspx?nodeid=12590655</t>
  </si>
  <si>
    <t>https://hubs.worldbank.org/docs/imagebank/pages/docprofile.aspx?nodeid=19706158</t>
  </si>
  <si>
    <t>https://hubs.worldbank.org/docs/imagebank/pages/docprofile.aspx?nodeid=4381077</t>
  </si>
  <si>
    <t>https://hubs.worldbank.org/docs/imagebank/pages/docprofile.aspx?nodeid=19717019</t>
  </si>
  <si>
    <t>https://hubs.worldbank.org/docs/imagebank/pages/docprofile.aspx?nodeid=11609029</t>
  </si>
  <si>
    <t>https://hubs.worldbank.org/docs/imagebank/pages/docprofile.aspx?nodeid=1490147</t>
  </si>
  <si>
    <t>https://hubs.worldbank.org/docs/imagebank/pages/docprofile.aspx?nodeid=7837634</t>
  </si>
  <si>
    <t>https://hubs.worldbank.org/docs/imagebank/pages/docprofile.aspx?nodeid=19674359</t>
  </si>
  <si>
    <t>https://hubs.worldbank.org/docs/imagebank/pages/docprofile.aspx?nodeid=437787</t>
  </si>
  <si>
    <t>https://hubs.worldbank.org/docs/imagebank/pages/docprofile.aspx?nodeid=6021830</t>
  </si>
  <si>
    <t>https://hubs.worldbank.org/docs/imagebank/pages/docprofile.aspx?nodeid=19666988</t>
  </si>
  <si>
    <t>https://hubs.worldbank.org/docs/imagebank/pages/docprofile.aspx?nodeid=9689866</t>
  </si>
  <si>
    <t>https://hubs.worldbank.org/docs/imagebank/pages/docprofile.aspx?nodeid=1346253</t>
  </si>
  <si>
    <t>https://hubs.worldbank.org/docs/imagebank/pages/docprofile.aspx?nodeid=11217839</t>
  </si>
  <si>
    <t>https://hubs.worldbank.org/docs/imagebank/pages/docprofile.aspx?nodeid=19702982</t>
  </si>
  <si>
    <t>https://hubs.worldbank.org/docs/imagebank/pages/docprofile.aspx?nodeid=14616362</t>
  </si>
  <si>
    <t>https://hubs.worldbank.org/docs/imagebank/pages/docprofile.aspx?nodeid=439825</t>
  </si>
  <si>
    <t>https://hubs.worldbank.org/docs/imagebank/pages/docprofile.aspx?nodeid=5610297</t>
  </si>
  <si>
    <t>https://hubs.worldbank.org/docs/imagebank/pages/docprofile.aspx?nodeid=19666106</t>
  </si>
  <si>
    <t>https://hubs.worldbank.org/docs/imagebank/pages/docprofile.aspx?nodeid=1047499</t>
  </si>
  <si>
    <t>https://hubs.worldbank.org/docs/imagebank/pages/docprofile.aspx?nodeid=6027990</t>
  </si>
  <si>
    <t>https://hubs.worldbank.org/docs/imagebank/pages/docprofile.aspx?nodeid=19667382</t>
  </si>
  <si>
    <t>https://hubs.worldbank.org/docs/imagebank/pages/docprofile.aspx?nodeid=1718700</t>
  </si>
  <si>
    <t>https://hubs.worldbank.org/docs/imagebank/pages/docprofile.aspx?nodeid=12685756</t>
  </si>
  <si>
    <t>https://hubs.worldbank.org/docs/imagebank/pages/docprofile.aspx?nodeid=19706052</t>
  </si>
  <si>
    <t>https://hubs.worldbank.org/docs/imagebank/pages/docprofile.aspx?nodeid=16432446</t>
  </si>
  <si>
    <t>https://hubs.worldbank.org/docs/imagebank/pages/docprofile.aspx?nodeid=2429368</t>
  </si>
  <si>
    <t>https://hubs.worldbank.org/docs/imagebank/pages/docprofile.aspx?nodeid=19666395</t>
  </si>
  <si>
    <t>https://hubs.worldbank.org/docs/imagebank/pages/docprofile.aspx?nodeid=1675538</t>
  </si>
  <si>
    <t>https://hubs.worldbank.org/docs/imagebank/pages/docprofile.aspx?nodeid=693074</t>
  </si>
  <si>
    <t>https://hubs.worldbank.org/docs/imagebank/pages/docprofile.aspx?nodeid=6866190</t>
  </si>
  <si>
    <t>https://hubs.worldbank.org/docs/imagebank/pages/docprofile.aspx?nodeid=19675984</t>
  </si>
  <si>
    <t>https://hubs.worldbank.org/docs/imagebank/pages/docprofile.aspx?nodeid=1089508</t>
  </si>
  <si>
    <t>https://hubs.worldbank.org/docs/imagebank/pages/docprofile.aspx?nodeid=7582624</t>
  </si>
  <si>
    <t>https://hubs.worldbank.org/docs/imagebank/pages/docprofile.aspx?nodeid=19688538</t>
  </si>
  <si>
    <t>https://hubs.worldbank.org/docs/imagebank/pages/docprofile.aspx?nodeid=437792</t>
  </si>
  <si>
    <t>https://hubs.worldbank.org/docs/imagebank/pages/docprofile.aspx?nodeid=5864844</t>
  </si>
  <si>
    <t>https://hubs.worldbank.org/docs/imagebank/pages/docprofile.aspx?nodeid=19666704</t>
  </si>
  <si>
    <t>https://hubs.worldbank.org/docs/imagebank/pages/docprofile.aspx?nodeid=1681430</t>
  </si>
  <si>
    <t>https://hubs.worldbank.org/docs/imagebank/pages/docprofile.aspx?nodeid=9784263</t>
  </si>
  <si>
    <t>https://hubs.worldbank.org/docs/imagebank/pages/docprofile.aspx?nodeid=19694052</t>
  </si>
  <si>
    <t>https://hubs.worldbank.org/docs/imagebank/pages/docprofile.aspx?nodeid=438374</t>
  </si>
  <si>
    <t>https://hubs.worldbank.org/docs/imagebank/pages/docprofile.aspx?nodeid=9349559</t>
  </si>
  <si>
    <t>https://hubs.worldbank.org/docs/imagebank/pages/docprofile.aspx?nodeid=19694072</t>
  </si>
  <si>
    <t>https://hubs.worldbank.org/docs/imagebank/pages/docprofile.aspx?nodeid=14518076</t>
  </si>
  <si>
    <t>https://hubs.worldbank.org/docs/imagebank/pages/docprofile.aspx?nodeid=436962</t>
  </si>
  <si>
    <t>https://hubs.worldbank.org/docs/imagebank/pages/docprofile.aspx?nodeid=5521725</t>
  </si>
  <si>
    <t>https://hubs.worldbank.org/docs/imagebank/pages/docprofile.aspx?nodeid=19666449</t>
  </si>
  <si>
    <t>https://hubs.worldbank.org/docs/imagebank/pages/docprofile.aspx?nodeid=2075368</t>
  </si>
  <si>
    <t>https://hubs.worldbank.org/docs/imagebank/pages/docprofile.aspx?nodeid=12861955</t>
  </si>
  <si>
    <t>https://hubs.worldbank.org/docs/imagebank/pages/docprofile.aspx?nodeid=19706085</t>
  </si>
  <si>
    <t>https://hubs.worldbank.org/docs/imagebank/pages/docprofile.aspx?nodeid=7425455</t>
  </si>
  <si>
    <t>https://hubs.worldbank.org/docs/imagebank/pages/docprofile.aspx?nodeid=1695617</t>
  </si>
  <si>
    <t>https://hubs.worldbank.org/docs/imagebank/pages/docprofile.aspx?nodeid=19706483</t>
  </si>
  <si>
    <t>https://hubs.worldbank.org/docs/imagebank/pages/docprofile.aspx?nodeid=7894279</t>
  </si>
  <si>
    <t>https://hubs.worldbank.org/docs/imagebank/pages/docprofile.aspx?nodeid=2957944</t>
  </si>
  <si>
    <t>https://hubs.worldbank.org/docs/imagebank/pages/docprofile.aspx?nodeid=14041959</t>
  </si>
  <si>
    <t>https://hubs.worldbank.org/docs/imagebank/pages/docprofile.aspx?nodeid=19706458</t>
  </si>
  <si>
    <t>https://hubs.worldbank.org/docs/imagebank/pages/docprofile.aspx?nodeid=2354109</t>
  </si>
  <si>
    <t>https://hubs.worldbank.org/docs/imagebank/pages/docprofile.aspx?nodeid=7926248</t>
  </si>
  <si>
    <t>https://hubs.worldbank.org/docs/imagebank/pages/docprofile.aspx?nodeid=19693635</t>
  </si>
  <si>
    <t>https://hubs.worldbank.org/docs/imagebank/pages/docprofile.aspx?nodeid=12634120</t>
  </si>
  <si>
    <t>https://hubs.worldbank.org/docs/imagebank/pages/docprofile.aspx?nodeid=1784949</t>
  </si>
  <si>
    <t>https://hubs.worldbank.org/docs/imagebank/pages/docprofile.aspx?nodeid=9684900</t>
  </si>
  <si>
    <t>https://hubs.worldbank.org/docs/imagebank/pages/docprofile.aspx?nodeid=19700350</t>
  </si>
  <si>
    <t>https://hubs.worldbank.org/docs/imagebank/pages/docprofile.aspx?nodeid=5145601</t>
  </si>
  <si>
    <t>https://hubs.worldbank.org/docs/imagebank/pages/docprofile.aspx?nodeid=13771987</t>
  </si>
  <si>
    <t>https://hubs.worldbank.org/docs/imagebank/pages/docprofile.aspx?nodeid=19706479</t>
  </si>
  <si>
    <t>https://hubs.worldbank.org/docs/imagebank/pages/docprofile.aspx?nodeid=5829202</t>
  </si>
  <si>
    <t>https://hubs.worldbank.org/docs/imagebank/pages/docprofile.aspx?nodeid=19712659</t>
  </si>
  <si>
    <t>https://hubs.worldbank.org/docs/imagebank/pages/docprofile.aspx?nodeid=693182</t>
  </si>
  <si>
    <t>https://hubs.worldbank.org/docs/imagebank/pages/docprofile.aspx?nodeid=8132764</t>
  </si>
  <si>
    <t>https://hubs.worldbank.org/docs/imagebank/pages/docprofile.aspx?nodeid=19692733</t>
  </si>
  <si>
    <t>https://hubs.worldbank.org/docs/imagebank/pages/docprofile.aspx?nodeid=692975</t>
  </si>
  <si>
    <t>https://hubs.worldbank.org/docs/imagebank/pages/docprofile.aspx?nodeid=6349898</t>
  </si>
  <si>
    <t>https://hubs.worldbank.org/docs/imagebank/pages/docprofile.aspx?nodeid=19667757</t>
  </si>
  <si>
    <t>https://hubs.worldbank.org/docs/imagebank/pages/docprofile.aspx?nodeid=437719</t>
  </si>
  <si>
    <t>https://hubs.worldbank.org/docs/imagebank/pages/docprofile.aspx?nodeid=6704646</t>
  </si>
  <si>
    <t>https://hubs.worldbank.org/docs/imagebank/pages/docprofile.aspx?nodeid=19675939</t>
  </si>
  <si>
    <t>https://hubs.worldbank.org/docs/imagebank/pages/docprofile.aspx?nodeid=693032</t>
  </si>
  <si>
    <t>https://hubs.worldbank.org/docs/imagebank/pages/docprofile.aspx?nodeid=6492630</t>
  </si>
  <si>
    <t>https://hubs.worldbank.org/docs/imagebank/pages/docprofile.aspx?nodeid=19667876</t>
  </si>
  <si>
    <t>https://hubs.worldbank.org/docs/imagebank/pages/docprofile.aspx?nodeid=437176</t>
  </si>
  <si>
    <t>https://hubs.worldbank.org/docs/imagebank/pages/docprofile.aspx?nodeid=6871081</t>
  </si>
  <si>
    <t>https://hubs.worldbank.org/docs/imagebank/pages/docprofile.aspx?nodeid=19675954</t>
  </si>
  <si>
    <t>https://hubs.worldbank.org/docs/imagebank/pages/docprofile.aspx?nodeid=1798557</t>
  </si>
  <si>
    <t>https://hubs.worldbank.org/docs/imagebank/pages/docprofile.aspx?nodeid=7581848</t>
  </si>
  <si>
    <t>https://hubs.worldbank.org/docs/imagebank/pages/docprofile.aspx?nodeid=19688540</t>
  </si>
  <si>
    <t>https://hubs.worldbank.org/docs/imagebank/pages/docprofile.aspx?nodeid=5609509</t>
  </si>
  <si>
    <t>https://hubs.worldbank.org/docs/imagebank/pages/docprofile.aspx?nodeid=19666113</t>
  </si>
  <si>
    <t>https://hubs.worldbank.org/docs/imagebank/pages/docprofile.aspx?nodeid=2365140</t>
  </si>
  <si>
    <t>https://hubs.worldbank.org/docs/imagebank/pages/docprofile.aspx?nodeid=15982649</t>
  </si>
  <si>
    <t>https://hubs.worldbank.org/docs/imagebank/pages/docprofile.aspx?nodeid=19713208</t>
  </si>
  <si>
    <t>https://hubs.worldbank.org/docs/imagebank/pages/docprofile.aspx?nodeid=1788051</t>
  </si>
  <si>
    <t>https://hubs.worldbank.org/docs/imagebank/pages/docprofile.aspx?nodeid=17097791</t>
  </si>
  <si>
    <t>https://hubs.worldbank.org/docs/imagebank/pages/docprofile.aspx?nodeid=19717034</t>
  </si>
  <si>
    <t>https://hubs.worldbank.org/docs/imagebank/pages/docprofile.aspx?nodeid=9846805</t>
  </si>
  <si>
    <t>https://hubs.worldbank.org/docs/imagebank/pages/docprofile.aspx?nodeid=6479980</t>
  </si>
  <si>
    <t>https://hubs.worldbank.org/docs/imagebank/pages/docprofile.aspx?nodeid=18638345</t>
  </si>
  <si>
    <t>https://hubs.worldbank.org/docs/imagebank/pages/docprofile.aspx?nodeid=23189520</t>
  </si>
  <si>
    <t>https://hubs.worldbank.org/docs/imagebank/pages/docprofile.aspx?nodeid=6745495</t>
  </si>
  <si>
    <t>https://hubs.worldbank.org/docs/imagebank/pages/docprofile.aspx?nodeid=16561305</t>
  </si>
  <si>
    <t>https://hubs.worldbank.org/docs/imagebank/pages/docprofile.aspx?nodeid=19716957</t>
  </si>
  <si>
    <t>https://hubs.worldbank.org/docs/imagebank/pages/docprofile.aspx?nodeid=12892818</t>
  </si>
  <si>
    <t>https://hubs.worldbank.org/docs/imagebank/pages/docprofile.aspx?nodeid=1752403</t>
  </si>
  <si>
    <t>https://hubs.worldbank.org/docs/imagebank/pages/docprofile.aspx?nodeid=17991190</t>
  </si>
  <si>
    <t>https://hubs.worldbank.org/docs/imagebank/pages/docprofile.aspx?nodeid=19723757</t>
  </si>
  <si>
    <t>https://hubs.worldbank.org/docs/imagebank/pages/docprofile.aspx?nodeid=16360802</t>
  </si>
  <si>
    <t>https://hubs.worldbank.org/docs/imagebank/pages/docprofile.aspx?nodeid=2295400</t>
  </si>
  <si>
    <t>https://hubs.worldbank.org/docs/imagebank/pages/docprofile.aspx?nodeid=12471016</t>
  </si>
  <si>
    <t>https://hubs.worldbank.org/docs/imagebank/pages/docprofile.aspx?nodeid=19703387</t>
  </si>
  <si>
    <t>https://hubs.worldbank.org/docs/imagebank/pages/docprofile.aspx?nodeid=2355388</t>
  </si>
  <si>
    <t>https://hubs.worldbank.org/docs/imagebank/pages/docprofile.aspx?nodeid=9735998</t>
  </si>
  <si>
    <t>https://hubs.worldbank.org/docs/imagebank/pages/docprofile.aspx?nodeid=19700315</t>
  </si>
  <si>
    <t>https://hubs.worldbank.org/docs/imagebank/pages/docprofile.aspx?nodeid=5862929</t>
  </si>
  <si>
    <t>https://hubs.worldbank.org/docs/imagebank/pages/docprofile.aspx?nodeid=3060418</t>
  </si>
  <si>
    <t>https://hubs.worldbank.org/docs/imagebank/pages/docprofile.aspx?nodeid=18309810</t>
  </si>
  <si>
    <t>https://hubs.worldbank.org/docs/imagebank/pages/docprofile.aspx?nodeid=19706453</t>
  </si>
  <si>
    <t>https://hubs.worldbank.org/docs/imagebank/pages/docprofile.aspx?nodeid=10812245</t>
  </si>
  <si>
    <t>https://hubs.worldbank.org/docs/imagebank/pages/docprofile.aspx?nodeid=23130365</t>
  </si>
  <si>
    <t>https://hubs.worldbank.org/docs/imagebank/pages/docprofile.aspx?nodeid=24907973</t>
  </si>
  <si>
    <t>https://hubs.worldbank.org/docs/imagebank/pages/docprofile.aspx?nodeid=5841466</t>
  </si>
  <si>
    <t>https://hubs.worldbank.org/docs/imagebank/pages/docprofile.aspx?nodeid=15785541</t>
  </si>
  <si>
    <t>https://hubs.worldbank.org/docs/imagebank/pages/docprofile.aspx?nodeid=19712715</t>
  </si>
  <si>
    <t>https://hubs.worldbank.org/docs/imagebank/pages/docprofile.aspx?nodeid=2421725</t>
  </si>
  <si>
    <t>https://hubs.worldbank.org/docs/imagebank/pages/docprofile.aspx?nodeid=23967962</t>
  </si>
  <si>
    <t>https://hubs.worldbank.org/docs/imagebank/pages/docprofile.aspx?nodeid=24915962</t>
  </si>
  <si>
    <t>https://hubs.worldbank.org/docs/imagebank/pages/docprofile.aspx?nodeid=2434956</t>
  </si>
  <si>
    <t>https://hubs.worldbank.org/docs/imagebank/pages/docprofile.aspx?nodeid=15590436</t>
  </si>
  <si>
    <t>https://hubs.worldbank.org/docs/imagebank/pages/docprofile.aspx?nodeid=19712758</t>
  </si>
  <si>
    <t>https://hubs.worldbank.org/docs/imagebank/pages/docprofile.aspx?nodeid=17886492</t>
  </si>
  <si>
    <t>https://hubs.worldbank.org/docs/imagebank/pages/docprofile.aspx?nodeid=6968634</t>
  </si>
  <si>
    <t>https://hubs.worldbank.org/docs/imagebank/pages/docprofile.aspx?nodeid=1803806</t>
  </si>
  <si>
    <t>https://hubs.worldbank.org/docs/imagebank/pages/docprofile.aspx?nodeid=9718603</t>
  </si>
  <si>
    <t>https://hubs.worldbank.org/docs/imagebank/pages/docprofile.aspx?nodeid=19700362</t>
  </si>
  <si>
    <t>https://hubs.worldbank.org/docs/imagebank/pages/docprofile.aspx?nodeid=1939085</t>
  </si>
  <si>
    <t>https://hubs.worldbank.org/docs/imagebank/pages/docprofile.aspx?nodeid=19636413</t>
  </si>
  <si>
    <t>https://hubs.worldbank.org/docs/imagebank/pages/docprofile.aspx?nodeid=1047341</t>
  </si>
  <si>
    <t>https://hubs.worldbank.org/docs/imagebank/pages/docprofile.aspx?nodeid=5501764</t>
  </si>
  <si>
    <t>https://hubs.worldbank.org/docs/imagebank/pages/docprofile.aspx?nodeid=19666156</t>
  </si>
  <si>
    <t>https://hubs.worldbank.org/docs/imagebank/pages/docprofile.aspx?nodeid=1614784</t>
  </si>
  <si>
    <t>https://hubs.worldbank.org/docs/imagebank/pages/docprofile.aspx?nodeid=19706492</t>
  </si>
  <si>
    <t>https://hubs.worldbank.org/docs/imagebank/pages/docprofile.aspx?nodeid=2008183</t>
  </si>
  <si>
    <t>https://hubs.worldbank.org/docs/imagebank/pages/docprofile.aspx?nodeid=12179589</t>
  </si>
  <si>
    <t>https://hubs.worldbank.org/docs/imagebank/pages/docprofile.aspx?nodeid=19703363</t>
  </si>
  <si>
    <t>https://hubs.worldbank.org/docs/imagebank/pages/docprofile.aspx?nodeid=1620918</t>
  </si>
  <si>
    <t>https://hubs.worldbank.org/docs/imagebank/pages/docprofile.aspx?nodeid=14036075</t>
  </si>
  <si>
    <t>https://hubs.worldbank.org/docs/imagebank/pages/docprofile.aspx?nodeid=19706502</t>
  </si>
  <si>
    <t>https://hubs.worldbank.org/docs/imagebank/pages/docprofile.aspx?nodeid=2112801</t>
  </si>
  <si>
    <t>https://hubs.worldbank.org/docs/imagebank/pages/docprofile.aspx?nodeid=19706371</t>
  </si>
  <si>
    <t>https://hubs.worldbank.org/docs/imagebank/pages/docprofile.aspx?nodeid=19770986</t>
  </si>
  <si>
    <t>https://hubs.worldbank.org/docs/imagebank/pages/docprofile.aspx?nodeid=1089497</t>
  </si>
  <si>
    <t>https://hubs.worldbank.org/docs/imagebank/pages/docprofile.aspx?nodeid=7957249</t>
  </si>
  <si>
    <t>https://hubs.worldbank.org/docs/imagebank/pages/docprofile.aspx?nodeid=19693031</t>
  </si>
  <si>
    <t>https://hubs.worldbank.org/docs/imagebank/pages/docprofile.aspx?nodeid=9081373</t>
  </si>
  <si>
    <t>https://hubs.worldbank.org/docs/imagebank/pages/docprofile.aspx?nodeid=25810895</t>
  </si>
  <si>
    <t>https://hubs.worldbank.org/docs/imagebank/pages/docprofile.aspx?nodeid=18744963</t>
  </si>
  <si>
    <t>https://hubs.worldbank.org/docs/imagebank/pages/docprofile.aspx?nodeid=20463438</t>
  </si>
  <si>
    <t>https://hubs.worldbank.org/docs/imagebank/pages/docprofile.aspx?nodeid=14473002</t>
  </si>
  <si>
    <t>https://hubs.worldbank.org/docs/imagebank/pages/docprofile.aspx?nodeid=1933680</t>
  </si>
  <si>
    <t>https://hubs.worldbank.org/docs/imagebank/pages/docprofile.aspx?nodeid=13190503</t>
  </si>
  <si>
    <t>https://hubs.worldbank.org/docs/imagebank/pages/docprofile.aspx?nodeid=19706404</t>
  </si>
  <si>
    <t>https://hubs.worldbank.org/docs/imagebank/pages/docprofile.aspx?nodeid=1096681</t>
  </si>
  <si>
    <t>https://hubs.worldbank.org/docs/imagebank/pages/docprofile.aspx?nodeid=10940996</t>
  </si>
  <si>
    <t>https://hubs.worldbank.org/docs/imagebank/pages/docprofile.aspx?nodeid=19701716</t>
  </si>
  <si>
    <t>https://hubs.worldbank.org/docs/imagebank/pages/docprofile.aspx?nodeid=2364405</t>
  </si>
  <si>
    <t>https://hubs.worldbank.org/docs/imagebank/pages/docprofile.aspx?nodeid=20328233</t>
  </si>
  <si>
    <t>https://hubs.worldbank.org/docs/imagebank/pages/docprofile.aspx?nodeid=19712675</t>
  </si>
  <si>
    <t>https://hubs.worldbank.org/docs/imagebank/pages/docprofile.aspx?nodeid=10526528</t>
  </si>
  <si>
    <t>https://hubs.worldbank.org/docs/imagebank/pages/docprofile.aspx?nodeid=2340431</t>
  </si>
  <si>
    <t>https://hubs.worldbank.org/docs/imagebank/pages/docprofile.aspx?nodeid=11691797</t>
  </si>
  <si>
    <t>https://hubs.worldbank.org/docs/imagebank/pages/docprofile.aspx?nodeid=19703346</t>
  </si>
  <si>
    <t>https://hubs.worldbank.org/docs/imagebank/pages/docprofile.aspx?nodeid=2951453</t>
  </si>
  <si>
    <t>https://hubs.worldbank.org/docs/imagebank/pages/docprofile.aspx?nodeid=13781294</t>
  </si>
  <si>
    <t>https://hubs.worldbank.org/docs/imagebank/pages/docprofile.aspx?nodeid=19706449</t>
  </si>
  <si>
    <t>https://hubs.worldbank.org/docs/imagebank/pages/docprofile.aspx?nodeid=7679773</t>
  </si>
  <si>
    <t>https://hubs.worldbank.org/docs/imagebank/pages/docprofile.aspx?nodeid=18728353</t>
  </si>
  <si>
    <t>https://hubs.worldbank.org/docs/imagebank/pages/docprofile.aspx?nodeid=19728131</t>
  </si>
  <si>
    <t>https://hubs.worldbank.org/docs/imagebank/pages/docprofile.aspx?nodeid=15664817</t>
  </si>
  <si>
    <t>https://hubs.worldbank.org/docs/imagebank/pages/docprofile.aspx?nodeid=19712788</t>
  </si>
  <si>
    <t>https://hubs.worldbank.org/docs/imagebank/pages/docprofile.aspx?nodeid=1675518</t>
  </si>
  <si>
    <t>https://hubs.worldbank.org/docs/imagebank/pages/docprofile.aspx?nodeid=1637770</t>
  </si>
  <si>
    <t>https://hubs.worldbank.org/docs/imagebank/pages/docprofile.aspx?nodeid=16795747</t>
  </si>
  <si>
    <t>https://hubs.worldbank.org/docs/imagebank/pages/docprofile.aspx?nodeid=19717004</t>
  </si>
  <si>
    <t>https://hubs.worldbank.org/docs/imagebank/pages/docprofile.aspx?nodeid=10932209</t>
  </si>
  <si>
    <t>https://hubs.worldbank.org/docs/imagebank/pages/docprofile.aspx?nodeid=12329657</t>
  </si>
  <si>
    <t>https://hubs.worldbank.org/docs/imagebank/pages/docprofile.aspx?nodeid=12643507</t>
  </si>
  <si>
    <t>https://hubs.worldbank.org/docs/imagebank/pages/docprofile.aspx?nodeid=19706045</t>
  </si>
  <si>
    <t>https://hubs.worldbank.org/docs/imagebank/pages/docprofile.aspx?nodeid=2354040</t>
  </si>
  <si>
    <t>https://hubs.worldbank.org/docs/imagebank/pages/docprofile.aspx?nodeid=9061252</t>
  </si>
  <si>
    <t>https://hubs.worldbank.org/docs/imagebank/pages/docprofile.aspx?nodeid=19693967</t>
  </si>
  <si>
    <t>https://hubs.worldbank.org/docs/imagebank/pages/docprofile.aspx?nodeid=13924273</t>
  </si>
  <si>
    <t>https://hubs.worldbank.org/docs/imagebank/pages/docprofile.aspx?nodeid=5591814</t>
  </si>
  <si>
    <t>https://hubs.worldbank.org/docs/imagebank/pages/docprofile.aspx?nodeid=19666663</t>
  </si>
  <si>
    <t>https://hubs.worldbank.org/docs/imagebank/pages/docprofile.aspx?nodeid=7588570</t>
  </si>
  <si>
    <t>https://hubs.worldbank.org/docs/imagebank/pages/docprofile.aspx?nodeid=12384062</t>
  </si>
  <si>
    <t>https://hubs.worldbank.org/docs/imagebank/pages/docprofile.aspx?nodeid=26935419</t>
  </si>
  <si>
    <t>https://hubs.worldbank.org/docs/imagebank/pages/docprofile.aspx?nodeid=15476330</t>
  </si>
  <si>
    <t>https://hubs.worldbank.org/docs/imagebank/pages/docprofile.aspx?nodeid=2253207</t>
  </si>
  <si>
    <t>https://hubs.worldbank.org/docs/imagebank/pages/docprofile.aspx?nodeid=12034690</t>
  </si>
  <si>
    <t>https://hubs.worldbank.org/docs/imagebank/pages/docprofile.aspx?nodeid=19703358</t>
  </si>
  <si>
    <t>https://hubs.worldbank.org/docs/imagebank/pages/docprofile.aspx?nodeid=3656371</t>
  </si>
  <si>
    <t>https://hubs.worldbank.org/docs/imagebank/pages/docprofile.aspx?nodeid=13881703</t>
  </si>
  <si>
    <t>https://hubs.worldbank.org/docs/imagebank/pages/docprofile.aspx?nodeid=19706440</t>
  </si>
  <si>
    <t>https://hubs.worldbank.org/docs/imagebank/pages/docprofile.aspx?nodeid=12212544</t>
  </si>
  <si>
    <t>https://hubs.worldbank.org/docs/imagebank/pages/docprofile.aspx?nodeid=3066146</t>
  </si>
  <si>
    <t>https://hubs.worldbank.org/docs/imagebank/pages/docprofile.aspx?nodeid=18018969</t>
  </si>
  <si>
    <t>https://hubs.worldbank.org/docs/imagebank/pages/docprofile.aspx?nodeid=19725829</t>
  </si>
  <si>
    <t>https://hubs.worldbank.org/docs/imagebank/pages/docprofile.aspx?nodeid=6250409</t>
  </si>
  <si>
    <t>https://hubs.worldbank.org/docs/imagebank/pages/docprofile.aspx?nodeid=26539112</t>
  </si>
  <si>
    <t>https://hubs.worldbank.org/docs/imagebank/pages/docprofile.aspx?nodeid=27015178</t>
  </si>
  <si>
    <t>https://hubs.worldbank.org/docs/imagebank/pages/docprofile.aspx?nodeid=3326244</t>
  </si>
  <si>
    <t>https://hubs.worldbank.org/docs/imagebank/pages/docprofile.aspx?nodeid=12810212</t>
  </si>
  <si>
    <t>https://hubs.worldbank.org/docs/imagebank/pages/docprofile.aspx?nodeid=19706382</t>
  </si>
  <si>
    <t>https://hubs.worldbank.org/docs/imagebank/pages/docprofile.aspx?nodeid=7712603</t>
  </si>
  <si>
    <t>https://hubs.worldbank.org/docs/imagebank/pages/docprofile.aspx?nodeid=2382956</t>
  </si>
  <si>
    <t>https://hubs.worldbank.org/docs/imagebank/pages/docprofile.aspx?nodeid=19659321</t>
  </si>
  <si>
    <t>https://hubs.worldbank.org/docs/imagebank/pages/docprofile.aspx?nodeid=1490145</t>
  </si>
  <si>
    <t>https://hubs.worldbank.org/docs/imagebank/pages/docprofile.aspx?nodeid=7449780</t>
  </si>
  <si>
    <t>https://hubs.worldbank.org/docs/imagebank/pages/docprofile.aspx?nodeid=27014957</t>
  </si>
  <si>
    <t>https://hubs.worldbank.org/docs/imagebank/pages/docprofile.aspx?nodeid=2458384</t>
  </si>
  <si>
    <t>https://hubs.worldbank.org/docs/imagebank/pages/docprofile.aspx?nodeid=15785600</t>
  </si>
  <si>
    <t>https://hubs.worldbank.org/docs/imagebank/pages/docprofile.aspx?nodeid=19712748</t>
  </si>
  <si>
    <t>https://hubs.worldbank.org/docs/imagebank/pages/docprofile.aspx?nodeid=9386822</t>
  </si>
  <si>
    <t>https://hubs.worldbank.org/docs/imagebank/pages/docprofile.aspx?nodeid=7581270</t>
  </si>
  <si>
    <t>https://hubs.worldbank.org/docs/imagebank/pages/docprofile.aspx?nodeid=18765507</t>
  </si>
  <si>
    <t>https://hubs.worldbank.org/docs/imagebank/pages/docprofile.aspx?nodeid=23189678</t>
  </si>
  <si>
    <t>https://hubs.worldbank.org/docs/imagebank/pages/docprofile.aspx?nodeid=1346364</t>
  </si>
  <si>
    <t>https://hubs.worldbank.org/docs/imagebank/pages/docprofile.aspx?nodeid=10333152</t>
  </si>
  <si>
    <t>https://hubs.worldbank.org/docs/imagebank/pages/docprofile.aspx?nodeid=19700943</t>
  </si>
  <si>
    <t>https://hubs.worldbank.org/docs/imagebank/pages/docprofile.aspx?nodeid=1719817</t>
  </si>
  <si>
    <t>https://hubs.worldbank.org/docs/imagebank/pages/docprofile.aspx?nodeid=11235408</t>
  </si>
  <si>
    <t>https://hubs.worldbank.org/docs/imagebank/pages/docprofile.aspx?nodeid=19702988</t>
  </si>
  <si>
    <t>https://hubs.worldbank.org/docs/imagebank/pages/docprofile.aspx?nodeid=2138024</t>
  </si>
  <si>
    <t>https://hubs.worldbank.org/docs/imagebank/pages/docprofile.aspx?nodeid=15455931</t>
  </si>
  <si>
    <t>https://hubs.worldbank.org/docs/imagebank/pages/docprofile.aspx?nodeid=19706103</t>
  </si>
  <si>
    <t>https://hubs.worldbank.org/docs/imagebank/pages/docprofile.aspx?nodeid=5841580</t>
  </si>
  <si>
    <t>https://hubs.worldbank.org/docs/imagebank/pages/docprofile.aspx?nodeid=16575186</t>
  </si>
  <si>
    <t>https://hubs.worldbank.org/docs/imagebank/pages/docprofile.aspx?nodeid=19717000</t>
  </si>
  <si>
    <t>https://hubs.worldbank.org/docs/imagebank/pages/docprofile.aspx?nodeid=12851315</t>
  </si>
  <si>
    <t>https://hubs.worldbank.org/docs/imagebank/pages/docprofile.aspx?nodeid=2631795</t>
  </si>
  <si>
    <t>https://hubs.worldbank.org/docs/imagebank/pages/docprofile.aspx?nodeid=19706375</t>
  </si>
  <si>
    <t>https://hubs.worldbank.org/docs/imagebank/pages/docprofile.aspx?nodeid=7585236</t>
  </si>
  <si>
    <t>https://hubs.worldbank.org/docs/imagebank/pages/docprofile.aspx?nodeid=2847550</t>
  </si>
  <si>
    <t>https://hubs.worldbank.org/docs/imagebank/pages/docprofile.aspx?nodeid=12582014</t>
  </si>
  <si>
    <t>https://hubs.worldbank.org/docs/imagebank/pages/docprofile.aspx?nodeid=19705989</t>
  </si>
  <si>
    <t>https://hubs.worldbank.org/docs/imagebank/pages/docprofile.aspx?nodeid=10709883</t>
  </si>
  <si>
    <t>https://hubs.worldbank.org/docs/imagebank/pages/docprofile.aspx?nodeid=4301232</t>
  </si>
  <si>
    <t>https://hubs.worldbank.org/docs/imagebank/pages/docprofile.aspx?nodeid=16630393</t>
  </si>
  <si>
    <t>https://hubs.worldbank.org/docs/imagebank/pages/docprofile.aspx?nodeid=19716936</t>
  </si>
  <si>
    <t>https://hubs.worldbank.org/docs/imagebank/pages/docprofile.aspx?nodeid=10701992</t>
  </si>
  <si>
    <t>https://hubs.worldbank.org/docs/imagebank/pages/docprofile.aspx?nodeid=2068483</t>
  </si>
  <si>
    <t>https://hubs.worldbank.org/docs/imagebank/pages/docprofile.aspx?nodeid=9685170</t>
  </si>
  <si>
    <t>https://hubs.worldbank.org/docs/imagebank/pages/docprofile.aspx?nodeid=19700057</t>
  </si>
  <si>
    <t>https://hubs.worldbank.org/docs/imagebank/pages/docprofile.aspx?nodeid=12568294</t>
  </si>
  <si>
    <t>https://hubs.worldbank.org/docs/imagebank/pages/docprofile.aspx?nodeid=19705995</t>
  </si>
  <si>
    <t>https://hubs.worldbank.org/docs/imagebank/pages/docprofile.aspx?nodeid=2280435</t>
  </si>
  <si>
    <t>https://hubs.worldbank.org/docs/imagebank/pages/docprofile.aspx?nodeid=19692384</t>
  </si>
  <si>
    <t>https://hubs.worldbank.org/docs/imagebank/pages/docprofile.aspx?nodeid=2879495</t>
  </si>
  <si>
    <t>https://hubs.worldbank.org/docs/imagebank/pages/docprofile.aspx?nodeid=15650489</t>
  </si>
  <si>
    <t>https://hubs.worldbank.org/docs/imagebank/pages/docprofile.aspx?nodeid=19712695</t>
  </si>
  <si>
    <t>https://hubs.worldbank.org/docs/imagebank/pages/docprofile.aspx?nodeid=19399568</t>
  </si>
  <si>
    <t>https://hubs.worldbank.org/docs/imagebank/pages/docprofile.aspx?nodeid=12355543</t>
  </si>
  <si>
    <t>https://hubs.worldbank.org/docs/imagebank/pages/docprofile.aspx?nodeid=2376053</t>
  </si>
  <si>
    <t>https://hubs.worldbank.org/docs/imagebank/pages/docprofile.aspx?nodeid=12545097</t>
  </si>
  <si>
    <t>https://hubs.worldbank.org/docs/imagebank/pages/docprofile.aspx?nodeid=19705613</t>
  </si>
  <si>
    <t>https://hubs.worldbank.org/docs/imagebank/pages/docprofile.aspx?nodeid=18644644</t>
  </si>
  <si>
    <t>https://hubs.worldbank.org/docs/imagebank/pages/docprofile.aspx?nodeid=1756377</t>
  </si>
  <si>
    <t>https://hubs.worldbank.org/docs/imagebank/pages/docprofile.aspx?nodeid=9629303</t>
  </si>
  <si>
    <t>https://hubs.worldbank.org/docs/imagebank/pages/docprofile.aspx?nodeid=19700585</t>
  </si>
  <si>
    <t>https://hubs.worldbank.org/docs/imagebank/pages/docprofile.aspx?nodeid=5493002</t>
  </si>
  <si>
    <t>https://hubs.worldbank.org/docs/imagebank/pages/docprofile.aspx?nodeid=26766985</t>
  </si>
  <si>
    <t>https://hubs.worldbank.org/docs/imagebank/pages/docprofile.aspx?nodeid=1752402</t>
  </si>
  <si>
    <t>https://hubs.worldbank.org/docs/imagebank/pages/docprofile.aspx?nodeid=9349534</t>
  </si>
  <si>
    <t>https://hubs.worldbank.org/docs/imagebank/pages/docprofile.aspx?nodeid=19694171</t>
  </si>
  <si>
    <t>https://hubs.worldbank.org/docs/imagebank/pages/docprofile.aspx?nodeid=3365813</t>
  </si>
  <si>
    <t>https://hubs.worldbank.org/docs/imagebank/pages/docprofile.aspx?nodeid=17564732</t>
  </si>
  <si>
    <t>https://hubs.worldbank.org/docs/imagebank/pages/docprofile.aspx?nodeid=23187100</t>
  </si>
  <si>
    <t>https://hubs.worldbank.org/docs/imagebank/pages/docprofile.aspx?nodeid=14357153</t>
  </si>
  <si>
    <t>https://hubs.worldbank.org/docs/imagebank/pages/docprofile.aspx?nodeid=2415948</t>
  </si>
  <si>
    <t>https://hubs.worldbank.org/docs/imagebank/pages/docprofile.aspx?nodeid=11706719</t>
  </si>
  <si>
    <t>https://hubs.worldbank.org/docs/imagebank/pages/docprofile.aspx?nodeid=19703323</t>
  </si>
  <si>
    <t>https://hubs.worldbank.org/docs/imagebank/pages/docprofile.aspx?nodeid=2942712</t>
  </si>
  <si>
    <t>https://hubs.worldbank.org/docs/imagebank/pages/docprofile.aspx?nodeid=10166917</t>
  </si>
  <si>
    <t>https://hubs.worldbank.org/docs/imagebank/pages/docprofile.aspx?nodeid=19700870</t>
  </si>
  <si>
    <t>https://hubs.worldbank.org/docs/imagebank/pages/docprofile.aspx?nodeid=2293370</t>
  </si>
  <si>
    <t>https://hubs.worldbank.org/docs/imagebank/pages/docprofile.aspx?nodeid=19746488</t>
  </si>
  <si>
    <t>https://hubs.worldbank.org/docs/imagebank/pages/docprofile.aspx?nodeid=24903147</t>
  </si>
  <si>
    <t>https://hubs.worldbank.org/docs/imagebank/pages/docprofile.aspx?nodeid=13549149</t>
  </si>
  <si>
    <t>https://hubs.worldbank.org/docs/imagebank/pages/docprofile.aspx?nodeid=7086880</t>
  </si>
  <si>
    <t>https://hubs.worldbank.org/docs/imagebank/pages/docprofile.aspx?nodeid=25719027</t>
  </si>
  <si>
    <t>https://hubs.worldbank.org/docs/imagebank/pages/docprofile.aspx?nodeid=26528344</t>
  </si>
  <si>
    <t>https://hubs.worldbank.org/docs/imagebank/pages/docprofile.aspx?nodeid=2274989</t>
  </si>
  <si>
    <t>https://hubs.worldbank.org/docs/imagebank/pages/docprofile.aspx?nodeid=12881881</t>
  </si>
  <si>
    <t>https://hubs.worldbank.org/docs/imagebank/pages/docprofile.aspx?nodeid=19702977</t>
  </si>
  <si>
    <t>https://hubs.worldbank.org/docs/imagebank/pages/docprofile.aspx?nodeid=5795713</t>
  </si>
  <si>
    <t>https://hubs.worldbank.org/docs/imagebank/pages/docprofile.aspx?nodeid=17410566</t>
  </si>
  <si>
    <t>https://hubs.worldbank.org/docs/imagebank/pages/docprofile.aspx?nodeid=19718887</t>
  </si>
  <si>
    <t>https://hubs.worldbank.org/docs/imagebank/pages/docprofile.aspx?nodeid=12075102</t>
  </si>
  <si>
    <t>https://hubs.worldbank.org/docs/imagebank/pages/docprofile.aspx?nodeid=5873886</t>
  </si>
  <si>
    <t>https://hubs.worldbank.org/docs/imagebank/pages/docprofile.aspx?nodeid=16211589</t>
  </si>
  <si>
    <t>https://hubs.worldbank.org/docs/imagebank/pages/docprofile.aspx?nodeid=19715786</t>
  </si>
  <si>
    <t>https://hubs.worldbank.org/docs/imagebank/pages/docprofile.aspx?nodeid=1801616</t>
  </si>
  <si>
    <t>https://hubs.worldbank.org/docs/imagebank/pages/docprofile.aspx?nodeid=10621766</t>
  </si>
  <si>
    <t>https://hubs.worldbank.org/docs/imagebank/pages/docprofile.aspx?nodeid=19700900</t>
  </si>
  <si>
    <t>https://hubs.worldbank.org/docs/imagebank/pages/docprofile.aspx?nodeid=4329799</t>
  </si>
  <si>
    <t>https://hubs.worldbank.org/docs/imagebank/pages/docprofile.aspx?nodeid=15538678</t>
  </si>
  <si>
    <t>https://hubs.worldbank.org/docs/imagebank/pages/docprofile.aspx?nodeid=19712657</t>
  </si>
  <si>
    <t>https://hubs.worldbank.org/docs/imagebank/pages/docprofile.aspx?nodeid=2374040</t>
  </si>
  <si>
    <t>https://hubs.worldbank.org/docs/imagebank/pages/docprofile.aspx?nodeid=12815074</t>
  </si>
  <si>
    <t>https://hubs.worldbank.org/docs/imagebank/pages/docprofile.aspx?nodeid=19706357</t>
  </si>
  <si>
    <t>https://hubs.worldbank.org/docs/imagebank/pages/docprofile.aspx?nodeid=5449347</t>
  </si>
  <si>
    <t>https://hubs.worldbank.org/docs/imagebank/pages/docprofile.aspx?nodeid=16498942</t>
  </si>
  <si>
    <t>https://hubs.worldbank.org/docs/imagebank/pages/docprofile.aspx?nodeid=19716574</t>
  </si>
  <si>
    <t>https://hubs.worldbank.org/docs/imagebank/pages/docprofile.aspx?nodeid=6236525</t>
  </si>
  <si>
    <t>https://hubs.worldbank.org/docs/imagebank/pages/docprofile.aspx?nodeid=25259412</t>
  </si>
  <si>
    <t>https://hubs.worldbank.org/docs/imagebank/pages/docprofile.aspx?nodeid=25709140</t>
  </si>
  <si>
    <t>https://hubs.worldbank.org/docs/imagebank/pages/docprofile.aspx?nodeid=2294292</t>
  </si>
  <si>
    <t>https://hubs.worldbank.org/docs/imagebank/pages/docprofile.aspx?nodeid=9047301</t>
  </si>
  <si>
    <t>https://hubs.worldbank.org/docs/imagebank/pages/docprofile.aspx?nodeid=19693730</t>
  </si>
  <si>
    <t>https://hubs.worldbank.org/docs/imagebank/pages/docprofile.aspx?nodeid=5348767</t>
  </si>
  <si>
    <t>https://hubs.worldbank.org/docs/imagebank/pages/docprofile.aspx?nodeid=16489300</t>
  </si>
  <si>
    <t>https://hubs.worldbank.org/docs/imagebank/pages/docprofile.aspx?nodeid=19716476</t>
  </si>
  <si>
    <t>https://hubs.worldbank.org/docs/imagebank/pages/docprofile.aspx?nodeid=12691575</t>
  </si>
  <si>
    <t>https://hubs.worldbank.org/docs/imagebank/pages/docprofile.aspx?nodeid=6694552</t>
  </si>
  <si>
    <t>https://hubs.worldbank.org/docs/imagebank/pages/docprofile.aspx?nodeid=19675936</t>
  </si>
  <si>
    <t>https://hubs.worldbank.org/docs/imagebank/pages/docprofile.aspx?nodeid=1729385</t>
  </si>
  <si>
    <t>https://hubs.worldbank.org/docs/imagebank/pages/docprofile.aspx?nodeid=2318005</t>
  </si>
  <si>
    <t>https://hubs.worldbank.org/docs/imagebank/pages/docprofile.aspx?nodeid=9718249</t>
  </si>
  <si>
    <t>https://hubs.worldbank.org/docs/imagebank/pages/docprofile.aspx?nodeid=19700379</t>
  </si>
  <si>
    <t>https://hubs.worldbank.org/docs/imagebank/pages/docprofile.aspx?nodeid=19522250</t>
  </si>
  <si>
    <t>https://hubs.worldbank.org/docs/imagebank/pages/docprofile.aspx?nodeid=1798555</t>
  </si>
  <si>
    <t>https://hubs.worldbank.org/docs/imagebank/pages/docprofile.aspx?nodeid=9735462</t>
  </si>
  <si>
    <t>https://hubs.worldbank.org/docs/imagebank/pages/docprofile.aspx?nodeid=19700370</t>
  </si>
  <si>
    <t>https://hubs.worldbank.org/docs/imagebank/pages/docprofile.aspx?nodeid=2030334</t>
  </si>
  <si>
    <t>https://hubs.worldbank.org/docs/imagebank/pages/docprofile.aspx?nodeid=15650451</t>
  </si>
  <si>
    <t>https://hubs.worldbank.org/docs/imagebank/pages/docprofile.aspx?nodeid=19712773</t>
  </si>
  <si>
    <t>https://hubs.worldbank.org/docs/imagebank/pages/docprofile.aspx?nodeid=2694494</t>
  </si>
  <si>
    <t>https://hubs.worldbank.org/docs/imagebank/pages/docprofile.aspx?nodeid=10752676</t>
  </si>
  <si>
    <t>https://hubs.worldbank.org/docs/imagebank/pages/docprofile.aspx?nodeid=19701605</t>
  </si>
  <si>
    <t>https://hubs.worldbank.org/docs/imagebank/pages/docprofile.aspx?nodeid=2383058</t>
  </si>
  <si>
    <t>https://hubs.worldbank.org/docs/imagebank/pages/docprofile.aspx?nodeid=15650449</t>
  </si>
  <si>
    <t>https://hubs.worldbank.org/docs/imagebank/pages/docprofile.aspx?nodeid=19712781</t>
  </si>
  <si>
    <t>https://hubs.worldbank.org/docs/imagebank/pages/docprofile.aspx?nodeid=10342317</t>
  </si>
  <si>
    <t>https://hubs.worldbank.org/docs/imagebank/pages/docprofile.aspx?nodeid=2369028</t>
  </si>
  <si>
    <t>https://hubs.worldbank.org/docs/imagebank/pages/docprofile.aspx?nodeid=18397854</t>
  </si>
  <si>
    <t>https://hubs.worldbank.org/docs/imagebank/pages/docprofile.aspx?nodeid=19726551</t>
  </si>
  <si>
    <t>https://hubs.worldbank.org/docs/imagebank/pages/docprofile.aspx?nodeid=12557279</t>
  </si>
  <si>
    <t>https://hubs.worldbank.org/docs/imagebank/pages/docprofile.aspx?nodeid=3141539</t>
  </si>
  <si>
    <t>https://hubs.worldbank.org/docs/imagebank/pages/docprofile.aspx?nodeid=19203321</t>
  </si>
  <si>
    <t>https://hubs.worldbank.org/docs/imagebank/pages/docprofile.aspx?nodeid=19728042</t>
  </si>
  <si>
    <t>https://hubs.worldbank.org/docs/imagebank/pages/docprofile.aspx?nodeid=3034483</t>
  </si>
  <si>
    <t>https://hubs.worldbank.org/docs/imagebank/pages/docprofile.aspx?nodeid=10927940</t>
  </si>
  <si>
    <t>https://hubs.worldbank.org/docs/imagebank/pages/docprofile.aspx?nodeid=19701698</t>
  </si>
  <si>
    <t>https://hubs.worldbank.org/docs/imagebank/pages/docprofile.aspx?nodeid=18705891</t>
  </si>
  <si>
    <t>https://hubs.worldbank.org/docs/imagebank/pages/docprofile.aspx?nodeid=3366292</t>
  </si>
  <si>
    <t>https://hubs.worldbank.org/docs/imagebank/pages/docprofile.aspx?nodeid=16728345</t>
  </si>
  <si>
    <t>https://hubs.worldbank.org/docs/imagebank/pages/docprofile.aspx?nodeid=19717043</t>
  </si>
  <si>
    <t>https://hubs.worldbank.org/docs/imagebank/pages/docprofile.aspx?nodeid=5792222</t>
  </si>
  <si>
    <t>https://hubs.worldbank.org/docs/imagebank/pages/docprofile.aspx?nodeid=26540144</t>
  </si>
  <si>
    <t>https://hubs.worldbank.org/docs/imagebank/pages/docprofile.aspx?nodeid=2143715</t>
  </si>
  <si>
    <t>https://hubs.worldbank.org/docs/imagebank/pages/docprofile.aspx?nodeid=12471069</t>
  </si>
  <si>
    <t>https://hubs.worldbank.org/docs/imagebank/pages/docprofile.aspx?nodeid=19703331</t>
  </si>
  <si>
    <t>https://hubs.worldbank.org/docs/imagebank/pages/docprofile.aspx?nodeid=26087397</t>
  </si>
  <si>
    <t>https://hubs.worldbank.org/docs/imagebank/pages/docprofile.aspx?nodeid=5069559</t>
  </si>
  <si>
    <t>https://hubs.worldbank.org/docs/imagebank/pages/docprofile.aspx?nodeid=13956316</t>
  </si>
  <si>
    <t>https://hubs.worldbank.org/docs/imagebank/pages/docprofile.aspx?nodeid=19706487</t>
  </si>
  <si>
    <t>https://hubs.worldbank.org/docs/imagebank/pages/docprofile.aspx?nodeid=5640097</t>
  </si>
  <si>
    <t>https://hubs.worldbank.org/docs/imagebank/pages/docprofile.aspx?nodeid=16247694</t>
  </si>
  <si>
    <t>https://hubs.worldbank.org/docs/imagebank/pages/docprofile.aspx?nodeid=19716462</t>
  </si>
  <si>
    <t>https://hubs.worldbank.org/docs/imagebank/pages/docprofile.aspx?nodeid=12444554</t>
  </si>
  <si>
    <t>https://hubs.worldbank.org/docs/imagebank/pages/docprofile.aspx?nodeid=3273475</t>
  </si>
  <si>
    <t>https://hubs.worldbank.org/docs/imagebank/pages/docprofile.aspx?nodeid=15564379</t>
  </si>
  <si>
    <t>https://hubs.worldbank.org/docs/imagebank/pages/docprofile.aspx?nodeid=19712718</t>
  </si>
  <si>
    <t>https://hubs.worldbank.org/docs/imagebank/pages/docprofile.aspx?nodeid=2853932</t>
  </si>
  <si>
    <t>https://hubs.worldbank.org/docs/imagebank/pages/docprofile.aspx?nodeid=17286688</t>
  </si>
  <si>
    <t>https://hubs.worldbank.org/docs/imagebank/pages/docprofile.aspx?nodeid=19719056</t>
  </si>
  <si>
    <t>https://hubs.worldbank.org/docs/imagebank/pages/docprofile.aspx?nodeid=5828713</t>
  </si>
  <si>
    <t>https://hubs.worldbank.org/docs/imagebank/pages/docprofile.aspx?nodeid=11889166</t>
  </si>
  <si>
    <t>https://hubs.worldbank.org/docs/imagebank/pages/docprofile.aspx?nodeid=19703348</t>
  </si>
  <si>
    <t>https://hubs.worldbank.org/docs/imagebank/pages/docprofile.aspx?nodeid=6984906</t>
  </si>
  <si>
    <t>https://hubs.worldbank.org/docs/imagebank/pages/docprofile.aspx?nodeid=20263578</t>
  </si>
  <si>
    <t>https://hubs.worldbank.org/docs/imagebank/pages/docprofile.aspx?nodeid=24908384</t>
  </si>
  <si>
    <t>https://hubs.worldbank.org/docs/imagebank/pages/docprofile.aspx?nodeid=17058396</t>
  </si>
  <si>
    <t>https://hubs.worldbank.org/docs/imagebank/pages/docprofile.aspx?nodeid=3025878</t>
  </si>
  <si>
    <t>https://hubs.worldbank.org/docs/imagebank/pages/docprofile.aspx?nodeid=19706046</t>
  </si>
  <si>
    <t>https://hubs.worldbank.org/docs/imagebank/pages/docprofile.aspx?nodeid=6621841</t>
  </si>
  <si>
    <t>https://hubs.worldbank.org/docs/imagebank/pages/docprofile.aspx?nodeid=17451041</t>
  </si>
  <si>
    <t>https://hubs.worldbank.org/docs/imagebank/pages/docprofile.aspx?nodeid=19718890</t>
  </si>
  <si>
    <t>https://hubs.worldbank.org/docs/imagebank/pages/docprofile.aspx?nodeid=6788824</t>
  </si>
  <si>
    <t>https://hubs.worldbank.org/docs/imagebank/pages/docprofile.aspx?nodeid=19368623</t>
  </si>
  <si>
    <t>https://hubs.worldbank.org/docs/imagebank/pages/docprofile.aspx?nodeid=5828420</t>
  </si>
  <si>
    <t>https://hubs.worldbank.org/docs/imagebank/pages/docprofile.aspx?nodeid=19701628</t>
  </si>
  <si>
    <t>https://hubs.worldbank.org/docs/imagebank/pages/docprofile.aspx?nodeid=2264640</t>
  </si>
  <si>
    <t>https://hubs.worldbank.org/docs/imagebank/pages/docprofile.aspx?nodeid=7934425</t>
  </si>
  <si>
    <t>https://hubs.worldbank.org/docs/imagebank/pages/docprofile.aspx?nodeid=19693184</t>
  </si>
  <si>
    <t>https://hubs.worldbank.org/docs/imagebank/pages/docprofile.aspx?nodeid=6254956</t>
  </si>
  <si>
    <t>https://hubs.worldbank.org/docs/imagebank/pages/docprofile.aspx?nodeid=19883243</t>
  </si>
  <si>
    <t>https://hubs.worldbank.org/docs/imagebank/pages/docprofile.aspx?nodeid=25709139</t>
  </si>
  <si>
    <t>https://hubs.worldbank.org/docs/imagebank/pages/docprofile.aspx?nodeid=14639767</t>
  </si>
  <si>
    <t>https://hubs.worldbank.org/docs/imagebank/pages/docprofile.aspx?nodeid=7684233</t>
  </si>
  <si>
    <t>https://hubs.worldbank.org/docs/imagebank/pages/docprofile.aspx?nodeid=17659698</t>
  </si>
  <si>
    <t>https://hubs.worldbank.org/docs/imagebank/pages/docprofile.aspx?nodeid=19717161</t>
  </si>
  <si>
    <t>https://hubs.worldbank.org/docs/imagebank/pages/docprofile.aspx?nodeid=24876522</t>
  </si>
  <si>
    <t>https://hubs.worldbank.org/docs/imagebank/pages/docprofile.aspx?nodeid=6021986</t>
  </si>
  <si>
    <t>https://hubs.worldbank.org/docs/imagebank/pages/docprofile.aspx?nodeid=10932212</t>
  </si>
  <si>
    <t>https://hubs.worldbank.org/docs/imagebank/pages/docprofile.aspx?nodeid=14302827</t>
  </si>
  <si>
    <t>https://hubs.worldbank.org/docs/imagebank/pages/docprofile.aspx?nodeid=7684498</t>
  </si>
  <si>
    <t>https://hubs.worldbank.org/docs/imagebank/pages/docprofile.aspx?nodeid=9390717</t>
  </si>
  <si>
    <t>https://hubs.worldbank.org/docs/imagebank/pages/docprofile.aspx?nodeid=23027139</t>
  </si>
  <si>
    <t>https://hubs.worldbank.org/docs/imagebank/pages/docprofile.aspx?nodeid=2401588</t>
  </si>
  <si>
    <t>https://hubs.worldbank.org/docs/imagebank/pages/docprofile.aspx?nodeid=10819165</t>
  </si>
  <si>
    <t>https://hubs.worldbank.org/docs/imagebank/pages/docprofile.aspx?nodeid=19701648</t>
  </si>
  <si>
    <t>https://hubs.worldbank.org/docs/imagebank/pages/docprofile.aspx?nodeid=7610708</t>
  </si>
  <si>
    <t>https://hubs.worldbank.org/docs/imagebank/pages/docprofile.aspx?nodeid=24376005</t>
  </si>
  <si>
    <t>https://hubs.worldbank.org/docs/imagebank/pages/docprofile.aspx?nodeid=24992007</t>
  </si>
  <si>
    <t>https://hubs.worldbank.org/docs/imagebank/pages/docprofile.aspx?nodeid=5118490</t>
  </si>
  <si>
    <t>https://hubs.worldbank.org/docs/imagebank/pages/docprofile.aspx?nodeid=20467319</t>
  </si>
  <si>
    <t>https://hubs.worldbank.org/docs/imagebank/pages/docprofile.aspx?nodeid=24908231</t>
  </si>
  <si>
    <t>https://hubs.worldbank.org/docs/imagebank/pages/docprofile.aspx?nodeid=6977677</t>
  </si>
  <si>
    <t>https://hubs.worldbank.org/docs/imagebank/pages/docprofile.aspx?nodeid=2807691</t>
  </si>
  <si>
    <t>https://hubs.worldbank.org/docs/imagebank/pages/docprofile.aspx?nodeid=18109546</t>
  </si>
  <si>
    <t>https://hubs.worldbank.org/docs/imagebank/pages/docprofile.aspx?nodeid=19726177</t>
  </si>
  <si>
    <t>https://hubs.worldbank.org/docs/imagebank/pages/docprofile.aspx?nodeid=6022370</t>
  </si>
  <si>
    <t>https://hubs.worldbank.org/docs/imagebank/pages/docprofile.aspx?nodeid=9992214</t>
  </si>
  <si>
    <t>https://hubs.worldbank.org/docs/imagebank/pages/docprofile.aspx?nodeid=19700631</t>
  </si>
  <si>
    <t>https://hubs.worldbank.org/docs/imagebank/pages/docprofile.aspx?nodeid=11282438</t>
  </si>
  <si>
    <t>https://hubs.worldbank.org/docs/imagebank/pages/docprofile.aspx?nodeid=26530491</t>
  </si>
  <si>
    <t>https://hubs.worldbank.org/docs/imagebank/pages/docprofile.aspx?nodeid=16988009</t>
  </si>
  <si>
    <t>https://hubs.worldbank.org/docs/imagebank/pages/docprofile.aspx?nodeid=3576716</t>
  </si>
  <si>
    <t>https://hubs.worldbank.org/docs/imagebank/pages/docprofile.aspx?nodeid=17991432</t>
  </si>
  <si>
    <t>https://hubs.worldbank.org/docs/imagebank/pages/docprofile.aspx?nodeid=19725936</t>
  </si>
  <si>
    <t>https://hubs.worldbank.org/docs/imagebank/pages/docprofile.aspx?nodeid=16764586</t>
  </si>
  <si>
    <t>https://hubs.worldbank.org/docs/imagebank/pages/docprofile.aspx?nodeid=2366081</t>
  </si>
  <si>
    <t>https://hubs.worldbank.org/docs/imagebank/pages/docprofile.aspx?nodeid=9799527</t>
  </si>
  <si>
    <t>https://hubs.worldbank.org/docs/imagebank/pages/docprofile.aspx?nodeid=19694098</t>
  </si>
  <si>
    <t>https://hubs.worldbank.org/docs/imagebank/pages/docprofile.aspx?nodeid=6441521</t>
  </si>
  <si>
    <t>https://hubs.worldbank.org/docs/imagebank/pages/docprofile.aspx?nodeid=18410632</t>
  </si>
  <si>
    <t>https://hubs.worldbank.org/docs/imagebank/pages/docprofile.aspx?nodeid=19726552</t>
  </si>
  <si>
    <t>https://hubs.worldbank.org/docs/imagebank/pages/docprofile.aspx?nodeid=12800445</t>
  </si>
  <si>
    <t>https://hubs.worldbank.org/docs/imagebank/pages/docprofile.aspx?nodeid=6481709</t>
  </si>
  <si>
    <t>https://hubs.worldbank.org/docs/imagebank/pages/docprofile.aspx?nodeid=17536969</t>
  </si>
  <si>
    <t>https://hubs.worldbank.org/docs/imagebank/pages/docprofile.aspx?nodeid=19724507</t>
  </si>
  <si>
    <t>https://hubs.worldbank.org/docs/imagebank/pages/docprofile.aspx?nodeid=26595138</t>
  </si>
  <si>
    <t>https://hubs.worldbank.org/docs/imagebank/pages/docprofile.aspx?nodeid=13312722</t>
  </si>
  <si>
    <t>https://hubs.worldbank.org/docs/imagebank/pages/docprofile.aspx?nodeid=11235188</t>
  </si>
  <si>
    <t>https://hubs.worldbank.org/docs/imagebank/pages/docprofile.aspx?nodeid=19702991</t>
  </si>
  <si>
    <t>https://hubs.worldbank.org/docs/imagebank/pages/docprofile.aspx?nodeid=2368703</t>
  </si>
  <si>
    <t>https://hubs.worldbank.org/docs/imagebank/pages/docprofile.aspx?nodeid=3747555</t>
  </si>
  <si>
    <t>https://hubs.worldbank.org/docs/imagebank/pages/docprofile.aspx?nodeid=26552215</t>
  </si>
  <si>
    <t>https://hubs.worldbank.org/docs/imagebank/pages/docprofile.aspx?nodeid=17132029</t>
  </si>
  <si>
    <t>https://hubs.worldbank.org/docs/imagebank/pages/docprofile.aspx?nodeid=6621728</t>
  </si>
  <si>
    <t>https://hubs.worldbank.org/docs/imagebank/pages/docprofile.aspx?nodeid=17132027</t>
  </si>
  <si>
    <t>https://hubs.worldbank.org/docs/imagebank/pages/docprofile.aspx?nodeid=19717067</t>
  </si>
  <si>
    <t>https://hubs.worldbank.org/docs/imagebank/pages/docprofile.aspx?nodeid=19761190</t>
  </si>
  <si>
    <t>https://hubs.worldbank.org/docs/imagebank/pages/docprofile.aspx?nodeid=27056618</t>
  </si>
  <si>
    <t>https://hubs.worldbank.org/docs/imagebank/pages/docprofile.aspx?nodeid=6913176</t>
  </si>
  <si>
    <t>https://hubs.worldbank.org/docs/imagebank/pages/docprofile.aspx?nodeid=2488894</t>
  </si>
  <si>
    <t>https://hubs.worldbank.org/docs/imagebank/pages/docprofile.aspx?nodeid=19703008</t>
  </si>
  <si>
    <t>https://hubs.worldbank.org/docs/imagebank/pages/docprofile.aspx?nodeid=6861427</t>
  </si>
  <si>
    <t>https://hubs.worldbank.org/docs/imagebank/pages/docprofile.aspx?nodeid=20423934</t>
  </si>
  <si>
    <t>https://hubs.worldbank.org/docs/imagebank/pages/docprofile.aspx?nodeid=24908151</t>
  </si>
  <si>
    <t>https://hubs.worldbank.org/docs/imagebank/pages/docprofile.aspx?nodeid=19262429</t>
  </si>
  <si>
    <t>https://hubs.worldbank.org/docs/imagebank/pages/docprofile.aspx?nodeid=26414132</t>
  </si>
  <si>
    <t>https://hubs.worldbank.org/docs/imagebank/pages/docprofile.aspx?nodeid=27015179</t>
  </si>
  <si>
    <t>https://hubs.worldbank.org/docs/imagebank/pages/docprofile.aspx?nodeid=6783463</t>
  </si>
  <si>
    <t>https://hubs.worldbank.org/docs/imagebank/pages/docprofile.aspx?nodeid=25082254</t>
  </si>
  <si>
    <t>https://hubs.worldbank.org/docs/imagebank/pages/docprofile.aspx?nodeid=24118591</t>
  </si>
  <si>
    <t>https://hubs.worldbank.org/docs/imagebank/pages/docprofile.aspx?nodeid=17140530</t>
  </si>
  <si>
    <t>https://hubs.worldbank.org/docs/imagebank/pages/docprofile.aspx?nodeid=14892243</t>
  </si>
  <si>
    <t>https://hubs.worldbank.org/docs/imagebank/pages/docprofile.aspx?nodeid=19706505</t>
  </si>
  <si>
    <t>https://hubs.worldbank.org/docs/imagebank/pages/docprofile.aspx?nodeid=12707317</t>
  </si>
  <si>
    <t>https://hubs.worldbank.org/docs/imagebank/pages/docprofile.aspx?nodeid=9064559</t>
  </si>
  <si>
    <t>https://hubs.worldbank.org/docs/imagebank/pages/docprofile.aspx?nodeid=7296374</t>
  </si>
  <si>
    <t>https://hubs.worldbank.org/docs/imagebank/pages/docprofile.aspx?nodeid=18773013</t>
  </si>
  <si>
    <t>https://hubs.worldbank.org/docs/imagebank/pages/docprofile.aspx?nodeid=20463169</t>
  </si>
  <si>
    <t>https://hubs.worldbank.org/docs/imagebank/pages/docprofile.aspx?nodeid=11242051</t>
  </si>
  <si>
    <t>https://hubs.worldbank.org/docs/imagebank/pages/docprofile.aspx?nodeid=5622702</t>
  </si>
  <si>
    <t>https://hubs.worldbank.org/docs/imagebank/pages/docprofile.aspx?nodeid=25966981</t>
  </si>
  <si>
    <t>https://hubs.worldbank.org/docs/imagebank/pages/docprofile.aspx?nodeid=26486840</t>
  </si>
  <si>
    <t>https://hubs.worldbank.org/docs/imagebank/pages/docprofile.aspx?nodeid=12424843</t>
  </si>
  <si>
    <t>https://hubs.worldbank.org/docs/imagebank/pages/docprofile.aspx?nodeid=3747551</t>
  </si>
  <si>
    <t>https://hubs.worldbank.org/docs/imagebank/pages/docprofile.aspx?nodeid=15625661</t>
  </si>
  <si>
    <t>https://hubs.worldbank.org/docs/imagebank/pages/docprofile.aspx?nodeid=19712769</t>
  </si>
  <si>
    <t>https://hubs.worldbank.org/docs/imagebank/pages/docprofile.aspx?nodeid=18397708</t>
  </si>
  <si>
    <t>https://hubs.worldbank.org/docs/imagebank/pages/docprofile.aspx?nodeid=19706509</t>
  </si>
  <si>
    <t>https://hubs.worldbank.org/docs/imagebank/pages/docprofile.aspx?nodeid=7721387</t>
  </si>
  <si>
    <t>https://hubs.worldbank.org/docs/imagebank/pages/docprofile.aspx?nodeid=24538723</t>
  </si>
  <si>
    <t>https://hubs.worldbank.org/docs/imagebank/pages/docprofile.aspx?nodeid=7573446</t>
  </si>
  <si>
    <t>https://hubs.worldbank.org/docs/imagebank/pages/docprofile.aspx?nodeid=13241195</t>
  </si>
  <si>
    <t>https://hubs.worldbank.org/docs/imagebank/pages/docprofile.aspx?nodeid=19703371</t>
  </si>
  <si>
    <t>https://hubs.worldbank.org/docs/imagebank/pages/docprofile.aspx?nodeid=2513113</t>
  </si>
  <si>
    <t>https://hubs.worldbank.org/docs/imagebank/pages/docprofile.aspx?nodeid=12582635</t>
  </si>
  <si>
    <t>https://hubs.worldbank.org/docs/imagebank/pages/docprofile.aspx?nodeid=15217409</t>
  </si>
  <si>
    <t>https://hubs.worldbank.org/docs/imagebank/pages/docprofile.aspx?nodeid=19712632</t>
  </si>
  <si>
    <t>https://hubs.worldbank.org/docs/imagebank/pages/docprofile.aspx?nodeid=11888970</t>
  </si>
  <si>
    <t>https://hubs.worldbank.org/docs/imagebank/pages/docprofile.aspx?nodeid=4073591</t>
  </si>
  <si>
    <t>https://hubs.worldbank.org/docs/imagebank/pages/docprofile.aspx?nodeid=13132787</t>
  </si>
  <si>
    <t>https://hubs.worldbank.org/docs/imagebank/pages/docprofile.aspx?nodeid=19706123</t>
  </si>
  <si>
    <t>https://hubs.worldbank.org/docs/imagebank/pages/docprofile.aspx?nodeid=11430480</t>
  </si>
  <si>
    <t>https://hubs.worldbank.org/docs/imagebank/pages/docprofile.aspx?nodeid=24768936</t>
  </si>
  <si>
    <t>https://hubs.worldbank.org/docs/imagebank/pages/docprofile.aspx?nodeid=26789655</t>
  </si>
  <si>
    <t>https://hubs.worldbank.org/docs/imagebank/pages/docprofile.aspx?nodeid=5841647</t>
  </si>
  <si>
    <t>https://hubs.worldbank.org/docs/imagebank/pages/docprofile.aspx?nodeid=19746478</t>
  </si>
  <si>
    <t>https://hubs.worldbank.org/docs/imagebank/pages/docprofile.aspx?nodeid=24907370</t>
  </si>
  <si>
    <t>https://hubs.worldbank.org/docs/imagebank/pages/docprofile.aspx?nodeid=11217926</t>
  </si>
  <si>
    <t>https://hubs.worldbank.org/docs/imagebank/pages/docprofile.aspx?nodeid=19702946</t>
  </si>
  <si>
    <t>https://hubs.worldbank.org/docs/imagebank/pages/docprofile.aspx?nodeid=12330616</t>
  </si>
  <si>
    <t>https://hubs.worldbank.org/docs/imagebank/pages/docprofile.aspx?nodeid=18410712</t>
  </si>
  <si>
    <t>https://hubs.worldbank.org/docs/imagebank/pages/docprofile.aspx?nodeid=20460067</t>
  </si>
  <si>
    <t>https://hubs.worldbank.org/docs/imagebank/pages/docprofile.aspx?nodeid=16259383</t>
  </si>
  <si>
    <t>https://hubs.worldbank.org/docs/imagebank/pages/docprofile.aspx?nodeid=9819855</t>
  </si>
  <si>
    <t>https://hubs.worldbank.org/docs/imagebank/pages/docprofile.aspx?nodeid=18019070</t>
  </si>
  <si>
    <t>https://hubs.worldbank.org/docs/imagebank/pages/docprofile.aspx?nodeid=19726432</t>
  </si>
  <si>
    <t>https://hubs.worldbank.org/docs/imagebank/pages/docprofile.aspx?nodeid=17112132</t>
  </si>
  <si>
    <t>https://hubs.worldbank.org/docs/imagebank/pages/docprofile.aspx?nodeid=5103680</t>
  </si>
  <si>
    <t>https://hubs.worldbank.org/docs/imagebank/pages/docprofile.aspx?nodeid=19403346</t>
  </si>
  <si>
    <t>https://hubs.worldbank.org/docs/imagebank/pages/docprofile.aspx?nodeid=20463182</t>
  </si>
  <si>
    <t>https://hubs.worldbank.org/docs/imagebank/pages/docprofile.aspx?nodeid=11528857</t>
  </si>
  <si>
    <t>https://hubs.worldbank.org/docs/imagebank/pages/docprofile.aspx?nodeid=19703004</t>
  </si>
  <si>
    <t>https://hubs.worldbank.org/docs/imagebank/pages/docprofile.aspx?nodeid=7394585</t>
  </si>
  <si>
    <t>https://hubs.worldbank.org/docs/imagebank/pages/docprofile.aspx?nodeid=5536031</t>
  </si>
  <si>
    <t>https://hubs.worldbank.org/docs/imagebank/pages/docprofile.aspx?nodeid=6451369</t>
  </si>
  <si>
    <t>https://hubs.worldbank.org/docs/imagebank/pages/docprofile.aspx?nodeid=25737427</t>
  </si>
  <si>
    <t>https://hubs.worldbank.org/docs/imagebank/pages/docprofile.aspx?nodeid=26586086</t>
  </si>
  <si>
    <t>https://hubs.worldbank.org/docs/imagebank/pages/docprofile.aspx?nodeid=6363935</t>
  </si>
  <si>
    <t>https://hubs.worldbank.org/docs/imagebank/pages/docprofile.aspx?nodeid=15735743</t>
  </si>
  <si>
    <t>https://hubs.worldbank.org/docs/imagebank/pages/docprofile.aspx?nodeid=19712786</t>
  </si>
  <si>
    <t>https://hubs.worldbank.org/docs/imagebank/pages/docprofile.aspx?nodeid=5495769</t>
  </si>
  <si>
    <t>https://hubs.worldbank.org/docs/imagebank/pages/docprofile.aspx?nodeid=26548283</t>
  </si>
  <si>
    <t>https://hubs.worldbank.org/docs/imagebank/pages/docprofile.aspx?nodeid=10527088</t>
  </si>
  <si>
    <t>https://hubs.worldbank.org/docs/imagebank/pages/docprofile.aspx?nodeid=19712667</t>
  </si>
  <si>
    <t>https://hubs.worldbank.org/docs/imagebank/pages/docprofile.aspx?nodeid=5855021</t>
  </si>
  <si>
    <t>https://hubs.worldbank.org/docs/imagebank/pages/docprofile.aspx?nodeid=11580994</t>
  </si>
  <si>
    <t>https://hubs.worldbank.org/docs/imagebank/pages/docprofile.aspx?nodeid=19702970</t>
  </si>
  <si>
    <t>https://hubs.worldbank.org/docs/imagebank/pages/docprofile.aspx?nodeid=9519791</t>
  </si>
  <si>
    <t>https://hubs.worldbank.org/docs/imagebank/pages/docprofile.aspx?nodeid=24987340</t>
  </si>
  <si>
    <t>https://hubs.worldbank.org/docs/imagebank/pages/docprofile.aspx?nodeid=26464185</t>
  </si>
  <si>
    <t>https://hubs.worldbank.org/docs/imagebank/pages/docprofile.aspx?nodeid=19443853</t>
  </si>
  <si>
    <t>https://hubs.worldbank.org/docs/imagebank/pages/docprofile.aspx?nodeid=7436261</t>
  </si>
  <si>
    <t>https://hubs.worldbank.org/docs/imagebank/pages/docprofile.aspx?nodeid=17816433</t>
  </si>
  <si>
    <t>https://hubs.worldbank.org/docs/imagebank/pages/docprofile.aspx?nodeid=19724516</t>
  </si>
  <si>
    <t>https://hubs.worldbank.org/docs/imagebank/pages/docprofile.aspx?nodeid=6438471</t>
  </si>
  <si>
    <t>https://hubs.worldbank.org/docs/imagebank/pages/docprofile.aspx?nodeid=16522915</t>
  </si>
  <si>
    <t>https://hubs.worldbank.org/docs/imagebank/pages/docprofile.aspx?nodeid=19716984</t>
  </si>
  <si>
    <t>https://hubs.worldbank.org/docs/imagebank/pages/docprofile.aspx?nodeid=11831431</t>
  </si>
  <si>
    <t>https://hubs.worldbank.org/docs/imagebank/pages/docprofile.aspx?nodeid=6442552</t>
  </si>
  <si>
    <t>https://hubs.worldbank.org/docs/imagebank/pages/docprofile.aspx?nodeid=26547837</t>
  </si>
  <si>
    <t>https://hubs.worldbank.org/docs/imagebank/pages/docprofile.aspx?nodeid=26805947</t>
  </si>
  <si>
    <t>https://hubs.worldbank.org/docs/imagebank/pages/docprofile.aspx?nodeid=4242265</t>
  </si>
  <si>
    <t>https://hubs.worldbank.org/docs/imagebank/pages/docprofile.aspx?nodeid=16552590</t>
  </si>
  <si>
    <t>https://hubs.worldbank.org/docs/imagebank/pages/docprofile.aspx?nodeid=19716567</t>
  </si>
  <si>
    <t>https://hubs.worldbank.org/docs/imagebank/pages/docprofile.aspx?nodeid=3274376</t>
  </si>
  <si>
    <t>https://hubs.worldbank.org/docs/imagebank/pages/docprofile.aspx?nodeid=14694563</t>
  </si>
  <si>
    <t>https://hubs.worldbank.org/docs/imagebank/pages/docprofile.aspx?nodeid=19706514</t>
  </si>
  <si>
    <t>https://hubs.worldbank.org/docs/imagebank/pages/docprofile.aspx?nodeid=18402028</t>
  </si>
  <si>
    <t>https://hubs.worldbank.org/docs/imagebank/pages/docprofile.aspx?nodeid=6254911</t>
  </si>
  <si>
    <t>https://hubs.worldbank.org/docs/imagebank/pages/docprofile.aspx?nodeid=16238757</t>
  </si>
  <si>
    <t>https://hubs.worldbank.org/docs/imagebank/pages/docprofile.aspx?nodeid=19716407</t>
  </si>
  <si>
    <t>https://hubs.worldbank.org/docs/imagebank/pages/docprofile.aspx?nodeid=3745955</t>
  </si>
  <si>
    <t>https://hubs.worldbank.org/docs/imagebank/pages/docprofile.aspx?nodeid=18765807</t>
  </si>
  <si>
    <t>https://hubs.worldbank.org/docs/imagebank/pages/docprofile.aspx?nodeid=19727210</t>
  </si>
  <si>
    <t>https://hubs.worldbank.org/docs/imagebank/pages/docprofile.aspx?nodeid=12425066</t>
  </si>
  <si>
    <t>https://hubs.worldbank.org/docs/imagebank/pages/docprofile.aspx?nodeid=5659322</t>
  </si>
  <si>
    <t>https://hubs.worldbank.org/docs/imagebank/pages/docprofile.aspx?nodeid=19693682</t>
  </si>
  <si>
    <t>https://hubs.worldbank.org/docs/imagebank/pages/docprofile.aspx?nodeid=10999288</t>
  </si>
  <si>
    <t>https://hubs.worldbank.org/docs/imagebank/pages/docprofile.aspx?nodeid=24987339</t>
  </si>
  <si>
    <t>https://hubs.worldbank.org/docs/imagebank/pages/docprofile.aspx?nodeid=26471542</t>
  </si>
  <si>
    <t>https://hubs.worldbank.org/docs/imagebank/pages/docprofile.aspx?nodeid=7345176</t>
  </si>
  <si>
    <t>https://hubs.worldbank.org/docs/imagebank/pages/docprofile.aspx?nodeid=26552209</t>
  </si>
  <si>
    <t>https://hubs.worldbank.org/docs/imagebank/pages/docprofile.aspx?nodeid=4942308</t>
  </si>
  <si>
    <t>https://hubs.worldbank.org/docs/imagebank/pages/docprofile.aspx?nodeid=20263717</t>
  </si>
  <si>
    <t>https://hubs.worldbank.org/docs/imagebank/pages/docprofile.aspx?nodeid=26464284</t>
  </si>
  <si>
    <t>https://hubs.worldbank.org/docs/imagebank/pages/docprofile.aspx?nodeid=16203263</t>
  </si>
  <si>
    <t>https://hubs.worldbank.org/docs/imagebank/pages/docprofile.aspx?nodeid=6627910</t>
  </si>
  <si>
    <t>https://hubs.worldbank.org/docs/imagebank/pages/docprofile.aspx?nodeid=26221888</t>
  </si>
  <si>
    <t>https://hubs.worldbank.org/docs/imagebank/pages/docprofile.aspx?nodeid=26586093</t>
  </si>
  <si>
    <t>https://hubs.worldbank.org/docs/imagebank/pages/docprofile.aspx?nodeid=14324917</t>
  </si>
  <si>
    <t>https://hubs.worldbank.org/docs/imagebank/pages/docprofile.aspx?nodeid=7146990</t>
  </si>
  <si>
    <t>https://hubs.worldbank.org/docs/imagebank/pages/docprofile.aspx?nodeid=15328261</t>
  </si>
  <si>
    <t>https://hubs.worldbank.org/docs/imagebank/pages/docprofile.aspx?nodeid=19712647</t>
  </si>
  <si>
    <t>https://hubs.worldbank.org/docs/imagebank/pages/docprofile.aspx?nodeid=3657733</t>
  </si>
  <si>
    <t>https://hubs.worldbank.org/docs/imagebank/pages/docprofile.aspx?nodeid=18644653</t>
  </si>
  <si>
    <t>https://hubs.worldbank.org/docs/imagebank/pages/docprofile.aspx?nodeid=19727635</t>
  </si>
  <si>
    <t>https://hubs.worldbank.org/docs/imagebank/pages/docprofile.aspx?nodeid=6855396</t>
  </si>
  <si>
    <t>https://hubs.worldbank.org/docs/imagebank/pages/docprofile.aspx?nodeid=19914540</t>
  </si>
  <si>
    <t>https://hubs.worldbank.org/docs/imagebank/pages/docprofile.aspx?nodeid=24331337</t>
  </si>
  <si>
    <t>https://hubs.worldbank.org/docs/imagebank/pages/docprofile.aspx?nodeid=27060005</t>
  </si>
  <si>
    <t>https://hubs.worldbank.org/docs/imagebank/pages/docprofile.aspx?nodeid=14357031</t>
  </si>
  <si>
    <t>https://hubs.worldbank.org/docs/imagebank/pages/docprofile.aspx?nodeid=5828531</t>
  </si>
  <si>
    <t>https://hubs.worldbank.org/docs/imagebank/pages/docprofile.aspx?nodeid=18028682</t>
  </si>
  <si>
    <t>https://hubs.worldbank.org/docs/imagebank/pages/docprofile.aspx?nodeid=19723746</t>
  </si>
  <si>
    <t>https://hubs.worldbank.org/docs/imagebank/pages/docprofile.aspx?nodeid=14357266</t>
  </si>
  <si>
    <t>https://hubs.worldbank.org/docs/imagebank/pages/docprofile.aspx?nodeid=12815009</t>
  </si>
  <si>
    <t>https://hubs.worldbank.org/docs/imagebank/pages/docprofile.aspx?nodeid=19706400</t>
  </si>
  <si>
    <t>https://hubs.worldbank.org/docs/imagebank/pages/docprofile.aspx?nodeid=5170746</t>
  </si>
  <si>
    <t>https://hubs.worldbank.org/docs/imagebank/pages/docprofile.aspx?nodeid=5436090</t>
  </si>
  <si>
    <t>https://hubs.worldbank.org/docs/imagebank/pages/docprofile.aspx?nodeid=19269343</t>
  </si>
  <si>
    <t>https://hubs.worldbank.org/docs/imagebank/pages/docprofile.aspx?nodeid=24112494</t>
  </si>
  <si>
    <t>https://hubs.worldbank.org/docs/imagebank/pages/docprofile.aspx?nodeid=6391144</t>
  </si>
  <si>
    <t>https://hubs.worldbank.org/docs/imagebank/pages/docprofile.aspx?nodeid=18142149</t>
  </si>
  <si>
    <t>https://hubs.worldbank.org/docs/imagebank/pages/docprofile.aspx?nodeid=23188793</t>
  </si>
  <si>
    <t>https://hubs.worldbank.org/docs/imagebank/pages/docprofile.aspx?nodeid=12478063</t>
  </si>
  <si>
    <t>https://hubs.worldbank.org/docs/imagebank/pages/docprofile.aspx?nodeid=5759958</t>
  </si>
  <si>
    <t>https://hubs.worldbank.org/docs/imagebank/pages/docprofile.aspx?nodeid=16528248</t>
  </si>
  <si>
    <t>https://hubs.worldbank.org/docs/imagebank/pages/docprofile.aspx?nodeid=19716981</t>
  </si>
  <si>
    <t>https://hubs.worldbank.org/docs/imagebank/pages/docprofile.aspx?nodeid=5866153</t>
  </si>
  <si>
    <t>https://hubs.worldbank.org/docs/imagebank/pages/docprofile.aspx?nodeid=14767306</t>
  </si>
  <si>
    <t>https://hubs.worldbank.org/docs/imagebank/pages/docprofile.aspx?nodeid=19706766</t>
  </si>
  <si>
    <t>https://hubs.worldbank.org/docs/imagebank/pages/docprofile.aspx?nodeid=10152116</t>
  </si>
  <si>
    <t>https://hubs.worldbank.org/docs/imagebank/pages/docprofile.aspx?nodeid=26559946</t>
  </si>
  <si>
    <t>https://hubs.worldbank.org/docs/imagebank/pages/docprofile.aspx?nodeid=6437964</t>
  </si>
  <si>
    <t>https://hubs.worldbank.org/docs/imagebank/pages/docprofile.aspx?nodeid=12664648</t>
  </si>
  <si>
    <t>https://hubs.worldbank.org/docs/imagebank/pages/docprofile.aspx?nodeid=19706109</t>
  </si>
  <si>
    <t>https://hubs.worldbank.org/docs/imagebank/pages/docprofile.aspx?nodeid=4574920</t>
  </si>
  <si>
    <t>https://hubs.worldbank.org/docs/imagebank/pages/docprofile.aspx?nodeid=15491852</t>
  </si>
  <si>
    <t>https://hubs.worldbank.org/docs/imagebank/pages/docprofile.aspx?nodeid=19706519</t>
  </si>
  <si>
    <t>https://hubs.worldbank.org/docs/imagebank/pages/docprofile.aspx?nodeid=4266556</t>
  </si>
  <si>
    <t>https://hubs.worldbank.org/docs/imagebank/pages/docprofile.aspx?nodeid=15353704</t>
  </si>
  <si>
    <t>https://hubs.worldbank.org/docs/imagebank/pages/docprofile.aspx?nodeid=19712463</t>
  </si>
  <si>
    <t>https://hubs.worldbank.org/docs/imagebank/pages/docprofile.aspx?nodeid=18773282</t>
  </si>
  <si>
    <t>https://hubs.worldbank.org/docs/imagebank/pages/docprofile.aspx?nodeid=19727211</t>
  </si>
  <si>
    <t>https://hubs.worldbank.org/docs/imagebank/pages/docprofile.aspx?nodeid=12413185</t>
  </si>
  <si>
    <t>https://hubs.worldbank.org/docs/imagebank/pages/docprofile.aspx?nodeid=7319776</t>
  </si>
  <si>
    <t>https://hubs.worldbank.org/docs/imagebank/pages/docprofile.aspx?nodeid=5793986</t>
  </si>
  <si>
    <t>https://hubs.worldbank.org/docs/imagebank/pages/docprofile.aspx?nodeid=26885229</t>
  </si>
  <si>
    <t>https://hubs.worldbank.org/docs/imagebank/pages/docprofile.aspx?nodeid=7354584</t>
  </si>
  <si>
    <t>https://hubs.worldbank.org/docs/imagebank/pages/docprofile.aspx?nodeid=16187113</t>
  </si>
  <si>
    <t>https://hubs.worldbank.org/docs/imagebank/pages/docprofile.aspx?nodeid=9044322</t>
  </si>
  <si>
    <t>https://hubs.worldbank.org/docs/imagebank/pages/docprofile.aspx?nodeid=25514978</t>
  </si>
  <si>
    <t>https://hubs.worldbank.org/docs/imagebank/pages/docprofile.aspx?nodeid=26803131</t>
  </si>
  <si>
    <t>https://hubs.worldbank.org/docs/imagebank/pages/docprofile.aspx?nodeid=22673086</t>
  </si>
  <si>
    <t>https://hubs.worldbank.org/docs/imagebank/pages/docprofile.aspx?nodeid=7345030</t>
  </si>
  <si>
    <t>https://hubs.worldbank.org/docs/imagebank/pages/docprofile.aspx?nodeid=16494353</t>
  </si>
  <si>
    <t>https://hubs.worldbank.org/docs/imagebank/pages/docprofile.aspx?nodeid=19716670</t>
  </si>
  <si>
    <t>https://hubs.worldbank.org/docs/imagebank/pages/docprofile.aspx?nodeid=6786225</t>
  </si>
  <si>
    <t>https://hubs.worldbank.org/docs/imagebank/pages/docprofile.aspx?nodeid=17579135</t>
  </si>
  <si>
    <t>https://hubs.worldbank.org/docs/imagebank/pages/docprofile.aspx?nodeid=19724883</t>
  </si>
  <si>
    <t>https://hubs.worldbank.org/docs/imagebank/pages/docprofile.aspx?nodeid=13054344</t>
  </si>
  <si>
    <t>https://hubs.worldbank.org/docs/imagebank/pages/docprofile.aspx?nodeid=12331199</t>
  </si>
  <si>
    <t>https://hubs.worldbank.org/docs/imagebank/pages/docprofile.aspx?nodeid=26562560</t>
  </si>
  <si>
    <t>https://hubs.worldbank.org/docs/imagebank/pages/docprofile.aspx?nodeid=6624446</t>
  </si>
  <si>
    <t>https://hubs.worldbank.org/docs/imagebank/pages/docprofile.aspx?nodeid=25882856</t>
  </si>
  <si>
    <t>https://hubs.worldbank.org/docs/imagebank/pages/docprofile.aspx?nodeid=7949508</t>
  </si>
  <si>
    <t>https://hubs.worldbank.org/docs/imagebank/pages/docprofile.aspx?nodeid=7587229</t>
  </si>
  <si>
    <t>https://hubs.worldbank.org/docs/imagebank/pages/docprofile.aspx?nodeid=17053252</t>
  </si>
  <si>
    <t>https://hubs.worldbank.org/docs/imagebank/pages/docprofile.aspx?nodeid=6447826</t>
  </si>
  <si>
    <t>https://hubs.worldbank.org/docs/imagebank/pages/docprofile.aspx?nodeid=6615790</t>
  </si>
  <si>
    <t>https://hubs.worldbank.org/docs/imagebank/pages/docprofile.aspx?nodeid=19698677</t>
  </si>
  <si>
    <t>https://hubs.worldbank.org/docs/imagebank/pages/docprofile.aspx?nodeid=23777563</t>
  </si>
  <si>
    <t>https://hubs.worldbank.org/docs/imagebank/pages/docprofile.aspx?nodeid=8882918</t>
  </si>
  <si>
    <t>https://hubs.worldbank.org/docs/imagebank/pages/docprofile.aspx?nodeid=24818793</t>
  </si>
  <si>
    <t>https://hubs.worldbank.org/docs/imagebank/pages/docprofile.aspx?nodeid=25709407</t>
  </si>
  <si>
    <t>https://hubs.worldbank.org/docs/imagebank/pages/docprofile.aspx?nodeid=16244901</t>
  </si>
  <si>
    <t>https://hubs.worldbank.org/docs/imagebank/pages/docprofile.aspx?nodeid=7327277</t>
  </si>
  <si>
    <t>https://hubs.worldbank.org/docs/imagebank/pages/docprofile.aspx?nodeid=6517474</t>
  </si>
  <si>
    <t>https://hubs.worldbank.org/docs/imagebank/pages/docprofile.aspx?nodeid=16252839</t>
  </si>
  <si>
    <t>https://hubs.worldbank.org/docs/imagebank/pages/docprofile.aspx?nodeid=19715791</t>
  </si>
  <si>
    <t>https://hubs.worldbank.org/docs/imagebank/pages/docprofile.aspx?nodeid=13180172</t>
  </si>
  <si>
    <t>https://hubs.worldbank.org/docs/imagebank/pages/docprofile.aspx?nodeid=7224820</t>
  </si>
  <si>
    <t>https://hubs.worldbank.org/docs/imagebank/pages/docprofile.aspx?nodeid=24763020</t>
  </si>
  <si>
    <t>https://hubs.worldbank.org/docs/imagebank/pages/docprofile.aspx?nodeid=26789658</t>
  </si>
  <si>
    <t>https://hubs.worldbank.org/docs/imagebank/pages/docprofile.aspx?nodeid=13221614</t>
  </si>
  <si>
    <t>https://hubs.worldbank.org/docs/imagebank/pages/docprofile.aspx?nodeid=12315281</t>
  </si>
  <si>
    <t>https://hubs.worldbank.org/docs/imagebank/pages/docprofile.aspx?nodeid=25153430</t>
  </si>
  <si>
    <t>https://hubs.worldbank.org/docs/imagebank/pages/docprofile.aspx?nodeid=8804940</t>
  </si>
  <si>
    <t>https://hubs.worldbank.org/docs/imagebank/pages/docprofile.aspx?nodeid=18003866</t>
  </si>
  <si>
    <t>https://hubs.worldbank.org/docs/imagebank/pages/docprofile.aspx?nodeid=23188419</t>
  </si>
  <si>
    <t>https://hubs.worldbank.org/docs/imagebank/pages/docprofile.aspx?nodeid=14943804</t>
  </si>
  <si>
    <t>https://hubs.worldbank.org/docs/imagebank/pages/docprofile.aspx?nodeid=7358151</t>
  </si>
  <si>
    <t>https://hubs.worldbank.org/docs/imagebank/pages/docprofile.aspx?nodeid=23162840</t>
  </si>
  <si>
    <t>https://hubs.worldbank.org/docs/imagebank/pages/docprofile.aspx?nodeid=24991998</t>
  </si>
  <si>
    <t>https://hubs.worldbank.org/docs/imagebank/pages/docprofile.aspx?nodeid=10634401</t>
  </si>
  <si>
    <t>https://hubs.worldbank.org/docs/imagebank/pages/docprofile.aspx?nodeid=16276967</t>
  </si>
  <si>
    <t>https://hubs.worldbank.org/docs/imagebank/pages/docprofile.aspx?nodeid=7721669</t>
  </si>
  <si>
    <t>https://hubs.worldbank.org/docs/imagebank/pages/docprofile.aspx?nodeid=6634763</t>
  </si>
  <si>
    <t>https://hubs.worldbank.org/docs/imagebank/pages/docprofile.aspx?nodeid=19912986</t>
  </si>
  <si>
    <t>https://hubs.worldbank.org/docs/imagebank/pages/docprofile.aspx?nodeid=26283626</t>
  </si>
  <si>
    <t>https://hubs.worldbank.org/docs/imagebank/pages/docprofile.aspx?nodeid=5866296</t>
  </si>
  <si>
    <t>https://hubs.worldbank.org/docs/imagebank/pages/docprofile.aspx?nodeid=17584454</t>
  </si>
  <si>
    <t>https://hubs.worldbank.org/docs/imagebank/pages/docprofile.aspx?nodeid=19723749</t>
  </si>
  <si>
    <t>https://hubs.worldbank.org/docs/imagebank/pages/docprofile.aspx?nodeid=13587890</t>
  </si>
  <si>
    <t>https://hubs.worldbank.org/docs/imagebank/pages/docprofile.aspx?nodeid=8298298</t>
  </si>
  <si>
    <t>https://hubs.worldbank.org/docs/imagebank/pages/docprofile.aspx?nodeid=17996838</t>
  </si>
  <si>
    <t>https://hubs.worldbank.org/docs/imagebank/pages/docprofile.aspx?nodeid=19726514</t>
  </si>
  <si>
    <t>https://hubs.worldbank.org/docs/imagebank/pages/docprofile.aspx?nodeid=16193803</t>
  </si>
  <si>
    <t>https://hubs.worldbank.org/docs/imagebank/pages/docprofile.aspx?nodeid=6804687</t>
  </si>
  <si>
    <t>https://hubs.worldbank.org/docs/imagebank/pages/docprofile.aspx?nodeid=18521153</t>
  </si>
  <si>
    <t>https://hubs.worldbank.org/docs/imagebank/pages/docprofile.aspx?nodeid=24902717</t>
  </si>
  <si>
    <t>https://hubs.worldbank.org/docs/imagebank/pages/docprofile.aspx?nodeid=6376148</t>
  </si>
  <si>
    <t>https://hubs.worldbank.org/docs/imagebank/pages/docprofile.aspx?nodeid=18638349</t>
  </si>
  <si>
    <t>https://hubs.worldbank.org/docs/imagebank/pages/docprofile.aspx?nodeid=19727205</t>
  </si>
  <si>
    <t>https://hubs.worldbank.org/docs/imagebank/pages/docprofile.aspx?nodeid=6810691</t>
  </si>
  <si>
    <t>https://hubs.worldbank.org/docs/imagebank/pages/docprofile.aspx?nodeid=26766979</t>
  </si>
  <si>
    <t>https://hubs.worldbank.org/docs/imagebank/pages/docprofile.aspx?nodeid=12633747</t>
  </si>
  <si>
    <t>https://hubs.worldbank.org/docs/imagebank/pages/docprofile.aspx?nodeid=6924552</t>
  </si>
  <si>
    <t>https://hubs.worldbank.org/docs/imagebank/pages/docprofile.aspx?nodeid=24693901</t>
  </si>
  <si>
    <t>https://hubs.worldbank.org/docs/imagebank/pages/docprofile.aspx?nodeid=25713294</t>
  </si>
  <si>
    <t>https://hubs.worldbank.org/docs/imagebank/pages/docprofile.aspx?nodeid=7160342</t>
  </si>
  <si>
    <t>https://hubs.worldbank.org/docs/imagebank/pages/docprofile.aspx?nodeid=27010857</t>
  </si>
  <si>
    <t>https://hubs.worldbank.org/docs/imagebank/pages/docprofile.aspx?nodeid=5814003</t>
  </si>
  <si>
    <t>https://hubs.worldbank.org/docs/imagebank/pages/docprofile.aspx?nodeid=12179009</t>
  </si>
  <si>
    <t>https://hubs.worldbank.org/docs/imagebank/pages/docprofile.aspx?nodeid=19703032</t>
  </si>
  <si>
    <t>https://hubs.worldbank.org/docs/imagebank/pages/docprofile.aspx?nodeid=6890849</t>
  </si>
  <si>
    <t>https://hubs.worldbank.org/docs/imagebank/pages/docprofile.aspx?nodeid=19712650</t>
  </si>
  <si>
    <t>https://hubs.worldbank.org/docs/imagebank/pages/docprofile.aspx?nodeid=7587377</t>
  </si>
  <si>
    <t>https://hubs.worldbank.org/docs/imagebank/pages/docprofile.aspx?nodeid=6831104</t>
  </si>
  <si>
    <t>https://hubs.worldbank.org/docs/imagebank/pages/docprofile.aspx?nodeid=17996809</t>
  </si>
  <si>
    <t>https://hubs.worldbank.org/docs/imagebank/pages/docprofile.aspx?nodeid=19726368</t>
  </si>
  <si>
    <t>https://hubs.worldbank.org/docs/imagebank/pages/docprofile.aspx?nodeid=15575583</t>
  </si>
  <si>
    <t>https://hubs.worldbank.org/docs/imagebank/pages/docprofile.aspx?nodeid=7716618</t>
  </si>
  <si>
    <t>https://hubs.worldbank.org/docs/imagebank/pages/docprofile.aspx?nodeid=12674477</t>
  </si>
  <si>
    <t>https://hubs.worldbank.org/docs/imagebank/pages/docprofile.aspx?nodeid=12664630</t>
  </si>
  <si>
    <t>https://hubs.worldbank.org/docs/imagebank/pages/docprofile.aspx?nodeid=19706143</t>
  </si>
  <si>
    <t>https://hubs.worldbank.org/docs/imagebank/pages/docprofile.aspx?nodeid=5633423</t>
  </si>
  <si>
    <t>https://hubs.worldbank.org/docs/imagebank/pages/docprofile.aspx?nodeid=6650493</t>
  </si>
  <si>
    <t>https://hubs.worldbank.org/docs/imagebank/pages/docprofile.aspx?nodeid=24762910</t>
  </si>
  <si>
    <t>https://hubs.worldbank.org/docs/imagebank/pages/docprofile.aspx?nodeid=26789675</t>
  </si>
  <si>
    <t>https://hubs.worldbank.org/docs/imagebank/pages/docprofile.aspx?nodeid=9727139</t>
  </si>
  <si>
    <t>https://hubs.worldbank.org/docs/imagebank/pages/docprofile.aspx?nodeid=19794404</t>
  </si>
  <si>
    <t>https://hubs.worldbank.org/docs/imagebank/pages/docprofile.aspx?nodeid=23781194</t>
  </si>
  <si>
    <t>https://hubs.worldbank.org/docs/imagebank/pages/docprofile.aspx?nodeid=13881167</t>
  </si>
  <si>
    <t>https://hubs.worldbank.org/docs/imagebank/pages/docprofile.aspx?nodeid=7378941</t>
  </si>
  <si>
    <t>https://hubs.worldbank.org/docs/imagebank/pages/docprofile.aspx?nodeid=14729892</t>
  </si>
  <si>
    <t>https://hubs.worldbank.org/docs/imagebank/pages/docprofile.aspx?nodeid=19712481</t>
  </si>
  <si>
    <t>https://hubs.worldbank.org/docs/imagebank/pages/docprofile.aspx?nodeid=7627561</t>
  </si>
  <si>
    <t>https://hubs.worldbank.org/docs/imagebank/pages/docprofile.aspx?nodeid=24080424</t>
  </si>
  <si>
    <t>https://hubs.worldbank.org/docs/imagebank/pages/docprofile.aspx?nodeid=24988137</t>
  </si>
  <si>
    <t>https://hubs.worldbank.org/docs/imagebank/pages/docprofile.aspx?nodeid=7611790</t>
  </si>
  <si>
    <t>https://hubs.worldbank.org/docs/imagebank/pages/docprofile.aspx?nodeid=11304948</t>
  </si>
  <si>
    <t>https://hubs.worldbank.org/docs/imagebank/pages/docprofile.aspx?nodeid=13803688</t>
  </si>
  <si>
    <t>https://hubs.worldbank.org/docs/imagebank/pages/docprofile.aspx?nodeid=6827353</t>
  </si>
  <si>
    <t>https://hubs.worldbank.org/docs/imagebank/pages/docprofile.aspx?nodeid=15625687</t>
  </si>
  <si>
    <t>https://hubs.worldbank.org/docs/imagebank/pages/docprofile.aspx?nodeid=19712765</t>
  </si>
  <si>
    <t>https://hubs.worldbank.org/docs/imagebank/pages/docprofile.aspx?nodeid=11246741</t>
  </si>
  <si>
    <t>https://hubs.worldbank.org/docs/imagebank/pages/docprofile.aspx?nodeid=7711465</t>
  </si>
  <si>
    <t>https://hubs.worldbank.org/docs/imagebank/pages/docprofile.aspx?nodeid=19759402</t>
  </si>
  <si>
    <t>https://hubs.worldbank.org/docs/imagebank/pages/docprofile.aspx?nodeid=24141221</t>
  </si>
  <si>
    <t>https://hubs.worldbank.org/docs/imagebank/pages/docprofile.aspx?nodeid=14035874</t>
  </si>
  <si>
    <t>https://hubs.worldbank.org/docs/imagebank/pages/docprofile.aspx?nodeid=7542883</t>
  </si>
  <si>
    <t>https://hubs.worldbank.org/docs/imagebank/pages/docprofile.aspx?nodeid=25674412</t>
  </si>
  <si>
    <t>https://hubs.worldbank.org/docs/imagebank/pages/docprofile.aspx?nodeid=26464467</t>
  </si>
  <si>
    <t>https://hubs.worldbank.org/docs/imagebank/pages/docprofile.aspx?nodeid=12540682</t>
  </si>
  <si>
    <t>https://hubs.worldbank.org/docs/imagebank/pages/docprofile.aspx?nodeid=10208301</t>
  </si>
  <si>
    <t>https://hubs.worldbank.org/docs/imagebank/pages/docprofile.aspx?nodeid=26727343</t>
  </si>
  <si>
    <t>https://hubs.worldbank.org/docs/imagebank/pages/docprofile.aspx?nodeid=18107265</t>
  </si>
  <si>
    <t>https://hubs.worldbank.org/docs/imagebank/pages/docprofile.aspx?nodeid=9378885</t>
  </si>
  <si>
    <t>https://hubs.worldbank.org/docs/imagebank/pages/docprofile.aspx?nodeid=14380732</t>
  </si>
  <si>
    <t>https://hubs.worldbank.org/docs/imagebank/pages/docprofile.aspx?nodeid=8712712</t>
  </si>
  <si>
    <t>https://hubs.worldbank.org/docs/imagebank/pages/docprofile.aspx?nodeid=27066429</t>
  </si>
  <si>
    <t>https://hubs.worldbank.org/docs/imagebank/pages/docprofile.aspx?nodeid=15829825</t>
  </si>
  <si>
    <t>https://hubs.worldbank.org/docs/imagebank/pages/docprofile.aspx?nodeid=7611179</t>
  </si>
  <si>
    <t>https://hubs.worldbank.org/docs/imagebank/pages/docprofile.aspx?nodeid=9784321</t>
  </si>
  <si>
    <t>https://hubs.worldbank.org/docs/imagebank/pages/docprofile.aspx?nodeid=7526584</t>
  </si>
  <si>
    <t>https://hubs.worldbank.org/docs/imagebank/pages/docprofile.aspx?nodeid=15973580</t>
  </si>
  <si>
    <t>https://hubs.worldbank.org/docs/imagebank/pages/docprofile.aspx?nodeid=19713133</t>
  </si>
  <si>
    <t>https://hubs.worldbank.org/docs/imagebank/pages/docprofile.aspx?nodeid=19416501</t>
  </si>
  <si>
    <t>https://hubs.worldbank.org/docs/imagebank/pages/docprofile.aspx?nodeid=7698702</t>
  </si>
  <si>
    <t>https://hubs.worldbank.org/docs/imagebank/pages/docprofile.aspx?nodeid=23781152</t>
  </si>
  <si>
    <t>https://hubs.worldbank.org/docs/imagebank/pages/docprofile.aspx?nodeid=17112328</t>
  </si>
  <si>
    <t>https://hubs.worldbank.org/docs/imagebank/pages/docprofile.aspx?nodeid=6716160</t>
  </si>
  <si>
    <t>https://hubs.worldbank.org/docs/imagebank/pages/docprofile.aspx?nodeid=17154496</t>
  </si>
  <si>
    <t>https://hubs.worldbank.org/docs/imagebank/pages/docprofile.aspx?nodeid=19717104</t>
  </si>
  <si>
    <t>https://hubs.worldbank.org/docs/imagebank/pages/docprofile.aspx?nodeid=7655559</t>
  </si>
  <si>
    <t>https://hubs.worldbank.org/docs/imagebank/pages/docprofile.aspx?nodeid=6798232</t>
  </si>
  <si>
    <t>https://hubs.worldbank.org/docs/imagebank/pages/docprofile.aspx?nodeid=16207546</t>
  </si>
  <si>
    <t>https://hubs.worldbank.org/docs/imagebank/pages/docprofile.aspx?nodeid=19716406</t>
  </si>
  <si>
    <t>https://hubs.worldbank.org/docs/imagebank/pages/docprofile.aspx?nodeid=14980642</t>
  </si>
  <si>
    <t>https://hubs.worldbank.org/docs/imagebank/pages/docprofile.aspx?nodeid=7367717</t>
  </si>
  <si>
    <t>https://hubs.worldbank.org/docs/imagebank/pages/docprofile.aspx?nodeid=23074985</t>
  </si>
  <si>
    <t>https://hubs.worldbank.org/docs/imagebank/pages/docprofile.aspx?nodeid=24992541</t>
  </si>
  <si>
    <t>https://hubs.worldbank.org/docs/imagebank/pages/docprofile.aspx?nodeid=9427648</t>
  </si>
  <si>
    <t>https://hubs.worldbank.org/docs/imagebank/pages/docprofile.aspx?nodeid=11906155</t>
  </si>
  <si>
    <t>https://hubs.worldbank.org/docs/imagebank/pages/docprofile.aspx?nodeid=17802456</t>
  </si>
  <si>
    <t>https://hubs.worldbank.org/docs/imagebank/pages/docprofile.aspx?nodeid=9071314</t>
  </si>
  <si>
    <t>https://hubs.worldbank.org/docs/imagebank/pages/docprofile.aspx?nodeid=25737455</t>
  </si>
  <si>
    <t>https://hubs.worldbank.org/docs/imagebank/pages/docprofile.aspx?nodeid=26861896</t>
  </si>
  <si>
    <t>https://hubs.worldbank.org/docs/imagebank/pages/docprofile.aspx?nodeid=18456069</t>
  </si>
  <si>
    <t>https://hubs.worldbank.org/docs/imagebank/pages/docprofile.aspx?nodeid=9552044</t>
  </si>
  <si>
    <t>https://hubs.worldbank.org/docs/imagebank/pages/docprofile.aspx?nodeid=26957743</t>
  </si>
  <si>
    <t>https://hubs.worldbank.org/docs/imagebank/pages/docprofile.aspx?nodeid=15957044</t>
  </si>
  <si>
    <t>https://hubs.worldbank.org/docs/imagebank/pages/docprofile.aspx?nodeid=6862495</t>
  </si>
  <si>
    <t>https://hubs.worldbank.org/docs/imagebank/pages/docprofile.aspx?nodeid=16228670</t>
  </si>
  <si>
    <t>https://hubs.worldbank.org/docs/imagebank/pages/docprofile.aspx?nodeid=19715787</t>
  </si>
  <si>
    <t>https://hubs.worldbank.org/docs/imagebank/pages/docprofile.aspx?nodeid=8652002</t>
  </si>
  <si>
    <t>https://hubs.worldbank.org/docs/imagebank/pages/docprofile.aspx?nodeid=26552538</t>
  </si>
  <si>
    <t>https://hubs.worldbank.org/docs/imagebank/pages/docprofile.aspx?nodeid=26917953</t>
  </si>
  <si>
    <t>https://hubs.worldbank.org/docs/imagebank/pages/docprofile.aspx?nodeid=19556181</t>
  </si>
  <si>
    <t>https://hubs.worldbank.org/docs/imagebank/pages/docprofile.aspx?nodeid=12425007</t>
  </si>
  <si>
    <t>https://hubs.worldbank.org/docs/imagebank/pages/docprofile.aspx?nodeid=15585045</t>
  </si>
  <si>
    <t>https://hubs.worldbank.org/docs/imagebank/pages/docprofile.aspx?nodeid=15789646</t>
  </si>
  <si>
    <t>https://hubs.worldbank.org/docs/imagebank/pages/docprofile.aspx?nodeid=19713033</t>
  </si>
  <si>
    <t>https://hubs.worldbank.org/docs/imagebank/pages/docprofile.aspx?nodeid=11282591</t>
  </si>
  <si>
    <t>https://hubs.worldbank.org/docs/imagebank/pages/docprofile.aspx?nodeid=7593961</t>
  </si>
  <si>
    <t>https://hubs.worldbank.org/docs/imagebank/pages/docprofile.aspx?nodeid=9447439</t>
  </si>
  <si>
    <t>https://hubs.worldbank.org/docs/imagebank/pages/docprofile.aspx?nodeid=19797335</t>
  </si>
  <si>
    <t>https://hubs.worldbank.org/docs/imagebank/pages/docprofile.aspx?nodeid=24903313</t>
  </si>
  <si>
    <t>https://hubs.worldbank.org/docs/imagebank/pages/docprofile.aspx?nodeid=8932902</t>
  </si>
  <si>
    <t>https://hubs.worldbank.org/docs/imagebank/pages/docprofile.aspx?nodeid=7671042</t>
  </si>
  <si>
    <t>https://hubs.worldbank.org/docs/imagebank/pages/docprofile.aspx?nodeid=7178264</t>
  </si>
  <si>
    <t>https://hubs.worldbank.org/docs/imagebank/pages/docprofile.aspx?nodeid=15898596</t>
  </si>
  <si>
    <t>https://hubs.worldbank.org/docs/imagebank/pages/docprofile.aspx?nodeid=19713221</t>
  </si>
  <si>
    <t>https://hubs.worldbank.org/docs/imagebank/pages/docprofile.aspx?nodeid=13251553</t>
  </si>
  <si>
    <t>https://hubs.worldbank.org/docs/imagebank/pages/docprofile.aspx?nodeid=6767983</t>
  </si>
  <si>
    <t>https://hubs.worldbank.org/docs/imagebank/pages/docprofile.aspx?nodeid=25932019</t>
  </si>
  <si>
    <t>https://hubs.worldbank.org/docs/imagebank/pages/docprofile.aspx?nodeid=12562823</t>
  </si>
  <si>
    <t>https://hubs.worldbank.org/docs/imagebank/pages/docprofile.aspx?nodeid=9423434</t>
  </si>
  <si>
    <t>https://hubs.worldbank.org/docs/imagebank/pages/docprofile.aspx?nodeid=27056616</t>
  </si>
  <si>
    <t>https://hubs.worldbank.org/docs/imagebank/pages/docprofile.aspx?nodeid=27003581</t>
  </si>
  <si>
    <t>https://hubs.worldbank.org/docs/imagebank/pages/docprofile.aspx?nodeid=19766058</t>
  </si>
  <si>
    <t>https://hubs.worldbank.org/docs/imagebank/pages/docprofile.aspx?nodeid=23783271</t>
  </si>
  <si>
    <t>https://hubs.worldbank.org/docs/imagebank/pages/docprofile.aspx?nodeid=16591626</t>
  </si>
  <si>
    <t>https://hubs.worldbank.org/docs/imagebank/pages/docprofile.aspx?nodeid=6997801</t>
  </si>
  <si>
    <t>https://hubs.worldbank.org/docs/imagebank/pages/docprofile.aspx?nodeid=15423920</t>
  </si>
  <si>
    <t>https://hubs.worldbank.org/docs/imagebank/pages/docprofile.aspx?nodeid=19712662</t>
  </si>
  <si>
    <t>https://hubs.worldbank.org/docs/imagebank/pages/docprofile.aspx?nodeid=6827171</t>
  </si>
  <si>
    <t>https://hubs.worldbank.org/docs/imagebank/pages/docprofile.aspx?nodeid=17924221</t>
  </si>
  <si>
    <t>https://hubs.worldbank.org/docs/imagebank/pages/docprofile.aspx?nodeid=19725820</t>
  </si>
  <si>
    <t>https://hubs.worldbank.org/docs/imagebank/pages/docprofile.aspx?nodeid=11034222</t>
  </si>
  <si>
    <t>https://hubs.worldbank.org/docs/imagebank/pages/docprofile.aspx?nodeid=14498906</t>
  </si>
  <si>
    <t>https://hubs.worldbank.org/docs/imagebank/pages/docprofile.aspx?nodeid=7611430</t>
  </si>
  <si>
    <t>https://hubs.worldbank.org/docs/imagebank/pages/docprofile.aspx?nodeid=6846419</t>
  </si>
  <si>
    <t>https://hubs.worldbank.org/docs/imagebank/pages/docprofile.aspx?nodeid=25121538</t>
  </si>
  <si>
    <t>https://hubs.worldbank.org/docs/imagebank/pages/docprofile.aspx?nodeid=14215659</t>
  </si>
  <si>
    <t>https://hubs.worldbank.org/docs/imagebank/pages/docprofile.aspx?nodeid=8242809</t>
  </si>
  <si>
    <t>https://hubs.worldbank.org/docs/imagebank/pages/docprofile.aspx?nodeid=16565648</t>
  </si>
  <si>
    <t>https://hubs.worldbank.org/docs/imagebank/pages/docprofile.aspx?nodeid=7514219</t>
  </si>
  <si>
    <t>https://hubs.worldbank.org/docs/imagebank/pages/docprofile.aspx?nodeid=18800856</t>
  </si>
  <si>
    <t>https://hubs.worldbank.org/docs/imagebank/pages/docprofile.aspx?nodeid=24330996</t>
  </si>
  <si>
    <t>https://hubs.worldbank.org/docs/imagebank/pages/docprofile.aspx?nodeid=10503298</t>
  </si>
  <si>
    <t>https://hubs.worldbank.org/docs/imagebank/pages/docprofile.aspx?nodeid=25666031</t>
  </si>
  <si>
    <t>https://hubs.worldbank.org/docs/imagebank/pages/docprofile.aspx?nodeid=26519829</t>
  </si>
  <si>
    <t>https://hubs.worldbank.org/docs/imagebank/pages/docprofile.aspx?nodeid=19601205</t>
  </si>
  <si>
    <t>https://hubs.worldbank.org/docs/imagebank/pages/docprofile.aspx?nodeid=7526736</t>
  </si>
  <si>
    <t>https://hubs.worldbank.org/docs/imagebank/pages/docprofile.aspx?nodeid=17063646</t>
  </si>
  <si>
    <t>https://hubs.worldbank.org/docs/imagebank/pages/docprofile.aspx?nodeid=9064586</t>
  </si>
  <si>
    <t>https://hubs.worldbank.org/docs/imagebank/pages/docprofile.aspx?nodeid=25737502</t>
  </si>
  <si>
    <t>https://hubs.worldbank.org/docs/imagebank/pages/docprofile.aspx?nodeid=26544315</t>
  </si>
  <si>
    <t>https://hubs.worldbank.org/docs/imagebank/pages/docprofile.aspx?nodeid=10404321</t>
  </si>
  <si>
    <t>https://hubs.worldbank.org/docs/imagebank/pages/docprofile.aspx?nodeid=17150784</t>
  </si>
  <si>
    <t>https://hubs.worldbank.org/docs/imagebank/pages/docprofile.aspx?nodeid=16634273</t>
  </si>
  <si>
    <t>https://hubs.worldbank.org/docs/imagebank/pages/docprofile.aspx?nodeid=19716464</t>
  </si>
  <si>
    <t>https://hubs.worldbank.org/docs/imagebank/pages/docprofile.aspx?nodeid=7587062</t>
  </si>
  <si>
    <t>https://hubs.worldbank.org/docs/imagebank/pages/docprofile.aspx?nodeid=15512586</t>
  </si>
  <si>
    <t>https://hubs.worldbank.org/docs/imagebank/pages/docprofile.aspx?nodeid=6866169</t>
  </si>
  <si>
    <t>https://hubs.worldbank.org/docs/imagebank/pages/docprofile.aspx?nodeid=16230609</t>
  </si>
  <si>
    <t>https://hubs.worldbank.org/docs/imagebank/pages/docprofile.aspx?nodeid=19716441</t>
  </si>
  <si>
    <t>https://hubs.worldbank.org/docs/imagebank/pages/docprofile.aspx?nodeid=13977118</t>
  </si>
  <si>
    <t>https://hubs.worldbank.org/docs/imagebank/pages/docprofile.aspx?nodeid=10371803</t>
  </si>
  <si>
    <t>https://hubs.worldbank.org/docs/imagebank/pages/docprofile.aspx?nodeid=24624006</t>
  </si>
  <si>
    <t>https://hubs.worldbank.org/docs/imagebank/pages/docprofile.aspx?nodeid=25889066</t>
  </si>
  <si>
    <t>https://hubs.worldbank.org/docs/imagebank/pages/docprofile.aspx?nodeid=14616132</t>
  </si>
  <si>
    <t>https://hubs.worldbank.org/docs/imagebank/pages/docprofile.aspx?nodeid=7432398</t>
  </si>
  <si>
    <t>https://hubs.worldbank.org/docs/imagebank/pages/docprofile.aspx?nodeid=26181916</t>
  </si>
  <si>
    <t>https://hubs.worldbank.org/docs/imagebank/pages/docprofile.aspx?nodeid=16494229</t>
  </si>
  <si>
    <t>https://hubs.worldbank.org/docs/imagebank/pages/docprofile.aspx?nodeid=10358112</t>
  </si>
  <si>
    <t>https://hubs.worldbank.org/docs/imagebank/pages/docprofile.aspx?nodeid=25715603</t>
  </si>
  <si>
    <t>https://hubs.worldbank.org/docs/imagebank/pages/docprofile.aspx?nodeid=26771659</t>
  </si>
  <si>
    <t>https://hubs.worldbank.org/docs/imagebank/pages/docprofile.aspx?nodeid=20336679</t>
  </si>
  <si>
    <t>https://hubs.worldbank.org/docs/imagebank/pages/docprofile.aspx?nodeid=9423832</t>
  </si>
  <si>
    <t>https://hubs.worldbank.org/docs/imagebank/pages/docprofile.aspx?nodeid=23172686</t>
  </si>
  <si>
    <t>https://hubs.worldbank.org/docs/imagebank/pages/docprofile.aspx?nodeid=26789765</t>
  </si>
  <si>
    <t>https://hubs.worldbank.org/docs/imagebank/pages/docprofile.aspx?nodeid=16238733</t>
  </si>
  <si>
    <t>https://hubs.worldbank.org/docs/imagebank/pages/docprofile.aspx?nodeid=10131253</t>
  </si>
  <si>
    <t>https://hubs.worldbank.org/docs/imagebank/pages/docprofile.aspx?nodeid=16556972</t>
  </si>
  <si>
    <t>https://hubs.worldbank.org/docs/imagebank/pages/docprofile.aspx?nodeid=19712676</t>
  </si>
  <si>
    <t>https://hubs.worldbank.org/docs/imagebank/pages/docprofile.aspx?nodeid=9030485</t>
  </si>
  <si>
    <t>https://hubs.worldbank.org/docs/imagebank/pages/docprofile.aspx?nodeid=26102995</t>
  </si>
  <si>
    <t>https://hubs.worldbank.org/docs/imagebank/pages/docprofile.aspx?nodeid=26558630</t>
  </si>
  <si>
    <t>https://hubs.worldbank.org/docs/imagebank/pages/docprofile.aspx?nodeid=13715508</t>
  </si>
  <si>
    <t>https://hubs.worldbank.org/docs/imagebank/pages/docprofile.aspx?nodeid=10282108</t>
  </si>
  <si>
    <t>https://hubs.worldbank.org/docs/imagebank/pages/docprofile.aspx?nodeid=7592355</t>
  </si>
  <si>
    <t>https://hubs.worldbank.org/docs/imagebank/pages/docprofile.aspx?nodeid=24702550</t>
  </si>
  <si>
    <t>https://hubs.worldbank.org/docs/imagebank/pages/docprofile.aspx?nodeid=25932018</t>
  </si>
  <si>
    <t>https://hubs.worldbank.org/docs/imagebank/pages/docprofile.aspx?nodeid=9588291</t>
  </si>
  <si>
    <t>https://hubs.worldbank.org/docs/imagebank/pages/docprofile.aspx?nodeid=19712220</t>
  </si>
  <si>
    <t>https://hubs.worldbank.org/docs/imagebank/pages/docprofile.aspx?nodeid=24908736</t>
  </si>
  <si>
    <t>https://hubs.worldbank.org/docs/imagebank/pages/docprofile.aspx?nodeid=15088051</t>
  </si>
  <si>
    <t>https://hubs.worldbank.org/docs/imagebank/pages/docprofile.aspx?nodeid=8918675</t>
  </si>
  <si>
    <t>https://hubs.worldbank.org/docs/imagebank/pages/docprofile.aspx?nodeid=26730607</t>
  </si>
  <si>
    <t>https://hubs.worldbank.org/docs/imagebank/pages/docprofile.aspx?nodeid=17068705</t>
  </si>
  <si>
    <t>https://hubs.worldbank.org/docs/imagebank/pages/docprofile.aspx?nodeid=8828133</t>
  </si>
  <si>
    <t>https://hubs.worldbank.org/docs/imagebank/pages/docprofile.aspx?nodeid=11650349</t>
  </si>
  <si>
    <t>https://hubs.worldbank.org/docs/imagebank/pages/docprofile.aspx?nodeid=26882855</t>
  </si>
  <si>
    <t>https://hubs.worldbank.org/docs/imagebank/pages/docprofile.aspx?nodeid=9040874</t>
  </si>
  <si>
    <t>https://hubs.worldbank.org/docs/imagebank/pages/docprofile.aspx?nodeid=18278195</t>
  </si>
  <si>
    <t>https://hubs.worldbank.org/docs/imagebank/pages/docprofile.aspx?nodeid=19717012</t>
  </si>
  <si>
    <t>https://hubs.worldbank.org/docs/imagebank/pages/docprofile.aspx?nodeid=15309915</t>
  </si>
  <si>
    <t>https://hubs.worldbank.org/docs/imagebank/pages/docprofile.aspx?nodeid=9354110</t>
  </si>
  <si>
    <t>https://hubs.worldbank.org/docs/imagebank/pages/docprofile.aspx?nodeid=24442995</t>
  </si>
  <si>
    <t>https://hubs.worldbank.org/docs/imagebank/pages/docprofile.aspx?nodeid=26099234</t>
  </si>
  <si>
    <t>https://hubs.worldbank.org/docs/imagebank/pages/docprofile.aspx?nodeid=12674395</t>
  </si>
  <si>
    <t>https://hubs.worldbank.org/docs/imagebank/pages/docprofile.aspx?nodeid=11913044</t>
  </si>
  <si>
    <t>https://hubs.worldbank.org/docs/imagebank/pages/docprofile.aspx?nodeid=23994187</t>
  </si>
  <si>
    <t>https://hubs.worldbank.org/docs/imagebank/pages/docprofile.aspx?nodeid=24915876</t>
  </si>
  <si>
    <t>https://hubs.worldbank.org/docs/imagebank/pages/docprofile.aspx?nodeid=9532290</t>
  </si>
  <si>
    <t>https://hubs.worldbank.org/docs/imagebank/pages/docprofile.aspx?nodeid=18765483</t>
  </si>
  <si>
    <t>https://hubs.worldbank.org/docs/imagebank/pages/docprofile.aspx?nodeid=24112472</t>
  </si>
  <si>
    <t>https://hubs.worldbank.org/docs/imagebank/pages/docprofile.aspx?nodeid=16226808</t>
  </si>
  <si>
    <t>https://hubs.worldbank.org/docs/imagebank/pages/docprofile.aspx?nodeid=12731768</t>
  </si>
  <si>
    <t>https://hubs.worldbank.org/docs/imagebank/pages/docprofile.aspx?nodeid=11650648</t>
  </si>
  <si>
    <t>https://hubs.worldbank.org/docs/imagebank/pages/docprofile.aspx?nodeid=10484111</t>
  </si>
  <si>
    <t>https://hubs.worldbank.org/docs/imagebank/pages/docprofile.aspx?nodeid=19712216</t>
  </si>
  <si>
    <t>https://hubs.worldbank.org/docs/imagebank/pages/docprofile.aspx?nodeid=24141929</t>
  </si>
  <si>
    <t>https://hubs.worldbank.org/docs/imagebank/pages/docprofile.aspx?nodeid=18805803</t>
  </si>
  <si>
    <t>https://hubs.worldbank.org/docs/imagebank/pages/docprofile.aspx?nodeid=8900077</t>
  </si>
  <si>
    <t>https://hubs.worldbank.org/docs/imagebank/pages/docprofile.aspx?nodeid=16828486</t>
  </si>
  <si>
    <t>https://hubs.worldbank.org/docs/imagebank/pages/docprofile.aspx?nodeid=7414758</t>
  </si>
  <si>
    <t>https://hubs.worldbank.org/docs/imagebank/pages/docprofile.aspx?nodeid=26847549</t>
  </si>
  <si>
    <t>https://hubs.worldbank.org/docs/imagebank/pages/docprofile.aspx?nodeid=24112422</t>
  </si>
  <si>
    <t>https://hubs.worldbank.org/docs/imagebank/pages/docprofile.aspx?nodeid=15575461</t>
  </si>
  <si>
    <t>https://hubs.worldbank.org/docs/imagebank/pages/docprofile.aspx?nodeid=10772248</t>
  </si>
  <si>
    <t>https://hubs.worldbank.org/docs/imagebank/pages/docprofile.aspx?nodeid=9346098</t>
  </si>
  <si>
    <t>https://hubs.worldbank.org/docs/imagebank/pages/docprofile.aspx?nodeid=26816053</t>
  </si>
  <si>
    <t>https://hubs.worldbank.org/docs/imagebank/pages/docprofile.aspx?nodeid=18941325</t>
  </si>
  <si>
    <t>https://hubs.worldbank.org/docs/imagebank/pages/docprofile.aspx?nodeid=10618123</t>
  </si>
  <si>
    <t>https://hubs.worldbank.org/docs/imagebank/pages/docprofile.aspx?nodeid=26159893</t>
  </si>
  <si>
    <t>https://hubs.worldbank.org/docs/imagebank/pages/docprofile.aspx?nodeid=26484336</t>
  </si>
  <si>
    <t>https://hubs.worldbank.org/docs/imagebank/pages/docprofile.aspx?nodeid=8744250</t>
  </si>
  <si>
    <t>https://hubs.worldbank.org/docs/imagebank/pages/docprofile.aspx?nodeid=19759396</t>
  </si>
  <si>
    <t>https://hubs.worldbank.org/docs/imagebank/pages/docprofile.aspx?nodeid=23780292</t>
  </si>
  <si>
    <t>https://hubs.worldbank.org/docs/imagebank/pages/docprofile.aspx?nodeid=26540302</t>
  </si>
  <si>
    <t>https://hubs.worldbank.org/docs/imagebank/pages/docprofile.aspx?nodeid=9492588</t>
  </si>
  <si>
    <t>https://hubs.worldbank.org/docs/imagebank/pages/docprofile.aspx?nodeid=13262756</t>
  </si>
  <si>
    <t>https://hubs.worldbank.org/docs/imagebank/pages/docprofile.aspx?nodeid=13417143</t>
  </si>
  <si>
    <t>https://hubs.worldbank.org/docs/imagebank/pages/docprofile.aspx?nodeid=11913051</t>
  </si>
  <si>
    <t>https://hubs.worldbank.org/docs/imagebank/pages/docprofile.aspx?nodeid=12560136</t>
  </si>
  <si>
    <t>https://hubs.worldbank.org/docs/imagebank/pages/docprofile.aspx?nodeid=18758471</t>
  </si>
  <si>
    <t>https://hubs.worldbank.org/docs/imagebank/pages/docprofile.aspx?nodeid=16720709</t>
  </si>
  <si>
    <t>https://hubs.worldbank.org/docs/imagebank/pages/docprofile.aspx?nodeid=7712140</t>
  </si>
  <si>
    <t>https://hubs.worldbank.org/docs/imagebank/pages/docprofile.aspx?nodeid=25708150</t>
  </si>
  <si>
    <t>https://hubs.worldbank.org/docs/imagebank/pages/docprofile.aspx?nodeid=12752244</t>
  </si>
  <si>
    <t>https://hubs.worldbank.org/docs/imagebank/pages/docprofile.aspx?nodeid=10584038</t>
  </si>
  <si>
    <t>https://hubs.worldbank.org/docs/imagebank/pages/docprofile.aspx?nodeid=18781035</t>
  </si>
  <si>
    <t>https://hubs.worldbank.org/docs/imagebank/pages/docprofile.aspx?nodeid=20463188</t>
  </si>
  <si>
    <t>https://hubs.worldbank.org/docs/imagebank/pages/docprofile.aspx?nodeid=10566848</t>
  </si>
  <si>
    <t>https://hubs.worldbank.org/docs/imagebank/pages/docprofile.aspx?nodeid=8064546</t>
  </si>
  <si>
    <t>https://hubs.worldbank.org/docs/imagebank/pages/docprofile.aspx?nodeid=23117508</t>
  </si>
  <si>
    <t>https://hubs.worldbank.org/docs/imagebank/pages/docprofile.aspx?nodeid=24907139</t>
  </si>
  <si>
    <t>https://hubs.worldbank.org/docs/imagebank/pages/docprofile.aspx?nodeid=15908575</t>
  </si>
  <si>
    <t>https://hubs.worldbank.org/docs/imagebank/pages/docprofile.aspx?nodeid=13973259</t>
  </si>
  <si>
    <t>https://hubs.worldbank.org/docs/imagebank/pages/docprofile.aspx?nodeid=17852263</t>
  </si>
  <si>
    <t>https://hubs.worldbank.org/docs/imagebank/pages/docprofile.aspx?nodeid=7742434</t>
  </si>
  <si>
    <t>https://hubs.worldbank.org/docs/imagebank/pages/docprofile.aspx?nodeid=12633743</t>
  </si>
  <si>
    <t>https://hubs.worldbank.org/docs/imagebank/pages/docprofile.aspx?nodeid=19706049</t>
  </si>
  <si>
    <t>https://hubs.worldbank.org/docs/imagebank/pages/docprofile.aspx?nodeid=16913847</t>
  </si>
  <si>
    <t>https://hubs.worldbank.org/docs/imagebank/pages/docprofile.aspx?nodeid=19717006</t>
  </si>
  <si>
    <t>https://hubs.worldbank.org/docs/imagebank/pages/docprofile.aspx?nodeid=7206061</t>
  </si>
  <si>
    <t>https://hubs.worldbank.org/docs/imagebank/pages/docprofile.aspx?nodeid=9447630</t>
  </si>
  <si>
    <t>https://hubs.worldbank.org/docs/imagebank/pages/docprofile.aspx?nodeid=24439931</t>
  </si>
  <si>
    <t>https://hubs.worldbank.org/docs/imagebank/pages/docprofile.aspx?nodeid=25712814</t>
  </si>
  <si>
    <t>https://hubs.worldbank.org/docs/imagebank/pages/docprofile.aspx?nodeid=16634169</t>
  </si>
  <si>
    <t>https://hubs.worldbank.org/docs/imagebank/pages/docprofile.aspx?nodeid=10617805</t>
  </si>
  <si>
    <t>https://hubs.worldbank.org/docs/imagebank/pages/docprofile.aspx?nodeid=13686077</t>
  </si>
  <si>
    <t>https://hubs.worldbank.org/docs/imagebank/pages/docprofile.aspx?nodeid=14008803</t>
  </si>
  <si>
    <t>https://hubs.worldbank.org/docs/imagebank/pages/docprofile.aspx?nodeid=18714956</t>
  </si>
  <si>
    <t>https://hubs.worldbank.org/docs/imagebank/pages/docprofile.aspx?nodeid=10140798</t>
  </si>
  <si>
    <t>https://hubs.worldbank.org/docs/imagebank/pages/docprofile.aspx?nodeid=25719029</t>
  </si>
  <si>
    <t>https://hubs.worldbank.org/docs/imagebank/pages/docprofile.aspx?nodeid=26799441</t>
  </si>
  <si>
    <t>https://hubs.worldbank.org/docs/imagebank/pages/docprofile.aspx?nodeid=9333611</t>
  </si>
  <si>
    <t>https://hubs.worldbank.org/docs/imagebank/pages/docprofile.aspx?nodeid=26837672</t>
  </si>
  <si>
    <t>https://hubs.worldbank.org/docs/imagebank/pages/docprofile.aspx?nodeid=12857831</t>
  </si>
  <si>
    <t>https://hubs.worldbank.org/docs/imagebank/pages/docprofile.aspx?nodeid=7406998</t>
  </si>
  <si>
    <t>https://hubs.worldbank.org/docs/imagebank/pages/docprofile.aspx?nodeid=19301505</t>
  </si>
  <si>
    <t>https://hubs.worldbank.org/docs/imagebank/pages/docprofile.aspx?nodeid=9506700</t>
  </si>
  <si>
    <t>https://hubs.worldbank.org/docs/imagebank/pages/docprofile.aspx?nodeid=10484108</t>
  </si>
  <si>
    <t>https://hubs.worldbank.org/docs/imagebank/pages/docprofile.aspx?nodeid=25737498</t>
  </si>
  <si>
    <t>https://hubs.worldbank.org/docs/imagebank/pages/docprofile.aspx?nodeid=26558632</t>
  </si>
  <si>
    <t>https://hubs.worldbank.org/docs/imagebank/pages/docprofile.aspx?nodeid=11944215</t>
  </si>
  <si>
    <t>https://hubs.worldbank.org/docs/imagebank/pages/docprofile.aspx?nodeid=18705501</t>
  </si>
  <si>
    <t>https://hubs.worldbank.org/docs/imagebank/pages/docprofile.aspx?nodeid=8772428</t>
  </si>
  <si>
    <t>https://hubs.worldbank.org/docs/imagebank/pages/docprofile.aspx?nodeid=25671292</t>
  </si>
  <si>
    <t>https://hubs.worldbank.org/docs/imagebank/pages/docprofile.aspx?nodeid=26575683</t>
  </si>
  <si>
    <t>https://hubs.worldbank.org/docs/imagebank/pages/docprofile.aspx?nodeid=15893769</t>
  </si>
  <si>
    <t>https://hubs.worldbank.org/docs/imagebank/pages/docprofile.aspx?nodeid=9350140</t>
  </si>
  <si>
    <t>https://hubs.worldbank.org/docs/imagebank/pages/docprofile.aspx?nodeid=18672206</t>
  </si>
  <si>
    <t>https://hubs.worldbank.org/docs/imagebank/pages/docprofile.aspx?nodeid=9378925</t>
  </si>
  <si>
    <t>https://hubs.worldbank.org/docs/imagebank/pages/docprofile.aspx?nodeid=10514298</t>
  </si>
  <si>
    <t>https://hubs.worldbank.org/docs/imagebank/pages/docprofile.aspx?nodeid=9423677</t>
  </si>
  <si>
    <t>https://hubs.worldbank.org/docs/imagebank/pages/docprofile.aspx?nodeid=26010810</t>
  </si>
  <si>
    <t>https://hubs.worldbank.org/docs/imagebank/pages/docprofile.aspx?nodeid=26591697</t>
  </si>
  <si>
    <t>https://hubs.worldbank.org/docs/imagebank/pages/docprofile.aspx?nodeid=19351614</t>
  </si>
  <si>
    <t>https://hubs.worldbank.org/docs/imagebank/pages/docprofile.aspx?nodeid=19716466</t>
  </si>
  <si>
    <t>https://hubs.worldbank.org/docs/imagebank/pages/docprofile.aspx?nodeid=13063100</t>
  </si>
  <si>
    <t>https://hubs.worldbank.org/docs/imagebank/pages/docprofile.aspx?nodeid=9014957</t>
  </si>
  <si>
    <t>https://hubs.worldbank.org/docs/imagebank/pages/docprofile.aspx?nodeid=18718826</t>
  </si>
  <si>
    <t>https://hubs.worldbank.org/docs/imagebank/pages/docprofile.aspx?nodeid=19727917</t>
  </si>
  <si>
    <t>https://hubs.worldbank.org/docs/imagebank/pages/docprofile.aspx?nodeid=16919088</t>
  </si>
  <si>
    <t>https://hubs.worldbank.org/docs/imagebank/pages/docprofile.aspx?nodeid=26159234</t>
  </si>
  <si>
    <t>https://hubs.worldbank.org/docs/imagebank/pages/docprofile.aspx?nodeid=16251055</t>
  </si>
  <si>
    <t>https://hubs.worldbank.org/docs/imagebank/pages/docprofile.aspx?nodeid=19770980</t>
  </si>
  <si>
    <t>https://hubs.worldbank.org/docs/imagebank/pages/docprofile.aspx?nodeid=24117685</t>
  </si>
  <si>
    <t>https://hubs.worldbank.org/docs/imagebank/pages/docprofile.aspx?nodeid=9664986</t>
  </si>
  <si>
    <t>https://hubs.worldbank.org/docs/imagebank/pages/docprofile.aspx?nodeid=10388063</t>
  </si>
  <si>
    <t>https://hubs.worldbank.org/docs/imagebank/pages/docprofile.aspx?nodeid=26425726</t>
  </si>
  <si>
    <t>https://hubs.worldbank.org/docs/imagebank/pages/docprofile.aspx?nodeid=27003579</t>
  </si>
  <si>
    <t>https://hubs.worldbank.org/docs/imagebank/pages/docprofile.aspx?nodeid=10298181</t>
  </si>
  <si>
    <t>https://hubs.worldbank.org/docs/imagebank/pages/docprofile.aspx?nodeid=10884841</t>
  </si>
  <si>
    <t>https://hubs.worldbank.org/docs/imagebank/pages/docprofile.aspx?nodeid=19009385</t>
  </si>
  <si>
    <t>https://hubs.worldbank.org/docs/imagebank/pages/docprofile.aspx?nodeid=9361149</t>
  </si>
  <si>
    <t>https://hubs.worldbank.org/docs/imagebank/pages/docprofile.aspx?nodeid=23013229</t>
  </si>
  <si>
    <t>https://hubs.worldbank.org/docs/imagebank/pages/docprofile.aspx?nodeid=9552034</t>
  </si>
  <si>
    <t>https://hubs.worldbank.org/docs/imagebank/pages/docprofile.aspx?nodeid=27066432</t>
  </si>
  <si>
    <t>https://hubs.worldbank.org/docs/imagebank/pages/docprofile.aspx?nodeid=9862068</t>
  </si>
  <si>
    <t>https://hubs.worldbank.org/docs/imagebank/pages/docprofile.aspx?nodeid=25740053</t>
  </si>
  <si>
    <t>https://hubs.worldbank.org/docs/imagebank/pages/docprofile.aspx?nodeid=26472494</t>
  </si>
  <si>
    <t>https://hubs.worldbank.org/docs/imagebank/pages/docprofile.aspx?nodeid=18881017</t>
  </si>
  <si>
    <t>https://hubs.worldbank.org/docs/imagebank/pages/docprofile.aspx?nodeid=13971718</t>
  </si>
  <si>
    <t>https://hubs.worldbank.org/docs/imagebank/pages/docprofile.aspx?nodeid=19400434</t>
  </si>
  <si>
    <t>https://hubs.worldbank.org/docs/imagebank/pages/docprofile.aspx?nodeid=10042421</t>
  </si>
  <si>
    <t>https://hubs.worldbank.org/docs/imagebank/pages/docprofile.aspx?nodeid=19883240</t>
  </si>
  <si>
    <t>https://hubs.worldbank.org/docs/imagebank/pages/docprofile.aspx?nodeid=24908233</t>
  </si>
  <si>
    <t>https://hubs.worldbank.org/docs/imagebank/pages/docprofile.aspx?nodeid=16928720</t>
  </si>
  <si>
    <t>https://hubs.worldbank.org/docs/imagebank/pages/docprofile.aspx?nodeid=9588199</t>
  </si>
  <si>
    <t>https://hubs.worldbank.org/docs/imagebank/pages/docprofile.aspx?nodeid=26562562</t>
  </si>
  <si>
    <t>https://hubs.worldbank.org/docs/imagebank/pages/docprofile.aspx?nodeid=26982721</t>
  </si>
  <si>
    <t>https://hubs.worldbank.org/docs/imagebank/pages/docprofile.aspx?nodeid=20175455</t>
  </si>
  <si>
    <t>https://hubs.worldbank.org/docs/imagebank/pages/docprofile.aspx?nodeid=11160272</t>
  </si>
  <si>
    <t>https://hubs.worldbank.org/docs/imagebank/pages/docprofile.aspx?nodeid=26910171</t>
  </si>
  <si>
    <t>https://hubs.worldbank.org/docs/imagebank/pages/docprofile.aspx?nodeid=19591443</t>
  </si>
  <si>
    <t>https://hubs.worldbank.org/docs/imagebank/pages/docprofile.aspx?nodeid=12563802</t>
  </si>
  <si>
    <t>https://hubs.worldbank.org/docs/imagebank/pages/docprofile.aspx?nodeid=10999292</t>
  </si>
  <si>
    <t>https://hubs.worldbank.org/docs/imagebank/pages/docprofile.aspx?nodeid=26796622</t>
  </si>
  <si>
    <t>https://hubs.worldbank.org/docs/imagebank/pages/docprofile.aspx?nodeid=27064172</t>
  </si>
  <si>
    <t>https://hubs.worldbank.org/docs/imagebank/pages/docprofile.aspx?nodeid=19751607</t>
  </si>
  <si>
    <t>https://hubs.worldbank.org/docs/imagebank/pages/docprofile.aspx?nodeid=11430467</t>
  </si>
  <si>
    <t>https://hubs.worldbank.org/docs/imagebank/pages/docprofile.aspx?nodeid=24646073</t>
  </si>
  <si>
    <t>https://hubs.worldbank.org/docs/imagebank/pages/docprofile.aspx?nodeid=25713048</t>
  </si>
  <si>
    <t>https://hubs.worldbank.org/docs/imagebank/pages/docprofile.aspx?nodeid=14380565</t>
  </si>
  <si>
    <t>https://hubs.worldbank.org/docs/imagebank/pages/docprofile.aspx?nodeid=25652142</t>
  </si>
  <si>
    <t>https://hubs.worldbank.org/docs/imagebank/pages/docprofile.aspx?nodeid=14035615</t>
  </si>
  <si>
    <t>https://hubs.worldbank.org/docs/imagebank/pages/docprofile.aspx?nodeid=24663720</t>
  </si>
  <si>
    <t>https://hubs.worldbank.org/docs/imagebank/pages/docprofile.aspx?nodeid=9831293</t>
  </si>
  <si>
    <t>https://hubs.worldbank.org/docs/imagebank/pages/docprofile.aspx?nodeid=19097696</t>
  </si>
  <si>
    <t>https://hubs.worldbank.org/docs/imagebank/pages/docprofile.aspx?nodeid=9858057</t>
  </si>
  <si>
    <t>https://hubs.worldbank.org/docs/imagebank/pages/docprofile.aspx?nodeid=17151858</t>
  </si>
  <si>
    <t>https://hubs.worldbank.org/docs/imagebank/pages/docprofile.aspx?nodeid=19717140</t>
  </si>
  <si>
    <t>https://hubs.worldbank.org/docs/imagebank/pages/docprofile.aspx?nodeid=12618041</t>
  </si>
  <si>
    <t>https://hubs.worldbank.org/docs/imagebank/pages/docprofile.aspx?nodeid=13971679</t>
  </si>
  <si>
    <t>https://hubs.worldbank.org/docs/imagebank/pages/docprofile.aspx?nodeid=10066761</t>
  </si>
  <si>
    <t>https://hubs.worldbank.org/docs/imagebank/pages/docprofile.aspx?nodeid=24141220</t>
  </si>
  <si>
    <t>https://hubs.worldbank.org/docs/imagebank/pages/docprofile.aspx?nodeid=12478310</t>
  </si>
  <si>
    <t>https://hubs.worldbank.org/docs/imagebank/pages/docprofile.aspx?nodeid=10066575</t>
  </si>
  <si>
    <t>https://hubs.worldbank.org/docs/imagebank/pages/docprofile.aspx?nodeid=25737469</t>
  </si>
  <si>
    <t>https://hubs.worldbank.org/docs/imagebank/pages/docprofile.aspx?nodeid=10573072</t>
  </si>
  <si>
    <t>https://hubs.worldbank.org/docs/imagebank/pages/docprofile.aspx?nodeid=17155963</t>
  </si>
  <si>
    <t>https://hubs.worldbank.org/docs/imagebank/pages/docprofile.aspx?nodeid=19717113</t>
  </si>
  <si>
    <t>https://hubs.worldbank.org/docs/imagebank/pages/docprofile.aspx?nodeid=13872686</t>
  </si>
  <si>
    <t>https://hubs.worldbank.org/docs/imagebank/pages/docprofile.aspx?nodeid=16546408</t>
  </si>
  <si>
    <t>https://hubs.worldbank.org/docs/imagebank/pages/docprofile.aspx?nodeid=19716947</t>
  </si>
  <si>
    <t>https://hubs.worldbank.org/docs/imagebank/pages/docprofile.aspx?nodeid=14480291</t>
  </si>
  <si>
    <t>https://hubs.worldbank.org/docs/imagebank/pages/docprofile.aspx?nodeid=10927200</t>
  </si>
  <si>
    <t>https://hubs.worldbank.org/docs/imagebank/pages/docprofile.aspx?nodeid=15575283</t>
  </si>
  <si>
    <t>https://hubs.worldbank.org/docs/imagebank/pages/docprofile.aspx?nodeid=11315501</t>
  </si>
  <si>
    <t>https://hubs.worldbank.org/docs/imagebank/pages/docprofile.aspx?nodeid=25126112</t>
  </si>
  <si>
    <t>https://hubs.worldbank.org/docs/imagebank/pages/docprofile.aspx?nodeid=26254023</t>
  </si>
  <si>
    <t>https://hubs.worldbank.org/docs/imagebank/pages/docprofile.aspx?nodeid=15775443</t>
  </si>
  <si>
    <t>https://hubs.worldbank.org/docs/imagebank/pages/docprofile.aspx?nodeid=11307722</t>
  </si>
  <si>
    <t>https://hubs.worldbank.org/docs/imagebank/pages/docprofile.aspx?nodeid=13870214</t>
  </si>
  <si>
    <t>https://hubs.worldbank.org/docs/imagebank/pages/docprofile.aspx?nodeid=10484330</t>
  </si>
  <si>
    <t>https://hubs.worldbank.org/docs/imagebank/pages/docprofile.aspx?nodeid=26358655</t>
  </si>
  <si>
    <t>https://hubs.worldbank.org/docs/imagebank/pages/docprofile.aspx?nodeid=26463742</t>
  </si>
  <si>
    <t>https://hubs.worldbank.org/docs/imagebank/pages/docprofile.aspx?nodeid=12507284</t>
  </si>
  <si>
    <t>https://hubs.worldbank.org/docs/imagebank/pages/docprofile.aspx?nodeid=10724802</t>
  </si>
  <si>
    <t>https://hubs.worldbank.org/docs/imagebank/pages/docprofile.aspx?nodeid=18934089</t>
  </si>
  <si>
    <t>https://hubs.worldbank.org/docs/imagebank/pages/docprofile.aspx?nodeid=11206639</t>
  </si>
  <si>
    <t>https://hubs.worldbank.org/docs/imagebank/pages/docprofile.aspx?nodeid=23927244</t>
  </si>
  <si>
    <t>https://hubs.worldbank.org/docs/imagebank/pages/docprofile.aspx?nodeid=26283624</t>
  </si>
  <si>
    <t>https://hubs.worldbank.org/docs/imagebank/pages/docprofile.aspx?nodeid=10694619</t>
  </si>
  <si>
    <t>https://hubs.worldbank.org/docs/imagebank/pages/docprofile.aspx?nodeid=23013617</t>
  </si>
  <si>
    <t>https://hubs.worldbank.org/docs/imagebank/pages/docprofile.aspx?nodeid=11204172</t>
  </si>
  <si>
    <t>https://hubs.worldbank.org/docs/imagebank/pages/docprofile.aspx?nodeid=27035022</t>
  </si>
  <si>
    <t>https://hubs.worldbank.org/docs/imagebank/pages/docprofile.aspx?nodeid=11204171</t>
  </si>
  <si>
    <t>https://hubs.worldbank.org/docs/imagebank/pages/docprofile.aspx?nodeid=17931896</t>
  </si>
  <si>
    <t>https://hubs.worldbank.org/docs/imagebank/pages/docprofile.aspx?nodeid=20452858</t>
  </si>
  <si>
    <t>https://hubs.worldbank.org/docs/imagebank/pages/docprofile.aspx?nodeid=19203324</t>
  </si>
  <si>
    <t>https://hubs.worldbank.org/docs/imagebank/pages/docprofile.aspx?nodeid=24902740</t>
  </si>
  <si>
    <t>https://hubs.worldbank.org/docs/imagebank/pages/docprofile.aspx?nodeid=9506768</t>
  </si>
  <si>
    <t>https://hubs.worldbank.org/docs/imagebank/pages/docprofile.aspx?nodeid=25522343</t>
  </si>
  <si>
    <t>https://hubs.worldbank.org/docs/imagebank/pages/docprofile.aspx?nodeid=12744048</t>
  </si>
  <si>
    <t>https://hubs.worldbank.org/docs/imagebank/pages/docprofile.aspx?nodeid=25712265</t>
  </si>
  <si>
    <t>https://hubs.worldbank.org/docs/imagebank/pages/docprofile.aspx?nodeid=26985743</t>
  </si>
  <si>
    <t>https://hubs.worldbank.org/docs/imagebank/pages/docprofile.aspx?nodeid=24382178</t>
  </si>
  <si>
    <t>https://hubs.worldbank.org/docs/imagebank/pages/docprofile.aspx?nodeid=26552211</t>
  </si>
  <si>
    <t>https://hubs.worldbank.org/docs/imagebank/pages/docprofile.aspx?nodeid=26986200</t>
  </si>
  <si>
    <t>https://hubs.worldbank.org/docs/imagebank/pages/docprofile.aspx?nodeid=25521142</t>
  </si>
  <si>
    <t>https://hubs.worldbank.org/docs/imagebank/pages/docprofile.aspx?nodeid=13800798</t>
  </si>
  <si>
    <t>https://hubs.worldbank.org/docs/imagebank/pages/docprofile.aspx?nodeid=26398591</t>
  </si>
  <si>
    <t>https://hubs.worldbank.org/docs/imagebank/pages/docprofile.aspx?nodeid=19759564</t>
  </si>
  <si>
    <t>https://hubs.worldbank.org/docs/imagebank/pages/docprofile.aspx?nodeid=24908154</t>
  </si>
  <si>
    <t>https://hubs.worldbank.org/docs/imagebank/pages/docprofile.aspx?nodeid=12400329</t>
  </si>
  <si>
    <t>https://hubs.worldbank.org/docs/imagebank/pages/docprofile.aspx?nodeid=12955924</t>
  </si>
  <si>
    <t>https://hubs.worldbank.org/docs/imagebank/pages/docprofile.aspx?nodeid=19197559</t>
  </si>
  <si>
    <t>https://hubs.worldbank.org/docs/imagebank/pages/docprofile.aspx?nodeid=24112493</t>
  </si>
  <si>
    <t>https://hubs.worldbank.org/docs/imagebank/pages/docprofile.aspx?nodeid=10782816</t>
  </si>
  <si>
    <t>https://hubs.worldbank.org/docs/imagebank/pages/docprofile.aspx?nodeid=10748422</t>
  </si>
  <si>
    <t>https://hubs.worldbank.org/docs/imagebank/pages/docprofile.aspx?nodeid=12674436</t>
  </si>
  <si>
    <t>https://hubs.worldbank.org/docs/imagebank/pages/docprofile.aspx?nodeid=10752791</t>
  </si>
  <si>
    <t>https://hubs.worldbank.org/docs/imagebank/pages/docprofile.aspx?nodeid=26904592</t>
  </si>
  <si>
    <t>https://hubs.worldbank.org/docs/imagebank/pages/docprofile.aspx?nodeid=12203989</t>
  </si>
  <si>
    <t>https://hubs.worldbank.org/docs/imagebank/pages/docprofile.aspx?nodeid=26718818</t>
  </si>
  <si>
    <t>https://hubs.worldbank.org/docs/imagebank/pages/docprofile.aspx?nodeid=16875330</t>
  </si>
  <si>
    <t>https://hubs.worldbank.org/docs/imagebank/pages/docprofile.aspx?nodeid=13887684</t>
  </si>
  <si>
    <t>https://hubs.worldbank.org/docs/imagebank/pages/docprofile.aspx?nodeid=26426725</t>
  </si>
  <si>
    <t>https://hubs.worldbank.org/docs/imagebank/pages/docprofile.aspx?nodeid=12212409</t>
  </si>
  <si>
    <t>https://hubs.worldbank.org/docs/imagebank/pages/docprofile.aspx?nodeid=12203849</t>
  </si>
  <si>
    <t>https://hubs.worldbank.org/docs/imagebank/pages/docprofile.aspx?nodeid=19389295</t>
  </si>
  <si>
    <t>https://hubs.worldbank.org/docs/imagebank/pages/docprofile.aspx?nodeid=11808180</t>
  </si>
  <si>
    <t>https://hubs.worldbank.org/docs/imagebank/pages/docprofile.aspx?nodeid=24348512</t>
  </si>
  <si>
    <t>https://hubs.worldbank.org/docs/imagebank/pages/docprofile.aspx?nodeid=19615629</t>
  </si>
  <si>
    <t>https://hubs.worldbank.org/docs/imagebank/pages/docprofile.aspx?nodeid=24112495</t>
  </si>
  <si>
    <t>https://hubs.worldbank.org/docs/imagebank/pages/docprofile.aspx?nodeid=10413685</t>
  </si>
  <si>
    <t>https://hubs.worldbank.org/docs/imagebank/pages/docprofile.aspx?nodeid=10542682</t>
  </si>
  <si>
    <t>https://hubs.worldbank.org/docs/imagebank/pages/docprofile.aspx?nodeid=26766852</t>
  </si>
  <si>
    <t>https://hubs.worldbank.org/docs/imagebank/pages/docprofile.aspx?nodeid=27065992</t>
  </si>
  <si>
    <t>https://hubs.worldbank.org/docs/imagebank/pages/docprofile.aspx?nodeid=19585435</t>
  </si>
  <si>
    <t>https://hubs.worldbank.org/docs/imagebank/pages/docprofile.aspx?nodeid=15829817</t>
  </si>
  <si>
    <t>https://hubs.worldbank.org/docs/imagebank/pages/docprofile.aspx?nodeid=24580741</t>
  </si>
  <si>
    <t>https://hubs.worldbank.org/docs/imagebank/pages/docprofile.aspx?nodeid=20395690</t>
  </si>
  <si>
    <t>https://hubs.worldbank.org/docs/imagebank/pages/docprofile.aspx?nodeid=16380088</t>
  </si>
  <si>
    <t>https://hubs.worldbank.org/docs/imagebank/pages/docprofile.aspx?nodeid=19226246</t>
  </si>
  <si>
    <t>https://hubs.worldbank.org/docs/imagebank/pages/docprofile.aspx?nodeid=10378680</t>
  </si>
  <si>
    <t>https://hubs.worldbank.org/docs/imagebank/pages/docprofile.aspx?nodeid=24003410</t>
  </si>
  <si>
    <t>https://hubs.worldbank.org/docs/imagebank/pages/docprofile.aspx?nodeid=14042025</t>
  </si>
  <si>
    <t>https://hubs.worldbank.org/docs/imagebank/pages/docprofile.aspx?nodeid=16619570</t>
  </si>
  <si>
    <t>https://hubs.worldbank.org/docs/imagebank/pages/docprofile.aspx?nodeid=12667053</t>
  </si>
  <si>
    <t>https://hubs.worldbank.org/docs/imagebank/pages/docprofile.aspx?nodeid=14144397</t>
  </si>
  <si>
    <t>https://hubs.worldbank.org/docs/imagebank/pages/docprofile.aspx?nodeid=12406052</t>
  </si>
  <si>
    <t>https://hubs.worldbank.org/docs/imagebank/pages/docprofile.aspx?nodeid=14766703</t>
  </si>
  <si>
    <t>https://hubs.worldbank.org/docs/imagebank/pages/docprofile.aspx?nodeid=14981842</t>
  </si>
  <si>
    <t>https://hubs.worldbank.org/docs/imagebank/pages/docprofile.aspx?nodeid=14980924</t>
  </si>
  <si>
    <t>https://hubs.worldbank.org/docs/imagebank/pages/docprofile.aspx?nodeid=13944172</t>
  </si>
  <si>
    <t>https://hubs.worldbank.org/docs/imagebank/pages/docprofile.aspx?nodeid=17363723</t>
  </si>
  <si>
    <t>https://hubs.worldbank.org/docs/imagebank/pages/docprofile.aspx?nodeid=17363647</t>
  </si>
  <si>
    <t>https://hubs.worldbank.org/docs/imagebank/pages/docprofile.aspx?nodeid=11913201</t>
  </si>
  <si>
    <t>https://hubs.worldbank.org/docs/imagebank/pages/docprofile.aspx?nodeid=26957741</t>
  </si>
  <si>
    <t>https://hubs.worldbank.org/docs/imagebank/pages/docprofile.aspx?nodeid=27066324</t>
  </si>
  <si>
    <t>https://hubs.worldbank.org/docs/imagebank/pages/docprofile.aspx?nodeid=19628135</t>
  </si>
  <si>
    <t>https://hubs.worldbank.org/docs/imagebank/pages/docprofile.aspx?nodeid=12153651</t>
  </si>
  <si>
    <t>https://hubs.worldbank.org/docs/imagebank/pages/docprofile.aspx?nodeid=14395999</t>
  </si>
  <si>
    <t>https://hubs.worldbank.org/docs/imagebank/pages/docprofile.aspx?nodeid=11034603</t>
  </si>
  <si>
    <t>https://hubs.worldbank.org/docs/imagebank/pages/docprofile.aspx?nodeid=17642665</t>
  </si>
  <si>
    <t>https://hubs.worldbank.org/docs/imagebank/pages/docprofile.aspx?nodeid=15458946</t>
  </si>
  <si>
    <t>https://hubs.worldbank.org/docs/imagebank/pages/docprofile.aspx?nodeid=13283437</t>
  </si>
  <si>
    <t>https://hubs.worldbank.org/docs/imagebank/pages/docprofile.aspx?nodeid=18226471</t>
  </si>
  <si>
    <t>https://hubs.worldbank.org/docs/imagebank/pages/docprofile.aspx?nodeid=10419820</t>
  </si>
  <si>
    <t>https://hubs.worldbank.org/docs/imagebank/pages/docprofile.aspx?nodeid=19717029</t>
  </si>
  <si>
    <t>https://hubs.worldbank.org/docs/imagebank/pages/docprofile.aspx?nodeid=12343241</t>
  </si>
  <si>
    <t>https://hubs.worldbank.org/docs/imagebank/pages/docprofile.aspx?nodeid=25719030</t>
  </si>
  <si>
    <t>https://hubs.worldbank.org/docs/imagebank/pages/docprofile.aspx?nodeid=26473664</t>
  </si>
  <si>
    <t>https://hubs.worldbank.org/docs/imagebank/pages/docprofile.aspx?nodeid=17481928</t>
  </si>
  <si>
    <t>https://hubs.worldbank.org/docs/imagebank/pages/docprofile.aspx?nodeid=26952818</t>
  </si>
  <si>
    <t>https://hubs.worldbank.org/docs/imagebank/pages/docprofile.aspx?nodeid=12219550</t>
  </si>
  <si>
    <t>https://hubs.worldbank.org/docs/imagebank/pages/docprofile.aspx?nodeid=24443918</t>
  </si>
  <si>
    <t>https://hubs.worldbank.org/docs/imagebank/pages/docprofile.aspx?nodeid=16253381</t>
  </si>
  <si>
    <t>https://hubs.worldbank.org/docs/imagebank/pages/docprofile.aspx?nodeid=10572708</t>
  </si>
  <si>
    <t>https://hubs.worldbank.org/docs/imagebank/pages/docprofile.aspx?nodeid=27056614</t>
  </si>
  <si>
    <t>https://hubs.worldbank.org/docs/imagebank/pages/docprofile.aspx?nodeid=12764685</t>
  </si>
  <si>
    <t>https://hubs.worldbank.org/docs/imagebank/pages/docprofile.aspx?nodeid=25510411</t>
  </si>
  <si>
    <t>https://hubs.worldbank.org/docs/imagebank/pages/docprofile.aspx?nodeid=12178822</t>
  </si>
  <si>
    <t>https://hubs.worldbank.org/docs/imagebank/pages/docprofile.aspx?nodeid=19475531</t>
  </si>
  <si>
    <t>https://hubs.worldbank.org/docs/imagebank/pages/docprofile.aspx?nodeid=19324713</t>
  </si>
  <si>
    <t>https://hubs.worldbank.org/docs/imagebank/pages/docprofile.aspx?nodeid=23197766</t>
  </si>
  <si>
    <t>https://hubs.worldbank.org/docs/imagebank/pages/docprofile.aspx?nodeid=12395087</t>
  </si>
  <si>
    <t>https://hubs.worldbank.org/docs/imagebank/pages/docprofile.aspx?nodeid=23994289</t>
  </si>
  <si>
    <t>https://hubs.worldbank.org/docs/imagebank/pages/docprofile.aspx?nodeid=24915735</t>
  </si>
  <si>
    <t>https://hubs.worldbank.org/docs/imagebank/pages/docprofile.aspx?nodeid=12212414</t>
  </si>
  <si>
    <t>https://hubs.worldbank.org/docs/imagebank/pages/docprofile.aspx?nodeid=13049591</t>
  </si>
  <si>
    <t>https://hubs.worldbank.org/docs/imagebank/pages/docprofile.aspx?nodeid=18023609</t>
  </si>
  <si>
    <t>https://hubs.worldbank.org/docs/imagebank/pages/docprofile.aspx?nodeid=19726163</t>
  </si>
  <si>
    <t>https://hubs.worldbank.org/docs/imagebank/pages/docprofile.aspx?nodeid=16565789</t>
  </si>
  <si>
    <t>https://hubs.worldbank.org/docs/imagebank/pages/docprofile.aspx?nodeid=14056389</t>
  </si>
  <si>
    <t>https://hubs.worldbank.org/docs/imagebank/pages/docprofile.aspx?nodeid=13803595</t>
  </si>
  <si>
    <t>https://hubs.worldbank.org/docs/imagebank/pages/docprofile.aspx?nodeid=25117073</t>
  </si>
  <si>
    <t>https://hubs.worldbank.org/docs/imagebank/pages/docprofile.aspx?nodeid=16272419</t>
  </si>
  <si>
    <t>https://hubs.worldbank.org/docs/imagebank/pages/docprofile.aspx?nodeid=13087395</t>
  </si>
  <si>
    <t>https://hubs.worldbank.org/docs/imagebank/pages/docprofile.aspx?nodeid=17086019</t>
  </si>
  <si>
    <t>https://hubs.worldbank.org/docs/imagebank/pages/docprofile.aspx?nodeid=13264412</t>
  </si>
  <si>
    <t>https://hubs.worldbank.org/docs/imagebank/pages/docprofile.aspx?nodeid=24052166</t>
  </si>
  <si>
    <t>https://hubs.worldbank.org/docs/imagebank/pages/docprofile.aspx?nodeid=14356859</t>
  </si>
  <si>
    <t>https://hubs.worldbank.org/docs/imagebank/pages/docprofile.aspx?nodeid=19724517</t>
  </si>
  <si>
    <t>https://hubs.worldbank.org/docs/imagebank/pages/docprofile.aspx?nodeid=11683530</t>
  </si>
  <si>
    <t>https://hubs.worldbank.org/docs/imagebank/pages/docprofile.aspx?nodeid=23012095</t>
  </si>
  <si>
    <t>https://hubs.worldbank.org/docs/imagebank/pages/docprofile.aspx?nodeid=17155988</t>
  </si>
  <si>
    <t>https://hubs.worldbank.org/docs/imagebank/pages/docprofile.aspx?nodeid=19717110</t>
  </si>
  <si>
    <t>https://hubs.worldbank.org/docs/imagebank/pages/docprofile.aspx?nodeid=11468551</t>
  </si>
  <si>
    <t>https://hubs.worldbank.org/docs/imagebank/pages/docprofile.aspx?nodeid=18069569</t>
  </si>
  <si>
    <t>https://hubs.worldbank.org/docs/imagebank/pages/docprofile.aspx?nodeid=12249830</t>
  </si>
  <si>
    <t>https://hubs.worldbank.org/docs/imagebank/pages/docprofile.aspx?nodeid=26504173</t>
  </si>
  <si>
    <t>https://hubs.worldbank.org/docs/imagebank/pages/docprofile.aspx?nodeid=23846872</t>
  </si>
  <si>
    <t>https://hubs.worldbank.org/docs/imagebank/pages/docprofile.aspx?nodeid=17091936</t>
  </si>
  <si>
    <t>https://hubs.worldbank.org/docs/imagebank/pages/docprofile.aspx?nodeid=24384888</t>
  </si>
  <si>
    <t>https://hubs.worldbank.org/docs/imagebank/pages/docprofile.aspx?nodeid=25712804</t>
  </si>
  <si>
    <t>https://hubs.worldbank.org/docs/imagebank/pages/docprofile.aspx?nodeid=15893716</t>
  </si>
  <si>
    <t>https://hubs.worldbank.org/docs/imagebank/pages/docprofile.aspx?nodeid=12259963</t>
  </si>
  <si>
    <t>https://hubs.worldbank.org/docs/imagebank/pages/docprofile.aspx?nodeid=17063640</t>
  </si>
  <si>
    <t>https://hubs.worldbank.org/docs/imagebank/pages/docprofile.aspx?nodeid=13792406</t>
  </si>
  <si>
    <t>https://hubs.worldbank.org/docs/imagebank/pages/docprofile.aspx?nodeid=19236431</t>
  </si>
  <si>
    <t>https://hubs.worldbank.org/docs/imagebank/pages/docprofile.aspx?nodeid=14250411</t>
  </si>
  <si>
    <t>https://hubs.worldbank.org/docs/imagebank/pages/docprofile.aspx?nodeid=23853791</t>
  </si>
  <si>
    <t>https://hubs.worldbank.org/docs/imagebank/pages/docprofile.aspx?nodeid=11864906</t>
  </si>
  <si>
    <t>https://hubs.worldbank.org/docs/imagebank/pages/docprofile.aspx?nodeid=16600497</t>
  </si>
  <si>
    <t>https://hubs.worldbank.org/docs/imagebank/pages/docprofile.aspx?nodeid=17277800</t>
  </si>
  <si>
    <t>https://hubs.worldbank.org/docs/imagebank/pages/docprofile.aspx?nodeid=17707973</t>
  </si>
  <si>
    <t>https://hubs.worldbank.org/docs/imagebank/pages/docprofile.aspx?nodeid=11310772</t>
  </si>
  <si>
    <t>https://hubs.worldbank.org/docs/imagebank/pages/docprofile.aspx?nodeid=13264532</t>
  </si>
  <si>
    <t>https://hubs.worldbank.org/docs/imagebank/pages/docprofile.aspx?nodeid=12450745</t>
  </si>
  <si>
    <t>https://hubs.worldbank.org/docs/imagebank/pages/docprofile.aspx?nodeid=26739581</t>
  </si>
  <si>
    <t>https://hubs.worldbank.org/docs/imagebank/pages/docprofile.aspx?nodeid=17792918</t>
  </si>
  <si>
    <t>https://hubs.worldbank.org/docs/imagebank/pages/docprofile.aspx?nodeid=12343041</t>
  </si>
  <si>
    <t>https://hubs.worldbank.org/docs/imagebank/pages/docprofile.aspx?nodeid=13316974</t>
  </si>
  <si>
    <t>https://hubs.worldbank.org/docs/imagebank/pages/docprofile.aspx?nodeid=24739587</t>
  </si>
  <si>
    <t>https://hubs.worldbank.org/docs/imagebank/pages/docprofile.aspx?nodeid=25713323</t>
  </si>
  <si>
    <t>https://hubs.worldbank.org/docs/imagebank/pages/docprofile.aspx?nodeid=15778274</t>
  </si>
  <si>
    <t>https://hubs.worldbank.org/docs/imagebank/pages/docprofile.aspx?nodeid=14101785</t>
  </si>
  <si>
    <t>https://hubs.worldbank.org/docs/imagebank/pages/docprofile.aspx?nodeid=13736226</t>
  </si>
  <si>
    <t>https://hubs.worldbank.org/docs/imagebank/pages/docprofile.aspx?nodeid=16227260</t>
  </si>
  <si>
    <t>https://hubs.worldbank.org/docs/imagebank/pages/docprofile.aspx?nodeid=18925310</t>
  </si>
  <si>
    <t>https://hubs.worldbank.org/docs/imagebank/pages/docprofile.aspx?nodeid=17430164</t>
  </si>
  <si>
    <t>https://hubs.worldbank.org/docs/imagebank/pages/docprofile.aspx?nodeid=16742248</t>
  </si>
  <si>
    <t>https://hubs.worldbank.org/docs/imagebank/pages/docprofile.aspx?nodeid=13876485</t>
  </si>
  <si>
    <t>https://hubs.worldbank.org/docs/imagebank/pages/docprofile.aspx?nodeid=26997049</t>
  </si>
  <si>
    <t>https://hubs.worldbank.org/docs/imagebank/pages/docprofile.aspx?nodeid=24411084</t>
  </si>
  <si>
    <t>https://hubs.worldbank.org/docs/imagebank/pages/docprofile.aspx?nodeid=13876687</t>
  </si>
  <si>
    <t>https://hubs.worldbank.org/docs/imagebank/pages/docprofile.aspx?nodeid=26411687</t>
  </si>
  <si>
    <t>https://hubs.worldbank.org/docs/imagebank/pages/docprofile.aspx?nodeid=14176793</t>
  </si>
  <si>
    <t>https://hubs.worldbank.org/docs/imagebank/pages/docprofile.aspx?nodeid=23074987</t>
  </si>
  <si>
    <t>https://hubs.worldbank.org/docs/imagebank/pages/docprofile.aspx?nodeid=13049577</t>
  </si>
  <si>
    <t>https://hubs.worldbank.org/docs/imagebank/pages/docprofile.aspx?nodeid=24931730</t>
  </si>
  <si>
    <t>https://hubs.worldbank.org/docs/imagebank/pages/docprofile.aspx?nodeid=12915209</t>
  </si>
  <si>
    <t>https://hubs.worldbank.org/docs/imagebank/pages/docprofile.aspx?nodeid=26957742</t>
  </si>
  <si>
    <t>https://hubs.worldbank.org/docs/imagebank/pages/docprofile.aspx?nodeid=17286691</t>
  </si>
  <si>
    <t>https://hubs.worldbank.org/docs/imagebank/pages/docprofile.aspx?nodeid=23189688</t>
  </si>
  <si>
    <t>https://hubs.worldbank.org/docs/imagebank/pages/docprofile.aspx?nodeid=26743118</t>
  </si>
  <si>
    <t>https://hubs.worldbank.org/docs/imagebank/pages/docprofile.aspx?nodeid=13962230</t>
  </si>
  <si>
    <t>https://hubs.worldbank.org/docs/imagebank/pages/docprofile.aspx?nodeid=24386134</t>
  </si>
  <si>
    <t>https://hubs.worldbank.org/docs/imagebank/pages/docprofile.aspx?nodeid=14156715</t>
  </si>
  <si>
    <t>https://hubs.worldbank.org/docs/imagebank/pages/docprofile.aspx?nodeid=26456857</t>
  </si>
  <si>
    <t>https://hubs.worldbank.org/docs/imagebank/pages/docprofile.aspx?nodeid=13861440</t>
  </si>
  <si>
    <t>https://hubs.worldbank.org/docs/imagebank/pages/docprofile.aspx?nodeid=18637884</t>
  </si>
  <si>
    <t>https://hubs.worldbank.org/docs/imagebank/pages/docprofile.aspx?nodeid=17425556</t>
  </si>
  <si>
    <t>https://hubs.worldbank.org/docs/imagebank/pages/docprofile.aspx?nodeid=18637865</t>
  </si>
  <si>
    <t>https://hubs.worldbank.org/docs/imagebank/pages/docprofile.aspx?nodeid=14721286</t>
  </si>
  <si>
    <t>https://hubs.worldbank.org/docs/imagebank/pages/docprofile.aspx?nodeid=26139963</t>
  </si>
  <si>
    <t>https://hubs.worldbank.org/docs/imagebank/pages/docprofile.aspx?nodeid=16215698</t>
  </si>
  <si>
    <t>https://hubs.worldbank.org/docs/imagebank/pages/docprofile.aspx?nodeid=19755649</t>
  </si>
  <si>
    <t>https://hubs.worldbank.org/docs/imagebank/pages/docprofile.aspx?nodeid=14045809</t>
  </si>
  <si>
    <t>https://hubs.worldbank.org/docs/imagebank/pages/docprofile.aspx?nodeid=20192511</t>
  </si>
  <si>
    <t>https://hubs.worldbank.org/docs/imagebank/pages/docprofile.aspx?nodeid=16248487</t>
  </si>
  <si>
    <t>https://hubs.worldbank.org/docs/imagebank/pages/docprofile.aspx?nodeid=19295941</t>
  </si>
  <si>
    <t>https://hubs.worldbank.org/docs/imagebank/pages/docprofile.aspx?nodeid=23941442</t>
  </si>
  <si>
    <t>https://hubs.worldbank.org/docs/imagebank/pages/docprofile.aspx?nodeid=24988338</t>
  </si>
  <si>
    <t>https://hubs.worldbank.org/docs/imagebank/pages/docprofile.aspx?nodeid=13190366</t>
  </si>
  <si>
    <t>https://hubs.worldbank.org/docs/imagebank/pages/docprofile.aspx?nodeid=18836364</t>
  </si>
  <si>
    <t>https://hubs.worldbank.org/docs/imagebank/pages/docprofile.aspx?nodeid=19754814</t>
  </si>
  <si>
    <t>https://hubs.worldbank.org/docs/imagebank/pages/docprofile.aspx?nodeid=13108237</t>
  </si>
  <si>
    <t>https://hubs.worldbank.org/docs/imagebank/pages/docprofile.aspx?nodeid=24609948</t>
  </si>
  <si>
    <t>https://hubs.worldbank.org/docs/imagebank/pages/docprofile.aspx?nodeid=17659695</t>
  </si>
  <si>
    <t>https://hubs.worldbank.org/docs/imagebank/pages/docprofile.aspx?nodeid=19898482</t>
  </si>
  <si>
    <t>https://hubs.worldbank.org/docs/imagebank/pages/docprofile.aspx?nodeid=15287488</t>
  </si>
  <si>
    <t>https://hubs.worldbank.org/docs/imagebank/pages/docprofile.aspx?nodeid=26847119</t>
  </si>
  <si>
    <t>https://hubs.worldbank.org/docs/imagebank/pages/docprofile.aspx?nodeid=16274033</t>
  </si>
  <si>
    <t>https://hubs.worldbank.org/docs/imagebank/pages/docprofile.aspx?nodeid=25517668</t>
  </si>
  <si>
    <t>https://hubs.worldbank.org/docs/imagebank/pages/docprofile.aspx?nodeid=14222451</t>
  </si>
  <si>
    <t>https://hubs.worldbank.org/docs/imagebank/pages/docprofile.aspx?nodeid=24660992</t>
  </si>
  <si>
    <t>https://hubs.worldbank.org/docs/imagebank/pages/docprofile.aspx?nodeid=13945999</t>
  </si>
  <si>
    <t>https://hubs.worldbank.org/docs/imagebank/pages/docprofile.aspx?nodeid=18683797</t>
  </si>
  <si>
    <t>https://hubs.worldbank.org/docs/imagebank/pages/docprofile.aspx?nodeid=19651207</t>
  </si>
  <si>
    <t>https://hubs.worldbank.org/docs/imagebank/pages/docprofile.aspx?nodeid=14231100</t>
  </si>
  <si>
    <t>https://hubs.worldbank.org/docs/imagebank/pages/docprofile.aspx?nodeid=24832502</t>
  </si>
  <si>
    <t>https://hubs.worldbank.org/docs/imagebank/pages/docprofile.aspx?nodeid=15807446</t>
  </si>
  <si>
    <t>https://hubs.worldbank.org/docs/imagebank/pages/docprofile.aspx?nodeid=13771832</t>
  </si>
  <si>
    <t>https://hubs.worldbank.org/docs/imagebank/pages/docprofile.aspx?nodeid=25089432</t>
  </si>
  <si>
    <t>https://hubs.worldbank.org/docs/imagebank/pages/docprofile.aspx?nodeid=14089715</t>
  </si>
  <si>
    <t>https://hubs.worldbank.org/docs/imagebank/pages/docprofile.aspx?nodeid=16601408</t>
  </si>
  <si>
    <t>https://hubs.worldbank.org/docs/imagebank/pages/docprofile.aspx?nodeid=13995882</t>
  </si>
  <si>
    <t>https://hubs.worldbank.org/docs/imagebank/pages/docprofile.aspx?nodeid=13616937</t>
  </si>
  <si>
    <t>https://hubs.worldbank.org/docs/imagebank/pages/docprofile.aspx?nodeid=24348141</t>
  </si>
  <si>
    <t>https://hubs.worldbank.org/docs/imagebank/pages/docprofile.aspx?nodeid=23007264</t>
  </si>
  <si>
    <t>https://hubs.worldbank.org/docs/imagebank/pages/docprofile.aspx?nodeid=17428447</t>
  </si>
  <si>
    <t>https://hubs.worldbank.org/docs/imagebank/pages/docprofile.aspx?nodeid=17427101</t>
  </si>
  <si>
    <t>https://hubs.worldbank.org/docs/imagebank/pages/docprofile.aspx?nodeid=26414134</t>
  </si>
  <si>
    <t>https://hubs.worldbank.org/docs/imagebank/pages/docprofile.aspx?nodeid=16955091</t>
  </si>
  <si>
    <t>https://hubs.worldbank.org/docs/imagebank/pages/docprofile.aspx?nodeid=16698886</t>
  </si>
  <si>
    <t>https://hubs.worldbank.org/docs/imagebank/pages/docprofile.aspx?nodeid=26937931</t>
  </si>
  <si>
    <t>https://hubs.worldbank.org/docs/imagebank/pages/docprofile.aspx?nodeid=14599668</t>
  </si>
  <si>
    <t>https://hubs.worldbank.org/docs/imagebank/pages/docprofile.aspx?nodeid=24855451</t>
  </si>
  <si>
    <t>https://hubs.worldbank.org/docs/imagebank/pages/docprofile.aspx?nodeid=18530979</t>
  </si>
  <si>
    <t>https://hubs.worldbank.org/docs/imagebank/pages/docprofile.aspx?nodeid=15933036</t>
  </si>
  <si>
    <t>https://hubs.worldbank.org/docs/imagebank/pages/docprofile.aspx?nodeid=26357022</t>
  </si>
  <si>
    <t>https://hubs.worldbank.org/docs/imagebank/pages/docprofile.aspx?nodeid=14182477</t>
  </si>
  <si>
    <t>https://hubs.worldbank.org/docs/imagebank/pages/docprofile.aspx?nodeid=24165852</t>
  </si>
  <si>
    <t>https://hubs.worldbank.org/docs/imagebank/pages/docprofile.aspx?nodeid=20467284</t>
  </si>
  <si>
    <t>https://hubs.worldbank.org/docs/imagebank/pages/docprofile.aspx?nodeid=20467303</t>
  </si>
  <si>
    <t>https://hubs.worldbank.org/docs/imagebank/pages/docprofile.aspx?nodeid=20467620</t>
  </si>
  <si>
    <t>https://hubs.worldbank.org/docs/imagebank/pages/docprofile.aspx?nodeid=14020073</t>
  </si>
  <si>
    <t>https://hubs.worldbank.org/docs/imagebank/pages/docprofile.aspx?nodeid=19794402</t>
  </si>
  <si>
    <t>https://hubs.worldbank.org/docs/imagebank/pages/docprofile.aspx?nodeid=13803672</t>
  </si>
  <si>
    <t>https://hubs.worldbank.org/docs/imagebank/pages/docprofile.aspx?nodeid=18552926</t>
  </si>
  <si>
    <t>https://hubs.worldbank.org/docs/imagebank/pages/docprofile.aspx?nodeid=18232412</t>
  </si>
  <si>
    <t>https://hubs.worldbank.org/docs/imagebank/pages/docprofile.aspx?nodeid=15947413</t>
  </si>
  <si>
    <t>https://hubs.worldbank.org/docs/imagebank/pages/docprofile.aspx?nodeid=26965802</t>
  </si>
  <si>
    <t>https://hubs.worldbank.org/docs/imagebank/pages/docprofile.aspx?nodeid=15785462</t>
  </si>
  <si>
    <t>https://hubs.worldbank.org/docs/imagebank/pages/docprofile.aspx?nodeid=25725302</t>
  </si>
  <si>
    <t>https://hubs.worldbank.org/docs/imagebank/pages/docprofile.aspx?nodeid=26511453</t>
  </si>
  <si>
    <t>https://hubs.worldbank.org/docs/imagebank/pages/docprofile.aspx?nodeid=18154708</t>
  </si>
  <si>
    <t>https://hubs.worldbank.org/docs/imagebank/pages/docprofile.aspx?nodeid=17731824</t>
  </si>
  <si>
    <t>https://hubs.worldbank.org/docs/imagebank/pages/docprofile.aspx?nodeid=14368601</t>
  </si>
  <si>
    <t>https://hubs.worldbank.org/docs/imagebank/pages/docprofile.aspx?nodeid=25468736</t>
  </si>
  <si>
    <t>https://hubs.worldbank.org/docs/imagebank/pages/docprofile.aspx?nodeid=16717360</t>
  </si>
  <si>
    <t>https://hubs.worldbank.org/docs/imagebank/pages/docprofile.aspx?nodeid=14150269</t>
  </si>
  <si>
    <t>https://hubs.worldbank.org/docs/imagebank/pages/docprofile.aspx?nodeid=14165952</t>
  </si>
  <si>
    <t>https://hubs.worldbank.org/docs/imagebank/pages/docprofile.aspx?nodeid=25983683</t>
  </si>
  <si>
    <t>https://hubs.worldbank.org/docs/imagebank/pages/docprofile.aspx?nodeid=17659693</t>
  </si>
  <si>
    <t>https://hubs.worldbank.org/docs/imagebank/pages/docprofile.aspx?nodeid=15653518</t>
  </si>
  <si>
    <t>https://hubs.worldbank.org/docs/imagebank/pages/docprofile.aspx?nodeid=16290756</t>
  </si>
  <si>
    <t>https://hubs.worldbank.org/docs/imagebank/pages/docprofile.aspx?nodeid=26374587</t>
  </si>
  <si>
    <t>https://hubs.worldbank.org/docs/imagebank/pages/docprofile.aspx?nodeid=18744604</t>
  </si>
  <si>
    <t>https://hubs.worldbank.org/docs/imagebank/pages/docprofile.aspx?nodeid=19356483</t>
  </si>
  <si>
    <t>https://hubs.worldbank.org/docs/imagebank/pages/docprofile.aspx?nodeid=15927283</t>
  </si>
  <si>
    <t>https://hubs.worldbank.org/docs/imagebank/pages/docprofile.aspx?nodeid=26414451</t>
  </si>
  <si>
    <t>https://hubs.worldbank.org/docs/imagebank/pages/docprofile.aspx?nodeid=14008765</t>
  </si>
  <si>
    <t>https://hubs.worldbank.org/docs/imagebank/pages/docprofile.aspx?nodeid=19251733</t>
  </si>
  <si>
    <t>https://hubs.worldbank.org/docs/imagebank/pages/docprofile.aspx?nodeid=15528441</t>
  </si>
  <si>
    <t>https://hubs.worldbank.org/docs/imagebank/pages/docprofile.aspx?nodeid=24208813</t>
  </si>
  <si>
    <t>https://hubs.worldbank.org/docs/imagebank/pages/docprofile.aspx?nodeid=19641284</t>
  </si>
  <si>
    <t>https://hubs.worldbank.org/docs/imagebank/pages/docprofile.aspx?nodeid=13185525</t>
  </si>
  <si>
    <t>https://hubs.worldbank.org/docs/imagebank/pages/docprofile.aspx?nodeid=17277879</t>
  </si>
  <si>
    <t>https://hubs.worldbank.org/docs/imagebank/pages/docprofile.aspx?nodeid=14035952</t>
  </si>
  <si>
    <t>https://hubs.worldbank.org/docs/imagebank/pages/docprofile.aspx?nodeid=19541542</t>
  </si>
  <si>
    <t>https://hubs.worldbank.org/docs/imagebank/pages/docprofile.aspx?nodeid=14302979</t>
  </si>
  <si>
    <t>https://hubs.worldbank.org/docs/imagebank/pages/docprofile.aspx?nodeid=20363850</t>
  </si>
  <si>
    <t>https://hubs.worldbank.org/docs/imagebank/pages/docprofile.aspx?nodeid=16575118</t>
  </si>
  <si>
    <t>https://hubs.worldbank.org/docs/imagebank/pages/docprofile.aspx?nodeid=25863825</t>
  </si>
  <si>
    <t>https://hubs.worldbank.org/docs/imagebank/pages/docprofile.aspx?nodeid=16290780</t>
  </si>
  <si>
    <t>https://hubs.worldbank.org/docs/imagebank/pages/docprofile.aspx?nodeid=16280236</t>
  </si>
  <si>
    <t>https://hubs.worldbank.org/docs/imagebank/pages/docprofile.aspx?nodeid=19553764</t>
  </si>
  <si>
    <t>https://hubs.worldbank.org/docs/imagebank/pages/docprofile.aspx?nodeid=15883613</t>
  </si>
  <si>
    <t>https://hubs.worldbank.org/docs/imagebank/pages/docprofile.aspx?nodeid=26846966</t>
  </si>
  <si>
    <t>https://hubs.worldbank.org/docs/imagebank/pages/docprofile.aspx?nodeid=17385226</t>
  </si>
  <si>
    <t>https://hubs.worldbank.org/docs/imagebank/pages/docprofile.aspx?nodeid=16218085</t>
  </si>
  <si>
    <t>https://hubs.worldbank.org/docs/imagebank/pages/docprofile.aspx?nodeid=16283803</t>
  </si>
  <si>
    <t>https://hubs.worldbank.org/docs/imagebank/pages/docprofile.aspx?nodeid=17590610</t>
  </si>
  <si>
    <t>https://hubs.worldbank.org/docs/imagebank/pages/docprofile.aspx?nodeid=16561225</t>
  </si>
  <si>
    <t>https://hubs.worldbank.org/docs/imagebank/pages/docprofile.aspx?nodeid=16847556</t>
  </si>
  <si>
    <t>https://hubs.worldbank.org/docs/imagebank/pages/docprofile.aspx?nodeid=24927488</t>
  </si>
  <si>
    <t>https://hubs.worldbank.org/docs/imagebank/pages/docprofile.aspx?nodeid=15581862</t>
  </si>
  <si>
    <t>https://hubs.worldbank.org/docs/imagebank/pages/docprofile.aspx?nodeid=26767021</t>
  </si>
  <si>
    <t>https://hubs.worldbank.org/docs/imagebank/pages/docprofile.aspx?nodeid=24971228</t>
  </si>
  <si>
    <t>https://hubs.worldbank.org/docs/imagebank/pages/docprofile.aspx?nodeid=26766841</t>
  </si>
  <si>
    <t>https://hubs.worldbank.org/docs/imagebank/pages/docprofile.aspx?nodeid=27065991</t>
  </si>
  <si>
    <t>https://hubs.worldbank.org/docs/imagebank/pages/docprofile.aspx?nodeid=17011881</t>
  </si>
  <si>
    <t>https://hubs.worldbank.org/docs/imagebank/pages/docprofile.aspx?nodeid=17723727</t>
  </si>
  <si>
    <t>https://hubs.worldbank.org/docs/imagebank/pages/docprofile.aspx?nodeid=19362226</t>
  </si>
  <si>
    <t>https://hubs.worldbank.org/docs/imagebank/pages/docprofile.aspx?nodeid=17423344</t>
  </si>
  <si>
    <t>https://hubs.worldbank.org/docs/imagebank/pages/docprofile.aspx?nodeid=26414136</t>
  </si>
  <si>
    <t>https://hubs.worldbank.org/docs/imagebank/pages/docprofile.aspx?nodeid=15776023</t>
  </si>
  <si>
    <t>https://hubs.worldbank.org/docs/imagebank/pages/docprofile.aspx?nodeid=19360763</t>
  </si>
  <si>
    <t>https://hubs.worldbank.org/docs/imagebank/pages/docprofile.aspx?nodeid=15508902</t>
  </si>
  <si>
    <t>https://hubs.worldbank.org/docs/imagebank/pages/docprofile.aspx?nodeid=26241455</t>
  </si>
  <si>
    <t>https://hubs.worldbank.org/docs/imagebank/pages/docprofile.aspx?nodeid=17151379</t>
  </si>
  <si>
    <t>https://hubs.worldbank.org/docs/imagebank/pages/docprofile.aspx?nodeid=24773844</t>
  </si>
  <si>
    <t>https://hubs.worldbank.org/docs/imagebank/pages/docprofile.aspx?nodeid=18477180</t>
  </si>
  <si>
    <t>https://hubs.worldbank.org/docs/imagebank/pages/docprofile.aspx?nodeid=26379894</t>
  </si>
  <si>
    <t>https://hubs.worldbank.org/docs/imagebank/pages/docprofile.aspx?nodeid=16267489</t>
  </si>
  <si>
    <t>https://hubs.worldbank.org/docs/imagebank/pages/docprofile.aspx?nodeid=24416876</t>
  </si>
  <si>
    <t>https://hubs.worldbank.org/docs/imagebank/pages/docprofile.aspx?nodeid=19686527</t>
  </si>
  <si>
    <t>https://hubs.worldbank.org/docs/imagebank/pages/docprofile.aspx?nodeid=25129255</t>
  </si>
  <si>
    <t>https://hubs.worldbank.org/docs/imagebank/pages/docprofile.aspx?nodeid=18780419</t>
  </si>
  <si>
    <t>https://hubs.worldbank.org/docs/imagebank/pages/docprofile.aspx?nodeid=17425462</t>
  </si>
  <si>
    <t>https://hubs.worldbank.org/docs/imagebank/pages/docprofile.aspx?nodeid=24096835</t>
  </si>
  <si>
    <t>https://hubs.worldbank.org/docs/imagebank/pages/docprofile.aspx?nodeid=17410405</t>
  </si>
  <si>
    <t>https://hubs.worldbank.org/docs/imagebank/pages/docprofile.aspx?nodeid=16711203</t>
  </si>
  <si>
    <t>https://hubs.worldbank.org/docs/imagebank/pages/docprofile.aspx?nodeid=17702721</t>
  </si>
  <si>
    <t>https://hubs.worldbank.org/docs/imagebank/pages/docprofile.aspx?nodeid=20299263</t>
  </si>
  <si>
    <t>https://hubs.worldbank.org/docs/imagebank/pages/docprofile.aspx?nodeid=19009383</t>
  </si>
  <si>
    <t>https://hubs.worldbank.org/docs/imagebank/pages/docprofile.aspx?nodeid=26512474</t>
  </si>
  <si>
    <t>https://hubs.worldbank.org/docs/imagebank/pages/docprofile.aspx?nodeid=18536685</t>
  </si>
  <si>
    <t>https://hubs.worldbank.org/docs/imagebank/pages/docprofile.aspx?nodeid=26282581</t>
  </si>
  <si>
    <t>https://hubs.worldbank.org/docs/imagebank/pages/docprofile.aspx?nodeid=17427152</t>
  </si>
  <si>
    <t>https://hubs.worldbank.org/docs/imagebank/pages/docprofile.aspx?nodeid=18914472</t>
  </si>
  <si>
    <t>https://hubs.worldbank.org/docs/imagebank/pages/docprofile.aspx?nodeid=17368947</t>
  </si>
  <si>
    <t>https://hubs.worldbank.org/docs/imagebank/pages/docprofile.aspx?nodeid=17731515</t>
  </si>
  <si>
    <t>https://hubs.worldbank.org/docs/imagebank/pages/docprofile.aspx?nodeid=19456250</t>
  </si>
  <si>
    <t>https://hubs.worldbank.org/docs/imagebank/pages/docprofile.aspx?nodeid=18499496</t>
  </si>
  <si>
    <t>https://hubs.worldbank.org/docs/imagebank/pages/docprofile.aspx?nodeid=16244906</t>
  </si>
  <si>
    <t>https://hubs.worldbank.org/docs/imagebank/pages/docprofile.aspx?nodeid=16238764</t>
  </si>
  <si>
    <t>https://hubs.worldbank.org/docs/imagebank/pages/docprofile.aspx?nodeid=20116695</t>
  </si>
  <si>
    <t>https://hubs.worldbank.org/docs/imagebank/pages/docprofile.aspx?nodeid=19127891</t>
  </si>
  <si>
    <t>https://hubs.worldbank.org/docs/imagebank/pages/docprofile.aspx?nodeid=16473074</t>
  </si>
  <si>
    <t>https://hubs.worldbank.org/docs/imagebank/pages/docprofile.aspx?nodeid=17559611</t>
  </si>
  <si>
    <t>https://hubs.worldbank.org/docs/imagebank/pages/docprofile.aspx?nodeid=26932392</t>
  </si>
  <si>
    <t>https://hubs.worldbank.org/docs/imagebank/pages/docprofile.aspx?nodeid=20275667</t>
  </si>
  <si>
    <t>https://hubs.worldbank.org/docs/imagebank/pages/docprofile.aspx?nodeid=16289117</t>
  </si>
  <si>
    <t>https://hubs.worldbank.org/docs/imagebank/pages/docprofile.aspx?nodeid=17641994</t>
  </si>
  <si>
    <t>https://hubs.worldbank.org/docs/imagebank/pages/docprofile.aspx?nodeid=17616986</t>
  </si>
  <si>
    <t>https://hubs.worldbank.org/docs/imagebank/pages/docprofile.aspx?nodeid=20453045</t>
  </si>
  <si>
    <t>https://hubs.worldbank.org/docs/imagebank/pages/docprofile.aspx?nodeid=25692564</t>
  </si>
  <si>
    <t>https://hubs.worldbank.org/docs/imagebank/pages/docprofile.aspx?nodeid=17200955</t>
  </si>
  <si>
    <t>https://hubs.worldbank.org/docs/imagebank/pages/docprofile.aspx?nodeid=17499496</t>
  </si>
  <si>
    <t>https://hubs.worldbank.org/docs/imagebank/pages/docprofile.aspx?nodeid=26002490</t>
  </si>
  <si>
    <t>https://hubs.worldbank.org/docs/imagebank/pages/docprofile.aspx?nodeid=19541569</t>
  </si>
  <si>
    <t>https://hubs.worldbank.org/docs/imagebank/pages/docprofile.aspx?nodeid=24615275</t>
  </si>
  <si>
    <t>https://hubs.worldbank.org/docs/imagebank/pages/docprofile.aspx?nodeid=17002723</t>
  </si>
  <si>
    <t>https://hubs.worldbank.org/docs/imagebank/pages/docprofile.aspx?nodeid=27016299</t>
  </si>
  <si>
    <t>https://hubs.worldbank.org/docs/imagebank/pages/docprofile.aspx?nodeid=17430115</t>
  </si>
  <si>
    <t>https://hubs.worldbank.org/docs/imagebank/pages/docprofile.aspx?nodeid=19541993</t>
  </si>
  <si>
    <t>https://hubs.worldbank.org/docs/imagebank/pages/docprofile.aspx?nodeid=24614749</t>
  </si>
  <si>
    <t>https://hubs.worldbank.org/docs/imagebank/pages/docprofile.aspx?nodeid=17965638</t>
  </si>
  <si>
    <t>https://hubs.worldbank.org/docs/imagebank/pages/docprofile.aspx?nodeid=19603349</t>
  </si>
  <si>
    <t>https://hubs.worldbank.org/docs/imagebank/pages/docprofile.aspx?nodeid=26557771</t>
  </si>
  <si>
    <t>https://hubs.worldbank.org/docs/imagebank/pages/docprofile.aspx?nodeid=24328957</t>
  </si>
  <si>
    <t>https://hubs.worldbank.org/docs/imagebank/pages/docprofile.aspx?nodeid=18450211</t>
  </si>
  <si>
    <t>https://hubs.worldbank.org/docs/imagebank/pages/docprofile.aspx?nodeid=17819230</t>
  </si>
  <si>
    <t>https://hubs.worldbank.org/docs/imagebank/pages/docprofile.aspx?nodeid=26527636</t>
  </si>
  <si>
    <t>https://hubs.worldbank.org/docs/imagebank/pages/docprofile.aspx?nodeid=19096468</t>
  </si>
  <si>
    <t>https://hubs.worldbank.org/docs/imagebank/pages/docprofile.aspx?nodeid=25653051</t>
  </si>
  <si>
    <t>https://hubs.worldbank.org/docs/imagebank/pages/docprofile.aspx?nodeid=19745441</t>
  </si>
  <si>
    <t>https://hubs.worldbank.org/docs/imagebank/pages/docprofile.aspx?nodeid=19458019</t>
  </si>
  <si>
    <t>https://hubs.worldbank.org/docs/imagebank/pages/docprofile.aspx?nodeid=20351696</t>
  </si>
  <si>
    <t>https://hubs.worldbank.org/docs/imagebank/pages/docprofile.aspx?nodeid=23167188</t>
  </si>
  <si>
    <t>https://hubs.worldbank.org/docs/imagebank/pages/docprofile.aspx?nodeid=19009381</t>
  </si>
  <si>
    <t>https://hubs.worldbank.org/docs/imagebank/pages/docprofile.aspx?nodeid=19237616</t>
  </si>
  <si>
    <t>https://hubs.worldbank.org/docs/imagebank/pages/docprofile.aspx?nodeid=23070909</t>
  </si>
  <si>
    <t>https://hubs.worldbank.org/docs/imagebank/pages/docprofile.aspx?nodeid=26896314</t>
  </si>
  <si>
    <t>https://hubs.worldbank.org/docs/imagebank/pages/docprofile.aspx?nodeid=19307462</t>
  </si>
  <si>
    <t>https://hubs.worldbank.org/docs/imagebank/pages/docprofile.aspx?nodeid=17759818</t>
  </si>
  <si>
    <t>https://hubs.worldbank.org/docs/imagebank/pages/docprofile.aspx?nodeid=25169220</t>
  </si>
  <si>
    <t>https://hubs.worldbank.org/docs/imagebank/pages/docprofile.aspx?nodeid=18497454</t>
  </si>
  <si>
    <t>https://hubs.worldbank.org/docs/imagebank/pages/docprofile.aspx?nodeid=19377550</t>
  </si>
  <si>
    <t>https://hubs.worldbank.org/docs/imagebank/pages/docprofile.aspx?nodeid=18589991</t>
  </si>
  <si>
    <t>https://hubs.worldbank.org/docs/imagebank/pages/docprofile.aspx?nodeid=24120229</t>
  </si>
  <si>
    <t>https://hubs.worldbank.org/docs/imagebank/pages/docprofile.aspx?nodeid=19546879</t>
  </si>
  <si>
    <t>https://hubs.worldbank.org/docs/imagebank/pages/docprofile.aspx?nodeid=18843298</t>
  </si>
  <si>
    <t>https://hubs.worldbank.org/docs/imagebank/pages/docprofile.aspx?nodeid=18844548</t>
  </si>
  <si>
    <t>https://hubs.worldbank.org/docs/imagebank/pages/docprofile.aspx?nodeid=19200415</t>
  </si>
  <si>
    <t>https://hubs.worldbank.org/docs/imagebank/pages/docprofile.aspx?nodeid=19221265</t>
  </si>
  <si>
    <t>https://hubs.worldbank.org/docs/imagebank/pages/docprofile.aspx?nodeid=24839577</t>
  </si>
  <si>
    <t>https://hubs.worldbank.org/docs/imagebank/pages/docprofile.aspx?nodeid=20465631</t>
  </si>
  <si>
    <t>https://hubs.worldbank.org/docs/imagebank/pages/docprofile.aspx?nodeid=25715586</t>
  </si>
  <si>
    <t>https://hubs.worldbank.org/docs/imagebank/pages/docprofile.aspx?nodeid=19203812</t>
  </si>
  <si>
    <t>https://hubs.worldbank.org/docs/imagebank/pages/docprofile.aspx?nodeid=23057412</t>
  </si>
  <si>
    <t>https://hubs.worldbank.org/docs/imagebank/pages/docprofile.aspx?nodeid=20236283</t>
  </si>
  <si>
    <t>https://hubs.worldbank.org/docs/imagebank/pages/docprofile.aspx?nodeid=26354773</t>
  </si>
  <si>
    <t>https://hubs.worldbank.org/docs/imagebank/pages/docprofile.aspx?nodeid=18892088</t>
  </si>
  <si>
    <t>https://hubs.worldbank.org/docs/imagebank/pages/docprofile.aspx?nodeid=18605613</t>
  </si>
  <si>
    <t>https://hubs.worldbank.org/docs/imagebank/pages/docprofile.aspx?nodeid=17835914</t>
  </si>
  <si>
    <t>https://hubs.worldbank.org/docs/imagebank/pages/docprofile.aspx?nodeid=18772722</t>
  </si>
  <si>
    <t>https://hubs.worldbank.org/docs/imagebank/pages/docprofile.aspx?nodeid=19746491</t>
  </si>
  <si>
    <t>https://hubs.worldbank.org/docs/imagebank/pages/docprofile.aspx?nodeid=18404608</t>
  </si>
  <si>
    <t>https://hubs.worldbank.org/docs/imagebank/pages/docprofile.aspx?nodeid=19362241</t>
  </si>
  <si>
    <t>https://hubs.worldbank.org/docs/imagebank/pages/docprofile.aspx?nodeid=26895284</t>
  </si>
  <si>
    <t>https://hubs.worldbank.org/docs/imagebank/pages/docprofile.aspx?nodeid=17844507</t>
  </si>
  <si>
    <t>https://hubs.worldbank.org/docs/imagebank/pages/docprofile.aspx?nodeid=19456156</t>
  </si>
  <si>
    <t>https://hubs.worldbank.org/docs/imagebank/pages/docprofile.aspx?nodeid=18705342</t>
  </si>
  <si>
    <t>https://hubs.worldbank.org/docs/imagebank/pages/docprofile.aspx?nodeid=19705522</t>
  </si>
  <si>
    <t>https://hubs.worldbank.org/docs/imagebank/pages/docprofile.aspx?nodeid=19416051</t>
  </si>
  <si>
    <t>https://hubs.worldbank.org/docs/imagebank/pages/docprofile.aspx?nodeid=23994486</t>
  </si>
  <si>
    <t>https://hubs.worldbank.org/docs/imagebank/pages/docprofile.aspx?nodeid=19393607</t>
  </si>
  <si>
    <t>https://hubs.worldbank.org/docs/imagebank/pages/docprofile.aspx?nodeid=18246423</t>
  </si>
  <si>
    <t>https://hubs.worldbank.org/docs/imagebank/pages/docprofile.aspx?nodeid=27060000</t>
  </si>
  <si>
    <t>https://hubs.worldbank.org/docs/imagebank/pages/docprofile.aspx?nodeid=20167103</t>
  </si>
  <si>
    <t>https://hubs.worldbank.org/docs/imagebank/pages/docprofile.aspx?nodeid=19243437</t>
  </si>
  <si>
    <t>https://hubs.worldbank.org/docs/imagebank/pages/docprofile.aspx?nodeid=26917223</t>
  </si>
  <si>
    <t>https://hubs.worldbank.org/docs/imagebank/pages/docprofile.aspx?nodeid=18794003</t>
  </si>
  <si>
    <t>https://hubs.worldbank.org/docs/imagebank/pages/docprofile.aspx?nodeid=19647773</t>
  </si>
  <si>
    <t>https://hubs.worldbank.org/docs/imagebank/pages/docprofile.aspx?nodeid=19200416</t>
  </si>
  <si>
    <t>https://hubs.worldbank.org/docs/imagebank/pages/docprofile.aspx?nodeid=18836328</t>
  </si>
  <si>
    <t>https://hubs.worldbank.org/docs/imagebank/pages/docprofile.aspx?nodeid=23196409</t>
  </si>
  <si>
    <t>https://hubs.worldbank.org/docs/imagebank/pages/docprofile.aspx?nodeid=19457019</t>
  </si>
  <si>
    <t>https://hubs.worldbank.org/docs/imagebank/pages/docprofile.aspx?nodeid=26847137</t>
  </si>
  <si>
    <t>https://hubs.worldbank.org/docs/imagebank/pages/docprofile.aspx?nodeid=18794001</t>
  </si>
  <si>
    <t>https://hubs.worldbank.org/docs/imagebank/pages/docprofile.aspx?nodeid=19368624</t>
  </si>
  <si>
    <t>https://hubs.worldbank.org/docs/imagebank/pages/docprofile.aspx?nodeid=25764801</t>
  </si>
  <si>
    <t>https://hubs.worldbank.org/docs/imagebank/pages/docprofile.aspx?nodeid=19556344</t>
  </si>
  <si>
    <t>https://hubs.worldbank.org/docs/imagebank/pages/docprofile.aspx?nodeid=19210058</t>
  </si>
  <si>
    <t>https://hubs.worldbank.org/docs/imagebank/pages/docprofile.aspx?nodeid=23908378</t>
  </si>
  <si>
    <t>https://hubs.worldbank.org/docs/imagebank/pages/docprofile.aspx?nodeid=24948906</t>
  </si>
  <si>
    <t>https://hubs.worldbank.org/docs/imagebank/pages/docprofile.aspx?nodeid=20204677</t>
  </si>
  <si>
    <t>https://hubs.worldbank.org/docs/imagebank/pages/docprofile.aspx?nodeid=19699657</t>
  </si>
  <si>
    <t>https://hubs.worldbank.org/docs/imagebank/pages/docprofile.aspx?nodeid=26053986</t>
  </si>
  <si>
    <t>https://hubs.worldbank.org/docs/imagebank/pages/docprofile.aspx?nodeid=18606010</t>
  </si>
  <si>
    <t>https://hubs.worldbank.org/docs/imagebank/pages/docprofile.aspx?nodeid=19660926</t>
  </si>
  <si>
    <t>https://hubs.worldbank.org/docs/imagebank/pages/docprofile.aspx?nodeid=20198224</t>
  </si>
  <si>
    <t>https://hubs.worldbank.org/docs/imagebank/pages/docprofile.aspx?nodeid=26516591</t>
  </si>
  <si>
    <t>https://hubs.worldbank.org/docs/imagebank/pages/docprofile.aspx?nodeid=26053960</t>
  </si>
  <si>
    <t>https://hubs.worldbank.org/docs/imagebank/pages/docprofile.aspx?nodeid=26445579</t>
  </si>
  <si>
    <t>https://hubs.worldbank.org/docs/imagebank/pages/docprofile.aspx?nodeid=20269543</t>
  </si>
  <si>
    <t>https://hubs.worldbank.org/docs/imagebank/pages/docprofile.aspx?nodeid=19698675</t>
  </si>
  <si>
    <t>https://hubs.worldbank.org/docs/imagebank/pages/docprofile.aspx?nodeid=19532771</t>
  </si>
  <si>
    <t>https://hubs.worldbank.org/docs/imagebank/pages/docprofile.aspx?nodeid=20188666</t>
  </si>
  <si>
    <t>https://hubs.worldbank.org/docs/imagebank/pages/docprofile.aspx?nodeid=19705540</t>
  </si>
  <si>
    <t>https://hubs.worldbank.org/docs/imagebank/pages/docprofile.aspx?nodeid=20458408</t>
  </si>
  <si>
    <t>https://hubs.worldbank.org/docs/imagebank/pages/docprofile.aspx?nodeid=24991251</t>
  </si>
  <si>
    <t>https://hubs.worldbank.org/docs/imagebank/pages/docprofile.aspx?nodeid=20360047</t>
  </si>
  <si>
    <t>https://hubs.worldbank.org/docs/imagebank/pages/docprofile.aspx?nodeid=19532773</t>
  </si>
  <si>
    <t>https://hubs.worldbank.org/docs/imagebank/pages/docprofile.aspx?nodeid=20165026</t>
  </si>
  <si>
    <t>https://hubs.worldbank.org/docs/imagebank/pages/docprofile.aspx?nodeid=26178079</t>
  </si>
  <si>
    <t>https://hubs.worldbank.org/docs/imagebank/pages/docprofile.aspx?nodeid=25251584</t>
  </si>
  <si>
    <t>https://hubs.worldbank.org/docs/imagebank/pages/docprofile.aspx?nodeid=23952129</t>
  </si>
  <si>
    <t>https://hubs.worldbank.org/docs/imagebank/pages/docprofile.aspx?nodeid=26330506</t>
  </si>
  <si>
    <t>https://hubs.worldbank.org/docs/imagebank/pages/docprofile.aspx?nodeid=20297585</t>
  </si>
  <si>
    <t>https://hubs.worldbank.org/docs/imagebank/pages/docprofile.aspx?nodeid=24309493</t>
  </si>
  <si>
    <t>https://hubs.worldbank.org/docs/imagebank/pages/docprofile.aspx?nodeid=27050994</t>
  </si>
  <si>
    <t>https://hubs.worldbank.org/docs/imagebank/pages/docprofile.aspx?nodeid=25772937</t>
  </si>
  <si>
    <t>https://hubs.worldbank.org/docs/imagebank/pages/docprofile.aspx?nodeid=24968839</t>
  </si>
  <si>
    <t>https://hubs.worldbank.org/docs/imagebank/pages/docprofile.aspx?nodeid=26987329</t>
  </si>
  <si>
    <t>https://hubs.worldbank.org/docs/imagebank/pages/docprofile.aspx?nodeid=19393624</t>
  </si>
  <si>
    <t>https://hubs.worldbank.org/docs/imagebank/pages/docprofile.aspx?nodeid=24481720</t>
  </si>
  <si>
    <t>https://hubs.worldbank.org/docs/imagebank/pages/docprofile.aspx?nodeid=25047635</t>
  </si>
  <si>
    <t>https://hubs.worldbank.org/docs/imagebank/pages/docprofile.aspx?nodeid=26966029</t>
  </si>
  <si>
    <t>https://hubs.worldbank.org/docs/imagebank/pages/docprofile.aspx?nodeid=26406856</t>
  </si>
  <si>
    <t>https://hubs.worldbank.org/docs/imagebank/pages/docprofile.aspx?nodeid=24482318</t>
  </si>
  <si>
    <t>https://hubs.worldbank.org/docs/imagebank/pages/docprofile.aspx?nodeid=24428199</t>
  </si>
  <si>
    <t>https://hubs.worldbank.org/docs/imagebank/pages/docprofile.aspx?nodeid=24988045</t>
  </si>
  <si>
    <t>https://hubs.worldbank.org/docs/imagebank/pages/docprofile.aspx?nodeid=26580471</t>
  </si>
  <si>
    <t>https://hubs.worldbank.org/docs/imagebank/pages/docprofile.aspx?nodeid=26930346</t>
  </si>
  <si>
    <t>https://hubs.worldbank.org/docs/imagebank/pages/docprofile.aspx?nodeid=25889901</t>
  </si>
  <si>
    <t>https://hubs.worldbank.org/docs/imagebank/pages/docprofile.aspx?nodeid=27000546</t>
  </si>
  <si>
    <t>https://hubs.worldbank.org/docs/imagebank/pages/docprofile.aspx?nodeid=24594071</t>
  </si>
  <si>
    <t>https://hubs.worldbank.org/docs/imagebank/pages/docprofile.aspx?nodeid=24902665</t>
  </si>
  <si>
    <t>https://hubs.worldbank.org/docs/imagebank/pages/docprofile.aspx?nodeid=24430555</t>
  </si>
  <si>
    <t>https://hubs.worldbank.org/docs/imagebank/pages/docprofile.aspx?nodeid=26381601</t>
  </si>
  <si>
    <t>https://hubs.worldbank.org/docs/imagebank/pages/docprofile.aspx?nodeid=24837345</t>
  </si>
  <si>
    <t>https://hubs.worldbank.org/docs/imagebank/pages/docprofile.aspx?nodeid=20452965</t>
  </si>
  <si>
    <t>https://hubs.worldbank.org/docs/imagebank/pages/docprofile.aspx?nodeid=24888623</t>
  </si>
  <si>
    <t>https://hubs.worldbank.org/docs/imagebank/pages/docprofile.aspx?nodeid=26041864</t>
  </si>
  <si>
    <t>https://hubs.worldbank.org/docs/imagebank/pages/docprofile.aspx?nodeid=27056610</t>
  </si>
  <si>
    <t>https://hubs.worldbank.org/docs/imagebank/pages/docprofile.aspx?nodeid=25863631</t>
  </si>
  <si>
    <t>https://hubs.worldbank.org/docs/imagebank/pages/docprofile.aspx?nodeid=25108478</t>
  </si>
  <si>
    <t>https://hubs.worldbank.org/docs/imagebank/pages/docprofile.aspx?nodeid=26016890</t>
  </si>
  <si>
    <t>https://hubs.worldbank.org/docs/imagebank/pages/docprofile.aspx?nodeid=25863820</t>
  </si>
  <si>
    <t>https://hubs.worldbank.org/docs/imagebank/pages/docprofile.aspx?nodeid=26170333</t>
  </si>
  <si>
    <t>IEG URL</t>
  </si>
  <si>
    <t>PPAR URL</t>
  </si>
  <si>
    <t>PCR URL</t>
  </si>
  <si>
    <t>PP URL</t>
  </si>
  <si>
    <t>TA URL</t>
  </si>
  <si>
    <t>PAD&gt;</t>
  </si>
  <si>
    <t>ICR&gt;</t>
  </si>
  <si>
    <t>IEG&gt;</t>
  </si>
  <si>
    <t>PAD URL as a text field</t>
  </si>
  <si>
    <t>ICR URL as a text field</t>
  </si>
  <si>
    <t>IEG Review Report URL as a text field</t>
  </si>
  <si>
    <t>PPAR URL as a text field</t>
  </si>
  <si>
    <t>PCR URL as a text field</t>
  </si>
  <si>
    <t>PP URL as a text field</t>
  </si>
  <si>
    <t>TA URL as a text field</t>
  </si>
  <si>
    <t>DB</t>
  </si>
  <si>
    <t>DC</t>
  </si>
  <si>
    <t>DD</t>
  </si>
  <si>
    <t>DE</t>
  </si>
  <si>
    <t>AGRICULTURE, FISHING, AND FORESTRY</t>
  </si>
  <si>
    <t>Livestock</t>
  </si>
  <si>
    <t>Agricultural Extension, Research, and Other Support Activities</t>
  </si>
  <si>
    <t xml:space="preserve">Forestry </t>
  </si>
  <si>
    <t>Fisheries</t>
  </si>
  <si>
    <t>Public Administration - Agriculture, Fishing, and Forestry</t>
  </si>
  <si>
    <t>Other Agriculture, Fishing, and Forestry</t>
  </si>
  <si>
    <t>EDUCATION</t>
  </si>
  <si>
    <t>Early Childhood Education</t>
  </si>
  <si>
    <t>Workforce Development &amp; Vocational Education</t>
  </si>
  <si>
    <t>Adult, Basic and Continuing  Education</t>
  </si>
  <si>
    <t>EF</t>
  </si>
  <si>
    <t>Public Administration - Education</t>
  </si>
  <si>
    <t> ENERGY AND EXTRACTIVES</t>
  </si>
  <si>
    <t>Renewable Energy Hydro</t>
  </si>
  <si>
    <t>LU</t>
  </si>
  <si>
    <t>Renewable Energy Solar</t>
  </si>
  <si>
    <t>LW</t>
  </si>
  <si>
    <t>Renewable Energy Wind</t>
  </si>
  <si>
    <t>Renewable Energy Biomass</t>
  </si>
  <si>
    <t>LI</t>
  </si>
  <si>
    <t>Renewable Energy Geothermal</t>
  </si>
  <si>
    <t>LN</t>
  </si>
  <si>
    <t>Non-Renewable Energy Generation</t>
  </si>
  <si>
    <t>Energy Transmission and Distribution</t>
  </si>
  <si>
    <t>LP</t>
  </si>
  <si>
    <t>Public Administration - Energy and Extractives</t>
  </si>
  <si>
    <t>Other Energy and Extractives</t>
  </si>
  <si>
    <t>FINANCIAL SECTOR</t>
  </si>
  <si>
    <t>Insurance and Pension</t>
  </si>
  <si>
    <t>FP</t>
  </si>
  <si>
    <t>Public Administration - Financial Sector</t>
  </si>
  <si>
    <t>Other  Non-bank Financial Institutions</t>
  </si>
  <si>
    <t>HG</t>
  </si>
  <si>
    <t>HQ</t>
  </si>
  <si>
    <t>Health Facilities and Construction</t>
  </si>
  <si>
    <t>HF</t>
  </si>
  <si>
    <t>Public Administration - Health</t>
  </si>
  <si>
    <t>SA</t>
  </si>
  <si>
    <t>SG</t>
  </si>
  <si>
    <t>Public Administration - Social Protection</t>
  </si>
  <si>
    <t>INDUSTRY, TRADE, AND SERVICES</t>
  </si>
  <si>
    <t>Agricultural markets, commercialization and agri-business</t>
  </si>
  <si>
    <t>YS</t>
  </si>
  <si>
    <t>Services</t>
  </si>
  <si>
    <t>YM</t>
  </si>
  <si>
    <t>Manufacturing</t>
  </si>
  <si>
    <t>YT</t>
  </si>
  <si>
    <t>Tourism</t>
  </si>
  <si>
    <t>YH</t>
  </si>
  <si>
    <t>YF</t>
  </si>
  <si>
    <t>Public Administration - Industry, Trade, and Services</t>
  </si>
  <si>
    <t>Other Industry, Trade and Services</t>
  </si>
  <si>
    <t>INFORMATION AND COMMUNICATIONS TECHNOLOGIES</t>
  </si>
  <si>
    <t>ICT Services</t>
  </si>
  <si>
    <t>Public Administration - Information and Communications Technologies</t>
  </si>
  <si>
    <t>Other Information and Communications</t>
  </si>
  <si>
    <t>PUBLIC ADMINISTRATION</t>
  </si>
  <si>
    <t>Central Government (Central Agencies)</t>
  </si>
  <si>
    <t>Sub-National Government</t>
  </si>
  <si>
    <t>Other Public Administration</t>
  </si>
  <si>
    <t>TRANSPORTATION</t>
  </si>
  <si>
    <t>Rural and Inter-Urban Roads</t>
  </si>
  <si>
    <t>TF</t>
  </si>
  <si>
    <t>Public Administration - Transportation</t>
  </si>
  <si>
    <t>WATER,  SANITATION, AND WASTE MANAGEMENT</t>
  </si>
  <si>
    <t>WF</t>
  </si>
  <si>
    <t>Public Administration - Water, Sanitation and Waste Management</t>
  </si>
  <si>
    <t>Other Water Supply, Sanitation, and Waste Management</t>
  </si>
  <si>
    <t>Level 1</t>
  </si>
  <si>
    <t>Sectors &gt; Level 2</t>
  </si>
  <si>
    <t>ECONOMIC POLICY</t>
  </si>
  <si>
    <t>Fiscal Policy</t>
  </si>
  <si>
    <t>Fiscal sustainability</t>
  </si>
  <si>
    <t>Public Expenditure Policy</t>
  </si>
  <si>
    <t>Debt Policy</t>
  </si>
  <si>
    <t>Tax policy</t>
  </si>
  <si>
    <t>Subnational Fiscal Policies</t>
  </si>
  <si>
    <t>Macro-financial policies</t>
  </si>
  <si>
    <t>External Finance</t>
  </si>
  <si>
    <t>Monetary and Credit Policies</t>
  </si>
  <si>
    <t>Macroeconomic Resilience</t>
  </si>
  <si>
    <t>Economic Growth and Planning</t>
  </si>
  <si>
    <t>Inclusive Growth</t>
  </si>
  <si>
    <t>Structural Transformation and Economic Diversification</t>
  </si>
  <si>
    <t>Green Growth</t>
  </si>
  <si>
    <t>Spatial Growth</t>
  </si>
  <si>
    <t>Migration, Remittances and Diaspora Engagement</t>
  </si>
  <si>
    <t>Macroeconomic &amp; Structural Policy Modelling</t>
  </si>
  <si>
    <t>Trade Facilitation</t>
  </si>
  <si>
    <t>Trade Logistics</t>
  </si>
  <si>
    <t>Trade Policy</t>
  </si>
  <si>
    <t>PRIVATE SECTOR DEVELOPMENT</t>
  </si>
  <si>
    <t>Business Enabling Environment</t>
  </si>
  <si>
    <t>Investment and Business Climate</t>
  </si>
  <si>
    <t>Innovation and Technology Policy</t>
  </si>
  <si>
    <t>Jobs</t>
  </si>
  <si>
    <t>Job Creation</t>
  </si>
  <si>
    <t>Job Quality</t>
  </si>
  <si>
    <t>Youth Employment</t>
  </si>
  <si>
    <t>Public Private Partnerships</t>
  </si>
  <si>
    <t>Enterprise Development</t>
  </si>
  <si>
    <t>Entrepreneurship</t>
  </si>
  <si>
    <t>Global value chains</t>
  </si>
  <si>
    <t>MSME Development</t>
  </si>
  <si>
    <t>ICT Solutions</t>
  </si>
  <si>
    <t>ICT Policies</t>
  </si>
  <si>
    <t>FINANCE</t>
  </si>
  <si>
    <t>Financial Stability</t>
  </si>
  <si>
    <t>Financial Sector oversight and policy/banking regulation &amp; restructuring</t>
  </si>
  <si>
    <t>Financial Sector Integrity</t>
  </si>
  <si>
    <t>Financial Infrastructure and Access</t>
  </si>
  <si>
    <t>Credit Infrastructure</t>
  </si>
  <si>
    <t>Payment &amp; markets infrastructure</t>
  </si>
  <si>
    <t>MSME Finance</t>
  </si>
  <si>
    <t>Financial inclusion</t>
  </si>
  <si>
    <t>Finance for Development</t>
  </si>
  <si>
    <t>Disaster Risk Finance</t>
  </si>
  <si>
    <t>Agriculture Finance</t>
  </si>
  <si>
    <t>Infrastructure Finance</t>
  </si>
  <si>
    <t>PUBLIC SECTOR MANAGEMENT</t>
  </si>
  <si>
    <t>Public Finance Management</t>
  </si>
  <si>
    <t>Public Expenditure Management</t>
  </si>
  <si>
    <t>Domestic Revenue Administration</t>
  </si>
  <si>
    <t>Rule of Law</t>
  </si>
  <si>
    <t>Judicial and other Dispute Resolution Mechanisms</t>
  </si>
  <si>
    <t>Public Administration</t>
  </si>
  <si>
    <t>Transparency, Accountability and Good Governance</t>
  </si>
  <si>
    <t>E-Government, incl. e-services</t>
  </si>
  <si>
    <t>Civil Registration and Identification</t>
  </si>
  <si>
    <t>Public Assets and Investment Management</t>
  </si>
  <si>
    <t>State-owned Enterprise Reform and Privatization</t>
  </si>
  <si>
    <t>Municipal Institution Building</t>
  </si>
  <si>
    <t>Data Development and Capacity Building</t>
  </si>
  <si>
    <t>Data production, accessibility and use</t>
  </si>
  <si>
    <t>Institutional strengthening and capacity building</t>
  </si>
  <si>
    <t>SOCIAL DEVELOPMENT AND PROTECTION</t>
  </si>
  <si>
    <t>Indigenous People and Ethnic Minorities</t>
  </si>
  <si>
    <t>Other Excluded Groups</t>
  </si>
  <si>
    <t>Social Safety Nets</t>
  </si>
  <si>
    <t>Social Insurance and Pensions</t>
  </si>
  <si>
    <t>Social protection delivery systems</t>
  </si>
  <si>
    <t>Disability</t>
  </si>
  <si>
    <t>Fragility, Conflict and Violence</t>
  </si>
  <si>
    <t>Conflict Prevention</t>
  </si>
  <si>
    <t>Post-conflict reconstruction</t>
  </si>
  <si>
    <t>Forced Displacement</t>
  </si>
  <si>
    <t>HUMAN DEVELOPMENT AND GENDER</t>
  </si>
  <si>
    <t>Disease Control</t>
  </si>
  <si>
    <t>Neglected tropical diseases</t>
  </si>
  <si>
    <t>Non-communicable diseases</t>
  </si>
  <si>
    <t>Health systems and Policies</t>
  </si>
  <si>
    <t>Health System Strengthening</t>
  </si>
  <si>
    <t>Health Finance</t>
  </si>
  <si>
    <t>Private Sector Delivery in Health</t>
  </si>
  <si>
    <t>Reproductive and Maternal Health</t>
  </si>
  <si>
    <t>Adolescent Health</t>
  </si>
  <si>
    <t>Demographics and Aging</t>
  </si>
  <si>
    <t>Education</t>
  </si>
  <si>
    <t>Access to Education</t>
  </si>
  <si>
    <t>Education Financing</t>
  </si>
  <si>
    <t>Science and Technology</t>
  </si>
  <si>
    <t>Teachers</t>
  </si>
  <si>
    <t>Student Assessment</t>
  </si>
  <si>
    <t>Education Governance, School-Based Management</t>
  </si>
  <si>
    <t>Standards, Curriculum and Textbooks</t>
  </si>
  <si>
    <t>Education Facilities</t>
  </si>
  <si>
    <t>Private Sector Delivery of Education</t>
  </si>
  <si>
    <t>Labor Market Policy and Programs</t>
  </si>
  <si>
    <t>Skills Development</t>
  </si>
  <si>
    <t>Labor Market Institutions</t>
  </si>
  <si>
    <t>Active Labor Market Programs</t>
  </si>
  <si>
    <t>Nutrition</t>
  </si>
  <si>
    <t>Food Security</t>
  </si>
  <si>
    <t>URBAN AND RURAL DEVELOPMENT</t>
  </si>
  <si>
    <t>Urban Development</t>
  </si>
  <si>
    <t>Urban Infrastructure and Service Delivery</t>
  </si>
  <si>
    <t>Services and Housing for the Poor</t>
  </si>
  <si>
    <t>Public Transport</t>
  </si>
  <si>
    <t>Urban Planning</t>
  </si>
  <si>
    <t>Urban Water and Sanitation</t>
  </si>
  <si>
    <t>Rural Development</t>
  </si>
  <si>
    <t>Rural Non-farm Income Generation</t>
  </si>
  <si>
    <t>Rural Infrastructure and service delivery</t>
  </si>
  <si>
    <t>Rural Water and Sanitation</t>
  </si>
  <si>
    <t>Geospatial Services</t>
  </si>
  <si>
    <t>Land Policy and Tenure</t>
  </si>
  <si>
    <t>Road Safety</t>
  </si>
  <si>
    <t>Disaster Risk Management</t>
  </si>
  <si>
    <t>Disaster Response and Recovery</t>
  </si>
  <si>
    <t>Disaster Risk Reduction</t>
  </si>
  <si>
    <t>Disaster Preparedness</t>
  </si>
  <si>
    <t>Flood and Drought Risk Management</t>
  </si>
  <si>
    <t>ENVIRONMENT AND NATURAL RESOURCE MANAGEMENT</t>
  </si>
  <si>
    <t>Mitigation</t>
  </si>
  <si>
    <t>Adaptation</t>
  </si>
  <si>
    <t>Environmental Health and Pollution Management</t>
  </si>
  <si>
    <t>Air quality management</t>
  </si>
  <si>
    <t>Water Pollution</t>
  </si>
  <si>
    <t>Soil Pollution</t>
  </si>
  <si>
    <t>Renewable Natural Resources Asset Management</t>
  </si>
  <si>
    <t>Forests Policies and institutions</t>
  </si>
  <si>
    <t>Fisheries Policies and institutions</t>
  </si>
  <si>
    <t>Oceans</t>
  </si>
  <si>
    <t>Landscape Management</t>
  </si>
  <si>
    <t>Coastal Zone Management</t>
  </si>
  <si>
    <t>Watershed Management</t>
  </si>
  <si>
    <t>Water Resource Management</t>
  </si>
  <si>
    <t>Water Institutions, Policies and Reform</t>
  </si>
  <si>
    <t>Energy</t>
  </si>
  <si>
    <t>Energy Efficiency</t>
  </si>
  <si>
    <t>Energy Policies &amp; Reform</t>
  </si>
  <si>
    <t>Access to Energy</t>
  </si>
  <si>
    <t>Theme Code name</t>
  </si>
  <si>
    <t>ApprFY</t>
  </si>
  <si>
    <t>P155759</t>
  </si>
  <si>
    <t>http://operationsportal2.worldbank.org/wb/opsportal/ttw/about?projId=P155759</t>
  </si>
  <si>
    <t>http://www.worldbank.org/projects/P155759?lang=en</t>
  </si>
  <si>
    <t>Citizen-Centric Judicial Modernization and Justice Service D</t>
  </si>
  <si>
    <t>TAC,URS</t>
  </si>
  <si>
    <t>https://hubs.worldbank.org/docs/imagebank/pages/docprofile.aspx?nodeid=26102994</t>
  </si>
  <si>
    <t>P158239</t>
  </si>
  <si>
    <t>http://operationsportal2.worldbank.org/wb/opsportal/ttw/about?projId=P158239</t>
  </si>
  <si>
    <t>http://www.worldbank.org/projects/P158239?lang=en</t>
  </si>
  <si>
    <t xml:space="preserve"> SEMCAR Budget and Revenue Systems Enhancement Project</t>
  </si>
  <si>
    <t>Burdescu,Ruxandra</t>
  </si>
  <si>
    <t>P159520</t>
  </si>
  <si>
    <t>P156778</t>
  </si>
  <si>
    <t>http://operationsportal2.worldbank.org/wb/opsportal/ttw/about?projId=P156778</t>
  </si>
  <si>
    <t>http://www.worldbank.org/projects/P156778?lang=en</t>
  </si>
  <si>
    <t>Belarus Health System Modernization Project</t>
  </si>
  <si>
    <t>EDU,GOV</t>
  </si>
  <si>
    <t>IIST</t>
  </si>
  <si>
    <t>https://hubs.worldbank.org/docs/imagebank/pages/docprofile.aspx?nodeid=26913994</t>
  </si>
  <si>
    <t>P127328</t>
  </si>
  <si>
    <t>http://operationsportal2.worldbank.org/wb/opsportal/ttw/about?projId=P127328</t>
  </si>
  <si>
    <t>http://www.worldbank.org/projects/P127328?lang=en</t>
  </si>
  <si>
    <t>Emergency Safety Nets project (Jigiséméjiri)</t>
  </si>
  <si>
    <t>EET</t>
  </si>
  <si>
    <t>https://hubs.worldbank.org/docs/imagebank/pages/docprofile.aspx?nodeid=17490773</t>
  </si>
  <si>
    <t>P144832</t>
  </si>
  <si>
    <t>http://operationsportal2.worldbank.org/wb/opsportal/ttw/about?projId=P144832</t>
  </si>
  <si>
    <t>http://www.worldbank.org/projects/P144832?lang=en</t>
  </si>
  <si>
    <t>NATIONAL UNIFIED REGISTRY AND OUTREACH WORKER PROGRAM</t>
  </si>
  <si>
    <t>https://hubs.worldbank.org/docs/imagebank/pages/docprofile.aspx?nodeid=26271605</t>
  </si>
  <si>
    <t>P148349</t>
  </si>
  <si>
    <t>http://operationsportal2.worldbank.org/wb/opsportal/ttw/about?projId=P148349</t>
  </si>
  <si>
    <t>http://www.worldbank.org/projects/P148349?lang=en</t>
  </si>
  <si>
    <t>Sudan Social Safety Net Project</t>
  </si>
  <si>
    <t>Sudan</t>
  </si>
  <si>
    <t>El-Rashidi,Randa G.</t>
  </si>
  <si>
    <t>P150754</t>
  </si>
  <si>
    <t>http://operationsportal2.worldbank.org/wb/opsportal/ttw/about?projId=P150754</t>
  </si>
  <si>
    <t>http://www.worldbank.org/projects/P150754?lang=en</t>
  </si>
  <si>
    <t>Comoros Social Safety Net Project</t>
  </si>
  <si>
    <t>S AP</t>
  </si>
  <si>
    <t>https://hubs.worldbank.org/docs/imagebank/pages/docprofile.aspx?nodeid=24088311</t>
  </si>
  <si>
    <t>P151442</t>
  </si>
  <si>
    <t>http://operationsportal2.worldbank.org/wb/opsportal/ttw/about?projId=P151442</t>
  </si>
  <si>
    <t>http://www.worldbank.org/projects/P151442?lang=en</t>
  </si>
  <si>
    <t>Social Assistance Project</t>
  </si>
  <si>
    <t>Bruni,Lucilla Maria</t>
  </si>
  <si>
    <t>https://hubs.worldbank.org/docs/imagebank/pages/docprofile.aspx?nodeid=26378556</t>
  </si>
  <si>
    <t>https://hubs.worldbank.org/docs/imagebank/pages/docprofile.aspx?nodeid=26977505</t>
  </si>
  <si>
    <t>P151451</t>
  </si>
  <si>
    <t>http://operationsportal2.worldbank.org/wb/opsportal/ttw/about?projId=P151451</t>
  </si>
  <si>
    <t>http://www.worldbank.org/projects/P151451?lang=en</t>
  </si>
  <si>
    <t>Girls Education and Womens Empowerment and Livelihood Projec</t>
  </si>
  <si>
    <t>https://hubs.worldbank.org/docs/imagebank/pages/docprofile.aspx?nodeid=24450094</t>
  </si>
  <si>
    <t>P151712</t>
  </si>
  <si>
    <t>http://operationsportal2.worldbank.org/wb/opsportal/ttw/about?projId=P151712</t>
  </si>
  <si>
    <t>http://www.worldbank.org/projects/P151712?lang=en</t>
  </si>
  <si>
    <t>Urban Productive Safety Net Project (UPSNP)</t>
  </si>
  <si>
    <t>EEAL E</t>
  </si>
  <si>
    <t>https://hubs.worldbank.org/docs/imagebank/pages/docprofile.aspx?nodeid=25506738</t>
  </si>
  <si>
    <t>P151835</t>
  </si>
  <si>
    <t>http://operationsportal2.worldbank.org/wb/opsportal/ttw/about?projId=P151835</t>
  </si>
  <si>
    <t>http://www.worldbank.org/projects/P151835?lang=en</t>
  </si>
  <si>
    <t>BI-Social Safety Nets (Merankabandi)</t>
  </si>
  <si>
    <t>https://hubs.worldbank.org/docs/imagebank/pages/docprofile.aspx?nodeid=26988238</t>
  </si>
  <si>
    <t>P154278</t>
  </si>
  <si>
    <t>http://operationsportal2.worldbank.org/wb/opsportal/ttw/about?projId=P154278</t>
  </si>
  <si>
    <t>http://www.worldbank.org/projects/P154278?lang=en</t>
  </si>
  <si>
    <t>FATA Temporarily Displaced Persons Emergency Recovery Projec</t>
  </si>
  <si>
    <t>FCV,GOV,HNP</t>
  </si>
  <si>
    <t>Khan,Amjad Zafar</t>
  </si>
  <si>
    <t>https://hubs.worldbank.org/docs/imagebank/pages/docprofile.aspx?nodeid=24924169</t>
  </si>
  <si>
    <t>P155097</t>
  </si>
  <si>
    <t>http://operationsportal2.worldbank.org/wb/opsportal/ttw/about?projId=P155097</t>
  </si>
  <si>
    <t>http://www.worldbank.org/projects/P155097?lang=en</t>
  </si>
  <si>
    <t>Strengthening Social Protection and Inclusion System</t>
  </si>
  <si>
    <t>Reyes Hartley,Gonzalo Javier</t>
  </si>
  <si>
    <t>IISTEI</t>
  </si>
  <si>
    <t>https://hubs.worldbank.org/docs/imagebank/pages/docprofile.aspx?nodeid=25005727</t>
  </si>
  <si>
    <t>P155293</t>
  </si>
  <si>
    <t>http://operationsportal2.worldbank.org/wb/opsportal/ttw/about?projId=P155293</t>
  </si>
  <si>
    <t>http://www.worldbank.org/projects/P155293?lang=en</t>
  </si>
  <si>
    <t>Liberia Social Safety Nets Project</t>
  </si>
  <si>
    <t>https://hubs.worldbank.org/docs/imagebank/pages/docprofile.aspx?nodeid=26216581</t>
  </si>
  <si>
    <t>P156479</t>
  </si>
  <si>
    <t>http://operationsportal2.worldbank.org/wb/opsportal/ttw/about?projId=P156479</t>
  </si>
  <si>
    <t>http://www.worldbank.org/projects/P156479?lang=en</t>
  </si>
  <si>
    <t>Chad Safety Nets Project</t>
  </si>
  <si>
    <t>CELLULE I</t>
  </si>
  <si>
    <t>https://hubs.worldbank.org/docs/imagebank/pages/docprofile.aspx?nodeid=26695657</t>
  </si>
  <si>
    <t>P158791</t>
  </si>
  <si>
    <t>http://operationsportal2.worldbank.org/wb/opsportal/ttw/about?projId=P158791</t>
  </si>
  <si>
    <t>http://www.worldbank.org/projects/P158791?lang=en</t>
  </si>
  <si>
    <t>Children and Youth Protection Project</t>
  </si>
  <si>
    <t>https://hubs.worldbank.org/docs/imagebank/pages/docprofile.aspx?nodeid=26484912</t>
  </si>
  <si>
    <t>P130871</t>
  </si>
  <si>
    <t>http://operationsportal2.worldbank.org/wb/opsportal/ttw/about?projId=P130871</t>
  </si>
  <si>
    <t>http://www.worldbank.org/projects/P130871?lang=en</t>
  </si>
  <si>
    <t>EPULIC</t>
  </si>
  <si>
    <t>ATIAL I</t>
  </si>
  <si>
    <t>https://hubs.worldbank.org/docs/imagebank/pages/docprofile.aspx?nodeid=24449058</t>
  </si>
  <si>
    <t>P132824</t>
  </si>
  <si>
    <t>http://operationsportal2.worldbank.org/wb/opsportal/ttw/about?projId=P132824</t>
  </si>
  <si>
    <t>http://www.worldbank.org/projects/P132824?lang=en</t>
  </si>
  <si>
    <t>eGabon</t>
  </si>
  <si>
    <t>HNP,TAC</t>
  </si>
  <si>
    <t>ECP</t>
  </si>
  <si>
    <t>https://hubs.worldbank.org/docs/imagebank/pages/docprofile.aspx?nodeid=26378598</t>
  </si>
  <si>
    <t>P127508</t>
  </si>
  <si>
    <t>http://operationsportal2.worldbank.org/wb/opsportal/ttw/about?projId=P127508</t>
  </si>
  <si>
    <t>http://www.worldbank.org/projects/P127508?lang=en</t>
  </si>
  <si>
    <t>Building Resilience to Climate Related Hazards</t>
  </si>
  <si>
    <t>Van Bronkhorst,Bernice K.</t>
  </si>
  <si>
    <t>GSU18</t>
  </si>
  <si>
    <t>EPATET</t>
  </si>
  <si>
    <t>https://hubs.worldbank.org/docs/imagebank/pages/docprofile.aspx?nodeid=17116662</t>
  </si>
  <si>
    <t>P128950</t>
  </si>
  <si>
    <t>http://operationsportal2.worldbank.org/wb/opsportal/ttw/about?projId=P128950</t>
  </si>
  <si>
    <t>http://www.worldbank.org/projects/P128950?lang=en</t>
  </si>
  <si>
    <t>REAL ESTATE REGISTRATION PROJECT</t>
  </si>
  <si>
    <t>THE E</t>
  </si>
  <si>
    <t>https://hubs.worldbank.org/docs/imagebank/pages/docprofile.aspx?nodeid=16815536</t>
  </si>
  <si>
    <t>https://hubs.worldbank.org/docs/imagebank/pages/docprofile.aspx?nodeid=25667077</t>
  </si>
  <si>
    <t>P147050</t>
  </si>
  <si>
    <t>http://operationsportal2.worldbank.org/wb/opsportal/ttw/about?projId=P147050</t>
  </si>
  <si>
    <t>http://www.worldbank.org/projects/P147050?lang=en</t>
  </si>
  <si>
    <t>Serbia - Real Estate Management Project</t>
  </si>
  <si>
    <t>https://hubs.worldbank.org/docs/imagebank/pages/docprofile.aspx?nodeid=24063776</t>
  </si>
  <si>
    <t>P151746</t>
  </si>
  <si>
    <t>http://operationsportal2.worldbank.org/wb/opsportal/ttw/about?projId=P151746</t>
  </si>
  <si>
    <t>http://www.worldbank.org/projects/P151746?lang=en</t>
  </si>
  <si>
    <t>Modernization of Real Property Registration and Cadastre</t>
  </si>
  <si>
    <t>AGR,TAI</t>
  </si>
  <si>
    <t>STATE C</t>
  </si>
  <si>
    <t>https://hubs.worldbank.org/docs/imagebank/pages/docprofile.aspx?nodeid=26358871</t>
  </si>
  <si>
    <t>P154387</t>
  </si>
  <si>
    <t>http://operationsportal2.worldbank.org/wb/opsportal/ttw/about?projId=P154387</t>
  </si>
  <si>
    <t>http://www.worldbank.org/projects/P154387?lang=en</t>
  </si>
  <si>
    <t>Vietnam: Project for Improved Land Governance and Databases</t>
  </si>
  <si>
    <t>ENV,GOV,TAI</t>
  </si>
  <si>
    <t>SCIALIST</t>
  </si>
  <si>
    <t>https://hubs.worldbank.org/docs/imagebank/pages/docprofile.aspx?nodeid=26504163</t>
  </si>
  <si>
    <t>P154561</t>
  </si>
  <si>
    <t>http://operationsportal2.worldbank.org/wb/opsportal/ttw/about?projId=P154561</t>
  </si>
  <si>
    <t>http://www.worldbank.org/projects/P154561?lang=en</t>
  </si>
  <si>
    <t>STATE UIT</t>
  </si>
  <si>
    <t>https://hubs.worldbank.org/docs/imagebank/pages/docprofile.aspx?nodeid=26087389</t>
  </si>
  <si>
    <t>P054217</t>
  </si>
  <si>
    <t>http://operationsportal2.worldbank.org/wb/opsportal/ttw/about?projId=P054217</t>
  </si>
  <si>
    <t>http://www.worldbank.org/projects/P054217?lang=en</t>
  </si>
  <si>
    <t>FINANCIAL SYSTEM INFRASTRUCTURE MODERNIZATION PROJECT</t>
  </si>
  <si>
    <t>Debals,Didier</t>
  </si>
  <si>
    <t>PEPLES</t>
  </si>
  <si>
    <t>A AL</t>
  </si>
  <si>
    <t>https://hubs.worldbank.org/docs/imagebank/pages/docprofile.aspx?nodeid=1490120</t>
  </si>
  <si>
    <t>https://hubs.worldbank.org/docs/imagebank/pages/docprofile.aspx?nodeid=7592012</t>
  </si>
  <si>
    <t>https://hubs.worldbank.org/docs/imagebank/pages/docprofile.aspx?nodeid=19688093</t>
  </si>
  <si>
    <t>P156687</t>
  </si>
  <si>
    <t>http://operationsportal2.worldbank.org/wb/opsportal/ttw/about?projId=P156687</t>
  </si>
  <si>
    <t>http://www.worldbank.org/projects/P156687?lang=en</t>
  </si>
  <si>
    <t>Himachal Pradesh Public Financial Management Capacity Buildi</t>
  </si>
  <si>
    <t>Mathur,Tanuj</t>
  </si>
  <si>
    <t>P158101</t>
  </si>
  <si>
    <t>http://operationsportal2.worldbank.org/wb/opsportal/ttw/about?projId=P158101</t>
  </si>
  <si>
    <t>http://www.worldbank.org/projects/P158101?lang=en</t>
  </si>
  <si>
    <t>Madhya Pradesh Public Financial Management Strengthening Pro</t>
  </si>
  <si>
    <t>Bhatachaarji,Papia</t>
  </si>
  <si>
    <t>P159085</t>
  </si>
  <si>
    <t>http://operationsportal2.worldbank.org/wb/opsportal/ttw/about?projId=P159085</t>
  </si>
  <si>
    <t>http://www.worldbank.org/projects/P159085?lang=en</t>
  </si>
  <si>
    <t>P159997</t>
  </si>
  <si>
    <t>http://operationsportal2.worldbank.org/wb/opsportal/ttw/about?projId=P159997</t>
  </si>
  <si>
    <t>http://www.worldbank.org/projects/P159997?lang=en</t>
  </si>
  <si>
    <t>Jharkhand Service Delivery Enhancement Project</t>
  </si>
  <si>
    <t>P160758</t>
  </si>
  <si>
    <t>http://operationsportal2.worldbank.org/wb/opsportal/ttw/about?projId=P160758</t>
  </si>
  <si>
    <t>http://www.worldbank.org/projects/P160758?lang=en</t>
  </si>
  <si>
    <t>Digitizing Implementation Monitoring and Public Procurement</t>
  </si>
  <si>
    <t>GEN,JOB,PPP</t>
  </si>
  <si>
    <t>SACBN</t>
  </si>
  <si>
    <t>P161387</t>
  </si>
  <si>
    <t>http://operationsportal2.worldbank.org/wb/opsportal/ttw/about?projId=P161387</t>
  </si>
  <si>
    <t>http://www.worldbank.org/projects/P161387?lang=en</t>
  </si>
  <si>
    <t>Kenya Governance for Improved Service Delivery</t>
  </si>
  <si>
    <t>THE ATI</t>
  </si>
  <si>
    <t>P161586</t>
  </si>
  <si>
    <t>http://operationsportal2.worldbank.org/wb/opsportal/ttw/about?projId=P161586</t>
  </si>
  <si>
    <t>http://www.worldbank.org/projects/P161586?lang=en</t>
  </si>
  <si>
    <t xml:space="preserve"> Strengthening Public Resource Management</t>
  </si>
  <si>
    <t>Proskurovska,Svetlana I.</t>
  </si>
  <si>
    <t>P161969</t>
  </si>
  <si>
    <t>http://operationsportal2.worldbank.org/wb/opsportal/ttw/about?projId=P161969</t>
  </si>
  <si>
    <t>http://www.worldbank.org/projects/P161969?lang=en</t>
  </si>
  <si>
    <t>P158443</t>
  </si>
  <si>
    <t>http://operationsportal2.worldbank.org/wb/opsportal/ttw/about?projId=P158443</t>
  </si>
  <si>
    <t>http://www.worldbank.org/projects/P158443?lang=en</t>
  </si>
  <si>
    <t>Argentina Statistical Capacity Building Project</t>
  </si>
  <si>
    <t>Lugo,Maria Ana</t>
  </si>
  <si>
    <t>GPV04</t>
  </si>
  <si>
    <t>P155198</t>
  </si>
  <si>
    <t>http://operationsportal2.worldbank.org/wb/opsportal/ttw/about?projId=P155198</t>
  </si>
  <si>
    <t>http://www.worldbank.org/projects/P155198?lang=en</t>
  </si>
  <si>
    <t xml:space="preserve"> Identity and Targeting Systems for Social Protection Projec</t>
  </si>
  <si>
    <t>ISTIES</t>
  </si>
  <si>
    <t>P158981</t>
  </si>
  <si>
    <t>http://operationsportal2.worldbank.org/wb/opsportal/ttw/about?projId=P158981</t>
  </si>
  <si>
    <t>http://www.worldbank.org/projects/P158981?lang=en</t>
  </si>
  <si>
    <t>Vietnam Social Security Modernization Project</t>
  </si>
  <si>
    <t>O'Keefe,Philip B.</t>
  </si>
  <si>
    <t>IETA S</t>
  </si>
  <si>
    <t>P160674</t>
  </si>
  <si>
    <t>http://operationsportal2.worldbank.org/wb/opsportal/ttw/about?projId=P160674</t>
  </si>
  <si>
    <t>http://www.worldbank.org/projects/P160674?lang=en</t>
  </si>
  <si>
    <t>Social Protection Enhancement Project</t>
  </si>
  <si>
    <t>P155645</t>
  </si>
  <si>
    <t>http://operationsportal2.worldbank.org/wb/opsportal/ttw/about?projId=P155645</t>
  </si>
  <si>
    <t>http://www.worldbank.org/projects/P155645?lang=en</t>
  </si>
  <si>
    <t>Burkina-Faso eGovernment Project</t>
  </si>
  <si>
    <t>P160533</t>
  </si>
  <si>
    <t>http://operationsportal2.worldbank.org/wb/opsportal/ttw/about?projId=P160533</t>
  </si>
  <si>
    <t>http://www.worldbank.org/projects/P160533?lang=en</t>
  </si>
  <si>
    <t>Digital Malawi</t>
  </si>
  <si>
    <t>Torgusson,Casey</t>
  </si>
  <si>
    <t>P160766</t>
  </si>
  <si>
    <t>http://operationsportal2.worldbank.org/wb/opsportal/ttw/about?projId=P160766</t>
  </si>
  <si>
    <t>http://www.worldbank.org/projects/P160766?lang=en</t>
  </si>
  <si>
    <t>Digital Tanzania</t>
  </si>
  <si>
    <t>P160933</t>
  </si>
  <si>
    <t>http://operationsportal2.worldbank.org/wb/opsportal/ttw/about?projId=P160933</t>
  </si>
  <si>
    <t>http://www.worldbank.org/projects/P160933?lang=en</t>
  </si>
  <si>
    <t xml:space="preserve"> Implementing Open Data Action Plan for the Kyrgyz Republic</t>
  </si>
  <si>
    <t>P160962</t>
  </si>
  <si>
    <t>http://operationsportal2.worldbank.org/wb/opsportal/ttw/about?projId=P160962</t>
  </si>
  <si>
    <t>http://www.worldbank.org/projects/P160962?lang=en</t>
  </si>
  <si>
    <t>Digital Zambia Project</t>
  </si>
  <si>
    <t>AGR,GOV</t>
  </si>
  <si>
    <t>P161019</t>
  </si>
  <si>
    <t>http://operationsportal2.worldbank.org/wb/opsportal/ttw/about?projId=P161019</t>
  </si>
  <si>
    <t>http://www.worldbank.org/projects/P161019?lang=en</t>
  </si>
  <si>
    <t>MM:  Digital Myanmar Project</t>
  </si>
  <si>
    <t>P161086</t>
  </si>
  <si>
    <t>http://operationsportal2.worldbank.org/wb/opsportal/ttw/about?projId=P161086</t>
  </si>
  <si>
    <t>http://www.worldbank.org/projects/P161086?lang=en</t>
  </si>
  <si>
    <t>Bangladesh Integrated E-Government Project</t>
  </si>
  <si>
    <t>GOV,SPL,TAC</t>
  </si>
  <si>
    <t>P162123</t>
  </si>
  <si>
    <t>http://operationsportal2.worldbank.org/wb/opsportal/ttw/about?projId=P162123</t>
  </si>
  <si>
    <t>http://www.worldbank.org/projects/P162123?lang=en</t>
  </si>
  <si>
    <t xml:space="preserve"> Implementation of the Open Data Action Plan in Serbia</t>
  </si>
  <si>
    <t>GOV,TAC,URS</t>
  </si>
  <si>
    <t>http://operationsportal2.worldbank.org/wb/opsportal/ttw/about?projId=P152094</t>
  </si>
  <si>
    <t>http://www.worldbank.org/projects/P152094?lang=en</t>
  </si>
  <si>
    <t>P159692</t>
  </si>
  <si>
    <t>http://operationsportal2.worldbank.org/wb/opsportal/ttw/about?projId=P159692</t>
  </si>
  <si>
    <t>http://www.worldbank.org/projects/P159692?lang=en</t>
  </si>
  <si>
    <t>Land Administration System Modernization</t>
  </si>
  <si>
    <t>Torhonen,Mika-Petteri</t>
  </si>
  <si>
    <t>http://operationsportal2.worldbank.org/wb/opsportal/ttw/about?projId=P144688</t>
  </si>
  <si>
    <t>http://www.worldbank.org/projects/P144688?lang=en</t>
  </si>
  <si>
    <t>https://hubs.worldbank.org/docs/imagebank/pages/docprofile.aspx?nodeid=23981055</t>
  </si>
  <si>
    <t>Subcomponent 1.4: Modernize Court Records and Introduce e-Case Management</t>
  </si>
  <si>
    <t>e-Case Mgmt system</t>
  </si>
  <si>
    <t>Comp 1, 2, 3: Tax, Customs, FMIS modernization</t>
  </si>
  <si>
    <t>Tax, Customs, FMIS system modernization</t>
  </si>
  <si>
    <t>Component 1: Establishment of e-Health and Clinical Decision-support Systems</t>
  </si>
  <si>
    <t>e-Health system</t>
  </si>
  <si>
    <t>Component 2: Establishment of a basic safety net system</t>
  </si>
  <si>
    <t>Social safety net MIS</t>
  </si>
  <si>
    <t>Component 1: Building and Using the NUR for Targeting Safety Nets</t>
  </si>
  <si>
    <t>Safety net MIS</t>
  </si>
  <si>
    <t>Component 1: Strengthening the implementation of the Ministry of Welfare and Social
Security (MoWSS) cash transfer program</t>
  </si>
  <si>
    <t>Component 1: Strengthening social assistance programs</t>
  </si>
  <si>
    <t>Sub-component 1b: Building National Implementation and Monitoring Capacity</t>
  </si>
  <si>
    <t>MIS, Mobile Money</t>
  </si>
  <si>
    <t>Subcomponent 3.1: Operational system development.</t>
  </si>
  <si>
    <t>Component 3: Monitoring and Evaluation</t>
  </si>
  <si>
    <t>Component 3: Strengthening Safety Net Management, Coordination, and Monitoring and Evaluation</t>
  </si>
  <si>
    <t>Component 2: Support to the key delivery mechanisms of a basic social safety net system</t>
  </si>
  <si>
    <t>Sub-component 1.1. Social protection system instruments</t>
  </si>
  <si>
    <t>Component 1: Strengthening of the National Social Safety Net System</t>
  </si>
  <si>
    <t>X to AC</t>
  </si>
  <si>
    <t>AD to AI</t>
  </si>
  <si>
    <t>AJ, AK</t>
  </si>
  <si>
    <t>AL to AV</t>
  </si>
  <si>
    <t>AL to AQ</t>
  </si>
  <si>
    <t>AR to AV</t>
  </si>
  <si>
    <t>Sub-component 3.1: Improving information of management procedures and transparency</t>
  </si>
  <si>
    <t>Beneficiary registry &amp; MIS</t>
  </si>
  <si>
    <t>Component 2: Development of Service Delivery Instruments</t>
  </si>
  <si>
    <t>Regional Communications Infrastructure Program Phase 5 - Uganda</t>
  </si>
  <si>
    <t>Component 3: e-Government</t>
  </si>
  <si>
    <t>Gov Cloud, Shared Platforms, GIF, GEA</t>
  </si>
  <si>
    <t>Component 1: Strengthening the National Health Information System</t>
  </si>
  <si>
    <t>Component B: Modernization of the Observation Networks and Forecasting + Component D: Creation of an Agriculture Management Information System</t>
  </si>
  <si>
    <t>Agriculture MIS &amp; Monitoring systems</t>
  </si>
  <si>
    <t>Component B - Real estate registration infrastructure development</t>
  </si>
  <si>
    <t>Real estate registration system</t>
  </si>
  <si>
    <t>Component B: E-governance for Enabling Access to Real Estate Information</t>
  </si>
  <si>
    <t>Real estate reg system, one stop shop, ICT infr</t>
  </si>
  <si>
    <t>Component A – Real Property Registry and Cadastre System Development</t>
  </si>
  <si>
    <t>Land information system and Land DB</t>
  </si>
  <si>
    <t>Component 2: Establishment and Development of the Multi-Purpose Land Information System (MPLIS) and Land Database</t>
  </si>
  <si>
    <t>Component B: Software Development and Data Management</t>
  </si>
  <si>
    <t>Component 1 and 2</t>
  </si>
  <si>
    <t>Payment (RTGS) system, Central Bank Information Systems</t>
  </si>
  <si>
    <t>DLI # 1: Roll out of electronic interface of IFMIS to user departments</t>
  </si>
  <si>
    <t>IFMIS payment interface</t>
  </si>
  <si>
    <t>Public Procurement Improvement Project</t>
  </si>
  <si>
    <t>Comp 2: Expanding the Health Management Information System</t>
  </si>
  <si>
    <t>Grand Total</t>
  </si>
  <si>
    <t>A+P</t>
  </si>
  <si>
    <t>ICT A</t>
  </si>
  <si>
    <t>ICT P</t>
  </si>
  <si>
    <t>ICT C</t>
  </si>
  <si>
    <t>Com A</t>
  </si>
  <si>
    <t>Com C</t>
  </si>
  <si>
    <t>Com P</t>
  </si>
  <si>
    <t>Dis A</t>
  </si>
  <si>
    <t>Dis C</t>
  </si>
  <si>
    <t>Dis P</t>
  </si>
  <si>
    <t>Tot Prj</t>
  </si>
  <si>
    <t>Tot C $m</t>
  </si>
  <si>
    <t>Tot D $m</t>
  </si>
  <si>
    <t>Tot ICT $m</t>
  </si>
  <si>
    <t>Comp</t>
  </si>
  <si>
    <t>Act</t>
  </si>
  <si>
    <t>Summary</t>
  </si>
  <si>
    <t>New &amp; previous codes for Sectors and Themes</t>
  </si>
  <si>
    <t>Africa (Regional)</t>
  </si>
  <si>
    <t>Practices</t>
  </si>
  <si>
    <t>Summary of projects, funding, and ICT costs with respect to countries, regions, and practices</t>
  </si>
  <si>
    <t>Mendiburu,Marcos</t>
  </si>
  <si>
    <t>Hosaka,Naoko</t>
  </si>
  <si>
    <t>GP</t>
  </si>
  <si>
    <t>Governance</t>
  </si>
  <si>
    <t>Transport &amp; ICT</t>
  </si>
  <si>
    <t>Trade &amp; Competitiveness</t>
  </si>
  <si>
    <t>Social, Urban, Rural and Resilience</t>
  </si>
  <si>
    <t>Agriculture</t>
  </si>
  <si>
    <t>Poverty</t>
  </si>
  <si>
    <t>Finance &amp; Markets</t>
  </si>
  <si>
    <t>Energy &amp; Extractives</t>
  </si>
  <si>
    <t>Macro Fiscal Management</t>
  </si>
  <si>
    <t>Environment</t>
  </si>
  <si>
    <t>Water</t>
  </si>
  <si>
    <t>+ Categories of digital solutions (columns AL-AQ): ICT, PFM Systems, Gov Systems, e-Services, OpenGov, and ID4D</t>
  </si>
  <si>
    <t>Possible uses of this dataset in our projects (IPF, P4R, RAS, DPF) including ICT/eGov components:</t>
  </si>
  <si>
    <t>Project details are presented in “DG Projects” tab. Additional fields relevant to the IDS Group are:</t>
  </si>
  <si>
    <t>+ Coordination of parallel investments led by several GPs or clusters in client countries</t>
  </si>
  <si>
    <t>+ Learning from the experiences (design, duration, cost, success/failure factors, etc.) while designing new projects</t>
  </si>
  <si>
    <t>+ Sharing the dataset with client country officials and other donors to assist in coordination of broader reform activities</t>
  </si>
  <si>
    <t>+ Related activities &amp; ICT cost (columns AR:AV): Component, ICT Cost, IDA/IBRD funds, Other funds, Description of solutions</t>
  </si>
  <si>
    <t>+ Exploring possible options for cross-practice collaboration (promoting shared platforms, cost savings)</t>
  </si>
  <si>
    <t>+ Reporting innovative solutions and results from various sector specific applications and service delivery improvements</t>
  </si>
  <si>
    <t>P160230</t>
  </si>
  <si>
    <t>http://operationsportal2.worldbank.org/wb/opsportal/ttw/about?projId=P160230</t>
  </si>
  <si>
    <t>http://www.worldbank.org/projects/P160230?lang=en</t>
  </si>
  <si>
    <t>Digital CASA - Central Asia</t>
  </si>
  <si>
    <t>Central Asia</t>
  </si>
  <si>
    <t>1, 2, 3, 15</t>
  </si>
  <si>
    <t>P159139</t>
  </si>
  <si>
    <t>Digital Kazakhstan Project</t>
  </si>
  <si>
    <t>P156894</t>
  </si>
  <si>
    <t>Strengthening budget execution and financial reporting system</t>
  </si>
  <si>
    <t>P163121</t>
  </si>
  <si>
    <t>http://operationsportal2.worldbank.org/wb/opsportal/ttw/about?projId=P163121</t>
  </si>
  <si>
    <t>http://www.worldbank.org/projects/P163121?lang=en</t>
  </si>
  <si>
    <t>East and Southern Africa Identification for Development (ID4</t>
  </si>
  <si>
    <t>P163276</t>
  </si>
  <si>
    <t>http://operationsportal2.worldbank.org/wb/opsportal/ttw/about?projId=P163276</t>
  </si>
  <si>
    <t>http://www.worldbank.org/projects/P163276?lang=en</t>
  </si>
  <si>
    <t>Safety Net and Skills Development Project Additional Financi</t>
  </si>
  <si>
    <t>P163350</t>
  </si>
  <si>
    <t>http://operationsportal2.worldbank.org/wb/opsportal/ttw/about?projId=P163350</t>
  </si>
  <si>
    <t>http://www.worldbank.org/projects/P163350?lang=en</t>
  </si>
  <si>
    <t>Productive Safety Net 4 Project Additional Financing</t>
  </si>
  <si>
    <t>P164109</t>
  </si>
  <si>
    <t>http://operationsportal2.worldbank.org/wb/opsportal/ttw/about?projId=P164109</t>
  </si>
  <si>
    <t>http://www.worldbank.org/projects/P164109?lang=en</t>
  </si>
  <si>
    <t>Indonesia Financial Reform and Strengthening</t>
  </si>
  <si>
    <t>Isern,Jennifer</t>
  </si>
  <si>
    <t>Goldberg,Michael J.</t>
  </si>
  <si>
    <t>GFM02</t>
  </si>
  <si>
    <t>P164290</t>
  </si>
  <si>
    <t>http://operationsportal2.worldbank.org/wb/opsportal/ttw/about?projId=P164290</t>
  </si>
  <si>
    <t>http://www.worldbank.org/projects/P164290?lang=en</t>
  </si>
  <si>
    <t>Improving Fiscal Management &amp; Strengthening Private Sector E</t>
  </si>
  <si>
    <t>ENV,POV,SPL</t>
  </si>
  <si>
    <t>Do Rosario Francisco,Maria Manuela</t>
  </si>
  <si>
    <t>Prasad,Mona</t>
  </si>
  <si>
    <t>GMF06</t>
  </si>
  <si>
    <t>P160504</t>
  </si>
  <si>
    <t>http://operationsportal2.worldbank.org/wb/opsportal/ttw/about?projId=P160504</t>
  </si>
  <si>
    <t>http://www.worldbank.org/projects/P160504?lang=en</t>
  </si>
  <si>
    <t xml:space="preserve"> Palau:  ICT Sector Technical Assistance</t>
  </si>
  <si>
    <t>Palau</t>
  </si>
  <si>
    <t>P161463</t>
  </si>
  <si>
    <t>http://operationsportal2.worldbank.org/wb/opsportal/ttw/about?projId=P161463</t>
  </si>
  <si>
    <t>http://www.worldbank.org/projects/P161463?lang=en</t>
  </si>
  <si>
    <t>Strengthening Tax Systems and Building Tax Policy Analysis C</t>
  </si>
  <si>
    <t>Blanco,Charles Victor</t>
  </si>
  <si>
    <t>P161730</t>
  </si>
  <si>
    <t>http://operationsportal2.worldbank.org/wb/opsportal/ttw/about?projId=P161730</t>
  </si>
  <si>
    <t>http://www.worldbank.org/projects/P161730?lang=en</t>
  </si>
  <si>
    <t>Public Expenditure and Investment Management Reform Project</t>
  </si>
  <si>
    <t>AFRCE</t>
  </si>
  <si>
    <t>P162196</t>
  </si>
  <si>
    <t>http://operationsportal2.worldbank.org/wb/opsportal/ttw/about?projId=P162196</t>
  </si>
  <si>
    <t>http://www.worldbank.org/projects/P162196?lang=en</t>
  </si>
  <si>
    <t>PFM-MDF Grant for Strengthening Public Financial Management</t>
  </si>
  <si>
    <t>P162475</t>
  </si>
  <si>
    <t>http://operationsportal2.worldbank.org/wb/opsportal/ttw/about?projId=P162475</t>
  </si>
  <si>
    <t>http://www.worldbank.org/projects/P162475?lang=en</t>
  </si>
  <si>
    <t xml:space="preserve"> PANAMA HEALTH INFORMATION SYSTEM PROJECT</t>
  </si>
  <si>
    <t>P162599</t>
  </si>
  <si>
    <t>http://operationsportal2.worldbank.org/wb/opsportal/ttw/about?projId=P162599</t>
  </si>
  <si>
    <t>http://www.worldbank.org/projects/P162599?lang=en</t>
  </si>
  <si>
    <t>Benin Digital Solutions for Sustainable Development</t>
  </si>
  <si>
    <t>P162850</t>
  </si>
  <si>
    <t>http://operationsportal2.worldbank.org/wb/opsportal/ttw/about?projId=P162850</t>
  </si>
  <si>
    <t>http://www.worldbank.org/projects/P162850?lang=en</t>
  </si>
  <si>
    <t>Improve Public Financial Managment of the Palestinian Author</t>
  </si>
  <si>
    <t>Messali,Pierre Prosper</t>
  </si>
  <si>
    <t>P162949</t>
  </si>
  <si>
    <t>http://operationsportal2.worldbank.org/wb/opsportal/ttw/about?projId=P162949</t>
  </si>
  <si>
    <t>http://www.worldbank.org/projects/P162949?lang=en</t>
  </si>
  <si>
    <t>Public Sector Efficiency Strengthening Program</t>
  </si>
  <si>
    <t>P163131</t>
  </si>
  <si>
    <t>http://operationsportal2.worldbank.org/wb/opsportal/ttw/about?projId=P163131</t>
  </si>
  <si>
    <t>http://www.worldbank.org/projects/P163131?lang=en</t>
  </si>
  <si>
    <t>Strengthening budget execution and financial reporting syste</t>
  </si>
  <si>
    <t>Marshall Islands</t>
  </si>
  <si>
    <t>Rashid,Saeeda Sabah</t>
  </si>
  <si>
    <t>P163243</t>
  </si>
  <si>
    <t>http://operationsportal2.worldbank.org/wb/opsportal/ttw/about?projId=P163243</t>
  </si>
  <si>
    <t>http://www.worldbank.org/projects/P163243?lang=en</t>
  </si>
  <si>
    <t>Integrated Public Financial Management Reform Project II</t>
  </si>
  <si>
    <t>P163299</t>
  </si>
  <si>
    <t>http://operationsportal2.worldbank.org/wb/opsportal/ttw/about?projId=P163299</t>
  </si>
  <si>
    <t>http://www.worldbank.org/projects/P163299?lang=en</t>
  </si>
  <si>
    <t xml:space="preserve"> Strengthening the Office of the Auditor General Nepal II</t>
  </si>
  <si>
    <t>P163471</t>
  </si>
  <si>
    <t>http://operationsportal2.worldbank.org/wb/opsportal/ttw/about?projId=P163471</t>
  </si>
  <si>
    <t>http://www.worldbank.org/projects/P163471?lang=en</t>
  </si>
  <si>
    <t>Second Public Financial Management Capacity Strengthening-Ad</t>
  </si>
  <si>
    <t>P163673</t>
  </si>
  <si>
    <t>http://operationsportal2.worldbank.org/wb/opsportal/ttw/about?projId=P163673</t>
  </si>
  <si>
    <t>http://www.worldbank.org/projects/P163673?lang=en</t>
  </si>
  <si>
    <t>Biletska,Nataliya</t>
  </si>
  <si>
    <t>ECCWB</t>
  </si>
  <si>
    <t>P163711</t>
  </si>
  <si>
    <t>http://operationsportal2.worldbank.org/wb/opsportal/ttw/about?projId=P163711</t>
  </si>
  <si>
    <t>http://www.worldbank.org/projects/P163711?lang=en</t>
  </si>
  <si>
    <t>ECCCA</t>
  </si>
  <si>
    <t>P164086</t>
  </si>
  <si>
    <t>http://operationsportal2.worldbank.org/wb/opsportal/ttw/about?projId=P164086</t>
  </si>
  <si>
    <t>http://www.worldbank.org/projects/P164086?lang=en</t>
  </si>
  <si>
    <t>Kenya ICT Transport Solutions Project</t>
  </si>
  <si>
    <t>P164187</t>
  </si>
  <si>
    <t>http://operationsportal2.worldbank.org/wb/opsportal/ttw/about?projId=P164187</t>
  </si>
  <si>
    <t>http://www.worldbank.org/projects/P164187?lang=en</t>
  </si>
  <si>
    <t>Land Administration and Information Systems</t>
  </si>
  <si>
    <t>P164188</t>
  </si>
  <si>
    <t>http://operationsportal2.worldbank.org/wb/opsportal/ttw/about?projId=P164188</t>
  </si>
  <si>
    <t>http://www.worldbank.org/projects/P164188?lang=en</t>
  </si>
  <si>
    <t>Kosovo Digital Economy (KODE)</t>
  </si>
  <si>
    <t>EAE,JOB,PPP</t>
  </si>
  <si>
    <t>Gelvanovska,Natalija</t>
  </si>
  <si>
    <t>P164322</t>
  </si>
  <si>
    <t>http://operationsportal2.worldbank.org/wb/opsportal/ttw/about?projId=P164322</t>
  </si>
  <si>
    <t>http://www.worldbank.org/projects/P164322?lang=en</t>
  </si>
  <si>
    <t>Maldives Public Financial Management Systems Strengthening P</t>
  </si>
  <si>
    <t>P164351</t>
  </si>
  <si>
    <t>http://operationsportal2.worldbank.org/wb/opsportal/ttw/about?projId=P164351</t>
  </si>
  <si>
    <t>http://www.worldbank.org/projects/P164351?lang=en</t>
  </si>
  <si>
    <t>Harnessing technology to improve government services</t>
  </si>
  <si>
    <t>P164441</t>
  </si>
  <si>
    <t>http://operationsportal2.worldbank.org/wb/opsportal/ttw/about?projId=P164441</t>
  </si>
  <si>
    <t>http://www.worldbank.org/projects/P164441?lang=en</t>
  </si>
  <si>
    <t>Additional Financing: ICT Sector Support in Somalia (Phase 2</t>
  </si>
  <si>
    <t>P152358</t>
  </si>
  <si>
    <t>P164529</t>
  </si>
  <si>
    <t>http://operationsportal2.worldbank.org/wb/opsportal/ttw/about?projId=P164529</t>
  </si>
  <si>
    <t>http://www.worldbank.org/projects/P164529?lang=en</t>
  </si>
  <si>
    <t>Tchad Domestic Resource Mobilization</t>
  </si>
  <si>
    <t>Chaouali,Rafika</t>
  </si>
  <si>
    <t>P164551</t>
  </si>
  <si>
    <t>http://operationsportal2.worldbank.org/wb/opsportal/ttw/about?projId=P164551</t>
  </si>
  <si>
    <t>http://www.worldbank.org/projects/P164551?lang=en</t>
  </si>
  <si>
    <t>Mozambique Land Administration Project (Terra Segura)</t>
  </si>
  <si>
    <t>P162893</t>
  </si>
  <si>
    <t>http://operationsportal2.worldbank.org/wb/opsportal/ttw/about?projId=P162893</t>
  </si>
  <si>
    <t>http://www.worldbank.org/projects/P162893?lang=en</t>
  </si>
  <si>
    <t>Liberia Land Administration Project</t>
  </si>
  <si>
    <t>P163204</t>
  </si>
  <si>
    <t>http://operationsportal2.worldbank.org/wb/opsportal/ttw/about?projId=P163204</t>
  </si>
  <si>
    <t>http://www.worldbank.org/projects/P163204?lang=en</t>
  </si>
  <si>
    <t>Albania Strengthening Institutions for Municipal Service Del</t>
  </si>
  <si>
    <t>P164333</t>
  </si>
  <si>
    <t>http://operationsportal2.worldbank.org/wb/opsportal/ttw/about?projId=P164333</t>
  </si>
  <si>
    <t>http://www.worldbank.org/projects/P164333?lang=en</t>
  </si>
  <si>
    <t>Service Delivery P4R</t>
  </si>
  <si>
    <t>Mroczka,Fabienne</t>
  </si>
  <si>
    <t>P164561</t>
  </si>
  <si>
    <t>http://operationsportal2.worldbank.org/wb/opsportal/ttw/about?projId=P164561</t>
  </si>
  <si>
    <t>http://www.worldbank.org/projects/P164561?lang=en</t>
  </si>
  <si>
    <t>Mali Governance PforR</t>
  </si>
  <si>
    <t>EDU,HNP,WAT</t>
  </si>
  <si>
    <t>http://operationsportal2.worldbank.org/wb/opsportal/ttw/about?projId=P156894</t>
  </si>
  <si>
    <t>http://www.worldbank.org/projects/P156894?lang=en</t>
  </si>
  <si>
    <t>http://operationsportal2.worldbank.org/wb/opsportal/ttw/about?projId=P159139</t>
  </si>
  <si>
    <t>http://www.worldbank.org/projects/P159139?lang=en</t>
  </si>
  <si>
    <t>AF:  Digital CASA 1</t>
  </si>
  <si>
    <t>EAE,TAC</t>
  </si>
  <si>
    <t>CLC,FCV,GEN,JOB,PPP</t>
  </si>
  <si>
    <t>ISLAIC E</t>
  </si>
  <si>
    <t>PA Info Commu Tech</t>
  </si>
  <si>
    <t>PA Health</t>
  </si>
  <si>
    <t>IIST I</t>
  </si>
  <si>
    <t>n/a</t>
  </si>
  <si>
    <t>https://hubs.worldbank.org/docs/imagebank/pages/docprofile.aspx?nodeid=27414059</t>
  </si>
  <si>
    <t>https://hubs.worldbank.org/docs/imagebank/pages/docprofile.aspx?nodeid=27677097</t>
  </si>
  <si>
    <t>https://hubs.worldbank.org/docs/imagebank/pages/docprofile.aspx?nodeid=27393754</t>
  </si>
  <si>
    <t>PPAR&gt;</t>
  </si>
  <si>
    <t>PCR&gt;</t>
  </si>
  <si>
    <t>PP&gt;</t>
  </si>
  <si>
    <t>TA&gt;</t>
  </si>
  <si>
    <t>P160801</t>
  </si>
  <si>
    <t>http://operationsportal2.worldbank.org/wb/opsportal/ttw/about?projId=P160801</t>
  </si>
  <si>
    <t>http://www.worldbank.org/projects/P160801?lang=en</t>
  </si>
  <si>
    <t>Integrated Public Sector  Reform Project</t>
  </si>
  <si>
    <t>Congo, Republic of</t>
  </si>
  <si>
    <t>PA Agri,Fish&amp;Forest</t>
  </si>
  <si>
    <t>https://hubs.worldbank.org/docs/imagebank/pages/docprofile.aspx?nodeid=27377453</t>
  </si>
  <si>
    <t>P157198</t>
  </si>
  <si>
    <t>http://operationsportal2.worldbank.org/wb/opsportal/ttw/about?projId=P157198</t>
  </si>
  <si>
    <t>http://www.worldbank.org/projects/P157198?lang=en</t>
  </si>
  <si>
    <t>Assam State Public Finance Institutional Reforms (ASPIRe) Pr</t>
  </si>
  <si>
    <t>Gopalakrishnan,Mohan</t>
  </si>
  <si>
    <t>https://hubs.worldbank.org/docs/imagebank/pages/docprofile.aspx?nodeid=27552063</t>
  </si>
  <si>
    <t>P162009</t>
  </si>
  <si>
    <t>http://operationsportal2.worldbank.org/wb/opsportal/ttw/about?projId=P162009</t>
  </si>
  <si>
    <t>http://www.worldbank.org/projects/P162009?lang=en</t>
  </si>
  <si>
    <t>States Fiscal Transparency, Accountability and Sustainabilit</t>
  </si>
  <si>
    <t>EDU,JOB,MFM,SPL</t>
  </si>
  <si>
    <t>P159628</t>
  </si>
  <si>
    <t>http://operationsportal2.worldbank.org/wb/opsportal/ttw/about?projId=P159628</t>
  </si>
  <si>
    <t>http://www.worldbank.org/projects/P159628?lang=en</t>
  </si>
  <si>
    <t xml:space="preserve"> Swaziland IFMIS Technical Assistance Project</t>
  </si>
  <si>
    <t>P159655</t>
  </si>
  <si>
    <t>http://operationsportal2.worldbank.org/wb/opsportal/ttw/about?projId=P159655</t>
  </si>
  <si>
    <t>http://www.worldbank.org/projects/P159655?lang=en</t>
  </si>
  <si>
    <t>Fiscal Performance Improvement Support Project (FSP):</t>
  </si>
  <si>
    <t>EAE,FAM,MFM,TAC</t>
  </si>
  <si>
    <t>P156869</t>
  </si>
  <si>
    <t>http://operationsportal2.worldbank.org/wb/opsportal/ttw/about?projId=P156869</t>
  </si>
  <si>
    <t>http://www.worldbank.org/projects/P156869?lang=en</t>
  </si>
  <si>
    <t>Strengthening Public Financial Management in Rajasthan</t>
  </si>
  <si>
    <t>Jain,Manoj</t>
  </si>
  <si>
    <t>P152932</t>
  </si>
  <si>
    <t>http://operationsportal2.worldbank.org/wb/opsportal/ttw/about?projId=P152932</t>
  </si>
  <si>
    <t>http://www.worldbank.org/projects/P152932?lang=en</t>
  </si>
  <si>
    <t>Public Financial Mgmt Enhancement Project</t>
  </si>
  <si>
    <t>Zimbabwe</t>
  </si>
  <si>
    <t>https://hubs.worldbank.org/docs/imagebank/pages/docprofile.aspx?nodeid=26493769</t>
  </si>
  <si>
    <t>Last update: August 2017</t>
  </si>
  <si>
    <t>GGEVP</t>
  </si>
  <si>
    <t>GSJD1</t>
  </si>
  <si>
    <t>ECCSC</t>
  </si>
  <si>
    <t>ECCEU</t>
  </si>
  <si>
    <t>ECCEE</t>
  </si>
  <si>
    <t>ECCRU</t>
  </si>
  <si>
    <t>ECCTR</t>
  </si>
  <si>
    <t>Richardson,E. Gail</t>
  </si>
  <si>
    <t>GHN19</t>
  </si>
  <si>
    <t>Bajpai,Rajni</t>
  </si>
  <si>
    <t>Kunth,Antoine Avedis</t>
  </si>
  <si>
    <t>Paci,Pierella</t>
  </si>
  <si>
    <t>Rahman,Mokhlesur</t>
  </si>
  <si>
    <t>Lopez-Calva,Luis-Felipe</t>
  </si>
  <si>
    <t>Powers,Shawn Michael</t>
  </si>
  <si>
    <t>Ahuja,Preeti S.</t>
  </si>
  <si>
    <t>Agyen,Kofi-Boateng</t>
  </si>
  <si>
    <t>Barbalho,Antonio Alexandre Rodrigues</t>
  </si>
  <si>
    <t>Banerjee,Sudeshna Ghosh</t>
  </si>
  <si>
    <t>Marulanda,Catalina</t>
  </si>
  <si>
    <t>Nomura,Shinsaku</t>
  </si>
  <si>
    <t>Dedu,Gabriel</t>
  </si>
  <si>
    <t>Watkins,Joanna Alexandra</t>
  </si>
  <si>
    <t>Kudo,Ines</t>
  </si>
  <si>
    <t>Toure,Fanta</t>
  </si>
  <si>
    <t>Khan,Zahed Hossain</t>
  </si>
  <si>
    <t>Wiederhofer,Ingo</t>
  </si>
  <si>
    <t>Loureiro,Andre</t>
  </si>
  <si>
    <t>Pusch,Christoph</t>
  </si>
  <si>
    <t>Khan,Haris</t>
  </si>
  <si>
    <t>West Meiers,Maurya</t>
  </si>
  <si>
    <t>Ouedraogo,Inoussa</t>
  </si>
  <si>
    <t>So,Sokbunthoeun</t>
  </si>
  <si>
    <t>Etang Ndip,Alvin</t>
  </si>
  <si>
    <t>Hallouda,Mohab Awad Mokhtar</t>
  </si>
  <si>
    <t>Okamura,Yuko</t>
  </si>
  <si>
    <t>Ismailakhunova,Saida</t>
  </si>
  <si>
    <t>GGOJL - HIS</t>
  </si>
  <si>
    <t>Grieve,Bronwyn</t>
  </si>
  <si>
    <t>Adler,Jessica Diane</t>
  </si>
  <si>
    <t>Trommer,Josef S.</t>
  </si>
  <si>
    <t>GFM07</t>
  </si>
  <si>
    <t>Peixoto,Tiago Carneiro</t>
  </si>
  <si>
    <t>Noordhoek,Marike</t>
  </si>
  <si>
    <t>Chapman,Emily Weedon</t>
  </si>
  <si>
    <t>Alvarez de la Campa,Alejandro</t>
  </si>
  <si>
    <t>Whimp,Kathleen Anne</t>
  </si>
  <si>
    <t>Tesliuc,Emil Daniel</t>
  </si>
  <si>
    <t>Ralston,Laura Rosalind</t>
  </si>
  <si>
    <t>Petrov,Oleg V.</t>
  </si>
  <si>
    <t>Work Develop/Skills</t>
  </si>
  <si>
    <t>SC EP</t>
  </si>
  <si>
    <t>PA Social Proctectn</t>
  </si>
  <si>
    <t>PA Transportation</t>
  </si>
  <si>
    <t>STATE A</t>
  </si>
  <si>
    <t>IPLEETA</t>
  </si>
  <si>
    <t>Public Adm Education</t>
  </si>
  <si>
    <t>PA Financial Sector</t>
  </si>
  <si>
    <t>PA Ind, Trade &amp; Serv</t>
  </si>
  <si>
    <t>ECATIC</t>
  </si>
  <si>
    <t>PA Energy&amp;Extratives</t>
  </si>
  <si>
    <t>Renewable Energy Geo</t>
  </si>
  <si>
    <t>Renewable Energy Sol</t>
  </si>
  <si>
    <t>Renew Energy Wind</t>
  </si>
  <si>
    <t>PA Water, Sanitation</t>
  </si>
  <si>
    <t>ALAESH</t>
  </si>
  <si>
    <t>CETAL P</t>
  </si>
  <si>
    <t>Health Facilit&amp;Cons</t>
  </si>
  <si>
    <t>https://hubs.worldbank.org/docs/imagebank/pages/docprofile.aspx?nodeid=9455755</t>
  </si>
  <si>
    <t>https://hubs.worldbank.org/docs/imagebank/pages/docprofile.aspx?nodeid=441971</t>
  </si>
  <si>
    <t>https://hubs.worldbank.org/docs/imagebank/pages/docprofile.aspx?nodeid=12331451</t>
  </si>
  <si>
    <t>https://hubs.worldbank.org/docs/imagebank/pages/docprofile.aspx?nodeid=7600994</t>
  </si>
  <si>
    <t>https://hubs.worldbank.org/docs/imagebank/pages/docprofile.aspx?nodeid=9936041</t>
  </si>
  <si>
    <t>https://hubs.worldbank.org/docs/imagebank/pages/docprofile.aspx?nodeid=15295212</t>
  </si>
  <si>
    <t>https://hubs.worldbank.org/docs/imagebank/pages/docprofile.aspx?nodeid=4963155</t>
  </si>
  <si>
    <t>https://hubs.worldbank.org/docs/imagebank/pages/docprofile.aspx?nodeid=8359868</t>
  </si>
  <si>
    <t>https://hubs.worldbank.org/docs/imagebank/pages/docprofile.aspx?nodeid=12259603</t>
  </si>
  <si>
    <t>https://hubs.worldbank.org/docs/imagebank/pages/docprofile.aspx?nodeid=14357259</t>
  </si>
  <si>
    <t>https://hubs.worldbank.org/docs/imagebank/pages/docprofile.aspx?nodeid=10709843</t>
  </si>
  <si>
    <t>https://hubs.worldbank.org/docs/imagebank/pages/docprofile.aspx?nodeid=14493666</t>
  </si>
  <si>
    <t>https://hubs.worldbank.org/docs/imagebank/pages/docprofile.aspx?nodeid=439335</t>
  </si>
  <si>
    <t>https://hubs.worldbank.org/docs/imagebank/pages/docprofile.aspx?nodeid=5724064</t>
  </si>
  <si>
    <t>https://hubs.worldbank.org/docs/imagebank/pages/docprofile.aspx?nodeid=9081797</t>
  </si>
  <si>
    <t>https://hubs.worldbank.org/docs/imagebank/pages/docprofile.aspx?nodeid=9071425</t>
  </si>
  <si>
    <t>https://hubs.worldbank.org/docs/imagebank/pages/docprofile.aspx?nodeid=11192525</t>
  </si>
  <si>
    <t>https://hubs.worldbank.org/docs/imagebank/pages/docprofile.aspx?nodeid=8316737</t>
  </si>
  <si>
    <t>https://hubs.worldbank.org/docs/imagebank/pages/docprofile.aspx?nodeid=12820943</t>
  </si>
  <si>
    <t>https://hubs.worldbank.org/docs/imagebank/pages/docprofile.aspx?nodeid=13779446</t>
  </si>
  <si>
    <t>https://hubs.worldbank.org/docs/imagebank/pages/docprofile.aspx?nodeid=7250980</t>
  </si>
  <si>
    <t>https://hubs.worldbank.org/docs/imagebank/pages/docprofile.aspx?nodeid=9984532</t>
  </si>
  <si>
    <t>https://hubs.worldbank.org/docs/imagebank/pages/docprofile.aspx?nodeid=17131824</t>
  </si>
  <si>
    <t>https://hubs.worldbank.org/docs/imagebank/pages/docprofile.aspx?nodeid=27479784</t>
  </si>
  <si>
    <t>https://hubs.worldbank.org/docs/imagebank/pages/docprofile.aspx?nodeid=2201510</t>
  </si>
  <si>
    <t>https://hubs.worldbank.org/docs/imagebank/pages/docprofile.aspx?nodeid=16438546</t>
  </si>
  <si>
    <t>https://hubs.worldbank.org/docs/imagebank/pages/docprofile.aspx?nodeid=27332434</t>
  </si>
  <si>
    <t>https://hubs.worldbank.org/docs/imagebank/pages/docprofile.aspx?nodeid=11893211</t>
  </si>
  <si>
    <t>https://hubs.worldbank.org/docs/imagebank/pages/docprofile.aspx?nodeid=14571356</t>
  </si>
  <si>
    <t>https://hubs.worldbank.org/docs/imagebank/pages/docprofile.aspx?nodeid=27097479</t>
  </si>
  <si>
    <t>https://hubs.worldbank.org/docs/imagebank/pages/docprofile.aspx?nodeid=12634142</t>
  </si>
  <si>
    <t>https://hubs.worldbank.org/docs/imagebank/pages/docprofile.aspx?nodeid=12259992</t>
  </si>
  <si>
    <t>https://hubs.worldbank.org/docs/imagebank/pages/docprofile.aspx?nodeid=1795621</t>
  </si>
  <si>
    <t>https://hubs.worldbank.org/docs/imagebank/pages/docprofile.aspx?nodeid=27304902</t>
  </si>
  <si>
    <t>https://hubs.worldbank.org/docs/imagebank/pages/docprofile.aspx?nodeid=12085997</t>
  </si>
  <si>
    <t>https://hubs.worldbank.org/docs/imagebank/pages/docprofile.aspx?nodeid=13280274</t>
  </si>
  <si>
    <t>https://hubs.worldbank.org/docs/imagebank/pages/docprofile.aspx?nodeid=11026717</t>
  </si>
  <si>
    <t>https://hubs.worldbank.org/docs/imagebank/pages/docprofile.aspx?nodeid=10735646</t>
  </si>
  <si>
    <t>https://hubs.worldbank.org/docs/imagebank/pages/docprofile.aspx?nodeid=13629904</t>
  </si>
  <si>
    <t>https://hubs.worldbank.org/docs/imagebank/pages/docprofile.aspx?nodeid=7698719</t>
  </si>
  <si>
    <t>https://hubs.worldbank.org/docs/imagebank/pages/docprofile.aspx?nodeid=27373413</t>
  </si>
  <si>
    <t>https://hubs.worldbank.org/docs/imagebank/pages/docprofile.aspx?nodeid=11560329</t>
  </si>
  <si>
    <t>https://hubs.worldbank.org/docs/imagebank/pages/docprofile.aspx?nodeid=12212766</t>
  </si>
  <si>
    <t>https://hubs.worldbank.org/docs/imagebank/pages/docprofile.aspx?nodeid=27263967</t>
  </si>
  <si>
    <t>https://hubs.worldbank.org/docs/imagebank/pages/docprofile.aspx?nodeid=12012533</t>
  </si>
  <si>
    <t>https://hubs.worldbank.org/docs/imagebank/pages/docprofile.aspx?nodeid=14407554</t>
  </si>
  <si>
    <t>https://hubs.worldbank.org/docs/imagebank/pages/docprofile.aspx?nodeid=14123846</t>
  </si>
  <si>
    <t>https://hubs.worldbank.org/docs/imagebank/pages/docprofile.aspx?nodeid=14473012</t>
  </si>
  <si>
    <t>https://hubs.worldbank.org/docs/imagebank/pages/docprofile.aspx?nodeid=11893213</t>
  </si>
  <si>
    <t>https://hubs.worldbank.org/docs/imagebank/pages/docprofile.aspx?nodeid=12955631</t>
  </si>
  <si>
    <t>https://hubs.worldbank.org/docs/imagebank/pages/docprofile.aspx?nodeid=27180179</t>
  </si>
  <si>
    <t>https://hubs.worldbank.org/docs/imagebank/pages/docprofile.aspx?nodeid=27437032</t>
  </si>
  <si>
    <t>https://hubs.worldbank.org/docs/imagebank/pages/docprofile.aspx?nodeid=14296328</t>
  </si>
  <si>
    <t>https://hubs.worldbank.org/docs/imagebank/pages/docprofile.aspx?nodeid=12090818</t>
  </si>
  <si>
    <t>https://hubs.worldbank.org/docs/imagebank/pages/docprofile.aspx?nodeid=20317130</t>
  </si>
  <si>
    <t>https://hubs.worldbank.org/docs/imagebank/pages/docprofile.aspx?nodeid=12685728</t>
  </si>
  <si>
    <t>https://hubs.worldbank.org/docs/imagebank/pages/docprofile.aspx?nodeid=15310323</t>
  </si>
  <si>
    <t>https://hubs.worldbank.org/docs/imagebank/pages/docprofile.aspx?nodeid=27085168</t>
  </si>
  <si>
    <t>https://hubs.worldbank.org/docs/imagebank/pages/docprofile.aspx?nodeid=27542290</t>
  </si>
  <si>
    <t>https://hubs.worldbank.org/docs/imagebank/pages/docprofile.aspx?nodeid=17509897</t>
  </si>
  <si>
    <t>https://hubs.worldbank.org/docs/imagebank/pages/docprofile.aspx?nodeid=17131840</t>
  </si>
  <si>
    <t>https://hubs.worldbank.org/docs/imagebank/pages/docprofile.aspx?nodeid=27520626</t>
  </si>
  <si>
    <t>https://hubs.worldbank.org/docs/imagebank/pages/docprofile.aspx?nodeid=27238746</t>
  </si>
  <si>
    <t>https://hubs.worldbank.org/docs/imagebank/pages/docprofile.aspx?nodeid=12195641</t>
  </si>
  <si>
    <t>https://hubs.worldbank.org/docs/imagebank/pages/docprofile.aspx?nodeid=27488567</t>
  </si>
  <si>
    <t>https://hubs.worldbank.org/docs/imagebank/pages/docprofile.aspx?nodeid=7870223</t>
  </si>
  <si>
    <t>https://hubs.worldbank.org/docs/imagebank/pages/docprofile.aspx?nodeid=9335365</t>
  </si>
  <si>
    <t>https://hubs.worldbank.org/docs/imagebank/pages/docprofile.aspx?nodeid=12633744</t>
  </si>
  <si>
    <t>https://hubs.worldbank.org/docs/imagebank/pages/docprofile.aspx?nodeid=4963131</t>
  </si>
  <si>
    <t>https://hubs.worldbank.org/docs/imagebank/pages/docprofile.aspx?nodeid=17835907</t>
  </si>
  <si>
    <t>https://hubs.worldbank.org/docs/imagebank/pages/docprofile.aspx?nodeid=3302775</t>
  </si>
  <si>
    <t>https://hubs.worldbank.org/docs/imagebank/pages/docprofile.aspx?nodeid=27184730</t>
  </si>
  <si>
    <t>https://hubs.worldbank.org/docs/imagebank/pages/docprofile.aspx?nodeid=27569576</t>
  </si>
  <si>
    <t>https://hubs.worldbank.org/docs/imagebank/pages/docprofile.aspx?nodeid=16928097</t>
  </si>
  <si>
    <t>https://hubs.worldbank.org/docs/imagebank/pages/docprofile.aspx?nodeid=17694174</t>
  </si>
  <si>
    <t>https://hubs.worldbank.org/docs/imagebank/pages/docprofile.aspx?nodeid=18499993</t>
  </si>
  <si>
    <t>https://hubs.worldbank.org/docs/imagebank/pages/docprofile.aspx?nodeid=10582132</t>
  </si>
  <si>
    <t>https://hubs.worldbank.org/docs/imagebank/pages/docprofile.aspx?nodeid=9506748</t>
  </si>
  <si>
    <t>https://hubs.worldbank.org/docs/imagebank/pages/docprofile.aspx?nodeid=27543392</t>
  </si>
  <si>
    <t>https://hubs.worldbank.org/docs/imagebank/pages/docprofile.aspx?nodeid=27072905</t>
  </si>
  <si>
    <t>https://hubs.worldbank.org/docs/imagebank/pages/docprofile.aspx?nodeid=13259854</t>
  </si>
  <si>
    <t>https://hubs.worldbank.org/docs/imagebank/pages/docprofile.aspx?nodeid=9618189</t>
  </si>
  <si>
    <t>https://hubs.worldbank.org/docs/imagebank/pages/docprofile.aspx?nodeid=12395181</t>
  </si>
  <si>
    <t>https://hubs.worldbank.org/docs/imagebank/pages/docprofile.aspx?nodeid=13792465</t>
  </si>
  <si>
    <t>https://hubs.worldbank.org/docs/imagebank/pages/docprofile.aspx?nodeid=17828437</t>
  </si>
  <si>
    <t>https://hubs.worldbank.org/docs/imagebank/pages/docprofile.aspx?nodeid=27677184</t>
  </si>
  <si>
    <t>https://hubs.worldbank.org/docs/imagebank/pages/docprofile.aspx?nodeid=16198827</t>
  </si>
  <si>
    <t>https://hubs.worldbank.org/docs/imagebank/pages/docprofile.aspx?nodeid=11742780</t>
  </si>
  <si>
    <t>https://hubs.worldbank.org/docs/imagebank/pages/docprofile.aspx?nodeid=13763284</t>
  </si>
  <si>
    <t>https://hubs.worldbank.org/docs/imagebank/pages/docprofile.aspx?nodeid=12820935</t>
  </si>
  <si>
    <t>https://hubs.worldbank.org/docs/imagebank/pages/docprofile.aspx?nodeid=27128286</t>
  </si>
  <si>
    <t>https://hubs.worldbank.org/docs/imagebank/pages/docprofile.aspx?nodeid=19705489</t>
  </si>
  <si>
    <t>https://hubs.worldbank.org/docs/imagebank/pages/docprofile.aspx?nodeid=10774538</t>
  </si>
  <si>
    <t>https://hubs.worldbank.org/docs/imagebank/pages/docprofile.aspx?nodeid=12450757</t>
  </si>
  <si>
    <t>https://hubs.worldbank.org/docs/imagebank/pages/docprofile.aspx?nodeid=13677535</t>
  </si>
  <si>
    <t>https://hubs.worldbank.org/docs/imagebank/pages/docprofile.aspx?nodeid=27308553</t>
  </si>
  <si>
    <t>https://hubs.worldbank.org/docs/imagebank/pages/docprofile.aspx?nodeid=16224095</t>
  </si>
  <si>
    <t>https://hubs.worldbank.org/docs/imagebank/pages/docprofile.aspx?nodeid=16283742</t>
  </si>
  <si>
    <t>https://hubs.worldbank.org/docs/imagebank/pages/docprofile.aspx?nodeid=27221887</t>
  </si>
  <si>
    <t>https://hubs.worldbank.org/docs/imagebank/pages/docprofile.aspx?nodeid=16514466</t>
  </si>
  <si>
    <t>https://hubs.worldbank.org/docs/imagebank/pages/docprofile.aspx?nodeid=27710317</t>
  </si>
  <si>
    <t>https://hubs.worldbank.org/docs/imagebank/pages/docprofile.aspx?nodeid=15146556</t>
  </si>
  <si>
    <t>https://hubs.worldbank.org/docs/imagebank/pages/docprofile.aspx?nodeid=16274034</t>
  </si>
  <si>
    <t>https://hubs.worldbank.org/docs/imagebank/pages/docprofile.aspx?nodeid=27699534</t>
  </si>
  <si>
    <t>https://hubs.worldbank.org/docs/imagebank/pages/docprofile.aspx?nodeid=16622230</t>
  </si>
  <si>
    <t>https://hubs.worldbank.org/docs/imagebank/pages/docprofile.aspx?nodeid=13923768</t>
  </si>
  <si>
    <t>https://hubs.worldbank.org/docs/imagebank/pages/docprofile.aspx?nodeid=27677265</t>
  </si>
  <si>
    <t>https://hubs.worldbank.org/docs/imagebank/pages/docprofile.aspx?nodeid=18862981</t>
  </si>
  <si>
    <t>https://hubs.worldbank.org/docs/imagebank/pages/docprofile.aspx?nodeid=11742793</t>
  </si>
  <si>
    <t>https://hubs.worldbank.org/docs/imagebank/pages/docprofile.aspx?nodeid=15966577</t>
  </si>
  <si>
    <t>https://hubs.worldbank.org/docs/imagebank/pages/docprofile.aspx?nodeid=8806195</t>
  </si>
  <si>
    <t>https://hubs.worldbank.org/docs/imagebank/pages/docprofile.aspx?nodeid=27119995</t>
  </si>
  <si>
    <t>https://hubs.worldbank.org/docs/imagebank/pages/docprofile.aspx?nodeid=19475692</t>
  </si>
  <si>
    <t>https://hubs.worldbank.org/docs/imagebank/pages/docprofile.aspx?nodeid=27685515</t>
  </si>
  <si>
    <t>https://hubs.worldbank.org/docs/imagebank/pages/docprofile.aspx?nodeid=11957819</t>
  </si>
  <si>
    <t>https://hubs.worldbank.org/docs/imagebank/pages/docprofile.aspx?nodeid=14428716</t>
  </si>
  <si>
    <t>https://hubs.worldbank.org/docs/imagebank/pages/docprofile.aspx?nodeid=13262919</t>
  </si>
  <si>
    <t>https://hubs.worldbank.org/docs/imagebank/pages/docprofile.aspx?nodeid=12271720</t>
  </si>
  <si>
    <t>https://hubs.worldbank.org/docs/imagebank/pages/docprofile.aspx?nodeid=13050871</t>
  </si>
  <si>
    <t>https://hubs.worldbank.org/docs/imagebank/pages/docprofile.aspx?nodeid=25478144</t>
  </si>
  <si>
    <t>https://hubs.worldbank.org/docs/imagebank/pages/docprofile.aspx?nodeid=9740158</t>
  </si>
  <si>
    <t>https://hubs.worldbank.org/docs/imagebank/pages/docprofile.aspx?nodeid=18052789</t>
  </si>
  <si>
    <t>https://hubs.worldbank.org/docs/imagebank/pages/docprofile.aspx?nodeid=27324957</t>
  </si>
  <si>
    <t>https://hubs.worldbank.org/docs/imagebank/pages/docprofile.aspx?nodeid=27700028</t>
  </si>
  <si>
    <t>https://hubs.worldbank.org/docs/imagebank/pages/docprofile.aspx?nodeid=27283111</t>
  </si>
  <si>
    <t>https://hubs.worldbank.org/docs/imagebank/pages/docprofile.aspx?nodeid=27524860</t>
  </si>
  <si>
    <t>https://hubs.worldbank.org/docs/imagebank/pages/docprofile.aspx?nodeid=12985697</t>
  </si>
  <si>
    <t>https://hubs.worldbank.org/docs/imagebank/pages/docprofile.aspx?nodeid=16806788</t>
  </si>
  <si>
    <t>https://hubs.worldbank.org/docs/imagebank/pages/docprofile.aspx?nodeid=27211478</t>
  </si>
  <si>
    <t>https://hubs.worldbank.org/docs/imagebank/pages/docprofile.aspx?nodeid=27663391</t>
  </si>
  <si>
    <t>https://hubs.worldbank.org/docs/imagebank/pages/docprofile.aspx?nodeid=16426352</t>
  </si>
  <si>
    <t>https://hubs.worldbank.org/docs/imagebank/pages/docprofile.aspx?nodeid=12726046</t>
  </si>
  <si>
    <t>https://hubs.worldbank.org/docs/imagebank/pages/docprofile.aspx?nodeid=15952103</t>
  </si>
  <si>
    <t>https://hubs.worldbank.org/docs/imagebank/pages/docprofile.aspx?nodeid=15528434</t>
  </si>
  <si>
    <t>https://hubs.worldbank.org/docs/imagebank/pages/docprofile.aspx?nodeid=17924189</t>
  </si>
  <si>
    <t>https://hubs.worldbank.org/docs/imagebank/pages/docprofile.aspx?nodeid=27333611</t>
  </si>
  <si>
    <t>https://hubs.worldbank.org/docs/imagebank/pages/docprofile.aspx?nodeid=18003713</t>
  </si>
  <si>
    <t>https://hubs.worldbank.org/docs/imagebank/pages/docprofile.aspx?nodeid=11735673</t>
  </si>
  <si>
    <t>https://hubs.worldbank.org/docs/imagebank/pages/docprofile.aspx?nodeid=15563935</t>
  </si>
  <si>
    <t>https://hubs.worldbank.org/docs/imagebank/pages/docprofile.aspx?nodeid=27729123</t>
  </si>
  <si>
    <t>https://hubs.worldbank.org/docs/imagebank/pages/docprofile.aspx?nodeid=11574272</t>
  </si>
  <si>
    <t>https://hubs.worldbank.org/docs/imagebank/pages/docprofile.aspx?nodeid=17617061</t>
  </si>
  <si>
    <t>https://hubs.worldbank.org/docs/imagebank/pages/docprofile.aspx?nodeid=18863484</t>
  </si>
  <si>
    <t>https://hubs.worldbank.org/docs/imagebank/pages/docprofile.aspx?nodeid=17097036</t>
  </si>
  <si>
    <t>https://hubs.worldbank.org/docs/imagebank/pages/docprofile.aspx?nodeid=27075493</t>
  </si>
  <si>
    <t>https://hubs.worldbank.org/docs/imagebank/pages/docprofile.aspx?nodeid=12091517</t>
  </si>
  <si>
    <t>https://hubs.worldbank.org/docs/imagebank/pages/docprofile.aspx?nodeid=16360888</t>
  </si>
  <si>
    <t>https://hubs.worldbank.org/docs/imagebank/pages/docprofile.aspx?nodeid=16750573</t>
  </si>
  <si>
    <t>https://hubs.worldbank.org/docs/imagebank/pages/docprofile.aspx?nodeid=27497614</t>
  </si>
  <si>
    <t>https://hubs.worldbank.org/docs/imagebank/pages/docprofile.aspx?nodeid=12287261</t>
  </si>
  <si>
    <t>https://hubs.worldbank.org/docs/imagebank/pages/docprofile.aspx?nodeid=15146625</t>
  </si>
  <si>
    <t>https://hubs.worldbank.org/docs/imagebank/pages/docprofile.aspx?nodeid=27150373</t>
  </si>
  <si>
    <t>https://hubs.worldbank.org/docs/imagebank/pages/docprofile.aspx?nodeid=13235356</t>
  </si>
  <si>
    <t>https://hubs.worldbank.org/docs/imagebank/pages/docprofile.aspx?nodeid=13155414</t>
  </si>
  <si>
    <t>https://hubs.worldbank.org/docs/imagebank/pages/docprofile.aspx?nodeid=17680666</t>
  </si>
  <si>
    <t>https://hubs.worldbank.org/docs/imagebank/pages/docprofile.aspx?nodeid=27699814</t>
  </si>
  <si>
    <t>https://hubs.worldbank.org/docs/imagebank/pages/docprofile.aspx?nodeid=27348418</t>
  </si>
  <si>
    <t>https://hubs.worldbank.org/docs/imagebank/pages/docprofile.aspx?nodeid=25135578</t>
  </si>
  <si>
    <t>https://hubs.worldbank.org/docs/imagebank/pages/docprofile.aspx?nodeid=27526490</t>
  </si>
  <si>
    <t>https://hubs.worldbank.org/docs/imagebank/pages/docprofile.aspx?nodeid=27709243</t>
  </si>
  <si>
    <t>https://hubs.worldbank.org/docs/imagebank/pages/docprofile.aspx?nodeid=16537215</t>
  </si>
  <si>
    <t>https://hubs.worldbank.org/docs/imagebank/pages/docprofile.aspx?nodeid=20305730</t>
  </si>
  <si>
    <t>https://hubs.worldbank.org/docs/imagebank/pages/docprofile.aspx?nodeid=27657329</t>
  </si>
  <si>
    <t>https://hubs.worldbank.org/docs/imagebank/pages/docprofile.aspx?nodeid=18781018</t>
  </si>
  <si>
    <t>https://hubs.worldbank.org/docs/imagebank/pages/docprofile.aspx?nodeid=15482787</t>
  </si>
  <si>
    <t>https://hubs.worldbank.org/docs/imagebank/pages/docprofile.aspx?nodeid=12691451</t>
  </si>
  <si>
    <t>https://hubs.worldbank.org/docs/imagebank/pages/docprofile.aspx?nodeid=18054949</t>
  </si>
  <si>
    <t>https://hubs.worldbank.org/docs/imagebank/pages/docprofile.aspx?nodeid=27085461</t>
  </si>
  <si>
    <t>https://hubs.worldbank.org/docs/imagebank/pages/docprofile.aspx?nodeid=27380692</t>
  </si>
  <si>
    <t>https://hubs.worldbank.org/docs/imagebank/pages/docprofile.aspx?nodeid=27699547</t>
  </si>
  <si>
    <t>https://hubs.worldbank.org/docs/imagebank/pages/docprofile.aspx?nodeid=18445046</t>
  </si>
  <si>
    <t>https://hubs.worldbank.org/docs/imagebank/pages/docprofile.aspx?nodeid=20270987</t>
  </si>
  <si>
    <t>https://hubs.worldbank.org/docs/imagebank/pages/docprofile.aspx?nodeid=13711886</t>
  </si>
  <si>
    <t>https://hubs.worldbank.org/docs/imagebank/pages/docprofile.aspx?nodeid=17204233</t>
  </si>
  <si>
    <t>https://hubs.worldbank.org/docs/imagebank/pages/docprofile.aspx?nodeid=15217027</t>
  </si>
  <si>
    <t>https://hubs.worldbank.org/docs/imagebank/pages/docprofile.aspx?nodeid=27677287</t>
  </si>
  <si>
    <t>https://hubs.worldbank.org/docs/imagebank/pages/docprofile.aspx?nodeid=27409488</t>
  </si>
  <si>
    <t>https://hubs.worldbank.org/docs/imagebank/pages/docprofile.aspx?nodeid=27496894</t>
  </si>
  <si>
    <t>https://hubs.worldbank.org/docs/imagebank/pages/docprofile.aspx?nodeid=14356775</t>
  </si>
  <si>
    <t>https://hubs.worldbank.org/docs/imagebank/pages/docprofile.aspx?nodeid=16426251</t>
  </si>
  <si>
    <t>https://hubs.worldbank.org/docs/imagebank/pages/docprofile.aspx?nodeid=27572696</t>
  </si>
  <si>
    <t>https://hubs.worldbank.org/docs/imagebank/pages/docprofile.aspx?nodeid=27700437</t>
  </si>
  <si>
    <t>https://hubs.worldbank.org/docs/imagebank/pages/docprofile.aspx?nodeid=18772718</t>
  </si>
  <si>
    <t>https://hubs.worldbank.org/docs/imagebank/pages/docprofile.aspx?nodeid=27708138</t>
  </si>
  <si>
    <t>https://hubs.worldbank.org/docs/imagebank/pages/docprofile.aspx?nodeid=12996477</t>
  </si>
  <si>
    <t>https://hubs.worldbank.org/docs/imagebank/pages/docprofile.aspx?nodeid=27118143</t>
  </si>
  <si>
    <t>https://hubs.worldbank.org/docs/imagebank/pages/docprofile.aspx?nodeid=27668482</t>
  </si>
  <si>
    <t>https://hubs.worldbank.org/docs/imagebank/pages/docprofile.aspx?nodeid=13228921</t>
  </si>
  <si>
    <t>https://hubs.worldbank.org/docs/imagebank/pages/docprofile.aspx?nodeid=17768990</t>
  </si>
  <si>
    <t>https://hubs.worldbank.org/docs/imagebank/pages/docprofile.aspx?nodeid=18612066</t>
  </si>
  <si>
    <t>https://hubs.worldbank.org/docs/imagebank/pages/docprofile.aspx?nodeid=18477228</t>
  </si>
  <si>
    <t>https://hubs.worldbank.org/docs/imagebank/pages/docprofile.aspx?nodeid=8961649</t>
  </si>
  <si>
    <t>https://hubs.worldbank.org/docs/imagebank/pages/docprofile.aspx?nodeid=27257039</t>
  </si>
  <si>
    <t>https://hubs.worldbank.org/docs/imagebank/pages/docprofile.aspx?nodeid=27685517</t>
  </si>
  <si>
    <t>https://hubs.worldbank.org/docs/imagebank/pages/docprofile.aspx?nodeid=24223164</t>
  </si>
  <si>
    <t>https://hubs.worldbank.org/docs/imagebank/pages/docprofile.aspx?nodeid=27412442</t>
  </si>
  <si>
    <t>https://hubs.worldbank.org/docs/imagebank/pages/docprofile.aspx?nodeid=13971681</t>
  </si>
  <si>
    <t>https://hubs.worldbank.org/docs/imagebank/pages/docprofile.aspx?nodeid=17295087</t>
  </si>
  <si>
    <t>https://hubs.worldbank.org/docs/imagebank/pages/docprofile.aspx?nodeid=17809977</t>
  </si>
  <si>
    <t>https://hubs.worldbank.org/docs/imagebank/pages/docprofile.aspx?nodeid=13950274</t>
  </si>
  <si>
    <t>https://hubs.worldbank.org/docs/imagebank/pages/docprofile.aspx?nodeid=27572649</t>
  </si>
  <si>
    <t>https://hubs.worldbank.org/docs/imagebank/pages/docprofile.aspx?nodeid=19548020</t>
  </si>
  <si>
    <t>https://hubs.worldbank.org/docs/imagebank/pages/docprofile.aspx?nodeid=27160385</t>
  </si>
  <si>
    <t>https://hubs.worldbank.org/docs/imagebank/pages/docprofile.aspx?nodeid=27627705</t>
  </si>
  <si>
    <t>https://hubs.worldbank.org/docs/imagebank/pages/docprofile.aspx?nodeid=17984490</t>
  </si>
  <si>
    <t>https://hubs.worldbank.org/docs/imagebank/pages/docprofile.aspx?nodeid=16587608</t>
  </si>
  <si>
    <t>https://hubs.worldbank.org/docs/imagebank/pages/docprofile.aspx?nodeid=20346084</t>
  </si>
  <si>
    <t>https://hubs.worldbank.org/docs/imagebank/pages/docprofile.aspx?nodeid=27426499</t>
  </si>
  <si>
    <t>https://hubs.worldbank.org/docs/imagebank/pages/docprofile.aspx?nodeid=27390098</t>
  </si>
  <si>
    <t>https://hubs.worldbank.org/docs/imagebank/pages/docprofile.aspx?nodeid=8331547</t>
  </si>
  <si>
    <t>https://hubs.worldbank.org/docs/imagebank/pages/docprofile.aspx?nodeid=15966560</t>
  </si>
  <si>
    <t>https://hubs.worldbank.org/docs/imagebank/pages/docprofile.aspx?nodeid=17899504</t>
  </si>
  <si>
    <t>https://hubs.worldbank.org/docs/imagebank/pages/docprofile.aspx?nodeid=16193645</t>
  </si>
  <si>
    <t>https://hubs.worldbank.org/docs/imagebank/pages/docprofile.aspx?nodeid=15947414</t>
  </si>
  <si>
    <t>https://hubs.worldbank.org/docs/imagebank/pages/docprofile.aspx?nodeid=12550133</t>
  </si>
  <si>
    <t>https://hubs.worldbank.org/docs/imagebank/pages/docprofile.aspx?nodeid=20153318</t>
  </si>
  <si>
    <t>https://hubs.worldbank.org/docs/imagebank/pages/docprofile.aspx?nodeid=27085238</t>
  </si>
  <si>
    <t>https://hubs.worldbank.org/docs/imagebank/pages/docprofile.aspx?nodeid=10318453</t>
  </si>
  <si>
    <t>https://hubs.worldbank.org/docs/imagebank/pages/docprofile.aspx?nodeid=27221888</t>
  </si>
  <si>
    <t>https://hubs.worldbank.org/docs/imagebank/pages/docprofile.aspx?nodeid=24733554</t>
  </si>
  <si>
    <t>https://hubs.worldbank.org/docs/imagebank/pages/docprofile.aspx?nodeid=27426521</t>
  </si>
  <si>
    <t>https://hubs.worldbank.org/docs/imagebank/pages/docprofile.aspx?nodeid=14177545</t>
  </si>
  <si>
    <t>https://hubs.worldbank.org/docs/imagebank/pages/docprofile.aspx?nodeid=27710318</t>
  </si>
  <si>
    <t>https://hubs.worldbank.org/docs/imagebank/pages/docprofile.aspx?nodeid=19746111</t>
  </si>
  <si>
    <t>https://hubs.worldbank.org/docs/imagebank/pages/docprofile.aspx?nodeid=27411149</t>
  </si>
  <si>
    <t>https://hubs.worldbank.org/docs/imagebank/pages/docprofile.aspx?nodeid=27709242</t>
  </si>
  <si>
    <t>https://hubs.worldbank.org/docs/imagebank/pages/docprofile.aspx?nodeid=27085383</t>
  </si>
  <si>
    <t>https://hubs.worldbank.org/docs/imagebank/pages/docprofile.aspx?nodeid=27699229</t>
  </si>
  <si>
    <t>https://hubs.worldbank.org/docs/imagebank/pages/docprofile.aspx?nodeid=17002123</t>
  </si>
  <si>
    <t>https://hubs.worldbank.org/docs/imagebank/pages/docprofile.aspx?nodeid=27295810</t>
  </si>
  <si>
    <t>https://hubs.worldbank.org/docs/imagebank/pages/docprofile.aspx?nodeid=27699759</t>
  </si>
  <si>
    <t>https://hubs.worldbank.org/docs/imagebank/pages/docprofile.aspx?nodeid=27547448</t>
  </si>
  <si>
    <t>https://hubs.worldbank.org/docs/imagebank/pages/docprofile.aspx?nodeid=17861269</t>
  </si>
  <si>
    <t>https://hubs.worldbank.org/docs/imagebank/pages/docprofile.aspx?nodeid=27710312</t>
  </si>
  <si>
    <t>https://hubs.worldbank.org/docs/imagebank/pages/docprofile.aspx?nodeid=27627704</t>
  </si>
  <si>
    <t>https://hubs.worldbank.org/docs/imagebank/pages/docprofile.aspx?nodeid=14118298</t>
  </si>
  <si>
    <t>https://hubs.worldbank.org/docs/imagebank/pages/docprofile.aspx?nodeid=15524703</t>
  </si>
  <si>
    <t>https://hubs.worldbank.org/docs/imagebank/pages/docprofile.aspx?nodeid=17642879</t>
  </si>
  <si>
    <t>https://hubs.worldbank.org/docs/imagebank/pages/docprofile.aspx?nodeid=18928097</t>
  </si>
  <si>
    <t>https://hubs.worldbank.org/docs/imagebank/pages/docprofile.aspx?nodeid=27085475</t>
  </si>
  <si>
    <t>https://hubs.worldbank.org/docs/imagebank/pages/docprofile.aspx?nodeid=15088049</t>
  </si>
  <si>
    <t>https://hubs.worldbank.org/docs/imagebank/pages/docprofile.aspx?nodeid=27575649</t>
  </si>
  <si>
    <t>https://hubs.worldbank.org/docs/imagebank/pages/docprofile.aspx?nodeid=27699538</t>
  </si>
  <si>
    <t>https://hubs.worldbank.org/docs/imagebank/pages/docprofile.aspx?nodeid=27085348</t>
  </si>
  <si>
    <t>https://hubs.worldbank.org/docs/imagebank/pages/docprofile.aspx?nodeid=27656189</t>
  </si>
  <si>
    <t>https://hubs.worldbank.org/docs/imagebank/pages/docprofile.aspx?nodeid=27128284</t>
  </si>
  <si>
    <t>https://hubs.worldbank.org/docs/imagebank/pages/docprofile.aspx?nodeid=15622236</t>
  </si>
  <si>
    <t>https://hubs.worldbank.org/docs/imagebank/pages/docprofile.aspx?nodeid=18003668</t>
  </si>
  <si>
    <t>https://hubs.worldbank.org/docs/imagebank/pages/docprofile.aspx?nodeid=13197513</t>
  </si>
  <si>
    <t>https://hubs.worldbank.org/docs/imagebank/pages/docprofile.aspx?nodeid=15653503</t>
  </si>
  <si>
    <t>https://hubs.worldbank.org/docs/imagebank/pages/docprofile.aspx?nodeid=27368641</t>
  </si>
  <si>
    <t>https://hubs.worldbank.org/docs/imagebank/pages/docprofile.aspx?nodeid=27233269</t>
  </si>
  <si>
    <t>https://hubs.worldbank.org/docs/imagebank/pages/docprofile.aspx?nodeid=27627703</t>
  </si>
  <si>
    <t>https://hubs.worldbank.org/docs/imagebank/pages/docprofile.aspx?nodeid=27543461</t>
  </si>
  <si>
    <t>https://hubs.worldbank.org/docs/imagebank/pages/docprofile.aspx?nodeid=18291933</t>
  </si>
  <si>
    <t>https://hubs.worldbank.org/docs/imagebank/pages/docprofile.aspx?nodeid=27685055</t>
  </si>
  <si>
    <t>https://hubs.worldbank.org/docs/imagebank/pages/docprofile.aspx?nodeid=27708139</t>
  </si>
  <si>
    <t>https://hubs.worldbank.org/docs/imagebank/pages/docprofile.aspx?nodeid=17398023</t>
  </si>
  <si>
    <t>https://hubs.worldbank.org/docs/imagebank/pages/docprofile.aspx?nodeid=12485421</t>
  </si>
  <si>
    <t>https://hubs.worldbank.org/docs/imagebank/pages/docprofile.aspx?nodeid=27677159</t>
  </si>
  <si>
    <t>https://hubs.worldbank.org/docs/imagebank/pages/docprofile.aspx?nodeid=27729125</t>
  </si>
  <si>
    <t>https://hubs.worldbank.org/docs/imagebank/pages/docprofile.aspx?nodeid=18405844</t>
  </si>
  <si>
    <t>https://hubs.worldbank.org/docs/imagebank/pages/docprofile.aspx?nodeid=27282905</t>
  </si>
  <si>
    <t>https://hubs.worldbank.org/docs/imagebank/pages/docprofile.aspx?nodeid=17829010</t>
  </si>
  <si>
    <t>https://hubs.worldbank.org/docs/imagebank/pages/docprofile.aspx?nodeid=27466534</t>
  </si>
  <si>
    <t>https://hubs.worldbank.org/docs/imagebank/pages/docprofile.aspx?nodeid=11923585</t>
  </si>
  <si>
    <t>https://hubs.worldbank.org/docs/imagebank/pages/docprofile.aspx?nodeid=27710306</t>
  </si>
  <si>
    <t>https://hubs.worldbank.org/docs/imagebank/pages/docprofile.aspx?nodeid=27321582</t>
  </si>
  <si>
    <t>https://hubs.worldbank.org/docs/imagebank/pages/docprofile.aspx?nodeid=15966538</t>
  </si>
  <si>
    <t>https://hubs.worldbank.org/docs/imagebank/pages/docprofile.aspx?nodeid=17584349</t>
  </si>
  <si>
    <t>https://hubs.worldbank.org/docs/imagebank/pages/docprofile.aspx?nodeid=15049541</t>
  </si>
  <si>
    <t>https://hubs.worldbank.org/docs/imagebank/pages/docprofile.aspx?nodeid=27118144</t>
  </si>
  <si>
    <t>https://hubs.worldbank.org/docs/imagebank/pages/docprofile.aspx?nodeid=26243766</t>
  </si>
  <si>
    <t>https://hubs.worldbank.org/docs/imagebank/pages/docprofile.aspx?nodeid=14963806</t>
  </si>
  <si>
    <t>https://hubs.worldbank.org/docs/imagebank/pages/docprofile.aspx?nodeid=27139902</t>
  </si>
  <si>
    <t>https://hubs.worldbank.org/docs/imagebank/pages/docprofile.aspx?nodeid=17731896</t>
  </si>
  <si>
    <t>https://hubs.worldbank.org/docs/imagebank/pages/docprofile.aspx?nodeid=15908046</t>
  </si>
  <si>
    <t>https://hubs.worldbank.org/docs/imagebank/pages/docprofile.aspx?nodeid=27194375</t>
  </si>
  <si>
    <t>https://hubs.worldbank.org/docs/imagebank/pages/docprofile.aspx?nodeid=19336143</t>
  </si>
  <si>
    <t>https://hubs.worldbank.org/docs/imagebank/pages/docprofile.aspx?nodeid=25051081</t>
  </si>
  <si>
    <t>https://hubs.worldbank.org/docs/imagebank/pages/docprofile.aspx?nodeid=18836361</t>
  </si>
  <si>
    <t>https://hubs.worldbank.org/docs/imagebank/pages/docprofile.aspx?nodeid=18836846</t>
  </si>
  <si>
    <t>https://hubs.worldbank.org/docs/imagebank/pages/docprofile.aspx?nodeid=23922909</t>
  </si>
  <si>
    <t>https://hubs.worldbank.org/docs/imagebank/pages/docprofile.aspx?nodeid=27709253</t>
  </si>
  <si>
    <t>https://hubs.worldbank.org/docs/imagebank/pages/docprofile.aspx?nodeid=27671209</t>
  </si>
  <si>
    <t>https://hubs.worldbank.org/docs/imagebank/pages/docprofile.aspx?nodeid=17836810</t>
  </si>
  <si>
    <t>https://hubs.worldbank.org/docs/imagebank/pages/docprofile.aspx?nodeid=27361294</t>
  </si>
  <si>
    <t>https://hubs.worldbank.org/docs/imagebank/pages/docprofile.aspx?nodeid=27271348</t>
  </si>
  <si>
    <t>https://hubs.worldbank.org/docs/imagebank/pages/docprofile.aspx?nodeid=27416516</t>
  </si>
  <si>
    <t>https://hubs.worldbank.org/docs/imagebank/pages/docprofile.aspx?nodeid=16928540</t>
  </si>
  <si>
    <t>https://hubs.worldbank.org/docs/imagebank/pages/docprofile.aspx?nodeid=27336985</t>
  </si>
  <si>
    <t>https://hubs.worldbank.org/docs/imagebank/pages/docprofile.aspx?nodeid=16234129</t>
  </si>
  <si>
    <t>https://hubs.worldbank.org/docs/imagebank/pages/docprofile.aspx?nodeid=18800861</t>
  </si>
  <si>
    <t>https://hubs.worldbank.org/docs/imagebank/pages/docprofile.aspx?nodeid=27511502</t>
  </si>
  <si>
    <t>https://hubs.worldbank.org/docs/imagebank/pages/docprofile.aspx?nodeid=16432215</t>
  </si>
  <si>
    <t>https://hubs.worldbank.org/docs/imagebank/pages/docprofile.aspx?nodeid=27304900</t>
  </si>
  <si>
    <t>https://hubs.worldbank.org/docs/imagebank/pages/docprofile.aspx?nodeid=18821604</t>
  </si>
  <si>
    <t>https://hubs.worldbank.org/docs/imagebank/pages/docprofile.aspx?nodeid=27226383</t>
  </si>
  <si>
    <t>https://hubs.worldbank.org/docs/imagebank/pages/docprofile.aspx?nodeid=18028648</t>
  </si>
  <si>
    <t>https://hubs.worldbank.org/docs/imagebank/pages/docprofile.aspx?nodeid=25740500</t>
  </si>
  <si>
    <t>https://hubs.worldbank.org/docs/imagebank/pages/docprofile.aspx?nodeid=19268950</t>
  </si>
  <si>
    <t>https://hubs.worldbank.org/docs/imagebank/pages/docprofile.aspx?nodeid=18381845</t>
  </si>
  <si>
    <t>https://hubs.worldbank.org/docs/imagebank/pages/docprofile.aspx?nodeid=19730146</t>
  </si>
  <si>
    <t>https://hubs.worldbank.org/docs/imagebank/pages/docprofile.aspx?nodeid=27309033</t>
  </si>
  <si>
    <t>https://hubs.worldbank.org/docs/imagebank/pages/docprofile.aspx?nodeid=27161790</t>
  </si>
  <si>
    <t>https://hubs.worldbank.org/docs/imagebank/pages/docprofile.aspx?nodeid=27723308</t>
  </si>
  <si>
    <t>https://hubs.worldbank.org/docs/imagebank/pages/docprofile.aspx?nodeid=27517921</t>
  </si>
  <si>
    <t>https://hubs.worldbank.org/docs/imagebank/pages/docprofile.aspx?nodeid=27512075</t>
  </si>
  <si>
    <t>https://hubs.worldbank.org/docs/imagebank/pages/docprofile.aspx?nodeid=27278412</t>
  </si>
  <si>
    <t>https://hubs.worldbank.org/docs/imagebank/pages/docprofile.aspx?nodeid=27085205</t>
  </si>
  <si>
    <t>https://hubs.worldbank.org/docs/imagebank/pages/docprofile.aspx?nodeid=27723119</t>
  </si>
  <si>
    <t>https://hubs.worldbank.org/docs/imagebank/pages/docprofile.aspx?nodeid=24156752</t>
  </si>
  <si>
    <t>https://hubs.worldbank.org/docs/imagebank/pages/docprofile.aspx?nodeid=27641464</t>
  </si>
  <si>
    <t>https://hubs.worldbank.org/docs/imagebank/pages/docprofile.aspx?nodeid=26544229</t>
  </si>
  <si>
    <t>https://hubs.worldbank.org/docs/imagebank/pages/docprofile.aspx?nodeid=27466701</t>
  </si>
  <si>
    <t>https://hubs.worldbank.org/docs/imagebank/pages/docprofile.aspx?nodeid=24095294</t>
  </si>
  <si>
    <t>https://hubs.worldbank.org/docs/imagebank/pages/docprofile.aspx?nodeid=24116612</t>
  </si>
  <si>
    <t>https://hubs.worldbank.org/docs/imagebank/pages/docprofile.aspx?nodeid=27147811</t>
  </si>
  <si>
    <t>https://hubs.worldbank.org/docs/imagebank/pages/docprofile.aspx?nodeid=27208152</t>
  </si>
  <si>
    <t>https://hubs.worldbank.org/docs/imagebank/pages/docprofile.aspx?nodeid=27118992</t>
  </si>
  <si>
    <t>https://hubs.worldbank.org/docs/imagebank/pages/docprofile.aspx?nodeid=27221184</t>
  </si>
  <si>
    <t>https://hubs.worldbank.org/docs/imagebank/pages/docprofile.aspx?nodeid=27085177</t>
  </si>
  <si>
    <t>https://hubs.worldbank.org/docs/imagebank/pages/docprofile.aspx?nodeid=27412475</t>
  </si>
  <si>
    <t>https://hubs.worldbank.org/docs/imagebank/pages/docprofile.aspx?nodeid=27488760</t>
  </si>
  <si>
    <t>https://hubs.worldbank.org/docs/imagebank/pages/docprofile.aspx?nodeid=27742343</t>
  </si>
  <si>
    <t>https://hubs.worldbank.org/docs/imagebank/pages/docprofile.aspx?nodeid=27706607</t>
  </si>
  <si>
    <t>Incl in</t>
  </si>
  <si>
    <t>P036042</t>
  </si>
  <si>
    <t>http://operationsportal2.worldbank.org/wb/opsportal/ttw/about?projId=P036042</t>
  </si>
  <si>
    <t>http://www.worldbank.org/projects/P036042?lang=en</t>
  </si>
  <si>
    <t>BANKING SYSTEM MODERNIZATION</t>
  </si>
  <si>
    <t>Navarro-Martin,Miguel</t>
  </si>
  <si>
    <t>https://hubs.worldbank.org/docs/imagebank/pages/docprofile.aspx?nodeid=4502788</t>
  </si>
  <si>
    <t>https://hubs.worldbank.org/docs/imagebank/pages/docprofile.aspx?nodeid=19662446</t>
  </si>
  <si>
    <t>P074881</t>
  </si>
  <si>
    <t>http://operationsportal2.worldbank.org/wb/opsportal/ttw/about?projId=P074881</t>
  </si>
  <si>
    <t>http://www.worldbank.org/projects/P074881?lang=en</t>
  </si>
  <si>
    <t>Payments &amp; Banking System Modernization Project</t>
  </si>
  <si>
    <t>Bossoutrot,Sylvie K.</t>
  </si>
  <si>
    <t>https://hubs.worldbank.org/docs/imagebank/pages/docprofile.aspx?nodeid=2971336</t>
  </si>
  <si>
    <t>https://hubs.worldbank.org/docs/imagebank/pages/docprofile.aspx?nodeid=17707981</t>
  </si>
  <si>
    <t>https://hubs.worldbank.org/docs/imagebank/pages/docprofile.aspx?nodeid=19724514</t>
  </si>
  <si>
    <t>https://hubs.worldbank.org/docs/imagebank/pages/docprofile.aspx?nodeid=10423894</t>
  </si>
  <si>
    <t>P082627</t>
  </si>
  <si>
    <t>http://operationsportal2.worldbank.org/wb/opsportal/ttw/about?projId=P082627</t>
  </si>
  <si>
    <t>http://www.worldbank.org/projects/P082627?lang=en</t>
  </si>
  <si>
    <t>VN-Second Payment System and Bank Modernization Project</t>
  </si>
  <si>
    <t>https://hubs.worldbank.org/docs/imagebank/pages/docprofile.aspx?nodeid=5612508</t>
  </si>
  <si>
    <t>https://hubs.worldbank.org/docs/imagebank/pages/docprofile.aspx?nodeid=15982675</t>
  </si>
  <si>
    <t>https://hubs.worldbank.org/docs/imagebank/pages/docprofile.aspx?nodeid=19712723</t>
  </si>
  <si>
    <t>P083514</t>
  </si>
  <si>
    <t>http://operationsportal2.worldbank.org/wb/opsportal/ttw/about?projId=P083514</t>
  </si>
  <si>
    <t>http://www.worldbank.org/projects/P083514?lang=en</t>
  </si>
  <si>
    <t>Revenue Enhancement and Fiscal Management TA Supplemental Lo</t>
  </si>
  <si>
    <t>P154694</t>
  </si>
  <si>
    <t>http://operationsportal2.worldbank.org/wb/opsportal/ttw/about?projId=P154694</t>
  </si>
  <si>
    <t>http://www.worldbank.org/projects/P154694?lang=en</t>
  </si>
  <si>
    <t>Building a Modern Fiscal System Technical Assistance</t>
  </si>
  <si>
    <t>Mishra,Deepak K.</t>
  </si>
  <si>
    <t>Mileva,Elitza Alexandrova</t>
  </si>
  <si>
    <t>GMF02</t>
  </si>
  <si>
    <t>https://hubs.worldbank.org/docs/imagebank/pages/docprofile.aspx?nodeid=26221899</t>
  </si>
  <si>
    <t>P155751</t>
  </si>
  <si>
    <t>http://operationsportal2.worldbank.org/wb/opsportal/ttw/about?projId=P155751</t>
  </si>
  <si>
    <t>http://www.worldbank.org/projects/P155751?lang=en</t>
  </si>
  <si>
    <t xml:space="preserve"> Public Procurement Modernisation Technical Assistance</t>
  </si>
  <si>
    <t>Krishnakumar,V. S.</t>
  </si>
  <si>
    <t>Hasan,Shawkat M.Q.</t>
  </si>
  <si>
    <t>GGO01</t>
  </si>
  <si>
    <t>https://hubs.worldbank.org/docs/imagebank/pages/docprofile.aspx?nodeid=27262142</t>
  </si>
  <si>
    <t>P155876</t>
  </si>
  <si>
    <t>http://operationsportal2.worldbank.org/wb/opsportal/ttw/about?projId=P155876</t>
  </si>
  <si>
    <t>http://www.worldbank.org/projects/P155876?lang=en</t>
  </si>
  <si>
    <t>FCV,PPP</t>
  </si>
  <si>
    <t>https://hubs.worldbank.org/docs/imagebank/pages/docprofile.aspx?nodeid=27287402</t>
  </si>
  <si>
    <t>P156400</t>
  </si>
  <si>
    <t>http://operationsportal2.worldbank.org/wb/opsportal/ttw/about?projId=P156400</t>
  </si>
  <si>
    <t>http://www.worldbank.org/projects/P156400?lang=en</t>
  </si>
  <si>
    <t xml:space="preserve"> Ethiopia: Supporting Open Data Initiative</t>
  </si>
  <si>
    <t>POV,TAI</t>
  </si>
  <si>
    <t>P157355</t>
  </si>
  <si>
    <t>http://operationsportal2.worldbank.org/wb/opsportal/ttw/about?projId=P157355</t>
  </si>
  <si>
    <t>http://www.worldbank.org/projects/P157355?lang=en</t>
  </si>
  <si>
    <t>PE:  Digital Inclusion Project</t>
  </si>
  <si>
    <t>P157726</t>
  </si>
  <si>
    <t>http://operationsportal2.worldbank.org/wb/opsportal/ttw/about?projId=P157726</t>
  </si>
  <si>
    <t>http://www.worldbank.org/projects/P157726?lang=en</t>
  </si>
  <si>
    <t>Bhutan Regional Connectivity Project</t>
  </si>
  <si>
    <t>P158783</t>
  </si>
  <si>
    <t>http://operationsportal2.worldbank.org/wb/opsportal/ttw/about?projId=P158783</t>
  </si>
  <si>
    <t>http://www.worldbank.org/projects/P158783?lang=en</t>
  </si>
  <si>
    <t>Second Additional Financing to Public Procurement Reform Pro</t>
  </si>
  <si>
    <t>EAE,TAI,WAT</t>
  </si>
  <si>
    <t>https://hubs.worldbank.org/docs/imagebank/pages/docprofile.aspx?nodeid=26380246</t>
  </si>
  <si>
    <t>P159000</t>
  </si>
  <si>
    <t>http://operationsportal2.worldbank.org/wb/opsportal/ttw/about?projId=P159000</t>
  </si>
  <si>
    <t>http://www.worldbank.org/projects/P159000?lang=en</t>
  </si>
  <si>
    <t>Integrated Financial Management Information System Project A</t>
  </si>
  <si>
    <t>THE AIA</t>
  </si>
  <si>
    <t>https://hubs.worldbank.org/docs/imagebank/pages/docprofile.aspx?nodeid=26767022</t>
  </si>
  <si>
    <t>P159160</t>
  </si>
  <si>
    <t>http://operationsportal2.worldbank.org/wb/opsportal/ttw/about?projId=P159160</t>
  </si>
  <si>
    <t>http://www.worldbank.org/projects/P159160?lang=en</t>
  </si>
  <si>
    <t>Public Financial Management and Accountability Project Addit</t>
  </si>
  <si>
    <t>https://hubs.worldbank.org/docs/imagebank/pages/docprofile.aspx?nodeid=27144320</t>
  </si>
  <si>
    <t>P159497</t>
  </si>
  <si>
    <t>http://operationsportal2.worldbank.org/wb/opsportal/ttw/about?projId=P159497</t>
  </si>
  <si>
    <t>http://www.worldbank.org/projects/P159497?lang=en</t>
  </si>
  <si>
    <t>BD: AF for Leveraging ICT for Growth, Employment, Governance</t>
  </si>
  <si>
    <t>GOV,JOB,TAC</t>
  </si>
  <si>
    <t>https://hubs.worldbank.org/docs/imagebank/pages/docprofile.aspx?nodeid=26848759</t>
  </si>
  <si>
    <t>P159512</t>
  </si>
  <si>
    <t>http://operationsportal2.worldbank.org/wb/opsportal/ttw/about?projId=P159512</t>
  </si>
  <si>
    <t>http://www.worldbank.org/projects/P159512?lang=en</t>
  </si>
  <si>
    <t>Guyana Payments System Project</t>
  </si>
  <si>
    <t>Mustafaoglu,Zafer</t>
  </si>
  <si>
    <t>Hwang,Jane C.</t>
  </si>
  <si>
    <t>GFM04</t>
  </si>
  <si>
    <t>https://hubs.worldbank.org/docs/imagebank/pages/docprofile.aspx?nodeid=27287616</t>
  </si>
  <si>
    <t>P161363</t>
  </si>
  <si>
    <t>http://operationsportal2.worldbank.org/wb/opsportal/ttw/about?projId=P161363</t>
  </si>
  <si>
    <t>http://www.worldbank.org/projects/P161363?lang=en</t>
  </si>
  <si>
    <t>P2: Palau-FSM Connectivity Project: AF Kosrae Connectivity</t>
  </si>
  <si>
    <t>https://hubs.worldbank.org/docs/imagebank/pages/docprofile.aspx?nodeid=27466533</t>
  </si>
  <si>
    <t>P161836</t>
  </si>
  <si>
    <t>http://operationsportal2.worldbank.org/wb/opsportal/ttw/about?projId=P161836</t>
  </si>
  <si>
    <t>http://www.worldbank.org/projects/P161836?lang=en</t>
  </si>
  <si>
    <t>P162667</t>
  </si>
  <si>
    <t>http://operationsportal2.worldbank.org/wb/opsportal/ttw/about?projId=P162667</t>
  </si>
  <si>
    <t>http://www.worldbank.org/projects/P162667?lang=en</t>
  </si>
  <si>
    <t>Public Financial Management Improvement and Consolidation -A</t>
  </si>
  <si>
    <t>https://hubs.worldbank.org/docs/imagebank/pages/docprofile.aspx?nodeid=27488856</t>
  </si>
  <si>
    <t>P162706</t>
  </si>
  <si>
    <t>http://operationsportal2.worldbank.org/wb/opsportal/ttw/about?projId=P162706</t>
  </si>
  <si>
    <t>http://www.worldbank.org/projects/P162706?lang=en</t>
  </si>
  <si>
    <t>Punjab Public Management Reform Program -- Additional Financ</t>
  </si>
  <si>
    <t>PLAI</t>
  </si>
  <si>
    <t>P162742</t>
  </si>
  <si>
    <t>http://operationsportal2.worldbank.org/wb/opsportal/ttw/about?projId=P162742</t>
  </si>
  <si>
    <t>http://www.worldbank.org/projects/P162742?lang=en</t>
  </si>
  <si>
    <t>Burkina Faso Local Government Support Project AF</t>
  </si>
  <si>
    <t>P162886</t>
  </si>
  <si>
    <t>http://operationsportal2.worldbank.org/wb/opsportal/ttw/about?projId=P162886</t>
  </si>
  <si>
    <t>http://www.worldbank.org/projects/P162886?lang=en</t>
  </si>
  <si>
    <t xml:space="preserve"> AF - Ghana: Public Financial Management Reform Project - Ad</t>
  </si>
  <si>
    <t>P162981</t>
  </si>
  <si>
    <t>http://operationsportal2.worldbank.org/wb/opsportal/ttw/about?projId=P162981</t>
  </si>
  <si>
    <t>http://www.worldbank.org/projects/P162981?lang=en</t>
  </si>
  <si>
    <t>AF - Ghana: Public Financial Management Reform Project - Add</t>
  </si>
  <si>
    <t>Updates on new projects and status changes.</t>
  </si>
  <si>
    <t>New projects and status updates. 1130 DG projects in total.</t>
  </si>
  <si>
    <t>New projects and status updates. 1192 DG projects in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</si>
</sst>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d\-mmm\-yy"/>
    <numFmt numFmtId="165" formatCode="#,##0.0"/>
    <numFmt numFmtId="166" formatCode="[$-409]d\-mmm\-yy;@"/>
    <numFmt numFmtId="167" formatCode="_(* #,##0.0_);_(* \(#,##0.0\);_(* &quot;-&quot;??_);_(@_)"/>
    <numFmt numFmtId="168" formatCode="0.0"/>
    <numFmt numFmtId="169" formatCode="_(* #,##0.0_);_(* \(#,##0.0\);_(* \-??_);_(@_)"/>
    <numFmt numFmtId="170" formatCode="0.0%"/>
    <numFmt numFmtId="171" formatCode="[$-409]dd\-mmm\-yy;@"/>
  </numFmts>
  <fonts count="49" x14ac:knownFonts="1">
    <font>
      <sz val="11"/>
      <color theme="1"/>
      <name val="Calibri"/>
      <family val="2"/>
      <scheme val="minor"/>
    </font>
    <font>
      <sz val="11"/>
      <color rgb="FF0000CC"/>
      <name val="Calibri"/>
      <family val="2"/>
      <scheme val="minor"/>
    </font>
    <font>
      <b/>
      <sz val="11"/>
      <color rgb="FF0000CC"/>
      <name val="Calibri"/>
      <family val="2"/>
      <scheme val="minor"/>
    </font>
    <font>
      <sz val="10"/>
      <color theme="1"/>
      <name val="Calibri"/>
      <family val="2"/>
      <scheme val="minor"/>
    </font>
    <font>
      <b/>
      <sz val="9"/>
      <color indexed="81"/>
      <name val="Tahoma"/>
      <family val="2"/>
    </font>
    <font>
      <sz val="9"/>
      <color indexed="81"/>
      <name val="Tahoma"/>
      <family val="2"/>
    </font>
    <font>
      <u/>
      <sz val="11"/>
      <color theme="10"/>
      <name val="Calibri"/>
      <family val="2"/>
      <scheme val="minor"/>
    </font>
    <font>
      <b/>
      <sz val="11"/>
      <color theme="1"/>
      <name val="Calibri"/>
      <family val="2"/>
      <scheme val="minor"/>
    </font>
    <font>
      <sz val="10"/>
      <color indexed="8"/>
      <name val="Calibri"/>
      <family val="2"/>
      <scheme val="minor"/>
    </font>
    <font>
      <sz val="10"/>
      <color indexed="63"/>
      <name val="Calibri"/>
      <family val="2"/>
      <scheme val="minor"/>
    </font>
    <font>
      <u/>
      <sz val="10"/>
      <color indexed="12"/>
      <name val="Calibri"/>
      <family val="2"/>
      <scheme val="minor"/>
    </font>
    <font>
      <sz val="10"/>
      <name val="Arial"/>
      <family val="2"/>
    </font>
    <font>
      <sz val="10"/>
      <color rgb="FF0000CC"/>
      <name val="Calibri"/>
      <family val="2"/>
      <scheme val="minor"/>
    </font>
    <font>
      <sz val="11"/>
      <color rgb="FFFF0000"/>
      <name val="Calibri"/>
      <family val="2"/>
      <scheme val="minor"/>
    </font>
    <font>
      <sz val="11"/>
      <name val="Calibri"/>
      <family val="2"/>
      <scheme val="minor"/>
    </font>
    <font>
      <b/>
      <sz val="11"/>
      <color rgb="FFC00000"/>
      <name val="Calibri"/>
      <family val="2"/>
      <scheme val="minor"/>
    </font>
    <font>
      <u/>
      <sz val="11"/>
      <color indexed="12"/>
      <name val="Calibri"/>
      <family val="2"/>
      <scheme val="minor"/>
    </font>
    <font>
      <sz val="11"/>
      <color indexed="8"/>
      <name val="Calibri"/>
      <family val="2"/>
      <scheme val="minor"/>
    </font>
    <font>
      <sz val="11"/>
      <color indexed="63"/>
      <name val="Calibri"/>
      <family val="2"/>
      <scheme val="minor"/>
    </font>
    <font>
      <sz val="11"/>
      <color indexed="63"/>
      <name val="Arial"/>
      <family val="2"/>
    </font>
    <font>
      <sz val="10"/>
      <name val="Calibri"/>
      <family val="2"/>
      <scheme val="minor"/>
    </font>
    <font>
      <b/>
      <sz val="10"/>
      <color rgb="FF0000CC"/>
      <name val="Calibri"/>
      <family val="2"/>
      <scheme val="minor"/>
    </font>
    <font>
      <b/>
      <sz val="9"/>
      <color rgb="FF000000"/>
      <name val="Tahoma"/>
      <family val="2"/>
      <charset val="1"/>
    </font>
    <font>
      <sz val="9"/>
      <color rgb="FF000000"/>
      <name val="Tahoma"/>
      <family val="2"/>
      <charset val="1"/>
    </font>
    <font>
      <sz val="11"/>
      <color rgb="FF000000"/>
      <name val="Calibri"/>
      <family val="2"/>
      <charset val="1"/>
    </font>
    <font>
      <sz val="11"/>
      <color theme="0"/>
      <name val="Calibri"/>
      <family val="2"/>
      <scheme val="minor"/>
    </font>
    <font>
      <b/>
      <sz val="10"/>
      <color theme="0"/>
      <name val="Calibri"/>
      <family val="2"/>
      <scheme val="minor"/>
    </font>
    <font>
      <b/>
      <sz val="10"/>
      <color rgb="FFFFFF00"/>
      <name val="Calibri"/>
      <family val="2"/>
      <scheme val="minor"/>
    </font>
    <font>
      <u/>
      <sz val="11"/>
      <color theme="10"/>
      <name val="Calibri"/>
      <family val="2"/>
    </font>
    <font>
      <sz val="10"/>
      <color theme="10"/>
      <name val="Calibri"/>
      <family val="2"/>
    </font>
    <font>
      <b/>
      <sz val="12"/>
      <color rgb="FF0000CC"/>
      <name val="Calibri"/>
      <family val="2"/>
      <scheme val="minor"/>
    </font>
    <font>
      <b/>
      <sz val="12"/>
      <color rgb="FF0000FF"/>
      <name val="Calibri"/>
      <family val="2"/>
      <scheme val="minor"/>
    </font>
    <font>
      <b/>
      <sz val="10"/>
      <color theme="1"/>
      <name val="Calibri"/>
      <family val="2"/>
      <scheme val="minor"/>
    </font>
    <font>
      <b/>
      <sz val="14"/>
      <color rgb="FF0000CC"/>
      <name val="Calibri"/>
      <family val="2"/>
      <scheme val="minor"/>
    </font>
    <font>
      <sz val="10"/>
      <color rgb="FF0000FF"/>
      <name val="Calibri"/>
      <family val="2"/>
      <scheme val="minor"/>
    </font>
    <font>
      <sz val="10"/>
      <color rgb="FF00B0F0"/>
      <name val="Calibri"/>
      <family val="2"/>
      <scheme val="minor"/>
    </font>
    <font>
      <sz val="10"/>
      <color theme="0"/>
      <name val="Calibri"/>
      <family val="2"/>
      <scheme val="minor"/>
    </font>
    <font>
      <sz val="10"/>
      <name val="Calibri"/>
      <family val="2"/>
    </font>
    <font>
      <b/>
      <i/>
      <sz val="10"/>
      <color theme="0" tint="-0.499984740745262"/>
      <name val="Calibri"/>
      <family val="2"/>
      <scheme val="minor"/>
    </font>
    <font>
      <u/>
      <sz val="10"/>
      <color theme="10"/>
      <name val="Calibri"/>
      <family val="2"/>
      <scheme val="minor"/>
    </font>
    <font>
      <sz val="10"/>
      <color rgb="FFFF0000"/>
      <name val="Calibri"/>
      <family val="2"/>
      <scheme val="minor"/>
    </font>
    <font>
      <sz val="10"/>
      <color theme="10"/>
      <name val="Calibri"/>
      <family val="2"/>
      <scheme val="minor"/>
    </font>
    <font>
      <sz val="9"/>
      <color indexed="63"/>
      <name val="Arial"/>
      <family val="2"/>
    </font>
    <font>
      <sz val="11"/>
      <color theme="1"/>
      <name val="Calibri"/>
      <family val="2"/>
      <scheme val="minor"/>
    </font>
    <font>
      <sz val="10"/>
      <color indexed="63"/>
      <name val="Arial"/>
      <family val="2"/>
    </font>
    <font>
      <u/>
      <sz val="10"/>
      <color rgb="FF0000FF"/>
      <name val="Calibri"/>
      <family val="2"/>
      <scheme val="minor"/>
    </font>
    <font>
      <sz val="10"/>
      <color rgb="FF000000"/>
      <name val="Calibri"/>
      <family val="2"/>
      <scheme val="minor"/>
    </font>
    <font>
      <sz val="10"/>
      <color rgb="FF333333"/>
      <name val="Calibri"/>
      <family val="2"/>
      <scheme val="minor"/>
    </font>
    <font>
      <sz val="9"/>
      <color rgb="FF333333"/>
      <name val="Arial"/>
      <family val="2"/>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indexed="9"/>
        <bgColor indexed="9"/>
      </patternFill>
    </fill>
    <fill>
      <patternFill patternType="solid">
        <fgColor theme="4" tint="0.79998168889431442"/>
        <bgColor indexed="64"/>
      </patternFill>
    </fill>
    <fill>
      <patternFill patternType="solid">
        <fgColor indexed="65"/>
        <bgColor indexed="9"/>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0000FF"/>
        <bgColor indexed="64"/>
      </patternFill>
    </fill>
    <fill>
      <patternFill patternType="solid">
        <fgColor theme="9" tint="0.79998168889431442"/>
        <bgColor indexed="64"/>
      </patternFill>
    </fill>
  </fills>
  <borders count="120">
    <border>
      <left/>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right style="hair">
        <color auto="1"/>
      </right>
      <top/>
      <bottom style="hair">
        <color auto="1"/>
      </bottom>
      <diagonal/>
    </border>
    <border>
      <left style="thin">
        <color auto="1"/>
      </left>
      <right style="thin">
        <color auto="1"/>
      </right>
      <top style="hair">
        <color auto="1"/>
      </top>
      <bottom style="hair">
        <color auto="1"/>
      </bottom>
      <diagonal/>
    </border>
    <border>
      <left/>
      <right/>
      <top/>
      <bottom style="thin">
        <color indexed="64"/>
      </bottom>
      <diagonal/>
    </border>
    <border>
      <left style="hair">
        <color rgb="FF000000"/>
      </left>
      <right style="hair">
        <color rgb="FF000000"/>
      </right>
      <top style="hair">
        <color rgb="FF000000"/>
      </top>
      <bottom style="hair">
        <color rgb="FF000000"/>
      </bottom>
      <diagonal/>
    </border>
    <border>
      <left style="thin">
        <color auto="1"/>
      </left>
      <right style="thin">
        <color auto="1"/>
      </right>
      <top/>
      <bottom style="hair">
        <color auto="1"/>
      </bottom>
      <diagonal/>
    </border>
    <border>
      <left style="hair">
        <color auto="1"/>
      </left>
      <right style="thin">
        <color auto="1"/>
      </right>
      <top style="hair">
        <color rgb="FF000000"/>
      </top>
      <bottom style="hair">
        <color rgb="FF000000"/>
      </bottom>
      <diagonal/>
    </border>
    <border>
      <left style="thin">
        <color auto="1"/>
      </left>
      <right/>
      <top/>
      <bottom/>
      <diagonal/>
    </border>
    <border>
      <left/>
      <right style="thin">
        <color auto="1"/>
      </right>
      <top style="hair">
        <color auto="1"/>
      </top>
      <bottom style="hair">
        <color auto="1"/>
      </bottom>
      <diagonal/>
    </border>
    <border>
      <left/>
      <right style="thin">
        <color auto="1"/>
      </right>
      <top/>
      <bottom style="hair">
        <color auto="1"/>
      </bottom>
      <diagonal/>
    </border>
    <border>
      <left style="thin">
        <color auto="1"/>
      </left>
      <right style="thin">
        <color indexed="64"/>
      </right>
      <top style="thin">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diagonal/>
    </border>
    <border>
      <left style="thin">
        <color indexed="64"/>
      </left>
      <right style="thin">
        <color indexed="64"/>
      </right>
      <top style="hair">
        <color auto="1"/>
      </top>
      <bottom style="thin">
        <color indexed="64"/>
      </bottom>
      <diagonal/>
    </border>
    <border>
      <left style="hair">
        <color auto="1"/>
      </left>
      <right style="hair">
        <color auto="1"/>
      </right>
      <top style="hair">
        <color auto="1"/>
      </top>
      <bottom/>
      <diagonal/>
    </border>
    <border>
      <left/>
      <right style="hair">
        <color auto="1"/>
      </right>
      <top style="thin">
        <color auto="1"/>
      </top>
      <bottom style="thin">
        <color indexed="64"/>
      </bottom>
      <diagonal/>
    </border>
    <border>
      <left style="thin">
        <color indexed="64"/>
      </left>
      <right style="hair">
        <color indexed="64"/>
      </right>
      <top style="thin">
        <color auto="1"/>
      </top>
      <bottom style="thin">
        <color indexed="64"/>
      </bottom>
      <diagonal/>
    </border>
    <border>
      <left style="hair">
        <color indexed="64"/>
      </left>
      <right style="hair">
        <color indexed="64"/>
      </right>
      <top style="thin">
        <color auto="1"/>
      </top>
      <bottom style="thin">
        <color indexed="64"/>
      </bottom>
      <diagonal/>
    </border>
    <border>
      <left style="hair">
        <color auto="1"/>
      </left>
      <right style="hair">
        <color auto="1"/>
      </right>
      <top/>
      <bottom/>
      <diagonal/>
    </border>
    <border>
      <left style="hair">
        <color rgb="FF000000"/>
      </left>
      <right style="thin">
        <color indexed="64"/>
      </right>
      <top style="hair">
        <color rgb="FF000000"/>
      </top>
      <bottom style="hair">
        <color rgb="FF000000"/>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hair">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auto="1"/>
      </right>
      <top style="thin">
        <color auto="1"/>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hair">
        <color indexed="64"/>
      </right>
      <top style="thin">
        <color auto="1"/>
      </top>
      <bottom style="hair">
        <color indexed="64"/>
      </bottom>
      <diagonal/>
    </border>
    <border>
      <left style="hair">
        <color indexed="64"/>
      </left>
      <right style="hair">
        <color indexed="64"/>
      </right>
      <top style="thin">
        <color auto="1"/>
      </top>
      <bottom style="hair">
        <color indexed="64"/>
      </bottom>
      <diagonal/>
    </border>
    <border>
      <left style="hair">
        <color auto="1"/>
      </left>
      <right style="thin">
        <color indexed="64"/>
      </right>
      <top style="thin">
        <color auto="1"/>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auto="1"/>
      </right>
      <top/>
      <bottom style="hair">
        <color rgb="FF000000"/>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hair">
        <color indexed="64"/>
      </left>
      <right/>
      <top style="thin">
        <color auto="1"/>
      </top>
      <bottom style="thin">
        <color indexed="64"/>
      </bottom>
      <diagonal/>
    </border>
    <border>
      <left style="hair">
        <color auto="1"/>
      </left>
      <right/>
      <top/>
      <bottom style="hair">
        <color auto="1"/>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auto="1"/>
      </left>
      <right/>
      <top style="hair">
        <color auto="1"/>
      </top>
      <bottom/>
      <diagonal/>
    </border>
    <border>
      <left style="thin">
        <color indexed="64"/>
      </left>
      <right style="hair">
        <color indexed="64"/>
      </right>
      <top style="hair">
        <color indexed="64"/>
      </top>
      <bottom/>
      <diagonal/>
    </border>
    <border>
      <left style="thin">
        <color auto="1"/>
      </left>
      <right/>
      <top/>
      <bottom style="hair">
        <color auto="1"/>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hair">
        <color auto="1"/>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hair">
        <color auto="1"/>
      </bottom>
      <diagonal/>
    </border>
    <border>
      <left style="medium">
        <color indexed="64"/>
      </left>
      <right style="medium">
        <color indexed="64"/>
      </right>
      <top style="hair">
        <color indexed="64"/>
      </top>
      <bottom/>
      <diagonal/>
    </border>
    <border>
      <left style="medium">
        <color indexed="64"/>
      </left>
      <right style="medium">
        <color indexed="64"/>
      </right>
      <top style="thin">
        <color auto="1"/>
      </top>
      <bottom style="medium">
        <color indexed="64"/>
      </bottom>
      <diagonal/>
    </border>
    <border>
      <left/>
      <right/>
      <top style="hair">
        <color indexed="64"/>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auto="1"/>
      </left>
      <right style="hair">
        <color auto="1"/>
      </right>
      <top style="hair">
        <color indexed="64"/>
      </top>
      <bottom style="hair">
        <color auto="1"/>
      </bottom>
      <diagonal/>
    </border>
    <border>
      <left style="hair">
        <color auto="1"/>
      </left>
      <right style="thin">
        <color auto="1"/>
      </right>
      <top style="hair">
        <color indexed="64"/>
      </top>
      <bottom style="hair">
        <color auto="1"/>
      </bottom>
      <diagonal/>
    </border>
    <border>
      <left style="thin">
        <color auto="1"/>
      </left>
      <right style="thin">
        <color auto="1"/>
      </right>
      <top style="hair">
        <color indexed="64"/>
      </top>
      <bottom style="hair">
        <color auto="1"/>
      </bottom>
      <diagonal/>
    </border>
    <border>
      <left style="thin">
        <color rgb="FF000000"/>
      </left>
      <right style="thin">
        <color rgb="FF000000"/>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64"/>
      </right>
      <top style="hair">
        <color indexed="64"/>
      </top>
      <bottom style="hair">
        <color indexed="64"/>
      </bottom>
      <diagonal/>
    </border>
    <border>
      <left style="hair">
        <color indexed="64"/>
      </left>
      <right style="thin">
        <color rgb="FF000000"/>
      </right>
      <top style="hair">
        <color indexed="64"/>
      </top>
      <bottom style="hair">
        <color indexed="64"/>
      </bottom>
      <diagonal/>
    </border>
    <border>
      <left/>
      <right style="thin">
        <color rgb="FF000000"/>
      </right>
      <top/>
      <bottom/>
      <diagonal/>
    </border>
    <border>
      <left style="thin">
        <color rgb="FF000000"/>
      </left>
      <right style="thin">
        <color indexed="64"/>
      </right>
      <top/>
      <bottom/>
      <diagonal/>
    </border>
    <border>
      <left style="thin">
        <color indexed="64"/>
      </left>
      <right style="thin">
        <color indexed="64"/>
      </right>
      <top/>
      <bottom/>
      <diagonal/>
    </border>
    <border>
      <left/>
      <right style="thin">
        <color indexed="8"/>
      </right>
      <top/>
      <bottom/>
      <diagonal/>
    </border>
    <border>
      <left/>
      <right style="hair">
        <color auto="1"/>
      </right>
      <top style="hair">
        <color auto="1"/>
      </top>
      <bottom style="hair">
        <color auto="1"/>
      </bottom>
      <diagonal/>
    </border>
    <border>
      <left style="thin">
        <color rgb="FF000000"/>
      </left>
      <right/>
      <top/>
      <bottom/>
      <diagonal/>
    </border>
    <border>
      <left style="hair">
        <color indexed="64"/>
      </left>
      <right style="thin">
        <color rgb="FF000000"/>
      </right>
      <top style="hair">
        <color indexed="64"/>
      </top>
      <bottom/>
      <diagonal/>
    </border>
    <border>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rgb="FF000000"/>
      </left>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style="hair">
        <color rgb="FF000000"/>
      </left>
      <right style="hair">
        <color rgb="FF000000"/>
      </right>
      <top style="hair">
        <color indexed="64"/>
      </top>
      <bottom style="hair">
        <color rgb="FF000000"/>
      </bottom>
      <diagonal/>
    </border>
    <border>
      <left style="hair">
        <color rgb="FF000000"/>
      </left>
      <right style="thin">
        <color rgb="FF000000"/>
      </right>
      <top style="hair">
        <color indexed="64"/>
      </top>
      <bottom style="hair">
        <color rgb="FF000000"/>
      </bottom>
      <diagonal/>
    </border>
    <border>
      <left style="hair">
        <color rgb="FF000000"/>
      </left>
      <right style="thin">
        <color rgb="FF000000"/>
      </right>
      <top style="hair">
        <color rgb="FF000000"/>
      </top>
      <bottom style="hair">
        <color rgb="FF000000"/>
      </bottom>
      <diagonal/>
    </border>
    <border>
      <left style="hair">
        <color rgb="FF000000"/>
      </left>
      <right style="hair">
        <color rgb="FF000000"/>
      </right>
      <top style="hair">
        <color rgb="FF000000"/>
      </top>
      <bottom style="hair">
        <color indexed="64"/>
      </bottom>
      <diagonal/>
    </border>
    <border>
      <left style="hair">
        <color rgb="FF000000"/>
      </left>
      <right style="thin">
        <color rgb="FF000000"/>
      </right>
      <top style="hair">
        <color rgb="FF000000"/>
      </top>
      <bottom style="hair">
        <color indexed="64"/>
      </bottom>
      <diagonal/>
    </border>
    <border>
      <left style="hair">
        <color indexed="64"/>
      </left>
      <right style="thin">
        <color rgb="FF000000"/>
      </right>
      <top/>
      <bottom style="hair">
        <color indexed="64"/>
      </bottom>
      <diagonal/>
    </border>
    <border>
      <left style="thin">
        <color rgb="FF000000"/>
      </left>
      <right style="thin">
        <color indexed="64"/>
      </right>
      <top style="hair">
        <color indexed="64"/>
      </top>
      <bottom style="hair">
        <color indexed="64"/>
      </bottom>
      <diagonal/>
    </border>
    <border>
      <left/>
      <right style="hair">
        <color rgb="FF000000"/>
      </right>
      <top style="hair">
        <color indexed="64"/>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style="hair">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8"/>
      </left>
      <right/>
      <top style="hair">
        <color indexed="64"/>
      </top>
      <bottom style="hair">
        <color indexed="64"/>
      </bottom>
      <diagonal/>
    </border>
    <border>
      <left/>
      <right style="thin">
        <color indexed="64"/>
      </right>
      <top style="hair">
        <color indexed="64"/>
      </top>
      <bottom/>
      <diagonal/>
    </border>
    <border>
      <left style="thin">
        <color indexed="64"/>
      </left>
      <right style="thin">
        <color rgb="FF000000"/>
      </right>
      <top style="hair">
        <color indexed="64"/>
      </top>
      <bottom style="hair">
        <color indexed="64"/>
      </bottom>
      <diagonal/>
    </border>
    <border>
      <left style="thin">
        <color rgb="FF000000"/>
      </left>
      <right style="hair">
        <color rgb="FF000000"/>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hair">
        <color rgb="FF000000"/>
      </left>
      <right style="thin">
        <color rgb="FF000000"/>
      </right>
      <top style="hair">
        <color indexed="64"/>
      </top>
      <bottom style="hair">
        <color indexed="64"/>
      </bottom>
      <diagonal/>
    </border>
  </borders>
  <cellStyleXfs count="6">
    <xf numFmtId="0" fontId="0" fillId="0" borderId="0"/>
    <xf numFmtId="0" fontId="6" fillId="0" borderId="0" applyNumberFormat="0" applyFill="0" applyBorder="0" applyAlignment="0" applyProtection="0"/>
    <xf numFmtId="0" fontId="11" fillId="0" borderId="0"/>
    <xf numFmtId="9" fontId="11" fillId="0" borderId="0" applyFont="0" applyFill="0" applyBorder="0" applyAlignment="0" applyProtection="0"/>
    <xf numFmtId="0" fontId="28" fillId="0" borderId="0" applyNumberFormat="0" applyFill="0" applyBorder="0" applyAlignment="0" applyProtection="0">
      <alignment vertical="top"/>
      <protection locked="0"/>
    </xf>
    <xf numFmtId="9" fontId="43" fillId="0" borderId="0" applyFont="0" applyFill="0" applyBorder="0" applyAlignment="0" applyProtection="0"/>
  </cellStyleXfs>
  <cellXfs count="1134">
    <xf numFmtId="0" fontId="0" fillId="0" borderId="0" xfId="0"/>
    <xf numFmtId="0" fontId="0" fillId="0" borderId="0" xfId="0" applyAlignment="1">
      <alignment vertical="center"/>
    </xf>
    <xf numFmtId="0" fontId="0" fillId="0" borderId="0" xfId="0" applyFill="1"/>
    <xf numFmtId="0" fontId="0" fillId="0" borderId="0" xfId="0" applyAlignment="1">
      <alignment horizontal="center"/>
    </xf>
    <xf numFmtId="0" fontId="7" fillId="2" borderId="10" xfId="0" applyFont="1" applyFill="1" applyBorder="1" applyAlignment="1">
      <alignment horizontal="center"/>
    </xf>
    <xf numFmtId="0" fontId="7" fillId="2" borderId="10" xfId="0" applyFont="1" applyFill="1" applyBorder="1"/>
    <xf numFmtId="0" fontId="0" fillId="2" borderId="0" xfId="0" applyFill="1" applyAlignment="1">
      <alignment horizontal="center"/>
    </xf>
    <xf numFmtId="0" fontId="0" fillId="2" borderId="0" xfId="0" applyFill="1"/>
    <xf numFmtId="0" fontId="0" fillId="2" borderId="10" xfId="0" applyFill="1" applyBorder="1" applyAlignment="1">
      <alignment horizontal="center"/>
    </xf>
    <xf numFmtId="0" fontId="0" fillId="2" borderId="10" xfId="0" applyFill="1" applyBorder="1"/>
    <xf numFmtId="0" fontId="7" fillId="6" borderId="0" xfId="0" applyFont="1" applyFill="1" applyAlignment="1">
      <alignment horizontal="left"/>
    </xf>
    <xf numFmtId="0" fontId="0" fillId="6" borderId="0" xfId="0" applyFill="1"/>
    <xf numFmtId="0" fontId="0" fillId="6" borderId="0" xfId="0" applyFill="1" applyAlignment="1">
      <alignment horizontal="center"/>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0" fillId="0" borderId="0" xfId="0" applyNumberFormat="1" applyFont="1" applyAlignment="1">
      <alignment horizontal="left" vertical="center"/>
    </xf>
    <xf numFmtId="0" fontId="0" fillId="0" borderId="6" xfId="0" applyFont="1" applyBorder="1" applyAlignment="1">
      <alignment horizontal="left"/>
    </xf>
    <xf numFmtId="0" fontId="0" fillId="0" borderId="7" xfId="0" applyFont="1" applyBorder="1" applyAlignment="1">
      <alignment horizontal="left"/>
    </xf>
    <xf numFmtId="0" fontId="0" fillId="0" borderId="5"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0" fillId="0" borderId="0" xfId="0" applyAlignment="1">
      <alignment horizontal="right"/>
    </xf>
    <xf numFmtId="0" fontId="0" fillId="2" borderId="10" xfId="0" applyFill="1" applyBorder="1" applyAlignment="1">
      <alignment horizontal="left"/>
    </xf>
    <xf numFmtId="0" fontId="0" fillId="0" borderId="0" xfId="0" applyFill="1" applyAlignment="1">
      <alignment horizontal="center"/>
    </xf>
    <xf numFmtId="0" fontId="14" fillId="0" borderId="7" xfId="0" applyNumberFormat="1" applyFont="1" applyBorder="1" applyAlignment="1">
      <alignment horizontal="left" vertical="center"/>
    </xf>
    <xf numFmtId="0" fontId="0" fillId="0" borderId="5" xfId="0" applyNumberFormat="1" applyFont="1" applyBorder="1" applyAlignment="1">
      <alignment horizontal="center" vertical="center"/>
    </xf>
    <xf numFmtId="0" fontId="14" fillId="0" borderId="5" xfId="0" applyNumberFormat="1" applyFont="1" applyBorder="1" applyAlignment="1">
      <alignment horizontal="left" vertical="center"/>
    </xf>
    <xf numFmtId="0" fontId="13" fillId="0" borderId="5" xfId="0" applyNumberFormat="1" applyFont="1" applyFill="1" applyBorder="1" applyAlignment="1">
      <alignment horizontal="left" vertical="center"/>
    </xf>
    <xf numFmtId="0" fontId="15" fillId="0" borderId="0" xfId="0" applyFont="1"/>
    <xf numFmtId="0" fontId="2" fillId="0" borderId="0" xfId="0" applyFont="1"/>
    <xf numFmtId="0" fontId="2" fillId="0" borderId="0" xfId="0" applyFont="1" applyAlignment="1">
      <alignment horizontal="left"/>
    </xf>
    <xf numFmtId="0" fontId="15" fillId="0" borderId="0" xfId="0" applyFont="1" applyAlignment="1">
      <alignment horizontal="left"/>
    </xf>
    <xf numFmtId="0" fontId="0" fillId="0" borderId="0" xfId="0" applyAlignment="1"/>
    <xf numFmtId="0" fontId="0" fillId="0" borderId="0" xfId="0" applyFont="1" applyAlignment="1">
      <alignment vertical="center"/>
    </xf>
    <xf numFmtId="0" fontId="0" fillId="0" borderId="0" xfId="0" applyFont="1"/>
    <xf numFmtId="0" fontId="0" fillId="0" borderId="4" xfId="0" applyFont="1" applyFill="1" applyBorder="1" applyAlignment="1">
      <alignment horizontal="center" vertical="center"/>
    </xf>
    <xf numFmtId="0" fontId="0" fillId="0" borderId="5" xfId="0" applyFont="1" applyBorder="1" applyAlignment="1">
      <alignment vertical="center"/>
    </xf>
    <xf numFmtId="0" fontId="0" fillId="0" borderId="5" xfId="0" applyFont="1" applyBorder="1" applyAlignment="1">
      <alignment horizontal="center" vertical="center"/>
    </xf>
    <xf numFmtId="0" fontId="0" fillId="0" borderId="5" xfId="0" applyFont="1" applyBorder="1" applyAlignment="1">
      <alignment horizontal="left" vertical="center"/>
    </xf>
    <xf numFmtId="164" fontId="0" fillId="0" borderId="7" xfId="0" applyNumberFormat="1" applyFont="1" applyBorder="1" applyAlignment="1">
      <alignment horizontal="center" vertical="center"/>
    </xf>
    <xf numFmtId="164" fontId="0" fillId="0" borderId="5" xfId="0" applyNumberFormat="1" applyFont="1" applyBorder="1" applyAlignment="1">
      <alignment horizontal="center" vertical="center"/>
    </xf>
    <xf numFmtId="164" fontId="0" fillId="0" borderId="6" xfId="0" applyNumberFormat="1" applyFont="1" applyBorder="1" applyAlignment="1">
      <alignment horizontal="center" vertical="center"/>
    </xf>
    <xf numFmtId="167" fontId="0" fillId="0" borderId="7" xfId="0" applyNumberFormat="1" applyFont="1" applyFill="1" applyBorder="1" applyAlignment="1">
      <alignment horizontal="right" vertical="center"/>
    </xf>
    <xf numFmtId="167" fontId="0" fillId="0" borderId="5" xfId="0" applyNumberFormat="1" applyFont="1" applyFill="1" applyBorder="1" applyAlignment="1">
      <alignment horizontal="right" vertical="center"/>
    </xf>
    <xf numFmtId="167" fontId="0" fillId="0" borderId="6" xfId="0" applyNumberFormat="1" applyFont="1" applyFill="1" applyBorder="1" applyAlignment="1">
      <alignment horizontal="right" vertical="center"/>
    </xf>
    <xf numFmtId="167" fontId="0" fillId="0" borderId="9" xfId="0" applyNumberFormat="1" applyFont="1" applyBorder="1" applyAlignment="1">
      <alignment horizontal="right" vertical="center"/>
    </xf>
    <xf numFmtId="0" fontId="0" fillId="0" borderId="7" xfId="0" applyFont="1" applyBorder="1" applyAlignment="1">
      <alignment vertical="center"/>
    </xf>
    <xf numFmtId="167" fontId="0" fillId="0" borderId="5" xfId="0" applyNumberFormat="1" applyFont="1" applyBorder="1" applyAlignment="1">
      <alignment vertical="center"/>
    </xf>
    <xf numFmtId="167" fontId="0" fillId="0" borderId="5" xfId="0" applyNumberFormat="1" applyFont="1" applyBorder="1" applyAlignment="1">
      <alignment horizontal="right"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5" xfId="0" applyFont="1" applyBorder="1"/>
    <xf numFmtId="0" fontId="0" fillId="0" borderId="4" xfId="0" applyFont="1" applyBorder="1" applyAlignment="1">
      <alignment horizontal="center"/>
    </xf>
    <xf numFmtId="0" fontId="0" fillId="0" borderId="5" xfId="0" applyFont="1" applyBorder="1" applyAlignment="1">
      <alignment horizontal="center"/>
    </xf>
    <xf numFmtId="0" fontId="0" fillId="0" borderId="6" xfId="0" applyFont="1" applyBorder="1"/>
    <xf numFmtId="0" fontId="0" fillId="0" borderId="6" xfId="0" applyFont="1" applyBorder="1" applyAlignment="1">
      <alignment horizontal="center"/>
    </xf>
    <xf numFmtId="168" fontId="0" fillId="0" borderId="4" xfId="0" applyNumberFormat="1" applyFont="1" applyBorder="1" applyAlignment="1">
      <alignment horizontal="center"/>
    </xf>
    <xf numFmtId="168" fontId="0" fillId="0" borderId="5" xfId="0" applyNumberFormat="1" applyFont="1" applyBorder="1" applyAlignment="1">
      <alignment horizontal="center"/>
    </xf>
    <xf numFmtId="168" fontId="0" fillId="0" borderId="6" xfId="0" applyNumberFormat="1" applyFont="1" applyBorder="1" applyAlignment="1">
      <alignment horizontal="center"/>
    </xf>
    <xf numFmtId="167" fontId="0" fillId="0" borderId="7" xfId="0" applyNumberFormat="1" applyFont="1" applyBorder="1" applyAlignment="1">
      <alignment horizontal="right" vertical="center"/>
    </xf>
    <xf numFmtId="167" fontId="0" fillId="0" borderId="6" xfId="0" applyNumberFormat="1" applyFont="1" applyBorder="1" applyAlignment="1">
      <alignment horizontal="right" vertical="center"/>
    </xf>
    <xf numFmtId="167" fontId="0" fillId="0" borderId="7" xfId="0" applyNumberFormat="1" applyFont="1" applyBorder="1" applyAlignment="1">
      <alignment vertical="center"/>
    </xf>
    <xf numFmtId="167" fontId="0" fillId="0" borderId="5" xfId="0" applyNumberFormat="1" applyFont="1" applyFill="1" applyBorder="1" applyAlignment="1">
      <alignment vertical="center"/>
    </xf>
    <xf numFmtId="0" fontId="0" fillId="0" borderId="6" xfId="0" applyFont="1" applyBorder="1" applyAlignment="1">
      <alignment vertical="center"/>
    </xf>
    <xf numFmtId="0" fontId="0" fillId="0" borderId="5" xfId="0" applyFont="1" applyFill="1" applyBorder="1"/>
    <xf numFmtId="167" fontId="0" fillId="0" borderId="6" xfId="0" applyNumberFormat="1" applyFont="1" applyBorder="1" applyAlignment="1">
      <alignment horizontal="right"/>
    </xf>
    <xf numFmtId="167" fontId="0" fillId="0" borderId="7" xfId="0" applyNumberFormat="1" applyFont="1" applyBorder="1" applyAlignment="1">
      <alignment horizontal="right"/>
    </xf>
    <xf numFmtId="164" fontId="0" fillId="0" borderId="5" xfId="0" applyNumberFormat="1" applyFont="1" applyBorder="1" applyAlignment="1">
      <alignment horizontal="center"/>
    </xf>
    <xf numFmtId="164" fontId="0" fillId="0" borderId="6" xfId="0" applyNumberFormat="1" applyFont="1" applyBorder="1" applyAlignment="1">
      <alignment horizontal="center"/>
    </xf>
    <xf numFmtId="167" fontId="0" fillId="0" borderId="9" xfId="0" applyNumberFormat="1" applyFont="1" applyFill="1" applyBorder="1" applyAlignment="1">
      <alignment horizontal="right" vertical="center"/>
    </xf>
    <xf numFmtId="167" fontId="0" fillId="5" borderId="7" xfId="0" applyNumberFormat="1" applyFont="1" applyFill="1" applyBorder="1" applyAlignment="1">
      <alignment horizontal="right"/>
    </xf>
    <xf numFmtId="0" fontId="0" fillId="0" borderId="7" xfId="0" applyFont="1" applyFill="1" applyBorder="1" applyAlignment="1">
      <alignment vertical="center"/>
    </xf>
    <xf numFmtId="0" fontId="0" fillId="0" borderId="5" xfId="0" applyFont="1" applyBorder="1" applyAlignment="1"/>
    <xf numFmtId="0" fontId="0" fillId="0" borderId="9"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lignment horizontal="left"/>
    </xf>
    <xf numFmtId="164" fontId="0" fillId="0" borderId="0" xfId="0" applyNumberFormat="1" applyFont="1" applyAlignment="1">
      <alignment horizontal="center" vertical="center"/>
    </xf>
    <xf numFmtId="3" fontId="0" fillId="0" borderId="0" xfId="0" applyNumberFormat="1" applyFont="1" applyAlignment="1">
      <alignment vertical="center"/>
    </xf>
    <xf numFmtId="167" fontId="0" fillId="0" borderId="0" xfId="0" applyNumberFormat="1" applyFont="1" applyAlignment="1">
      <alignment horizontal="right" vertical="center"/>
    </xf>
    <xf numFmtId="167" fontId="0" fillId="0" borderId="0" xfId="0" applyNumberFormat="1" applyFont="1" applyAlignment="1">
      <alignment vertical="center"/>
    </xf>
    <xf numFmtId="167" fontId="0" fillId="0" borderId="0" xfId="0" applyNumberFormat="1" applyFont="1" applyAlignment="1">
      <alignment horizontal="center"/>
    </xf>
    <xf numFmtId="0" fontId="0" fillId="0" borderId="0" xfId="0" applyFont="1" applyAlignment="1">
      <alignment horizontal="center"/>
    </xf>
    <xf numFmtId="168" fontId="0" fillId="0" borderId="0" xfId="0" applyNumberFormat="1" applyFont="1" applyAlignment="1">
      <alignment horizontal="center"/>
    </xf>
    <xf numFmtId="49" fontId="17" fillId="0" borderId="5" xfId="0" applyNumberFormat="1" applyFont="1" applyFill="1" applyBorder="1" applyAlignment="1">
      <alignment horizontal="left"/>
    </xf>
    <xf numFmtId="49" fontId="17" fillId="0" borderId="5" xfId="0" applyNumberFormat="1" applyFont="1" applyFill="1" applyBorder="1" applyAlignment="1">
      <alignment horizontal="center"/>
    </xf>
    <xf numFmtId="0" fontId="16" fillId="0" borderId="5" xfId="0" applyFont="1" applyFill="1" applyBorder="1" applyAlignment="1">
      <alignment horizontal="left"/>
    </xf>
    <xf numFmtId="49" fontId="16" fillId="0" borderId="5" xfId="0" applyNumberFormat="1" applyFont="1" applyFill="1" applyBorder="1" applyAlignment="1">
      <alignment horizontal="left"/>
    </xf>
    <xf numFmtId="0" fontId="17" fillId="0" borderId="5" xfId="0" applyNumberFormat="1" applyFont="1" applyFill="1" applyBorder="1" applyAlignment="1">
      <alignment horizontal="center" vertical="center"/>
    </xf>
    <xf numFmtId="167" fontId="17" fillId="0" borderId="5" xfId="0" applyNumberFormat="1" applyFont="1" applyFill="1" applyBorder="1" applyAlignment="1">
      <alignment horizontal="right"/>
    </xf>
    <xf numFmtId="0" fontId="17" fillId="0" borderId="5" xfId="0" applyNumberFormat="1" applyFont="1" applyFill="1" applyBorder="1" applyAlignment="1">
      <alignment horizontal="center"/>
    </xf>
    <xf numFmtId="49" fontId="17" fillId="0" borderId="6" xfId="0" applyNumberFormat="1" applyFont="1" applyFill="1" applyBorder="1" applyAlignment="1">
      <alignment horizontal="left"/>
    </xf>
    <xf numFmtId="49" fontId="17" fillId="0" borderId="7" xfId="0" applyNumberFormat="1" applyFont="1" applyFill="1" applyBorder="1" applyAlignment="1">
      <alignment horizontal="center"/>
    </xf>
    <xf numFmtId="167" fontId="17" fillId="0" borderId="7" xfId="0" applyNumberFormat="1" applyFont="1" applyFill="1" applyBorder="1" applyAlignment="1">
      <alignment horizontal="right"/>
    </xf>
    <xf numFmtId="0" fontId="0" fillId="0" borderId="7" xfId="0" applyFont="1" applyBorder="1" applyAlignment="1"/>
    <xf numFmtId="49" fontId="17" fillId="0" borderId="7" xfId="0" applyNumberFormat="1" applyFont="1" applyFill="1" applyBorder="1" applyAlignment="1">
      <alignment horizontal="left"/>
    </xf>
    <xf numFmtId="0" fontId="0" fillId="0" borderId="2" xfId="0" applyFont="1" applyBorder="1" applyAlignment="1"/>
    <xf numFmtId="167" fontId="1" fillId="2" borderId="22" xfId="0" applyNumberFormat="1" applyFont="1" applyFill="1" applyBorder="1" applyAlignment="1">
      <alignment horizontal="left" vertical="center"/>
    </xf>
    <xf numFmtId="49" fontId="17" fillId="0" borderId="6" xfId="0" applyNumberFormat="1" applyFont="1" applyFill="1" applyBorder="1" applyAlignment="1">
      <alignment horizontal="center"/>
    </xf>
    <xf numFmtId="167" fontId="17" fillId="0" borderId="6" xfId="0" applyNumberFormat="1" applyFont="1" applyFill="1" applyBorder="1" applyAlignment="1">
      <alignment horizontal="right"/>
    </xf>
    <xf numFmtId="167" fontId="1" fillId="3" borderId="22" xfId="0" applyNumberFormat="1" applyFont="1" applyFill="1" applyBorder="1" applyAlignment="1">
      <alignment horizontal="left" vertical="center"/>
    </xf>
    <xf numFmtId="167" fontId="17" fillId="0" borderId="9" xfId="0" applyNumberFormat="1" applyFont="1" applyFill="1" applyBorder="1" applyAlignment="1">
      <alignment horizontal="right"/>
    </xf>
    <xf numFmtId="167" fontId="0" fillId="2" borderId="22" xfId="0" applyNumberFormat="1" applyFont="1" applyFill="1" applyBorder="1" applyAlignment="1">
      <alignment horizontal="left" vertical="center"/>
    </xf>
    <xf numFmtId="0" fontId="0" fillId="0" borderId="9" xfId="0" applyFont="1" applyBorder="1" applyAlignment="1"/>
    <xf numFmtId="0" fontId="0" fillId="2" borderId="22" xfId="0" applyFont="1" applyFill="1" applyBorder="1" applyAlignment="1">
      <alignment horizontal="center" vertical="center"/>
    </xf>
    <xf numFmtId="0" fontId="0" fillId="3" borderId="22" xfId="0" applyFont="1" applyFill="1" applyBorder="1" applyAlignment="1">
      <alignment horizontal="center" vertical="center"/>
    </xf>
    <xf numFmtId="164" fontId="0" fillId="2" borderId="22" xfId="0" applyNumberFormat="1" applyFont="1" applyFill="1" applyBorder="1" applyAlignment="1">
      <alignment horizontal="center" vertical="center" wrapText="1"/>
    </xf>
    <xf numFmtId="0" fontId="0" fillId="0" borderId="9" xfId="0" applyFont="1" applyFill="1" applyBorder="1" applyAlignment="1">
      <alignment vertical="center"/>
    </xf>
    <xf numFmtId="3" fontId="0" fillId="0" borderId="9" xfId="0" applyNumberFormat="1" applyFont="1" applyFill="1" applyBorder="1" applyAlignment="1">
      <alignment vertical="center"/>
    </xf>
    <xf numFmtId="0" fontId="0" fillId="2" borderId="22" xfId="0" applyFont="1" applyFill="1" applyBorder="1" applyAlignment="1">
      <alignment horizontal="center" vertical="center" wrapText="1"/>
    </xf>
    <xf numFmtId="0" fontId="0" fillId="0" borderId="7" xfId="0" applyFont="1" applyBorder="1"/>
    <xf numFmtId="0" fontId="0" fillId="0" borderId="7" xfId="0" applyFont="1" applyBorder="1" applyAlignment="1">
      <alignment horizontal="center"/>
    </xf>
    <xf numFmtId="0" fontId="0" fillId="8" borderId="24" xfId="0" applyFont="1" applyFill="1" applyBorder="1" applyAlignment="1">
      <alignment horizontal="center" vertical="center"/>
    </xf>
    <xf numFmtId="164" fontId="1" fillId="2" borderId="22" xfId="0" applyNumberFormat="1" applyFont="1" applyFill="1" applyBorder="1" applyAlignment="1">
      <alignment horizontal="center" vertical="center"/>
    </xf>
    <xf numFmtId="164" fontId="17" fillId="0" borderId="7" xfId="0" applyNumberFormat="1" applyFont="1" applyFill="1" applyBorder="1" applyAlignment="1">
      <alignment horizontal="center"/>
    </xf>
    <xf numFmtId="164" fontId="17" fillId="0" borderId="5" xfId="0" applyNumberFormat="1" applyFont="1" applyFill="1" applyBorder="1" applyAlignment="1">
      <alignment horizontal="center"/>
    </xf>
    <xf numFmtId="164" fontId="17" fillId="0" borderId="6" xfId="0" applyNumberFormat="1" applyFont="1" applyFill="1" applyBorder="1" applyAlignment="1">
      <alignment horizontal="center"/>
    </xf>
    <xf numFmtId="0" fontId="0" fillId="5" borderId="5" xfId="0" applyFont="1" applyFill="1" applyBorder="1" applyAlignment="1">
      <alignment horizontal="left"/>
    </xf>
    <xf numFmtId="0" fontId="0" fillId="0" borderId="4" xfId="0" applyFont="1" applyBorder="1" applyAlignment="1"/>
    <xf numFmtId="0" fontId="18" fillId="0" borderId="0" xfId="0" applyFont="1" applyFill="1" applyAlignment="1">
      <alignment horizontal="left"/>
    </xf>
    <xf numFmtId="168" fontId="0" fillId="0" borderId="2" xfId="0" applyNumberFormat="1" applyFont="1" applyBorder="1" applyAlignment="1">
      <alignment horizontal="center"/>
    </xf>
    <xf numFmtId="168" fontId="0" fillId="0" borderId="3" xfId="0" applyNumberFormat="1" applyFont="1" applyBorder="1" applyAlignment="1">
      <alignment horizontal="center"/>
    </xf>
    <xf numFmtId="0" fontId="0" fillId="0" borderId="11" xfId="0" applyFont="1" applyBorder="1" applyAlignment="1"/>
    <xf numFmtId="0" fontId="1" fillId="4" borderId="24" xfId="0" applyFont="1" applyFill="1" applyBorder="1" applyAlignment="1">
      <alignment horizontal="center" vertical="center"/>
    </xf>
    <xf numFmtId="0" fontId="18" fillId="0" borderId="5" xfId="0" applyFont="1" applyFill="1" applyBorder="1" applyAlignment="1">
      <alignment horizontal="left"/>
    </xf>
    <xf numFmtId="0" fontId="1" fillId="2" borderId="24" xfId="0" applyFont="1" applyFill="1" applyBorder="1" applyAlignment="1">
      <alignment horizontal="center" vertical="center"/>
    </xf>
    <xf numFmtId="0" fontId="14" fillId="0" borderId="5" xfId="0" applyFont="1" applyBorder="1" applyAlignment="1">
      <alignment horizontal="center"/>
    </xf>
    <xf numFmtId="0" fontId="19" fillId="0" borderId="0" xfId="0" applyFont="1" applyFill="1" applyAlignment="1">
      <alignment horizontal="left"/>
    </xf>
    <xf numFmtId="0" fontId="2" fillId="2" borderId="23" xfId="0" applyFont="1" applyFill="1" applyBorder="1" applyAlignment="1">
      <alignment horizontal="center" vertical="center"/>
    </xf>
    <xf numFmtId="0" fontId="1" fillId="2" borderId="24" xfId="0" applyFont="1" applyFill="1" applyBorder="1" applyAlignment="1">
      <alignment horizontal="left" vertical="center"/>
    </xf>
    <xf numFmtId="164" fontId="1" fillId="2" borderId="24" xfId="0" applyNumberFormat="1" applyFont="1" applyFill="1" applyBorder="1" applyAlignment="1">
      <alignment horizontal="center" vertical="center"/>
    </xf>
    <xf numFmtId="3" fontId="1" fillId="4" borderId="24" xfId="0" applyNumberFormat="1" applyFont="1" applyFill="1" applyBorder="1" applyAlignment="1">
      <alignment horizontal="center" vertical="center"/>
    </xf>
    <xf numFmtId="164" fontId="1" fillId="2" borderId="24" xfId="0" applyNumberFormat="1" applyFont="1" applyFill="1" applyBorder="1" applyAlignment="1">
      <alignment horizontal="left" vertical="center"/>
    </xf>
    <xf numFmtId="167" fontId="1" fillId="2" borderId="24" xfId="0" applyNumberFormat="1" applyFont="1" applyFill="1" applyBorder="1" applyAlignment="1">
      <alignment horizontal="left" vertical="center"/>
    </xf>
    <xf numFmtId="167" fontId="1" fillId="3" borderId="24" xfId="0" applyNumberFormat="1" applyFont="1" applyFill="1" applyBorder="1" applyAlignment="1">
      <alignment horizontal="left" vertical="center"/>
    </xf>
    <xf numFmtId="0" fontId="0" fillId="2" borderId="24" xfId="0" applyFont="1" applyFill="1" applyBorder="1" applyAlignment="1">
      <alignment horizontal="center" vertical="center"/>
    </xf>
    <xf numFmtId="0" fontId="0" fillId="2" borderId="24" xfId="0" applyFont="1" applyFill="1" applyBorder="1" applyAlignment="1">
      <alignment horizontal="center" vertical="center" wrapText="1"/>
    </xf>
    <xf numFmtId="0" fontId="0" fillId="0" borderId="9" xfId="0" applyFont="1" applyFill="1" applyBorder="1" applyAlignment="1">
      <alignment horizontal="center" vertical="center"/>
    </xf>
    <xf numFmtId="167" fontId="0" fillId="5" borderId="6" xfId="0" applyNumberFormat="1" applyFont="1" applyFill="1" applyBorder="1" applyAlignment="1">
      <alignment horizontal="right"/>
    </xf>
    <xf numFmtId="167" fontId="17" fillId="5" borderId="7" xfId="0" applyNumberFormat="1" applyFont="1" applyFill="1" applyBorder="1" applyAlignment="1">
      <alignment horizontal="right"/>
    </xf>
    <xf numFmtId="167" fontId="17" fillId="5" borderId="6" xfId="0" applyNumberFormat="1" applyFont="1" applyFill="1" applyBorder="1" applyAlignment="1">
      <alignment horizontal="right"/>
    </xf>
    <xf numFmtId="0" fontId="13" fillId="0" borderId="7" xfId="0" applyNumberFormat="1" applyFont="1" applyBorder="1" applyAlignment="1">
      <alignment horizontal="left" vertical="center"/>
    </xf>
    <xf numFmtId="0" fontId="0" fillId="5" borderId="6" xfId="0" applyFont="1" applyFill="1" applyBorder="1" applyAlignment="1">
      <alignment horizontal="left"/>
    </xf>
    <xf numFmtId="0" fontId="0" fillId="5" borderId="7" xfId="0" applyFont="1" applyFill="1" applyBorder="1" applyAlignment="1">
      <alignment horizontal="left"/>
    </xf>
    <xf numFmtId="0" fontId="14" fillId="5" borderId="7" xfId="0" applyNumberFormat="1" applyFont="1" applyFill="1" applyBorder="1" applyAlignment="1">
      <alignment horizontal="left" vertical="center"/>
    </xf>
    <xf numFmtId="0" fontId="14" fillId="5" borderId="5" xfId="0" applyNumberFormat="1" applyFont="1" applyFill="1" applyBorder="1" applyAlignment="1">
      <alignment horizontal="left" vertical="center"/>
    </xf>
    <xf numFmtId="0" fontId="13" fillId="5" borderId="7" xfId="0" applyNumberFormat="1" applyFont="1" applyFill="1" applyBorder="1" applyAlignment="1">
      <alignment horizontal="left" vertical="center"/>
    </xf>
    <xf numFmtId="0" fontId="13" fillId="5" borderId="5" xfId="0" applyNumberFormat="1" applyFont="1" applyFill="1" applyBorder="1" applyAlignment="1">
      <alignment horizontal="left" vertical="center"/>
    </xf>
    <xf numFmtId="0" fontId="18" fillId="10" borderId="4" xfId="0" applyFont="1" applyFill="1" applyBorder="1" applyAlignment="1">
      <alignment horizontal="center"/>
    </xf>
    <xf numFmtId="0" fontId="0" fillId="2" borderId="6" xfId="0" applyFont="1" applyFill="1" applyBorder="1" applyAlignment="1">
      <alignment horizontal="center" vertical="center"/>
    </xf>
    <xf numFmtId="0" fontId="0" fillId="0" borderId="0" xfId="0" applyFont="1" applyBorder="1" applyAlignment="1"/>
    <xf numFmtId="0" fontId="13" fillId="0" borderId="6" xfId="0" applyNumberFormat="1" applyFont="1" applyFill="1" applyBorder="1" applyAlignment="1">
      <alignment horizontal="left" vertical="center"/>
    </xf>
    <xf numFmtId="0" fontId="14" fillId="0" borderId="6" xfId="0" applyNumberFormat="1" applyFont="1" applyBorder="1" applyAlignment="1">
      <alignment horizontal="left" vertical="center"/>
    </xf>
    <xf numFmtId="0" fontId="14" fillId="5" borderId="6" xfId="0" applyNumberFormat="1" applyFont="1" applyFill="1" applyBorder="1" applyAlignment="1">
      <alignment horizontal="left" vertical="center"/>
    </xf>
    <xf numFmtId="0" fontId="13" fillId="5" borderId="6" xfId="0" applyNumberFormat="1" applyFont="1" applyFill="1" applyBorder="1" applyAlignment="1">
      <alignment horizontal="left" vertical="center"/>
    </xf>
    <xf numFmtId="165" fontId="0" fillId="3" borderId="24" xfId="0" applyNumberFormat="1" applyFont="1" applyFill="1" applyBorder="1" applyAlignment="1">
      <alignment horizontal="left" vertical="center"/>
    </xf>
    <xf numFmtId="165" fontId="0" fillId="0" borderId="5" xfId="0" applyNumberFormat="1" applyFont="1" applyFill="1" applyBorder="1" applyAlignment="1">
      <alignment horizontal="right" vertical="center"/>
    </xf>
    <xf numFmtId="165" fontId="0" fillId="0" borderId="6" xfId="0" applyNumberFormat="1" applyFont="1" applyFill="1" applyBorder="1" applyAlignment="1">
      <alignment horizontal="right" vertical="center"/>
    </xf>
    <xf numFmtId="165" fontId="14" fillId="0" borderId="5" xfId="0" applyNumberFormat="1" applyFont="1" applyFill="1" applyBorder="1" applyAlignment="1">
      <alignment horizontal="right" vertical="center"/>
    </xf>
    <xf numFmtId="165" fontId="14" fillId="0" borderId="6" xfId="0" applyNumberFormat="1" applyFont="1" applyFill="1" applyBorder="1" applyAlignment="1">
      <alignment horizontal="right" vertical="center"/>
    </xf>
    <xf numFmtId="165" fontId="13" fillId="0" borderId="5" xfId="0" applyNumberFormat="1" applyFont="1" applyFill="1" applyBorder="1" applyAlignment="1">
      <alignment horizontal="right" vertical="center"/>
    </xf>
    <xf numFmtId="165" fontId="13" fillId="0" borderId="6" xfId="0" applyNumberFormat="1" applyFont="1" applyFill="1" applyBorder="1" applyAlignment="1">
      <alignment horizontal="right" vertical="center"/>
    </xf>
    <xf numFmtId="165" fontId="0" fillId="0" borderId="0" xfId="0" applyNumberFormat="1" applyFont="1" applyAlignment="1">
      <alignment horizontal="right" vertical="center"/>
    </xf>
    <xf numFmtId="0" fontId="0" fillId="0" borderId="26" xfId="0" applyFont="1" applyBorder="1" applyAlignment="1"/>
    <xf numFmtId="0" fontId="0" fillId="0" borderId="12" xfId="0" applyFont="1" applyFill="1" applyBorder="1" applyAlignment="1">
      <alignment horizontal="center" vertical="center"/>
    </xf>
    <xf numFmtId="0" fontId="0" fillId="0" borderId="13" xfId="0" applyFont="1" applyBorder="1" applyAlignment="1"/>
    <xf numFmtId="0" fontId="0" fillId="2" borderId="28" xfId="0" applyFont="1" applyFill="1" applyBorder="1" applyAlignment="1">
      <alignment horizontal="center" vertical="center"/>
    </xf>
    <xf numFmtId="0" fontId="25" fillId="11" borderId="28" xfId="0" applyFont="1" applyFill="1" applyBorder="1" applyAlignment="1">
      <alignment horizontal="center" vertical="center"/>
    </xf>
    <xf numFmtId="0" fontId="6" fillId="0" borderId="5" xfId="1" applyFont="1" applyBorder="1" applyAlignment="1">
      <alignment horizontal="center"/>
    </xf>
    <xf numFmtId="0" fontId="0" fillId="0" borderId="2" xfId="0" applyFont="1" applyBorder="1" applyAlignment="1">
      <alignment horizontal="center"/>
    </xf>
    <xf numFmtId="0" fontId="0" fillId="0" borderId="1" xfId="0" applyFont="1" applyBorder="1" applyAlignment="1">
      <alignment horizontal="center"/>
    </xf>
    <xf numFmtId="0" fontId="0" fillId="2" borderId="27" xfId="0" applyFont="1" applyFill="1" applyBorder="1" applyAlignment="1">
      <alignment horizontal="center" vertical="center"/>
    </xf>
    <xf numFmtId="0" fontId="0" fillId="0" borderId="16" xfId="0" applyFont="1" applyBorder="1" applyAlignment="1">
      <alignment horizontal="center" vertical="center"/>
    </xf>
    <xf numFmtId="0" fontId="0" fillId="0" borderId="6" xfId="0" applyBorder="1"/>
    <xf numFmtId="165" fontId="0" fillId="3" borderId="29" xfId="0" applyNumberFormat="1" applyFont="1" applyFill="1" applyBorder="1" applyAlignment="1">
      <alignment horizontal="left" vertical="center"/>
    </xf>
    <xf numFmtId="0" fontId="25" fillId="11" borderId="23" xfId="0" applyFont="1" applyFill="1" applyBorder="1" applyAlignment="1">
      <alignment horizontal="center" vertical="center"/>
    </xf>
    <xf numFmtId="0" fontId="25" fillId="11" borderId="24" xfId="0" applyFont="1" applyFill="1" applyBorder="1" applyAlignment="1">
      <alignment horizontal="center" vertical="center"/>
    </xf>
    <xf numFmtId="0" fontId="0" fillId="0" borderId="3" xfId="0" applyFont="1" applyBorder="1" applyAlignment="1">
      <alignment horizontal="center"/>
    </xf>
    <xf numFmtId="0" fontId="0" fillId="8" borderId="23" xfId="0" applyFont="1" applyFill="1" applyBorder="1" applyAlignment="1">
      <alignment horizontal="center" vertical="center"/>
    </xf>
    <xf numFmtId="0" fontId="0" fillId="2" borderId="0" xfId="0" applyFill="1" applyAlignment="1">
      <alignment horizontal="left"/>
    </xf>
    <xf numFmtId="0" fontId="0" fillId="0" borderId="0" xfId="0" applyFont="1" applyAlignment="1"/>
    <xf numFmtId="0" fontId="0" fillId="3" borderId="28" xfId="0" applyFont="1" applyFill="1" applyBorder="1" applyAlignment="1">
      <alignment horizontal="center" vertical="center"/>
    </xf>
    <xf numFmtId="0" fontId="1" fillId="3" borderId="22" xfId="0" applyNumberFormat="1" applyFont="1" applyFill="1" applyBorder="1" applyAlignment="1">
      <alignment horizontal="left" vertical="center"/>
    </xf>
    <xf numFmtId="0" fontId="1" fillId="3" borderId="24" xfId="0" applyNumberFormat="1" applyFont="1" applyFill="1" applyBorder="1" applyAlignment="1">
      <alignment horizontal="left" vertical="center"/>
    </xf>
    <xf numFmtId="0" fontId="26" fillId="12" borderId="34" xfId="0" applyFont="1" applyFill="1" applyBorder="1" applyAlignment="1">
      <alignment horizontal="center" vertical="center"/>
    </xf>
    <xf numFmtId="0" fontId="26" fillId="12" borderId="32" xfId="0" applyFont="1" applyFill="1" applyBorder="1" applyAlignment="1">
      <alignment horizontal="center" vertical="center"/>
    </xf>
    <xf numFmtId="0" fontId="27" fillId="13" borderId="35" xfId="0" applyFont="1" applyFill="1" applyBorder="1" applyAlignment="1">
      <alignment horizontal="center" vertical="center"/>
    </xf>
    <xf numFmtId="0" fontId="26" fillId="12" borderId="35" xfId="0" applyFont="1" applyFill="1" applyBorder="1" applyAlignment="1">
      <alignment horizontal="center"/>
    </xf>
    <xf numFmtId="0" fontId="27" fillId="13" borderId="36" xfId="0" applyFont="1" applyFill="1" applyBorder="1" applyAlignment="1">
      <alignment horizontal="center"/>
    </xf>
    <xf numFmtId="0" fontId="3" fillId="0" borderId="4" xfId="0" applyFont="1" applyBorder="1" applyAlignment="1">
      <alignment horizontal="center" vertical="center"/>
    </xf>
    <xf numFmtId="0" fontId="3" fillId="0" borderId="38" xfId="0" applyFont="1" applyBorder="1" applyAlignment="1">
      <alignment horizontal="center"/>
    </xf>
    <xf numFmtId="0" fontId="3" fillId="0" borderId="38" xfId="0" quotePrefix="1" applyFont="1" applyBorder="1" applyAlignment="1">
      <alignment horizontal="center"/>
    </xf>
    <xf numFmtId="0" fontId="3" fillId="0" borderId="38" xfId="0" applyFont="1" applyBorder="1"/>
    <xf numFmtId="0" fontId="3" fillId="0" borderId="6" xfId="0" applyFont="1" applyFill="1" applyBorder="1"/>
    <xf numFmtId="0" fontId="29" fillId="0" borderId="6" xfId="4" applyFont="1" applyBorder="1" applyAlignment="1" applyProtection="1"/>
    <xf numFmtId="0" fontId="3" fillId="5" borderId="38" xfId="0" applyFont="1" applyFill="1" applyBorder="1" applyAlignment="1">
      <alignment horizontal="center"/>
    </xf>
    <xf numFmtId="0" fontId="3" fillId="0" borderId="6" xfId="0" applyFont="1" applyBorder="1" applyAlignment="1">
      <alignment horizontal="center"/>
    </xf>
    <xf numFmtId="0" fontId="3" fillId="0" borderId="6" xfId="0" applyFont="1" applyBorder="1"/>
    <xf numFmtId="0" fontId="3" fillId="0" borderId="37" xfId="0" applyFont="1" applyBorder="1" applyAlignment="1">
      <alignment horizontal="center" vertical="center"/>
    </xf>
    <xf numFmtId="0" fontId="12" fillId="4" borderId="38" xfId="0" applyFont="1" applyFill="1" applyBorder="1" applyAlignment="1">
      <alignment horizontal="left" vertical="center"/>
    </xf>
    <xf numFmtId="0" fontId="3" fillId="0" borderId="38" xfId="0" applyFont="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30" fillId="2" borderId="30" xfId="0" applyFont="1" applyFill="1" applyBorder="1" applyAlignment="1">
      <alignment vertical="center"/>
    </xf>
    <xf numFmtId="0" fontId="0" fillId="2" borderId="31" xfId="0" applyFill="1" applyBorder="1"/>
    <xf numFmtId="0" fontId="31" fillId="2" borderId="31" xfId="0" applyFont="1" applyFill="1" applyBorder="1" applyAlignment="1">
      <alignment vertical="center"/>
    </xf>
    <xf numFmtId="0" fontId="31" fillId="2" borderId="27" xfId="0" applyFont="1" applyFill="1" applyBorder="1" applyAlignment="1">
      <alignment vertical="center"/>
    </xf>
    <xf numFmtId="0" fontId="32" fillId="0" borderId="39" xfId="0" applyFont="1" applyBorder="1"/>
    <xf numFmtId="0" fontId="3" fillId="0" borderId="40" xfId="0" applyFont="1" applyBorder="1"/>
    <xf numFmtId="0" fontId="0" fillId="0" borderId="41" xfId="0" applyBorder="1"/>
    <xf numFmtId="0" fontId="32" fillId="0" borderId="14" xfId="0" applyFont="1" applyBorder="1"/>
    <xf numFmtId="0" fontId="3" fillId="0" borderId="0" xfId="0" applyFont="1" applyBorder="1"/>
    <xf numFmtId="0" fontId="0" fillId="0" borderId="42" xfId="0" applyBorder="1"/>
    <xf numFmtId="0" fontId="32" fillId="0" borderId="43" xfId="0" applyFont="1" applyBorder="1"/>
    <xf numFmtId="0" fontId="0" fillId="0" borderId="10" xfId="0" applyBorder="1"/>
    <xf numFmtId="0" fontId="3" fillId="0" borderId="10" xfId="0" applyFont="1" applyBorder="1"/>
    <xf numFmtId="0" fontId="0" fillId="0" borderId="44" xfId="0" applyBorder="1"/>
    <xf numFmtId="0" fontId="30" fillId="0" borderId="0" xfId="0" applyFont="1"/>
    <xf numFmtId="0" fontId="1" fillId="2" borderId="30" xfId="0" applyFont="1" applyFill="1" applyBorder="1" applyAlignment="1">
      <alignment horizontal="center"/>
    </xf>
    <xf numFmtId="0" fontId="1" fillId="2" borderId="31" xfId="0" applyFont="1" applyFill="1" applyBorder="1" applyAlignment="1">
      <alignment horizontal="center"/>
    </xf>
    <xf numFmtId="0" fontId="1" fillId="2" borderId="31" xfId="0" applyFont="1" applyFill="1" applyBorder="1"/>
    <xf numFmtId="0" fontId="1" fillId="2" borderId="27" xfId="0" applyFont="1" applyFill="1" applyBorder="1"/>
    <xf numFmtId="168" fontId="0" fillId="0" borderId="4" xfId="0" applyNumberFormat="1" applyBorder="1" applyAlignment="1">
      <alignment horizontal="center"/>
    </xf>
    <xf numFmtId="164" fontId="0" fillId="0" borderId="38" xfId="0" applyNumberFormat="1" applyBorder="1" applyAlignment="1">
      <alignment horizontal="center"/>
    </xf>
    <xf numFmtId="0" fontId="0" fillId="0" borderId="38" xfId="0" applyBorder="1"/>
    <xf numFmtId="0" fontId="7" fillId="0" borderId="0" xfId="0" applyFont="1"/>
    <xf numFmtId="0" fontId="34" fillId="0" borderId="0" xfId="0" applyFont="1" applyAlignment="1">
      <alignment horizontal="right" vertical="center"/>
    </xf>
    <xf numFmtId="0" fontId="33" fillId="0" borderId="0" xfId="0" applyFont="1" applyAlignment="1">
      <alignment vertical="center"/>
    </xf>
    <xf numFmtId="0" fontId="6" fillId="0" borderId="0" xfId="1" applyAlignment="1">
      <alignment vertical="center"/>
    </xf>
    <xf numFmtId="0" fontId="6" fillId="0" borderId="0" xfId="1"/>
    <xf numFmtId="0" fontId="3" fillId="0" borderId="0" xfId="0" applyFont="1" applyFill="1"/>
    <xf numFmtId="0" fontId="3" fillId="0" borderId="7" xfId="0" applyFont="1" applyFill="1" applyBorder="1"/>
    <xf numFmtId="0" fontId="20" fillId="0" borderId="7" xfId="0" applyFont="1" applyFill="1" applyBorder="1"/>
    <xf numFmtId="0" fontId="20" fillId="0" borderId="7" xfId="0" applyNumberFormat="1" applyFont="1" applyFill="1" applyBorder="1" applyAlignment="1">
      <alignment horizontal="left" vertical="center"/>
    </xf>
    <xf numFmtId="0" fontId="21" fillId="2" borderId="35" xfId="0" applyFont="1" applyFill="1" applyBorder="1" applyAlignment="1">
      <alignment horizontal="left" vertical="center"/>
    </xf>
    <xf numFmtId="0" fontId="12" fillId="2" borderId="38" xfId="0" applyFont="1" applyFill="1" applyBorder="1" applyAlignment="1">
      <alignment horizontal="left" vertical="center"/>
    </xf>
    <xf numFmtId="164" fontId="12" fillId="2" borderId="38" xfId="0" applyNumberFormat="1" applyFont="1" applyFill="1" applyBorder="1" applyAlignment="1">
      <alignment horizontal="left" vertical="center"/>
    </xf>
    <xf numFmtId="3" fontId="12" fillId="4" borderId="38" xfId="0" applyNumberFormat="1" applyFont="1" applyFill="1" applyBorder="1" applyAlignment="1">
      <alignment horizontal="left" vertical="center"/>
    </xf>
    <xf numFmtId="167" fontId="12" fillId="2" borderId="38" xfId="0" applyNumberFormat="1" applyFont="1" applyFill="1" applyBorder="1" applyAlignment="1">
      <alignment horizontal="left" vertical="center"/>
    </xf>
    <xf numFmtId="0" fontId="12" fillId="3" borderId="38" xfId="0" applyNumberFormat="1" applyFont="1" applyFill="1" applyBorder="1" applyAlignment="1">
      <alignment horizontal="left" vertical="center"/>
    </xf>
    <xf numFmtId="0" fontId="3" fillId="2" borderId="38" xfId="0" applyFont="1" applyFill="1" applyBorder="1" applyAlignment="1">
      <alignment horizontal="left" vertical="center"/>
    </xf>
    <xf numFmtId="0" fontId="3" fillId="3" borderId="38" xfId="0" applyFont="1" applyFill="1" applyBorder="1" applyAlignment="1">
      <alignment horizontal="left" vertical="center"/>
    </xf>
    <xf numFmtId="165" fontId="3" fillId="3" borderId="38" xfId="0" applyNumberFormat="1" applyFont="1" applyFill="1" applyBorder="1" applyAlignment="1">
      <alignment horizontal="left" vertical="center"/>
    </xf>
    <xf numFmtId="164" fontId="3" fillId="2" borderId="38" xfId="0" applyNumberFormat="1"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8" borderId="38" xfId="0" applyFont="1" applyFill="1" applyBorder="1" applyAlignment="1">
      <alignment horizontal="left" vertical="center"/>
    </xf>
    <xf numFmtId="0" fontId="36" fillId="11" borderId="38" xfId="0" applyFont="1" applyFill="1" applyBorder="1" applyAlignment="1">
      <alignment horizontal="left" vertical="center"/>
    </xf>
    <xf numFmtId="168" fontId="3" fillId="6" borderId="38" xfId="0" applyNumberFormat="1" applyFont="1" applyFill="1" applyBorder="1" applyAlignment="1">
      <alignment horizontal="left" vertical="center"/>
    </xf>
    <xf numFmtId="0" fontId="3" fillId="0" borderId="7" xfId="0" applyFont="1" applyBorder="1" applyAlignment="1">
      <alignment horizontal="center"/>
    </xf>
    <xf numFmtId="0" fontId="3" fillId="0" borderId="18" xfId="0" applyFont="1" applyBorder="1"/>
    <xf numFmtId="0" fontId="37" fillId="0" borderId="6" xfId="4" applyFont="1" applyBorder="1" applyAlignment="1" applyProtection="1"/>
    <xf numFmtId="0" fontId="3" fillId="0" borderId="38" xfId="0" applyFont="1" applyFill="1" applyBorder="1" applyAlignment="1">
      <alignment horizontal="center"/>
    </xf>
    <xf numFmtId="0" fontId="0" fillId="0" borderId="0" xfId="0" applyBorder="1"/>
    <xf numFmtId="0" fontId="38" fillId="0" borderId="14" xfId="0" applyFont="1" applyBorder="1"/>
    <xf numFmtId="168" fontId="0" fillId="0" borderId="34" xfId="0" applyNumberFormat="1" applyBorder="1" applyAlignment="1">
      <alignment horizontal="center" vertical="top"/>
    </xf>
    <xf numFmtId="164" fontId="0" fillId="0" borderId="35" xfId="0" applyNumberFormat="1" applyBorder="1" applyAlignment="1">
      <alignment horizontal="center" vertical="top"/>
    </xf>
    <xf numFmtId="0" fontId="0" fillId="0" borderId="35" xfId="0" applyBorder="1" applyAlignment="1">
      <alignment vertical="top" wrapText="1"/>
    </xf>
    <xf numFmtId="0" fontId="0" fillId="0" borderId="35" xfId="0" applyBorder="1" applyAlignment="1">
      <alignment vertical="top"/>
    </xf>
    <xf numFmtId="0" fontId="0" fillId="0" borderId="36" xfId="0" applyBorder="1" applyAlignment="1">
      <alignment vertical="top"/>
    </xf>
    <xf numFmtId="0" fontId="14" fillId="0" borderId="0" xfId="0" applyFont="1" applyBorder="1" applyAlignment="1">
      <alignment horizontal="center"/>
    </xf>
    <xf numFmtId="0" fontId="1" fillId="3" borderId="22" xfId="0" applyFont="1" applyFill="1" applyBorder="1" applyAlignment="1">
      <alignment horizontal="center" vertical="center"/>
    </xf>
    <xf numFmtId="0" fontId="1" fillId="3" borderId="24"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0" fillId="2" borderId="9" xfId="0" applyFill="1" applyBorder="1" applyAlignment="1">
      <alignment horizontal="center"/>
    </xf>
    <xf numFmtId="0" fontId="0" fillId="0" borderId="9" xfId="0" applyBorder="1" applyAlignment="1">
      <alignment horizontal="center"/>
    </xf>
    <xf numFmtId="0" fontId="0" fillId="0" borderId="1" xfId="0" applyFont="1" applyFill="1" applyBorder="1" applyAlignment="1">
      <alignment horizontal="center" vertical="center"/>
    </xf>
    <xf numFmtId="0" fontId="14" fillId="0" borderId="2" xfId="0" applyFont="1" applyBorder="1" applyAlignment="1">
      <alignment horizontal="center"/>
    </xf>
    <xf numFmtId="0" fontId="6" fillId="0" borderId="2" xfId="1" applyFont="1" applyBorder="1" applyAlignment="1">
      <alignment horizontal="center"/>
    </xf>
    <xf numFmtId="0" fontId="0" fillId="0" borderId="2" xfId="0" applyFont="1" applyBorder="1"/>
    <xf numFmtId="49" fontId="17" fillId="0" borderId="2" xfId="0" applyNumberFormat="1" applyFont="1" applyFill="1" applyBorder="1" applyAlignment="1">
      <alignment horizontal="left"/>
    </xf>
    <xf numFmtId="49" fontId="17" fillId="0" borderId="2" xfId="0" applyNumberFormat="1" applyFont="1" applyFill="1" applyBorder="1" applyAlignment="1">
      <alignment horizontal="center"/>
    </xf>
    <xf numFmtId="0" fontId="16" fillId="0" borderId="2" xfId="0" applyFont="1" applyFill="1" applyBorder="1" applyAlignment="1">
      <alignment horizontal="left"/>
    </xf>
    <xf numFmtId="49" fontId="16" fillId="0" borderId="2" xfId="0" applyNumberFormat="1" applyFont="1" applyFill="1" applyBorder="1" applyAlignment="1">
      <alignment horizontal="left"/>
    </xf>
    <xf numFmtId="49" fontId="17" fillId="0" borderId="3" xfId="0" applyNumberFormat="1" applyFont="1" applyFill="1" applyBorder="1" applyAlignment="1">
      <alignment horizontal="center"/>
    </xf>
    <xf numFmtId="164" fontId="17" fillId="0" borderId="8" xfId="0" applyNumberFormat="1" applyFont="1" applyFill="1" applyBorder="1" applyAlignment="1">
      <alignment horizontal="center"/>
    </xf>
    <xf numFmtId="164" fontId="17" fillId="0" borderId="2" xfId="0" applyNumberFormat="1" applyFont="1" applyFill="1" applyBorder="1" applyAlignment="1">
      <alignment horizontal="center"/>
    </xf>
    <xf numFmtId="0" fontId="17" fillId="0" borderId="2" xfId="0" applyNumberFormat="1" applyFont="1" applyFill="1" applyBorder="1" applyAlignment="1">
      <alignment horizontal="center" vertical="center"/>
    </xf>
    <xf numFmtId="164" fontId="17" fillId="0" borderId="3" xfId="0" applyNumberFormat="1" applyFont="1" applyFill="1" applyBorder="1" applyAlignment="1">
      <alignment horizontal="center"/>
    </xf>
    <xf numFmtId="167" fontId="17" fillId="0" borderId="8" xfId="0" applyNumberFormat="1" applyFont="1" applyFill="1" applyBorder="1" applyAlignment="1">
      <alignment horizontal="right"/>
    </xf>
    <xf numFmtId="167" fontId="17" fillId="0" borderId="2" xfId="0" applyNumberFormat="1" applyFont="1" applyFill="1" applyBorder="1" applyAlignment="1">
      <alignment horizontal="right"/>
    </xf>
    <xf numFmtId="167" fontId="17" fillId="0" borderId="3" xfId="0" applyNumberFormat="1" applyFont="1" applyFill="1" applyBorder="1" applyAlignment="1">
      <alignment horizontal="right"/>
    </xf>
    <xf numFmtId="167" fontId="17" fillId="0" borderId="12" xfId="0" applyNumberFormat="1" applyFont="1" applyFill="1" applyBorder="1" applyAlignment="1">
      <alignment horizontal="right"/>
    </xf>
    <xf numFmtId="167" fontId="0" fillId="0" borderId="2" xfId="0" applyNumberFormat="1" applyFont="1" applyFill="1" applyBorder="1" applyAlignment="1">
      <alignment horizontal="right" vertical="center"/>
    </xf>
    <xf numFmtId="167" fontId="0" fillId="5" borderId="8" xfId="0" applyNumberFormat="1" applyFont="1" applyFill="1" applyBorder="1" applyAlignment="1">
      <alignment horizontal="right"/>
    </xf>
    <xf numFmtId="167" fontId="0" fillId="5" borderId="3" xfId="0" applyNumberFormat="1" applyFont="1" applyFill="1" applyBorder="1" applyAlignment="1">
      <alignment horizontal="right"/>
    </xf>
    <xf numFmtId="0" fontId="0" fillId="5" borderId="8" xfId="0" applyFont="1" applyFill="1" applyBorder="1" applyAlignment="1">
      <alignment horizontal="left"/>
    </xf>
    <xf numFmtId="0" fontId="0" fillId="5" borderId="2" xfId="0" applyFont="1" applyFill="1" applyBorder="1" applyAlignment="1">
      <alignment horizontal="left"/>
    </xf>
    <xf numFmtId="0" fontId="0" fillId="5" borderId="3" xfId="0" applyFont="1" applyFill="1" applyBorder="1" applyAlignment="1">
      <alignment horizontal="left"/>
    </xf>
    <xf numFmtId="49" fontId="17" fillId="0" borderId="8" xfId="0" applyNumberFormat="1" applyFont="1" applyFill="1" applyBorder="1" applyAlignment="1">
      <alignment horizontal="left"/>
    </xf>
    <xf numFmtId="49" fontId="17" fillId="0" borderId="3" xfId="0" applyNumberFormat="1" applyFont="1" applyFill="1" applyBorder="1" applyAlignment="1">
      <alignment horizontal="left"/>
    </xf>
    <xf numFmtId="0" fontId="0" fillId="0" borderId="8" xfId="0" applyFont="1" applyBorder="1" applyAlignment="1"/>
    <xf numFmtId="165" fontId="13" fillId="0" borderId="2" xfId="0" applyNumberFormat="1" applyFont="1" applyFill="1" applyBorder="1" applyAlignment="1">
      <alignment horizontal="right" vertical="center"/>
    </xf>
    <xf numFmtId="165" fontId="13" fillId="0" borderId="3" xfId="0" applyNumberFormat="1" applyFont="1" applyFill="1" applyBorder="1" applyAlignment="1">
      <alignment horizontal="right" vertical="center"/>
    </xf>
    <xf numFmtId="0" fontId="0" fillId="0" borderId="12" xfId="0" applyFont="1" applyBorder="1" applyAlignment="1"/>
    <xf numFmtId="49" fontId="17" fillId="0" borderId="8" xfId="0" applyNumberFormat="1" applyFont="1" applyFill="1" applyBorder="1" applyAlignment="1">
      <alignment horizontal="center"/>
    </xf>
    <xf numFmtId="0" fontId="0" fillId="0" borderId="8" xfId="0" applyFont="1" applyBorder="1"/>
    <xf numFmtId="0" fontId="0" fillId="0" borderId="45" xfId="0" applyFont="1" applyBorder="1" applyAlignment="1"/>
    <xf numFmtId="0" fontId="17" fillId="0" borderId="2" xfId="0" applyNumberFormat="1" applyFont="1" applyFill="1" applyBorder="1" applyAlignment="1">
      <alignment horizontal="center"/>
    </xf>
    <xf numFmtId="168" fontId="0" fillId="0" borderId="1" xfId="0" applyNumberFormat="1" applyFont="1" applyBorder="1" applyAlignment="1">
      <alignment horizontal="center"/>
    </xf>
    <xf numFmtId="0" fontId="0" fillId="0" borderId="12" xfId="0" applyFont="1" applyBorder="1" applyAlignment="1">
      <alignment horizontal="center" vertical="center"/>
    </xf>
    <xf numFmtId="0" fontId="0" fillId="2" borderId="12" xfId="0" applyFill="1" applyBorder="1" applyAlignment="1">
      <alignment horizontal="center"/>
    </xf>
    <xf numFmtId="0" fontId="1" fillId="2" borderId="29" xfId="0" applyFont="1" applyFill="1" applyBorder="1" applyAlignment="1">
      <alignment horizontal="center" vertical="center"/>
    </xf>
    <xf numFmtId="164" fontId="1" fillId="2" borderId="29" xfId="0" applyNumberFormat="1" applyFont="1" applyFill="1" applyBorder="1" applyAlignment="1">
      <alignment horizontal="left" vertical="center"/>
    </xf>
    <xf numFmtId="167" fontId="1" fillId="2" borderId="29" xfId="0" applyNumberFormat="1" applyFont="1" applyFill="1" applyBorder="1" applyAlignment="1">
      <alignment horizontal="left" vertical="center"/>
    </xf>
    <xf numFmtId="167" fontId="0" fillId="2" borderId="29" xfId="0" applyNumberFormat="1" applyFont="1" applyFill="1" applyBorder="1" applyAlignment="1">
      <alignment horizontal="left" vertical="center"/>
    </xf>
    <xf numFmtId="0" fontId="1" fillId="3" borderId="29" xfId="0" applyNumberFormat="1" applyFont="1" applyFill="1" applyBorder="1" applyAlignment="1">
      <alignment horizontal="left" vertical="center"/>
    </xf>
    <xf numFmtId="0" fontId="0" fillId="2" borderId="29" xfId="0" applyFont="1" applyFill="1" applyBorder="1" applyAlignment="1">
      <alignment horizontal="center" vertical="center"/>
    </xf>
    <xf numFmtId="0" fontId="0" fillId="2" borderId="29" xfId="0" applyFont="1" applyFill="1" applyBorder="1" applyAlignment="1">
      <alignment horizontal="center" vertical="center" wrapText="1"/>
    </xf>
    <xf numFmtId="0" fontId="1" fillId="3" borderId="29" xfId="0" applyFont="1" applyFill="1" applyBorder="1" applyAlignment="1">
      <alignment horizontal="center" vertical="center"/>
    </xf>
    <xf numFmtId="0" fontId="0" fillId="8" borderId="29" xfId="0" applyFont="1" applyFill="1" applyBorder="1" applyAlignment="1">
      <alignment horizontal="center" vertical="center"/>
    </xf>
    <xf numFmtId="0" fontId="1" fillId="3" borderId="22" xfId="0" applyNumberFormat="1" applyFont="1" applyFill="1" applyBorder="1" applyAlignment="1">
      <alignment horizontal="center" vertical="center"/>
    </xf>
    <xf numFmtId="0" fontId="1" fillId="3" borderId="29" xfId="0" applyNumberFormat="1" applyFont="1" applyFill="1" applyBorder="1" applyAlignment="1">
      <alignment horizontal="center" vertical="center"/>
    </xf>
    <xf numFmtId="168" fontId="0" fillId="6" borderId="23" xfId="0" applyNumberFormat="1" applyFont="1" applyFill="1" applyBorder="1" applyAlignment="1">
      <alignment horizontal="center" vertical="center"/>
    </xf>
    <xf numFmtId="168" fontId="0" fillId="6" borderId="24" xfId="0" applyNumberFormat="1" applyFont="1" applyFill="1" applyBorder="1" applyAlignment="1">
      <alignment horizontal="center" vertical="center"/>
    </xf>
    <xf numFmtId="168" fontId="0" fillId="6" borderId="29" xfId="0" applyNumberFormat="1" applyFont="1" applyFill="1" applyBorder="1" applyAlignment="1">
      <alignment horizontal="center" vertical="center"/>
    </xf>
    <xf numFmtId="0" fontId="25" fillId="11" borderId="29" xfId="0" applyFont="1" applyFill="1" applyBorder="1" applyAlignment="1">
      <alignment horizontal="center" vertical="center"/>
    </xf>
    <xf numFmtId="0" fontId="0" fillId="3" borderId="28" xfId="0" applyFill="1" applyBorder="1" applyAlignment="1">
      <alignment horizontal="center" vertical="center"/>
    </xf>
    <xf numFmtId="0" fontId="3" fillId="0" borderId="0" xfId="0" applyFont="1" applyAlignment="1">
      <alignment horizontal="left" vertical="center"/>
    </xf>
    <xf numFmtId="167" fontId="1" fillId="8" borderId="28" xfId="0" applyNumberFormat="1" applyFont="1" applyFill="1" applyBorder="1" applyAlignment="1">
      <alignment horizontal="left" vertical="center"/>
    </xf>
    <xf numFmtId="0" fontId="3" fillId="0" borderId="5" xfId="0" applyFont="1" applyBorder="1"/>
    <xf numFmtId="0" fontId="3" fillId="0" borderId="5" xfId="0" applyFont="1" applyBorder="1" applyAlignment="1">
      <alignment horizontal="center" vertical="center"/>
    </xf>
    <xf numFmtId="0" fontId="3" fillId="0" borderId="5" xfId="0" applyFont="1" applyBorder="1" applyAlignment="1">
      <alignment horizontal="left" vertical="center"/>
    </xf>
    <xf numFmtId="0" fontId="3" fillId="0" borderId="18" xfId="0" applyFont="1" applyBorder="1" applyAlignment="1">
      <alignment horizontal="center" vertical="center"/>
    </xf>
    <xf numFmtId="0" fontId="3" fillId="0" borderId="5" xfId="0" applyFont="1" applyBorder="1" applyAlignment="1">
      <alignment horizontal="left"/>
    </xf>
    <xf numFmtId="164" fontId="3" fillId="0" borderId="7"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6" xfId="0" applyNumberFormat="1" applyFont="1" applyBorder="1" applyAlignment="1">
      <alignment horizontal="center" vertical="center"/>
    </xf>
    <xf numFmtId="167" fontId="3" fillId="0" borderId="9" xfId="0" applyNumberFormat="1" applyFont="1" applyBorder="1" applyAlignment="1">
      <alignment horizontal="right" vertical="center"/>
    </xf>
    <xf numFmtId="167" fontId="3" fillId="0" borderId="7" xfId="0" applyNumberFormat="1" applyFont="1" applyBorder="1" applyAlignment="1">
      <alignment vertical="center"/>
    </xf>
    <xf numFmtId="167" fontId="3" fillId="0" borderId="5" xfId="0" applyNumberFormat="1" applyFont="1" applyBorder="1" applyAlignment="1">
      <alignment vertical="center"/>
    </xf>
    <xf numFmtId="0" fontId="3" fillId="0" borderId="7" xfId="0" applyFont="1" applyBorder="1" applyAlignment="1">
      <alignment vertical="center"/>
    </xf>
    <xf numFmtId="165" fontId="3" fillId="0" borderId="5" xfId="0" applyNumberFormat="1" applyFont="1" applyBorder="1" applyAlignment="1">
      <alignment horizontal="right" vertical="center"/>
    </xf>
    <xf numFmtId="165" fontId="3" fillId="0" borderId="6" xfId="0" applyNumberFormat="1" applyFont="1" applyBorder="1" applyAlignment="1">
      <alignment horizontal="righ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xf numFmtId="0" fontId="3" fillId="0" borderId="4" xfId="0" applyFont="1" applyBorder="1" applyAlignment="1">
      <alignment horizontal="center"/>
    </xf>
    <xf numFmtId="0" fontId="3" fillId="0" borderId="5" xfId="0" applyFont="1" applyBorder="1" applyAlignment="1">
      <alignment horizontal="center"/>
    </xf>
    <xf numFmtId="0" fontId="3" fillId="0" borderId="9" xfId="0" applyFont="1" applyFill="1" applyBorder="1" applyAlignment="1">
      <alignment horizontal="center" vertical="center"/>
    </xf>
    <xf numFmtId="168" fontId="3" fillId="0" borderId="4" xfId="0" applyNumberFormat="1" applyFont="1" applyBorder="1" applyAlignment="1">
      <alignment horizontal="center"/>
    </xf>
    <xf numFmtId="168" fontId="3" fillId="0" borderId="5" xfId="0" applyNumberFormat="1" applyFont="1" applyBorder="1" applyAlignment="1">
      <alignment horizontal="center"/>
    </xf>
    <xf numFmtId="168" fontId="3" fillId="0" borderId="6" xfId="0" applyNumberFormat="1" applyFont="1" applyBorder="1" applyAlignment="1">
      <alignment horizontal="center"/>
    </xf>
    <xf numFmtId="0" fontId="3" fillId="0" borderId="9" xfId="0" applyFont="1" applyBorder="1" applyAlignment="1">
      <alignment horizontal="center" vertical="center"/>
    </xf>
    <xf numFmtId="167" fontId="3" fillId="0" borderId="7" xfId="0" applyNumberFormat="1" applyFont="1" applyBorder="1" applyAlignment="1">
      <alignment horizontal="right" vertical="center"/>
    </xf>
    <xf numFmtId="167" fontId="3" fillId="0" borderId="5" xfId="0" applyNumberFormat="1" applyFont="1" applyBorder="1" applyAlignment="1">
      <alignment horizontal="right" vertical="center"/>
    </xf>
    <xf numFmtId="167" fontId="3" fillId="0" borderId="6" xfId="0" applyNumberFormat="1" applyFont="1" applyBorder="1" applyAlignment="1">
      <alignment horizontal="right" vertical="center"/>
    </xf>
    <xf numFmtId="0" fontId="3" fillId="0" borderId="7" xfId="0" applyNumberFormat="1" applyFont="1" applyBorder="1" applyAlignment="1">
      <alignment horizontal="left" vertical="center"/>
    </xf>
    <xf numFmtId="0" fontId="3" fillId="0" borderId="5" xfId="0" applyNumberFormat="1" applyFont="1" applyBorder="1" applyAlignment="1">
      <alignment horizontal="left" vertical="center"/>
    </xf>
    <xf numFmtId="0" fontId="3" fillId="0" borderId="6" xfId="0" applyNumberFormat="1" applyFont="1" applyBorder="1" applyAlignment="1">
      <alignment horizontal="left" vertical="center"/>
    </xf>
    <xf numFmtId="0" fontId="3" fillId="0" borderId="9" xfId="0" applyFont="1" applyBorder="1" applyAlignment="1">
      <alignment vertical="center"/>
    </xf>
    <xf numFmtId="0" fontId="3" fillId="0" borderId="9" xfId="0" applyFont="1" applyFill="1" applyBorder="1" applyAlignment="1">
      <alignment horizontal="center"/>
    </xf>
    <xf numFmtId="167" fontId="3" fillId="0" borderId="7" xfId="0" applyNumberFormat="1" applyFont="1" applyBorder="1" applyAlignment="1">
      <alignment horizontal="center" vertical="center"/>
    </xf>
    <xf numFmtId="167" fontId="3" fillId="0" borderId="6" xfId="0" applyNumberFormat="1" applyFont="1" applyBorder="1" applyAlignment="1">
      <alignment horizontal="center"/>
    </xf>
    <xf numFmtId="167" fontId="3" fillId="0" borderId="6" xfId="0" applyNumberFormat="1" applyFont="1" applyBorder="1" applyAlignment="1">
      <alignment horizontal="center" vertical="center"/>
    </xf>
    <xf numFmtId="167" fontId="3" fillId="0" borderId="5" xfId="0" applyNumberFormat="1" applyFont="1" applyBorder="1" applyAlignment="1">
      <alignment horizontal="center" vertical="center"/>
    </xf>
    <xf numFmtId="0" fontId="3" fillId="0" borderId="15" xfId="0" applyFont="1" applyBorder="1" applyAlignment="1">
      <alignment vertical="center"/>
    </xf>
    <xf numFmtId="0" fontId="3" fillId="0" borderId="0" xfId="0" applyFont="1" applyAlignment="1"/>
    <xf numFmtId="0" fontId="3" fillId="0" borderId="19" xfId="0" applyFont="1" applyBorder="1" applyAlignment="1">
      <alignment horizontal="center" vertical="center"/>
    </xf>
    <xf numFmtId="3" fontId="3" fillId="0" borderId="21" xfId="0" applyNumberFormat="1" applyFont="1" applyBorder="1" applyAlignment="1">
      <alignment vertical="center"/>
    </xf>
    <xf numFmtId="167" fontId="3" fillId="0" borderId="4" xfId="0" applyNumberFormat="1" applyFont="1" applyBorder="1" applyAlignment="1">
      <alignment horizontal="center"/>
    </xf>
    <xf numFmtId="0" fontId="3" fillId="0" borderId="4" xfId="0" applyNumberFormat="1" applyFont="1" applyBorder="1" applyAlignment="1">
      <alignment horizontal="left" vertical="center"/>
    </xf>
    <xf numFmtId="0" fontId="3" fillId="0" borderId="4" xfId="0" applyFont="1" applyBorder="1"/>
    <xf numFmtId="0" fontId="3" fillId="0" borderId="33" xfId="0" applyFont="1" applyBorder="1" applyAlignment="1">
      <alignment horizontal="center" vertical="center"/>
    </xf>
    <xf numFmtId="164" fontId="3" fillId="0" borderId="18" xfId="0" applyNumberFormat="1" applyFont="1" applyBorder="1" applyAlignment="1">
      <alignment horizontal="right" vertical="center"/>
    </xf>
    <xf numFmtId="3" fontId="3" fillId="0" borderId="17" xfId="0" applyNumberFormat="1" applyFont="1" applyBorder="1" applyAlignment="1">
      <alignment horizontal="center" vertical="center"/>
    </xf>
    <xf numFmtId="167" fontId="3" fillId="2" borderId="9" xfId="0" applyNumberFormat="1" applyFont="1" applyFill="1" applyBorder="1" applyAlignment="1">
      <alignment horizontal="right" vertical="center"/>
    </xf>
    <xf numFmtId="0" fontId="3" fillId="0" borderId="25" xfId="0" applyFont="1" applyBorder="1"/>
    <xf numFmtId="0" fontId="3" fillId="0" borderId="25" xfId="0" applyFont="1" applyBorder="1" applyAlignment="1">
      <alignment horizontal="center"/>
    </xf>
    <xf numFmtId="0" fontId="3" fillId="0" borderId="15" xfId="0" applyFont="1" applyBorder="1" applyAlignment="1">
      <alignment horizontal="center" vertical="center"/>
    </xf>
    <xf numFmtId="0" fontId="3" fillId="0" borderId="18" xfId="0" applyNumberFormat="1" applyFont="1" applyBorder="1" applyAlignment="1">
      <alignment horizontal="right" vertical="center"/>
    </xf>
    <xf numFmtId="3" fontId="3" fillId="0" borderId="9" xfId="0" applyNumberFormat="1" applyFont="1" applyBorder="1" applyAlignment="1">
      <alignment horizontal="center" vertical="center"/>
    </xf>
    <xf numFmtId="0" fontId="3" fillId="0" borderId="20" xfId="0" applyFont="1" applyBorder="1" applyAlignment="1">
      <alignment horizontal="center" vertical="center"/>
    </xf>
    <xf numFmtId="0" fontId="32" fillId="0" borderId="3" xfId="0" applyFont="1" applyBorder="1" applyAlignment="1">
      <alignment horizontal="center" vertical="center"/>
    </xf>
    <xf numFmtId="3" fontId="3" fillId="0" borderId="20" xfId="0" applyNumberFormat="1" applyFont="1" applyBorder="1" applyAlignment="1">
      <alignment horizontal="center" vertical="center"/>
    </xf>
    <xf numFmtId="3" fontId="32" fillId="0" borderId="2" xfId="0" applyNumberFormat="1" applyFont="1" applyBorder="1" applyAlignment="1">
      <alignment horizontal="center" vertical="center"/>
    </xf>
    <xf numFmtId="164" fontId="3" fillId="0" borderId="0" xfId="0" applyNumberFormat="1" applyFont="1" applyAlignment="1">
      <alignment horizontal="center" vertical="center"/>
    </xf>
    <xf numFmtId="3" fontId="3" fillId="0" borderId="0" xfId="0" applyNumberFormat="1" applyFont="1" applyAlignment="1">
      <alignment vertical="center"/>
    </xf>
    <xf numFmtId="167" fontId="3" fillId="0" borderId="0" xfId="0" applyNumberFormat="1" applyFont="1" applyAlignment="1">
      <alignment horizontal="right" vertical="center"/>
    </xf>
    <xf numFmtId="167" fontId="3" fillId="0" borderId="0" xfId="0" applyNumberFormat="1" applyFont="1" applyAlignment="1">
      <alignment vertical="center"/>
    </xf>
    <xf numFmtId="167" fontId="3" fillId="0" borderId="0" xfId="0" applyNumberFormat="1" applyFont="1" applyAlignment="1">
      <alignment horizontal="center"/>
    </xf>
    <xf numFmtId="0" fontId="3" fillId="0" borderId="0" xfId="0" applyNumberFormat="1" applyFont="1" applyAlignment="1">
      <alignment horizontal="left" vertical="center"/>
    </xf>
    <xf numFmtId="165" fontId="3" fillId="0" borderId="0" xfId="0" applyNumberFormat="1" applyFont="1" applyAlignment="1">
      <alignment horizontal="right" vertical="center"/>
    </xf>
    <xf numFmtId="168" fontId="3" fillId="0" borderId="0" xfId="0" applyNumberFormat="1" applyFont="1" applyAlignment="1">
      <alignment horizontal="center"/>
    </xf>
    <xf numFmtId="167" fontId="3" fillId="0" borderId="47" xfId="0" applyNumberFormat="1" applyFont="1" applyBorder="1" applyAlignment="1">
      <alignment horizontal="right" vertical="center"/>
    </xf>
    <xf numFmtId="167" fontId="3" fillId="0" borderId="46" xfId="0" applyNumberFormat="1" applyFont="1" applyBorder="1" applyAlignment="1">
      <alignment vertical="center"/>
    </xf>
    <xf numFmtId="167" fontId="3" fillId="0" borderId="48" xfId="0" applyNumberFormat="1" applyFont="1" applyBorder="1" applyAlignment="1">
      <alignment horizontal="right" vertical="center"/>
    </xf>
    <xf numFmtId="167" fontId="3" fillId="0" borderId="46" xfId="0" applyNumberFormat="1" applyFont="1" applyBorder="1" applyAlignment="1">
      <alignment horizontal="center"/>
    </xf>
    <xf numFmtId="167" fontId="3" fillId="0" borderId="47" xfId="0" applyNumberFormat="1" applyFont="1" applyBorder="1" applyAlignment="1">
      <alignment vertical="center"/>
    </xf>
    <xf numFmtId="0" fontId="3" fillId="0" borderId="38" xfId="0" applyFont="1" applyFill="1" applyBorder="1"/>
    <xf numFmtId="0" fontId="12" fillId="3" borderId="38" xfId="2" applyFont="1" applyFill="1" applyBorder="1" applyAlignment="1">
      <alignment horizontal="left" vertical="center" wrapText="1"/>
    </xf>
    <xf numFmtId="0" fontId="12" fillId="14" borderId="38" xfId="2" applyFont="1" applyFill="1" applyBorder="1" applyAlignment="1">
      <alignment horizontal="left" vertical="center" wrapText="1"/>
    </xf>
    <xf numFmtId="0" fontId="9" fillId="0" borderId="49" xfId="2" applyFont="1" applyFill="1" applyBorder="1" applyAlignment="1">
      <alignment horizontal="left" vertical="center"/>
    </xf>
    <xf numFmtId="0" fontId="9" fillId="0" borderId="38" xfId="2" applyFont="1" applyFill="1" applyBorder="1" applyAlignment="1">
      <alignment horizontal="left" vertical="center"/>
    </xf>
    <xf numFmtId="0" fontId="41" fillId="0" borderId="49" xfId="1" applyFont="1" applyFill="1" applyBorder="1" applyAlignment="1">
      <alignment horizontal="center" vertical="center"/>
    </xf>
    <xf numFmtId="0" fontId="41" fillId="0" borderId="38" xfId="1" applyFont="1" applyFill="1" applyBorder="1" applyAlignment="1">
      <alignment horizontal="center" vertical="center"/>
    </xf>
    <xf numFmtId="0" fontId="41" fillId="0" borderId="47" xfId="1" applyFont="1" applyFill="1" applyBorder="1" applyAlignment="1">
      <alignment horizontal="center" vertical="center"/>
    </xf>
    <xf numFmtId="0" fontId="35" fillId="0" borderId="49" xfId="1" applyFont="1" applyFill="1" applyBorder="1" applyAlignment="1">
      <alignment horizontal="center" vertical="center"/>
    </xf>
    <xf numFmtId="0" fontId="35" fillId="0" borderId="38" xfId="1" applyFont="1" applyFill="1" applyBorder="1" applyAlignment="1">
      <alignment horizontal="center" vertical="center"/>
    </xf>
    <xf numFmtId="0" fontId="3" fillId="0" borderId="47" xfId="0" applyFont="1" applyBorder="1" applyAlignment="1">
      <alignment horizontal="center" vertical="center"/>
    </xf>
    <xf numFmtId="0" fontId="9" fillId="0" borderId="0" xfId="0" applyFont="1" applyFill="1" applyAlignment="1">
      <alignment horizontal="left"/>
    </xf>
    <xf numFmtId="0" fontId="35" fillId="0" borderId="47" xfId="1" applyFont="1" applyFill="1" applyBorder="1" applyAlignment="1">
      <alignment horizontal="center" vertical="center"/>
    </xf>
    <xf numFmtId="165" fontId="0" fillId="0" borderId="0" xfId="0" applyNumberFormat="1" applyFont="1" applyFill="1" applyBorder="1" applyAlignment="1">
      <alignment horizontal="right" vertical="center"/>
    </xf>
    <xf numFmtId="0" fontId="7" fillId="2" borderId="0" xfId="0" applyFont="1" applyFill="1" applyAlignment="1">
      <alignment horizontal="center"/>
    </xf>
    <xf numFmtId="0" fontId="7" fillId="2" borderId="0" xfId="0" applyFont="1" applyFill="1" applyAlignment="1">
      <alignment horizontal="left"/>
    </xf>
    <xf numFmtId="0" fontId="0" fillId="14" borderId="0" xfId="0" applyFill="1" applyAlignment="1">
      <alignment horizontal="center"/>
    </xf>
    <xf numFmtId="0" fontId="0" fillId="14" borderId="0" xfId="0" applyFill="1"/>
    <xf numFmtId="0" fontId="0" fillId="14" borderId="0" xfId="0" applyFill="1" applyAlignment="1">
      <alignment horizontal="left"/>
    </xf>
    <xf numFmtId="0" fontId="0" fillId="8" borderId="0" xfId="0" applyFill="1"/>
    <xf numFmtId="0" fontId="0" fillId="8" borderId="0" xfId="0" applyFill="1" applyAlignment="1">
      <alignment horizontal="left"/>
    </xf>
    <xf numFmtId="0" fontId="3" fillId="0" borderId="50" xfId="0" applyFont="1" applyBorder="1" applyAlignment="1">
      <alignment horizontal="center" vertical="center"/>
    </xf>
    <xf numFmtId="0" fontId="3" fillId="0" borderId="50" xfId="0" applyFont="1" applyBorder="1" applyAlignment="1">
      <alignment vertical="center"/>
    </xf>
    <xf numFmtId="0" fontId="3" fillId="0" borderId="50" xfId="0" applyFont="1" applyBorder="1" applyAlignment="1">
      <alignment horizontal="left" vertical="center"/>
    </xf>
    <xf numFmtId="0" fontId="3" fillId="0" borderId="50" xfId="0" applyFont="1" applyBorder="1" applyAlignment="1">
      <alignment horizontal="center"/>
    </xf>
    <xf numFmtId="0" fontId="3" fillId="0" borderId="50" xfId="0" applyFont="1" applyBorder="1"/>
    <xf numFmtId="168" fontId="3" fillId="0" borderId="50" xfId="0" applyNumberFormat="1" applyFont="1" applyBorder="1" applyAlignment="1">
      <alignment horizontal="center"/>
    </xf>
    <xf numFmtId="0" fontId="41" fillId="0" borderId="50" xfId="1" applyFont="1" applyFill="1" applyBorder="1" applyAlignment="1">
      <alignment horizontal="center" vertical="center"/>
    </xf>
    <xf numFmtId="0" fontId="42" fillId="0" borderId="0" xfId="0" applyFont="1" applyFill="1" applyAlignment="1">
      <alignment horizontal="left"/>
    </xf>
    <xf numFmtId="0" fontId="42" fillId="9" borderId="0" xfId="0" applyFont="1" applyFill="1" applyAlignment="1">
      <alignment horizontal="left"/>
    </xf>
    <xf numFmtId="0" fontId="3" fillId="0" borderId="50" xfId="0" applyFont="1" applyFill="1" applyBorder="1"/>
    <xf numFmtId="0" fontId="3" fillId="0" borderId="50" xfId="0" applyFont="1" applyFill="1" applyBorder="1" applyAlignment="1">
      <alignment vertical="center"/>
    </xf>
    <xf numFmtId="0" fontId="3" fillId="0" borderId="50" xfId="0" applyFont="1" applyBorder="1" applyAlignment="1"/>
    <xf numFmtId="0" fontId="3" fillId="0" borderId="50" xfId="0" applyFont="1" applyFill="1" applyBorder="1" applyAlignment="1">
      <alignment horizontal="center"/>
    </xf>
    <xf numFmtId="0" fontId="3" fillId="0" borderId="50" xfId="0" applyFont="1" applyFill="1" applyBorder="1" applyAlignment="1"/>
    <xf numFmtId="0" fontId="9" fillId="9" borderId="50" xfId="0" applyFont="1" applyFill="1" applyBorder="1" applyAlignment="1">
      <alignment horizontal="center"/>
    </xf>
    <xf numFmtId="0" fontId="3" fillId="14" borderId="50" xfId="0" applyFont="1" applyFill="1" applyBorder="1" applyAlignment="1">
      <alignment horizontal="center"/>
    </xf>
    <xf numFmtId="0" fontId="3" fillId="4" borderId="50" xfId="0" applyFont="1" applyFill="1" applyBorder="1" applyAlignment="1">
      <alignment horizontal="center"/>
    </xf>
    <xf numFmtId="0" fontId="9" fillId="0" borderId="50" xfId="0" applyFont="1" applyFill="1" applyBorder="1" applyAlignment="1">
      <alignment horizontal="left"/>
    </xf>
    <xf numFmtId="165" fontId="8" fillId="0" borderId="51" xfId="0" applyNumberFormat="1" applyFont="1" applyFill="1" applyBorder="1" applyAlignment="1">
      <alignment horizontal="right" vertical="center"/>
    </xf>
    <xf numFmtId="0" fontId="3" fillId="0" borderId="51" xfId="0" applyFont="1" applyBorder="1"/>
    <xf numFmtId="0" fontId="3" fillId="0" borderId="51" xfId="0" applyFont="1" applyBorder="1" applyAlignment="1">
      <alignment horizontal="center" vertical="center"/>
    </xf>
    <xf numFmtId="0" fontId="41" fillId="0" borderId="7" xfId="1" applyFont="1" applyFill="1" applyBorder="1" applyAlignment="1">
      <alignment horizontal="center" vertical="center"/>
    </xf>
    <xf numFmtId="0" fontId="3" fillId="0" borderId="15" xfId="0" applyFont="1" applyBorder="1" applyAlignment="1">
      <alignment horizontal="right" vertical="center"/>
    </xf>
    <xf numFmtId="0" fontId="3" fillId="0" borderId="42" xfId="0" applyFont="1" applyBorder="1"/>
    <xf numFmtId="168" fontId="3" fillId="0" borderId="7" xfId="0" applyNumberFormat="1" applyFont="1" applyBorder="1" applyAlignment="1">
      <alignment horizontal="center"/>
    </xf>
    <xf numFmtId="0" fontId="3" fillId="0" borderId="51" xfId="0" applyFont="1" applyBorder="1" applyAlignment="1">
      <alignment horizontal="center"/>
    </xf>
    <xf numFmtId="168" fontId="3" fillId="0" borderId="51" xfId="0" applyNumberFormat="1" applyFont="1" applyBorder="1" applyAlignment="1">
      <alignment horizontal="center"/>
    </xf>
    <xf numFmtId="0" fontId="41" fillId="0" borderId="51" xfId="1" applyFont="1" applyFill="1" applyBorder="1" applyAlignment="1">
      <alignment horizontal="center" vertical="center"/>
    </xf>
    <xf numFmtId="0" fontId="0" fillId="0" borderId="0" xfId="0" applyFill="1" applyAlignment="1">
      <alignment vertical="center"/>
    </xf>
    <xf numFmtId="0" fontId="0" fillId="0" borderId="0" xfId="0" applyFill="1" applyAlignment="1"/>
    <xf numFmtId="0" fontId="0" fillId="0" borderId="0" xfId="0" applyFont="1" applyFill="1"/>
    <xf numFmtId="0" fontId="0" fillId="0" borderId="0" xfId="0" applyFont="1" applyFill="1" applyAlignment="1"/>
    <xf numFmtId="0" fontId="0" fillId="2" borderId="22" xfId="0" applyFill="1" applyBorder="1" applyAlignment="1">
      <alignment horizontal="center" vertical="center"/>
    </xf>
    <xf numFmtId="0" fontId="0" fillId="0" borderId="48" xfId="0" applyBorder="1" applyAlignment="1">
      <alignment horizontal="center" vertical="center"/>
    </xf>
    <xf numFmtId="0" fontId="0" fillId="2" borderId="52" xfId="0" applyFill="1" applyBorder="1" applyAlignment="1">
      <alignment horizontal="center" vertical="center"/>
    </xf>
    <xf numFmtId="0" fontId="0" fillId="0" borderId="33" xfId="0" applyBorder="1" applyAlignment="1">
      <alignment horizontal="center" vertical="center"/>
    </xf>
    <xf numFmtId="0" fontId="0" fillId="2" borderId="28" xfId="0" applyFill="1" applyBorder="1" applyAlignment="1">
      <alignment horizontal="center" vertical="center"/>
    </xf>
    <xf numFmtId="3" fontId="0" fillId="0" borderId="0" xfId="0" applyNumberFormat="1"/>
    <xf numFmtId="0" fontId="0" fillId="0" borderId="49" xfId="0" applyBorder="1"/>
    <xf numFmtId="0" fontId="0" fillId="0" borderId="50" xfId="0" applyBorder="1" applyAlignment="1">
      <alignment horizontal="center"/>
    </xf>
    <xf numFmtId="0" fontId="0" fillId="0" borderId="57" xfId="0" applyBorder="1"/>
    <xf numFmtId="0" fontId="0" fillId="0" borderId="21" xfId="0" applyBorder="1"/>
    <xf numFmtId="0" fontId="0" fillId="0" borderId="23" xfId="0" applyBorder="1"/>
    <xf numFmtId="0" fontId="0" fillId="0" borderId="24" xfId="0" applyBorder="1"/>
    <xf numFmtId="0" fontId="0" fillId="0" borderId="1" xfId="0" applyBorder="1"/>
    <xf numFmtId="0" fontId="0" fillId="0" borderId="2" xfId="0" applyBorder="1" applyAlignment="1">
      <alignment horizontal="center"/>
    </xf>
    <xf numFmtId="0" fontId="0" fillId="2" borderId="24" xfId="0" applyFill="1" applyBorder="1" applyAlignment="1">
      <alignment horizontal="center" vertical="center"/>
    </xf>
    <xf numFmtId="0" fontId="0" fillId="2" borderId="23" xfId="0" applyFill="1" applyBorder="1"/>
    <xf numFmtId="0" fontId="0" fillId="0" borderId="24" xfId="0" applyBorder="1" applyAlignment="1">
      <alignment horizontal="center"/>
    </xf>
    <xf numFmtId="0" fontId="0" fillId="2" borderId="30" xfId="0" applyFill="1" applyBorder="1"/>
    <xf numFmtId="0" fontId="0" fillId="0" borderId="58" xfId="0" applyBorder="1"/>
    <xf numFmtId="0" fontId="0" fillId="0" borderId="59" xfId="0" applyBorder="1"/>
    <xf numFmtId="0" fontId="0" fillId="0" borderId="60" xfId="0" applyBorder="1"/>
    <xf numFmtId="0" fontId="0" fillId="0" borderId="30" xfId="0" applyBorder="1"/>
    <xf numFmtId="0" fontId="0" fillId="2" borderId="28" xfId="0" applyFill="1" applyBorder="1" applyAlignment="1">
      <alignment horizontal="center"/>
    </xf>
    <xf numFmtId="0" fontId="0" fillId="0" borderId="54" xfId="0" applyBorder="1"/>
    <xf numFmtId="0" fontId="0" fillId="2" borderId="30" xfId="0" applyFill="1" applyBorder="1" applyAlignment="1">
      <alignment vertical="center"/>
    </xf>
    <xf numFmtId="0" fontId="0" fillId="0" borderId="12" xfId="0" applyBorder="1" applyAlignment="1">
      <alignment horizontal="center"/>
    </xf>
    <xf numFmtId="0" fontId="0" fillId="0" borderId="48" xfId="0" applyBorder="1" applyAlignment="1">
      <alignment horizontal="center"/>
    </xf>
    <xf numFmtId="0" fontId="0" fillId="0" borderId="28" xfId="0" applyBorder="1"/>
    <xf numFmtId="170" fontId="0" fillId="0" borderId="0" xfId="5" applyNumberFormat="1" applyFont="1"/>
    <xf numFmtId="0" fontId="0" fillId="0" borderId="54" xfId="0" applyBorder="1" applyAlignment="1">
      <alignment horizontal="center"/>
    </xf>
    <xf numFmtId="0" fontId="7" fillId="0" borderId="28" xfId="0" applyFont="1" applyBorder="1" applyAlignment="1">
      <alignment horizontal="center"/>
    </xf>
    <xf numFmtId="0" fontId="0" fillId="0" borderId="8" xfId="0" applyBorder="1" applyAlignment="1">
      <alignment horizontal="center"/>
    </xf>
    <xf numFmtId="0" fontId="0" fillId="0" borderId="53" xfId="0" applyBorder="1" applyAlignment="1">
      <alignment horizontal="center"/>
    </xf>
    <xf numFmtId="0" fontId="0" fillId="0" borderId="46"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22" xfId="0" applyBorder="1" applyAlignment="1">
      <alignment horizontal="center"/>
    </xf>
    <xf numFmtId="0" fontId="0" fillId="0" borderId="52" xfId="0" applyBorder="1" applyAlignment="1">
      <alignment horizontal="center"/>
    </xf>
    <xf numFmtId="0" fontId="0" fillId="2" borderId="30" xfId="0" applyFill="1" applyBorder="1" applyAlignment="1">
      <alignment horizontal="center" vertical="center"/>
    </xf>
    <xf numFmtId="0" fontId="0" fillId="0" borderId="58" xfId="0"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0" fillId="0" borderId="30" xfId="0" applyBorder="1" applyAlignment="1">
      <alignment horizontal="center"/>
    </xf>
    <xf numFmtId="165" fontId="0" fillId="8" borderId="22" xfId="0" applyNumberFormat="1" applyFill="1" applyBorder="1" applyAlignment="1">
      <alignment horizontal="center"/>
    </xf>
    <xf numFmtId="165" fontId="0" fillId="8" borderId="24" xfId="0" applyNumberFormat="1" applyFill="1" applyBorder="1" applyAlignment="1">
      <alignment horizontal="center"/>
    </xf>
    <xf numFmtId="165" fontId="0" fillId="8" borderId="52" xfId="0" applyNumberFormat="1" applyFill="1" applyBorder="1" applyAlignment="1">
      <alignment horizontal="center"/>
    </xf>
    <xf numFmtId="165" fontId="0" fillId="8" borderId="28" xfId="0" applyNumberFormat="1" applyFill="1" applyBorder="1" applyAlignment="1">
      <alignment horizontal="center"/>
    </xf>
    <xf numFmtId="165" fontId="0" fillId="14" borderId="22" xfId="0" applyNumberFormat="1" applyFill="1" applyBorder="1" applyAlignment="1">
      <alignment horizontal="center"/>
    </xf>
    <xf numFmtId="165" fontId="0" fillId="14" borderId="24" xfId="0" applyNumberFormat="1" applyFill="1" applyBorder="1" applyAlignment="1">
      <alignment horizontal="center"/>
    </xf>
    <xf numFmtId="165" fontId="0" fillId="14" borderId="52" xfId="0" applyNumberFormat="1" applyFill="1" applyBorder="1" applyAlignment="1">
      <alignment horizontal="center"/>
    </xf>
    <xf numFmtId="165" fontId="0" fillId="14" borderId="28" xfId="0" applyNumberFormat="1" applyFill="1" applyBorder="1" applyAlignment="1">
      <alignment horizontal="center"/>
    </xf>
    <xf numFmtId="165" fontId="0" fillId="3" borderId="28" xfId="0" applyNumberFormat="1" applyFill="1" applyBorder="1" applyAlignment="1">
      <alignment horizontal="center"/>
    </xf>
    <xf numFmtId="165" fontId="0" fillId="0" borderId="8" xfId="0" applyNumberFormat="1" applyBorder="1"/>
    <xf numFmtId="165" fontId="0" fillId="0" borderId="2" xfId="0" applyNumberFormat="1" applyBorder="1"/>
    <xf numFmtId="165" fontId="0" fillId="0" borderId="53" xfId="0" applyNumberFormat="1" applyBorder="1"/>
    <xf numFmtId="165" fontId="0" fillId="0" borderId="12" xfId="0" applyNumberFormat="1" applyBorder="1"/>
    <xf numFmtId="165" fontId="0" fillId="0" borderId="46" xfId="0" applyNumberFormat="1" applyBorder="1"/>
    <xf numFmtId="165" fontId="0" fillId="0" borderId="50" xfId="0" applyNumberFormat="1" applyBorder="1"/>
    <xf numFmtId="165" fontId="0" fillId="0" borderId="18" xfId="0" applyNumberFormat="1" applyBorder="1"/>
    <xf numFmtId="165" fontId="0" fillId="0" borderId="48" xfId="0" applyNumberFormat="1" applyBorder="1"/>
    <xf numFmtId="165" fontId="0" fillId="0" borderId="55" xfId="0" applyNumberFormat="1" applyBorder="1"/>
    <xf numFmtId="165" fontId="0" fillId="0" borderId="21" xfId="0" applyNumberFormat="1" applyBorder="1"/>
    <xf numFmtId="165" fontId="0" fillId="0" borderId="56" xfId="0" applyNumberFormat="1" applyBorder="1"/>
    <xf numFmtId="165" fontId="0" fillId="0" borderId="54" xfId="0" applyNumberFormat="1" applyBorder="1"/>
    <xf numFmtId="165" fontId="0" fillId="0" borderId="22" xfId="0" applyNumberFormat="1" applyBorder="1"/>
    <xf numFmtId="165" fontId="0" fillId="0" borderId="24" xfId="0" applyNumberFormat="1" applyBorder="1"/>
    <xf numFmtId="165" fontId="0" fillId="0" borderId="52" xfId="0" applyNumberFormat="1" applyBorder="1"/>
    <xf numFmtId="165" fontId="7" fillId="0" borderId="28" xfId="0" applyNumberFormat="1" applyFont="1" applyBorder="1"/>
    <xf numFmtId="165" fontId="0" fillId="0" borderId="0" xfId="0" applyNumberFormat="1"/>
    <xf numFmtId="165" fontId="0" fillId="0" borderId="0" xfId="0" applyNumberFormat="1" applyAlignment="1">
      <alignment horizontal="center"/>
    </xf>
    <xf numFmtId="0" fontId="14" fillId="2" borderId="24" xfId="0" applyFont="1" applyFill="1" applyBorder="1" applyAlignment="1">
      <alignment horizontal="center"/>
    </xf>
    <xf numFmtId="0" fontId="0" fillId="0" borderId="49" xfId="0" applyFont="1" applyFill="1" applyBorder="1" applyAlignment="1">
      <alignment horizontal="center" vertical="center"/>
    </xf>
    <xf numFmtId="0" fontId="14" fillId="0" borderId="50" xfId="0" applyFont="1" applyBorder="1" applyAlignment="1">
      <alignment horizontal="center"/>
    </xf>
    <xf numFmtId="0" fontId="6" fillId="0" borderId="50" xfId="1" applyFont="1" applyBorder="1" applyAlignment="1">
      <alignment horizontal="center"/>
    </xf>
    <xf numFmtId="0" fontId="0" fillId="0" borderId="50" xfId="0" applyFont="1" applyBorder="1"/>
    <xf numFmtId="49" fontId="17" fillId="0" borderId="50" xfId="0" applyNumberFormat="1" applyFont="1" applyFill="1" applyBorder="1" applyAlignment="1">
      <alignment horizontal="left"/>
    </xf>
    <xf numFmtId="49" fontId="17" fillId="0" borderId="50" xfId="0" applyNumberFormat="1" applyFont="1" applyFill="1" applyBorder="1" applyAlignment="1">
      <alignment horizontal="center"/>
    </xf>
    <xf numFmtId="0" fontId="16" fillId="0" borderId="50" xfId="0" applyFont="1" applyFill="1" applyBorder="1" applyAlignment="1">
      <alignment horizontal="left"/>
    </xf>
    <xf numFmtId="49" fontId="16" fillId="0" borderId="50" xfId="0" applyNumberFormat="1" applyFont="1" applyFill="1" applyBorder="1" applyAlignment="1">
      <alignment horizontal="left"/>
    </xf>
    <xf numFmtId="49" fontId="17" fillId="0" borderId="51" xfId="0" applyNumberFormat="1" applyFont="1" applyFill="1" applyBorder="1" applyAlignment="1">
      <alignment horizontal="center"/>
    </xf>
    <xf numFmtId="164" fontId="17" fillId="0" borderId="46" xfId="0" applyNumberFormat="1" applyFont="1" applyFill="1" applyBorder="1" applyAlignment="1">
      <alignment horizontal="center"/>
    </xf>
    <xf numFmtId="164" fontId="17" fillId="0" borderId="50" xfId="0" applyNumberFormat="1" applyFont="1" applyFill="1" applyBorder="1" applyAlignment="1">
      <alignment horizontal="center"/>
    </xf>
    <xf numFmtId="0" fontId="17" fillId="0" borderId="50" xfId="0" applyNumberFormat="1" applyFont="1" applyFill="1" applyBorder="1" applyAlignment="1">
      <alignment horizontal="center" vertical="center"/>
    </xf>
    <xf numFmtId="164" fontId="17" fillId="0" borderId="51" xfId="0" applyNumberFormat="1" applyFont="1" applyFill="1" applyBorder="1" applyAlignment="1">
      <alignment horizontal="center"/>
    </xf>
    <xf numFmtId="167" fontId="17" fillId="0" borderId="46" xfId="0" applyNumberFormat="1" applyFont="1" applyFill="1" applyBorder="1" applyAlignment="1">
      <alignment horizontal="right"/>
    </xf>
    <xf numFmtId="167" fontId="17" fillId="0" borderId="50" xfId="0" applyNumberFormat="1" applyFont="1" applyFill="1" applyBorder="1" applyAlignment="1">
      <alignment horizontal="right"/>
    </xf>
    <xf numFmtId="167" fontId="17" fillId="0" borderId="51" xfId="0" applyNumberFormat="1" applyFont="1" applyFill="1" applyBorder="1" applyAlignment="1">
      <alignment horizontal="right"/>
    </xf>
    <xf numFmtId="167" fontId="17" fillId="0" borderId="48" xfId="0" applyNumberFormat="1" applyFont="1" applyFill="1" applyBorder="1" applyAlignment="1">
      <alignment horizontal="right"/>
    </xf>
    <xf numFmtId="167" fontId="0" fillId="0" borderId="50" xfId="0" applyNumberFormat="1" applyFont="1" applyFill="1" applyBorder="1" applyAlignment="1">
      <alignment horizontal="right" vertical="center"/>
    </xf>
    <xf numFmtId="167" fontId="0" fillId="5" borderId="46" xfId="0" applyNumberFormat="1" applyFont="1" applyFill="1" applyBorder="1" applyAlignment="1">
      <alignment horizontal="right"/>
    </xf>
    <xf numFmtId="167" fontId="0" fillId="5" borderId="51" xfId="0" applyNumberFormat="1" applyFont="1" applyFill="1" applyBorder="1" applyAlignment="1">
      <alignment horizontal="right"/>
    </xf>
    <xf numFmtId="0" fontId="0" fillId="5" borderId="46" xfId="0" applyFont="1" applyFill="1" applyBorder="1" applyAlignment="1">
      <alignment horizontal="left"/>
    </xf>
    <xf numFmtId="0" fontId="0" fillId="5" borderId="50" xfId="0" applyFont="1" applyFill="1" applyBorder="1" applyAlignment="1">
      <alignment horizontal="left"/>
    </xf>
    <xf numFmtId="0" fontId="0" fillId="5" borderId="51" xfId="0" applyFont="1" applyFill="1" applyBorder="1" applyAlignment="1">
      <alignment horizontal="left"/>
    </xf>
    <xf numFmtId="49" fontId="17" fillId="0" borderId="46" xfId="0" applyNumberFormat="1" applyFont="1" applyFill="1" applyBorder="1" applyAlignment="1">
      <alignment horizontal="left"/>
    </xf>
    <xf numFmtId="49" fontId="17" fillId="0" borderId="51" xfId="0" applyNumberFormat="1" applyFont="1" applyFill="1" applyBorder="1" applyAlignment="1">
      <alignment horizontal="left"/>
    </xf>
    <xf numFmtId="0" fontId="0" fillId="0" borderId="46" xfId="0" applyFont="1" applyBorder="1" applyAlignment="1"/>
    <xf numFmtId="165" fontId="13" fillId="0" borderId="50" xfId="0" applyNumberFormat="1" applyFont="1" applyFill="1" applyBorder="1" applyAlignment="1">
      <alignment horizontal="right" vertical="center"/>
    </xf>
    <xf numFmtId="165" fontId="13" fillId="0" borderId="51" xfId="0" applyNumberFormat="1" applyFont="1" applyFill="1" applyBorder="1" applyAlignment="1">
      <alignment horizontal="right" vertical="center"/>
    </xf>
    <xf numFmtId="0" fontId="0" fillId="0" borderId="48" xfId="0" applyFont="1" applyBorder="1" applyAlignment="1"/>
    <xf numFmtId="49" fontId="17" fillId="0" borderId="46" xfId="0" applyNumberFormat="1" applyFont="1" applyFill="1" applyBorder="1" applyAlignment="1">
      <alignment horizontal="center"/>
    </xf>
    <xf numFmtId="0" fontId="0" fillId="0" borderId="49" xfId="0" applyFont="1" applyBorder="1" applyAlignment="1">
      <alignment horizontal="center"/>
    </xf>
    <xf numFmtId="0" fontId="0" fillId="0" borderId="50" xfId="0" applyFont="1" applyBorder="1" applyAlignment="1">
      <alignment horizontal="center"/>
    </xf>
    <xf numFmtId="0" fontId="0" fillId="0" borderId="51" xfId="0" applyFont="1" applyBorder="1" applyAlignment="1">
      <alignment horizontal="center"/>
    </xf>
    <xf numFmtId="0" fontId="17" fillId="0" borderId="50" xfId="0" applyNumberFormat="1" applyFont="1" applyFill="1" applyBorder="1" applyAlignment="1">
      <alignment horizontal="center"/>
    </xf>
    <xf numFmtId="0" fontId="0" fillId="0" borderId="48" xfId="0" applyFont="1" applyFill="1" applyBorder="1" applyAlignment="1">
      <alignment horizontal="center" vertical="center"/>
    </xf>
    <xf numFmtId="168" fontId="0" fillId="0" borderId="49" xfId="0" applyNumberFormat="1" applyFont="1" applyBorder="1" applyAlignment="1">
      <alignment horizontal="center"/>
    </xf>
    <xf numFmtId="168" fontId="0" fillId="0" borderId="50" xfId="0" applyNumberFormat="1" applyFont="1" applyBorder="1" applyAlignment="1">
      <alignment horizontal="center"/>
    </xf>
    <xf numFmtId="168" fontId="0" fillId="0" borderId="51" xfId="0" applyNumberFormat="1" applyFont="1" applyBorder="1" applyAlignment="1">
      <alignment horizontal="center"/>
    </xf>
    <xf numFmtId="0" fontId="0" fillId="0" borderId="48" xfId="0" applyFont="1" applyBorder="1" applyAlignment="1">
      <alignment horizontal="center" vertical="center"/>
    </xf>
    <xf numFmtId="0" fontId="18" fillId="10" borderId="49" xfId="0" applyFont="1" applyFill="1" applyBorder="1" applyAlignment="1">
      <alignment horizontal="center"/>
    </xf>
    <xf numFmtId="165" fontId="0" fillId="0" borderId="2" xfId="0" applyNumberFormat="1" applyBorder="1" applyAlignment="1">
      <alignment horizontal="right"/>
    </xf>
    <xf numFmtId="165" fontId="0" fillId="0" borderId="53" xfId="0" applyNumberFormat="1" applyBorder="1" applyAlignment="1">
      <alignment horizontal="right"/>
    </xf>
    <xf numFmtId="165" fontId="0" fillId="0" borderId="12" xfId="0" applyNumberFormat="1" applyBorder="1" applyAlignment="1">
      <alignment horizontal="right"/>
    </xf>
    <xf numFmtId="165" fontId="0" fillId="0" borderId="8" xfId="0" applyNumberFormat="1" applyBorder="1" applyAlignment="1">
      <alignment horizontal="right"/>
    </xf>
    <xf numFmtId="165" fontId="0" fillId="0" borderId="50" xfId="0" applyNumberFormat="1" applyBorder="1" applyAlignment="1">
      <alignment horizontal="right"/>
    </xf>
    <xf numFmtId="165" fontId="0" fillId="0" borderId="18" xfId="0" applyNumberFormat="1" applyBorder="1" applyAlignment="1">
      <alignment horizontal="right"/>
    </xf>
    <xf numFmtId="165" fontId="0" fillId="0" borderId="48" xfId="0" applyNumberFormat="1" applyBorder="1" applyAlignment="1">
      <alignment horizontal="right"/>
    </xf>
    <xf numFmtId="165" fontId="0" fillId="0" borderId="46" xfId="0" applyNumberFormat="1" applyBorder="1" applyAlignment="1">
      <alignment horizontal="right"/>
    </xf>
    <xf numFmtId="165" fontId="0" fillId="0" borderId="21" xfId="0" applyNumberFormat="1" applyBorder="1" applyAlignment="1">
      <alignment horizontal="right"/>
    </xf>
    <xf numFmtId="165" fontId="0" fillId="0" borderId="56" xfId="0" applyNumberFormat="1" applyBorder="1" applyAlignment="1">
      <alignment horizontal="right"/>
    </xf>
    <xf numFmtId="165" fontId="0" fillId="0" borderId="54" xfId="0" applyNumberFormat="1" applyBorder="1" applyAlignment="1">
      <alignment horizontal="right"/>
    </xf>
    <xf numFmtId="165" fontId="0" fillId="0" borderId="55" xfId="0" applyNumberFormat="1" applyBorder="1" applyAlignment="1">
      <alignment horizontal="right"/>
    </xf>
    <xf numFmtId="165" fontId="0" fillId="0" borderId="24" xfId="0" applyNumberFormat="1" applyBorder="1" applyAlignment="1">
      <alignment horizontal="right"/>
    </xf>
    <xf numFmtId="165" fontId="0" fillId="0" borderId="52" xfId="0" applyNumberFormat="1" applyBorder="1" applyAlignment="1">
      <alignment horizontal="right"/>
    </xf>
    <xf numFmtId="165" fontId="7" fillId="0" borderId="28" xfId="0" applyNumberFormat="1" applyFont="1" applyBorder="1" applyAlignment="1">
      <alignment horizontal="right"/>
    </xf>
    <xf numFmtId="165" fontId="0" fillId="0" borderId="22" xfId="0" applyNumberFormat="1" applyBorder="1" applyAlignment="1">
      <alignment horizontal="right"/>
    </xf>
    <xf numFmtId="0" fontId="0" fillId="2" borderId="30" xfId="0" applyFill="1" applyBorder="1" applyAlignment="1">
      <alignment horizontal="center"/>
    </xf>
    <xf numFmtId="3" fontId="0" fillId="3" borderId="61" xfId="0" applyNumberFormat="1" applyFill="1" applyBorder="1" applyAlignment="1">
      <alignment horizontal="center"/>
    </xf>
    <xf numFmtId="165" fontId="0" fillId="3" borderId="31" xfId="0" applyNumberFormat="1" applyFill="1" applyBorder="1" applyAlignment="1">
      <alignment horizontal="center"/>
    </xf>
    <xf numFmtId="165" fontId="0" fillId="0" borderId="65" xfId="0" applyNumberFormat="1" applyBorder="1"/>
    <xf numFmtId="165" fontId="0" fillId="0" borderId="37" xfId="0" applyNumberFormat="1" applyBorder="1"/>
    <xf numFmtId="165" fontId="0" fillId="3" borderId="61" xfId="0" applyNumberFormat="1" applyFill="1" applyBorder="1" applyAlignment="1">
      <alignment horizontal="center"/>
    </xf>
    <xf numFmtId="3" fontId="0" fillId="0" borderId="58" xfId="0" applyNumberFormat="1" applyBorder="1" applyAlignment="1">
      <alignment horizontal="center"/>
    </xf>
    <xf numFmtId="3" fontId="0" fillId="0" borderId="59" xfId="0" applyNumberFormat="1" applyBorder="1" applyAlignment="1">
      <alignment horizontal="center"/>
    </xf>
    <xf numFmtId="3" fontId="0" fillId="0" borderId="60" xfId="0" applyNumberFormat="1" applyBorder="1" applyAlignment="1">
      <alignment horizontal="center"/>
    </xf>
    <xf numFmtId="3" fontId="7" fillId="0" borderId="30" xfId="0" applyNumberFormat="1" applyFont="1" applyBorder="1" applyAlignment="1">
      <alignment horizontal="center"/>
    </xf>
    <xf numFmtId="165" fontId="0" fillId="0" borderId="68" xfId="0" applyNumberFormat="1" applyBorder="1"/>
    <xf numFmtId="165" fontId="0" fillId="0" borderId="31" xfId="0" applyNumberFormat="1" applyBorder="1"/>
    <xf numFmtId="165" fontId="0" fillId="0" borderId="65" xfId="0" applyNumberFormat="1" applyBorder="1" applyAlignment="1">
      <alignment horizontal="right"/>
    </xf>
    <xf numFmtId="165" fontId="0" fillId="0" borderId="37" xfId="0" applyNumberFormat="1" applyBorder="1" applyAlignment="1">
      <alignment horizontal="right"/>
    </xf>
    <xf numFmtId="165" fontId="0" fillId="0" borderId="68" xfId="0" applyNumberFormat="1" applyBorder="1" applyAlignment="1">
      <alignment horizontal="right"/>
    </xf>
    <xf numFmtId="165" fontId="0" fillId="0" borderId="31" xfId="0" applyNumberFormat="1" applyBorder="1" applyAlignment="1">
      <alignment horizontal="right"/>
    </xf>
    <xf numFmtId="0" fontId="2" fillId="0" borderId="39" xfId="0" applyFont="1" applyBorder="1"/>
    <xf numFmtId="0" fontId="0" fillId="0" borderId="40" xfId="0" applyBorder="1"/>
    <xf numFmtId="0" fontId="0" fillId="0" borderId="14" xfId="0" quotePrefix="1" applyBorder="1"/>
    <xf numFmtId="0" fontId="0" fillId="0" borderId="43" xfId="0" quotePrefix="1" applyBorder="1"/>
    <xf numFmtId="0" fontId="0" fillId="5" borderId="62" xfId="0" applyFill="1" applyBorder="1" applyAlignment="1">
      <alignment horizontal="center"/>
    </xf>
    <xf numFmtId="0" fontId="0" fillId="5" borderId="63" xfId="0" applyFill="1" applyBorder="1" applyAlignment="1">
      <alignment horizontal="center"/>
    </xf>
    <xf numFmtId="0" fontId="0" fillId="5" borderId="66" xfId="0" applyFill="1" applyBorder="1" applyAlignment="1">
      <alignment horizontal="center"/>
    </xf>
    <xf numFmtId="0" fontId="7" fillId="5" borderId="67" xfId="0" applyFont="1" applyFill="1" applyBorder="1" applyAlignment="1">
      <alignment horizontal="center"/>
    </xf>
    <xf numFmtId="165" fontId="0" fillId="5" borderId="62" xfId="0" applyNumberFormat="1" applyFill="1" applyBorder="1"/>
    <xf numFmtId="165" fontId="0" fillId="5" borderId="63" xfId="0" applyNumberFormat="1" applyFill="1" applyBorder="1"/>
    <xf numFmtId="165" fontId="0" fillId="5" borderId="66" xfId="0" applyNumberFormat="1" applyFill="1" applyBorder="1"/>
    <xf numFmtId="165" fontId="0" fillId="5" borderId="67" xfId="0" applyNumberFormat="1" applyFill="1" applyBorder="1"/>
    <xf numFmtId="165" fontId="0" fillId="5" borderId="62" xfId="0" applyNumberFormat="1" applyFill="1" applyBorder="1" applyAlignment="1">
      <alignment horizontal="right"/>
    </xf>
    <xf numFmtId="165" fontId="0" fillId="5" borderId="63" xfId="0" applyNumberFormat="1" applyFill="1" applyBorder="1" applyAlignment="1">
      <alignment horizontal="right"/>
    </xf>
    <xf numFmtId="165" fontId="0" fillId="5" borderId="66" xfId="0" applyNumberFormat="1" applyFill="1" applyBorder="1" applyAlignment="1">
      <alignment horizontal="right"/>
    </xf>
    <xf numFmtId="165" fontId="0" fillId="5" borderId="67" xfId="0" applyNumberFormat="1" applyFill="1" applyBorder="1" applyAlignment="1">
      <alignment horizontal="right"/>
    </xf>
    <xf numFmtId="0" fontId="0" fillId="5" borderId="64" xfId="0" applyFill="1" applyBorder="1" applyAlignment="1">
      <alignment horizontal="center"/>
    </xf>
    <xf numFmtId="0" fontId="0" fillId="5" borderId="12" xfId="0" applyFill="1" applyBorder="1" applyAlignment="1">
      <alignment horizontal="center"/>
    </xf>
    <xf numFmtId="0" fontId="0" fillId="5" borderId="48" xfId="0" applyFill="1" applyBorder="1" applyAlignment="1">
      <alignment horizontal="center"/>
    </xf>
    <xf numFmtId="0" fontId="0" fillId="5" borderId="54" xfId="0" applyFill="1" applyBorder="1" applyAlignment="1">
      <alignment horizontal="center"/>
    </xf>
    <xf numFmtId="0" fontId="7" fillId="5" borderId="28" xfId="0" applyFont="1" applyFill="1" applyBorder="1" applyAlignment="1">
      <alignment horizontal="center"/>
    </xf>
    <xf numFmtId="165" fontId="0" fillId="5" borderId="64" xfId="0" applyNumberFormat="1" applyFill="1" applyBorder="1"/>
    <xf numFmtId="165" fontId="0" fillId="5" borderId="2" xfId="0" applyNumberFormat="1" applyFill="1" applyBorder="1"/>
    <xf numFmtId="165" fontId="0" fillId="5" borderId="50" xfId="0" applyNumberFormat="1" applyFill="1" applyBorder="1"/>
    <xf numFmtId="165" fontId="0" fillId="5" borderId="21" xfId="0" applyNumberFormat="1" applyFill="1" applyBorder="1"/>
    <xf numFmtId="165" fontId="0" fillId="5" borderId="24" xfId="0" applyNumberFormat="1" applyFill="1" applyBorder="1"/>
    <xf numFmtId="165" fontId="0" fillId="3" borderId="30" xfId="0" applyNumberFormat="1" applyFill="1" applyBorder="1" applyAlignment="1">
      <alignment horizontal="center"/>
    </xf>
    <xf numFmtId="165" fontId="0" fillId="0" borderId="58" xfId="0" applyNumberFormat="1" applyBorder="1"/>
    <xf numFmtId="165" fontId="0" fillId="0" borderId="59" xfId="0" applyNumberFormat="1" applyBorder="1"/>
    <xf numFmtId="165" fontId="0" fillId="2" borderId="61" xfId="0" applyNumberFormat="1" applyFill="1" applyBorder="1" applyAlignment="1">
      <alignment horizontal="center"/>
    </xf>
    <xf numFmtId="0" fontId="44" fillId="0" borderId="0" xfId="0" applyFont="1" applyFill="1" applyAlignment="1">
      <alignment horizontal="left"/>
    </xf>
    <xf numFmtId="0" fontId="3" fillId="0" borderId="46" xfId="0" applyFont="1" applyBorder="1" applyAlignment="1">
      <alignment horizontal="center"/>
    </xf>
    <xf numFmtId="0" fontId="3" fillId="0" borderId="46" xfId="0" applyFont="1" applyBorder="1" applyAlignment="1">
      <alignment horizontal="center" vertical="center"/>
    </xf>
    <xf numFmtId="0" fontId="3" fillId="0" borderId="49" xfId="0" applyFont="1" applyBorder="1" applyAlignment="1">
      <alignment horizontal="center" vertical="center"/>
    </xf>
    <xf numFmtId="0" fontId="3" fillId="0" borderId="46" xfId="0" applyFont="1" applyBorder="1" applyAlignment="1">
      <alignment horizontal="left" vertical="center"/>
    </xf>
    <xf numFmtId="0" fontId="3" fillId="0" borderId="69" xfId="0" applyFont="1" applyFill="1" applyBorder="1" applyAlignment="1">
      <alignment horizontal="center" vertical="center"/>
    </xf>
    <xf numFmtId="0" fontId="3" fillId="0" borderId="70" xfId="0" applyFont="1" applyBorder="1" applyAlignment="1">
      <alignment horizontal="center"/>
    </xf>
    <xf numFmtId="0" fontId="3" fillId="0" borderId="69" xfId="0" applyFont="1" applyBorder="1" applyAlignment="1">
      <alignment horizontal="center" vertical="center"/>
    </xf>
    <xf numFmtId="0" fontId="3" fillId="0" borderId="73" xfId="0" applyFont="1" applyBorder="1" applyAlignment="1">
      <alignment horizontal="center" vertical="center"/>
    </xf>
    <xf numFmtId="0" fontId="3" fillId="0" borderId="70" xfId="0" applyFont="1" applyBorder="1" applyAlignment="1">
      <alignment horizontal="center" vertical="center"/>
    </xf>
    <xf numFmtId="0" fontId="3" fillId="0" borderId="73" xfId="0" applyFont="1" applyBorder="1"/>
    <xf numFmtId="0" fontId="3" fillId="0" borderId="73" xfId="0" applyFont="1" applyBorder="1" applyAlignment="1">
      <alignment vertical="center"/>
    </xf>
    <xf numFmtId="0" fontId="3" fillId="0" borderId="73" xfId="0" applyFont="1" applyBorder="1" applyAlignment="1">
      <alignment horizontal="left" vertical="center"/>
    </xf>
    <xf numFmtId="0" fontId="3" fillId="0" borderId="70" xfId="0" applyFont="1" applyBorder="1" applyAlignment="1">
      <alignment horizontal="left" vertical="center"/>
    </xf>
    <xf numFmtId="0" fontId="3" fillId="0" borderId="73" xfId="0" applyFont="1" applyBorder="1" applyAlignment="1">
      <alignment horizontal="left"/>
    </xf>
    <xf numFmtId="0" fontId="3" fillId="0" borderId="74" xfId="0" applyFont="1" applyBorder="1" applyAlignment="1">
      <alignment horizontal="center" vertical="center"/>
    </xf>
    <xf numFmtId="164" fontId="3" fillId="0" borderId="70" xfId="0" applyNumberFormat="1" applyFont="1" applyBorder="1" applyAlignment="1">
      <alignment horizontal="center" vertical="center"/>
    </xf>
    <xf numFmtId="164" fontId="3" fillId="0" borderId="73" xfId="0" applyNumberFormat="1" applyFont="1" applyBorder="1" applyAlignment="1">
      <alignment horizontal="center" vertical="center"/>
    </xf>
    <xf numFmtId="3" fontId="3" fillId="0" borderId="73" xfId="0" applyNumberFormat="1" applyFont="1" applyBorder="1" applyAlignment="1">
      <alignment vertical="center"/>
    </xf>
    <xf numFmtId="164" fontId="3" fillId="0" borderId="74" xfId="0" applyNumberFormat="1" applyFont="1" applyBorder="1" applyAlignment="1">
      <alignment horizontal="center" vertical="center"/>
    </xf>
    <xf numFmtId="167" fontId="3" fillId="0" borderId="70" xfId="0" applyNumberFormat="1" applyFont="1" applyBorder="1" applyAlignment="1">
      <alignment horizontal="right" vertical="center"/>
    </xf>
    <xf numFmtId="167" fontId="3" fillId="0" borderId="73" xfId="0" applyNumberFormat="1" applyFont="1" applyBorder="1" applyAlignment="1">
      <alignment horizontal="right" vertical="center"/>
    </xf>
    <xf numFmtId="167" fontId="3" fillId="0" borderId="74" xfId="0" applyNumberFormat="1" applyFont="1" applyBorder="1" applyAlignment="1">
      <alignment horizontal="right" vertical="center"/>
    </xf>
    <xf numFmtId="167" fontId="3" fillId="0" borderId="75" xfId="0" applyNumberFormat="1" applyFont="1" applyBorder="1" applyAlignment="1">
      <alignment horizontal="right" vertical="center"/>
    </xf>
    <xf numFmtId="167" fontId="3" fillId="0" borderId="70" xfId="0" applyNumberFormat="1" applyFont="1" applyBorder="1" applyAlignment="1">
      <alignment vertical="center"/>
    </xf>
    <xf numFmtId="167" fontId="3" fillId="0" borderId="74" xfId="0" applyNumberFormat="1" applyFont="1" applyBorder="1" applyAlignment="1">
      <alignment vertical="center"/>
    </xf>
    <xf numFmtId="167" fontId="3" fillId="0" borderId="70" xfId="0" applyNumberFormat="1" applyFont="1" applyBorder="1" applyAlignment="1">
      <alignment horizontal="center"/>
    </xf>
    <xf numFmtId="167" fontId="3" fillId="0" borderId="74" xfId="0" applyNumberFormat="1" applyFont="1" applyBorder="1" applyAlignment="1">
      <alignment horizontal="center"/>
    </xf>
    <xf numFmtId="0" fontId="3" fillId="0" borderId="70" xfId="0" applyNumberFormat="1" applyFont="1" applyBorder="1" applyAlignment="1">
      <alignment horizontal="left" vertical="center"/>
    </xf>
    <xf numFmtId="0" fontId="3" fillId="0" borderId="73" xfId="0" applyNumberFormat="1" applyFont="1" applyBorder="1" applyAlignment="1">
      <alignment horizontal="left" vertical="center"/>
    </xf>
    <xf numFmtId="0" fontId="3" fillId="0" borderId="74" xfId="0" applyNumberFormat="1" applyFont="1" applyBorder="1" applyAlignment="1">
      <alignment horizontal="left" vertical="center"/>
    </xf>
    <xf numFmtId="165" fontId="3" fillId="0" borderId="73" xfId="0" applyNumberFormat="1" applyFont="1" applyBorder="1" applyAlignment="1">
      <alignment horizontal="right" vertical="center"/>
    </xf>
    <xf numFmtId="165" fontId="3" fillId="0" borderId="74" xfId="0" applyNumberFormat="1" applyFont="1" applyBorder="1" applyAlignment="1">
      <alignment horizontal="right" vertical="center"/>
    </xf>
    <xf numFmtId="0" fontId="3" fillId="0" borderId="75" xfId="0" applyFont="1" applyBorder="1" applyAlignment="1">
      <alignment vertical="center"/>
    </xf>
    <xf numFmtId="0" fontId="3" fillId="0" borderId="70" xfId="0" applyFont="1" applyBorder="1" applyAlignment="1">
      <alignment vertical="center"/>
    </xf>
    <xf numFmtId="167" fontId="3" fillId="0" borderId="74" xfId="0" applyNumberFormat="1" applyFont="1" applyBorder="1" applyAlignment="1">
      <alignment horizontal="center" vertical="center"/>
    </xf>
    <xf numFmtId="167" fontId="3" fillId="0" borderId="70" xfId="0" applyNumberFormat="1" applyFont="1" applyBorder="1" applyAlignment="1">
      <alignment horizontal="center" vertical="center"/>
    </xf>
    <xf numFmtId="167" fontId="3" fillId="0" borderId="73" xfId="0" applyNumberFormat="1" applyFont="1" applyBorder="1" applyAlignment="1">
      <alignment horizontal="center" vertical="center"/>
    </xf>
    <xf numFmtId="0" fontId="3" fillId="0" borderId="73" xfId="0" applyFont="1" applyBorder="1" applyAlignment="1">
      <alignment horizontal="center"/>
    </xf>
    <xf numFmtId="0" fontId="3" fillId="0" borderId="73" xfId="0" applyFont="1" applyBorder="1" applyAlignment="1"/>
    <xf numFmtId="0" fontId="3" fillId="0" borderId="74" xfId="0" applyFont="1" applyBorder="1" applyAlignment="1"/>
    <xf numFmtId="0" fontId="3" fillId="0" borderId="72" xfId="0" applyFont="1" applyBorder="1" applyAlignment="1">
      <alignment horizontal="center" vertical="center"/>
    </xf>
    <xf numFmtId="168" fontId="3" fillId="0" borderId="70" xfId="0" applyNumberFormat="1" applyFont="1" applyBorder="1" applyAlignment="1">
      <alignment horizontal="center"/>
    </xf>
    <xf numFmtId="168" fontId="3" fillId="0" borderId="73" xfId="0" applyNumberFormat="1" applyFont="1" applyBorder="1" applyAlignment="1">
      <alignment horizontal="center"/>
    </xf>
    <xf numFmtId="168" fontId="3" fillId="0" borderId="74" xfId="0" applyNumberFormat="1" applyFont="1" applyBorder="1" applyAlignment="1">
      <alignment horizontal="center"/>
    </xf>
    <xf numFmtId="0" fontId="3" fillId="0" borderId="70" xfId="0" applyFont="1" applyBorder="1" applyAlignment="1"/>
    <xf numFmtId="0" fontId="41" fillId="0" borderId="70" xfId="1" applyFont="1" applyFill="1" applyBorder="1" applyAlignment="1">
      <alignment horizontal="center" vertical="center"/>
    </xf>
    <xf numFmtId="0" fontId="41" fillId="0" borderId="73" xfId="1" applyFont="1" applyFill="1" applyBorder="1" applyAlignment="1">
      <alignment horizontal="center" vertical="center"/>
    </xf>
    <xf numFmtId="0" fontId="41" fillId="0" borderId="74" xfId="1" applyFont="1" applyFill="1" applyBorder="1" applyAlignment="1">
      <alignment horizontal="center" vertical="center"/>
    </xf>
    <xf numFmtId="0" fontId="9" fillId="0" borderId="73" xfId="2" applyFont="1" applyFill="1" applyBorder="1" applyAlignment="1">
      <alignment horizontal="left" vertical="center"/>
    </xf>
    <xf numFmtId="0" fontId="9" fillId="0" borderId="74" xfId="2" applyFont="1" applyFill="1" applyBorder="1" applyAlignment="1">
      <alignment horizontal="left" vertical="center"/>
    </xf>
    <xf numFmtId="49" fontId="8" fillId="0" borderId="69"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165" fontId="8" fillId="0" borderId="0" xfId="0" applyNumberFormat="1" applyFont="1" applyFill="1" applyBorder="1" applyAlignment="1">
      <alignment horizontal="right" vertical="center"/>
    </xf>
    <xf numFmtId="0" fontId="39" fillId="0" borderId="77" xfId="1" applyFont="1" applyBorder="1" applyAlignment="1">
      <alignment horizontal="center" vertical="center"/>
    </xf>
    <xf numFmtId="0" fontId="3" fillId="0" borderId="77" xfId="0" applyFont="1" applyBorder="1" applyAlignment="1">
      <alignment vertical="center"/>
    </xf>
    <xf numFmtId="0" fontId="3" fillId="0" borderId="78" xfId="0" applyFont="1" applyBorder="1" applyAlignment="1">
      <alignment vertical="center"/>
    </xf>
    <xf numFmtId="49" fontId="45" fillId="2" borderId="76" xfId="0" applyNumberFormat="1" applyFont="1" applyFill="1" applyBorder="1" applyAlignment="1">
      <alignment horizontal="center" vertical="center"/>
    </xf>
    <xf numFmtId="49" fontId="46" fillId="0" borderId="76" xfId="0" applyNumberFormat="1" applyFont="1" applyFill="1" applyBorder="1" applyAlignment="1">
      <alignment horizontal="left" vertical="center"/>
    </xf>
    <xf numFmtId="49" fontId="8" fillId="0" borderId="76" xfId="0" applyNumberFormat="1" applyFont="1" applyFill="1" applyBorder="1" applyAlignment="1">
      <alignment horizontal="center" vertical="center"/>
    </xf>
    <xf numFmtId="49" fontId="46" fillId="0" borderId="76" xfId="0" applyNumberFormat="1" applyFont="1" applyFill="1" applyBorder="1" applyAlignment="1">
      <alignment horizontal="center" vertical="center"/>
    </xf>
    <xf numFmtId="49" fontId="46" fillId="0" borderId="77" xfId="0" applyNumberFormat="1" applyFont="1" applyFill="1" applyBorder="1" applyAlignment="1">
      <alignment horizontal="left" vertical="center"/>
    </xf>
    <xf numFmtId="164" fontId="9" fillId="0" borderId="76" xfId="0" applyNumberFormat="1" applyFont="1" applyFill="1" applyBorder="1" applyAlignment="1">
      <alignment horizontal="center" vertical="center"/>
    </xf>
    <xf numFmtId="49" fontId="8" fillId="0" borderId="76" xfId="0" applyNumberFormat="1" applyFont="1" applyFill="1" applyBorder="1" applyAlignment="1">
      <alignment horizontal="left" vertical="center"/>
    </xf>
    <xf numFmtId="0" fontId="41" fillId="0" borderId="37" xfId="1" applyFont="1" applyFill="1" applyBorder="1" applyAlignment="1">
      <alignment horizontal="center" vertical="center"/>
    </xf>
    <xf numFmtId="0" fontId="35" fillId="0" borderId="37" xfId="1" applyFont="1" applyFill="1" applyBorder="1" applyAlignment="1">
      <alignment horizontal="center" vertical="center"/>
    </xf>
    <xf numFmtId="0" fontId="41" fillId="0" borderId="79" xfId="1" applyFont="1" applyFill="1" applyBorder="1" applyAlignment="1">
      <alignment horizontal="center" vertical="center"/>
    </xf>
    <xf numFmtId="0" fontId="3" fillId="0" borderId="74" xfId="0" applyFont="1" applyBorder="1"/>
    <xf numFmtId="0" fontId="3" fillId="0" borderId="79" xfId="0" applyFont="1" applyBorder="1" applyAlignment="1">
      <alignment vertical="center"/>
    </xf>
    <xf numFmtId="0" fontId="41" fillId="0" borderId="69" xfId="1" applyFont="1" applyFill="1" applyBorder="1" applyAlignment="1">
      <alignment horizontal="center" vertical="center"/>
    </xf>
    <xf numFmtId="0" fontId="41" fillId="0" borderId="80" xfId="1" applyFont="1" applyFill="1" applyBorder="1" applyAlignment="1">
      <alignment horizontal="center" vertical="center"/>
    </xf>
    <xf numFmtId="49" fontId="8" fillId="0" borderId="73" xfId="0" applyNumberFormat="1" applyFont="1" applyFill="1" applyBorder="1" applyAlignment="1">
      <alignment horizontal="center" vertical="center"/>
    </xf>
    <xf numFmtId="165" fontId="8" fillId="0" borderId="37" xfId="0" applyNumberFormat="1" applyFont="1" applyFill="1" applyBorder="1" applyAlignment="1">
      <alignment horizontal="right" vertical="center"/>
    </xf>
    <xf numFmtId="49" fontId="8" fillId="0" borderId="74" xfId="0" applyNumberFormat="1" applyFont="1" applyFill="1" applyBorder="1" applyAlignment="1">
      <alignment horizontal="center" vertical="center"/>
    </xf>
    <xf numFmtId="0" fontId="3" fillId="0" borderId="74" xfId="0" applyFont="1" applyBorder="1" applyAlignment="1">
      <alignment horizontal="center"/>
    </xf>
    <xf numFmtId="0" fontId="3" fillId="0" borderId="79" xfId="0" applyFont="1" applyBorder="1" applyAlignment="1">
      <alignment horizontal="center" vertical="center"/>
    </xf>
    <xf numFmtId="0" fontId="3" fillId="0" borderId="18" xfId="0" applyFont="1" applyBorder="1" applyAlignment="1">
      <alignment horizontal="center"/>
    </xf>
    <xf numFmtId="49" fontId="8" fillId="7" borderId="79" xfId="0" applyNumberFormat="1" applyFont="1" applyFill="1" applyBorder="1" applyAlignment="1">
      <alignment horizontal="left"/>
    </xf>
    <xf numFmtId="0" fontId="3" fillId="0" borderId="79" xfId="0" applyFont="1" applyBorder="1" applyAlignment="1">
      <alignment horizontal="left" vertical="center"/>
    </xf>
    <xf numFmtId="49" fontId="8" fillId="0" borderId="79" xfId="0" applyNumberFormat="1" applyFont="1" applyFill="1" applyBorder="1" applyAlignment="1">
      <alignment horizontal="left"/>
    </xf>
    <xf numFmtId="49" fontId="8" fillId="0" borderId="79" xfId="0" applyNumberFormat="1" applyFont="1" applyFill="1" applyBorder="1" applyAlignment="1">
      <alignment horizontal="left" vertical="center"/>
    </xf>
    <xf numFmtId="0" fontId="3" fillId="0" borderId="79" xfId="0" applyFont="1" applyFill="1" applyBorder="1" applyAlignment="1">
      <alignment vertical="center"/>
    </xf>
    <xf numFmtId="49" fontId="3" fillId="0" borderId="79" xfId="0" applyNumberFormat="1" applyFont="1" applyBorder="1" applyAlignment="1">
      <alignment horizontal="left"/>
    </xf>
    <xf numFmtId="49" fontId="46" fillId="0" borderId="83" xfId="0" applyNumberFormat="1" applyFont="1" applyFill="1" applyBorder="1" applyAlignment="1">
      <alignment horizontal="left" vertical="center"/>
    </xf>
    <xf numFmtId="0" fontId="3" fillId="0" borderId="71" xfId="0" applyFont="1" applyFill="1" applyBorder="1" applyAlignment="1">
      <alignment horizontal="center" vertical="center"/>
    </xf>
    <xf numFmtId="0" fontId="9" fillId="10" borderId="71" xfId="0" applyFont="1" applyFill="1" applyBorder="1" applyAlignment="1">
      <alignment horizontal="center"/>
    </xf>
    <xf numFmtId="0" fontId="3" fillId="0" borderId="70" xfId="0" applyFont="1" applyBorder="1"/>
    <xf numFmtId="0" fontId="3" fillId="0" borderId="70" xfId="0" applyFont="1" applyFill="1" applyBorder="1" applyAlignment="1"/>
    <xf numFmtId="0" fontId="3" fillId="0" borderId="70" xfId="0" applyFont="1" applyFill="1" applyBorder="1"/>
    <xf numFmtId="0" fontId="9" fillId="0" borderId="70" xfId="0" applyFont="1" applyFill="1" applyBorder="1" applyAlignment="1">
      <alignment horizontal="left"/>
    </xf>
    <xf numFmtId="0" fontId="3" fillId="0" borderId="70" xfId="0" applyFont="1" applyFill="1" applyBorder="1" applyAlignment="1">
      <alignment vertical="center"/>
    </xf>
    <xf numFmtId="0" fontId="3" fillId="0" borderId="84" xfId="0" applyFont="1" applyBorder="1" applyAlignment="1">
      <alignment vertical="center"/>
    </xf>
    <xf numFmtId="0" fontId="20" fillId="0" borderId="79" xfId="0" applyFont="1" applyBorder="1" applyAlignment="1">
      <alignment horizontal="center"/>
    </xf>
    <xf numFmtId="0" fontId="39" fillId="0" borderId="79" xfId="1" applyFont="1" applyBorder="1" applyAlignment="1">
      <alignment horizontal="center"/>
    </xf>
    <xf numFmtId="0" fontId="20" fillId="5" borderId="79" xfId="0" applyFont="1" applyFill="1" applyBorder="1" applyAlignment="1">
      <alignment horizontal="center"/>
    </xf>
    <xf numFmtId="0" fontId="3" fillId="0" borderId="79" xfId="0" applyFont="1" applyBorder="1" applyAlignment="1">
      <alignment horizontal="center"/>
    </xf>
    <xf numFmtId="49" fontId="10" fillId="0" borderId="79" xfId="0" applyNumberFormat="1" applyFont="1" applyFill="1" applyBorder="1" applyAlignment="1">
      <alignment horizontal="center" vertical="center"/>
    </xf>
    <xf numFmtId="0" fontId="39" fillId="0" borderId="79" xfId="1" applyFont="1" applyBorder="1" applyAlignment="1">
      <alignment horizontal="center" vertical="center"/>
    </xf>
    <xf numFmtId="0" fontId="39" fillId="0" borderId="79" xfId="1" applyFont="1" applyBorder="1" applyAlignment="1" applyProtection="1">
      <alignment horizontal="center"/>
    </xf>
    <xf numFmtId="0" fontId="20" fillId="0" borderId="79" xfId="1" applyFont="1" applyFill="1" applyBorder="1" applyAlignment="1">
      <alignment horizontal="center" vertical="center"/>
    </xf>
    <xf numFmtId="0" fontId="20" fillId="5" borderId="79" xfId="1" applyFont="1" applyFill="1" applyBorder="1" applyAlignment="1">
      <alignment horizontal="center" vertical="center"/>
    </xf>
    <xf numFmtId="0" fontId="3" fillId="0" borderId="79" xfId="0" applyFont="1" applyFill="1" applyBorder="1" applyAlignment="1">
      <alignment horizontal="center"/>
    </xf>
    <xf numFmtId="0" fontId="20" fillId="0" borderId="79" xfId="0" applyFont="1" applyFill="1" applyBorder="1" applyAlignment="1">
      <alignment horizontal="center"/>
    </xf>
    <xf numFmtId="0" fontId="20" fillId="0" borderId="79" xfId="0" applyFont="1" applyBorder="1" applyAlignment="1">
      <alignment horizontal="center" vertical="center"/>
    </xf>
    <xf numFmtId="0" fontId="3" fillId="5" borderId="79" xfId="0" applyFont="1" applyFill="1" applyBorder="1" applyAlignment="1">
      <alignment horizontal="center"/>
    </xf>
    <xf numFmtId="0" fontId="20" fillId="6" borderId="79" xfId="0" applyFont="1" applyFill="1" applyBorder="1" applyAlignment="1">
      <alignment horizontal="center"/>
    </xf>
    <xf numFmtId="0" fontId="39" fillId="0" borderId="79" xfId="1" applyFont="1" applyFill="1" applyBorder="1" applyAlignment="1">
      <alignment horizontal="center" vertical="center"/>
    </xf>
    <xf numFmtId="49" fontId="45" fillId="2" borderId="79" xfId="0" applyNumberFormat="1" applyFont="1" applyFill="1" applyBorder="1" applyAlignment="1">
      <alignment horizontal="center" vertical="center"/>
    </xf>
    <xf numFmtId="0" fontId="3" fillId="2" borderId="71" xfId="0" applyFont="1" applyFill="1" applyBorder="1" applyAlignment="1">
      <alignment horizontal="center" vertical="center"/>
    </xf>
    <xf numFmtId="49" fontId="8" fillId="0" borderId="37" xfId="0" applyNumberFormat="1" applyFont="1" applyFill="1" applyBorder="1" applyAlignment="1">
      <alignment horizontal="center"/>
    </xf>
    <xf numFmtId="49" fontId="8" fillId="0" borderId="37" xfId="0" applyNumberFormat="1" applyFont="1" applyFill="1" applyBorder="1" applyAlignment="1">
      <alignment horizontal="center" vertical="center"/>
    </xf>
    <xf numFmtId="0" fontId="3" fillId="0" borderId="37" xfId="0" applyFont="1" applyFill="1" applyBorder="1" applyAlignment="1">
      <alignment horizontal="center" vertical="center"/>
    </xf>
    <xf numFmtId="49" fontId="3" fillId="0" borderId="37" xfId="0" applyNumberFormat="1" applyFont="1" applyBorder="1" applyAlignment="1">
      <alignment horizontal="center"/>
    </xf>
    <xf numFmtId="49" fontId="8" fillId="7" borderId="37" xfId="0" applyNumberFormat="1" applyFont="1" applyFill="1" applyBorder="1" applyAlignment="1">
      <alignment horizontal="center"/>
    </xf>
    <xf numFmtId="0" fontId="3" fillId="0" borderId="79" xfId="0" applyFont="1" applyFill="1" applyBorder="1" applyAlignment="1">
      <alignment horizontal="center" vertical="center"/>
    </xf>
    <xf numFmtId="49" fontId="8" fillId="0" borderId="79" xfId="0" applyNumberFormat="1" applyFont="1" applyFill="1" applyBorder="1" applyAlignment="1">
      <alignment horizontal="center" vertical="center"/>
    </xf>
    <xf numFmtId="0" fontId="3" fillId="0" borderId="79" xfId="0" applyFont="1" applyBorder="1"/>
    <xf numFmtId="49" fontId="8" fillId="7" borderId="79" xfId="0" applyNumberFormat="1" applyFont="1" applyFill="1" applyBorder="1" applyAlignment="1">
      <alignment horizontal="center"/>
    </xf>
    <xf numFmtId="49" fontId="8" fillId="0" borderId="79" xfId="0" applyNumberFormat="1" applyFont="1" applyFill="1" applyBorder="1" applyAlignment="1">
      <alignment horizontal="center"/>
    </xf>
    <xf numFmtId="0" fontId="3" fillId="2" borderId="79" xfId="0" applyFont="1" applyFill="1" applyBorder="1" applyAlignment="1">
      <alignment horizontal="left" vertical="center"/>
    </xf>
    <xf numFmtId="0" fontId="3" fillId="0" borderId="79" xfId="0" applyFont="1" applyFill="1" applyBorder="1" applyAlignment="1">
      <alignment horizontal="left" vertical="center"/>
    </xf>
    <xf numFmtId="49" fontId="3" fillId="0" borderId="79" xfId="0" applyNumberFormat="1" applyFont="1" applyBorder="1" applyAlignment="1">
      <alignment horizontal="center"/>
    </xf>
    <xf numFmtId="0" fontId="3" fillId="2" borderId="79" xfId="0" applyFont="1" applyFill="1" applyBorder="1" applyAlignment="1">
      <alignment horizontal="center" vertical="center"/>
    </xf>
    <xf numFmtId="49" fontId="8" fillId="2" borderId="79" xfId="0" applyNumberFormat="1" applyFont="1" applyFill="1" applyBorder="1" applyAlignment="1">
      <alignment horizontal="left"/>
    </xf>
    <xf numFmtId="49" fontId="46" fillId="0" borderId="79" xfId="0" applyNumberFormat="1" applyFont="1" applyFill="1" applyBorder="1" applyAlignment="1">
      <alignment horizontal="center" vertical="center"/>
    </xf>
    <xf numFmtId="49" fontId="46" fillId="0" borderId="79" xfId="0" applyNumberFormat="1" applyFont="1" applyFill="1" applyBorder="1" applyAlignment="1">
      <alignment horizontal="left" vertical="center"/>
    </xf>
    <xf numFmtId="165" fontId="8" fillId="0" borderId="74" xfId="0" applyNumberFormat="1" applyFont="1" applyFill="1" applyBorder="1" applyAlignment="1">
      <alignment horizontal="right" vertical="center"/>
    </xf>
    <xf numFmtId="165" fontId="8" fillId="7" borderId="73" xfId="0" applyNumberFormat="1" applyFont="1" applyFill="1" applyBorder="1" applyAlignment="1">
      <alignment horizontal="right"/>
    </xf>
    <xf numFmtId="167" fontId="8" fillId="0" borderId="73" xfId="0" applyNumberFormat="1" applyFont="1" applyFill="1" applyBorder="1" applyAlignment="1">
      <alignment horizontal="right"/>
    </xf>
    <xf numFmtId="165" fontId="8" fillId="0" borderId="69" xfId="0" applyNumberFormat="1" applyFont="1" applyFill="1" applyBorder="1" applyAlignment="1">
      <alignment horizontal="right" vertical="center"/>
    </xf>
    <xf numFmtId="165" fontId="8" fillId="0" borderId="73" xfId="0" applyNumberFormat="1" applyFont="1" applyFill="1" applyBorder="1" applyAlignment="1">
      <alignment horizontal="right" vertical="center"/>
    </xf>
    <xf numFmtId="167" fontId="3" fillId="0" borderId="73" xfId="0" applyNumberFormat="1" applyFont="1" applyFill="1" applyBorder="1" applyAlignment="1">
      <alignment horizontal="right" vertical="center"/>
    </xf>
    <xf numFmtId="169" fontId="3" fillId="0" borderId="73" xfId="0" applyNumberFormat="1" applyFont="1" applyBorder="1" applyAlignment="1">
      <alignment horizontal="right"/>
    </xf>
    <xf numFmtId="167" fontId="3" fillId="0" borderId="73" xfId="0" applyNumberFormat="1" applyFont="1" applyBorder="1" applyAlignment="1">
      <alignment horizontal="right"/>
    </xf>
    <xf numFmtId="165" fontId="46" fillId="0" borderId="69" xfId="0" applyNumberFormat="1" applyFont="1" applyFill="1" applyBorder="1" applyAlignment="1">
      <alignment horizontal="right" vertical="center"/>
    </xf>
    <xf numFmtId="165" fontId="46" fillId="0" borderId="73" xfId="0" applyNumberFormat="1" applyFont="1" applyFill="1" applyBorder="1" applyAlignment="1">
      <alignment horizontal="right" vertical="center"/>
    </xf>
    <xf numFmtId="165" fontId="46" fillId="0" borderId="74"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0" fontId="3" fillId="0" borderId="69" xfId="0" applyNumberFormat="1" applyFont="1" applyBorder="1" applyAlignment="1">
      <alignment horizontal="left" vertical="center"/>
    </xf>
    <xf numFmtId="0" fontId="3" fillId="0" borderId="74" xfId="0" applyFont="1" applyBorder="1" applyAlignment="1">
      <alignment horizontal="left"/>
    </xf>
    <xf numFmtId="0" fontId="3" fillId="5" borderId="73" xfId="0" applyFont="1" applyFill="1" applyBorder="1" applyAlignment="1">
      <alignment horizontal="left"/>
    </xf>
    <xf numFmtId="0" fontId="3" fillId="5" borderId="74" xfId="0" applyFont="1" applyFill="1" applyBorder="1" applyAlignment="1">
      <alignment horizontal="left"/>
    </xf>
    <xf numFmtId="0" fontId="3" fillId="0" borderId="73" xfId="0" applyNumberFormat="1" applyFont="1" applyFill="1" applyBorder="1" applyAlignment="1">
      <alignment horizontal="left" vertical="center"/>
    </xf>
    <xf numFmtId="0" fontId="3" fillId="0" borderId="74" xfId="0" applyNumberFormat="1" applyFont="1" applyFill="1" applyBorder="1" applyAlignment="1">
      <alignment horizontal="left" vertical="center"/>
    </xf>
    <xf numFmtId="0" fontId="3" fillId="5" borderId="73" xfId="0" applyNumberFormat="1" applyFont="1" applyFill="1" applyBorder="1" applyAlignment="1">
      <alignment horizontal="left" vertical="center"/>
    </xf>
    <xf numFmtId="0" fontId="3" fillId="5" borderId="74" xfId="0" applyNumberFormat="1" applyFont="1" applyFill="1" applyBorder="1" applyAlignment="1">
      <alignment horizontal="left" vertical="center"/>
    </xf>
    <xf numFmtId="0" fontId="40" fillId="5" borderId="73" xfId="0" applyNumberFormat="1" applyFont="1" applyFill="1" applyBorder="1" applyAlignment="1">
      <alignment horizontal="left" vertical="center"/>
    </xf>
    <xf numFmtId="0" fontId="40" fillId="5" borderId="74" xfId="0" applyNumberFormat="1" applyFont="1" applyFill="1" applyBorder="1" applyAlignment="1">
      <alignment horizontal="left" vertical="center"/>
    </xf>
    <xf numFmtId="0" fontId="9" fillId="9" borderId="73" xfId="0" applyFont="1" applyFill="1" applyBorder="1" applyAlignment="1">
      <alignment horizontal="left"/>
    </xf>
    <xf numFmtId="0" fontId="9" fillId="9" borderId="74" xfId="0" applyFont="1" applyFill="1" applyBorder="1" applyAlignment="1">
      <alignment horizontal="left"/>
    </xf>
    <xf numFmtId="0" fontId="20" fillId="0" borderId="73" xfId="0" applyNumberFormat="1" applyFont="1" applyBorder="1" applyAlignment="1">
      <alignment horizontal="left" vertical="center"/>
    </xf>
    <xf numFmtId="0" fontId="20" fillId="0" borderId="74" xfId="0" applyNumberFormat="1" applyFont="1" applyBorder="1" applyAlignment="1">
      <alignment horizontal="left" vertical="center"/>
    </xf>
    <xf numFmtId="0" fontId="20" fillId="5" borderId="73" xfId="0" applyNumberFormat="1" applyFont="1" applyFill="1" applyBorder="1" applyAlignment="1">
      <alignment horizontal="left" vertical="center"/>
    </xf>
    <xf numFmtId="0" fontId="20" fillId="5" borderId="74" xfId="0" applyNumberFormat="1" applyFont="1" applyFill="1" applyBorder="1" applyAlignment="1">
      <alignment horizontal="left" vertical="center"/>
    </xf>
    <xf numFmtId="0" fontId="40" fillId="0" borderId="73" xfId="0" applyNumberFormat="1" applyFont="1" applyFill="1" applyBorder="1" applyAlignment="1">
      <alignment horizontal="left" vertical="center"/>
    </xf>
    <xf numFmtId="0" fontId="40" fillId="0" borderId="74" xfId="0" applyNumberFormat="1" applyFont="1" applyFill="1" applyBorder="1" applyAlignment="1">
      <alignment horizontal="left" vertical="center"/>
    </xf>
    <xf numFmtId="0" fontId="20" fillId="0" borderId="73" xfId="0" applyNumberFormat="1" applyFont="1" applyFill="1" applyBorder="1" applyAlignment="1">
      <alignment horizontal="left" vertical="center"/>
    </xf>
    <xf numFmtId="0" fontId="20" fillId="0" borderId="74" xfId="0" applyNumberFormat="1" applyFont="1" applyFill="1" applyBorder="1" applyAlignment="1">
      <alignment horizontal="left" vertical="center"/>
    </xf>
    <xf numFmtId="0" fontId="3" fillId="0" borderId="73" xfId="0" applyFont="1" applyFill="1" applyBorder="1" applyAlignment="1">
      <alignment horizontal="left"/>
    </xf>
    <xf numFmtId="0" fontId="3" fillId="0" borderId="74" xfId="0" applyFont="1" applyFill="1" applyBorder="1" applyAlignment="1">
      <alignment horizontal="left"/>
    </xf>
    <xf numFmtId="0" fontId="3" fillId="0" borderId="69" xfId="0" applyFont="1" applyBorder="1"/>
    <xf numFmtId="0" fontId="3" fillId="0" borderId="69" xfId="0" applyFont="1" applyBorder="1" applyAlignment="1">
      <alignment vertical="center"/>
    </xf>
    <xf numFmtId="0" fontId="3" fillId="0" borderId="69" xfId="0" applyFont="1" applyFill="1" applyBorder="1" applyAlignment="1">
      <alignment vertical="center"/>
    </xf>
    <xf numFmtId="165" fontId="3" fillId="0" borderId="73" xfId="0" applyNumberFormat="1" applyFont="1" applyFill="1" applyBorder="1" applyAlignment="1">
      <alignment horizontal="right" vertical="center"/>
    </xf>
    <xf numFmtId="165" fontId="3" fillId="0" borderId="74" xfId="0" applyNumberFormat="1" applyFont="1" applyFill="1" applyBorder="1" applyAlignment="1">
      <alignment horizontal="right" vertical="center"/>
    </xf>
    <xf numFmtId="0" fontId="3" fillId="0" borderId="69" xfId="0" applyFont="1" applyBorder="1" applyAlignment="1"/>
    <xf numFmtId="165" fontId="3" fillId="0" borderId="73" xfId="0" applyNumberFormat="1" applyFont="1" applyBorder="1" applyAlignment="1">
      <alignment horizontal="right"/>
    </xf>
    <xf numFmtId="165" fontId="3" fillId="0" borderId="74" xfId="0" applyNumberFormat="1" applyFont="1" applyBorder="1" applyAlignment="1">
      <alignment horizontal="right"/>
    </xf>
    <xf numFmtId="165" fontId="40" fillId="0" borderId="73" xfId="0" applyNumberFormat="1" applyFont="1" applyFill="1" applyBorder="1" applyAlignment="1">
      <alignment horizontal="right" vertical="center"/>
    </xf>
    <xf numFmtId="165" fontId="40" fillId="0" borderId="74" xfId="0" applyNumberFormat="1" applyFont="1" applyFill="1" applyBorder="1" applyAlignment="1">
      <alignment horizontal="right" vertical="center"/>
    </xf>
    <xf numFmtId="165" fontId="3" fillId="5" borderId="73" xfId="0" applyNumberFormat="1" applyFont="1" applyFill="1" applyBorder="1" applyAlignment="1">
      <alignment horizontal="right"/>
    </xf>
    <xf numFmtId="165" fontId="3" fillId="5" borderId="74" xfId="0" applyNumberFormat="1" applyFont="1" applyFill="1" applyBorder="1" applyAlignment="1">
      <alignment horizontal="right"/>
    </xf>
    <xf numFmtId="0" fontId="3" fillId="0" borderId="69" xfId="0" applyFont="1" applyBorder="1" applyAlignment="1">
      <alignment wrapText="1"/>
    </xf>
    <xf numFmtId="165" fontId="3" fillId="0" borderId="73" xfId="0" applyNumberFormat="1" applyFont="1" applyFill="1" applyBorder="1" applyAlignment="1">
      <alignment horizontal="right"/>
    </xf>
    <xf numFmtId="165" fontId="20" fillId="0" borderId="73" xfId="0" applyNumberFormat="1" applyFont="1" applyFill="1" applyBorder="1" applyAlignment="1">
      <alignment horizontal="right" vertical="center"/>
    </xf>
    <xf numFmtId="165" fontId="20" fillId="0" borderId="74" xfId="0" applyNumberFormat="1" applyFont="1" applyFill="1" applyBorder="1" applyAlignment="1">
      <alignment horizontal="right" vertical="center"/>
    </xf>
    <xf numFmtId="165" fontId="3" fillId="0" borderId="74" xfId="0" applyNumberFormat="1" applyFont="1" applyFill="1" applyBorder="1" applyAlignment="1">
      <alignment horizontal="right"/>
    </xf>
    <xf numFmtId="165" fontId="3" fillId="5" borderId="73" xfId="0" applyNumberFormat="1" applyFont="1" applyFill="1" applyBorder="1" applyAlignment="1">
      <alignment horizontal="right" vertical="center"/>
    </xf>
    <xf numFmtId="165" fontId="3" fillId="5" borderId="74" xfId="0" applyNumberFormat="1" applyFont="1" applyFill="1" applyBorder="1" applyAlignment="1">
      <alignment horizontal="right" vertical="center"/>
    </xf>
    <xf numFmtId="0" fontId="3" fillId="5" borderId="69" xfId="0" applyFont="1" applyFill="1" applyBorder="1"/>
    <xf numFmtId="165" fontId="20" fillId="0" borderId="73" xfId="0" applyNumberFormat="1" applyFont="1" applyBorder="1" applyAlignment="1">
      <alignment horizontal="right" vertical="center"/>
    </xf>
    <xf numFmtId="167" fontId="3" fillId="0" borderId="73" xfId="0" applyNumberFormat="1" applyFont="1" applyFill="1" applyBorder="1" applyAlignment="1">
      <alignment vertical="center"/>
    </xf>
    <xf numFmtId="167" fontId="3" fillId="0" borderId="73" xfId="0" applyNumberFormat="1" applyFont="1" applyBorder="1" applyAlignment="1">
      <alignment vertical="center"/>
    </xf>
    <xf numFmtId="0" fontId="3" fillId="0" borderId="73" xfId="0" applyNumberFormat="1" applyFont="1" applyBorder="1" applyAlignment="1">
      <alignment horizontal="right" vertical="center"/>
    </xf>
    <xf numFmtId="0" fontId="3" fillId="0" borderId="74" xfId="0" applyNumberFormat="1" applyFont="1" applyBorder="1" applyAlignment="1">
      <alignment horizontal="right" vertical="center"/>
    </xf>
    <xf numFmtId="165" fontId="3" fillId="6" borderId="73" xfId="0" applyNumberFormat="1" applyFont="1" applyFill="1" applyBorder="1" applyAlignment="1">
      <alignment horizontal="right" vertical="center"/>
    </xf>
    <xf numFmtId="165" fontId="3" fillId="6" borderId="74" xfId="0" applyNumberFormat="1" applyFont="1" applyFill="1" applyBorder="1" applyAlignment="1">
      <alignment horizontal="right" vertical="center"/>
    </xf>
    <xf numFmtId="0" fontId="3" fillId="0" borderId="69" xfId="0" applyFont="1" applyBorder="1" applyAlignment="1">
      <alignment vertical="center" wrapText="1"/>
    </xf>
    <xf numFmtId="0" fontId="3" fillId="0" borderId="79" xfId="0" applyFont="1" applyBorder="1" applyAlignment="1"/>
    <xf numFmtId="3" fontId="3" fillId="0" borderId="79" xfId="0" applyNumberFormat="1" applyFont="1" applyBorder="1" applyAlignment="1">
      <alignment vertical="center"/>
    </xf>
    <xf numFmtId="0" fontId="40" fillId="0" borderId="79" xfId="0" applyFont="1" applyBorder="1" applyAlignment="1"/>
    <xf numFmtId="3" fontId="3" fillId="0" borderId="79" xfId="0" applyNumberFormat="1" applyFont="1" applyFill="1" applyBorder="1" applyAlignment="1">
      <alignment vertical="center"/>
    </xf>
    <xf numFmtId="0" fontId="3" fillId="5" borderId="79" xfId="0" applyFont="1" applyFill="1" applyBorder="1"/>
    <xf numFmtId="0" fontId="3" fillId="0" borderId="79" xfId="0" applyFont="1" applyBorder="1" applyAlignment="1">
      <alignment wrapText="1"/>
    </xf>
    <xf numFmtId="0" fontId="20" fillId="0" borderId="79" xfId="0" applyFont="1" applyBorder="1" applyAlignment="1"/>
    <xf numFmtId="49" fontId="3" fillId="0" borderId="79" xfId="0" applyNumberFormat="1" applyFont="1" applyBorder="1" applyAlignment="1">
      <alignment vertical="center"/>
    </xf>
    <xf numFmtId="0" fontId="3" fillId="0" borderId="79" xfId="0" applyNumberFormat="1" applyFont="1" applyBorder="1" applyAlignment="1">
      <alignment horizontal="left" vertical="center"/>
    </xf>
    <xf numFmtId="0" fontId="3" fillId="0" borderId="79" xfId="0" applyFont="1" applyFill="1" applyBorder="1"/>
    <xf numFmtId="0" fontId="40" fillId="0" borderId="79" xfId="0" applyFont="1" applyBorder="1"/>
    <xf numFmtId="0" fontId="3" fillId="5" borderId="79" xfId="0" applyFont="1" applyFill="1" applyBorder="1" applyAlignment="1">
      <alignment vertical="center"/>
    </xf>
    <xf numFmtId="3" fontId="3" fillId="0" borderId="79" xfId="0" applyNumberFormat="1" applyFont="1" applyFill="1" applyBorder="1" applyAlignment="1">
      <alignment horizontal="left" vertical="center"/>
    </xf>
    <xf numFmtId="164" fontId="20" fillId="0" borderId="79" xfId="0" applyNumberFormat="1" applyFont="1" applyBorder="1" applyAlignment="1">
      <alignment horizontal="center" vertical="center"/>
    </xf>
    <xf numFmtId="164" fontId="20" fillId="0" borderId="79" xfId="0" applyNumberFormat="1" applyFont="1" applyFill="1" applyBorder="1" applyAlignment="1">
      <alignment horizontal="center" vertical="center"/>
    </xf>
    <xf numFmtId="164" fontId="20" fillId="0" borderId="79" xfId="0" quotePrefix="1" applyNumberFormat="1" applyFont="1" applyBorder="1" applyAlignment="1">
      <alignment horizontal="center" vertical="center"/>
    </xf>
    <xf numFmtId="164" fontId="8" fillId="7" borderId="79" xfId="0" applyNumberFormat="1" applyFont="1" applyFill="1" applyBorder="1" applyAlignment="1">
      <alignment horizontal="center"/>
    </xf>
    <xf numFmtId="164" fontId="8" fillId="0" borderId="79" xfId="0" applyNumberFormat="1" applyFont="1" applyFill="1" applyBorder="1" applyAlignment="1">
      <alignment horizontal="center"/>
    </xf>
    <xf numFmtId="0" fontId="3" fillId="0" borderId="79" xfId="0" applyFont="1" applyBorder="1" applyAlignment="1">
      <alignment vertical="center" wrapText="1"/>
    </xf>
    <xf numFmtId="164" fontId="9" fillId="0" borderId="79" xfId="0" applyNumberFormat="1" applyFont="1" applyFill="1" applyBorder="1" applyAlignment="1">
      <alignment horizontal="center"/>
    </xf>
    <xf numFmtId="0" fontId="20" fillId="0" borderId="79" xfId="0" applyFont="1" applyFill="1" applyBorder="1" applyAlignment="1">
      <alignment horizontal="center" vertical="center"/>
    </xf>
    <xf numFmtId="164" fontId="3" fillId="0" borderId="79" xfId="0" applyNumberFormat="1" applyFont="1" applyBorder="1" applyAlignment="1">
      <alignment horizontal="center" vertical="center"/>
    </xf>
    <xf numFmtId="0" fontId="40" fillId="0" borderId="79" xfId="0" applyFont="1" applyBorder="1" applyAlignment="1">
      <alignment horizontal="center" vertical="center"/>
    </xf>
    <xf numFmtId="164" fontId="3" fillId="0" borderId="79" xfId="0" applyNumberFormat="1" applyFont="1" applyBorder="1" applyAlignment="1">
      <alignment horizontal="center"/>
    </xf>
    <xf numFmtId="164" fontId="40" fillId="0" borderId="79" xfId="0" applyNumberFormat="1" applyFont="1" applyBorder="1" applyAlignment="1">
      <alignment horizontal="center" vertical="center"/>
    </xf>
    <xf numFmtId="49" fontId="8" fillId="0" borderId="79" xfId="0" applyNumberFormat="1" applyFont="1" applyFill="1" applyBorder="1" applyAlignment="1">
      <alignment horizontal="left" wrapText="1"/>
    </xf>
    <xf numFmtId="15" fontId="3" fillId="0" borderId="79" xfId="0" applyNumberFormat="1" applyFont="1" applyFill="1" applyBorder="1" applyAlignment="1">
      <alignment horizontal="left" vertical="center"/>
    </xf>
    <xf numFmtId="164" fontId="9" fillId="0" borderId="79" xfId="0" applyNumberFormat="1" applyFont="1" applyFill="1" applyBorder="1" applyAlignment="1">
      <alignment horizontal="center" vertical="center"/>
    </xf>
    <xf numFmtId="0" fontId="20" fillId="0" borderId="69" xfId="0" applyFont="1" applyBorder="1" applyAlignment="1">
      <alignment horizontal="center" vertical="center"/>
    </xf>
    <xf numFmtId="0" fontId="20" fillId="0" borderId="73" xfId="0" applyFont="1" applyBorder="1" applyAlignment="1">
      <alignment horizontal="center" vertical="center"/>
    </xf>
    <xf numFmtId="0" fontId="20" fillId="0" borderId="74" xfId="0" applyFont="1" applyBorder="1" applyAlignment="1">
      <alignment horizontal="center" vertical="center"/>
    </xf>
    <xf numFmtId="49" fontId="20" fillId="0" borderId="69" xfId="0" applyNumberFormat="1" applyFont="1" applyFill="1" applyBorder="1" applyAlignment="1">
      <alignment horizontal="center"/>
    </xf>
    <xf numFmtId="49" fontId="20" fillId="0" borderId="73" xfId="0" applyNumberFormat="1" applyFont="1" applyFill="1" applyBorder="1" applyAlignment="1">
      <alignment horizontal="center"/>
    </xf>
    <xf numFmtId="49" fontId="20" fillId="0" borderId="74" xfId="0" applyNumberFormat="1" applyFont="1" applyFill="1" applyBorder="1" applyAlignment="1">
      <alignment horizontal="center"/>
    </xf>
    <xf numFmtId="49" fontId="8" fillId="0" borderId="69" xfId="0" applyNumberFormat="1" applyFont="1" applyFill="1" applyBorder="1" applyAlignment="1">
      <alignment horizontal="center"/>
    </xf>
    <xf numFmtId="49" fontId="8" fillId="0" borderId="73" xfId="0" applyNumberFormat="1" applyFont="1" applyFill="1" applyBorder="1" applyAlignment="1">
      <alignment horizontal="center"/>
    </xf>
    <xf numFmtId="49" fontId="8" fillId="0" borderId="74" xfId="0" applyNumberFormat="1" applyFont="1" applyFill="1" applyBorder="1" applyAlignment="1">
      <alignment horizontal="center"/>
    </xf>
    <xf numFmtId="49" fontId="8" fillId="7" borderId="69" xfId="0" applyNumberFormat="1" applyFont="1" applyFill="1" applyBorder="1" applyAlignment="1">
      <alignment horizontal="center"/>
    </xf>
    <xf numFmtId="49" fontId="8" fillId="7" borderId="73" xfId="0" applyNumberFormat="1" applyFont="1" applyFill="1" applyBorder="1" applyAlignment="1">
      <alignment horizontal="center"/>
    </xf>
    <xf numFmtId="49" fontId="8" fillId="7" borderId="74" xfId="0" applyNumberFormat="1" applyFont="1" applyFill="1" applyBorder="1" applyAlignment="1">
      <alignment horizontal="center"/>
    </xf>
    <xf numFmtId="0" fontId="40" fillId="0" borderId="74" xfId="0" applyFont="1" applyBorder="1" applyAlignment="1">
      <alignment horizontal="center" vertical="center"/>
    </xf>
    <xf numFmtId="49" fontId="3" fillId="0" borderId="69" xfId="0" applyNumberFormat="1" applyFont="1" applyBorder="1" applyAlignment="1">
      <alignment horizontal="center"/>
    </xf>
    <xf numFmtId="49" fontId="3" fillId="0" borderId="73" xfId="0" applyNumberFormat="1" applyFont="1" applyBorder="1" applyAlignment="1">
      <alignment horizontal="center"/>
    </xf>
    <xf numFmtId="49" fontId="3" fillId="0" borderId="74" xfId="0" applyNumberFormat="1" applyFont="1" applyBorder="1" applyAlignment="1">
      <alignment horizontal="center"/>
    </xf>
    <xf numFmtId="0" fontId="3" fillId="0" borderId="73" xfId="0" applyFont="1" applyFill="1" applyBorder="1" applyAlignment="1">
      <alignment horizontal="center" vertical="center"/>
    </xf>
    <xf numFmtId="0" fontId="3" fillId="0" borderId="74" xfId="0" applyFont="1" applyFill="1" applyBorder="1" applyAlignment="1">
      <alignment horizontal="center" vertical="center"/>
    </xf>
    <xf numFmtId="0" fontId="40" fillId="0" borderId="73" xfId="0" applyFont="1" applyBorder="1" applyAlignment="1">
      <alignment horizontal="center" vertical="center"/>
    </xf>
    <xf numFmtId="49" fontId="20" fillId="0" borderId="69" xfId="0" applyNumberFormat="1" applyFont="1" applyBorder="1" applyAlignment="1">
      <alignment horizontal="center"/>
    </xf>
    <xf numFmtId="49" fontId="20" fillId="0" borderId="73" xfId="0" applyNumberFormat="1" applyFont="1" applyBorder="1" applyAlignment="1">
      <alignment horizontal="center"/>
    </xf>
    <xf numFmtId="49" fontId="20" fillId="0" borderId="74" xfId="0" applyNumberFormat="1" applyFont="1" applyBorder="1" applyAlignment="1">
      <alignment horizontal="center"/>
    </xf>
    <xf numFmtId="0" fontId="40" fillId="0" borderId="69" xfId="0" applyFont="1" applyBorder="1" applyAlignment="1">
      <alignment horizontal="center" vertical="center"/>
    </xf>
    <xf numFmtId="49" fontId="20" fillId="7" borderId="69" xfId="0" applyNumberFormat="1" applyFont="1" applyFill="1" applyBorder="1" applyAlignment="1">
      <alignment horizontal="center"/>
    </xf>
    <xf numFmtId="49" fontId="20" fillId="7" borderId="73" xfId="0" applyNumberFormat="1" applyFont="1" applyFill="1" applyBorder="1" applyAlignment="1">
      <alignment horizontal="center"/>
    </xf>
    <xf numFmtId="49" fontId="20" fillId="7" borderId="74" xfId="0" applyNumberFormat="1" applyFont="1" applyFill="1" applyBorder="1" applyAlignment="1">
      <alignment horizontal="center"/>
    </xf>
    <xf numFmtId="0" fontId="20" fillId="0" borderId="69" xfId="0" applyFont="1" applyFill="1" applyBorder="1" applyAlignment="1">
      <alignment horizontal="center" vertical="center"/>
    </xf>
    <xf numFmtId="0" fontId="20" fillId="0" borderId="73" xfId="0" applyFont="1" applyFill="1" applyBorder="1" applyAlignment="1">
      <alignment horizontal="center" vertical="center"/>
    </xf>
    <xf numFmtId="0" fontId="20" fillId="0" borderId="74" xfId="0" applyFont="1" applyFill="1" applyBorder="1" applyAlignment="1">
      <alignment horizontal="center" vertical="center"/>
    </xf>
    <xf numFmtId="0" fontId="3" fillId="0" borderId="85" xfId="0" applyFont="1" applyBorder="1" applyAlignment="1">
      <alignment horizontal="center"/>
    </xf>
    <xf numFmtId="49" fontId="46" fillId="0" borderId="37" xfId="0" applyNumberFormat="1" applyFont="1" applyFill="1" applyBorder="1" applyAlignment="1">
      <alignment horizontal="center" vertical="center"/>
    </xf>
    <xf numFmtId="168" fontId="3" fillId="0" borderId="85" xfId="0" applyNumberFormat="1" applyFont="1" applyBorder="1" applyAlignment="1">
      <alignment horizontal="center"/>
    </xf>
    <xf numFmtId="0" fontId="41" fillId="0" borderId="85" xfId="1" applyFont="1" applyFill="1" applyBorder="1" applyAlignment="1">
      <alignment horizontal="center" vertical="center"/>
    </xf>
    <xf numFmtId="0" fontId="48" fillId="0" borderId="0" xfId="0" applyFont="1" applyFill="1" applyAlignment="1">
      <alignment horizontal="left"/>
    </xf>
    <xf numFmtId="0" fontId="39" fillId="0" borderId="54" xfId="1" applyFont="1" applyBorder="1" applyAlignment="1">
      <alignment horizontal="center" vertical="center"/>
    </xf>
    <xf numFmtId="0" fontId="3" fillId="0" borderId="21" xfId="0" applyFont="1" applyBorder="1" applyAlignment="1">
      <alignment horizontal="center"/>
    </xf>
    <xf numFmtId="0" fontId="3" fillId="0" borderId="56" xfId="0" applyFont="1" applyBorder="1" applyAlignment="1">
      <alignment horizontal="center"/>
    </xf>
    <xf numFmtId="49" fontId="8" fillId="0" borderId="54" xfId="0" applyNumberFormat="1" applyFont="1" applyFill="1" applyBorder="1" applyAlignment="1">
      <alignment horizontal="left" vertical="center"/>
    </xf>
    <xf numFmtId="165" fontId="8" fillId="0" borderId="57" xfId="0" applyNumberFormat="1" applyFont="1" applyFill="1" applyBorder="1" applyAlignment="1">
      <alignment horizontal="right" vertical="center"/>
    </xf>
    <xf numFmtId="0" fontId="3" fillId="0" borderId="57" xfId="0" applyNumberFormat="1" applyFont="1" applyBorder="1" applyAlignment="1">
      <alignment horizontal="left" vertical="center"/>
    </xf>
    <xf numFmtId="0" fontId="3" fillId="0" borderId="21" xfId="0" applyNumberFormat="1" applyFont="1" applyBorder="1" applyAlignment="1">
      <alignment horizontal="left" vertical="center"/>
    </xf>
    <xf numFmtId="0" fontId="3" fillId="0" borderId="19" xfId="0" applyNumberFormat="1" applyFont="1" applyBorder="1" applyAlignment="1">
      <alignment horizontal="left" vertical="center"/>
    </xf>
    <xf numFmtId="165" fontId="3" fillId="0" borderId="21" xfId="0" applyNumberFormat="1" applyFont="1" applyBorder="1" applyAlignment="1">
      <alignment horizontal="right" vertical="center"/>
    </xf>
    <xf numFmtId="165" fontId="3" fillId="0" borderId="19" xfId="0" applyNumberFormat="1" applyFont="1" applyBorder="1" applyAlignment="1">
      <alignment horizontal="right" vertical="center"/>
    </xf>
    <xf numFmtId="0" fontId="3" fillId="0" borderId="54" xfId="0" applyFont="1" applyBorder="1" applyAlignment="1">
      <alignment vertical="center"/>
    </xf>
    <xf numFmtId="49" fontId="8" fillId="0" borderId="54" xfId="0" applyNumberFormat="1" applyFont="1" applyFill="1" applyBorder="1" applyAlignment="1">
      <alignment horizontal="center" vertical="center"/>
    </xf>
    <xf numFmtId="49" fontId="8" fillId="0" borderId="57" xfId="0" applyNumberFormat="1" applyFont="1" applyFill="1" applyBorder="1" applyAlignment="1">
      <alignment horizontal="center" vertical="center"/>
    </xf>
    <xf numFmtId="49" fontId="8" fillId="0" borderId="21" xfId="0" applyNumberFormat="1" applyFont="1" applyFill="1" applyBorder="1" applyAlignment="1">
      <alignment horizontal="center" vertical="center"/>
    </xf>
    <xf numFmtId="49" fontId="8" fillId="0" borderId="19" xfId="0" applyNumberFormat="1" applyFont="1" applyFill="1" applyBorder="1" applyAlignment="1">
      <alignment horizontal="center" vertical="center"/>
    </xf>
    <xf numFmtId="0" fontId="3" fillId="0" borderId="55" xfId="0" applyFont="1" applyBorder="1" applyAlignment="1">
      <alignment horizontal="center"/>
    </xf>
    <xf numFmtId="0" fontId="3" fillId="0" borderId="19" xfId="0" applyFont="1" applyBorder="1" applyAlignment="1">
      <alignment horizontal="center"/>
    </xf>
    <xf numFmtId="168" fontId="3" fillId="0" borderId="55" xfId="0" applyNumberFormat="1" applyFont="1" applyBorder="1" applyAlignment="1">
      <alignment horizontal="center"/>
    </xf>
    <xf numFmtId="168" fontId="3" fillId="0" borderId="21" xfId="0" applyNumberFormat="1" applyFont="1" applyBorder="1" applyAlignment="1">
      <alignment horizontal="center"/>
    </xf>
    <xf numFmtId="168" fontId="3" fillId="0" borderId="19" xfId="0" applyNumberFormat="1" applyFont="1" applyBorder="1" applyAlignment="1">
      <alignment horizontal="center"/>
    </xf>
    <xf numFmtId="0" fontId="3" fillId="0" borderId="54" xfId="0" applyFont="1" applyBorder="1" applyAlignment="1">
      <alignment horizontal="center" vertical="center"/>
    </xf>
    <xf numFmtId="0" fontId="41" fillId="0" borderId="55" xfId="1" applyFont="1" applyFill="1" applyBorder="1" applyAlignment="1">
      <alignment horizontal="center" vertical="center"/>
    </xf>
    <xf numFmtId="0" fontId="41" fillId="0" borderId="21" xfId="1" applyFont="1" applyFill="1" applyBorder="1" applyAlignment="1">
      <alignment horizontal="center" vertical="center"/>
    </xf>
    <xf numFmtId="0" fontId="41" fillId="0" borderId="19" xfId="1" applyFont="1" applyFill="1" applyBorder="1" applyAlignment="1">
      <alignment horizontal="center" vertical="center"/>
    </xf>
    <xf numFmtId="0" fontId="41" fillId="0" borderId="57" xfId="1" applyFont="1" applyFill="1" applyBorder="1" applyAlignment="1">
      <alignment horizontal="center" vertical="center"/>
    </xf>
    <xf numFmtId="0" fontId="41" fillId="0" borderId="87" xfId="1" applyFont="1" applyFill="1" applyBorder="1" applyAlignment="1">
      <alignment horizontal="center" vertical="center"/>
    </xf>
    <xf numFmtId="0" fontId="3" fillId="0" borderId="88" xfId="0" applyFont="1" applyBorder="1" applyAlignment="1">
      <alignment vertical="center"/>
    </xf>
    <xf numFmtId="0" fontId="3" fillId="0" borderId="89" xfId="0" applyFont="1" applyBorder="1" applyAlignment="1">
      <alignment vertical="center"/>
    </xf>
    <xf numFmtId="165" fontId="46" fillId="0" borderId="37" xfId="0" applyNumberFormat="1" applyFont="1" applyFill="1" applyBorder="1" applyAlignment="1">
      <alignment horizontal="right" vertical="center"/>
    </xf>
    <xf numFmtId="0" fontId="47" fillId="0" borderId="90" xfId="0" applyFont="1" applyFill="1" applyBorder="1" applyAlignment="1">
      <alignment horizontal="left" vertical="center"/>
    </xf>
    <xf numFmtId="0" fontId="3" fillId="0" borderId="91" xfId="0" applyFont="1" applyBorder="1" applyAlignment="1">
      <alignment vertical="center"/>
    </xf>
    <xf numFmtId="0" fontId="3" fillId="0" borderId="90" xfId="0" applyFont="1" applyBorder="1" applyAlignment="1">
      <alignment vertical="center"/>
    </xf>
    <xf numFmtId="49" fontId="45" fillId="2" borderId="90" xfId="0" applyNumberFormat="1" applyFont="1" applyFill="1" applyBorder="1" applyAlignment="1">
      <alignment horizontal="center" vertical="center"/>
    </xf>
    <xf numFmtId="0" fontId="39" fillId="0" borderId="92" xfId="1" applyFont="1" applyBorder="1" applyAlignment="1">
      <alignment horizontal="center" vertical="center"/>
    </xf>
    <xf numFmtId="0" fontId="3" fillId="0" borderId="92" xfId="0" applyFont="1" applyBorder="1" applyAlignment="1">
      <alignment vertical="center"/>
    </xf>
    <xf numFmtId="49" fontId="46" fillId="0" borderId="90" xfId="0" applyNumberFormat="1" applyFont="1" applyFill="1" applyBorder="1" applyAlignment="1">
      <alignment horizontal="left" vertical="center"/>
    </xf>
    <xf numFmtId="49" fontId="8" fillId="0" borderId="90" xfId="0" applyNumberFormat="1" applyFont="1" applyFill="1" applyBorder="1" applyAlignment="1">
      <alignment horizontal="center" vertical="center"/>
    </xf>
    <xf numFmtId="49" fontId="46" fillId="0" borderId="90" xfId="0" applyNumberFormat="1" applyFont="1" applyFill="1" applyBorder="1" applyAlignment="1">
      <alignment horizontal="center" vertical="center"/>
    </xf>
    <xf numFmtId="49" fontId="8" fillId="0" borderId="90" xfId="0" applyNumberFormat="1" applyFont="1" applyFill="1" applyBorder="1" applyAlignment="1">
      <alignment horizontal="left" vertical="center"/>
    </xf>
    <xf numFmtId="0" fontId="45" fillId="0" borderId="90" xfId="0" applyFont="1" applyFill="1" applyBorder="1" applyAlignment="1">
      <alignment vertical="center"/>
    </xf>
    <xf numFmtId="49" fontId="45" fillId="0" borderId="90" xfId="0" applyNumberFormat="1" applyFont="1" applyFill="1" applyBorder="1" applyAlignment="1">
      <alignment horizontal="left" vertical="center"/>
    </xf>
    <xf numFmtId="0" fontId="46" fillId="0" borderId="90" xfId="0" applyNumberFormat="1" applyFont="1" applyFill="1" applyBorder="1" applyAlignment="1">
      <alignment horizontal="center" vertical="center"/>
    </xf>
    <xf numFmtId="165" fontId="46" fillId="0" borderId="93" xfId="0" applyNumberFormat="1" applyFont="1" applyFill="1" applyBorder="1" applyAlignment="1">
      <alignment horizontal="right" vertical="center"/>
    </xf>
    <xf numFmtId="49" fontId="8" fillId="0" borderId="92" xfId="0" applyNumberFormat="1" applyFont="1" applyFill="1" applyBorder="1" applyAlignment="1">
      <alignment horizontal="left" vertical="center"/>
    </xf>
    <xf numFmtId="164" fontId="9" fillId="0" borderId="90" xfId="0" applyNumberFormat="1" applyFont="1" applyFill="1" applyBorder="1" applyAlignment="1">
      <alignment horizontal="center" vertical="center"/>
    </xf>
    <xf numFmtId="0" fontId="3" fillId="0" borderId="94" xfId="0" applyFont="1" applyBorder="1" applyAlignment="1">
      <alignment horizontal="center" vertical="center"/>
    </xf>
    <xf numFmtId="49" fontId="46" fillId="0" borderId="92" xfId="0" applyNumberFormat="1" applyFont="1" applyFill="1" applyBorder="1" applyAlignment="1">
      <alignment horizontal="left" vertical="center"/>
    </xf>
    <xf numFmtId="0" fontId="3" fillId="2" borderId="95" xfId="0" applyFont="1" applyFill="1" applyBorder="1" applyAlignment="1">
      <alignment horizontal="center" vertical="center"/>
    </xf>
    <xf numFmtId="0" fontId="39" fillId="0" borderId="96" xfId="1" applyFont="1" applyBorder="1" applyAlignment="1">
      <alignment horizontal="center" vertical="center"/>
    </xf>
    <xf numFmtId="0" fontId="3" fillId="0" borderId="96" xfId="0" applyFont="1" applyBorder="1" applyAlignment="1">
      <alignment vertical="center"/>
    </xf>
    <xf numFmtId="0" fontId="3" fillId="0" borderId="97" xfId="0" applyFont="1" applyBorder="1" applyAlignment="1">
      <alignment vertical="center"/>
    </xf>
    <xf numFmtId="49" fontId="8" fillId="0" borderId="96" xfId="0" applyNumberFormat="1" applyFont="1" applyFill="1" applyBorder="1" applyAlignment="1">
      <alignment horizontal="left" vertical="center"/>
    </xf>
    <xf numFmtId="0" fontId="3" fillId="0" borderId="98" xfId="0" applyFont="1" applyBorder="1" applyAlignment="1">
      <alignment horizontal="center" vertical="center"/>
    </xf>
    <xf numFmtId="0" fontId="3" fillId="2" borderId="99" xfId="0" applyFont="1" applyFill="1" applyBorder="1" applyAlignment="1">
      <alignment horizontal="center" vertical="center"/>
    </xf>
    <xf numFmtId="0" fontId="39" fillId="0" borderId="100" xfId="1" applyFont="1" applyBorder="1" applyAlignment="1">
      <alignment horizontal="center" vertical="center"/>
    </xf>
    <xf numFmtId="0" fontId="3" fillId="0" borderId="100" xfId="0" applyFont="1" applyBorder="1" applyAlignment="1">
      <alignment vertical="center"/>
    </xf>
    <xf numFmtId="0" fontId="3" fillId="0" borderId="101" xfId="0" applyFont="1" applyBorder="1" applyAlignment="1">
      <alignment vertical="center"/>
    </xf>
    <xf numFmtId="49" fontId="46" fillId="0" borderId="100" xfId="0" applyNumberFormat="1" applyFont="1" applyFill="1" applyBorder="1" applyAlignment="1">
      <alignment horizontal="left" vertical="center"/>
    </xf>
    <xf numFmtId="165" fontId="46" fillId="0" borderId="102" xfId="0" applyNumberFormat="1" applyFont="1" applyFill="1" applyBorder="1" applyAlignment="1">
      <alignment horizontal="right" vertical="center"/>
    </xf>
    <xf numFmtId="165" fontId="46" fillId="0" borderId="103" xfId="0" applyNumberFormat="1" applyFont="1" applyFill="1" applyBorder="1" applyAlignment="1">
      <alignment horizontal="right" vertical="center"/>
    </xf>
    <xf numFmtId="165" fontId="46" fillId="0" borderId="11" xfId="0" applyNumberFormat="1" applyFont="1" applyFill="1" applyBorder="1" applyAlignment="1">
      <alignment horizontal="right" vertical="center"/>
    </xf>
    <xf numFmtId="165" fontId="46" fillId="0" borderId="104" xfId="0" applyNumberFormat="1" applyFont="1" applyFill="1" applyBorder="1" applyAlignment="1">
      <alignment horizontal="right" vertical="center"/>
    </xf>
    <xf numFmtId="165" fontId="32" fillId="2" borderId="5" xfId="0" applyNumberFormat="1" applyFont="1" applyFill="1" applyBorder="1" applyAlignment="1">
      <alignment horizontal="right" vertical="center"/>
    </xf>
    <xf numFmtId="167" fontId="32" fillId="2" borderId="4" xfId="0" applyNumberFormat="1" applyFont="1" applyFill="1" applyBorder="1" applyAlignment="1">
      <alignment horizontal="center"/>
    </xf>
    <xf numFmtId="167" fontId="32" fillId="2" borderId="6" xfId="0" applyNumberFormat="1" applyFont="1" applyFill="1" applyBorder="1" applyAlignment="1">
      <alignment horizontal="center"/>
    </xf>
    <xf numFmtId="0" fontId="9" fillId="0" borderId="18" xfId="2" applyFont="1" applyFill="1" applyBorder="1" applyAlignment="1">
      <alignment horizontal="left" vertical="center"/>
    </xf>
    <xf numFmtId="0" fontId="9" fillId="0" borderId="79" xfId="0" applyFont="1" applyFill="1" applyBorder="1" applyAlignment="1">
      <alignment horizontal="left"/>
    </xf>
    <xf numFmtId="17" fontId="47" fillId="0" borderId="79" xfId="0" applyNumberFormat="1" applyFont="1" applyFill="1" applyBorder="1" applyAlignment="1">
      <alignment horizontal="center"/>
    </xf>
    <xf numFmtId="0" fontId="3" fillId="0" borderId="58" xfId="0" applyFont="1" applyFill="1" applyBorder="1" applyAlignment="1">
      <alignment horizontal="center" vertical="center"/>
    </xf>
    <xf numFmtId="0" fontId="39" fillId="0" borderId="12" xfId="1" applyFont="1" applyBorder="1" applyAlignment="1">
      <alignment horizontal="center"/>
    </xf>
    <xf numFmtId="0" fontId="3" fillId="0" borderId="8" xfId="0" applyFont="1" applyBorder="1"/>
    <xf numFmtId="0" fontId="3" fillId="0" borderId="2" xfId="0" applyFont="1" applyBorder="1"/>
    <xf numFmtId="0" fontId="3" fillId="0" borderId="2" xfId="0" applyFont="1" applyBorder="1" applyAlignment="1">
      <alignment horizontal="center"/>
    </xf>
    <xf numFmtId="0" fontId="3" fillId="0" borderId="53" xfId="0" applyFont="1" applyBorder="1" applyAlignment="1">
      <alignment horizontal="center"/>
    </xf>
    <xf numFmtId="0" fontId="3" fillId="0" borderId="12" xfId="0" applyFont="1" applyBorder="1" applyAlignment="1">
      <alignment vertical="center"/>
    </xf>
    <xf numFmtId="0" fontId="3" fillId="0" borderId="65" xfId="0" applyFont="1" applyBorder="1" applyAlignment="1">
      <alignment horizontal="center" vertical="center"/>
    </xf>
    <xf numFmtId="0" fontId="3" fillId="0" borderId="12" xfId="0" applyFont="1" applyBorder="1" applyAlignment="1">
      <alignment horizontal="center" vertical="center"/>
    </xf>
    <xf numFmtId="0" fontId="3" fillId="0" borderId="12" xfId="0" applyFont="1" applyBorder="1" applyAlignment="1">
      <alignment horizontal="left" vertical="center"/>
    </xf>
    <xf numFmtId="0" fontId="3" fillId="0" borderId="12" xfId="0" applyFont="1" applyFill="1" applyBorder="1" applyAlignment="1">
      <alignment horizontal="center" vertical="center"/>
    </xf>
    <xf numFmtId="49" fontId="8" fillId="0" borderId="12" xfId="0" applyNumberFormat="1" applyFont="1" applyFill="1" applyBorder="1" applyAlignment="1">
      <alignment horizontal="center" vertical="center"/>
    </xf>
    <xf numFmtId="49" fontId="8" fillId="0" borderId="12" xfId="0" applyNumberFormat="1" applyFont="1" applyFill="1" applyBorder="1" applyAlignment="1">
      <alignment horizontal="left" vertical="center"/>
    </xf>
    <xf numFmtId="165" fontId="8" fillId="0" borderId="3" xfId="0" applyNumberFormat="1" applyFont="1" applyFill="1" applyBorder="1" applyAlignment="1">
      <alignment horizontal="right" vertical="center"/>
    </xf>
    <xf numFmtId="165" fontId="8" fillId="0" borderId="65" xfId="0" applyNumberFormat="1" applyFont="1" applyFill="1" applyBorder="1" applyAlignment="1">
      <alignment horizontal="right" vertical="center"/>
    </xf>
    <xf numFmtId="165" fontId="8" fillId="0" borderId="1" xfId="0" applyNumberFormat="1" applyFont="1" applyFill="1" applyBorder="1" applyAlignment="1">
      <alignment horizontal="right" vertical="center"/>
    </xf>
    <xf numFmtId="0" fontId="3" fillId="0" borderId="1" xfId="0" applyFont="1" applyBorder="1" applyAlignment="1">
      <alignment vertical="center"/>
    </xf>
    <xf numFmtId="165" fontId="3" fillId="0" borderId="2" xfId="0" applyNumberFormat="1" applyFont="1" applyBorder="1" applyAlignment="1">
      <alignment horizontal="right" vertical="center"/>
    </xf>
    <xf numFmtId="165" fontId="3" fillId="0" borderId="3" xfId="0" applyNumberFormat="1" applyFont="1" applyBorder="1" applyAlignment="1">
      <alignment horizontal="right" vertical="center"/>
    </xf>
    <xf numFmtId="164" fontId="20" fillId="0" borderId="12" xfId="0" applyNumberFormat="1" applyFont="1" applyBorder="1" applyAlignment="1">
      <alignment horizontal="center" vertical="center"/>
    </xf>
    <xf numFmtId="0" fontId="20" fillId="0" borderId="12" xfId="0" applyFont="1" applyBorder="1" applyAlignment="1">
      <alignment horizontal="center" vertical="center"/>
    </xf>
    <xf numFmtId="0" fontId="3" fillId="0" borderId="8" xfId="0" applyFont="1" applyBorder="1" applyAlignment="1">
      <alignment horizontal="center"/>
    </xf>
    <xf numFmtId="0" fontId="3" fillId="0" borderId="3" xfId="0" applyFont="1" applyBorder="1" applyAlignment="1">
      <alignment horizontal="center"/>
    </xf>
    <xf numFmtId="168" fontId="3" fillId="0" borderId="8" xfId="0" applyNumberFormat="1" applyFont="1" applyBorder="1" applyAlignment="1">
      <alignment horizontal="center"/>
    </xf>
    <xf numFmtId="168" fontId="3" fillId="0" borderId="2" xfId="0" applyNumberFormat="1" applyFont="1" applyBorder="1" applyAlignment="1">
      <alignment horizontal="center"/>
    </xf>
    <xf numFmtId="168" fontId="3" fillId="0" borderId="3" xfId="0" applyNumberFormat="1" applyFont="1" applyBorder="1" applyAlignment="1">
      <alignment horizontal="center"/>
    </xf>
    <xf numFmtId="0" fontId="41" fillId="0" borderId="8" xfId="1" applyFont="1" applyFill="1" applyBorder="1" applyAlignment="1">
      <alignment horizontal="center" vertical="center"/>
    </xf>
    <xf numFmtId="0" fontId="41" fillId="0" borderId="2" xfId="1" applyFont="1" applyFill="1" applyBorder="1" applyAlignment="1">
      <alignment horizontal="center" vertical="center"/>
    </xf>
    <xf numFmtId="0" fontId="41" fillId="0" borderId="3" xfId="1" applyFont="1" applyFill="1" applyBorder="1" applyAlignment="1">
      <alignment horizontal="center" vertical="center"/>
    </xf>
    <xf numFmtId="0" fontId="41" fillId="0" borderId="1" xfId="1" applyFont="1" applyFill="1" applyBorder="1" applyAlignment="1">
      <alignment horizontal="center" vertical="center"/>
    </xf>
    <xf numFmtId="0" fontId="41" fillId="0" borderId="107" xfId="1" applyFont="1" applyFill="1" applyBorder="1" applyAlignment="1">
      <alignment horizontal="center" vertical="center"/>
    </xf>
    <xf numFmtId="0" fontId="3" fillId="0" borderId="12" xfId="0" applyFont="1" applyBorder="1"/>
    <xf numFmtId="0" fontId="21" fillId="2" borderId="30" xfId="0" applyFont="1" applyFill="1" applyBorder="1" applyAlignment="1">
      <alignment horizontal="center" vertical="center"/>
    </xf>
    <xf numFmtId="0" fontId="12" fillId="2" borderId="28" xfId="0" applyFont="1" applyFill="1" applyBorder="1" applyAlignment="1">
      <alignment horizontal="center" vertical="center"/>
    </xf>
    <xf numFmtId="0" fontId="12" fillId="4" borderId="28" xfId="0" applyFont="1" applyFill="1" applyBorder="1" applyAlignment="1">
      <alignment horizontal="center" vertical="center"/>
    </xf>
    <xf numFmtId="0" fontId="12" fillId="4" borderId="22" xfId="0" applyFont="1" applyFill="1" applyBorder="1" applyAlignment="1">
      <alignment horizontal="center" vertical="center"/>
    </xf>
    <xf numFmtId="0" fontId="12" fillId="4" borderId="24"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52" xfId="0" applyFont="1" applyFill="1" applyBorder="1" applyAlignment="1">
      <alignment horizontal="center" vertical="center"/>
    </xf>
    <xf numFmtId="0" fontId="12" fillId="2" borderId="31" xfId="0" applyFont="1" applyFill="1" applyBorder="1" applyAlignment="1">
      <alignment horizontal="center" vertical="center"/>
    </xf>
    <xf numFmtId="0" fontId="12" fillId="2" borderId="28" xfId="0" applyFont="1" applyFill="1" applyBorder="1" applyAlignment="1">
      <alignment horizontal="left" vertical="center"/>
    </xf>
    <xf numFmtId="167" fontId="12" fillId="2" borderId="23" xfId="0" applyNumberFormat="1" applyFont="1" applyFill="1" applyBorder="1" applyAlignment="1">
      <alignment horizontal="left" vertical="center"/>
    </xf>
    <xf numFmtId="167" fontId="12" fillId="2" borderId="24" xfId="0" applyNumberFormat="1" applyFont="1" applyFill="1" applyBorder="1" applyAlignment="1">
      <alignment horizontal="left" vertical="center"/>
    </xf>
    <xf numFmtId="167" fontId="12" fillId="2" borderId="29" xfId="0" applyNumberFormat="1" applyFont="1" applyFill="1" applyBorder="1" applyAlignment="1">
      <alignment horizontal="left" vertical="center"/>
    </xf>
    <xf numFmtId="167" fontId="12" fillId="2" borderId="31" xfId="0" applyNumberFormat="1" applyFont="1" applyFill="1" applyBorder="1" applyAlignment="1">
      <alignment horizontal="left" vertical="center"/>
    </xf>
    <xf numFmtId="0" fontId="12" fillId="3" borderId="24" xfId="0" applyNumberFormat="1" applyFont="1" applyFill="1" applyBorder="1" applyAlignment="1">
      <alignment horizontal="center" vertical="center"/>
    </xf>
    <xf numFmtId="0" fontId="12" fillId="3" borderId="29" xfId="0" applyNumberFormat="1" applyFont="1" applyFill="1" applyBorder="1" applyAlignment="1">
      <alignment horizontal="center" vertical="center"/>
    </xf>
    <xf numFmtId="0" fontId="3" fillId="3" borderId="23" xfId="0" applyFont="1" applyFill="1" applyBorder="1" applyAlignment="1">
      <alignment horizontal="center" vertical="center"/>
    </xf>
    <xf numFmtId="165" fontId="3" fillId="3" borderId="24" xfId="0" applyNumberFormat="1" applyFont="1" applyFill="1" applyBorder="1" applyAlignment="1">
      <alignment horizontal="left" vertical="center"/>
    </xf>
    <xf numFmtId="165" fontId="3" fillId="3" borderId="29" xfId="0" applyNumberFormat="1" applyFont="1" applyFill="1" applyBorder="1" applyAlignment="1">
      <alignment horizontal="left" vertical="center"/>
    </xf>
    <xf numFmtId="0" fontId="3" fillId="3" borderId="28" xfId="0" applyFont="1" applyFill="1" applyBorder="1" applyAlignment="1">
      <alignment horizontal="center" vertical="center"/>
    </xf>
    <xf numFmtId="0" fontId="3" fillId="2" borderId="28" xfId="0" applyFont="1" applyFill="1" applyBorder="1" applyAlignment="1">
      <alignment horizontal="center" vertical="center"/>
    </xf>
    <xf numFmtId="164" fontId="3" fillId="2" borderId="28" xfId="0" applyNumberFormat="1"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xf>
    <xf numFmtId="0" fontId="3" fillId="2" borderId="29"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3" xfId="0" applyFont="1" applyFill="1" applyBorder="1" applyAlignment="1">
      <alignment horizontal="center" vertical="center"/>
    </xf>
    <xf numFmtId="0" fontId="3" fillId="2" borderId="29" xfId="0" applyFont="1" applyFill="1" applyBorder="1" applyAlignment="1">
      <alignment horizontal="center" vertical="center"/>
    </xf>
    <xf numFmtId="0" fontId="36" fillId="11" borderId="28" xfId="0" applyFont="1" applyFill="1" applyBorder="1" applyAlignment="1">
      <alignment horizontal="center" vertical="center"/>
    </xf>
    <xf numFmtId="0" fontId="12" fillId="3" borderId="22" xfId="0" applyNumberFormat="1" applyFont="1" applyFill="1" applyBorder="1" applyAlignment="1">
      <alignment horizontal="center" vertical="center"/>
    </xf>
    <xf numFmtId="168" fontId="3" fillId="6" borderId="22" xfId="0" applyNumberFormat="1" applyFont="1" applyFill="1" applyBorder="1" applyAlignment="1">
      <alignment horizontal="center" vertical="center"/>
    </xf>
    <xf numFmtId="168" fontId="3" fillId="6" borderId="24" xfId="0" applyNumberFormat="1" applyFont="1" applyFill="1" applyBorder="1" applyAlignment="1">
      <alignment horizontal="center" vertical="center"/>
    </xf>
    <xf numFmtId="168" fontId="3" fillId="6" borderId="29" xfId="0" applyNumberFormat="1" applyFont="1" applyFill="1" applyBorder="1" applyAlignment="1">
      <alignment horizontal="center" vertical="center"/>
    </xf>
    <xf numFmtId="0" fontId="36" fillId="11" borderId="22"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29" xfId="0" applyFont="1" applyFill="1" applyBorder="1" applyAlignment="1">
      <alignment horizontal="center" vertical="center"/>
    </xf>
    <xf numFmtId="0" fontId="12" fillId="3" borderId="22" xfId="2" applyFont="1" applyFill="1" applyBorder="1" applyAlignment="1">
      <alignment horizontal="center" vertical="center" wrapText="1"/>
    </xf>
    <xf numFmtId="0" fontId="12" fillId="3" borderId="24" xfId="2" applyFont="1" applyFill="1" applyBorder="1" applyAlignment="1">
      <alignment horizontal="center" vertical="center" wrapText="1"/>
    </xf>
    <xf numFmtId="0" fontId="12" fillId="3" borderId="29" xfId="2" applyFont="1" applyFill="1" applyBorder="1" applyAlignment="1">
      <alignment horizontal="center" vertical="center" wrapText="1"/>
    </xf>
    <xf numFmtId="0" fontId="12" fillId="3" borderId="31" xfId="2" applyFont="1" applyFill="1" applyBorder="1" applyAlignment="1">
      <alignment horizontal="center" vertical="center" wrapText="1"/>
    </xf>
    <xf numFmtId="0" fontId="12" fillId="14" borderId="22" xfId="2" applyFont="1" applyFill="1" applyBorder="1" applyAlignment="1">
      <alignment horizontal="center" vertical="center" wrapText="1"/>
    </xf>
    <xf numFmtId="0" fontId="12" fillId="14" borderId="24" xfId="2" applyFont="1" applyFill="1" applyBorder="1" applyAlignment="1">
      <alignment horizontal="center" vertical="center" wrapText="1"/>
    </xf>
    <xf numFmtId="0" fontId="12" fillId="14" borderId="52" xfId="2" applyFont="1" applyFill="1" applyBorder="1" applyAlignment="1">
      <alignment horizontal="center" vertical="center" wrapText="1"/>
    </xf>
    <xf numFmtId="0" fontId="12" fillId="14" borderId="28" xfId="2" applyFont="1" applyFill="1" applyBorder="1" applyAlignment="1">
      <alignment horizontal="center" vertical="center" wrapText="1"/>
    </xf>
    <xf numFmtId="0" fontId="9" fillId="0" borderId="85" xfId="2" applyFont="1" applyFill="1" applyBorder="1" applyAlignment="1">
      <alignment horizontal="left" vertical="center"/>
    </xf>
    <xf numFmtId="0" fontId="12" fillId="14" borderId="29" xfId="2" applyFont="1" applyFill="1" applyBorder="1" applyAlignment="1">
      <alignment horizontal="center" vertical="center" wrapText="1"/>
    </xf>
    <xf numFmtId="0" fontId="3" fillId="0" borderId="60" xfId="0" applyFont="1" applyFill="1" applyBorder="1" applyAlignment="1">
      <alignment horizontal="center" vertical="center"/>
    </xf>
    <xf numFmtId="0" fontId="20" fillId="0" borderId="12" xfId="0" applyFont="1" applyFill="1" applyBorder="1" applyAlignment="1">
      <alignment horizontal="center"/>
    </xf>
    <xf numFmtId="49" fontId="10" fillId="0" borderId="54" xfId="0" applyNumberFormat="1" applyFont="1" applyFill="1" applyBorder="1" applyAlignment="1">
      <alignment horizontal="center" vertical="center"/>
    </xf>
    <xf numFmtId="49" fontId="8" fillId="0" borderId="83" xfId="0" applyNumberFormat="1" applyFont="1" applyFill="1" applyBorder="1" applyAlignment="1">
      <alignment horizontal="left" vertical="center"/>
    </xf>
    <xf numFmtId="167" fontId="3" fillId="0" borderId="2" xfId="0" applyNumberFormat="1" applyFont="1" applyFill="1" applyBorder="1" applyAlignment="1">
      <alignment horizontal="right" vertical="center"/>
    </xf>
    <xf numFmtId="165" fontId="8" fillId="0" borderId="11" xfId="0" applyNumberFormat="1" applyFont="1" applyFill="1" applyBorder="1" applyAlignment="1">
      <alignment horizontal="right" vertical="center"/>
    </xf>
    <xf numFmtId="165" fontId="8" fillId="0" borderId="21" xfId="0" applyNumberFormat="1" applyFont="1" applyFill="1" applyBorder="1" applyAlignment="1">
      <alignment horizontal="right" vertical="center"/>
    </xf>
    <xf numFmtId="165" fontId="8" fillId="0" borderId="105" xfId="0" applyNumberFormat="1" applyFont="1" applyFill="1" applyBorder="1" applyAlignment="1">
      <alignment horizontal="right" vertical="center"/>
    </xf>
    <xf numFmtId="165" fontId="8" fillId="0" borderId="104" xfId="0" applyNumberFormat="1" applyFont="1" applyFill="1" applyBorder="1" applyAlignment="1">
      <alignment horizontal="right" vertical="center"/>
    </xf>
    <xf numFmtId="165" fontId="8" fillId="0" borderId="19" xfId="0" applyNumberFormat="1" applyFont="1" applyFill="1" applyBorder="1" applyAlignment="1">
      <alignment horizontal="right" vertical="center"/>
    </xf>
    <xf numFmtId="165" fontId="8" fillId="0" borderId="106" xfId="0" applyNumberFormat="1" applyFont="1" applyFill="1" applyBorder="1" applyAlignment="1">
      <alignment horizontal="right" vertical="center"/>
    </xf>
    <xf numFmtId="165" fontId="8" fillId="0" borderId="86" xfId="0" applyNumberFormat="1" applyFont="1" applyFill="1" applyBorder="1" applyAlignment="1">
      <alignment horizontal="right" vertical="center"/>
    </xf>
    <xf numFmtId="165" fontId="8" fillId="0" borderId="93" xfId="0" applyNumberFormat="1" applyFont="1" applyFill="1" applyBorder="1" applyAlignment="1">
      <alignment horizontal="right" vertical="center"/>
    </xf>
    <xf numFmtId="0" fontId="3" fillId="0" borderId="2" xfId="0" applyNumberFormat="1" applyFont="1" applyFill="1" applyBorder="1" applyAlignment="1">
      <alignment horizontal="left" vertical="center"/>
    </xf>
    <xf numFmtId="0" fontId="3" fillId="0" borderId="3" xfId="0" applyNumberFormat="1" applyFont="1" applyFill="1" applyBorder="1" applyAlignment="1">
      <alignment horizontal="left" vertical="center"/>
    </xf>
    <xf numFmtId="165" fontId="3" fillId="0" borderId="2" xfId="0" applyNumberFormat="1" applyFont="1" applyFill="1" applyBorder="1" applyAlignment="1">
      <alignment horizontal="right" vertical="center"/>
    </xf>
    <xf numFmtId="3" fontId="3" fillId="0" borderId="12" xfId="0" applyNumberFormat="1" applyFont="1" applyBorder="1" applyAlignment="1">
      <alignment vertical="center"/>
    </xf>
    <xf numFmtId="166" fontId="47" fillId="0" borderId="79" xfId="0" applyNumberFormat="1" applyFont="1" applyFill="1" applyBorder="1" applyAlignment="1">
      <alignment horizontal="center" vertical="center"/>
    </xf>
    <xf numFmtId="164" fontId="9" fillId="0" borderId="54" xfId="0" applyNumberFormat="1" applyFont="1" applyFill="1"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1" fillId="0" borderId="9" xfId="1" applyFont="1" applyFill="1" applyBorder="1" applyAlignment="1">
      <alignment horizontal="center" vertical="center"/>
    </xf>
    <xf numFmtId="0" fontId="41" fillId="0" borderId="94" xfId="1" applyFont="1" applyFill="1" applyBorder="1" applyAlignment="1">
      <alignment horizontal="center" vertical="center"/>
    </xf>
    <xf numFmtId="0" fontId="41" fillId="0" borderId="98" xfId="1" applyFont="1" applyFill="1" applyBorder="1" applyAlignment="1">
      <alignment horizontal="center" vertical="center"/>
    </xf>
    <xf numFmtId="0" fontId="3" fillId="0" borderId="54" xfId="0" applyFont="1" applyFill="1" applyBorder="1" applyAlignment="1">
      <alignment horizontal="center" vertical="center"/>
    </xf>
    <xf numFmtId="0" fontId="33" fillId="0" borderId="0" xfId="0" applyFont="1" applyAlignment="1">
      <alignment horizontal="center" vertical="center"/>
    </xf>
    <xf numFmtId="0" fontId="30" fillId="0" borderId="0" xfId="0" applyFont="1" applyAlignment="1">
      <alignment horizontal="center" vertical="center"/>
    </xf>
    <xf numFmtId="49" fontId="8" fillId="0" borderId="90" xfId="0" applyNumberFormat="1" applyFont="1" applyFill="1" applyBorder="1" applyAlignment="1">
      <alignment vertical="center"/>
    </xf>
    <xf numFmtId="171" fontId="47" fillId="0" borderId="37" xfId="0" applyNumberFormat="1" applyFont="1" applyFill="1" applyBorder="1" applyAlignment="1">
      <alignment horizontal="center" vertical="center"/>
    </xf>
    <xf numFmtId="49" fontId="45" fillId="0" borderId="100" xfId="0" applyNumberFormat="1" applyFont="1" applyFill="1" applyBorder="1" applyAlignment="1">
      <alignment horizontal="left" vertical="center"/>
    </xf>
    <xf numFmtId="49" fontId="46" fillId="0" borderId="100" xfId="0" applyNumberFormat="1" applyFont="1" applyFill="1" applyBorder="1" applyAlignment="1">
      <alignment horizontal="center" vertical="center"/>
    </xf>
    <xf numFmtId="49" fontId="46" fillId="5" borderId="90" xfId="0" applyNumberFormat="1" applyFont="1" applyFill="1" applyBorder="1" applyAlignment="1">
      <alignment horizontal="center" vertical="center"/>
    </xf>
    <xf numFmtId="0" fontId="46" fillId="0" borderId="37" xfId="0" applyNumberFormat="1" applyFont="1" applyFill="1" applyBorder="1" applyAlignment="1">
      <alignment horizontal="center" vertical="center"/>
    </xf>
    <xf numFmtId="167" fontId="12" fillId="2" borderId="22" xfId="0" applyNumberFormat="1" applyFont="1" applyFill="1" applyBorder="1" applyAlignment="1">
      <alignment horizontal="left" vertical="center"/>
    </xf>
    <xf numFmtId="167" fontId="3" fillId="0" borderId="8" xfId="0" applyNumberFormat="1" applyFont="1" applyFill="1" applyBorder="1" applyAlignment="1">
      <alignment horizontal="right" vertical="center"/>
    </xf>
    <xf numFmtId="167" fontId="8" fillId="0" borderId="70" xfId="0" applyNumberFormat="1" applyFont="1" applyFill="1" applyBorder="1" applyAlignment="1">
      <alignment horizontal="right"/>
    </xf>
    <xf numFmtId="167" fontId="3" fillId="0" borderId="70" xfId="0" applyNumberFormat="1" applyFont="1" applyFill="1" applyBorder="1" applyAlignment="1">
      <alignment horizontal="right" vertical="center"/>
    </xf>
    <xf numFmtId="165" fontId="8" fillId="7" borderId="70" xfId="0" applyNumberFormat="1" applyFont="1" applyFill="1" applyBorder="1" applyAlignment="1">
      <alignment horizontal="right"/>
    </xf>
    <xf numFmtId="165" fontId="8" fillId="0" borderId="70" xfId="0" applyNumberFormat="1" applyFont="1" applyFill="1" applyBorder="1" applyAlignment="1">
      <alignment horizontal="right" vertical="center"/>
    </xf>
    <xf numFmtId="169" fontId="3" fillId="0" borderId="70" xfId="0" applyNumberFormat="1" applyFont="1" applyBorder="1" applyAlignment="1">
      <alignment horizontal="right"/>
    </xf>
    <xf numFmtId="167" fontId="3" fillId="0" borderId="70" xfId="0" applyNumberFormat="1" applyFont="1" applyBorder="1" applyAlignment="1">
      <alignment horizontal="right"/>
    </xf>
    <xf numFmtId="165" fontId="46" fillId="0" borderId="70" xfId="0" applyNumberFormat="1" applyFont="1" applyFill="1" applyBorder="1" applyAlignment="1">
      <alignment horizontal="right" vertical="center"/>
    </xf>
    <xf numFmtId="165" fontId="8" fillId="0" borderId="55" xfId="0" applyNumberFormat="1" applyFont="1" applyFill="1" applyBorder="1" applyAlignment="1">
      <alignment horizontal="right" vertical="center"/>
    </xf>
    <xf numFmtId="165" fontId="46" fillId="0" borderId="109" xfId="0" applyNumberFormat="1" applyFont="1" applyFill="1" applyBorder="1" applyAlignment="1">
      <alignment horizontal="right" vertical="center"/>
    </xf>
    <xf numFmtId="165" fontId="8" fillId="0" borderId="110" xfId="0" applyNumberFormat="1" applyFont="1" applyFill="1" applyBorder="1" applyAlignment="1">
      <alignment horizontal="right" vertical="center"/>
    </xf>
    <xf numFmtId="165" fontId="46" fillId="0" borderId="110" xfId="0" applyNumberFormat="1" applyFont="1" applyFill="1" applyBorder="1" applyAlignment="1">
      <alignment horizontal="right" vertical="center"/>
    </xf>
    <xf numFmtId="165" fontId="8" fillId="0" borderId="111" xfId="0" applyNumberFormat="1" applyFont="1" applyFill="1" applyBorder="1" applyAlignment="1">
      <alignment horizontal="right" vertical="center"/>
    </xf>
    <xf numFmtId="164" fontId="12" fillId="2" borderId="34" xfId="0" applyNumberFormat="1" applyFont="1" applyFill="1" applyBorder="1" applyAlignment="1">
      <alignment horizontal="center" vertical="center"/>
    </xf>
    <xf numFmtId="164" fontId="12" fillId="2" borderId="35" xfId="0" applyNumberFormat="1" applyFont="1" applyFill="1" applyBorder="1" applyAlignment="1">
      <alignment horizontal="left" vertical="center"/>
    </xf>
    <xf numFmtId="164" fontId="12" fillId="2" borderId="36" xfId="0" applyNumberFormat="1" applyFont="1" applyFill="1" applyBorder="1" applyAlignment="1">
      <alignment horizontal="left" vertical="center"/>
    </xf>
    <xf numFmtId="171" fontId="47" fillId="0" borderId="112" xfId="0" applyNumberFormat="1" applyFont="1" applyFill="1" applyBorder="1" applyAlignment="1">
      <alignment horizontal="center" vertical="center"/>
    </xf>
    <xf numFmtId="171" fontId="47" fillId="0" borderId="50" xfId="0" applyNumberFormat="1" applyFont="1" applyFill="1" applyBorder="1" applyAlignment="1">
      <alignment horizontal="center" vertical="center"/>
    </xf>
    <xf numFmtId="171" fontId="47" fillId="0" borderId="113" xfId="0" applyNumberFormat="1" applyFont="1" applyFill="1" applyBorder="1" applyAlignment="1">
      <alignment horizontal="center" vertical="center"/>
    </xf>
    <xf numFmtId="0" fontId="12" fillId="2" borderId="30" xfId="0" applyFont="1" applyFill="1" applyBorder="1" applyAlignment="1">
      <alignment horizontal="center" vertical="center"/>
    </xf>
    <xf numFmtId="49" fontId="46" fillId="0" borderId="93" xfId="0" applyNumberFormat="1" applyFont="1" applyFill="1" applyBorder="1" applyAlignment="1">
      <alignment horizontal="center" vertical="center"/>
    </xf>
    <xf numFmtId="49" fontId="46" fillId="0" borderId="114" xfId="0" applyNumberFormat="1" applyFont="1" applyFill="1" applyBorder="1" applyAlignment="1">
      <alignment horizontal="center" vertical="center"/>
    </xf>
    <xf numFmtId="3" fontId="12" fillId="4" borderId="31" xfId="0" applyNumberFormat="1" applyFont="1" applyFill="1" applyBorder="1" applyAlignment="1">
      <alignment horizontal="center" vertical="center"/>
    </xf>
    <xf numFmtId="164" fontId="12" fillId="2" borderId="36" xfId="0" applyNumberFormat="1" applyFont="1" applyFill="1" applyBorder="1" applyAlignment="1">
      <alignment horizontal="center" vertical="center"/>
    </xf>
    <xf numFmtId="0" fontId="12" fillId="2" borderId="27" xfId="0" applyFont="1" applyFill="1" applyBorder="1" applyAlignment="1">
      <alignment horizontal="left" vertical="center"/>
    </xf>
    <xf numFmtId="49" fontId="8" fillId="0" borderId="16" xfId="0" applyNumberFormat="1" applyFont="1" applyFill="1" applyBorder="1" applyAlignment="1">
      <alignment horizontal="left" vertical="center"/>
    </xf>
    <xf numFmtId="49" fontId="8" fillId="0" borderId="72" xfId="0" applyNumberFormat="1" applyFont="1" applyFill="1" applyBorder="1" applyAlignment="1">
      <alignment horizontal="left" vertical="center"/>
    </xf>
    <xf numFmtId="49" fontId="46" fillId="0" borderId="72" xfId="0" applyNumberFormat="1" applyFont="1" applyFill="1" applyBorder="1" applyAlignment="1">
      <alignment horizontal="left" vertical="center"/>
    </xf>
    <xf numFmtId="49" fontId="8" fillId="0" borderId="115" xfId="0" applyNumberFormat="1" applyFont="1" applyFill="1" applyBorder="1" applyAlignment="1">
      <alignment horizontal="left" vertical="center"/>
    </xf>
    <xf numFmtId="49" fontId="8" fillId="0" borderId="91" xfId="0" applyNumberFormat="1" applyFont="1" applyFill="1" applyBorder="1" applyAlignment="1">
      <alignment horizontal="left" vertical="center"/>
    </xf>
    <xf numFmtId="49" fontId="8" fillId="0" borderId="81" xfId="0" applyNumberFormat="1" applyFont="1" applyFill="1" applyBorder="1" applyAlignment="1">
      <alignment horizontal="left" vertical="center"/>
    </xf>
    <xf numFmtId="49" fontId="46" fillId="0" borderId="91" xfId="0" applyNumberFormat="1" applyFont="1" applyFill="1" applyBorder="1" applyAlignment="1">
      <alignment horizontal="left" vertical="center"/>
    </xf>
    <xf numFmtId="49" fontId="8" fillId="0" borderId="98" xfId="0" applyNumberFormat="1" applyFont="1" applyFill="1" applyBorder="1" applyAlignment="1">
      <alignment horizontal="center" vertical="center"/>
    </xf>
    <xf numFmtId="49" fontId="46" fillId="0" borderId="98" xfId="0" applyNumberFormat="1" applyFont="1" applyFill="1" applyBorder="1" applyAlignment="1">
      <alignment horizontal="center" vertical="center"/>
    </xf>
    <xf numFmtId="49" fontId="46" fillId="0" borderId="108" xfId="0" applyNumberFormat="1" applyFont="1" applyFill="1" applyBorder="1" applyAlignment="1">
      <alignment horizontal="center" vertical="center"/>
    </xf>
    <xf numFmtId="49" fontId="46" fillId="0" borderId="82" xfId="0" applyNumberFormat="1" applyFont="1" applyFill="1" applyBorder="1" applyAlignment="1">
      <alignment horizontal="center" vertical="center"/>
    </xf>
    <xf numFmtId="0" fontId="3" fillId="0" borderId="8" xfId="0" applyNumberFormat="1" applyFont="1" applyFill="1" applyBorder="1" applyAlignment="1">
      <alignment horizontal="left" vertical="center"/>
    </xf>
    <xf numFmtId="0" fontId="3" fillId="0" borderId="70" xfId="0" applyFont="1" applyBorder="1" applyAlignment="1">
      <alignment horizontal="left"/>
    </xf>
    <xf numFmtId="0" fontId="3" fillId="0" borderId="70" xfId="0" applyNumberFormat="1" applyFont="1" applyFill="1" applyBorder="1" applyAlignment="1">
      <alignment horizontal="left" vertical="center"/>
    </xf>
    <xf numFmtId="0" fontId="3" fillId="5" borderId="70" xfId="0" applyFont="1" applyFill="1" applyBorder="1" applyAlignment="1">
      <alignment horizontal="left"/>
    </xf>
    <xf numFmtId="0" fontId="9" fillId="9" borderId="70" xfId="0" applyFont="1" applyFill="1" applyBorder="1" applyAlignment="1">
      <alignment horizontal="left"/>
    </xf>
    <xf numFmtId="0" fontId="3" fillId="5" borderId="70" xfId="0" applyNumberFormat="1" applyFont="1" applyFill="1" applyBorder="1" applyAlignment="1">
      <alignment horizontal="left" vertical="center"/>
    </xf>
    <xf numFmtId="0" fontId="3" fillId="0" borderId="70" xfId="0" applyFont="1" applyFill="1" applyBorder="1" applyAlignment="1">
      <alignment horizontal="left"/>
    </xf>
    <xf numFmtId="0" fontId="40" fillId="0" borderId="70" xfId="0" applyNumberFormat="1" applyFont="1" applyBorder="1" applyAlignment="1">
      <alignment horizontal="left" vertical="center"/>
    </xf>
    <xf numFmtId="0" fontId="20" fillId="0" borderId="70" xfId="0" applyNumberFormat="1" applyFont="1" applyBorder="1" applyAlignment="1">
      <alignment horizontal="left" vertical="center"/>
    </xf>
    <xf numFmtId="0" fontId="20" fillId="5" borderId="70" xfId="0" applyNumberFormat="1" applyFont="1" applyFill="1" applyBorder="1" applyAlignment="1">
      <alignment horizontal="left" vertical="center"/>
    </xf>
    <xf numFmtId="0" fontId="20" fillId="0" borderId="70" xfId="0" applyNumberFormat="1" applyFont="1" applyFill="1" applyBorder="1" applyAlignment="1">
      <alignment horizontal="left" vertical="center"/>
    </xf>
    <xf numFmtId="0" fontId="40" fillId="5" borderId="70" xfId="0" applyNumberFormat="1" applyFont="1" applyFill="1" applyBorder="1" applyAlignment="1">
      <alignment horizontal="left" vertical="center"/>
    </xf>
    <xf numFmtId="0" fontId="3" fillId="0" borderId="55" xfId="0" applyNumberFormat="1" applyFont="1" applyBorder="1" applyAlignment="1">
      <alignment horizontal="left" vertical="center"/>
    </xf>
    <xf numFmtId="167" fontId="3" fillId="2" borderId="34" xfId="0" applyNumberFormat="1" applyFont="1" applyFill="1" applyBorder="1" applyAlignment="1">
      <alignment horizontal="left" vertical="center"/>
    </xf>
    <xf numFmtId="167" fontId="3" fillId="2" borderId="36" xfId="0" applyNumberFormat="1" applyFont="1" applyFill="1" applyBorder="1" applyAlignment="1">
      <alignment horizontal="left" vertical="center"/>
    </xf>
    <xf numFmtId="167" fontId="3" fillId="0" borderId="112" xfId="0" applyNumberFormat="1" applyFont="1" applyFill="1" applyBorder="1" applyAlignment="1">
      <alignment horizontal="right"/>
    </xf>
    <xf numFmtId="167" fontId="3" fillId="0" borderId="113" xfId="0" applyNumberFormat="1" applyFont="1" applyFill="1" applyBorder="1" applyAlignment="1">
      <alignment horizontal="right"/>
    </xf>
    <xf numFmtId="167" fontId="8" fillId="0" borderId="112" xfId="0" applyNumberFormat="1" applyFont="1" applyFill="1" applyBorder="1" applyAlignment="1">
      <alignment horizontal="right"/>
    </xf>
    <xf numFmtId="167" fontId="8" fillId="0" borderId="113" xfId="0" applyNumberFormat="1" applyFont="1" applyFill="1" applyBorder="1" applyAlignment="1">
      <alignment horizontal="right"/>
    </xf>
    <xf numFmtId="165" fontId="8" fillId="0" borderId="112" xfId="0" applyNumberFormat="1" applyFont="1" applyFill="1" applyBorder="1" applyAlignment="1">
      <alignment horizontal="right"/>
    </xf>
    <xf numFmtId="165" fontId="8" fillId="0" borderId="113" xfId="0" applyNumberFormat="1" applyFont="1" applyFill="1" applyBorder="1" applyAlignment="1">
      <alignment horizontal="right"/>
    </xf>
    <xf numFmtId="165" fontId="8" fillId="0" borderId="112" xfId="0" applyNumberFormat="1" applyFont="1" applyFill="1" applyBorder="1" applyAlignment="1">
      <alignment horizontal="right" vertical="center"/>
    </xf>
    <xf numFmtId="165" fontId="8" fillId="0" borderId="113" xfId="0" applyNumberFormat="1" applyFont="1" applyFill="1" applyBorder="1" applyAlignment="1">
      <alignment horizontal="right" vertical="center"/>
    </xf>
    <xf numFmtId="169" fontId="3" fillId="0" borderId="112" xfId="0" applyNumberFormat="1" applyFont="1" applyFill="1" applyBorder="1" applyAlignment="1">
      <alignment horizontal="right"/>
    </xf>
    <xf numFmtId="169" fontId="3" fillId="0" borderId="113" xfId="0" applyNumberFormat="1" applyFont="1" applyFill="1" applyBorder="1" applyAlignment="1">
      <alignment horizontal="right"/>
    </xf>
    <xf numFmtId="167" fontId="3" fillId="0" borderId="112" xfId="0" applyNumberFormat="1" applyFont="1" applyFill="1" applyBorder="1" applyAlignment="1">
      <alignment horizontal="right" vertical="center"/>
    </xf>
    <xf numFmtId="167" fontId="3" fillId="0" borderId="112" xfId="0" applyNumberFormat="1" applyFont="1" applyFill="1" applyBorder="1" applyAlignment="1">
      <alignment horizontal="center"/>
    </xf>
    <xf numFmtId="167" fontId="3" fillId="0" borderId="113" xfId="0" applyNumberFormat="1" applyFont="1" applyFill="1" applyBorder="1" applyAlignment="1">
      <alignment horizontal="center"/>
    </xf>
    <xf numFmtId="165" fontId="46" fillId="0" borderId="112" xfId="0" applyNumberFormat="1" applyFont="1" applyFill="1" applyBorder="1" applyAlignment="1">
      <alignment horizontal="right" vertical="center"/>
    </xf>
    <xf numFmtId="165" fontId="46" fillId="0" borderId="113" xfId="0" applyNumberFormat="1" applyFont="1" applyFill="1" applyBorder="1" applyAlignment="1">
      <alignment horizontal="right" vertical="center"/>
    </xf>
    <xf numFmtId="49" fontId="46" fillId="0" borderId="96" xfId="0" applyNumberFormat="1" applyFont="1" applyFill="1" applyBorder="1" applyAlignment="1">
      <alignment horizontal="left" vertical="center"/>
    </xf>
    <xf numFmtId="171" fontId="9" fillId="0" borderId="90" xfId="0" applyNumberFormat="1" applyFont="1" applyFill="1" applyBorder="1" applyAlignment="1">
      <alignment horizontal="center" vertical="center"/>
    </xf>
    <xf numFmtId="171" fontId="47" fillId="0" borderId="90" xfId="0" applyNumberFormat="1" applyFont="1" applyFill="1" applyBorder="1" applyAlignment="1">
      <alignment horizontal="center" vertical="center"/>
    </xf>
    <xf numFmtId="49" fontId="46" fillId="0" borderId="96" xfId="0" applyNumberFormat="1" applyFont="1" applyFill="1" applyBorder="1" applyAlignment="1">
      <alignment horizontal="center" vertical="center"/>
    </xf>
    <xf numFmtId="49" fontId="46" fillId="0" borderId="114" xfId="0" applyNumberFormat="1" applyFont="1" applyFill="1" applyBorder="1" applyAlignment="1">
      <alignment horizontal="left" vertical="center"/>
    </xf>
    <xf numFmtId="0" fontId="46" fillId="0" borderId="96" xfId="0" applyNumberFormat="1" applyFont="1" applyFill="1" applyBorder="1" applyAlignment="1">
      <alignment horizontal="center" vertical="center"/>
    </xf>
    <xf numFmtId="171" fontId="8" fillId="5" borderId="112" xfId="0" applyNumberFormat="1" applyFont="1" applyFill="1" applyBorder="1" applyAlignment="1">
      <alignment horizontal="center" vertical="center"/>
    </xf>
    <xf numFmtId="171" fontId="47" fillId="5" borderId="112" xfId="0" applyNumberFormat="1" applyFont="1" applyFill="1" applyBorder="1" applyAlignment="1">
      <alignment horizontal="center" vertical="center"/>
    </xf>
    <xf numFmtId="0" fontId="47" fillId="0" borderId="37" xfId="0" applyFont="1" applyFill="1" applyBorder="1" applyAlignment="1">
      <alignment horizontal="left" vertical="center"/>
    </xf>
    <xf numFmtId="0" fontId="47" fillId="0" borderId="72" xfId="0" applyFont="1" applyFill="1" applyBorder="1" applyAlignment="1">
      <alignment horizontal="left" vertical="center"/>
    </xf>
    <xf numFmtId="165" fontId="46" fillId="0" borderId="90" xfId="0" applyNumberFormat="1" applyFont="1" applyFill="1" applyBorder="1" applyAlignment="1">
      <alignment horizontal="right" vertical="center"/>
    </xf>
    <xf numFmtId="165" fontId="8" fillId="0" borderId="90" xfId="0" applyNumberFormat="1" applyFont="1" applyFill="1" applyBorder="1" applyAlignment="1">
      <alignment horizontal="right" vertical="center"/>
    </xf>
    <xf numFmtId="49" fontId="8" fillId="8" borderId="90" xfId="0" applyNumberFormat="1" applyFont="1" applyFill="1" applyBorder="1" applyAlignment="1">
      <alignment horizontal="center" vertical="center"/>
    </xf>
    <xf numFmtId="49" fontId="45" fillId="2" borderId="116" xfId="0" applyNumberFormat="1" applyFont="1" applyFill="1" applyBorder="1" applyAlignment="1">
      <alignment horizontal="center" vertical="center"/>
    </xf>
    <xf numFmtId="49" fontId="46" fillId="0" borderId="117" xfId="0" applyNumberFormat="1" applyFont="1" applyFill="1" applyBorder="1" applyAlignment="1">
      <alignment horizontal="center" vertical="center"/>
    </xf>
    <xf numFmtId="49" fontId="46" fillId="0" borderId="118" xfId="0" applyNumberFormat="1" applyFont="1" applyFill="1" applyBorder="1" applyAlignment="1">
      <alignment horizontal="center" vertical="center"/>
    </xf>
    <xf numFmtId="49" fontId="8" fillId="0" borderId="119" xfId="0" applyNumberFormat="1" applyFont="1" applyFill="1" applyBorder="1" applyAlignment="1">
      <alignment horizontal="center" vertical="center"/>
    </xf>
    <xf numFmtId="49" fontId="46" fillId="0" borderId="119" xfId="0" applyNumberFormat="1" applyFont="1" applyFill="1" applyBorder="1" applyAlignment="1">
      <alignment horizontal="center" vertical="center"/>
    </xf>
    <xf numFmtId="49" fontId="8" fillId="0" borderId="117" xfId="0" applyNumberFormat="1" applyFont="1" applyFill="1" applyBorder="1" applyAlignment="1">
      <alignment horizontal="center" vertical="center"/>
    </xf>
    <xf numFmtId="49" fontId="8" fillId="0" borderId="118" xfId="0" applyNumberFormat="1" applyFont="1" applyFill="1" applyBorder="1" applyAlignment="1">
      <alignment horizontal="center" vertical="center"/>
    </xf>
  </cellXfs>
  <cellStyles count="6">
    <cellStyle name="Hyperlink" xfId="1" builtinId="8"/>
    <cellStyle name="Hyperlink 2" xfId="4"/>
    <cellStyle name="Normal" xfId="0" builtinId="0"/>
    <cellStyle name="Normal 2" xfId="2"/>
    <cellStyle name="Percent" xfId="5" builtinId="5"/>
    <cellStyle name="Percent 2" xfId="3"/>
  </cellStyles>
  <dxfs count="1">
    <dxf>
      <numFmt numFmtId="166" formatCode="[$-409]d\-mmm\-yy;@"/>
    </dxf>
  </dxfs>
  <tableStyles count="0" defaultTableStyle="TableStyleMedium2" defaultPivotStyle="PivotStyleLight16"/>
  <colors>
    <mruColors>
      <color rgb="FFFFFFCC"/>
      <color rgb="FF0000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team.worldbank.org/fmis" TargetMode="External"/><Relationship Id="rId1" Type="http://schemas.openxmlformats.org/officeDocument/2006/relationships/hyperlink" Target="http://www.worldbank.org/publicfinance/fmis"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bsearch.worldbank.org/people/profile/262976" TargetMode="External"/><Relationship Id="rId170" Type="http://schemas.openxmlformats.org/officeDocument/2006/relationships/hyperlink" Target="http://wbsearch.worldbank.org/people/profile/84925" TargetMode="External"/><Relationship Id="rId987" Type="http://schemas.openxmlformats.org/officeDocument/2006/relationships/hyperlink" Target="http://wbsearch.worldbank.org/people/profile/20434" TargetMode="External"/><Relationship Id="rId847" Type="http://schemas.openxmlformats.org/officeDocument/2006/relationships/hyperlink" Target="http://wbsearch.worldbank.org/people/profile/309017" TargetMode="External"/><Relationship Id="rId1477" Type="http://schemas.openxmlformats.org/officeDocument/2006/relationships/hyperlink" Target="http://wbsearch.worldbank.org/people/profile/295923" TargetMode="External"/><Relationship Id="rId1684" Type="http://schemas.openxmlformats.org/officeDocument/2006/relationships/hyperlink" Target="http://wbsearch.worldbank.org/people/profile/90061" TargetMode="External"/><Relationship Id="rId1891" Type="http://schemas.openxmlformats.org/officeDocument/2006/relationships/hyperlink" Target="http://wbsearch.worldbank.org/people/profile/224611" TargetMode="External"/><Relationship Id="rId707" Type="http://schemas.openxmlformats.org/officeDocument/2006/relationships/hyperlink" Target="http://wbsearch.worldbank.org/people/profile/84370" TargetMode="External"/><Relationship Id="rId914" Type="http://schemas.openxmlformats.org/officeDocument/2006/relationships/hyperlink" Target="http://wbsearch.worldbank.org/people/profile/20287" TargetMode="External"/><Relationship Id="rId1337" Type="http://schemas.openxmlformats.org/officeDocument/2006/relationships/hyperlink" Target="http://wbsearch.worldbank.org/people/profile/214693" TargetMode="External"/><Relationship Id="rId1544" Type="http://schemas.openxmlformats.org/officeDocument/2006/relationships/hyperlink" Target="http://wbsearch.worldbank.org/people/profile/184153" TargetMode="External"/><Relationship Id="rId1751" Type="http://schemas.openxmlformats.org/officeDocument/2006/relationships/hyperlink" Target="http://wbsearch.worldbank.org/people/profile/307456" TargetMode="External"/><Relationship Id="rId43" Type="http://schemas.openxmlformats.org/officeDocument/2006/relationships/hyperlink" Target="http://projportal.worldbank.org/servlet/secmain?pagePK=112935&amp;piPK=69345&amp;theSitePK=213348&amp;menuPK=109012&amp;PSPID=P161086" TargetMode="External"/><Relationship Id="rId1404" Type="http://schemas.openxmlformats.org/officeDocument/2006/relationships/hyperlink" Target="http://wbsearch.worldbank.org/people/profile/20287" TargetMode="External"/><Relationship Id="rId1611" Type="http://schemas.openxmlformats.org/officeDocument/2006/relationships/hyperlink" Target="http://wbsearch.worldbank.org/people/profile/280022" TargetMode="External"/><Relationship Id="rId497" Type="http://schemas.openxmlformats.org/officeDocument/2006/relationships/hyperlink" Target="http://wbsearch.worldbank.org/people/profile/277146" TargetMode="External"/><Relationship Id="rId357" Type="http://schemas.openxmlformats.org/officeDocument/2006/relationships/hyperlink" Target="http://wbsearch.worldbank.org/people/profile/179093" TargetMode="External"/><Relationship Id="rId1194" Type="http://schemas.openxmlformats.org/officeDocument/2006/relationships/hyperlink" Target="http://wbsearch.worldbank.org/people/profile/306031" TargetMode="External"/><Relationship Id="rId2038" Type="http://schemas.openxmlformats.org/officeDocument/2006/relationships/hyperlink" Target="http://wbsearch.worldbank.org/people/profile/264786" TargetMode="External"/><Relationship Id="rId217" Type="http://schemas.openxmlformats.org/officeDocument/2006/relationships/hyperlink" Target="http://wbsearch.worldbank.org/people/profile/114387" TargetMode="External"/><Relationship Id="rId564" Type="http://schemas.openxmlformats.org/officeDocument/2006/relationships/hyperlink" Target="http://wbsearch.worldbank.org/people/profile/20287" TargetMode="External"/><Relationship Id="rId771" Type="http://schemas.openxmlformats.org/officeDocument/2006/relationships/hyperlink" Target="http://wbsearch.worldbank.org/people/profile/196455" TargetMode="External"/><Relationship Id="rId424" Type="http://schemas.openxmlformats.org/officeDocument/2006/relationships/hyperlink" Target="http://wbsearch.worldbank.org/people/profile/182004" TargetMode="External"/><Relationship Id="rId631" Type="http://schemas.openxmlformats.org/officeDocument/2006/relationships/hyperlink" Target="http://wbsearch.worldbank.org/people/profile/166768" TargetMode="External"/><Relationship Id="rId1054" Type="http://schemas.openxmlformats.org/officeDocument/2006/relationships/hyperlink" Target="http://wbsearch.worldbank.org/people/profile/99431" TargetMode="External"/><Relationship Id="rId1261" Type="http://schemas.openxmlformats.org/officeDocument/2006/relationships/hyperlink" Target="http://wbsearch.worldbank.org/people/profile/156380" TargetMode="External"/><Relationship Id="rId2105" Type="http://schemas.openxmlformats.org/officeDocument/2006/relationships/hyperlink" Target="http://projportal.worldbank.org/servlet/secmain?pagePK=112935&amp;piPK=69345&amp;theSitePK=213348&amp;menuPK=109012&amp;PSPID=P162981" TargetMode="External"/><Relationship Id="rId1121" Type="http://schemas.openxmlformats.org/officeDocument/2006/relationships/hyperlink" Target="http://wbsearch.worldbank.org/people/profile/234672" TargetMode="External"/><Relationship Id="rId1938" Type="http://schemas.openxmlformats.org/officeDocument/2006/relationships/hyperlink" Target="http://wbsearch.worldbank.org/people/profile/17929" TargetMode="External"/><Relationship Id="rId281" Type="http://schemas.openxmlformats.org/officeDocument/2006/relationships/hyperlink" Target="http://wbsearch.worldbank.org/people/profile/72693" TargetMode="External"/><Relationship Id="rId141" Type="http://schemas.openxmlformats.org/officeDocument/2006/relationships/hyperlink" Target="http://wbsearch.worldbank.org/people/profile/72693" TargetMode="External"/><Relationship Id="rId379" Type="http://schemas.openxmlformats.org/officeDocument/2006/relationships/hyperlink" Target="http://wbsearch.worldbank.org/people/profile/213101" TargetMode="External"/><Relationship Id="rId586" Type="http://schemas.openxmlformats.org/officeDocument/2006/relationships/hyperlink" Target="http://wbsearch.worldbank.org/people/profile/188595" TargetMode="External"/><Relationship Id="rId793" Type="http://schemas.openxmlformats.org/officeDocument/2006/relationships/hyperlink" Target="http://wbsearch.worldbank.org/people/profile/176404" TargetMode="External"/><Relationship Id="rId7" Type="http://schemas.openxmlformats.org/officeDocument/2006/relationships/hyperlink" Target="http://projportal.worldbank.org/servlet/secmain?pagePK=112935&amp;piPK=69345&amp;theSitePK=213348&amp;menuPK=109012&amp;PSPID=P144832" TargetMode="External"/><Relationship Id="rId239" Type="http://schemas.openxmlformats.org/officeDocument/2006/relationships/hyperlink" Target="http://wbsearch.worldbank.org/people/profile/9775" TargetMode="External"/><Relationship Id="rId446" Type="http://schemas.openxmlformats.org/officeDocument/2006/relationships/hyperlink" Target="http://wbsearch.worldbank.org/people/profile/14511" TargetMode="External"/><Relationship Id="rId653" Type="http://schemas.openxmlformats.org/officeDocument/2006/relationships/hyperlink" Target="http://wbsearch.worldbank.org/people/profile/177170" TargetMode="External"/><Relationship Id="rId1076" Type="http://schemas.openxmlformats.org/officeDocument/2006/relationships/hyperlink" Target="http://wbsearch.worldbank.org/people/profile/183464" TargetMode="External"/><Relationship Id="rId1283" Type="http://schemas.openxmlformats.org/officeDocument/2006/relationships/hyperlink" Target="http://wbsearch.worldbank.org/people/profile/112380" TargetMode="External"/><Relationship Id="rId1490" Type="http://schemas.openxmlformats.org/officeDocument/2006/relationships/hyperlink" Target="http://wbsearch.worldbank.org/people/profile/76595" TargetMode="External"/><Relationship Id="rId306" Type="http://schemas.openxmlformats.org/officeDocument/2006/relationships/hyperlink" Target="http://wbsearch.worldbank.org/people/profile/21758" TargetMode="External"/><Relationship Id="rId860" Type="http://schemas.openxmlformats.org/officeDocument/2006/relationships/hyperlink" Target="http://wbsearch.worldbank.org/people/profile/85488" TargetMode="External"/><Relationship Id="rId958" Type="http://schemas.openxmlformats.org/officeDocument/2006/relationships/hyperlink" Target="http://wbsearch.worldbank.org/people/profile/19604" TargetMode="External"/><Relationship Id="rId1143" Type="http://schemas.openxmlformats.org/officeDocument/2006/relationships/hyperlink" Target="http://wbsearch.worldbank.org/people/profile/203061" TargetMode="External"/><Relationship Id="rId1588" Type="http://schemas.openxmlformats.org/officeDocument/2006/relationships/hyperlink" Target="http://wbsearch.worldbank.org/people/profile/264786" TargetMode="External"/><Relationship Id="rId1795" Type="http://schemas.openxmlformats.org/officeDocument/2006/relationships/hyperlink" Target="http://wbsearch.worldbank.org/people/profile/253283" TargetMode="External"/><Relationship Id="rId87" Type="http://schemas.openxmlformats.org/officeDocument/2006/relationships/hyperlink" Target="http://projportal.worldbank.org/servlet/secmain?pagePK=112935&amp;piPK=69345&amp;theSitePK=213348&amp;menuPK=109012&amp;PSPID=P159655" TargetMode="External"/><Relationship Id="rId513" Type="http://schemas.openxmlformats.org/officeDocument/2006/relationships/hyperlink" Target="http://wbsearch.worldbank.org/people/profile/84633" TargetMode="External"/><Relationship Id="rId720" Type="http://schemas.openxmlformats.org/officeDocument/2006/relationships/hyperlink" Target="http://wbsearch.worldbank.org/people/profile/315237" TargetMode="External"/><Relationship Id="rId818" Type="http://schemas.openxmlformats.org/officeDocument/2006/relationships/hyperlink" Target="http://wbsearch.worldbank.org/people/profile/94907" TargetMode="External"/><Relationship Id="rId1350" Type="http://schemas.openxmlformats.org/officeDocument/2006/relationships/hyperlink" Target="http://wbsearch.worldbank.org/people/profile/154859" TargetMode="External"/><Relationship Id="rId1448" Type="http://schemas.openxmlformats.org/officeDocument/2006/relationships/hyperlink" Target="http://wbsearch.worldbank.org/people/profile/105327" TargetMode="External"/><Relationship Id="rId1655" Type="http://schemas.openxmlformats.org/officeDocument/2006/relationships/hyperlink" Target="http://wbsearch.worldbank.org/people/profile/151684" TargetMode="External"/><Relationship Id="rId1003" Type="http://schemas.openxmlformats.org/officeDocument/2006/relationships/hyperlink" Target="http://wbsearch.worldbank.org/people/profile/179266" TargetMode="External"/><Relationship Id="rId1210" Type="http://schemas.openxmlformats.org/officeDocument/2006/relationships/hyperlink" Target="http://wbsearch.worldbank.org/people/profile/459748" TargetMode="External"/><Relationship Id="rId1308" Type="http://schemas.openxmlformats.org/officeDocument/2006/relationships/hyperlink" Target="http://wbsearch.worldbank.org/people/profile/90061" TargetMode="External"/><Relationship Id="rId1862" Type="http://schemas.openxmlformats.org/officeDocument/2006/relationships/hyperlink" Target="http://wbsearch.worldbank.org/people/profile/90061" TargetMode="External"/><Relationship Id="rId1515" Type="http://schemas.openxmlformats.org/officeDocument/2006/relationships/hyperlink" Target="http://wbsearch.worldbank.org/people/profile/319906" TargetMode="External"/><Relationship Id="rId1722" Type="http://schemas.openxmlformats.org/officeDocument/2006/relationships/hyperlink" Target="http://wbsearch.worldbank.org/people/profile/189640" TargetMode="External"/><Relationship Id="rId14" Type="http://schemas.openxmlformats.org/officeDocument/2006/relationships/hyperlink" Target="http://projportal.worldbank.org/servlet/secmain?pagePK=112935&amp;piPK=69345&amp;theSitePK=213348&amp;menuPK=109012&amp;PSPID=P151746" TargetMode="External"/><Relationship Id="rId163" Type="http://schemas.openxmlformats.org/officeDocument/2006/relationships/hyperlink" Target="http://wbsearch.worldbank.org/people/profile/188595" TargetMode="External"/><Relationship Id="rId370" Type="http://schemas.openxmlformats.org/officeDocument/2006/relationships/hyperlink" Target="http://wbsearch.worldbank.org/people/profile/65824" TargetMode="External"/><Relationship Id="rId2051" Type="http://schemas.openxmlformats.org/officeDocument/2006/relationships/hyperlink" Target="http://wbsearch.worldbank.org/people/profile/188436" TargetMode="External"/><Relationship Id="rId230" Type="http://schemas.openxmlformats.org/officeDocument/2006/relationships/hyperlink" Target="http://wbsearch.worldbank.org/people/profile/13539" TargetMode="External"/><Relationship Id="rId468" Type="http://schemas.openxmlformats.org/officeDocument/2006/relationships/hyperlink" Target="http://wbsearch.worldbank.org/people/profile/76241" TargetMode="External"/><Relationship Id="rId675" Type="http://schemas.openxmlformats.org/officeDocument/2006/relationships/hyperlink" Target="http://wbsearch.worldbank.org/people/profile/240591" TargetMode="External"/><Relationship Id="rId882" Type="http://schemas.openxmlformats.org/officeDocument/2006/relationships/hyperlink" Target="http://wbsearch.worldbank.org/people/profile/18983" TargetMode="External"/><Relationship Id="rId1098" Type="http://schemas.openxmlformats.org/officeDocument/2006/relationships/hyperlink" Target="http://wbsearch.worldbank.org/people/profile/166135" TargetMode="External"/><Relationship Id="rId328" Type="http://schemas.openxmlformats.org/officeDocument/2006/relationships/hyperlink" Target="http://wbsearch.worldbank.org/people/profile/21758" TargetMode="External"/><Relationship Id="rId535" Type="http://schemas.openxmlformats.org/officeDocument/2006/relationships/hyperlink" Target="http://wbsearch.worldbank.org/people/profile/171330" TargetMode="External"/><Relationship Id="rId742" Type="http://schemas.openxmlformats.org/officeDocument/2006/relationships/hyperlink" Target="http://wbsearch.worldbank.org/people/profile/185035" TargetMode="External"/><Relationship Id="rId1165" Type="http://schemas.openxmlformats.org/officeDocument/2006/relationships/hyperlink" Target="http://wbsearch.worldbank.org/people/profile/238412" TargetMode="External"/><Relationship Id="rId1372" Type="http://schemas.openxmlformats.org/officeDocument/2006/relationships/hyperlink" Target="http://wbsearch.worldbank.org/people/profile/327471" TargetMode="External"/><Relationship Id="rId2009" Type="http://schemas.openxmlformats.org/officeDocument/2006/relationships/hyperlink" Target="http://wbsearch.worldbank.org/people/profile/182329" TargetMode="External"/><Relationship Id="rId602" Type="http://schemas.openxmlformats.org/officeDocument/2006/relationships/hyperlink" Target="http://wbsearch.worldbank.org/people/profile/186710" TargetMode="External"/><Relationship Id="rId1025" Type="http://schemas.openxmlformats.org/officeDocument/2006/relationships/hyperlink" Target="http://wbsearch.worldbank.org/people/profile/335259" TargetMode="External"/><Relationship Id="rId1232" Type="http://schemas.openxmlformats.org/officeDocument/2006/relationships/hyperlink" Target="http://wbsearch.worldbank.org/people/profile/83526" TargetMode="External"/><Relationship Id="rId1677" Type="http://schemas.openxmlformats.org/officeDocument/2006/relationships/hyperlink" Target="http://wbsearch.worldbank.org/people/profile/279207" TargetMode="External"/><Relationship Id="rId1884" Type="http://schemas.openxmlformats.org/officeDocument/2006/relationships/hyperlink" Target="http://wbsearch.worldbank.org/people/profile/324762" TargetMode="External"/><Relationship Id="rId907" Type="http://schemas.openxmlformats.org/officeDocument/2006/relationships/hyperlink" Target="http://wbsearch.worldbank.org/people/profile/279884" TargetMode="External"/><Relationship Id="rId1537" Type="http://schemas.openxmlformats.org/officeDocument/2006/relationships/hyperlink" Target="http://wbsearch.worldbank.org/people/profile/316220" TargetMode="External"/><Relationship Id="rId1744" Type="http://schemas.openxmlformats.org/officeDocument/2006/relationships/hyperlink" Target="http://wbsearch.worldbank.org/people/profile/327471" TargetMode="External"/><Relationship Id="rId1951" Type="http://schemas.openxmlformats.org/officeDocument/2006/relationships/hyperlink" Target="http://wbsearch.worldbank.org/people/profile/384770" TargetMode="External"/><Relationship Id="rId36" Type="http://schemas.openxmlformats.org/officeDocument/2006/relationships/hyperlink" Target="http://projportal.worldbank.org/servlet/secmain?pagePK=112935&amp;piPK=69345&amp;theSitePK=213348&amp;menuPK=109012&amp;PSPID=P160533" TargetMode="External"/><Relationship Id="rId1604" Type="http://schemas.openxmlformats.org/officeDocument/2006/relationships/hyperlink" Target="http://wbsearch.worldbank.org/people/profile/19604" TargetMode="External"/><Relationship Id="rId185" Type="http://schemas.openxmlformats.org/officeDocument/2006/relationships/hyperlink" Target="http://wbsearch.worldbank.org/people/profile/84370" TargetMode="External"/><Relationship Id="rId1811" Type="http://schemas.openxmlformats.org/officeDocument/2006/relationships/hyperlink" Target="http://wbsearch.worldbank.org/people/profile/215759" TargetMode="External"/><Relationship Id="rId1909" Type="http://schemas.openxmlformats.org/officeDocument/2006/relationships/hyperlink" Target="http://wbsearch.worldbank.org/people/profile/89165" TargetMode="External"/><Relationship Id="rId392" Type="http://schemas.openxmlformats.org/officeDocument/2006/relationships/hyperlink" Target="http://wbsearch.worldbank.org/people/profile/76469" TargetMode="External"/><Relationship Id="rId697" Type="http://schemas.openxmlformats.org/officeDocument/2006/relationships/hyperlink" Target="http://wbsearch.worldbank.org/people/profile/85429" TargetMode="External"/><Relationship Id="rId2073" Type="http://schemas.openxmlformats.org/officeDocument/2006/relationships/hyperlink" Target="http://wbsearch.worldbank.org/people/profile/371566" TargetMode="External"/><Relationship Id="rId252" Type="http://schemas.openxmlformats.org/officeDocument/2006/relationships/hyperlink" Target="http://wbsearch.worldbank.org/people/profile/103742" TargetMode="External"/><Relationship Id="rId1187" Type="http://schemas.openxmlformats.org/officeDocument/2006/relationships/hyperlink" Target="http://wbsearch.worldbank.org/people/profile/147494" TargetMode="External"/><Relationship Id="rId112" Type="http://schemas.openxmlformats.org/officeDocument/2006/relationships/hyperlink" Target="http://wbsearch.worldbank.org/people/profile/19604" TargetMode="External"/><Relationship Id="rId557" Type="http://schemas.openxmlformats.org/officeDocument/2006/relationships/hyperlink" Target="http://wbsearch.worldbank.org/people/profile/1619" TargetMode="External"/><Relationship Id="rId764" Type="http://schemas.openxmlformats.org/officeDocument/2006/relationships/hyperlink" Target="http://wbsearch.worldbank.org/people/profile/345453" TargetMode="External"/><Relationship Id="rId971" Type="http://schemas.openxmlformats.org/officeDocument/2006/relationships/hyperlink" Target="http://wbsearch.worldbank.org/people/profile/149493" TargetMode="External"/><Relationship Id="rId1394" Type="http://schemas.openxmlformats.org/officeDocument/2006/relationships/hyperlink" Target="http://wbsearch.worldbank.org/people/profile/214019" TargetMode="External"/><Relationship Id="rId1699" Type="http://schemas.openxmlformats.org/officeDocument/2006/relationships/hyperlink" Target="http://wbsearch.worldbank.org/people/profile/299720" TargetMode="External"/><Relationship Id="rId2000" Type="http://schemas.openxmlformats.org/officeDocument/2006/relationships/hyperlink" Target="http://wbsearch.worldbank.org/people/profile/279884" TargetMode="External"/><Relationship Id="rId417" Type="http://schemas.openxmlformats.org/officeDocument/2006/relationships/hyperlink" Target="http://wbsearch.worldbank.org/people/profile/73250" TargetMode="External"/><Relationship Id="rId624" Type="http://schemas.openxmlformats.org/officeDocument/2006/relationships/hyperlink" Target="http://wbsearch.worldbank.org/people/profile/84370" TargetMode="External"/><Relationship Id="rId831" Type="http://schemas.openxmlformats.org/officeDocument/2006/relationships/hyperlink" Target="http://wbsearch.worldbank.org/people/profile/16879" TargetMode="External"/><Relationship Id="rId1047" Type="http://schemas.openxmlformats.org/officeDocument/2006/relationships/hyperlink" Target="http://wbsearch.worldbank.org/people/profile/249388" TargetMode="External"/><Relationship Id="rId1254" Type="http://schemas.openxmlformats.org/officeDocument/2006/relationships/hyperlink" Target="http://wbsearch.worldbank.org/people/profile/226036" TargetMode="External"/><Relationship Id="rId1461" Type="http://schemas.openxmlformats.org/officeDocument/2006/relationships/hyperlink" Target="http://wbsearch.worldbank.org/people/profile/259014" TargetMode="External"/><Relationship Id="rId929" Type="http://schemas.openxmlformats.org/officeDocument/2006/relationships/hyperlink" Target="http://wbsearch.worldbank.org/people/profile/153376" TargetMode="External"/><Relationship Id="rId1114" Type="http://schemas.openxmlformats.org/officeDocument/2006/relationships/hyperlink" Target="http://wbsearch.worldbank.org/people/profile/209817" TargetMode="External"/><Relationship Id="rId1321" Type="http://schemas.openxmlformats.org/officeDocument/2006/relationships/hyperlink" Target="http://wbsearch.worldbank.org/people/profile/448677" TargetMode="External"/><Relationship Id="rId1559" Type="http://schemas.openxmlformats.org/officeDocument/2006/relationships/hyperlink" Target="http://wbsearch.worldbank.org/people/profile/318274" TargetMode="External"/><Relationship Id="rId1766" Type="http://schemas.openxmlformats.org/officeDocument/2006/relationships/hyperlink" Target="http://wbsearch.worldbank.org/people/profile/184153" TargetMode="External"/><Relationship Id="rId1973" Type="http://schemas.openxmlformats.org/officeDocument/2006/relationships/hyperlink" Target="http://wbsearch.worldbank.org/people/profile/320925" TargetMode="External"/><Relationship Id="rId58" Type="http://schemas.openxmlformats.org/officeDocument/2006/relationships/hyperlink" Target="http://projportal.worldbank.org/servlet/secmain?pagePK=112935&amp;piPK=69345&amp;theSitePK=213348&amp;menuPK=109012&amp;PSPID=P162850" TargetMode="External"/><Relationship Id="rId1419" Type="http://schemas.openxmlformats.org/officeDocument/2006/relationships/hyperlink" Target="http://wbsearch.worldbank.org/people/profile/322681" TargetMode="External"/><Relationship Id="rId1626" Type="http://schemas.openxmlformats.org/officeDocument/2006/relationships/hyperlink" Target="http://wbsearch.worldbank.org/people/profile/189640" TargetMode="External"/><Relationship Id="rId1833" Type="http://schemas.openxmlformats.org/officeDocument/2006/relationships/hyperlink" Target="http://wbsearch.worldbank.org/people/profile/95456" TargetMode="External"/><Relationship Id="rId1900" Type="http://schemas.openxmlformats.org/officeDocument/2006/relationships/hyperlink" Target="http://wbsearch.worldbank.org/people/profile/17929" TargetMode="External"/><Relationship Id="rId2095" Type="http://schemas.openxmlformats.org/officeDocument/2006/relationships/hyperlink" Target="http://wbsearch.worldbank.org/people/profile/182329" TargetMode="External"/><Relationship Id="rId274" Type="http://schemas.openxmlformats.org/officeDocument/2006/relationships/hyperlink" Target="http://wbsearch.worldbank.org/people/profile/57818" TargetMode="External"/><Relationship Id="rId481" Type="http://schemas.openxmlformats.org/officeDocument/2006/relationships/hyperlink" Target="http://wbsearch.worldbank.org/people/profile/82688" TargetMode="External"/><Relationship Id="rId134" Type="http://schemas.openxmlformats.org/officeDocument/2006/relationships/hyperlink" Target="http://wbsearch.worldbank.org/people/profile/76595" TargetMode="External"/><Relationship Id="rId579" Type="http://schemas.openxmlformats.org/officeDocument/2006/relationships/hyperlink" Target="http://wbsearch.worldbank.org/people/profile/262947" TargetMode="External"/><Relationship Id="rId786" Type="http://schemas.openxmlformats.org/officeDocument/2006/relationships/hyperlink" Target="http://wbsearch.worldbank.org/people/profile/94907" TargetMode="External"/><Relationship Id="rId993" Type="http://schemas.openxmlformats.org/officeDocument/2006/relationships/hyperlink" Target="http://wbsearch.worldbank.org/people/profile/94907" TargetMode="External"/><Relationship Id="rId341" Type="http://schemas.openxmlformats.org/officeDocument/2006/relationships/hyperlink" Target="http://wbsearch.worldbank.org/people/profile/17396" TargetMode="External"/><Relationship Id="rId439" Type="http://schemas.openxmlformats.org/officeDocument/2006/relationships/hyperlink" Target="http://wbsearch.worldbank.org/people/profile/199571" TargetMode="External"/><Relationship Id="rId646" Type="http://schemas.openxmlformats.org/officeDocument/2006/relationships/hyperlink" Target="http://wbsearch.worldbank.org/people/profile/188595" TargetMode="External"/><Relationship Id="rId1069" Type="http://schemas.openxmlformats.org/officeDocument/2006/relationships/hyperlink" Target="http://wbsearch.worldbank.org/people/profile/345585" TargetMode="External"/><Relationship Id="rId1276" Type="http://schemas.openxmlformats.org/officeDocument/2006/relationships/hyperlink" Target="http://wbsearch.worldbank.org/people/profile/189283" TargetMode="External"/><Relationship Id="rId1483" Type="http://schemas.openxmlformats.org/officeDocument/2006/relationships/hyperlink" Target="http://wbsearch.worldbank.org/people/profile/170408" TargetMode="External"/><Relationship Id="rId2022" Type="http://schemas.openxmlformats.org/officeDocument/2006/relationships/hyperlink" Target="http://wbsearch.worldbank.org/people/profile/264786" TargetMode="External"/><Relationship Id="rId201" Type="http://schemas.openxmlformats.org/officeDocument/2006/relationships/hyperlink" Target="http://wbsearch.worldbank.org/people/profile/15254" TargetMode="External"/><Relationship Id="rId506" Type="http://schemas.openxmlformats.org/officeDocument/2006/relationships/hyperlink" Target="http://wbsearch.worldbank.org/people/profile/17396" TargetMode="External"/><Relationship Id="rId853" Type="http://schemas.openxmlformats.org/officeDocument/2006/relationships/hyperlink" Target="http://wbsearch.worldbank.org/people/profile/245558" TargetMode="External"/><Relationship Id="rId1136" Type="http://schemas.openxmlformats.org/officeDocument/2006/relationships/hyperlink" Target="http://wbsearch.worldbank.org/people/profile/214693" TargetMode="External"/><Relationship Id="rId1690" Type="http://schemas.openxmlformats.org/officeDocument/2006/relationships/hyperlink" Target="http://wbsearch.worldbank.org/people/profile/90061" TargetMode="External"/><Relationship Id="rId1788" Type="http://schemas.openxmlformats.org/officeDocument/2006/relationships/hyperlink" Target="http://wbsearch.worldbank.org/people/profile/211295" TargetMode="External"/><Relationship Id="rId1995" Type="http://schemas.openxmlformats.org/officeDocument/2006/relationships/hyperlink" Target="http://wbsearch.worldbank.org/people/profile/186710" TargetMode="External"/><Relationship Id="rId713" Type="http://schemas.openxmlformats.org/officeDocument/2006/relationships/hyperlink" Target="http://wbsearch.worldbank.org/people/profile/72693" TargetMode="External"/><Relationship Id="rId920" Type="http://schemas.openxmlformats.org/officeDocument/2006/relationships/hyperlink" Target="http://wbsearch.worldbank.org/people/profile/354400" TargetMode="External"/><Relationship Id="rId1343" Type="http://schemas.openxmlformats.org/officeDocument/2006/relationships/hyperlink" Target="http://wbsearch.worldbank.org/people/profile/164495" TargetMode="External"/><Relationship Id="rId1550" Type="http://schemas.openxmlformats.org/officeDocument/2006/relationships/hyperlink" Target="http://wbsearch.worldbank.org/people/profile/154859" TargetMode="External"/><Relationship Id="rId1648" Type="http://schemas.openxmlformats.org/officeDocument/2006/relationships/hyperlink" Target="http://wbsearch.worldbank.org/people/profile/176404" TargetMode="External"/><Relationship Id="rId1203" Type="http://schemas.openxmlformats.org/officeDocument/2006/relationships/hyperlink" Target="http://wbsearch.worldbank.org/people/profile/377395" TargetMode="External"/><Relationship Id="rId1410" Type="http://schemas.openxmlformats.org/officeDocument/2006/relationships/hyperlink" Target="http://wbsearch.worldbank.org/people/profile/189640" TargetMode="External"/><Relationship Id="rId1508" Type="http://schemas.openxmlformats.org/officeDocument/2006/relationships/hyperlink" Target="http://wbsearch.worldbank.org/people/profile/189640" TargetMode="External"/><Relationship Id="rId1855" Type="http://schemas.openxmlformats.org/officeDocument/2006/relationships/hyperlink" Target="http://wbsearch.worldbank.org/people/profile/356504" TargetMode="External"/><Relationship Id="rId1715" Type="http://schemas.openxmlformats.org/officeDocument/2006/relationships/hyperlink" Target="http://wbsearch.worldbank.org/people/profile/294702" TargetMode="External"/><Relationship Id="rId1922" Type="http://schemas.openxmlformats.org/officeDocument/2006/relationships/hyperlink" Target="http://wbsearch.worldbank.org/people/profile/235707" TargetMode="External"/><Relationship Id="rId296" Type="http://schemas.openxmlformats.org/officeDocument/2006/relationships/hyperlink" Target="http://wbsearch.worldbank.org/people/profile/81868" TargetMode="External"/><Relationship Id="rId156" Type="http://schemas.openxmlformats.org/officeDocument/2006/relationships/hyperlink" Target="http://wbsearch.worldbank.org/people/profile/14511" TargetMode="External"/><Relationship Id="rId363" Type="http://schemas.openxmlformats.org/officeDocument/2006/relationships/hyperlink" Target="http://wbsearch.worldbank.org/people/profile/20434" TargetMode="External"/><Relationship Id="rId570" Type="http://schemas.openxmlformats.org/officeDocument/2006/relationships/hyperlink" Target="http://wbsearch.worldbank.org/people/profile/71466" TargetMode="External"/><Relationship Id="rId2044" Type="http://schemas.openxmlformats.org/officeDocument/2006/relationships/hyperlink" Target="http://wbsearch.worldbank.org/people/profile/327471" TargetMode="External"/><Relationship Id="rId223" Type="http://schemas.openxmlformats.org/officeDocument/2006/relationships/hyperlink" Target="http://wbsearch.worldbank.org/people/profile/14511" TargetMode="External"/><Relationship Id="rId430" Type="http://schemas.openxmlformats.org/officeDocument/2006/relationships/hyperlink" Target="http://wbsearch.worldbank.org/people/profile/213536" TargetMode="External"/><Relationship Id="rId668" Type="http://schemas.openxmlformats.org/officeDocument/2006/relationships/hyperlink" Target="http://wbsearch.worldbank.org/people/profile/237974" TargetMode="External"/><Relationship Id="rId875" Type="http://schemas.openxmlformats.org/officeDocument/2006/relationships/hyperlink" Target="http://wbsearch.worldbank.org/people/profile/91086" TargetMode="External"/><Relationship Id="rId1060" Type="http://schemas.openxmlformats.org/officeDocument/2006/relationships/hyperlink" Target="http://wbsearch.worldbank.org/people/profile/166135" TargetMode="External"/><Relationship Id="rId1298" Type="http://schemas.openxmlformats.org/officeDocument/2006/relationships/hyperlink" Target="http://wbsearch.worldbank.org/people/profile/72693" TargetMode="External"/><Relationship Id="rId528" Type="http://schemas.openxmlformats.org/officeDocument/2006/relationships/hyperlink" Target="http://wbsearch.worldbank.org/people/profile/84370" TargetMode="External"/><Relationship Id="rId735" Type="http://schemas.openxmlformats.org/officeDocument/2006/relationships/hyperlink" Target="http://wbsearch.worldbank.org/people/profile/92390" TargetMode="External"/><Relationship Id="rId942" Type="http://schemas.openxmlformats.org/officeDocument/2006/relationships/hyperlink" Target="http://wbsearch.worldbank.org/people/profile/282825" TargetMode="External"/><Relationship Id="rId1158" Type="http://schemas.openxmlformats.org/officeDocument/2006/relationships/hyperlink" Target="http://wbsearch.worldbank.org/people/profile/459748" TargetMode="External"/><Relationship Id="rId1365" Type="http://schemas.openxmlformats.org/officeDocument/2006/relationships/hyperlink" Target="http://wbsearch.worldbank.org/people/profile/166843" TargetMode="External"/><Relationship Id="rId1572" Type="http://schemas.openxmlformats.org/officeDocument/2006/relationships/hyperlink" Target="http://wbsearch.worldbank.org/people/profile/84370" TargetMode="External"/><Relationship Id="rId1018" Type="http://schemas.openxmlformats.org/officeDocument/2006/relationships/hyperlink" Target="http://wbsearch.worldbank.org/people/profile/76141" TargetMode="External"/><Relationship Id="rId1225" Type="http://schemas.openxmlformats.org/officeDocument/2006/relationships/hyperlink" Target="http://wbsearch.worldbank.org/people/profile/166135" TargetMode="External"/><Relationship Id="rId1432" Type="http://schemas.openxmlformats.org/officeDocument/2006/relationships/hyperlink" Target="http://wbsearch.worldbank.org/people/profile/264786" TargetMode="External"/><Relationship Id="rId1877" Type="http://schemas.openxmlformats.org/officeDocument/2006/relationships/hyperlink" Target="http://wbsearch.worldbank.org/people/profile/485645" TargetMode="External"/><Relationship Id="rId71" Type="http://schemas.openxmlformats.org/officeDocument/2006/relationships/hyperlink" Target="http://projportal.worldbank.org/servlet/secmain?pagePK=112935&amp;piPK=69345&amp;theSitePK=213348&amp;menuPK=109012&amp;PSPID=P164086" TargetMode="External"/><Relationship Id="rId802" Type="http://schemas.openxmlformats.org/officeDocument/2006/relationships/hyperlink" Target="http://wbsearch.worldbank.org/people/profile/84370" TargetMode="External"/><Relationship Id="rId1737" Type="http://schemas.openxmlformats.org/officeDocument/2006/relationships/hyperlink" Target="http://wbsearch.worldbank.org/people/profile/329831" TargetMode="External"/><Relationship Id="rId1944" Type="http://schemas.openxmlformats.org/officeDocument/2006/relationships/hyperlink" Target="http://wbsearch.worldbank.org/people/profile/214019" TargetMode="External"/><Relationship Id="rId29" Type="http://schemas.openxmlformats.org/officeDocument/2006/relationships/hyperlink" Target="http://projportal.worldbank.org/servlet/secmain?pagePK=112935&amp;piPK=69345&amp;theSitePK=213348&amp;menuPK=109012&amp;PSPID=P158239" TargetMode="External"/><Relationship Id="rId178" Type="http://schemas.openxmlformats.org/officeDocument/2006/relationships/hyperlink" Target="http://wbsearch.worldbank.org/people/profile/235497" TargetMode="External"/><Relationship Id="rId1804" Type="http://schemas.openxmlformats.org/officeDocument/2006/relationships/hyperlink" Target="http://wbsearch.worldbank.org/people/profile/311812" TargetMode="External"/><Relationship Id="rId385" Type="http://schemas.openxmlformats.org/officeDocument/2006/relationships/hyperlink" Target="http://wbsearch.worldbank.org/people/profile/74233" TargetMode="External"/><Relationship Id="rId592" Type="http://schemas.openxmlformats.org/officeDocument/2006/relationships/hyperlink" Target="http://wbsearch.worldbank.org/people/profile/22656" TargetMode="External"/><Relationship Id="rId2066" Type="http://schemas.openxmlformats.org/officeDocument/2006/relationships/hyperlink" Target="http://projportal.worldbank.org/servlet/secmain?pagePK=112935&amp;piPK=69345&amp;theSitePK=213348&amp;menuPK=109012&amp;PSPID=P157355" TargetMode="External"/><Relationship Id="rId245" Type="http://schemas.openxmlformats.org/officeDocument/2006/relationships/hyperlink" Target="http://wbsearch.worldbank.org/people/profile/71682" TargetMode="External"/><Relationship Id="rId452" Type="http://schemas.openxmlformats.org/officeDocument/2006/relationships/hyperlink" Target="http://wbsearch.worldbank.org/people/profile/234672" TargetMode="External"/><Relationship Id="rId897" Type="http://schemas.openxmlformats.org/officeDocument/2006/relationships/hyperlink" Target="http://wbsearch.worldbank.org/people/profile/451452" TargetMode="External"/><Relationship Id="rId1082" Type="http://schemas.openxmlformats.org/officeDocument/2006/relationships/hyperlink" Target="http://wbsearch.worldbank.org/people/profile/17555" TargetMode="External"/><Relationship Id="rId105" Type="http://schemas.openxmlformats.org/officeDocument/2006/relationships/hyperlink" Target="http://wbsearch.worldbank.org/people/profile/146993" TargetMode="External"/><Relationship Id="rId312" Type="http://schemas.openxmlformats.org/officeDocument/2006/relationships/hyperlink" Target="http://wbsearch.worldbank.org/people/profile/157948" TargetMode="External"/><Relationship Id="rId757" Type="http://schemas.openxmlformats.org/officeDocument/2006/relationships/hyperlink" Target="http://wbsearch.worldbank.org/people/profile/18983" TargetMode="External"/><Relationship Id="rId964" Type="http://schemas.openxmlformats.org/officeDocument/2006/relationships/hyperlink" Target="http://wbsearch.worldbank.org/people/profile/166135" TargetMode="External"/><Relationship Id="rId1387" Type="http://schemas.openxmlformats.org/officeDocument/2006/relationships/hyperlink" Target="http://wbsearch.worldbank.org/people/profile/245523" TargetMode="External"/><Relationship Id="rId1594" Type="http://schemas.openxmlformats.org/officeDocument/2006/relationships/hyperlink" Target="http://wbsearch.worldbank.org/people/profile/17929" TargetMode="External"/><Relationship Id="rId93" Type="http://schemas.openxmlformats.org/officeDocument/2006/relationships/hyperlink" Target="http://wbsearch.worldbank.org/people/profile/20154" TargetMode="External"/><Relationship Id="rId617" Type="http://schemas.openxmlformats.org/officeDocument/2006/relationships/hyperlink" Target="http://wbsearch.worldbank.org/people/profile/184153" TargetMode="External"/><Relationship Id="rId824" Type="http://schemas.openxmlformats.org/officeDocument/2006/relationships/hyperlink" Target="http://wbsearch.worldbank.org/people/profile/80047" TargetMode="External"/><Relationship Id="rId1247" Type="http://schemas.openxmlformats.org/officeDocument/2006/relationships/hyperlink" Target="http://wbsearch.worldbank.org/people/profile/246860" TargetMode="External"/><Relationship Id="rId1454" Type="http://schemas.openxmlformats.org/officeDocument/2006/relationships/hyperlink" Target="http://wbsearch.worldbank.org/people/profile/147494" TargetMode="External"/><Relationship Id="rId1661" Type="http://schemas.openxmlformats.org/officeDocument/2006/relationships/hyperlink" Target="http://wbsearch.worldbank.org/people/profile/271922" TargetMode="External"/><Relationship Id="rId1899" Type="http://schemas.openxmlformats.org/officeDocument/2006/relationships/hyperlink" Target="http://wbsearch.worldbank.org/people/profile/179093" TargetMode="External"/><Relationship Id="rId1107" Type="http://schemas.openxmlformats.org/officeDocument/2006/relationships/hyperlink" Target="http://wbsearch.worldbank.org/people/profile/190079" TargetMode="External"/><Relationship Id="rId1314" Type="http://schemas.openxmlformats.org/officeDocument/2006/relationships/hyperlink" Target="http://wbsearch.worldbank.org/people/profile/74233" TargetMode="External"/><Relationship Id="rId1521" Type="http://schemas.openxmlformats.org/officeDocument/2006/relationships/hyperlink" Target="http://wbsearch.worldbank.org/people/profile/223947" TargetMode="External"/><Relationship Id="rId1759" Type="http://schemas.openxmlformats.org/officeDocument/2006/relationships/hyperlink" Target="http://wbsearch.worldbank.org/people/profile/351270" TargetMode="External"/><Relationship Id="rId1966" Type="http://schemas.openxmlformats.org/officeDocument/2006/relationships/hyperlink" Target="http://wbsearch.worldbank.org/people/profile/189640" TargetMode="External"/><Relationship Id="rId1619" Type="http://schemas.openxmlformats.org/officeDocument/2006/relationships/hyperlink" Target="http://wbsearch.worldbank.org/people/profile/173867" TargetMode="External"/><Relationship Id="rId1826" Type="http://schemas.openxmlformats.org/officeDocument/2006/relationships/hyperlink" Target="http://wbsearch.worldbank.org/people/profile/327471" TargetMode="External"/><Relationship Id="rId20" Type="http://schemas.openxmlformats.org/officeDocument/2006/relationships/hyperlink" Target="http://projportal.worldbank.org/servlet/secmain?pagePK=112935&amp;piPK=69345&amp;theSitePK=213348&amp;menuPK=109012&amp;PSPID=P155097" TargetMode="External"/><Relationship Id="rId2088" Type="http://schemas.openxmlformats.org/officeDocument/2006/relationships/hyperlink" Target="http://wbsearch.worldbank.org/people/profile/214019" TargetMode="External"/><Relationship Id="rId267" Type="http://schemas.openxmlformats.org/officeDocument/2006/relationships/hyperlink" Target="http://wbsearch.worldbank.org/people/profile/209817" TargetMode="External"/><Relationship Id="rId474" Type="http://schemas.openxmlformats.org/officeDocument/2006/relationships/hyperlink" Target="http://wbsearch.worldbank.org/people/profile/20287" TargetMode="External"/><Relationship Id="rId127" Type="http://schemas.openxmlformats.org/officeDocument/2006/relationships/hyperlink" Target="http://wbsearch.worldbank.org/people/profile/256741" TargetMode="External"/><Relationship Id="rId681" Type="http://schemas.openxmlformats.org/officeDocument/2006/relationships/hyperlink" Target="http://wbsearch.worldbank.org/people/profile/177582" TargetMode="External"/><Relationship Id="rId779" Type="http://schemas.openxmlformats.org/officeDocument/2006/relationships/hyperlink" Target="http://wbsearch.worldbank.org/people/profile/111499" TargetMode="External"/><Relationship Id="rId986" Type="http://schemas.openxmlformats.org/officeDocument/2006/relationships/hyperlink" Target="http://wbsearch.worldbank.org/people/profile/298491" TargetMode="External"/><Relationship Id="rId334" Type="http://schemas.openxmlformats.org/officeDocument/2006/relationships/hyperlink" Target="http://wbsearch.worldbank.org/people/profile/237140" TargetMode="External"/><Relationship Id="rId541" Type="http://schemas.openxmlformats.org/officeDocument/2006/relationships/hyperlink" Target="http://wbsearch.worldbank.org/people/profile/186710" TargetMode="External"/><Relationship Id="rId639" Type="http://schemas.openxmlformats.org/officeDocument/2006/relationships/hyperlink" Target="http://wbsearch.worldbank.org/people/profile/233864" TargetMode="External"/><Relationship Id="rId1171" Type="http://schemas.openxmlformats.org/officeDocument/2006/relationships/hyperlink" Target="http://wbsearch.worldbank.org/people/profile/226036" TargetMode="External"/><Relationship Id="rId1269" Type="http://schemas.openxmlformats.org/officeDocument/2006/relationships/hyperlink" Target="http://wbsearch.worldbank.org/people/profile/72693" TargetMode="External"/><Relationship Id="rId1476" Type="http://schemas.openxmlformats.org/officeDocument/2006/relationships/hyperlink" Target="http://wbsearch.worldbank.org/people/profile/92091" TargetMode="External"/><Relationship Id="rId2015" Type="http://schemas.openxmlformats.org/officeDocument/2006/relationships/hyperlink" Target="http://wbsearch.worldbank.org/people/profile/328162" TargetMode="External"/><Relationship Id="rId401" Type="http://schemas.openxmlformats.org/officeDocument/2006/relationships/hyperlink" Target="http://wbsearch.worldbank.org/people/profile/166135" TargetMode="External"/><Relationship Id="rId846" Type="http://schemas.openxmlformats.org/officeDocument/2006/relationships/hyperlink" Target="http://wbsearch.worldbank.org/people/profile/214019" TargetMode="External"/><Relationship Id="rId1031" Type="http://schemas.openxmlformats.org/officeDocument/2006/relationships/hyperlink" Target="http://wbsearch.worldbank.org/people/profile/316254" TargetMode="External"/><Relationship Id="rId1129" Type="http://schemas.openxmlformats.org/officeDocument/2006/relationships/hyperlink" Target="http://wbsearch.worldbank.org/people/profile/377395" TargetMode="External"/><Relationship Id="rId1683" Type="http://schemas.openxmlformats.org/officeDocument/2006/relationships/hyperlink" Target="http://wbsearch.worldbank.org/people/profile/368641" TargetMode="External"/><Relationship Id="rId1890" Type="http://schemas.openxmlformats.org/officeDocument/2006/relationships/hyperlink" Target="http://wbsearch.worldbank.org/people/profile/235707" TargetMode="External"/><Relationship Id="rId1988" Type="http://schemas.openxmlformats.org/officeDocument/2006/relationships/hyperlink" Target="http://wbsearch.worldbank.org/people/profile/214019" TargetMode="External"/><Relationship Id="rId706" Type="http://schemas.openxmlformats.org/officeDocument/2006/relationships/hyperlink" Target="http://wbsearch.worldbank.org/people/profile/280690" TargetMode="External"/><Relationship Id="rId913" Type="http://schemas.openxmlformats.org/officeDocument/2006/relationships/hyperlink" Target="http://wbsearch.worldbank.org/people/profile/54284" TargetMode="External"/><Relationship Id="rId1336" Type="http://schemas.openxmlformats.org/officeDocument/2006/relationships/hyperlink" Target="http://wbsearch.worldbank.org/people/profile/16540" TargetMode="External"/><Relationship Id="rId1543" Type="http://schemas.openxmlformats.org/officeDocument/2006/relationships/hyperlink" Target="http://wbsearch.worldbank.org/people/profile/241298" TargetMode="External"/><Relationship Id="rId1750" Type="http://schemas.openxmlformats.org/officeDocument/2006/relationships/hyperlink" Target="http://wbsearch.worldbank.org/people/profile/20287" TargetMode="External"/><Relationship Id="rId42" Type="http://schemas.openxmlformats.org/officeDocument/2006/relationships/hyperlink" Target="http://projportal.worldbank.org/servlet/secmain?pagePK=112935&amp;piPK=69345&amp;theSitePK=213348&amp;menuPK=109012&amp;PSPID=P161019" TargetMode="External"/><Relationship Id="rId1403" Type="http://schemas.openxmlformats.org/officeDocument/2006/relationships/hyperlink" Target="http://wbsearch.worldbank.org/people/profile/11400" TargetMode="External"/><Relationship Id="rId1610" Type="http://schemas.openxmlformats.org/officeDocument/2006/relationships/hyperlink" Target="http://wbsearch.worldbank.org/people/profile/279884" TargetMode="External"/><Relationship Id="rId1848" Type="http://schemas.openxmlformats.org/officeDocument/2006/relationships/hyperlink" Target="http://wbsearch.worldbank.org/people/profile/105327" TargetMode="External"/><Relationship Id="rId191" Type="http://schemas.openxmlformats.org/officeDocument/2006/relationships/hyperlink" Target="http://wbsearch.worldbank.org/people/profile/22118" TargetMode="External"/><Relationship Id="rId1708" Type="http://schemas.openxmlformats.org/officeDocument/2006/relationships/hyperlink" Target="http://wbsearch.worldbank.org/people/profile/327471" TargetMode="External"/><Relationship Id="rId1915" Type="http://schemas.openxmlformats.org/officeDocument/2006/relationships/hyperlink" Target="http://wbsearch.worldbank.org/people/profile/18473" TargetMode="External"/><Relationship Id="rId289" Type="http://schemas.openxmlformats.org/officeDocument/2006/relationships/hyperlink" Target="http://wbsearch.worldbank.org/people/profile/161476" TargetMode="External"/><Relationship Id="rId496" Type="http://schemas.openxmlformats.org/officeDocument/2006/relationships/hyperlink" Target="http://wbsearch.worldbank.org/people/profile/262947" TargetMode="External"/><Relationship Id="rId149" Type="http://schemas.openxmlformats.org/officeDocument/2006/relationships/hyperlink" Target="http://wbsearch.worldbank.org/people/profile/57818" TargetMode="External"/><Relationship Id="rId356" Type="http://schemas.openxmlformats.org/officeDocument/2006/relationships/hyperlink" Target="http://wbsearch.worldbank.org/people/profile/270851" TargetMode="External"/><Relationship Id="rId563" Type="http://schemas.openxmlformats.org/officeDocument/2006/relationships/hyperlink" Target="http://wbsearch.worldbank.org/people/profile/314124" TargetMode="External"/><Relationship Id="rId770" Type="http://schemas.openxmlformats.org/officeDocument/2006/relationships/hyperlink" Target="http://wbsearch.worldbank.org/people/profile/292930" TargetMode="External"/><Relationship Id="rId1193" Type="http://schemas.openxmlformats.org/officeDocument/2006/relationships/hyperlink" Target="http://wbsearch.worldbank.org/people/profile/223317" TargetMode="External"/><Relationship Id="rId2037" Type="http://schemas.openxmlformats.org/officeDocument/2006/relationships/hyperlink" Target="http://wbsearch.worldbank.org/people/profile/313209" TargetMode="External"/><Relationship Id="rId216" Type="http://schemas.openxmlformats.org/officeDocument/2006/relationships/hyperlink" Target="http://wbsearch.worldbank.org/people/profile/20595" TargetMode="External"/><Relationship Id="rId423" Type="http://schemas.openxmlformats.org/officeDocument/2006/relationships/hyperlink" Target="http://wbsearch.worldbank.org/people/profile/20287" TargetMode="External"/><Relationship Id="rId868" Type="http://schemas.openxmlformats.org/officeDocument/2006/relationships/hyperlink" Target="http://wbsearch.worldbank.org/people/profile/72693" TargetMode="External"/><Relationship Id="rId1053" Type="http://schemas.openxmlformats.org/officeDocument/2006/relationships/hyperlink" Target="http://wbsearch.worldbank.org/people/profile/96289" TargetMode="External"/><Relationship Id="rId1260" Type="http://schemas.openxmlformats.org/officeDocument/2006/relationships/hyperlink" Target="http://wbsearch.worldbank.org/people/profile/93445" TargetMode="External"/><Relationship Id="rId1498" Type="http://schemas.openxmlformats.org/officeDocument/2006/relationships/hyperlink" Target="http://wbsearch.worldbank.org/people/profile/20287" TargetMode="External"/><Relationship Id="rId2104" Type="http://schemas.openxmlformats.org/officeDocument/2006/relationships/hyperlink" Target="http://wbsearch.worldbank.org/people/profile/182329" TargetMode="External"/><Relationship Id="rId630" Type="http://schemas.openxmlformats.org/officeDocument/2006/relationships/hyperlink" Target="http://wbsearch.worldbank.org/people/profile/22656" TargetMode="External"/><Relationship Id="rId728" Type="http://schemas.openxmlformats.org/officeDocument/2006/relationships/hyperlink" Target="http://wbsearch.worldbank.org/people/profile/103031" TargetMode="External"/><Relationship Id="rId935" Type="http://schemas.openxmlformats.org/officeDocument/2006/relationships/hyperlink" Target="http://wbsearch.worldbank.org/people/profile/88572" TargetMode="External"/><Relationship Id="rId1358" Type="http://schemas.openxmlformats.org/officeDocument/2006/relationships/hyperlink" Target="http://wbsearch.worldbank.org/people/profile/93445" TargetMode="External"/><Relationship Id="rId1565" Type="http://schemas.openxmlformats.org/officeDocument/2006/relationships/hyperlink" Target="http://wbsearch.worldbank.org/people/profile/304869" TargetMode="External"/><Relationship Id="rId1772" Type="http://schemas.openxmlformats.org/officeDocument/2006/relationships/hyperlink" Target="http://wbsearch.worldbank.org/people/profile/20287" TargetMode="External"/><Relationship Id="rId64" Type="http://schemas.openxmlformats.org/officeDocument/2006/relationships/hyperlink" Target="http://projportal.worldbank.org/servlet/secmain?pagePK=112935&amp;piPK=69345&amp;theSitePK=213348&amp;menuPK=109012&amp;PSPID=P163243" TargetMode="External"/><Relationship Id="rId1120" Type="http://schemas.openxmlformats.org/officeDocument/2006/relationships/hyperlink" Target="http://wbsearch.worldbank.org/people/profile/377395" TargetMode="External"/><Relationship Id="rId1218" Type="http://schemas.openxmlformats.org/officeDocument/2006/relationships/hyperlink" Target="http://wbsearch.worldbank.org/people/profile/81896" TargetMode="External"/><Relationship Id="rId1425" Type="http://schemas.openxmlformats.org/officeDocument/2006/relationships/hyperlink" Target="http://wbsearch.worldbank.org/people/profile/358160" TargetMode="External"/><Relationship Id="rId1632" Type="http://schemas.openxmlformats.org/officeDocument/2006/relationships/hyperlink" Target="http://wbsearch.worldbank.org/people/profile/154859" TargetMode="External"/><Relationship Id="rId1937" Type="http://schemas.openxmlformats.org/officeDocument/2006/relationships/hyperlink" Target="http://wbsearch.worldbank.org/people/profile/368183" TargetMode="External"/><Relationship Id="rId280" Type="http://schemas.openxmlformats.org/officeDocument/2006/relationships/hyperlink" Target="http://wbsearch.worldbank.org/people/profile/22005" TargetMode="External"/><Relationship Id="rId140" Type="http://schemas.openxmlformats.org/officeDocument/2006/relationships/hyperlink" Target="http://wbsearch.worldbank.org/people/profile/18473" TargetMode="External"/><Relationship Id="rId378" Type="http://schemas.openxmlformats.org/officeDocument/2006/relationships/hyperlink" Target="http://wbsearch.worldbank.org/people/profile/20287" TargetMode="External"/><Relationship Id="rId585" Type="http://schemas.openxmlformats.org/officeDocument/2006/relationships/hyperlink" Target="http://wbsearch.worldbank.org/people/profile/74231" TargetMode="External"/><Relationship Id="rId792" Type="http://schemas.openxmlformats.org/officeDocument/2006/relationships/hyperlink" Target="http://wbsearch.worldbank.org/people/profile/337603" TargetMode="External"/><Relationship Id="rId2059" Type="http://schemas.openxmlformats.org/officeDocument/2006/relationships/hyperlink" Target="http://wbsearch.worldbank.org/people/profile/176095" TargetMode="External"/><Relationship Id="rId6" Type="http://schemas.openxmlformats.org/officeDocument/2006/relationships/hyperlink" Target="http://projportal.worldbank.org/servlet/secmain?pagePK=112935&amp;piPK=69345&amp;theSitePK=213348&amp;menuPK=109012&amp;PSPID=P132824" TargetMode="External"/><Relationship Id="rId238" Type="http://schemas.openxmlformats.org/officeDocument/2006/relationships/hyperlink" Target="http://wbsearch.worldbank.org/people/profile/185573" TargetMode="External"/><Relationship Id="rId445" Type="http://schemas.openxmlformats.org/officeDocument/2006/relationships/hyperlink" Target="http://wbsearch.worldbank.org/people/profile/64327" TargetMode="External"/><Relationship Id="rId652" Type="http://schemas.openxmlformats.org/officeDocument/2006/relationships/hyperlink" Target="http://wbsearch.worldbank.org/people/profile/264660" TargetMode="External"/><Relationship Id="rId1075" Type="http://schemas.openxmlformats.org/officeDocument/2006/relationships/hyperlink" Target="http://wbsearch.worldbank.org/people/profile/14522" TargetMode="External"/><Relationship Id="rId1282" Type="http://schemas.openxmlformats.org/officeDocument/2006/relationships/hyperlink" Target="http://wbsearch.worldbank.org/people/profile/179266" TargetMode="External"/><Relationship Id="rId305" Type="http://schemas.openxmlformats.org/officeDocument/2006/relationships/hyperlink" Target="http://wbsearch.worldbank.org/people/profile/105336" TargetMode="External"/><Relationship Id="rId512" Type="http://schemas.openxmlformats.org/officeDocument/2006/relationships/hyperlink" Target="http://wbsearch.worldbank.org/people/profile/20287" TargetMode="External"/><Relationship Id="rId957" Type="http://schemas.openxmlformats.org/officeDocument/2006/relationships/hyperlink" Target="http://wbsearch.worldbank.org/people/profile/180243" TargetMode="External"/><Relationship Id="rId1142" Type="http://schemas.openxmlformats.org/officeDocument/2006/relationships/hyperlink" Target="http://wbsearch.worldbank.org/people/profile/226036" TargetMode="External"/><Relationship Id="rId1587" Type="http://schemas.openxmlformats.org/officeDocument/2006/relationships/hyperlink" Target="http://wbsearch.worldbank.org/people/profile/156182" TargetMode="External"/><Relationship Id="rId1794" Type="http://schemas.openxmlformats.org/officeDocument/2006/relationships/hyperlink" Target="http://wbsearch.worldbank.org/people/profile/279884" TargetMode="External"/><Relationship Id="rId86" Type="http://schemas.openxmlformats.org/officeDocument/2006/relationships/hyperlink" Target="http://projportal.worldbank.org/servlet/secmain?pagePK=112935&amp;piPK=69345&amp;theSitePK=213348&amp;menuPK=109012&amp;PSPID=P159628" TargetMode="External"/><Relationship Id="rId817" Type="http://schemas.openxmlformats.org/officeDocument/2006/relationships/hyperlink" Target="http://wbsearch.worldbank.org/people/profile/206657" TargetMode="External"/><Relationship Id="rId1002" Type="http://schemas.openxmlformats.org/officeDocument/2006/relationships/hyperlink" Target="http://wbsearch.worldbank.org/people/profile/81070" TargetMode="External"/><Relationship Id="rId1447" Type="http://schemas.openxmlformats.org/officeDocument/2006/relationships/hyperlink" Target="http://wbsearch.worldbank.org/people/profile/234672" TargetMode="External"/><Relationship Id="rId1654" Type="http://schemas.openxmlformats.org/officeDocument/2006/relationships/hyperlink" Target="http://wbsearch.worldbank.org/people/profile/211295" TargetMode="External"/><Relationship Id="rId1861" Type="http://schemas.openxmlformats.org/officeDocument/2006/relationships/hyperlink" Target="http://wbsearch.worldbank.org/people/profile/417697" TargetMode="External"/><Relationship Id="rId1307" Type="http://schemas.openxmlformats.org/officeDocument/2006/relationships/hyperlink" Target="http://wbsearch.worldbank.org/people/profile/337603" TargetMode="External"/><Relationship Id="rId1514" Type="http://schemas.openxmlformats.org/officeDocument/2006/relationships/hyperlink" Target="http://wbsearch.worldbank.org/people/profile/14228" TargetMode="External"/><Relationship Id="rId1721" Type="http://schemas.openxmlformats.org/officeDocument/2006/relationships/hyperlink" Target="http://wbsearch.worldbank.org/people/profile/159444" TargetMode="External"/><Relationship Id="rId1959" Type="http://schemas.openxmlformats.org/officeDocument/2006/relationships/hyperlink" Target="http://wbsearch.worldbank.org/people/profile/328740" TargetMode="External"/><Relationship Id="rId13" Type="http://schemas.openxmlformats.org/officeDocument/2006/relationships/hyperlink" Target="http://projportal.worldbank.org/servlet/secmain?pagePK=112935&amp;piPK=69345&amp;theSitePK=213348&amp;menuPK=109012&amp;PSPID=P151712" TargetMode="External"/><Relationship Id="rId1819" Type="http://schemas.openxmlformats.org/officeDocument/2006/relationships/hyperlink" Target="http://wbsearch.worldbank.org/people/profile/256743" TargetMode="External"/><Relationship Id="rId162" Type="http://schemas.openxmlformats.org/officeDocument/2006/relationships/hyperlink" Target="http://wbsearch.worldbank.org/people/profile/111499" TargetMode="External"/><Relationship Id="rId467" Type="http://schemas.openxmlformats.org/officeDocument/2006/relationships/hyperlink" Target="http://wbsearch.worldbank.org/people/profile/188595" TargetMode="External"/><Relationship Id="rId1097" Type="http://schemas.openxmlformats.org/officeDocument/2006/relationships/hyperlink" Target="http://wbsearch.worldbank.org/people/profile/165486" TargetMode="External"/><Relationship Id="rId2050" Type="http://schemas.openxmlformats.org/officeDocument/2006/relationships/hyperlink" Target="http://projportal.worldbank.org/servlet/secmain?pagePK=112935&amp;piPK=69345&amp;theSitePK=213348&amp;menuPK=109012&amp;PSPID=P082627" TargetMode="External"/><Relationship Id="rId674" Type="http://schemas.openxmlformats.org/officeDocument/2006/relationships/hyperlink" Target="http://wbsearch.worldbank.org/people/profile/176795" TargetMode="External"/><Relationship Id="rId881" Type="http://schemas.openxmlformats.org/officeDocument/2006/relationships/hyperlink" Target="http://wbsearch.worldbank.org/people/profile/19238" TargetMode="External"/><Relationship Id="rId979" Type="http://schemas.openxmlformats.org/officeDocument/2006/relationships/hyperlink" Target="http://wbsearch.worldbank.org/people/profile/226036" TargetMode="External"/><Relationship Id="rId327" Type="http://schemas.openxmlformats.org/officeDocument/2006/relationships/hyperlink" Target="http://wbsearch.worldbank.org/people/profile/309095" TargetMode="External"/><Relationship Id="rId534" Type="http://schemas.openxmlformats.org/officeDocument/2006/relationships/hyperlink" Target="http://wbsearch.worldbank.org/people/profile/218939" TargetMode="External"/><Relationship Id="rId741" Type="http://schemas.openxmlformats.org/officeDocument/2006/relationships/hyperlink" Target="http://wbsearch.worldbank.org/people/profile/372660" TargetMode="External"/><Relationship Id="rId839" Type="http://schemas.openxmlformats.org/officeDocument/2006/relationships/hyperlink" Target="http://wbsearch.worldbank.org/people/profile/151684" TargetMode="External"/><Relationship Id="rId1164" Type="http://schemas.openxmlformats.org/officeDocument/2006/relationships/hyperlink" Target="http://wbsearch.worldbank.org/people/profile/237140" TargetMode="External"/><Relationship Id="rId1371" Type="http://schemas.openxmlformats.org/officeDocument/2006/relationships/hyperlink" Target="http://wbsearch.worldbank.org/people/profile/364395" TargetMode="External"/><Relationship Id="rId1469" Type="http://schemas.openxmlformats.org/officeDocument/2006/relationships/hyperlink" Target="http://wbsearch.worldbank.org/people/profile/89502" TargetMode="External"/><Relationship Id="rId2008" Type="http://schemas.openxmlformats.org/officeDocument/2006/relationships/hyperlink" Target="http://wbsearch.worldbank.org/people/profile/311812" TargetMode="External"/><Relationship Id="rId601" Type="http://schemas.openxmlformats.org/officeDocument/2006/relationships/hyperlink" Target="http://wbsearch.worldbank.org/people/profile/18476" TargetMode="External"/><Relationship Id="rId1024" Type="http://schemas.openxmlformats.org/officeDocument/2006/relationships/hyperlink" Target="http://wbsearch.worldbank.org/people/profile/209817" TargetMode="External"/><Relationship Id="rId1231" Type="http://schemas.openxmlformats.org/officeDocument/2006/relationships/hyperlink" Target="http://wbsearch.worldbank.org/people/profile/166135" TargetMode="External"/><Relationship Id="rId1676" Type="http://schemas.openxmlformats.org/officeDocument/2006/relationships/hyperlink" Target="http://wbsearch.worldbank.org/people/profile/264786" TargetMode="External"/><Relationship Id="rId1883" Type="http://schemas.openxmlformats.org/officeDocument/2006/relationships/hyperlink" Target="http://wbsearch.worldbank.org/people/profile/293950" TargetMode="External"/><Relationship Id="rId906" Type="http://schemas.openxmlformats.org/officeDocument/2006/relationships/hyperlink" Target="http://wbsearch.worldbank.org/people/profile/233136" TargetMode="External"/><Relationship Id="rId1329" Type="http://schemas.openxmlformats.org/officeDocument/2006/relationships/hyperlink" Target="http://wbsearch.worldbank.org/people/profile/445033" TargetMode="External"/><Relationship Id="rId1536" Type="http://schemas.openxmlformats.org/officeDocument/2006/relationships/hyperlink" Target="http://wbsearch.worldbank.org/people/profile/84370" TargetMode="External"/><Relationship Id="rId1743" Type="http://schemas.openxmlformats.org/officeDocument/2006/relationships/hyperlink" Target="http://wbsearch.worldbank.org/people/profile/242183" TargetMode="External"/><Relationship Id="rId1950" Type="http://schemas.openxmlformats.org/officeDocument/2006/relationships/hyperlink" Target="http://wbsearch.worldbank.org/people/profile/20434" TargetMode="External"/><Relationship Id="rId35" Type="http://schemas.openxmlformats.org/officeDocument/2006/relationships/hyperlink" Target="http://projportal.worldbank.org/servlet/secmain?pagePK=112935&amp;piPK=69345&amp;theSitePK=213348&amp;menuPK=109012&amp;PSPID=P159997" TargetMode="External"/><Relationship Id="rId1603" Type="http://schemas.openxmlformats.org/officeDocument/2006/relationships/hyperlink" Target="http://wbsearch.worldbank.org/people/profile/292079" TargetMode="External"/><Relationship Id="rId1810" Type="http://schemas.openxmlformats.org/officeDocument/2006/relationships/hyperlink" Target="http://wbsearch.worldbank.org/people/profile/279884" TargetMode="External"/><Relationship Id="rId184" Type="http://schemas.openxmlformats.org/officeDocument/2006/relationships/hyperlink" Target="http://wbsearch.worldbank.org/people/profile/14486" TargetMode="External"/><Relationship Id="rId391" Type="http://schemas.openxmlformats.org/officeDocument/2006/relationships/hyperlink" Target="http://wbsearch.worldbank.org/people/profile/166135" TargetMode="External"/><Relationship Id="rId1908" Type="http://schemas.openxmlformats.org/officeDocument/2006/relationships/hyperlink" Target="http://wbsearch.worldbank.org/people/profile/90061" TargetMode="External"/><Relationship Id="rId2072" Type="http://schemas.openxmlformats.org/officeDocument/2006/relationships/hyperlink" Target="http://projportal.worldbank.org/servlet/secmain?pagePK=112935&amp;piPK=69345&amp;theSitePK=213348&amp;menuPK=109012&amp;PSPID=P158783" TargetMode="External"/><Relationship Id="rId251" Type="http://schemas.openxmlformats.org/officeDocument/2006/relationships/hyperlink" Target="http://wbsearch.worldbank.org/people/profile/166135" TargetMode="External"/><Relationship Id="rId489" Type="http://schemas.openxmlformats.org/officeDocument/2006/relationships/hyperlink" Target="http://wbsearch.worldbank.org/people/profile/16879" TargetMode="External"/><Relationship Id="rId696" Type="http://schemas.openxmlformats.org/officeDocument/2006/relationships/hyperlink" Target="http://wbsearch.worldbank.org/people/profile/16540" TargetMode="External"/><Relationship Id="rId349" Type="http://schemas.openxmlformats.org/officeDocument/2006/relationships/hyperlink" Target="http://wbsearch.worldbank.org/people/profile/84925" TargetMode="External"/><Relationship Id="rId556" Type="http://schemas.openxmlformats.org/officeDocument/2006/relationships/hyperlink" Target="http://wbsearch.worldbank.org/people/profile/84370" TargetMode="External"/><Relationship Id="rId763" Type="http://schemas.openxmlformats.org/officeDocument/2006/relationships/hyperlink" Target="http://wbsearch.worldbank.org/people/profile/23241" TargetMode="External"/><Relationship Id="rId1186" Type="http://schemas.openxmlformats.org/officeDocument/2006/relationships/hyperlink" Target="http://wbsearch.worldbank.org/people/profile/292079" TargetMode="External"/><Relationship Id="rId1393" Type="http://schemas.openxmlformats.org/officeDocument/2006/relationships/hyperlink" Target="http://wbsearch.worldbank.org/people/profile/317339" TargetMode="External"/><Relationship Id="rId111" Type="http://schemas.openxmlformats.org/officeDocument/2006/relationships/hyperlink" Target="http://wbsearch.worldbank.org/people/profile/55308" TargetMode="External"/><Relationship Id="rId209" Type="http://schemas.openxmlformats.org/officeDocument/2006/relationships/hyperlink" Target="http://wbsearch.worldbank.org/people/profile/295266" TargetMode="External"/><Relationship Id="rId416" Type="http://schemas.openxmlformats.org/officeDocument/2006/relationships/hyperlink" Target="http://wbsearch.worldbank.org/people/profile/165984" TargetMode="External"/><Relationship Id="rId970" Type="http://schemas.openxmlformats.org/officeDocument/2006/relationships/hyperlink" Target="http://wbsearch.worldbank.org/people/profile/94907" TargetMode="External"/><Relationship Id="rId1046" Type="http://schemas.openxmlformats.org/officeDocument/2006/relationships/hyperlink" Target="http://wbsearch.worldbank.org/people/profile/147494" TargetMode="External"/><Relationship Id="rId1253" Type="http://schemas.openxmlformats.org/officeDocument/2006/relationships/hyperlink" Target="http://wbsearch.worldbank.org/people/profile/307456" TargetMode="External"/><Relationship Id="rId1698" Type="http://schemas.openxmlformats.org/officeDocument/2006/relationships/hyperlink" Target="http://wbsearch.worldbank.org/people/profile/94907" TargetMode="External"/><Relationship Id="rId623" Type="http://schemas.openxmlformats.org/officeDocument/2006/relationships/hyperlink" Target="http://wbsearch.worldbank.org/people/profile/267180" TargetMode="External"/><Relationship Id="rId830" Type="http://schemas.openxmlformats.org/officeDocument/2006/relationships/hyperlink" Target="http://wbsearch.worldbank.org/people/profile/20287" TargetMode="External"/><Relationship Id="rId928" Type="http://schemas.openxmlformats.org/officeDocument/2006/relationships/hyperlink" Target="http://wbsearch.worldbank.org/people/profile/163249" TargetMode="External"/><Relationship Id="rId1460" Type="http://schemas.openxmlformats.org/officeDocument/2006/relationships/hyperlink" Target="http://wbsearch.worldbank.org/people/profile/327471" TargetMode="External"/><Relationship Id="rId1558" Type="http://schemas.openxmlformats.org/officeDocument/2006/relationships/hyperlink" Target="http://wbsearch.worldbank.org/people/profile/76595" TargetMode="External"/><Relationship Id="rId1765" Type="http://schemas.openxmlformats.org/officeDocument/2006/relationships/hyperlink" Target="http://wbsearch.worldbank.org/people/profile/86639" TargetMode="External"/><Relationship Id="rId57" Type="http://schemas.openxmlformats.org/officeDocument/2006/relationships/hyperlink" Target="http://projportal.worldbank.org/servlet/secmain?pagePK=112935&amp;piPK=69345&amp;theSitePK=213348&amp;menuPK=109012&amp;PSPID=P162599" TargetMode="External"/><Relationship Id="rId1113" Type="http://schemas.openxmlformats.org/officeDocument/2006/relationships/hyperlink" Target="http://wbsearch.worldbank.org/people/profile/288387" TargetMode="External"/><Relationship Id="rId1320" Type="http://schemas.openxmlformats.org/officeDocument/2006/relationships/hyperlink" Target="http://wbsearch.worldbank.org/people/profile/279884" TargetMode="External"/><Relationship Id="rId1418" Type="http://schemas.openxmlformats.org/officeDocument/2006/relationships/hyperlink" Target="http://wbsearch.worldbank.org/people/profile/327471" TargetMode="External"/><Relationship Id="rId1972" Type="http://schemas.openxmlformats.org/officeDocument/2006/relationships/hyperlink" Target="http://wbsearch.worldbank.org/people/profile/214019" TargetMode="External"/><Relationship Id="rId1625" Type="http://schemas.openxmlformats.org/officeDocument/2006/relationships/hyperlink" Target="http://wbsearch.worldbank.org/people/profile/320525" TargetMode="External"/><Relationship Id="rId1832" Type="http://schemas.openxmlformats.org/officeDocument/2006/relationships/hyperlink" Target="http://wbsearch.worldbank.org/people/profile/82062" TargetMode="External"/><Relationship Id="rId2094" Type="http://schemas.openxmlformats.org/officeDocument/2006/relationships/hyperlink" Target="http://wbsearch.worldbank.org/people/profile/311812" TargetMode="External"/><Relationship Id="rId273" Type="http://schemas.openxmlformats.org/officeDocument/2006/relationships/hyperlink" Target="http://wbsearch.worldbank.org/people/profile/18166" TargetMode="External"/><Relationship Id="rId480" Type="http://schemas.openxmlformats.org/officeDocument/2006/relationships/hyperlink" Target="http://wbsearch.worldbank.org/people/profile/203016" TargetMode="External"/><Relationship Id="rId133" Type="http://schemas.openxmlformats.org/officeDocument/2006/relationships/hyperlink" Target="http://wbsearch.worldbank.org/people/profile/260202" TargetMode="External"/><Relationship Id="rId340" Type="http://schemas.openxmlformats.org/officeDocument/2006/relationships/hyperlink" Target="http://wbsearch.worldbank.org/people/profile/84925" TargetMode="External"/><Relationship Id="rId578" Type="http://schemas.openxmlformats.org/officeDocument/2006/relationships/hyperlink" Target="http://wbsearch.worldbank.org/people/profile/81070" TargetMode="External"/><Relationship Id="rId785" Type="http://schemas.openxmlformats.org/officeDocument/2006/relationships/hyperlink" Target="http://wbsearch.worldbank.org/people/profile/149493" TargetMode="External"/><Relationship Id="rId992" Type="http://schemas.openxmlformats.org/officeDocument/2006/relationships/hyperlink" Target="http://wbsearch.worldbank.org/people/profile/84478" TargetMode="External"/><Relationship Id="rId2021" Type="http://schemas.openxmlformats.org/officeDocument/2006/relationships/hyperlink" Target="http://wbsearch.worldbank.org/people/profile/219756" TargetMode="External"/><Relationship Id="rId200" Type="http://schemas.openxmlformats.org/officeDocument/2006/relationships/hyperlink" Target="http://wbsearch.worldbank.org/people/profile/82883" TargetMode="External"/><Relationship Id="rId438" Type="http://schemas.openxmlformats.org/officeDocument/2006/relationships/hyperlink" Target="http://wbsearch.worldbank.org/people/profile/84370" TargetMode="External"/><Relationship Id="rId645" Type="http://schemas.openxmlformats.org/officeDocument/2006/relationships/hyperlink" Target="http://wbsearch.worldbank.org/people/profile/18476" TargetMode="External"/><Relationship Id="rId852" Type="http://schemas.openxmlformats.org/officeDocument/2006/relationships/hyperlink" Target="http://wbsearch.worldbank.org/people/profile/211295" TargetMode="External"/><Relationship Id="rId1068" Type="http://schemas.openxmlformats.org/officeDocument/2006/relationships/hyperlink" Target="http://wbsearch.worldbank.org/people/profile/184153" TargetMode="External"/><Relationship Id="rId1275" Type="http://schemas.openxmlformats.org/officeDocument/2006/relationships/hyperlink" Target="http://wbsearch.worldbank.org/people/profile/175449" TargetMode="External"/><Relationship Id="rId1482" Type="http://schemas.openxmlformats.org/officeDocument/2006/relationships/hyperlink" Target="http://wbsearch.worldbank.org/people/profile/327471" TargetMode="External"/><Relationship Id="rId505" Type="http://schemas.openxmlformats.org/officeDocument/2006/relationships/hyperlink" Target="http://wbsearch.worldbank.org/people/profile/172825" TargetMode="External"/><Relationship Id="rId712" Type="http://schemas.openxmlformats.org/officeDocument/2006/relationships/hyperlink" Target="http://wbsearch.worldbank.org/people/profile/15955" TargetMode="External"/><Relationship Id="rId1135" Type="http://schemas.openxmlformats.org/officeDocument/2006/relationships/hyperlink" Target="http://wbsearch.worldbank.org/people/profile/311812" TargetMode="External"/><Relationship Id="rId1342" Type="http://schemas.openxmlformats.org/officeDocument/2006/relationships/hyperlink" Target="http://wbsearch.worldbank.org/people/profile/166135" TargetMode="External"/><Relationship Id="rId1787" Type="http://schemas.openxmlformats.org/officeDocument/2006/relationships/hyperlink" Target="http://wbsearch.worldbank.org/people/profile/364652" TargetMode="External"/><Relationship Id="rId1994" Type="http://schemas.openxmlformats.org/officeDocument/2006/relationships/hyperlink" Target="http://wbsearch.worldbank.org/people/profile/264786" TargetMode="External"/><Relationship Id="rId79" Type="http://schemas.openxmlformats.org/officeDocument/2006/relationships/hyperlink" Target="http://projportal.worldbank.org/servlet/secmain?pagePK=112935&amp;piPK=69345&amp;theSitePK=213348&amp;menuPK=109012&amp;PSPID=P164441" TargetMode="External"/><Relationship Id="rId1202" Type="http://schemas.openxmlformats.org/officeDocument/2006/relationships/hyperlink" Target="http://wbsearch.worldbank.org/people/profile/258101" TargetMode="External"/><Relationship Id="rId1647" Type="http://schemas.openxmlformats.org/officeDocument/2006/relationships/hyperlink" Target="http://wbsearch.worldbank.org/people/profile/206657" TargetMode="External"/><Relationship Id="rId1854" Type="http://schemas.openxmlformats.org/officeDocument/2006/relationships/hyperlink" Target="http://wbsearch.worldbank.org/people/profile/147494" TargetMode="External"/><Relationship Id="rId1507" Type="http://schemas.openxmlformats.org/officeDocument/2006/relationships/hyperlink" Target="http://wbsearch.worldbank.org/people/profile/255043" TargetMode="External"/><Relationship Id="rId1714" Type="http://schemas.openxmlformats.org/officeDocument/2006/relationships/hyperlink" Target="http://wbsearch.worldbank.org/people/profile/226036" TargetMode="External"/><Relationship Id="rId295" Type="http://schemas.openxmlformats.org/officeDocument/2006/relationships/hyperlink" Target="http://wbsearch.worldbank.org/people/profile/20287" TargetMode="External"/><Relationship Id="rId1921" Type="http://schemas.openxmlformats.org/officeDocument/2006/relationships/hyperlink" Target="http://wbsearch.worldbank.org/people/profile/111841" TargetMode="External"/><Relationship Id="rId155" Type="http://schemas.openxmlformats.org/officeDocument/2006/relationships/hyperlink" Target="http://wbsearch.worldbank.org/people/profile/20337" TargetMode="External"/><Relationship Id="rId362" Type="http://schemas.openxmlformats.org/officeDocument/2006/relationships/hyperlink" Target="http://wbsearch.worldbank.org/people/profile/153238" TargetMode="External"/><Relationship Id="rId1297" Type="http://schemas.openxmlformats.org/officeDocument/2006/relationships/hyperlink" Target="http://wbsearch.worldbank.org/people/profile/297316" TargetMode="External"/><Relationship Id="rId2043" Type="http://schemas.openxmlformats.org/officeDocument/2006/relationships/hyperlink" Target="http://wbsearch.worldbank.org/people/profile/199570" TargetMode="External"/><Relationship Id="rId222" Type="http://schemas.openxmlformats.org/officeDocument/2006/relationships/hyperlink" Target="http://wbsearch.worldbank.org/people/profile/74092" TargetMode="External"/><Relationship Id="rId667" Type="http://schemas.openxmlformats.org/officeDocument/2006/relationships/hyperlink" Target="http://wbsearch.worldbank.org/people/profile/21758" TargetMode="External"/><Relationship Id="rId874" Type="http://schemas.openxmlformats.org/officeDocument/2006/relationships/hyperlink" Target="http://wbsearch.worldbank.org/people/profile/264730" TargetMode="External"/><Relationship Id="rId2110" Type="http://schemas.openxmlformats.org/officeDocument/2006/relationships/comments" Target="../comments1.xml"/><Relationship Id="rId527" Type="http://schemas.openxmlformats.org/officeDocument/2006/relationships/hyperlink" Target="http://wbsearch.worldbank.org/people/profile/185573" TargetMode="External"/><Relationship Id="rId734" Type="http://schemas.openxmlformats.org/officeDocument/2006/relationships/hyperlink" Target="http://wbsearch.worldbank.org/people/profile/17753" TargetMode="External"/><Relationship Id="rId941" Type="http://schemas.openxmlformats.org/officeDocument/2006/relationships/hyperlink" Target="http://wbsearch.worldbank.org/people/profile/237109" TargetMode="External"/><Relationship Id="rId1157" Type="http://schemas.openxmlformats.org/officeDocument/2006/relationships/hyperlink" Target="http://wbsearch.worldbank.org/people/profile/327471" TargetMode="External"/><Relationship Id="rId1364" Type="http://schemas.openxmlformats.org/officeDocument/2006/relationships/hyperlink" Target="http://wbsearch.worldbank.org/people/profile/235707" TargetMode="External"/><Relationship Id="rId1571" Type="http://schemas.openxmlformats.org/officeDocument/2006/relationships/hyperlink" Target="http://wbsearch.worldbank.org/people/profile/313957" TargetMode="External"/><Relationship Id="rId70" Type="http://schemas.openxmlformats.org/officeDocument/2006/relationships/hyperlink" Target="http://projportal.worldbank.org/servlet/secmain?pagePK=112935&amp;piPK=69345&amp;theSitePK=213348&amp;menuPK=109012&amp;PSPID=P163711" TargetMode="External"/><Relationship Id="rId801" Type="http://schemas.openxmlformats.org/officeDocument/2006/relationships/hyperlink" Target="http://wbsearch.worldbank.org/people/profile/181068" TargetMode="External"/><Relationship Id="rId1017" Type="http://schemas.openxmlformats.org/officeDocument/2006/relationships/hyperlink" Target="http://wbsearch.worldbank.org/people/profile/211295" TargetMode="External"/><Relationship Id="rId1224" Type="http://schemas.openxmlformats.org/officeDocument/2006/relationships/hyperlink" Target="http://wbsearch.worldbank.org/people/profile/222238" TargetMode="External"/><Relationship Id="rId1431" Type="http://schemas.openxmlformats.org/officeDocument/2006/relationships/hyperlink" Target="http://wbsearch.worldbank.org/people/profile/88748" TargetMode="External"/><Relationship Id="rId1669" Type="http://schemas.openxmlformats.org/officeDocument/2006/relationships/hyperlink" Target="http://wbsearch.worldbank.org/people/profile/182171" TargetMode="External"/><Relationship Id="rId1876" Type="http://schemas.openxmlformats.org/officeDocument/2006/relationships/hyperlink" Target="http://wbsearch.worldbank.org/people/profile/147670" TargetMode="External"/><Relationship Id="rId1529" Type="http://schemas.openxmlformats.org/officeDocument/2006/relationships/hyperlink" Target="http://wbsearch.worldbank.org/people/profile/242183" TargetMode="External"/><Relationship Id="rId1736" Type="http://schemas.openxmlformats.org/officeDocument/2006/relationships/hyperlink" Target="http://wbsearch.worldbank.org/people/profile/327471" TargetMode="External"/><Relationship Id="rId1943" Type="http://schemas.openxmlformats.org/officeDocument/2006/relationships/hyperlink" Target="http://wbsearch.worldbank.org/people/profile/177170" TargetMode="External"/><Relationship Id="rId28" Type="http://schemas.openxmlformats.org/officeDocument/2006/relationships/hyperlink" Target="http://projportal.worldbank.org/servlet/secmain?pagePK=112935&amp;piPK=69345&amp;theSitePK=213348&amp;menuPK=109012&amp;PSPID=P158101" TargetMode="External"/><Relationship Id="rId1803" Type="http://schemas.openxmlformats.org/officeDocument/2006/relationships/hyperlink" Target="http://wbsearch.worldbank.org/people/profile/297316" TargetMode="External"/><Relationship Id="rId177" Type="http://schemas.openxmlformats.org/officeDocument/2006/relationships/hyperlink" Target="http://wbsearch.worldbank.org/people/profile/73459" TargetMode="External"/><Relationship Id="rId384" Type="http://schemas.openxmlformats.org/officeDocument/2006/relationships/hyperlink" Target="http://wbsearch.worldbank.org/people/profile/89179" TargetMode="External"/><Relationship Id="rId591" Type="http://schemas.openxmlformats.org/officeDocument/2006/relationships/hyperlink" Target="http://wbsearch.worldbank.org/people/profile/81238" TargetMode="External"/><Relationship Id="rId2065" Type="http://schemas.openxmlformats.org/officeDocument/2006/relationships/hyperlink" Target="http://wbsearch.worldbank.org/people/profile/171328" TargetMode="External"/><Relationship Id="rId244" Type="http://schemas.openxmlformats.org/officeDocument/2006/relationships/hyperlink" Target="http://wbsearch.worldbank.org/people/profile/185161" TargetMode="External"/><Relationship Id="rId689" Type="http://schemas.openxmlformats.org/officeDocument/2006/relationships/hyperlink" Target="http://wbsearch.worldbank.org/people/profile/180243" TargetMode="External"/><Relationship Id="rId896" Type="http://schemas.openxmlformats.org/officeDocument/2006/relationships/hyperlink" Target="http://wbsearch.worldbank.org/people/profile/253502" TargetMode="External"/><Relationship Id="rId1081" Type="http://schemas.openxmlformats.org/officeDocument/2006/relationships/hyperlink" Target="http://wbsearch.worldbank.org/people/profile/237974" TargetMode="External"/><Relationship Id="rId451" Type="http://schemas.openxmlformats.org/officeDocument/2006/relationships/hyperlink" Target="http://wbsearch.worldbank.org/people/profile/12128" TargetMode="External"/><Relationship Id="rId549" Type="http://schemas.openxmlformats.org/officeDocument/2006/relationships/hyperlink" Target="http://wbsearch.worldbank.org/people/profile/19604" TargetMode="External"/><Relationship Id="rId756" Type="http://schemas.openxmlformats.org/officeDocument/2006/relationships/hyperlink" Target="http://wbsearch.worldbank.org/people/profile/151110" TargetMode="External"/><Relationship Id="rId1179" Type="http://schemas.openxmlformats.org/officeDocument/2006/relationships/hyperlink" Target="http://wbsearch.worldbank.org/people/profile/377395" TargetMode="External"/><Relationship Id="rId1386" Type="http://schemas.openxmlformats.org/officeDocument/2006/relationships/hyperlink" Target="http://wbsearch.worldbank.org/people/profile/189640" TargetMode="External"/><Relationship Id="rId1593" Type="http://schemas.openxmlformats.org/officeDocument/2006/relationships/hyperlink" Target="http://wbsearch.worldbank.org/people/profile/249572" TargetMode="External"/><Relationship Id="rId104" Type="http://schemas.openxmlformats.org/officeDocument/2006/relationships/hyperlink" Target="http://wbsearch.worldbank.org/people/profile/85420" TargetMode="External"/><Relationship Id="rId311" Type="http://schemas.openxmlformats.org/officeDocument/2006/relationships/hyperlink" Target="http://wbsearch.worldbank.org/people/profile/19691" TargetMode="External"/><Relationship Id="rId409" Type="http://schemas.openxmlformats.org/officeDocument/2006/relationships/hyperlink" Target="http://wbsearch.worldbank.org/people/profile/165448" TargetMode="External"/><Relationship Id="rId963" Type="http://schemas.openxmlformats.org/officeDocument/2006/relationships/hyperlink" Target="http://wbsearch.worldbank.org/people/profile/277146" TargetMode="External"/><Relationship Id="rId1039" Type="http://schemas.openxmlformats.org/officeDocument/2006/relationships/hyperlink" Target="http://wbsearch.worldbank.org/people/profile/332003" TargetMode="External"/><Relationship Id="rId1246" Type="http://schemas.openxmlformats.org/officeDocument/2006/relationships/hyperlink" Target="http://wbsearch.worldbank.org/people/profile/148541" TargetMode="External"/><Relationship Id="rId1898" Type="http://schemas.openxmlformats.org/officeDocument/2006/relationships/hyperlink" Target="http://wbsearch.worldbank.org/people/profile/377395" TargetMode="External"/><Relationship Id="rId92" Type="http://schemas.openxmlformats.org/officeDocument/2006/relationships/hyperlink" Target="http://wbsearch.worldbank.org/people/profile/277146" TargetMode="External"/><Relationship Id="rId616" Type="http://schemas.openxmlformats.org/officeDocument/2006/relationships/hyperlink" Target="http://wbsearch.worldbank.org/people/profile/93445" TargetMode="External"/><Relationship Id="rId823" Type="http://schemas.openxmlformats.org/officeDocument/2006/relationships/hyperlink" Target="http://wbsearch.worldbank.org/people/profile/208545" TargetMode="External"/><Relationship Id="rId1453" Type="http://schemas.openxmlformats.org/officeDocument/2006/relationships/hyperlink" Target="http://wbsearch.worldbank.org/people/profile/279601" TargetMode="External"/><Relationship Id="rId1660" Type="http://schemas.openxmlformats.org/officeDocument/2006/relationships/hyperlink" Target="http://wbsearch.worldbank.org/people/profile/184153" TargetMode="External"/><Relationship Id="rId1758" Type="http://schemas.openxmlformats.org/officeDocument/2006/relationships/hyperlink" Target="http://wbsearch.worldbank.org/people/profile/76595" TargetMode="External"/><Relationship Id="rId1106" Type="http://schemas.openxmlformats.org/officeDocument/2006/relationships/hyperlink" Target="http://wbsearch.worldbank.org/people/profile/264786" TargetMode="External"/><Relationship Id="rId1313" Type="http://schemas.openxmlformats.org/officeDocument/2006/relationships/hyperlink" Target="http://wbsearch.worldbank.org/people/profile/271635" TargetMode="External"/><Relationship Id="rId1520" Type="http://schemas.openxmlformats.org/officeDocument/2006/relationships/hyperlink" Target="http://wbsearch.worldbank.org/people/profile/105327" TargetMode="External"/><Relationship Id="rId1965" Type="http://schemas.openxmlformats.org/officeDocument/2006/relationships/hyperlink" Target="http://wbsearch.worldbank.org/people/profile/327733" TargetMode="External"/><Relationship Id="rId1618" Type="http://schemas.openxmlformats.org/officeDocument/2006/relationships/hyperlink" Target="http://wbsearch.worldbank.org/people/profile/327471" TargetMode="External"/><Relationship Id="rId1825" Type="http://schemas.openxmlformats.org/officeDocument/2006/relationships/hyperlink" Target="http://wbsearch.worldbank.org/people/profile/214693" TargetMode="External"/><Relationship Id="rId199" Type="http://schemas.openxmlformats.org/officeDocument/2006/relationships/hyperlink" Target="http://wbsearch.worldbank.org/people/profile/205106" TargetMode="External"/><Relationship Id="rId2087" Type="http://schemas.openxmlformats.org/officeDocument/2006/relationships/hyperlink" Target="http://projportal.worldbank.org/servlet/secmain?pagePK=112935&amp;piPK=69345&amp;theSitePK=213348&amp;menuPK=109012&amp;PSPID=P161363" TargetMode="External"/><Relationship Id="rId266" Type="http://schemas.openxmlformats.org/officeDocument/2006/relationships/hyperlink" Target="http://wbsearch.worldbank.org/people/profile/51923" TargetMode="External"/><Relationship Id="rId473" Type="http://schemas.openxmlformats.org/officeDocument/2006/relationships/hyperlink" Target="http://wbsearch.worldbank.org/people/profile/221825" TargetMode="External"/><Relationship Id="rId680" Type="http://schemas.openxmlformats.org/officeDocument/2006/relationships/hyperlink" Target="http://wbsearch.worldbank.org/people/profile/330730" TargetMode="External"/><Relationship Id="rId126" Type="http://schemas.openxmlformats.org/officeDocument/2006/relationships/hyperlink" Target="http://wbsearch.worldbank.org/people/profile/251496" TargetMode="External"/><Relationship Id="rId333" Type="http://schemas.openxmlformats.org/officeDocument/2006/relationships/hyperlink" Target="http://wbsearch.worldbank.org/people/profile/64798" TargetMode="External"/><Relationship Id="rId540" Type="http://schemas.openxmlformats.org/officeDocument/2006/relationships/hyperlink" Target="http://wbsearch.worldbank.org/people/profile/176681" TargetMode="External"/><Relationship Id="rId778" Type="http://schemas.openxmlformats.org/officeDocument/2006/relationships/hyperlink" Target="http://wbsearch.worldbank.org/people/profile/20287" TargetMode="External"/><Relationship Id="rId985" Type="http://schemas.openxmlformats.org/officeDocument/2006/relationships/hyperlink" Target="http://wbsearch.worldbank.org/people/profile/18983" TargetMode="External"/><Relationship Id="rId1170" Type="http://schemas.openxmlformats.org/officeDocument/2006/relationships/hyperlink" Target="http://wbsearch.worldbank.org/people/profile/315944" TargetMode="External"/><Relationship Id="rId2014" Type="http://schemas.openxmlformats.org/officeDocument/2006/relationships/hyperlink" Target="http://wbsearch.worldbank.org/people/profile/147494" TargetMode="External"/><Relationship Id="rId638" Type="http://schemas.openxmlformats.org/officeDocument/2006/relationships/hyperlink" Target="http://wbsearch.worldbank.org/people/profile/242343" TargetMode="External"/><Relationship Id="rId845" Type="http://schemas.openxmlformats.org/officeDocument/2006/relationships/hyperlink" Target="http://wbsearch.worldbank.org/people/profile/281247" TargetMode="External"/><Relationship Id="rId1030" Type="http://schemas.openxmlformats.org/officeDocument/2006/relationships/hyperlink" Target="http://wbsearch.worldbank.org/people/profile/84370" TargetMode="External"/><Relationship Id="rId1268" Type="http://schemas.openxmlformats.org/officeDocument/2006/relationships/hyperlink" Target="http://wbsearch.worldbank.org/people/profile/185161" TargetMode="External"/><Relationship Id="rId1475" Type="http://schemas.openxmlformats.org/officeDocument/2006/relationships/hyperlink" Target="http://wbsearch.worldbank.org/people/profile/245207" TargetMode="External"/><Relationship Id="rId1682" Type="http://schemas.openxmlformats.org/officeDocument/2006/relationships/hyperlink" Target="http://wbsearch.worldbank.org/people/profile/166135" TargetMode="External"/><Relationship Id="rId400" Type="http://schemas.openxmlformats.org/officeDocument/2006/relationships/hyperlink" Target="http://wbsearch.worldbank.org/people/profile/254709" TargetMode="External"/><Relationship Id="rId705" Type="http://schemas.openxmlformats.org/officeDocument/2006/relationships/hyperlink" Target="http://wbsearch.worldbank.org/people/profile/315944" TargetMode="External"/><Relationship Id="rId1128" Type="http://schemas.openxmlformats.org/officeDocument/2006/relationships/hyperlink" Target="http://wbsearch.worldbank.org/people/profile/64297" TargetMode="External"/><Relationship Id="rId1335" Type="http://schemas.openxmlformats.org/officeDocument/2006/relationships/hyperlink" Target="http://wbsearch.worldbank.org/people/profile/171418" TargetMode="External"/><Relationship Id="rId1542" Type="http://schemas.openxmlformats.org/officeDocument/2006/relationships/hyperlink" Target="http://wbsearch.worldbank.org/people/profile/147494" TargetMode="External"/><Relationship Id="rId1987" Type="http://schemas.openxmlformats.org/officeDocument/2006/relationships/hyperlink" Target="http://wbsearch.worldbank.org/people/profile/245523" TargetMode="External"/><Relationship Id="rId912" Type="http://schemas.openxmlformats.org/officeDocument/2006/relationships/hyperlink" Target="http://wbsearch.worldbank.org/people/profile/179266" TargetMode="External"/><Relationship Id="rId1847" Type="http://schemas.openxmlformats.org/officeDocument/2006/relationships/hyperlink" Target="http://wbsearch.worldbank.org/people/profile/353039" TargetMode="External"/><Relationship Id="rId41" Type="http://schemas.openxmlformats.org/officeDocument/2006/relationships/hyperlink" Target="http://projportal.worldbank.org/servlet/secmain?pagePK=112935&amp;piPK=69345&amp;theSitePK=213348&amp;menuPK=109012&amp;PSPID=P160962" TargetMode="External"/><Relationship Id="rId1402" Type="http://schemas.openxmlformats.org/officeDocument/2006/relationships/hyperlink" Target="http://wbsearch.worldbank.org/people/profile/74233" TargetMode="External"/><Relationship Id="rId1707" Type="http://schemas.openxmlformats.org/officeDocument/2006/relationships/hyperlink" Target="http://wbsearch.worldbank.org/people/profile/275189" TargetMode="External"/><Relationship Id="rId190" Type="http://schemas.openxmlformats.org/officeDocument/2006/relationships/hyperlink" Target="http://wbsearch.worldbank.org/people/profile/161317" TargetMode="External"/><Relationship Id="rId288" Type="http://schemas.openxmlformats.org/officeDocument/2006/relationships/hyperlink" Target="http://wbsearch.worldbank.org/people/profile/204216" TargetMode="External"/><Relationship Id="rId1914" Type="http://schemas.openxmlformats.org/officeDocument/2006/relationships/hyperlink" Target="http://wbsearch.worldbank.org/people/profile/264786" TargetMode="External"/><Relationship Id="rId495" Type="http://schemas.openxmlformats.org/officeDocument/2006/relationships/hyperlink" Target="http://wbsearch.worldbank.org/people/profile/87344" TargetMode="External"/><Relationship Id="rId148" Type="http://schemas.openxmlformats.org/officeDocument/2006/relationships/hyperlink" Target="http://wbsearch.worldbank.org/people/profile/114387" TargetMode="External"/><Relationship Id="rId355" Type="http://schemas.openxmlformats.org/officeDocument/2006/relationships/hyperlink" Target="http://wbsearch.worldbank.org/people/profile/10949" TargetMode="External"/><Relationship Id="rId562" Type="http://schemas.openxmlformats.org/officeDocument/2006/relationships/hyperlink" Target="http://wbsearch.worldbank.org/people/profile/203919" TargetMode="External"/><Relationship Id="rId1192" Type="http://schemas.openxmlformats.org/officeDocument/2006/relationships/hyperlink" Target="http://wbsearch.worldbank.org/people/profile/9941" TargetMode="External"/><Relationship Id="rId2036" Type="http://schemas.openxmlformats.org/officeDocument/2006/relationships/hyperlink" Target="http://wbsearch.worldbank.org/people/profile/94907" TargetMode="External"/><Relationship Id="rId215" Type="http://schemas.openxmlformats.org/officeDocument/2006/relationships/hyperlink" Target="http://wbsearch.worldbank.org/people/profile/73756" TargetMode="External"/><Relationship Id="rId422" Type="http://schemas.openxmlformats.org/officeDocument/2006/relationships/hyperlink" Target="http://wbsearch.worldbank.org/people/profile/187733" TargetMode="External"/><Relationship Id="rId867" Type="http://schemas.openxmlformats.org/officeDocument/2006/relationships/hyperlink" Target="http://wbsearch.worldbank.org/people/profile/263247" TargetMode="External"/><Relationship Id="rId1052" Type="http://schemas.openxmlformats.org/officeDocument/2006/relationships/hyperlink" Target="http://wbsearch.worldbank.org/people/profile/183464" TargetMode="External"/><Relationship Id="rId1497" Type="http://schemas.openxmlformats.org/officeDocument/2006/relationships/hyperlink" Target="http://wbsearch.worldbank.org/people/profile/389413" TargetMode="External"/><Relationship Id="rId2103" Type="http://schemas.openxmlformats.org/officeDocument/2006/relationships/hyperlink" Target="http://wbsearch.worldbank.org/people/profile/311812" TargetMode="External"/><Relationship Id="rId727" Type="http://schemas.openxmlformats.org/officeDocument/2006/relationships/hyperlink" Target="http://wbsearch.worldbank.org/people/profile/18395" TargetMode="External"/><Relationship Id="rId934" Type="http://schemas.openxmlformats.org/officeDocument/2006/relationships/hyperlink" Target="http://wbsearch.worldbank.org/people/profile/163944" TargetMode="External"/><Relationship Id="rId1357" Type="http://schemas.openxmlformats.org/officeDocument/2006/relationships/hyperlink" Target="http://wbsearch.worldbank.org/people/profile/197655" TargetMode="External"/><Relationship Id="rId1564" Type="http://schemas.openxmlformats.org/officeDocument/2006/relationships/hyperlink" Target="http://wbsearch.worldbank.org/people/profile/279884" TargetMode="External"/><Relationship Id="rId1771" Type="http://schemas.openxmlformats.org/officeDocument/2006/relationships/hyperlink" Target="http://wbsearch.worldbank.org/people/profile/95456" TargetMode="External"/><Relationship Id="rId63" Type="http://schemas.openxmlformats.org/officeDocument/2006/relationships/hyperlink" Target="http://projportal.worldbank.org/servlet/secmain?pagePK=112935&amp;piPK=69345&amp;theSitePK=213348&amp;menuPK=109012&amp;PSPID=P163204" TargetMode="External"/><Relationship Id="rId1217" Type="http://schemas.openxmlformats.org/officeDocument/2006/relationships/hyperlink" Target="http://wbsearch.worldbank.org/people/profile/214019" TargetMode="External"/><Relationship Id="rId1424" Type="http://schemas.openxmlformats.org/officeDocument/2006/relationships/hyperlink" Target="http://wbsearch.worldbank.org/people/profile/74233" TargetMode="External"/><Relationship Id="rId1631" Type="http://schemas.openxmlformats.org/officeDocument/2006/relationships/hyperlink" Target="http://wbsearch.worldbank.org/people/profile/339134" TargetMode="External"/><Relationship Id="rId1869" Type="http://schemas.openxmlformats.org/officeDocument/2006/relationships/hyperlink" Target="http://wbsearch.worldbank.org/people/profile/361872" TargetMode="External"/><Relationship Id="rId1729" Type="http://schemas.openxmlformats.org/officeDocument/2006/relationships/hyperlink" Target="http://wbsearch.worldbank.org/people/profile/206657" TargetMode="External"/><Relationship Id="rId1936" Type="http://schemas.openxmlformats.org/officeDocument/2006/relationships/hyperlink" Target="http://wbsearch.worldbank.org/people/profile/302605" TargetMode="External"/><Relationship Id="rId377" Type="http://schemas.openxmlformats.org/officeDocument/2006/relationships/hyperlink" Target="http://wbsearch.worldbank.org/people/profile/242343" TargetMode="External"/><Relationship Id="rId584" Type="http://schemas.openxmlformats.org/officeDocument/2006/relationships/hyperlink" Target="http://wbsearch.worldbank.org/people/profile/239466" TargetMode="External"/><Relationship Id="rId2058" Type="http://schemas.openxmlformats.org/officeDocument/2006/relationships/hyperlink" Target="http://wbsearch.worldbank.org/people/profile/112460" TargetMode="External"/><Relationship Id="rId5" Type="http://schemas.openxmlformats.org/officeDocument/2006/relationships/hyperlink" Target="http://projportal.worldbank.org/servlet/secmain?pagePK=112935&amp;piPK=69345&amp;theSitePK=213348&amp;menuPK=109012&amp;PSPID=P130871" TargetMode="External"/><Relationship Id="rId237" Type="http://schemas.openxmlformats.org/officeDocument/2006/relationships/hyperlink" Target="http://wbsearch.worldbank.org/people/profile/85140" TargetMode="External"/><Relationship Id="rId791" Type="http://schemas.openxmlformats.org/officeDocument/2006/relationships/hyperlink" Target="http://wbsearch.worldbank.org/people/profile/92390" TargetMode="External"/><Relationship Id="rId889" Type="http://schemas.openxmlformats.org/officeDocument/2006/relationships/hyperlink" Target="http://wbsearch.worldbank.org/people/profile/264786" TargetMode="External"/><Relationship Id="rId1074" Type="http://schemas.openxmlformats.org/officeDocument/2006/relationships/hyperlink" Target="http://wbsearch.worldbank.org/people/profile/91133" TargetMode="External"/><Relationship Id="rId444" Type="http://schemas.openxmlformats.org/officeDocument/2006/relationships/hyperlink" Target="http://wbsearch.worldbank.org/people/profile/14511" TargetMode="External"/><Relationship Id="rId651" Type="http://schemas.openxmlformats.org/officeDocument/2006/relationships/hyperlink" Target="http://wbsearch.worldbank.org/people/profile/73756" TargetMode="External"/><Relationship Id="rId749" Type="http://schemas.openxmlformats.org/officeDocument/2006/relationships/hyperlink" Target="http://wbsearch.worldbank.org/people/profile/189640" TargetMode="External"/><Relationship Id="rId1281" Type="http://schemas.openxmlformats.org/officeDocument/2006/relationships/hyperlink" Target="http://wbsearch.worldbank.org/people/profile/248528" TargetMode="External"/><Relationship Id="rId1379" Type="http://schemas.openxmlformats.org/officeDocument/2006/relationships/hyperlink" Target="http://wbsearch.worldbank.org/people/profile/251433" TargetMode="External"/><Relationship Id="rId1586" Type="http://schemas.openxmlformats.org/officeDocument/2006/relationships/hyperlink" Target="http://wbsearch.worldbank.org/people/profile/21758" TargetMode="External"/><Relationship Id="rId304" Type="http://schemas.openxmlformats.org/officeDocument/2006/relationships/hyperlink" Target="http://wbsearch.worldbank.org/people/profile/21758" TargetMode="External"/><Relationship Id="rId511" Type="http://schemas.openxmlformats.org/officeDocument/2006/relationships/hyperlink" Target="http://wbsearch.worldbank.org/people/profile/73755" TargetMode="External"/><Relationship Id="rId609" Type="http://schemas.openxmlformats.org/officeDocument/2006/relationships/hyperlink" Target="http://wbsearch.worldbank.org/people/profile/176681" TargetMode="External"/><Relationship Id="rId956" Type="http://schemas.openxmlformats.org/officeDocument/2006/relationships/hyperlink" Target="http://wbsearch.worldbank.org/people/profile/94907" TargetMode="External"/><Relationship Id="rId1141" Type="http://schemas.openxmlformats.org/officeDocument/2006/relationships/hyperlink" Target="http://wbsearch.worldbank.org/people/profile/112017" TargetMode="External"/><Relationship Id="rId1239" Type="http://schemas.openxmlformats.org/officeDocument/2006/relationships/hyperlink" Target="http://wbsearch.worldbank.org/people/profile/298906" TargetMode="External"/><Relationship Id="rId1793" Type="http://schemas.openxmlformats.org/officeDocument/2006/relationships/hyperlink" Target="http://wbsearch.worldbank.org/people/profile/263896" TargetMode="External"/><Relationship Id="rId85" Type="http://schemas.openxmlformats.org/officeDocument/2006/relationships/hyperlink" Target="http://projportal.worldbank.org/servlet/secmain?pagePK=112935&amp;piPK=69345&amp;theSitePK=213348&amp;menuPK=109012&amp;PSPID=P162009" TargetMode="External"/><Relationship Id="rId816" Type="http://schemas.openxmlformats.org/officeDocument/2006/relationships/hyperlink" Target="http://wbsearch.worldbank.org/people/profile/73755" TargetMode="External"/><Relationship Id="rId1001" Type="http://schemas.openxmlformats.org/officeDocument/2006/relationships/hyperlink" Target="http://wbsearch.worldbank.org/people/profile/81070" TargetMode="External"/><Relationship Id="rId1446" Type="http://schemas.openxmlformats.org/officeDocument/2006/relationships/hyperlink" Target="http://wbsearch.worldbank.org/people/profile/377395" TargetMode="External"/><Relationship Id="rId1653" Type="http://schemas.openxmlformats.org/officeDocument/2006/relationships/hyperlink" Target="http://wbsearch.worldbank.org/people/profile/244417" TargetMode="External"/><Relationship Id="rId1860" Type="http://schemas.openxmlformats.org/officeDocument/2006/relationships/hyperlink" Target="http://wbsearch.worldbank.org/people/profile/147494" TargetMode="External"/><Relationship Id="rId1306" Type="http://schemas.openxmlformats.org/officeDocument/2006/relationships/hyperlink" Target="http://wbsearch.worldbank.org/people/profile/92390" TargetMode="External"/><Relationship Id="rId1513" Type="http://schemas.openxmlformats.org/officeDocument/2006/relationships/hyperlink" Target="http://wbsearch.worldbank.org/people/profile/419798" TargetMode="External"/><Relationship Id="rId1720" Type="http://schemas.openxmlformats.org/officeDocument/2006/relationships/hyperlink" Target="http://wbsearch.worldbank.org/people/profile/74233" TargetMode="External"/><Relationship Id="rId1958" Type="http://schemas.openxmlformats.org/officeDocument/2006/relationships/hyperlink" Target="http://wbsearch.worldbank.org/people/profile/264786" TargetMode="External"/><Relationship Id="rId12" Type="http://schemas.openxmlformats.org/officeDocument/2006/relationships/hyperlink" Target="http://projportal.worldbank.org/servlet/secmain?pagePK=112935&amp;piPK=69345&amp;theSitePK=213348&amp;menuPK=109012&amp;PSPID=P151451" TargetMode="External"/><Relationship Id="rId1818" Type="http://schemas.openxmlformats.org/officeDocument/2006/relationships/hyperlink" Target="http://wbsearch.worldbank.org/people/profile/188595" TargetMode="External"/><Relationship Id="rId161" Type="http://schemas.openxmlformats.org/officeDocument/2006/relationships/hyperlink" Target="http://wbsearch.worldbank.org/people/profile/20287" TargetMode="External"/><Relationship Id="rId399" Type="http://schemas.openxmlformats.org/officeDocument/2006/relationships/hyperlink" Target="http://wbsearch.worldbank.org/people/profile/159472" TargetMode="External"/><Relationship Id="rId259" Type="http://schemas.openxmlformats.org/officeDocument/2006/relationships/hyperlink" Target="http://wbsearch.worldbank.org/people/profile/200865" TargetMode="External"/><Relationship Id="rId466" Type="http://schemas.openxmlformats.org/officeDocument/2006/relationships/hyperlink" Target="http://wbsearch.worldbank.org/people/profile/72693" TargetMode="External"/><Relationship Id="rId673" Type="http://schemas.openxmlformats.org/officeDocument/2006/relationships/hyperlink" Target="http://wbsearch.worldbank.org/people/profile/101152" TargetMode="External"/><Relationship Id="rId880" Type="http://schemas.openxmlformats.org/officeDocument/2006/relationships/hyperlink" Target="http://wbsearch.worldbank.org/people/profile/264786" TargetMode="External"/><Relationship Id="rId1096" Type="http://schemas.openxmlformats.org/officeDocument/2006/relationships/hyperlink" Target="http://wbsearch.worldbank.org/people/profile/166135" TargetMode="External"/><Relationship Id="rId119" Type="http://schemas.openxmlformats.org/officeDocument/2006/relationships/hyperlink" Target="http://wbsearch.worldbank.org/people/profile/173049" TargetMode="External"/><Relationship Id="rId326" Type="http://schemas.openxmlformats.org/officeDocument/2006/relationships/hyperlink" Target="http://wbsearch.worldbank.org/people/profile/83465" TargetMode="External"/><Relationship Id="rId533" Type="http://schemas.openxmlformats.org/officeDocument/2006/relationships/hyperlink" Target="http://wbsearch.worldbank.org/people/profile/179093" TargetMode="External"/><Relationship Id="rId978" Type="http://schemas.openxmlformats.org/officeDocument/2006/relationships/hyperlink" Target="http://wbsearch.worldbank.org/people/profile/367433" TargetMode="External"/><Relationship Id="rId1163" Type="http://schemas.openxmlformats.org/officeDocument/2006/relationships/hyperlink" Target="http://wbsearch.worldbank.org/people/profile/293149" TargetMode="External"/><Relationship Id="rId1370" Type="http://schemas.openxmlformats.org/officeDocument/2006/relationships/hyperlink" Target="http://wbsearch.worldbank.org/people/profile/235707" TargetMode="External"/><Relationship Id="rId2007" Type="http://schemas.openxmlformats.org/officeDocument/2006/relationships/hyperlink" Target="http://wbsearch.worldbank.org/people/profile/180243" TargetMode="External"/><Relationship Id="rId740" Type="http://schemas.openxmlformats.org/officeDocument/2006/relationships/hyperlink" Target="http://wbsearch.worldbank.org/people/profile/153776" TargetMode="External"/><Relationship Id="rId838" Type="http://schemas.openxmlformats.org/officeDocument/2006/relationships/hyperlink" Target="http://wbsearch.worldbank.org/people/profile/211295" TargetMode="External"/><Relationship Id="rId1023" Type="http://schemas.openxmlformats.org/officeDocument/2006/relationships/hyperlink" Target="http://wbsearch.worldbank.org/people/profile/224729" TargetMode="External"/><Relationship Id="rId1468" Type="http://schemas.openxmlformats.org/officeDocument/2006/relationships/hyperlink" Target="http://wbsearch.worldbank.org/people/profile/20516" TargetMode="External"/><Relationship Id="rId1675" Type="http://schemas.openxmlformats.org/officeDocument/2006/relationships/hyperlink" Target="http://wbsearch.worldbank.org/people/profile/412511" TargetMode="External"/><Relationship Id="rId1882" Type="http://schemas.openxmlformats.org/officeDocument/2006/relationships/hyperlink" Target="http://wbsearch.worldbank.org/people/profile/92390" TargetMode="External"/><Relationship Id="rId600" Type="http://schemas.openxmlformats.org/officeDocument/2006/relationships/hyperlink" Target="http://wbsearch.worldbank.org/people/profile/153428" TargetMode="External"/><Relationship Id="rId1230" Type="http://schemas.openxmlformats.org/officeDocument/2006/relationships/hyperlink" Target="http://wbsearch.worldbank.org/people/profile/204282" TargetMode="External"/><Relationship Id="rId1328" Type="http://schemas.openxmlformats.org/officeDocument/2006/relationships/hyperlink" Target="http://wbsearch.worldbank.org/people/profile/21758" TargetMode="External"/><Relationship Id="rId1535" Type="http://schemas.openxmlformats.org/officeDocument/2006/relationships/hyperlink" Target="http://wbsearch.worldbank.org/people/profile/158436" TargetMode="External"/><Relationship Id="rId905" Type="http://schemas.openxmlformats.org/officeDocument/2006/relationships/hyperlink" Target="http://wbsearch.worldbank.org/people/profile/377395" TargetMode="External"/><Relationship Id="rId1742" Type="http://schemas.openxmlformats.org/officeDocument/2006/relationships/hyperlink" Target="http://wbsearch.worldbank.org/people/profile/211295" TargetMode="External"/><Relationship Id="rId34" Type="http://schemas.openxmlformats.org/officeDocument/2006/relationships/hyperlink" Target="http://projportal.worldbank.org/servlet/secmain?pagePK=112935&amp;piPK=69345&amp;theSitePK=213348&amp;menuPK=109012&amp;PSPID=P159692" TargetMode="External"/><Relationship Id="rId1602" Type="http://schemas.openxmlformats.org/officeDocument/2006/relationships/hyperlink" Target="http://wbsearch.worldbank.org/people/profile/147494" TargetMode="External"/><Relationship Id="rId183" Type="http://schemas.openxmlformats.org/officeDocument/2006/relationships/hyperlink" Target="http://wbsearch.worldbank.org/people/profile/23241" TargetMode="External"/><Relationship Id="rId390" Type="http://schemas.openxmlformats.org/officeDocument/2006/relationships/hyperlink" Target="http://wbsearch.worldbank.org/people/profile/301317" TargetMode="External"/><Relationship Id="rId1907" Type="http://schemas.openxmlformats.org/officeDocument/2006/relationships/hyperlink" Target="http://wbsearch.worldbank.org/people/profile/243375" TargetMode="External"/><Relationship Id="rId2071" Type="http://schemas.openxmlformats.org/officeDocument/2006/relationships/hyperlink" Target="http://wbsearch.worldbank.org/people/profile/182816" TargetMode="External"/><Relationship Id="rId250" Type="http://schemas.openxmlformats.org/officeDocument/2006/relationships/hyperlink" Target="http://wbsearch.worldbank.org/people/profile/158542" TargetMode="External"/><Relationship Id="rId488" Type="http://schemas.openxmlformats.org/officeDocument/2006/relationships/hyperlink" Target="http://wbsearch.worldbank.org/people/profile/20287" TargetMode="External"/><Relationship Id="rId695" Type="http://schemas.openxmlformats.org/officeDocument/2006/relationships/hyperlink" Target="http://wbsearch.worldbank.org/people/profile/319091" TargetMode="External"/><Relationship Id="rId110" Type="http://schemas.openxmlformats.org/officeDocument/2006/relationships/hyperlink" Target="http://wbsearch.worldbank.org/people/profile/19604" TargetMode="External"/><Relationship Id="rId348" Type="http://schemas.openxmlformats.org/officeDocument/2006/relationships/hyperlink" Target="http://wbsearch.worldbank.org/people/profile/20287" TargetMode="External"/><Relationship Id="rId555" Type="http://schemas.openxmlformats.org/officeDocument/2006/relationships/hyperlink" Target="http://wbsearch.worldbank.org/people/profile/151110" TargetMode="External"/><Relationship Id="rId762" Type="http://schemas.openxmlformats.org/officeDocument/2006/relationships/hyperlink" Target="http://wbsearch.worldbank.org/people/profile/310843" TargetMode="External"/><Relationship Id="rId1185" Type="http://schemas.openxmlformats.org/officeDocument/2006/relationships/hyperlink" Target="http://wbsearch.worldbank.org/people/profile/147494" TargetMode="External"/><Relationship Id="rId1392" Type="http://schemas.openxmlformats.org/officeDocument/2006/relationships/hyperlink" Target="http://wbsearch.worldbank.org/people/profile/22656" TargetMode="External"/><Relationship Id="rId2029" Type="http://schemas.openxmlformats.org/officeDocument/2006/relationships/hyperlink" Target="http://wbsearch.worldbank.org/people/profile/435331" TargetMode="External"/><Relationship Id="rId208" Type="http://schemas.openxmlformats.org/officeDocument/2006/relationships/hyperlink" Target="http://wbsearch.worldbank.org/people/profile/206536" TargetMode="External"/><Relationship Id="rId415" Type="http://schemas.openxmlformats.org/officeDocument/2006/relationships/hyperlink" Target="http://wbsearch.worldbank.org/people/profile/154524" TargetMode="External"/><Relationship Id="rId622" Type="http://schemas.openxmlformats.org/officeDocument/2006/relationships/hyperlink" Target="http://wbsearch.worldbank.org/people/profile/101065" TargetMode="External"/><Relationship Id="rId1045" Type="http://schemas.openxmlformats.org/officeDocument/2006/relationships/hyperlink" Target="http://wbsearch.worldbank.org/people/profile/75830" TargetMode="External"/><Relationship Id="rId1252" Type="http://schemas.openxmlformats.org/officeDocument/2006/relationships/hyperlink" Target="http://wbsearch.worldbank.org/people/profile/20287" TargetMode="External"/><Relationship Id="rId1697" Type="http://schemas.openxmlformats.org/officeDocument/2006/relationships/hyperlink" Target="http://wbsearch.worldbank.org/people/profile/184525" TargetMode="External"/><Relationship Id="rId927" Type="http://schemas.openxmlformats.org/officeDocument/2006/relationships/hyperlink" Target="http://wbsearch.worldbank.org/people/profile/313111" TargetMode="External"/><Relationship Id="rId1112" Type="http://schemas.openxmlformats.org/officeDocument/2006/relationships/hyperlink" Target="http://wbsearch.worldbank.org/people/profile/214019" TargetMode="External"/><Relationship Id="rId1557" Type="http://schemas.openxmlformats.org/officeDocument/2006/relationships/hyperlink" Target="http://wbsearch.worldbank.org/people/profile/417697" TargetMode="External"/><Relationship Id="rId1764" Type="http://schemas.openxmlformats.org/officeDocument/2006/relationships/hyperlink" Target="http://wbsearch.worldbank.org/people/profile/93445" TargetMode="External"/><Relationship Id="rId1971" Type="http://schemas.openxmlformats.org/officeDocument/2006/relationships/hyperlink" Target="http://wbsearch.worldbank.org/people/profile/249572" TargetMode="External"/><Relationship Id="rId56" Type="http://schemas.openxmlformats.org/officeDocument/2006/relationships/hyperlink" Target="http://projportal.worldbank.org/servlet/secmain?pagePK=112935&amp;piPK=69345&amp;theSitePK=213348&amp;menuPK=109012&amp;PSPID=P162475" TargetMode="External"/><Relationship Id="rId1417" Type="http://schemas.openxmlformats.org/officeDocument/2006/relationships/hyperlink" Target="http://wbsearch.worldbank.org/people/profile/461689" TargetMode="External"/><Relationship Id="rId1624" Type="http://schemas.openxmlformats.org/officeDocument/2006/relationships/hyperlink" Target="http://wbsearch.worldbank.org/people/profile/183464" TargetMode="External"/><Relationship Id="rId1831" Type="http://schemas.openxmlformats.org/officeDocument/2006/relationships/hyperlink" Target="http://wbsearch.worldbank.org/people/profile/86639" TargetMode="External"/><Relationship Id="rId1929" Type="http://schemas.openxmlformats.org/officeDocument/2006/relationships/hyperlink" Target="http://wbsearch.worldbank.org/people/profile/312761" TargetMode="External"/><Relationship Id="rId2093" Type="http://schemas.openxmlformats.org/officeDocument/2006/relationships/hyperlink" Target="http://projportal.worldbank.org/servlet/secmain?pagePK=112935&amp;piPK=69345&amp;theSitePK=213348&amp;menuPK=109012&amp;PSPID=P162667" TargetMode="External"/><Relationship Id="rId272" Type="http://schemas.openxmlformats.org/officeDocument/2006/relationships/hyperlink" Target="http://wbsearch.worldbank.org/people/profile/72693" TargetMode="External"/><Relationship Id="rId577" Type="http://schemas.openxmlformats.org/officeDocument/2006/relationships/hyperlink" Target="http://wbsearch.worldbank.org/people/profile/208420" TargetMode="External"/><Relationship Id="rId132" Type="http://schemas.openxmlformats.org/officeDocument/2006/relationships/hyperlink" Target="http://wbsearch.worldbank.org/people/profile/165256" TargetMode="External"/><Relationship Id="rId784" Type="http://schemas.openxmlformats.org/officeDocument/2006/relationships/hyperlink" Target="http://wbsearch.worldbank.org/people/profile/165984" TargetMode="External"/><Relationship Id="rId991" Type="http://schemas.openxmlformats.org/officeDocument/2006/relationships/hyperlink" Target="http://wbsearch.worldbank.org/people/profile/264786" TargetMode="External"/><Relationship Id="rId1067" Type="http://schemas.openxmlformats.org/officeDocument/2006/relationships/hyperlink" Target="http://wbsearch.worldbank.org/people/profile/165984" TargetMode="External"/><Relationship Id="rId2020" Type="http://schemas.openxmlformats.org/officeDocument/2006/relationships/hyperlink" Target="http://wbsearch.worldbank.org/people/profile/211295" TargetMode="External"/><Relationship Id="rId437" Type="http://schemas.openxmlformats.org/officeDocument/2006/relationships/hyperlink" Target="http://wbsearch.worldbank.org/people/profile/20287" TargetMode="External"/><Relationship Id="rId644" Type="http://schemas.openxmlformats.org/officeDocument/2006/relationships/hyperlink" Target="http://wbsearch.worldbank.org/people/profile/84370" TargetMode="External"/><Relationship Id="rId851" Type="http://schemas.openxmlformats.org/officeDocument/2006/relationships/hyperlink" Target="http://wbsearch.worldbank.org/people/profile/251377" TargetMode="External"/><Relationship Id="rId1274" Type="http://schemas.openxmlformats.org/officeDocument/2006/relationships/hyperlink" Target="http://wbsearch.worldbank.org/people/profile/154737" TargetMode="External"/><Relationship Id="rId1481" Type="http://schemas.openxmlformats.org/officeDocument/2006/relationships/hyperlink" Target="http://wbsearch.worldbank.org/people/profile/251150" TargetMode="External"/><Relationship Id="rId1579" Type="http://schemas.openxmlformats.org/officeDocument/2006/relationships/hyperlink" Target="http://wbsearch.worldbank.org/people/profile/172806" TargetMode="External"/><Relationship Id="rId504" Type="http://schemas.openxmlformats.org/officeDocument/2006/relationships/hyperlink" Target="http://wbsearch.worldbank.org/people/profile/72914" TargetMode="External"/><Relationship Id="rId711" Type="http://schemas.openxmlformats.org/officeDocument/2006/relationships/hyperlink" Target="http://wbsearch.worldbank.org/people/profile/223899" TargetMode="External"/><Relationship Id="rId949" Type="http://schemas.openxmlformats.org/officeDocument/2006/relationships/hyperlink" Target="http://wbsearch.worldbank.org/people/profile/99289" TargetMode="External"/><Relationship Id="rId1134" Type="http://schemas.openxmlformats.org/officeDocument/2006/relationships/hyperlink" Target="http://wbsearch.worldbank.org/people/profile/157542" TargetMode="External"/><Relationship Id="rId1341" Type="http://schemas.openxmlformats.org/officeDocument/2006/relationships/hyperlink" Target="http://wbsearch.worldbank.org/people/profile/358504" TargetMode="External"/><Relationship Id="rId1786" Type="http://schemas.openxmlformats.org/officeDocument/2006/relationships/hyperlink" Target="http://wbsearch.worldbank.org/people/profile/243229" TargetMode="External"/><Relationship Id="rId1993" Type="http://schemas.openxmlformats.org/officeDocument/2006/relationships/hyperlink" Target="http://wbsearch.worldbank.org/people/profile/242343" TargetMode="External"/><Relationship Id="rId78" Type="http://schemas.openxmlformats.org/officeDocument/2006/relationships/hyperlink" Target="http://projportal.worldbank.org/servlet/secmain?pagePK=112935&amp;piPK=69345&amp;theSitePK=213348&amp;menuPK=109012&amp;PSPID=P164351" TargetMode="External"/><Relationship Id="rId809" Type="http://schemas.openxmlformats.org/officeDocument/2006/relationships/hyperlink" Target="http://wbsearch.worldbank.org/people/profile/18521" TargetMode="External"/><Relationship Id="rId1201" Type="http://schemas.openxmlformats.org/officeDocument/2006/relationships/hyperlink" Target="http://wbsearch.worldbank.org/people/profile/20287" TargetMode="External"/><Relationship Id="rId1439" Type="http://schemas.openxmlformats.org/officeDocument/2006/relationships/hyperlink" Target="http://wbsearch.worldbank.org/people/profile/19167" TargetMode="External"/><Relationship Id="rId1646" Type="http://schemas.openxmlformats.org/officeDocument/2006/relationships/hyperlink" Target="http://wbsearch.worldbank.org/people/profile/147494" TargetMode="External"/><Relationship Id="rId1853" Type="http://schemas.openxmlformats.org/officeDocument/2006/relationships/hyperlink" Target="http://wbsearch.worldbank.org/people/profile/296357" TargetMode="External"/><Relationship Id="rId1506" Type="http://schemas.openxmlformats.org/officeDocument/2006/relationships/hyperlink" Target="http://wbsearch.worldbank.org/people/profile/17929" TargetMode="External"/><Relationship Id="rId1713" Type="http://schemas.openxmlformats.org/officeDocument/2006/relationships/hyperlink" Target="http://wbsearch.worldbank.org/people/profile/307735" TargetMode="External"/><Relationship Id="rId1920" Type="http://schemas.openxmlformats.org/officeDocument/2006/relationships/hyperlink" Target="http://wbsearch.worldbank.org/people/profile/105327" TargetMode="External"/><Relationship Id="rId294" Type="http://schemas.openxmlformats.org/officeDocument/2006/relationships/hyperlink" Target="http://wbsearch.worldbank.org/people/profile/249577" TargetMode="External"/><Relationship Id="rId154" Type="http://schemas.openxmlformats.org/officeDocument/2006/relationships/hyperlink" Target="http://wbsearch.worldbank.org/people/profile/20287" TargetMode="External"/><Relationship Id="rId361" Type="http://schemas.openxmlformats.org/officeDocument/2006/relationships/hyperlink" Target="http://wbsearch.worldbank.org/people/profile/175766" TargetMode="External"/><Relationship Id="rId599" Type="http://schemas.openxmlformats.org/officeDocument/2006/relationships/hyperlink" Target="http://wbsearch.worldbank.org/people/profile/20287" TargetMode="External"/><Relationship Id="rId2042" Type="http://schemas.openxmlformats.org/officeDocument/2006/relationships/hyperlink" Target="http://wbsearch.worldbank.org/people/profile/20434" TargetMode="External"/><Relationship Id="rId459" Type="http://schemas.openxmlformats.org/officeDocument/2006/relationships/hyperlink" Target="http://wbsearch.worldbank.org/people/profile/19604" TargetMode="External"/><Relationship Id="rId666" Type="http://schemas.openxmlformats.org/officeDocument/2006/relationships/hyperlink" Target="http://wbsearch.worldbank.org/people/profile/292019" TargetMode="External"/><Relationship Id="rId873" Type="http://schemas.openxmlformats.org/officeDocument/2006/relationships/hyperlink" Target="http://wbsearch.worldbank.org/people/profile/349364" TargetMode="External"/><Relationship Id="rId1089" Type="http://schemas.openxmlformats.org/officeDocument/2006/relationships/hyperlink" Target="http://wbsearch.worldbank.org/people/profile/251743" TargetMode="External"/><Relationship Id="rId1296" Type="http://schemas.openxmlformats.org/officeDocument/2006/relationships/hyperlink" Target="http://wbsearch.worldbank.org/people/profile/211295" TargetMode="External"/><Relationship Id="rId221" Type="http://schemas.openxmlformats.org/officeDocument/2006/relationships/hyperlink" Target="http://wbsearch.worldbank.org/people/profile/160774" TargetMode="External"/><Relationship Id="rId319" Type="http://schemas.openxmlformats.org/officeDocument/2006/relationships/hyperlink" Target="http://wbsearch.worldbank.org/people/profile/72693" TargetMode="External"/><Relationship Id="rId526" Type="http://schemas.openxmlformats.org/officeDocument/2006/relationships/hyperlink" Target="http://wbsearch.worldbank.org/people/profile/151684" TargetMode="External"/><Relationship Id="rId1156" Type="http://schemas.openxmlformats.org/officeDocument/2006/relationships/hyperlink" Target="http://wbsearch.worldbank.org/people/profile/85488" TargetMode="External"/><Relationship Id="rId1363" Type="http://schemas.openxmlformats.org/officeDocument/2006/relationships/hyperlink" Target="http://wbsearch.worldbank.org/people/profile/349854" TargetMode="External"/><Relationship Id="rId733" Type="http://schemas.openxmlformats.org/officeDocument/2006/relationships/hyperlink" Target="http://wbsearch.worldbank.org/people/profile/12669" TargetMode="External"/><Relationship Id="rId940" Type="http://schemas.openxmlformats.org/officeDocument/2006/relationships/hyperlink" Target="http://wbsearch.worldbank.org/people/profile/258272" TargetMode="External"/><Relationship Id="rId1016" Type="http://schemas.openxmlformats.org/officeDocument/2006/relationships/hyperlink" Target="http://wbsearch.worldbank.org/people/profile/351410" TargetMode="External"/><Relationship Id="rId1570" Type="http://schemas.openxmlformats.org/officeDocument/2006/relationships/hyperlink" Target="http://wbsearch.worldbank.org/people/profile/102460" TargetMode="External"/><Relationship Id="rId1668" Type="http://schemas.openxmlformats.org/officeDocument/2006/relationships/hyperlink" Target="http://wbsearch.worldbank.org/people/profile/147494" TargetMode="External"/><Relationship Id="rId1875" Type="http://schemas.openxmlformats.org/officeDocument/2006/relationships/hyperlink" Target="http://wbsearch.worldbank.org/people/profile/295827" TargetMode="External"/><Relationship Id="rId800" Type="http://schemas.openxmlformats.org/officeDocument/2006/relationships/hyperlink" Target="http://wbsearch.worldbank.org/people/profile/91177" TargetMode="External"/><Relationship Id="rId1223" Type="http://schemas.openxmlformats.org/officeDocument/2006/relationships/hyperlink" Target="http://wbsearch.worldbank.org/people/profile/264786" TargetMode="External"/><Relationship Id="rId1430" Type="http://schemas.openxmlformats.org/officeDocument/2006/relationships/hyperlink" Target="http://wbsearch.worldbank.org/people/profile/211295" TargetMode="External"/><Relationship Id="rId1528" Type="http://schemas.openxmlformats.org/officeDocument/2006/relationships/hyperlink" Target="http://wbsearch.worldbank.org/people/profile/211295" TargetMode="External"/><Relationship Id="rId1735" Type="http://schemas.openxmlformats.org/officeDocument/2006/relationships/hyperlink" Target="http://wbsearch.worldbank.org/people/profile/353911" TargetMode="External"/><Relationship Id="rId1942" Type="http://schemas.openxmlformats.org/officeDocument/2006/relationships/hyperlink" Target="http://wbsearch.worldbank.org/people/profile/371566" TargetMode="External"/><Relationship Id="rId27" Type="http://schemas.openxmlformats.org/officeDocument/2006/relationships/hyperlink" Target="http://projportal.worldbank.org/servlet/secmain?pagePK=112935&amp;piPK=69345&amp;theSitePK=213348&amp;menuPK=109012&amp;PSPID=P156778" TargetMode="External"/><Relationship Id="rId1802" Type="http://schemas.openxmlformats.org/officeDocument/2006/relationships/hyperlink" Target="http://wbsearch.worldbank.org/people/profile/211295" TargetMode="External"/><Relationship Id="rId176" Type="http://schemas.openxmlformats.org/officeDocument/2006/relationships/hyperlink" Target="http://wbsearch.worldbank.org/people/profile/81868" TargetMode="External"/><Relationship Id="rId383" Type="http://schemas.openxmlformats.org/officeDocument/2006/relationships/hyperlink" Target="http://wbsearch.worldbank.org/people/profile/164718" TargetMode="External"/><Relationship Id="rId590" Type="http://schemas.openxmlformats.org/officeDocument/2006/relationships/hyperlink" Target="http://wbsearch.worldbank.org/people/profile/80731" TargetMode="External"/><Relationship Id="rId2064" Type="http://schemas.openxmlformats.org/officeDocument/2006/relationships/hyperlink" Target="http://wbsearch.worldbank.org/people/profile/189640" TargetMode="External"/><Relationship Id="rId243" Type="http://schemas.openxmlformats.org/officeDocument/2006/relationships/hyperlink" Target="http://wbsearch.worldbank.org/people/profile/72693" TargetMode="External"/><Relationship Id="rId450" Type="http://schemas.openxmlformats.org/officeDocument/2006/relationships/hyperlink" Target="http://wbsearch.worldbank.org/people/profile/12669" TargetMode="External"/><Relationship Id="rId688" Type="http://schemas.openxmlformats.org/officeDocument/2006/relationships/hyperlink" Target="http://wbsearch.worldbank.org/people/profile/91177" TargetMode="External"/><Relationship Id="rId895" Type="http://schemas.openxmlformats.org/officeDocument/2006/relationships/hyperlink" Target="http://wbsearch.worldbank.org/people/profile/87407" TargetMode="External"/><Relationship Id="rId1080" Type="http://schemas.openxmlformats.org/officeDocument/2006/relationships/hyperlink" Target="http://wbsearch.worldbank.org/people/profile/21758" TargetMode="External"/><Relationship Id="rId103" Type="http://schemas.openxmlformats.org/officeDocument/2006/relationships/hyperlink" Target="http://wbsearch.worldbank.org/people/profile/18476" TargetMode="External"/><Relationship Id="rId310" Type="http://schemas.openxmlformats.org/officeDocument/2006/relationships/hyperlink" Target="http://wbsearch.worldbank.org/people/profile/81563" TargetMode="External"/><Relationship Id="rId548" Type="http://schemas.openxmlformats.org/officeDocument/2006/relationships/hyperlink" Target="http://wbsearch.worldbank.org/people/profile/93164" TargetMode="External"/><Relationship Id="rId755" Type="http://schemas.openxmlformats.org/officeDocument/2006/relationships/hyperlink" Target="http://wbsearch.worldbank.org/people/profile/21758" TargetMode="External"/><Relationship Id="rId962" Type="http://schemas.openxmlformats.org/officeDocument/2006/relationships/hyperlink" Target="http://wbsearch.worldbank.org/people/profile/18476" TargetMode="External"/><Relationship Id="rId1178" Type="http://schemas.openxmlformats.org/officeDocument/2006/relationships/hyperlink" Target="http://wbsearch.worldbank.org/people/profile/156182" TargetMode="External"/><Relationship Id="rId1385" Type="http://schemas.openxmlformats.org/officeDocument/2006/relationships/hyperlink" Target="http://wbsearch.worldbank.org/people/profile/226354" TargetMode="External"/><Relationship Id="rId1592" Type="http://schemas.openxmlformats.org/officeDocument/2006/relationships/hyperlink" Target="http://wbsearch.worldbank.org/people/profile/214019" TargetMode="External"/><Relationship Id="rId91" Type="http://schemas.openxmlformats.org/officeDocument/2006/relationships/hyperlink" Target="http://wbsearch.worldbank.org/people/profile/18476" TargetMode="External"/><Relationship Id="rId408" Type="http://schemas.openxmlformats.org/officeDocument/2006/relationships/hyperlink" Target="http://wbsearch.worldbank.org/people/profile/81868" TargetMode="External"/><Relationship Id="rId615" Type="http://schemas.openxmlformats.org/officeDocument/2006/relationships/hyperlink" Target="http://wbsearch.worldbank.org/people/profile/317947" TargetMode="External"/><Relationship Id="rId822" Type="http://schemas.openxmlformats.org/officeDocument/2006/relationships/hyperlink" Target="http://wbsearch.worldbank.org/people/profile/320190" TargetMode="External"/><Relationship Id="rId1038" Type="http://schemas.openxmlformats.org/officeDocument/2006/relationships/hyperlink" Target="http://wbsearch.worldbank.org/people/profile/307484" TargetMode="External"/><Relationship Id="rId1245" Type="http://schemas.openxmlformats.org/officeDocument/2006/relationships/hyperlink" Target="http://wbsearch.worldbank.org/people/profile/254011" TargetMode="External"/><Relationship Id="rId1452" Type="http://schemas.openxmlformats.org/officeDocument/2006/relationships/hyperlink" Target="http://wbsearch.worldbank.org/people/profile/105327" TargetMode="External"/><Relationship Id="rId1897" Type="http://schemas.openxmlformats.org/officeDocument/2006/relationships/hyperlink" Target="http://wbsearch.worldbank.org/people/profile/404587" TargetMode="External"/><Relationship Id="rId1105" Type="http://schemas.openxmlformats.org/officeDocument/2006/relationships/hyperlink" Target="http://wbsearch.worldbank.org/people/profile/257929" TargetMode="External"/><Relationship Id="rId1312" Type="http://schemas.openxmlformats.org/officeDocument/2006/relationships/hyperlink" Target="http://wbsearch.worldbank.org/people/profile/154859" TargetMode="External"/><Relationship Id="rId1757" Type="http://schemas.openxmlformats.org/officeDocument/2006/relationships/hyperlink" Target="http://wbsearch.worldbank.org/people/profile/381614" TargetMode="External"/><Relationship Id="rId1964" Type="http://schemas.openxmlformats.org/officeDocument/2006/relationships/hyperlink" Target="http://wbsearch.worldbank.org/people/profile/264786" TargetMode="External"/><Relationship Id="rId49" Type="http://schemas.openxmlformats.org/officeDocument/2006/relationships/hyperlink" Target="http://projportal.worldbank.org/servlet/secmain?pagePK=112935&amp;piPK=69345&amp;theSitePK=213348&amp;menuPK=109012&amp;PSPID=P160230" TargetMode="External"/><Relationship Id="rId1617" Type="http://schemas.openxmlformats.org/officeDocument/2006/relationships/hyperlink" Target="http://wbsearch.worldbank.org/people/profile/364850" TargetMode="External"/><Relationship Id="rId1824" Type="http://schemas.openxmlformats.org/officeDocument/2006/relationships/hyperlink" Target="http://wbsearch.worldbank.org/people/profile/311812" TargetMode="External"/><Relationship Id="rId198" Type="http://schemas.openxmlformats.org/officeDocument/2006/relationships/hyperlink" Target="http://wbsearch.worldbank.org/people/profile/80044" TargetMode="External"/><Relationship Id="rId2086" Type="http://schemas.openxmlformats.org/officeDocument/2006/relationships/hyperlink" Target="http://wbsearch.worldbank.org/people/profile/293362" TargetMode="External"/><Relationship Id="rId265" Type="http://schemas.openxmlformats.org/officeDocument/2006/relationships/hyperlink" Target="http://wbsearch.worldbank.org/people/profile/20287" TargetMode="External"/><Relationship Id="rId472" Type="http://schemas.openxmlformats.org/officeDocument/2006/relationships/hyperlink" Target="http://wbsearch.worldbank.org/people/profile/242183" TargetMode="External"/><Relationship Id="rId125" Type="http://schemas.openxmlformats.org/officeDocument/2006/relationships/hyperlink" Target="http://wbsearch.worldbank.org/people/profile/251496" TargetMode="External"/><Relationship Id="rId332" Type="http://schemas.openxmlformats.org/officeDocument/2006/relationships/hyperlink" Target="http://wbsearch.worldbank.org/people/profile/183466" TargetMode="External"/><Relationship Id="rId777" Type="http://schemas.openxmlformats.org/officeDocument/2006/relationships/hyperlink" Target="http://wbsearch.worldbank.org/people/profile/156852" TargetMode="External"/><Relationship Id="rId984" Type="http://schemas.openxmlformats.org/officeDocument/2006/relationships/hyperlink" Target="http://wbsearch.worldbank.org/people/profile/13540" TargetMode="External"/><Relationship Id="rId2013" Type="http://schemas.openxmlformats.org/officeDocument/2006/relationships/hyperlink" Target="http://wbsearch.worldbank.org/people/profile/419798" TargetMode="External"/><Relationship Id="rId637" Type="http://schemas.openxmlformats.org/officeDocument/2006/relationships/hyperlink" Target="http://wbsearch.worldbank.org/people/profile/11400" TargetMode="External"/><Relationship Id="rId844" Type="http://schemas.openxmlformats.org/officeDocument/2006/relationships/hyperlink" Target="http://wbsearch.worldbank.org/people/profile/20287" TargetMode="External"/><Relationship Id="rId1267" Type="http://schemas.openxmlformats.org/officeDocument/2006/relationships/hyperlink" Target="http://wbsearch.worldbank.org/people/profile/72693" TargetMode="External"/><Relationship Id="rId1474" Type="http://schemas.openxmlformats.org/officeDocument/2006/relationships/hyperlink" Target="http://wbsearch.worldbank.org/people/profile/244374" TargetMode="External"/><Relationship Id="rId1681" Type="http://schemas.openxmlformats.org/officeDocument/2006/relationships/hyperlink" Target="http://wbsearch.worldbank.org/people/profile/182816" TargetMode="External"/><Relationship Id="rId704" Type="http://schemas.openxmlformats.org/officeDocument/2006/relationships/hyperlink" Target="http://wbsearch.worldbank.org/people/profile/179093" TargetMode="External"/><Relationship Id="rId911" Type="http://schemas.openxmlformats.org/officeDocument/2006/relationships/hyperlink" Target="http://wbsearch.worldbank.org/people/profile/258101" TargetMode="External"/><Relationship Id="rId1127" Type="http://schemas.openxmlformats.org/officeDocument/2006/relationships/hyperlink" Target="http://wbsearch.worldbank.org/people/profile/340122" TargetMode="External"/><Relationship Id="rId1334" Type="http://schemas.openxmlformats.org/officeDocument/2006/relationships/hyperlink" Target="http://wbsearch.worldbank.org/people/profile/18983" TargetMode="External"/><Relationship Id="rId1541" Type="http://schemas.openxmlformats.org/officeDocument/2006/relationships/hyperlink" Target="http://wbsearch.worldbank.org/people/profile/19167" TargetMode="External"/><Relationship Id="rId1779" Type="http://schemas.openxmlformats.org/officeDocument/2006/relationships/hyperlink" Target="http://wbsearch.worldbank.org/people/profile/245558" TargetMode="External"/><Relationship Id="rId1986" Type="http://schemas.openxmlformats.org/officeDocument/2006/relationships/hyperlink" Target="http://wbsearch.worldbank.org/people/profile/189640" TargetMode="External"/><Relationship Id="rId40" Type="http://schemas.openxmlformats.org/officeDocument/2006/relationships/hyperlink" Target="http://projportal.worldbank.org/servlet/secmain?pagePK=112935&amp;piPK=69345&amp;theSitePK=213348&amp;menuPK=109012&amp;PSPID=P160933" TargetMode="External"/><Relationship Id="rId1401" Type="http://schemas.openxmlformats.org/officeDocument/2006/relationships/hyperlink" Target="http://wbsearch.worldbank.org/people/profile/228421" TargetMode="External"/><Relationship Id="rId1639" Type="http://schemas.openxmlformats.org/officeDocument/2006/relationships/hyperlink" Target="http://wbsearch.worldbank.org/people/profile/239745" TargetMode="External"/><Relationship Id="rId1846" Type="http://schemas.openxmlformats.org/officeDocument/2006/relationships/hyperlink" Target="http://wbsearch.worldbank.org/people/profile/147494" TargetMode="External"/><Relationship Id="rId1706" Type="http://schemas.openxmlformats.org/officeDocument/2006/relationships/hyperlink" Target="http://wbsearch.worldbank.org/people/profile/279884" TargetMode="External"/><Relationship Id="rId1913" Type="http://schemas.openxmlformats.org/officeDocument/2006/relationships/hyperlink" Target="http://wbsearch.worldbank.org/people/profile/250258" TargetMode="External"/><Relationship Id="rId287" Type="http://schemas.openxmlformats.org/officeDocument/2006/relationships/hyperlink" Target="http://wbsearch.worldbank.org/people/profile/166135" TargetMode="External"/><Relationship Id="rId494" Type="http://schemas.openxmlformats.org/officeDocument/2006/relationships/hyperlink" Target="http://wbsearch.worldbank.org/people/profile/179093" TargetMode="External"/><Relationship Id="rId147" Type="http://schemas.openxmlformats.org/officeDocument/2006/relationships/hyperlink" Target="http://wbsearch.worldbank.org/people/profile/1478" TargetMode="External"/><Relationship Id="rId354" Type="http://schemas.openxmlformats.org/officeDocument/2006/relationships/hyperlink" Target="http://wbsearch.worldbank.org/people/profile/84370" TargetMode="External"/><Relationship Id="rId799" Type="http://schemas.openxmlformats.org/officeDocument/2006/relationships/hyperlink" Target="http://wbsearch.worldbank.org/people/profile/20287" TargetMode="External"/><Relationship Id="rId1191" Type="http://schemas.openxmlformats.org/officeDocument/2006/relationships/hyperlink" Target="http://wbsearch.worldbank.org/people/profile/226036" TargetMode="External"/><Relationship Id="rId2035" Type="http://schemas.openxmlformats.org/officeDocument/2006/relationships/hyperlink" Target="http://wbsearch.worldbank.org/people/profile/237634" TargetMode="External"/><Relationship Id="rId561" Type="http://schemas.openxmlformats.org/officeDocument/2006/relationships/hyperlink" Target="http://wbsearch.worldbank.org/people/profile/221889" TargetMode="External"/><Relationship Id="rId659" Type="http://schemas.openxmlformats.org/officeDocument/2006/relationships/hyperlink" Target="http://wbsearch.worldbank.org/people/profile/336852" TargetMode="External"/><Relationship Id="rId866" Type="http://schemas.openxmlformats.org/officeDocument/2006/relationships/hyperlink" Target="http://wbsearch.worldbank.org/people/profile/166135" TargetMode="External"/><Relationship Id="rId1289" Type="http://schemas.openxmlformats.org/officeDocument/2006/relationships/hyperlink" Target="http://wbsearch.worldbank.org/people/profile/274111" TargetMode="External"/><Relationship Id="rId1496" Type="http://schemas.openxmlformats.org/officeDocument/2006/relationships/hyperlink" Target="http://wbsearch.worldbank.org/people/profile/20287" TargetMode="External"/><Relationship Id="rId214" Type="http://schemas.openxmlformats.org/officeDocument/2006/relationships/hyperlink" Target="http://wbsearch.worldbank.org/people/profile/166135" TargetMode="External"/><Relationship Id="rId421" Type="http://schemas.openxmlformats.org/officeDocument/2006/relationships/hyperlink" Target="http://wbsearch.worldbank.org/people/profile/159704" TargetMode="External"/><Relationship Id="rId519" Type="http://schemas.openxmlformats.org/officeDocument/2006/relationships/hyperlink" Target="http://wbsearch.worldbank.org/people/profile/15725" TargetMode="External"/><Relationship Id="rId1051" Type="http://schemas.openxmlformats.org/officeDocument/2006/relationships/hyperlink" Target="http://wbsearch.worldbank.org/people/profile/81070" TargetMode="External"/><Relationship Id="rId1149" Type="http://schemas.openxmlformats.org/officeDocument/2006/relationships/hyperlink" Target="http://wbsearch.worldbank.org/people/profile/84370" TargetMode="External"/><Relationship Id="rId1356" Type="http://schemas.openxmlformats.org/officeDocument/2006/relationships/hyperlink" Target="http://wbsearch.worldbank.org/people/profile/307484" TargetMode="External"/><Relationship Id="rId2102" Type="http://schemas.openxmlformats.org/officeDocument/2006/relationships/hyperlink" Target="http://projportal.worldbank.org/servlet/secmain?pagePK=112935&amp;piPK=69345&amp;theSitePK=213348&amp;menuPK=109012&amp;PSPID=P162886" TargetMode="External"/><Relationship Id="rId726" Type="http://schemas.openxmlformats.org/officeDocument/2006/relationships/hyperlink" Target="http://wbsearch.worldbank.org/people/profile/268403" TargetMode="External"/><Relationship Id="rId933" Type="http://schemas.openxmlformats.org/officeDocument/2006/relationships/hyperlink" Target="http://wbsearch.worldbank.org/people/profile/269598" TargetMode="External"/><Relationship Id="rId1009" Type="http://schemas.openxmlformats.org/officeDocument/2006/relationships/hyperlink" Target="http://wbsearch.worldbank.org/people/profile/153776" TargetMode="External"/><Relationship Id="rId1563" Type="http://schemas.openxmlformats.org/officeDocument/2006/relationships/hyperlink" Target="http://wbsearch.worldbank.org/people/profile/383531" TargetMode="External"/><Relationship Id="rId1770" Type="http://schemas.openxmlformats.org/officeDocument/2006/relationships/hyperlink" Target="http://wbsearch.worldbank.org/people/profile/94726" TargetMode="External"/><Relationship Id="rId1868" Type="http://schemas.openxmlformats.org/officeDocument/2006/relationships/hyperlink" Target="http://wbsearch.worldbank.org/people/profile/189640" TargetMode="External"/><Relationship Id="rId62" Type="http://schemas.openxmlformats.org/officeDocument/2006/relationships/hyperlink" Target="http://projportal.worldbank.org/servlet/secmain?pagePK=112935&amp;piPK=69345&amp;theSitePK=213348&amp;menuPK=109012&amp;PSPID=P163131" TargetMode="External"/><Relationship Id="rId1216" Type="http://schemas.openxmlformats.org/officeDocument/2006/relationships/hyperlink" Target="http://wbsearch.worldbank.org/people/profile/326609" TargetMode="External"/><Relationship Id="rId1423" Type="http://schemas.openxmlformats.org/officeDocument/2006/relationships/hyperlink" Target="http://wbsearch.worldbank.org/people/profile/233847" TargetMode="External"/><Relationship Id="rId1630" Type="http://schemas.openxmlformats.org/officeDocument/2006/relationships/hyperlink" Target="http://wbsearch.worldbank.org/people/profile/18476" TargetMode="External"/><Relationship Id="rId1728" Type="http://schemas.openxmlformats.org/officeDocument/2006/relationships/hyperlink" Target="http://wbsearch.worldbank.org/people/profile/17555" TargetMode="External"/><Relationship Id="rId1935" Type="http://schemas.openxmlformats.org/officeDocument/2006/relationships/hyperlink" Target="http://wbsearch.worldbank.org/people/profile/240692" TargetMode="External"/><Relationship Id="rId169" Type="http://schemas.openxmlformats.org/officeDocument/2006/relationships/hyperlink" Target="http://wbsearch.worldbank.org/people/profile/20287" TargetMode="External"/><Relationship Id="rId376" Type="http://schemas.openxmlformats.org/officeDocument/2006/relationships/hyperlink" Target="http://wbsearch.worldbank.org/people/profile/52146" TargetMode="External"/><Relationship Id="rId583" Type="http://schemas.openxmlformats.org/officeDocument/2006/relationships/hyperlink" Target="http://wbsearch.worldbank.org/people/profile/237974" TargetMode="External"/><Relationship Id="rId790" Type="http://schemas.openxmlformats.org/officeDocument/2006/relationships/hyperlink" Target="http://wbsearch.worldbank.org/people/profile/160486" TargetMode="External"/><Relationship Id="rId2057" Type="http://schemas.openxmlformats.org/officeDocument/2006/relationships/hyperlink" Target="http://projportal.worldbank.org/servlet/secmain?pagePK=112935&amp;piPK=69345&amp;theSitePK=213348&amp;menuPK=109012&amp;PSPID=P155751" TargetMode="External"/><Relationship Id="rId4" Type="http://schemas.openxmlformats.org/officeDocument/2006/relationships/hyperlink" Target="http://projportal.worldbank.org/servlet/secmain?pagePK=112935&amp;piPK=69345&amp;theSitePK=213348&amp;menuPK=109012&amp;PSPID=P128950" TargetMode="External"/><Relationship Id="rId236" Type="http://schemas.openxmlformats.org/officeDocument/2006/relationships/hyperlink" Target="http://wbsearch.worldbank.org/people/profile/17555" TargetMode="External"/><Relationship Id="rId443" Type="http://schemas.openxmlformats.org/officeDocument/2006/relationships/hyperlink" Target="http://wbsearch.worldbank.org/people/profile/258439" TargetMode="External"/><Relationship Id="rId650" Type="http://schemas.openxmlformats.org/officeDocument/2006/relationships/hyperlink" Target="http://wbsearch.worldbank.org/people/profile/208545" TargetMode="External"/><Relationship Id="rId888" Type="http://schemas.openxmlformats.org/officeDocument/2006/relationships/hyperlink" Target="http://wbsearch.worldbank.org/people/profile/254316" TargetMode="External"/><Relationship Id="rId1073" Type="http://schemas.openxmlformats.org/officeDocument/2006/relationships/hyperlink" Target="http://wbsearch.worldbank.org/people/profile/388192" TargetMode="External"/><Relationship Id="rId1280" Type="http://schemas.openxmlformats.org/officeDocument/2006/relationships/hyperlink" Target="http://wbsearch.worldbank.org/people/profile/72693" TargetMode="External"/><Relationship Id="rId303" Type="http://schemas.openxmlformats.org/officeDocument/2006/relationships/hyperlink" Target="http://wbsearch.worldbank.org/people/profile/225274" TargetMode="External"/><Relationship Id="rId748" Type="http://schemas.openxmlformats.org/officeDocument/2006/relationships/hyperlink" Target="http://wbsearch.worldbank.org/people/profile/290381" TargetMode="External"/><Relationship Id="rId955" Type="http://schemas.openxmlformats.org/officeDocument/2006/relationships/hyperlink" Target="http://wbsearch.worldbank.org/people/profile/250600" TargetMode="External"/><Relationship Id="rId1140" Type="http://schemas.openxmlformats.org/officeDocument/2006/relationships/hyperlink" Target="http://wbsearch.worldbank.org/people/profile/170408" TargetMode="External"/><Relationship Id="rId1378" Type="http://schemas.openxmlformats.org/officeDocument/2006/relationships/hyperlink" Target="http://wbsearch.worldbank.org/people/profile/17555" TargetMode="External"/><Relationship Id="rId1585" Type="http://schemas.openxmlformats.org/officeDocument/2006/relationships/hyperlink" Target="http://wbsearch.worldbank.org/people/profile/373901" TargetMode="External"/><Relationship Id="rId1792" Type="http://schemas.openxmlformats.org/officeDocument/2006/relationships/hyperlink" Target="http://wbsearch.worldbank.org/people/profile/311812" TargetMode="External"/><Relationship Id="rId84" Type="http://schemas.openxmlformats.org/officeDocument/2006/relationships/hyperlink" Target="http://projportal.worldbank.org/servlet/secmain?pagePK=112935&amp;piPK=69345&amp;theSitePK=213348&amp;menuPK=109012&amp;PSPID=P157198" TargetMode="External"/><Relationship Id="rId510" Type="http://schemas.openxmlformats.org/officeDocument/2006/relationships/hyperlink" Target="http://wbsearch.worldbank.org/people/profile/19604" TargetMode="External"/><Relationship Id="rId608" Type="http://schemas.openxmlformats.org/officeDocument/2006/relationships/hyperlink" Target="http://wbsearch.worldbank.org/people/profile/17628" TargetMode="External"/><Relationship Id="rId815" Type="http://schemas.openxmlformats.org/officeDocument/2006/relationships/hyperlink" Target="http://wbsearch.worldbank.org/people/profile/19604" TargetMode="External"/><Relationship Id="rId1238" Type="http://schemas.openxmlformats.org/officeDocument/2006/relationships/hyperlink" Target="http://wbsearch.worldbank.org/people/profile/226036" TargetMode="External"/><Relationship Id="rId1445" Type="http://schemas.openxmlformats.org/officeDocument/2006/relationships/hyperlink" Target="http://wbsearch.worldbank.org/people/profile/295464" TargetMode="External"/><Relationship Id="rId1652" Type="http://schemas.openxmlformats.org/officeDocument/2006/relationships/hyperlink" Target="http://wbsearch.worldbank.org/people/profile/189640" TargetMode="External"/><Relationship Id="rId1000" Type="http://schemas.openxmlformats.org/officeDocument/2006/relationships/hyperlink" Target="http://wbsearch.worldbank.org/people/profile/377395" TargetMode="External"/><Relationship Id="rId1305" Type="http://schemas.openxmlformats.org/officeDocument/2006/relationships/hyperlink" Target="http://wbsearch.worldbank.org/people/profile/85420" TargetMode="External"/><Relationship Id="rId1957" Type="http://schemas.openxmlformats.org/officeDocument/2006/relationships/hyperlink" Target="http://wbsearch.worldbank.org/people/profile/373901" TargetMode="External"/><Relationship Id="rId1512" Type="http://schemas.openxmlformats.org/officeDocument/2006/relationships/hyperlink" Target="http://wbsearch.worldbank.org/people/profile/235707" TargetMode="External"/><Relationship Id="rId1817" Type="http://schemas.openxmlformats.org/officeDocument/2006/relationships/hyperlink" Target="http://wbsearch.worldbank.org/people/profile/188043" TargetMode="External"/><Relationship Id="rId11" Type="http://schemas.openxmlformats.org/officeDocument/2006/relationships/hyperlink" Target="http://projportal.worldbank.org/servlet/secmain?pagePK=112935&amp;piPK=69345&amp;theSitePK=213348&amp;menuPK=109012&amp;PSPID=P151442" TargetMode="External"/><Relationship Id="rId398" Type="http://schemas.openxmlformats.org/officeDocument/2006/relationships/hyperlink" Target="http://wbsearch.worldbank.org/people/profile/179266" TargetMode="External"/><Relationship Id="rId2079" Type="http://schemas.openxmlformats.org/officeDocument/2006/relationships/hyperlink" Target="http://wbsearch.worldbank.org/people/profile/189640" TargetMode="External"/><Relationship Id="rId160" Type="http://schemas.openxmlformats.org/officeDocument/2006/relationships/hyperlink" Target="http://wbsearch.worldbank.org/people/profile/12349" TargetMode="External"/><Relationship Id="rId258" Type="http://schemas.openxmlformats.org/officeDocument/2006/relationships/hyperlink" Target="http://wbsearch.worldbank.org/people/profile/175391" TargetMode="External"/><Relationship Id="rId465" Type="http://schemas.openxmlformats.org/officeDocument/2006/relationships/hyperlink" Target="http://wbsearch.worldbank.org/people/profile/20287" TargetMode="External"/><Relationship Id="rId672" Type="http://schemas.openxmlformats.org/officeDocument/2006/relationships/hyperlink" Target="http://wbsearch.worldbank.org/people/profile/88514" TargetMode="External"/><Relationship Id="rId1095" Type="http://schemas.openxmlformats.org/officeDocument/2006/relationships/hyperlink" Target="http://wbsearch.worldbank.org/people/profile/107657" TargetMode="External"/><Relationship Id="rId118" Type="http://schemas.openxmlformats.org/officeDocument/2006/relationships/hyperlink" Target="http://wbsearch.worldbank.org/people/profile/245294" TargetMode="External"/><Relationship Id="rId325" Type="http://schemas.openxmlformats.org/officeDocument/2006/relationships/hyperlink" Target="http://wbsearch.worldbank.org/people/profile/166135" TargetMode="External"/><Relationship Id="rId532" Type="http://schemas.openxmlformats.org/officeDocument/2006/relationships/hyperlink" Target="http://wbsearch.worldbank.org/people/profile/316220" TargetMode="External"/><Relationship Id="rId977" Type="http://schemas.openxmlformats.org/officeDocument/2006/relationships/hyperlink" Target="http://wbsearch.worldbank.org/people/profile/92091" TargetMode="External"/><Relationship Id="rId1162" Type="http://schemas.openxmlformats.org/officeDocument/2006/relationships/hyperlink" Target="http://wbsearch.worldbank.org/people/profile/201922" TargetMode="External"/><Relationship Id="rId2006" Type="http://schemas.openxmlformats.org/officeDocument/2006/relationships/hyperlink" Target="http://wbsearch.worldbank.org/people/profile/211295" TargetMode="External"/><Relationship Id="rId837" Type="http://schemas.openxmlformats.org/officeDocument/2006/relationships/hyperlink" Target="http://wbsearch.worldbank.org/people/profile/160774" TargetMode="External"/><Relationship Id="rId1022" Type="http://schemas.openxmlformats.org/officeDocument/2006/relationships/hyperlink" Target="http://wbsearch.worldbank.org/people/profile/242343" TargetMode="External"/><Relationship Id="rId1467" Type="http://schemas.openxmlformats.org/officeDocument/2006/relationships/hyperlink" Target="http://wbsearch.worldbank.org/people/profile/310654" TargetMode="External"/><Relationship Id="rId1674" Type="http://schemas.openxmlformats.org/officeDocument/2006/relationships/hyperlink" Target="http://wbsearch.worldbank.org/people/profile/176404" TargetMode="External"/><Relationship Id="rId1881" Type="http://schemas.openxmlformats.org/officeDocument/2006/relationships/hyperlink" Target="http://wbsearch.worldbank.org/people/profile/179093" TargetMode="External"/><Relationship Id="rId904" Type="http://schemas.openxmlformats.org/officeDocument/2006/relationships/hyperlink" Target="http://wbsearch.worldbank.org/people/profile/147161" TargetMode="External"/><Relationship Id="rId1327" Type="http://schemas.openxmlformats.org/officeDocument/2006/relationships/hyperlink" Target="http://wbsearch.worldbank.org/people/profile/279675" TargetMode="External"/><Relationship Id="rId1534" Type="http://schemas.openxmlformats.org/officeDocument/2006/relationships/hyperlink" Target="http://wbsearch.worldbank.org/people/profile/17555" TargetMode="External"/><Relationship Id="rId1741" Type="http://schemas.openxmlformats.org/officeDocument/2006/relationships/hyperlink" Target="http://wbsearch.worldbank.org/people/profile/328162" TargetMode="External"/><Relationship Id="rId1979" Type="http://schemas.openxmlformats.org/officeDocument/2006/relationships/hyperlink" Target="http://wbsearch.worldbank.org/people/profile/414904" TargetMode="External"/><Relationship Id="rId33" Type="http://schemas.openxmlformats.org/officeDocument/2006/relationships/hyperlink" Target="http://projportal.worldbank.org/servlet/secmain?pagePK=112935&amp;piPK=69345&amp;theSitePK=213348&amp;menuPK=109012&amp;PSPID=P159085" TargetMode="External"/><Relationship Id="rId1601" Type="http://schemas.openxmlformats.org/officeDocument/2006/relationships/hyperlink" Target="http://wbsearch.worldbank.org/people/profile/266142" TargetMode="External"/><Relationship Id="rId1839" Type="http://schemas.openxmlformats.org/officeDocument/2006/relationships/hyperlink" Target="http://wbsearch.worldbank.org/people/profile/145760" TargetMode="External"/><Relationship Id="rId182" Type="http://schemas.openxmlformats.org/officeDocument/2006/relationships/hyperlink" Target="http://wbsearch.worldbank.org/people/profile/196565" TargetMode="External"/><Relationship Id="rId1906" Type="http://schemas.openxmlformats.org/officeDocument/2006/relationships/hyperlink" Target="http://wbsearch.worldbank.org/people/profile/211295" TargetMode="External"/><Relationship Id="rId487" Type="http://schemas.openxmlformats.org/officeDocument/2006/relationships/hyperlink" Target="http://wbsearch.worldbank.org/people/profile/16278" TargetMode="External"/><Relationship Id="rId694" Type="http://schemas.openxmlformats.org/officeDocument/2006/relationships/hyperlink" Target="http://wbsearch.worldbank.org/people/profile/105352" TargetMode="External"/><Relationship Id="rId2070" Type="http://schemas.openxmlformats.org/officeDocument/2006/relationships/hyperlink" Target="http://wbsearch.worldbank.org/people/profile/354400" TargetMode="External"/><Relationship Id="rId347" Type="http://schemas.openxmlformats.org/officeDocument/2006/relationships/hyperlink" Target="http://wbsearch.worldbank.org/people/profile/206697" TargetMode="External"/><Relationship Id="rId999" Type="http://schemas.openxmlformats.org/officeDocument/2006/relationships/hyperlink" Target="http://wbsearch.worldbank.org/people/profile/182816" TargetMode="External"/><Relationship Id="rId1184" Type="http://schemas.openxmlformats.org/officeDocument/2006/relationships/hyperlink" Target="http://wbsearch.worldbank.org/people/profile/312761" TargetMode="External"/><Relationship Id="rId2028" Type="http://schemas.openxmlformats.org/officeDocument/2006/relationships/hyperlink" Target="http://wbsearch.worldbank.org/people/profile/214019" TargetMode="External"/><Relationship Id="rId554" Type="http://schemas.openxmlformats.org/officeDocument/2006/relationships/hyperlink" Target="http://wbsearch.worldbank.org/people/profile/21758" TargetMode="External"/><Relationship Id="rId761" Type="http://schemas.openxmlformats.org/officeDocument/2006/relationships/hyperlink" Target="http://wbsearch.worldbank.org/people/profile/20434" TargetMode="External"/><Relationship Id="rId859" Type="http://schemas.openxmlformats.org/officeDocument/2006/relationships/hyperlink" Target="http://wbsearch.worldbank.org/people/profile/52369" TargetMode="External"/><Relationship Id="rId1391" Type="http://schemas.openxmlformats.org/officeDocument/2006/relationships/hyperlink" Target="http://wbsearch.worldbank.org/people/profile/368664" TargetMode="External"/><Relationship Id="rId1489" Type="http://schemas.openxmlformats.org/officeDocument/2006/relationships/hyperlink" Target="http://wbsearch.worldbank.org/people/profile/82688" TargetMode="External"/><Relationship Id="rId1696" Type="http://schemas.openxmlformats.org/officeDocument/2006/relationships/hyperlink" Target="http://wbsearch.worldbank.org/people/profile/76595" TargetMode="External"/><Relationship Id="rId207" Type="http://schemas.openxmlformats.org/officeDocument/2006/relationships/hyperlink" Target="http://wbsearch.worldbank.org/people/profile/166135" TargetMode="External"/><Relationship Id="rId414" Type="http://schemas.openxmlformats.org/officeDocument/2006/relationships/hyperlink" Target="http://wbsearch.worldbank.org/people/profile/55514" TargetMode="External"/><Relationship Id="rId621" Type="http://schemas.openxmlformats.org/officeDocument/2006/relationships/hyperlink" Target="http://wbsearch.worldbank.org/people/profile/241947" TargetMode="External"/><Relationship Id="rId1044" Type="http://schemas.openxmlformats.org/officeDocument/2006/relationships/hyperlink" Target="http://wbsearch.worldbank.org/people/profile/211295" TargetMode="External"/><Relationship Id="rId1251" Type="http://schemas.openxmlformats.org/officeDocument/2006/relationships/hyperlink" Target="http://wbsearch.worldbank.org/people/profile/209410" TargetMode="External"/><Relationship Id="rId1349" Type="http://schemas.openxmlformats.org/officeDocument/2006/relationships/hyperlink" Target="http://wbsearch.worldbank.org/people/profile/214693" TargetMode="External"/><Relationship Id="rId719" Type="http://schemas.openxmlformats.org/officeDocument/2006/relationships/hyperlink" Target="http://wbsearch.worldbank.org/people/profile/148329" TargetMode="External"/><Relationship Id="rId926" Type="http://schemas.openxmlformats.org/officeDocument/2006/relationships/hyperlink" Target="http://wbsearch.worldbank.org/people/profile/208109" TargetMode="External"/><Relationship Id="rId1111" Type="http://schemas.openxmlformats.org/officeDocument/2006/relationships/hyperlink" Target="http://wbsearch.worldbank.org/people/profile/234672" TargetMode="External"/><Relationship Id="rId1556" Type="http://schemas.openxmlformats.org/officeDocument/2006/relationships/hyperlink" Target="http://wbsearch.worldbank.org/people/profile/147494" TargetMode="External"/><Relationship Id="rId1763" Type="http://schemas.openxmlformats.org/officeDocument/2006/relationships/hyperlink" Target="http://wbsearch.worldbank.org/people/profile/268403" TargetMode="External"/><Relationship Id="rId1970" Type="http://schemas.openxmlformats.org/officeDocument/2006/relationships/hyperlink" Target="http://wbsearch.worldbank.org/people/profile/264786" TargetMode="External"/><Relationship Id="rId55" Type="http://schemas.openxmlformats.org/officeDocument/2006/relationships/hyperlink" Target="http://projportal.worldbank.org/servlet/secmain?pagePK=112935&amp;piPK=69345&amp;theSitePK=213348&amp;menuPK=109012&amp;PSPID=P162196" TargetMode="External"/><Relationship Id="rId1209" Type="http://schemas.openxmlformats.org/officeDocument/2006/relationships/hyperlink" Target="http://wbsearch.worldbank.org/people/profile/327471" TargetMode="External"/><Relationship Id="rId1416" Type="http://schemas.openxmlformats.org/officeDocument/2006/relationships/hyperlink" Target="http://wbsearch.worldbank.org/people/profile/264786" TargetMode="External"/><Relationship Id="rId1623" Type="http://schemas.openxmlformats.org/officeDocument/2006/relationships/hyperlink" Target="http://wbsearch.worldbank.org/people/profile/461689" TargetMode="External"/><Relationship Id="rId1830" Type="http://schemas.openxmlformats.org/officeDocument/2006/relationships/hyperlink" Target="http://wbsearch.worldbank.org/people/profile/93445" TargetMode="External"/><Relationship Id="rId1928" Type="http://schemas.openxmlformats.org/officeDocument/2006/relationships/hyperlink" Target="http://wbsearch.worldbank.org/people/profile/214019" TargetMode="External"/><Relationship Id="rId2092" Type="http://schemas.openxmlformats.org/officeDocument/2006/relationships/hyperlink" Target="http://wbsearch.worldbank.org/people/profile/461689" TargetMode="External"/><Relationship Id="rId271" Type="http://schemas.openxmlformats.org/officeDocument/2006/relationships/hyperlink" Target="http://wbsearch.worldbank.org/people/profile/15248" TargetMode="External"/><Relationship Id="rId131" Type="http://schemas.openxmlformats.org/officeDocument/2006/relationships/hyperlink" Target="http://wbsearch.worldbank.org/people/profile/260202" TargetMode="External"/><Relationship Id="rId369" Type="http://schemas.openxmlformats.org/officeDocument/2006/relationships/hyperlink" Target="http://wbsearch.worldbank.org/people/profile/91133" TargetMode="External"/><Relationship Id="rId576" Type="http://schemas.openxmlformats.org/officeDocument/2006/relationships/hyperlink" Target="http://wbsearch.worldbank.org/people/profile/86946" TargetMode="External"/><Relationship Id="rId783" Type="http://schemas.openxmlformats.org/officeDocument/2006/relationships/hyperlink" Target="http://wbsearch.worldbank.org/people/profile/76595" TargetMode="External"/><Relationship Id="rId990" Type="http://schemas.openxmlformats.org/officeDocument/2006/relationships/hyperlink" Target="http://wbsearch.worldbank.org/people/profile/75790" TargetMode="External"/><Relationship Id="rId229" Type="http://schemas.openxmlformats.org/officeDocument/2006/relationships/hyperlink" Target="http://wbsearch.worldbank.org/people/profile/239745" TargetMode="External"/><Relationship Id="rId436" Type="http://schemas.openxmlformats.org/officeDocument/2006/relationships/hyperlink" Target="http://wbsearch.worldbank.org/people/profile/84370" TargetMode="External"/><Relationship Id="rId643" Type="http://schemas.openxmlformats.org/officeDocument/2006/relationships/hyperlink" Target="http://wbsearch.worldbank.org/people/profile/359522" TargetMode="External"/><Relationship Id="rId1066" Type="http://schemas.openxmlformats.org/officeDocument/2006/relationships/hyperlink" Target="http://wbsearch.worldbank.org/people/profile/76595" TargetMode="External"/><Relationship Id="rId1273" Type="http://schemas.openxmlformats.org/officeDocument/2006/relationships/hyperlink" Target="http://wbsearch.worldbank.org/people/profile/211295" TargetMode="External"/><Relationship Id="rId1480" Type="http://schemas.openxmlformats.org/officeDocument/2006/relationships/hyperlink" Target="http://wbsearch.worldbank.org/people/profile/324762" TargetMode="External"/><Relationship Id="rId850" Type="http://schemas.openxmlformats.org/officeDocument/2006/relationships/hyperlink" Target="http://wbsearch.worldbank.org/people/profile/327471" TargetMode="External"/><Relationship Id="rId948" Type="http://schemas.openxmlformats.org/officeDocument/2006/relationships/hyperlink" Target="http://wbsearch.worldbank.org/people/profile/279884" TargetMode="External"/><Relationship Id="rId1133" Type="http://schemas.openxmlformats.org/officeDocument/2006/relationships/hyperlink" Target="http://wbsearch.worldbank.org/people/profile/70944" TargetMode="External"/><Relationship Id="rId1578" Type="http://schemas.openxmlformats.org/officeDocument/2006/relationships/hyperlink" Target="http://wbsearch.worldbank.org/people/profile/90061" TargetMode="External"/><Relationship Id="rId1785" Type="http://schemas.openxmlformats.org/officeDocument/2006/relationships/hyperlink" Target="http://wbsearch.worldbank.org/people/profile/225104" TargetMode="External"/><Relationship Id="rId1992" Type="http://schemas.openxmlformats.org/officeDocument/2006/relationships/hyperlink" Target="http://wbsearch.worldbank.org/people/profile/179266" TargetMode="External"/><Relationship Id="rId77" Type="http://schemas.openxmlformats.org/officeDocument/2006/relationships/hyperlink" Target="http://projportal.worldbank.org/servlet/secmain?pagePK=112935&amp;piPK=69345&amp;theSitePK=213348&amp;menuPK=109012&amp;PSPID=P164333" TargetMode="External"/><Relationship Id="rId503" Type="http://schemas.openxmlformats.org/officeDocument/2006/relationships/hyperlink" Target="http://wbsearch.worldbank.org/people/profile/239589" TargetMode="External"/><Relationship Id="rId710" Type="http://schemas.openxmlformats.org/officeDocument/2006/relationships/hyperlink" Target="http://wbsearch.worldbank.org/people/profile/233663" TargetMode="External"/><Relationship Id="rId808" Type="http://schemas.openxmlformats.org/officeDocument/2006/relationships/hyperlink" Target="http://wbsearch.worldbank.org/people/profile/296617" TargetMode="External"/><Relationship Id="rId1340" Type="http://schemas.openxmlformats.org/officeDocument/2006/relationships/hyperlink" Target="http://wbsearch.worldbank.org/people/profile/21490" TargetMode="External"/><Relationship Id="rId1438" Type="http://schemas.openxmlformats.org/officeDocument/2006/relationships/hyperlink" Target="http://wbsearch.worldbank.org/people/profile/105327" TargetMode="External"/><Relationship Id="rId1645" Type="http://schemas.openxmlformats.org/officeDocument/2006/relationships/hyperlink" Target="http://wbsearch.worldbank.org/people/profile/190575" TargetMode="External"/><Relationship Id="rId1200" Type="http://schemas.openxmlformats.org/officeDocument/2006/relationships/hyperlink" Target="http://wbsearch.worldbank.org/people/profile/182171" TargetMode="External"/><Relationship Id="rId1852" Type="http://schemas.openxmlformats.org/officeDocument/2006/relationships/hyperlink" Target="http://wbsearch.worldbank.org/people/profile/234934" TargetMode="External"/><Relationship Id="rId1505" Type="http://schemas.openxmlformats.org/officeDocument/2006/relationships/hyperlink" Target="http://wbsearch.worldbank.org/people/profile/259099" TargetMode="External"/><Relationship Id="rId1712" Type="http://schemas.openxmlformats.org/officeDocument/2006/relationships/hyperlink" Target="http://wbsearch.worldbank.org/people/profile/235707" TargetMode="External"/><Relationship Id="rId293" Type="http://schemas.openxmlformats.org/officeDocument/2006/relationships/hyperlink" Target="http://wbsearch.worldbank.org/people/profile/95309" TargetMode="External"/><Relationship Id="rId153" Type="http://schemas.openxmlformats.org/officeDocument/2006/relationships/hyperlink" Target="http://wbsearch.worldbank.org/people/profile/149033" TargetMode="External"/><Relationship Id="rId360" Type="http://schemas.openxmlformats.org/officeDocument/2006/relationships/hyperlink" Target="http://wbsearch.worldbank.org/people/profile/153238" TargetMode="External"/><Relationship Id="rId598" Type="http://schemas.openxmlformats.org/officeDocument/2006/relationships/hyperlink" Target="http://wbsearch.worldbank.org/people/profile/84460" TargetMode="External"/><Relationship Id="rId2041" Type="http://schemas.openxmlformats.org/officeDocument/2006/relationships/hyperlink" Target="http://wbsearch.worldbank.org/people/profile/164112" TargetMode="External"/><Relationship Id="rId220" Type="http://schemas.openxmlformats.org/officeDocument/2006/relationships/hyperlink" Target="http://wbsearch.worldbank.org/people/profile/217830" TargetMode="External"/><Relationship Id="rId458" Type="http://schemas.openxmlformats.org/officeDocument/2006/relationships/hyperlink" Target="http://wbsearch.worldbank.org/people/profile/105455" TargetMode="External"/><Relationship Id="rId665" Type="http://schemas.openxmlformats.org/officeDocument/2006/relationships/hyperlink" Target="http://wbsearch.worldbank.org/people/profile/209817" TargetMode="External"/><Relationship Id="rId872" Type="http://schemas.openxmlformats.org/officeDocument/2006/relationships/hyperlink" Target="http://wbsearch.worldbank.org/people/profile/94907" TargetMode="External"/><Relationship Id="rId1088" Type="http://schemas.openxmlformats.org/officeDocument/2006/relationships/hyperlink" Target="http://wbsearch.worldbank.org/people/profile/20434" TargetMode="External"/><Relationship Id="rId1295" Type="http://schemas.openxmlformats.org/officeDocument/2006/relationships/hyperlink" Target="http://wbsearch.worldbank.org/people/profile/308032" TargetMode="External"/><Relationship Id="rId318" Type="http://schemas.openxmlformats.org/officeDocument/2006/relationships/hyperlink" Target="http://wbsearch.worldbank.org/people/profile/86163" TargetMode="External"/><Relationship Id="rId525" Type="http://schemas.openxmlformats.org/officeDocument/2006/relationships/hyperlink" Target="http://wbsearch.worldbank.org/people/profile/151110" TargetMode="External"/><Relationship Id="rId732" Type="http://schemas.openxmlformats.org/officeDocument/2006/relationships/hyperlink" Target="http://wbsearch.worldbank.org/people/profile/258748" TargetMode="External"/><Relationship Id="rId1155" Type="http://schemas.openxmlformats.org/officeDocument/2006/relationships/hyperlink" Target="http://wbsearch.worldbank.org/people/profile/311812" TargetMode="External"/><Relationship Id="rId1362" Type="http://schemas.openxmlformats.org/officeDocument/2006/relationships/hyperlink" Target="http://wbsearch.worldbank.org/people/profile/190919" TargetMode="External"/><Relationship Id="rId99" Type="http://schemas.openxmlformats.org/officeDocument/2006/relationships/hyperlink" Target="http://wbsearch.worldbank.org/people/profile/184153" TargetMode="External"/><Relationship Id="rId1015" Type="http://schemas.openxmlformats.org/officeDocument/2006/relationships/hyperlink" Target="http://wbsearch.worldbank.org/people/profile/17929" TargetMode="External"/><Relationship Id="rId1222" Type="http://schemas.openxmlformats.org/officeDocument/2006/relationships/hyperlink" Target="http://wbsearch.worldbank.org/people/profile/77914" TargetMode="External"/><Relationship Id="rId1667" Type="http://schemas.openxmlformats.org/officeDocument/2006/relationships/hyperlink" Target="http://wbsearch.worldbank.org/people/profile/290580" TargetMode="External"/><Relationship Id="rId1874" Type="http://schemas.openxmlformats.org/officeDocument/2006/relationships/hyperlink" Target="http://wbsearch.worldbank.org/people/profile/189640" TargetMode="External"/><Relationship Id="rId1527" Type="http://schemas.openxmlformats.org/officeDocument/2006/relationships/hyperlink" Target="http://wbsearch.worldbank.org/people/profile/304657" TargetMode="External"/><Relationship Id="rId1734" Type="http://schemas.openxmlformats.org/officeDocument/2006/relationships/hyperlink" Target="http://wbsearch.worldbank.org/people/profile/377395" TargetMode="External"/><Relationship Id="rId1941" Type="http://schemas.openxmlformats.org/officeDocument/2006/relationships/hyperlink" Target="http://wbsearch.worldbank.org/people/profile/84301" TargetMode="External"/><Relationship Id="rId26" Type="http://schemas.openxmlformats.org/officeDocument/2006/relationships/hyperlink" Target="http://projportal.worldbank.org/servlet/secmain?pagePK=112935&amp;piPK=69345&amp;theSitePK=213348&amp;menuPK=109012&amp;PSPID=P156687" TargetMode="External"/><Relationship Id="rId175" Type="http://schemas.openxmlformats.org/officeDocument/2006/relationships/hyperlink" Target="http://wbsearch.worldbank.org/people/profile/20287" TargetMode="External"/><Relationship Id="rId1801" Type="http://schemas.openxmlformats.org/officeDocument/2006/relationships/hyperlink" Target="http://wbsearch.worldbank.org/people/profile/459748" TargetMode="External"/><Relationship Id="rId382" Type="http://schemas.openxmlformats.org/officeDocument/2006/relationships/hyperlink" Target="http://wbsearch.worldbank.org/people/profile/20287" TargetMode="External"/><Relationship Id="rId687" Type="http://schemas.openxmlformats.org/officeDocument/2006/relationships/hyperlink" Target="http://wbsearch.worldbank.org/people/profile/20287" TargetMode="External"/><Relationship Id="rId2063" Type="http://schemas.openxmlformats.org/officeDocument/2006/relationships/hyperlink" Target="http://projportal.worldbank.org/servlet/secmain?pagePK=112935&amp;piPK=69345&amp;theSitePK=213348&amp;menuPK=109012&amp;PSPID=P156400" TargetMode="External"/><Relationship Id="rId242" Type="http://schemas.openxmlformats.org/officeDocument/2006/relationships/hyperlink" Target="http://wbsearch.worldbank.org/people/profile/90061" TargetMode="External"/><Relationship Id="rId894" Type="http://schemas.openxmlformats.org/officeDocument/2006/relationships/hyperlink" Target="http://wbsearch.worldbank.org/people/profile/85487" TargetMode="External"/><Relationship Id="rId1177" Type="http://schemas.openxmlformats.org/officeDocument/2006/relationships/hyperlink" Target="http://wbsearch.worldbank.org/people/profile/21758" TargetMode="External"/><Relationship Id="rId102" Type="http://schemas.openxmlformats.org/officeDocument/2006/relationships/hyperlink" Target="http://wbsearch.worldbank.org/people/profile/227052" TargetMode="External"/><Relationship Id="rId547" Type="http://schemas.openxmlformats.org/officeDocument/2006/relationships/hyperlink" Target="http://wbsearch.worldbank.org/people/profile/20287" TargetMode="External"/><Relationship Id="rId754" Type="http://schemas.openxmlformats.org/officeDocument/2006/relationships/hyperlink" Target="http://wbsearch.worldbank.org/people/profile/253180" TargetMode="External"/><Relationship Id="rId961" Type="http://schemas.openxmlformats.org/officeDocument/2006/relationships/hyperlink" Target="http://wbsearch.worldbank.org/people/profile/18473" TargetMode="External"/><Relationship Id="rId1384" Type="http://schemas.openxmlformats.org/officeDocument/2006/relationships/hyperlink" Target="http://wbsearch.worldbank.org/people/profile/214019" TargetMode="External"/><Relationship Id="rId1591" Type="http://schemas.openxmlformats.org/officeDocument/2006/relationships/hyperlink" Target="http://wbsearch.worldbank.org/people/profile/295827" TargetMode="External"/><Relationship Id="rId1689" Type="http://schemas.openxmlformats.org/officeDocument/2006/relationships/hyperlink" Target="http://wbsearch.worldbank.org/people/profile/151684" TargetMode="External"/><Relationship Id="rId90" Type="http://schemas.openxmlformats.org/officeDocument/2006/relationships/hyperlink" Target="http://wbsearch.worldbank.org/people/profile/76300" TargetMode="External"/><Relationship Id="rId407" Type="http://schemas.openxmlformats.org/officeDocument/2006/relationships/hyperlink" Target="http://wbsearch.worldbank.org/people/profile/20287" TargetMode="External"/><Relationship Id="rId614" Type="http://schemas.openxmlformats.org/officeDocument/2006/relationships/hyperlink" Target="http://wbsearch.worldbank.org/people/profile/273897" TargetMode="External"/><Relationship Id="rId821" Type="http://schemas.openxmlformats.org/officeDocument/2006/relationships/hyperlink" Target="http://wbsearch.worldbank.org/people/profile/166653" TargetMode="External"/><Relationship Id="rId1037" Type="http://schemas.openxmlformats.org/officeDocument/2006/relationships/hyperlink" Target="http://wbsearch.worldbank.org/people/profile/359522" TargetMode="External"/><Relationship Id="rId1244" Type="http://schemas.openxmlformats.org/officeDocument/2006/relationships/hyperlink" Target="http://wbsearch.worldbank.org/people/profile/17929" TargetMode="External"/><Relationship Id="rId1451" Type="http://schemas.openxmlformats.org/officeDocument/2006/relationships/hyperlink" Target="http://wbsearch.worldbank.org/people/profile/307142" TargetMode="External"/><Relationship Id="rId1896" Type="http://schemas.openxmlformats.org/officeDocument/2006/relationships/hyperlink" Target="http://wbsearch.worldbank.org/people/profile/311812" TargetMode="External"/><Relationship Id="rId919" Type="http://schemas.openxmlformats.org/officeDocument/2006/relationships/hyperlink" Target="http://wbsearch.worldbank.org/people/profile/377258" TargetMode="External"/><Relationship Id="rId1104" Type="http://schemas.openxmlformats.org/officeDocument/2006/relationships/hyperlink" Target="http://wbsearch.worldbank.org/people/profile/86104" TargetMode="External"/><Relationship Id="rId1311" Type="http://schemas.openxmlformats.org/officeDocument/2006/relationships/hyperlink" Target="http://wbsearch.worldbank.org/people/profile/254593" TargetMode="External"/><Relationship Id="rId1549" Type="http://schemas.openxmlformats.org/officeDocument/2006/relationships/hyperlink" Target="http://wbsearch.worldbank.org/people/profile/290408" TargetMode="External"/><Relationship Id="rId1756" Type="http://schemas.openxmlformats.org/officeDocument/2006/relationships/hyperlink" Target="http://wbsearch.worldbank.org/people/profile/176404" TargetMode="External"/><Relationship Id="rId1963" Type="http://schemas.openxmlformats.org/officeDocument/2006/relationships/hyperlink" Target="http://wbsearch.worldbank.org/people/profile/177170" TargetMode="External"/><Relationship Id="rId48" Type="http://schemas.openxmlformats.org/officeDocument/2006/relationships/hyperlink" Target="http://projportal.worldbank.org/servlet/secmain?pagePK=112935&amp;piPK=69345&amp;theSitePK=213348&amp;menuPK=109012&amp;PSPID=P144688" TargetMode="External"/><Relationship Id="rId1409" Type="http://schemas.openxmlformats.org/officeDocument/2006/relationships/hyperlink" Target="http://wbsearch.worldbank.org/people/profile/293126" TargetMode="External"/><Relationship Id="rId1616" Type="http://schemas.openxmlformats.org/officeDocument/2006/relationships/hyperlink" Target="http://wbsearch.worldbank.org/people/profile/105327" TargetMode="External"/><Relationship Id="rId1823" Type="http://schemas.openxmlformats.org/officeDocument/2006/relationships/hyperlink" Target="http://wbsearch.worldbank.org/people/profile/326583" TargetMode="External"/><Relationship Id="rId197" Type="http://schemas.openxmlformats.org/officeDocument/2006/relationships/hyperlink" Target="http://wbsearch.worldbank.org/people/profile/10949" TargetMode="External"/><Relationship Id="rId2085" Type="http://schemas.openxmlformats.org/officeDocument/2006/relationships/hyperlink" Target="http://wbsearch.worldbank.org/people/profile/277400" TargetMode="External"/><Relationship Id="rId264" Type="http://schemas.openxmlformats.org/officeDocument/2006/relationships/hyperlink" Target="http://wbsearch.worldbank.org/people/profile/20595" TargetMode="External"/><Relationship Id="rId471" Type="http://schemas.openxmlformats.org/officeDocument/2006/relationships/hyperlink" Target="http://wbsearch.worldbank.org/people/profile/221825" TargetMode="External"/><Relationship Id="rId124" Type="http://schemas.openxmlformats.org/officeDocument/2006/relationships/hyperlink" Target="http://wbsearch.worldbank.org/people/profile/16885" TargetMode="External"/><Relationship Id="rId569" Type="http://schemas.openxmlformats.org/officeDocument/2006/relationships/hyperlink" Target="http://wbsearch.worldbank.org/people/profile/233853" TargetMode="External"/><Relationship Id="rId776" Type="http://schemas.openxmlformats.org/officeDocument/2006/relationships/hyperlink" Target="http://wbsearch.worldbank.org/people/profile/166135" TargetMode="External"/><Relationship Id="rId983" Type="http://schemas.openxmlformats.org/officeDocument/2006/relationships/hyperlink" Target="http://wbsearch.worldbank.org/people/profile/334060" TargetMode="External"/><Relationship Id="rId1199" Type="http://schemas.openxmlformats.org/officeDocument/2006/relationships/hyperlink" Target="http://wbsearch.worldbank.org/people/profile/147494" TargetMode="External"/><Relationship Id="rId331" Type="http://schemas.openxmlformats.org/officeDocument/2006/relationships/hyperlink" Target="http://wbsearch.worldbank.org/people/profile/19609" TargetMode="External"/><Relationship Id="rId429" Type="http://schemas.openxmlformats.org/officeDocument/2006/relationships/hyperlink" Target="http://wbsearch.worldbank.org/people/profile/73596" TargetMode="External"/><Relationship Id="rId636" Type="http://schemas.openxmlformats.org/officeDocument/2006/relationships/hyperlink" Target="http://wbsearch.worldbank.org/people/profile/74233" TargetMode="External"/><Relationship Id="rId1059" Type="http://schemas.openxmlformats.org/officeDocument/2006/relationships/hyperlink" Target="http://wbsearch.worldbank.org/people/profile/316220" TargetMode="External"/><Relationship Id="rId1266" Type="http://schemas.openxmlformats.org/officeDocument/2006/relationships/hyperlink" Target="http://wbsearch.worldbank.org/people/profile/205355" TargetMode="External"/><Relationship Id="rId1473" Type="http://schemas.openxmlformats.org/officeDocument/2006/relationships/hyperlink" Target="http://wbsearch.worldbank.org/people/profile/185161" TargetMode="External"/><Relationship Id="rId2012" Type="http://schemas.openxmlformats.org/officeDocument/2006/relationships/hyperlink" Target="http://wbsearch.worldbank.org/people/profile/235707" TargetMode="External"/><Relationship Id="rId843" Type="http://schemas.openxmlformats.org/officeDocument/2006/relationships/hyperlink" Target="http://wbsearch.worldbank.org/people/profile/245558" TargetMode="External"/><Relationship Id="rId1126" Type="http://schemas.openxmlformats.org/officeDocument/2006/relationships/hyperlink" Target="http://wbsearch.worldbank.org/people/profile/190387" TargetMode="External"/><Relationship Id="rId1680" Type="http://schemas.openxmlformats.org/officeDocument/2006/relationships/hyperlink" Target="http://wbsearch.worldbank.org/people/profile/354400" TargetMode="External"/><Relationship Id="rId1778" Type="http://schemas.openxmlformats.org/officeDocument/2006/relationships/hyperlink" Target="http://wbsearch.worldbank.org/people/profile/211295" TargetMode="External"/><Relationship Id="rId1985" Type="http://schemas.openxmlformats.org/officeDocument/2006/relationships/hyperlink" Target="http://wbsearch.worldbank.org/people/profile/313209" TargetMode="External"/><Relationship Id="rId703" Type="http://schemas.openxmlformats.org/officeDocument/2006/relationships/hyperlink" Target="http://wbsearch.worldbank.org/people/profile/99289" TargetMode="External"/><Relationship Id="rId910" Type="http://schemas.openxmlformats.org/officeDocument/2006/relationships/hyperlink" Target="http://wbsearch.worldbank.org/people/profile/20287" TargetMode="External"/><Relationship Id="rId1333" Type="http://schemas.openxmlformats.org/officeDocument/2006/relationships/hyperlink" Target="http://wbsearch.worldbank.org/people/profile/336465" TargetMode="External"/><Relationship Id="rId1540" Type="http://schemas.openxmlformats.org/officeDocument/2006/relationships/hyperlink" Target="http://wbsearch.worldbank.org/people/profile/105327" TargetMode="External"/><Relationship Id="rId1638" Type="http://schemas.openxmlformats.org/officeDocument/2006/relationships/hyperlink" Target="http://wbsearch.worldbank.org/people/profile/18476" TargetMode="External"/><Relationship Id="rId1400" Type="http://schemas.openxmlformats.org/officeDocument/2006/relationships/hyperlink" Target="http://wbsearch.worldbank.org/people/profile/72693" TargetMode="External"/><Relationship Id="rId1845" Type="http://schemas.openxmlformats.org/officeDocument/2006/relationships/hyperlink" Target="http://wbsearch.worldbank.org/people/profile/182329" TargetMode="External"/><Relationship Id="rId1705" Type="http://schemas.openxmlformats.org/officeDocument/2006/relationships/hyperlink" Target="http://wbsearch.worldbank.org/people/profile/383202" TargetMode="External"/><Relationship Id="rId1912" Type="http://schemas.openxmlformats.org/officeDocument/2006/relationships/hyperlink" Target="http://wbsearch.worldbank.org/people/profile/175449" TargetMode="External"/><Relationship Id="rId286" Type="http://schemas.openxmlformats.org/officeDocument/2006/relationships/hyperlink" Target="http://wbsearch.worldbank.org/people/profile/103020" TargetMode="External"/><Relationship Id="rId493" Type="http://schemas.openxmlformats.org/officeDocument/2006/relationships/hyperlink" Target="http://wbsearch.worldbank.org/people/profile/196565" TargetMode="External"/><Relationship Id="rId146" Type="http://schemas.openxmlformats.org/officeDocument/2006/relationships/hyperlink" Target="http://wbsearch.worldbank.org/people/profile/171418" TargetMode="External"/><Relationship Id="rId353" Type="http://schemas.openxmlformats.org/officeDocument/2006/relationships/hyperlink" Target="http://wbsearch.worldbank.org/people/profile/188436" TargetMode="External"/><Relationship Id="rId560" Type="http://schemas.openxmlformats.org/officeDocument/2006/relationships/hyperlink" Target="http://wbsearch.worldbank.org/people/profile/55308" TargetMode="External"/><Relationship Id="rId798" Type="http://schemas.openxmlformats.org/officeDocument/2006/relationships/hyperlink" Target="http://wbsearch.worldbank.org/people/profile/257950" TargetMode="External"/><Relationship Id="rId1190" Type="http://schemas.openxmlformats.org/officeDocument/2006/relationships/hyperlink" Target="http://wbsearch.worldbank.org/people/profile/291882" TargetMode="External"/><Relationship Id="rId2034" Type="http://schemas.openxmlformats.org/officeDocument/2006/relationships/hyperlink" Target="http://wbsearch.worldbank.org/people/profile/327471" TargetMode="External"/><Relationship Id="rId213" Type="http://schemas.openxmlformats.org/officeDocument/2006/relationships/hyperlink" Target="http://wbsearch.worldbank.org/people/profile/244175" TargetMode="External"/><Relationship Id="rId420" Type="http://schemas.openxmlformats.org/officeDocument/2006/relationships/hyperlink" Target="http://wbsearch.worldbank.org/people/profile/72693" TargetMode="External"/><Relationship Id="rId658" Type="http://schemas.openxmlformats.org/officeDocument/2006/relationships/hyperlink" Target="http://wbsearch.worldbank.org/people/profile/18983" TargetMode="External"/><Relationship Id="rId865" Type="http://schemas.openxmlformats.org/officeDocument/2006/relationships/hyperlink" Target="http://wbsearch.worldbank.org/people/profile/213854" TargetMode="External"/><Relationship Id="rId1050" Type="http://schemas.openxmlformats.org/officeDocument/2006/relationships/hyperlink" Target="http://wbsearch.worldbank.org/people/profile/377395" TargetMode="External"/><Relationship Id="rId1288" Type="http://schemas.openxmlformats.org/officeDocument/2006/relationships/hyperlink" Target="http://wbsearch.worldbank.org/people/profile/17929" TargetMode="External"/><Relationship Id="rId1495" Type="http://schemas.openxmlformats.org/officeDocument/2006/relationships/hyperlink" Target="http://wbsearch.worldbank.org/people/profile/372607" TargetMode="External"/><Relationship Id="rId2101" Type="http://schemas.openxmlformats.org/officeDocument/2006/relationships/hyperlink" Target="http://wbsearch.worldbank.org/people/profile/227556" TargetMode="External"/><Relationship Id="rId518" Type="http://schemas.openxmlformats.org/officeDocument/2006/relationships/hyperlink" Target="http://wbsearch.worldbank.org/people/profile/98670" TargetMode="External"/><Relationship Id="rId725" Type="http://schemas.openxmlformats.org/officeDocument/2006/relationships/hyperlink" Target="http://wbsearch.worldbank.org/people/profile/74233" TargetMode="External"/><Relationship Id="rId932" Type="http://schemas.openxmlformats.org/officeDocument/2006/relationships/hyperlink" Target="http://wbsearch.worldbank.org/people/profile/20434" TargetMode="External"/><Relationship Id="rId1148" Type="http://schemas.openxmlformats.org/officeDocument/2006/relationships/hyperlink" Target="http://wbsearch.worldbank.org/people/profile/364987" TargetMode="External"/><Relationship Id="rId1355" Type="http://schemas.openxmlformats.org/officeDocument/2006/relationships/hyperlink" Target="http://wbsearch.worldbank.org/people/profile/188043" TargetMode="External"/><Relationship Id="rId1562" Type="http://schemas.openxmlformats.org/officeDocument/2006/relationships/hyperlink" Target="http://wbsearch.worldbank.org/people/profile/86248" TargetMode="External"/><Relationship Id="rId1008" Type="http://schemas.openxmlformats.org/officeDocument/2006/relationships/hyperlink" Target="http://wbsearch.worldbank.org/people/profile/269598" TargetMode="External"/><Relationship Id="rId1215" Type="http://schemas.openxmlformats.org/officeDocument/2006/relationships/hyperlink" Target="http://wbsearch.worldbank.org/people/profile/354400" TargetMode="External"/><Relationship Id="rId1422" Type="http://schemas.openxmlformats.org/officeDocument/2006/relationships/hyperlink" Target="http://wbsearch.worldbank.org/people/profile/18476" TargetMode="External"/><Relationship Id="rId1867" Type="http://schemas.openxmlformats.org/officeDocument/2006/relationships/hyperlink" Target="http://wbsearch.worldbank.org/people/profile/269598" TargetMode="External"/><Relationship Id="rId61" Type="http://schemas.openxmlformats.org/officeDocument/2006/relationships/hyperlink" Target="http://projportal.worldbank.org/servlet/secmain?pagePK=112935&amp;piPK=69345&amp;theSitePK=213348&amp;menuPK=109012&amp;PSPID=P163121" TargetMode="External"/><Relationship Id="rId1727" Type="http://schemas.openxmlformats.org/officeDocument/2006/relationships/hyperlink" Target="http://wbsearch.worldbank.org/people/profile/327985" TargetMode="External"/><Relationship Id="rId1934" Type="http://schemas.openxmlformats.org/officeDocument/2006/relationships/hyperlink" Target="http://wbsearch.worldbank.org/people/profile/377395" TargetMode="External"/><Relationship Id="rId19" Type="http://schemas.openxmlformats.org/officeDocument/2006/relationships/hyperlink" Target="http://projportal.worldbank.org/servlet/secmain?pagePK=112935&amp;piPK=69345&amp;theSitePK=213348&amp;menuPK=109012&amp;PSPID=P154561" TargetMode="External"/><Relationship Id="rId168" Type="http://schemas.openxmlformats.org/officeDocument/2006/relationships/hyperlink" Target="http://wbsearch.worldbank.org/people/profile/73459" TargetMode="External"/><Relationship Id="rId375" Type="http://schemas.openxmlformats.org/officeDocument/2006/relationships/hyperlink" Target="http://wbsearch.worldbank.org/people/profile/22009" TargetMode="External"/><Relationship Id="rId582" Type="http://schemas.openxmlformats.org/officeDocument/2006/relationships/hyperlink" Target="http://wbsearch.worldbank.org/people/profile/84370" TargetMode="External"/><Relationship Id="rId2056" Type="http://schemas.openxmlformats.org/officeDocument/2006/relationships/hyperlink" Target="http://wbsearch.worldbank.org/people/profile/364824" TargetMode="External"/><Relationship Id="rId3" Type="http://schemas.openxmlformats.org/officeDocument/2006/relationships/hyperlink" Target="http://projportal.worldbank.org/servlet/secmain?pagePK=112935&amp;piPK=69345&amp;theSitePK=213348&amp;menuPK=109012&amp;PSPID=P127508" TargetMode="External"/><Relationship Id="rId235" Type="http://schemas.openxmlformats.org/officeDocument/2006/relationships/hyperlink" Target="http://wbsearch.worldbank.org/people/profile/239466" TargetMode="External"/><Relationship Id="rId442" Type="http://schemas.openxmlformats.org/officeDocument/2006/relationships/hyperlink" Target="http://wbsearch.worldbank.org/people/profile/166135" TargetMode="External"/><Relationship Id="rId887" Type="http://schemas.openxmlformats.org/officeDocument/2006/relationships/hyperlink" Target="http://wbsearch.worldbank.org/people/profile/72693" TargetMode="External"/><Relationship Id="rId1072" Type="http://schemas.openxmlformats.org/officeDocument/2006/relationships/hyperlink" Target="http://wbsearch.worldbank.org/people/profile/211295" TargetMode="External"/><Relationship Id="rId302" Type="http://schemas.openxmlformats.org/officeDocument/2006/relationships/hyperlink" Target="http://wbsearch.worldbank.org/people/profile/179891" TargetMode="External"/><Relationship Id="rId747" Type="http://schemas.openxmlformats.org/officeDocument/2006/relationships/hyperlink" Target="http://wbsearch.worldbank.org/people/profile/187579" TargetMode="External"/><Relationship Id="rId954" Type="http://schemas.openxmlformats.org/officeDocument/2006/relationships/hyperlink" Target="http://wbsearch.worldbank.org/people/profile/84370" TargetMode="External"/><Relationship Id="rId1377" Type="http://schemas.openxmlformats.org/officeDocument/2006/relationships/hyperlink" Target="http://wbsearch.worldbank.org/people/profile/315237" TargetMode="External"/><Relationship Id="rId1584" Type="http://schemas.openxmlformats.org/officeDocument/2006/relationships/hyperlink" Target="http://wbsearch.worldbank.org/people/profile/214019" TargetMode="External"/><Relationship Id="rId1791" Type="http://schemas.openxmlformats.org/officeDocument/2006/relationships/hyperlink" Target="http://wbsearch.worldbank.org/people/profile/306666" TargetMode="External"/><Relationship Id="rId83" Type="http://schemas.openxmlformats.org/officeDocument/2006/relationships/hyperlink" Target="http://projportal.worldbank.org/servlet/secmain?pagePK=112935&amp;piPK=69345&amp;theSitePK=213348&amp;menuPK=109012&amp;PSPID=P160801" TargetMode="External"/><Relationship Id="rId607" Type="http://schemas.openxmlformats.org/officeDocument/2006/relationships/hyperlink" Target="http://wbsearch.worldbank.org/people/profile/151684" TargetMode="External"/><Relationship Id="rId814" Type="http://schemas.openxmlformats.org/officeDocument/2006/relationships/hyperlink" Target="http://wbsearch.worldbank.org/people/profile/310654" TargetMode="External"/><Relationship Id="rId1237" Type="http://schemas.openxmlformats.org/officeDocument/2006/relationships/hyperlink" Target="http://wbsearch.worldbank.org/people/profile/91177" TargetMode="External"/><Relationship Id="rId1444" Type="http://schemas.openxmlformats.org/officeDocument/2006/relationships/hyperlink" Target="http://wbsearch.worldbank.org/people/profile/279884" TargetMode="External"/><Relationship Id="rId1651" Type="http://schemas.openxmlformats.org/officeDocument/2006/relationships/hyperlink" Target="http://wbsearch.worldbank.org/people/profile/214693" TargetMode="External"/><Relationship Id="rId1889" Type="http://schemas.openxmlformats.org/officeDocument/2006/relationships/hyperlink" Target="http://wbsearch.worldbank.org/people/profile/226518" TargetMode="External"/><Relationship Id="rId1304" Type="http://schemas.openxmlformats.org/officeDocument/2006/relationships/hyperlink" Target="http://wbsearch.worldbank.org/people/profile/20287" TargetMode="External"/><Relationship Id="rId1511" Type="http://schemas.openxmlformats.org/officeDocument/2006/relationships/hyperlink" Target="http://wbsearch.worldbank.org/people/profile/86213" TargetMode="External"/><Relationship Id="rId1749" Type="http://schemas.openxmlformats.org/officeDocument/2006/relationships/hyperlink" Target="http://wbsearch.worldbank.org/people/profile/242183" TargetMode="External"/><Relationship Id="rId1956" Type="http://schemas.openxmlformats.org/officeDocument/2006/relationships/hyperlink" Target="http://wbsearch.worldbank.org/people/profile/214019" TargetMode="External"/><Relationship Id="rId1609" Type="http://schemas.openxmlformats.org/officeDocument/2006/relationships/hyperlink" Target="http://wbsearch.worldbank.org/people/profile/227556" TargetMode="External"/><Relationship Id="rId1816" Type="http://schemas.openxmlformats.org/officeDocument/2006/relationships/hyperlink" Target="http://wbsearch.worldbank.org/people/profile/253502" TargetMode="External"/><Relationship Id="rId10" Type="http://schemas.openxmlformats.org/officeDocument/2006/relationships/hyperlink" Target="http://projportal.worldbank.org/servlet/secmain?pagePK=112935&amp;piPK=69345&amp;theSitePK=213348&amp;menuPK=109012&amp;PSPID=P150754" TargetMode="External"/><Relationship Id="rId397" Type="http://schemas.openxmlformats.org/officeDocument/2006/relationships/hyperlink" Target="http://wbsearch.worldbank.org/people/profile/20337" TargetMode="External"/><Relationship Id="rId2078" Type="http://schemas.openxmlformats.org/officeDocument/2006/relationships/hyperlink" Target="http://projportal.worldbank.org/servlet/secmain?pagePK=112935&amp;piPK=69345&amp;theSitePK=213348&amp;menuPK=109012&amp;PSPID=P159160" TargetMode="External"/><Relationship Id="rId257" Type="http://schemas.openxmlformats.org/officeDocument/2006/relationships/hyperlink" Target="http://wbsearch.worldbank.org/people/profile/83465" TargetMode="External"/><Relationship Id="rId464" Type="http://schemas.openxmlformats.org/officeDocument/2006/relationships/hyperlink" Target="http://wbsearch.worldbank.org/people/profile/149346" TargetMode="External"/><Relationship Id="rId1094" Type="http://schemas.openxmlformats.org/officeDocument/2006/relationships/hyperlink" Target="http://wbsearch.worldbank.org/people/profile/20287" TargetMode="External"/><Relationship Id="rId117" Type="http://schemas.openxmlformats.org/officeDocument/2006/relationships/hyperlink" Target="http://wbsearch.worldbank.org/people/profile/181122" TargetMode="External"/><Relationship Id="rId671" Type="http://schemas.openxmlformats.org/officeDocument/2006/relationships/hyperlink" Target="http://wbsearch.worldbank.org/people/profile/21758" TargetMode="External"/><Relationship Id="rId769" Type="http://schemas.openxmlformats.org/officeDocument/2006/relationships/hyperlink" Target="http://wbsearch.worldbank.org/people/profile/208535" TargetMode="External"/><Relationship Id="rId976" Type="http://schemas.openxmlformats.org/officeDocument/2006/relationships/hyperlink" Target="http://wbsearch.worldbank.org/people/profile/233847" TargetMode="External"/><Relationship Id="rId1399" Type="http://schemas.openxmlformats.org/officeDocument/2006/relationships/hyperlink" Target="http://wbsearch.worldbank.org/people/profile/336002" TargetMode="External"/><Relationship Id="rId324" Type="http://schemas.openxmlformats.org/officeDocument/2006/relationships/hyperlink" Target="http://wbsearch.worldbank.org/people/profile/11400" TargetMode="External"/><Relationship Id="rId531" Type="http://schemas.openxmlformats.org/officeDocument/2006/relationships/hyperlink" Target="http://wbsearch.worldbank.org/people/profile/84370" TargetMode="External"/><Relationship Id="rId629" Type="http://schemas.openxmlformats.org/officeDocument/2006/relationships/hyperlink" Target="http://wbsearch.worldbank.org/people/profile/360962" TargetMode="External"/><Relationship Id="rId1161" Type="http://schemas.openxmlformats.org/officeDocument/2006/relationships/hyperlink" Target="http://wbsearch.worldbank.org/people/profile/232119" TargetMode="External"/><Relationship Id="rId1259" Type="http://schemas.openxmlformats.org/officeDocument/2006/relationships/hyperlink" Target="http://wbsearch.worldbank.org/people/profile/228421" TargetMode="External"/><Relationship Id="rId1466" Type="http://schemas.openxmlformats.org/officeDocument/2006/relationships/hyperlink" Target="http://wbsearch.worldbank.org/people/profile/19604" TargetMode="External"/><Relationship Id="rId2005" Type="http://schemas.openxmlformats.org/officeDocument/2006/relationships/hyperlink" Target="http://wbsearch.worldbank.org/people/profile/313209" TargetMode="External"/><Relationship Id="rId836" Type="http://schemas.openxmlformats.org/officeDocument/2006/relationships/hyperlink" Target="http://wbsearch.worldbank.org/people/profile/20434" TargetMode="External"/><Relationship Id="rId1021" Type="http://schemas.openxmlformats.org/officeDocument/2006/relationships/hyperlink" Target="http://wbsearch.worldbank.org/people/profile/76595" TargetMode="External"/><Relationship Id="rId1119" Type="http://schemas.openxmlformats.org/officeDocument/2006/relationships/hyperlink" Target="http://wbsearch.worldbank.org/people/profile/101152" TargetMode="External"/><Relationship Id="rId1673" Type="http://schemas.openxmlformats.org/officeDocument/2006/relationships/hyperlink" Target="http://wbsearch.worldbank.org/people/profile/359522" TargetMode="External"/><Relationship Id="rId1880" Type="http://schemas.openxmlformats.org/officeDocument/2006/relationships/hyperlink" Target="http://wbsearch.worldbank.org/people/profile/377395" TargetMode="External"/><Relationship Id="rId1978" Type="http://schemas.openxmlformats.org/officeDocument/2006/relationships/hyperlink" Target="http://wbsearch.worldbank.org/people/profile/279884" TargetMode="External"/><Relationship Id="rId903" Type="http://schemas.openxmlformats.org/officeDocument/2006/relationships/hyperlink" Target="http://wbsearch.worldbank.org/people/profile/50891" TargetMode="External"/><Relationship Id="rId1326" Type="http://schemas.openxmlformats.org/officeDocument/2006/relationships/hyperlink" Target="http://wbsearch.worldbank.org/people/profile/166135" TargetMode="External"/><Relationship Id="rId1533" Type="http://schemas.openxmlformats.org/officeDocument/2006/relationships/hyperlink" Target="http://wbsearch.worldbank.org/people/profile/85488" TargetMode="External"/><Relationship Id="rId1740" Type="http://schemas.openxmlformats.org/officeDocument/2006/relationships/hyperlink" Target="http://wbsearch.worldbank.org/people/profile/147494" TargetMode="External"/><Relationship Id="rId32" Type="http://schemas.openxmlformats.org/officeDocument/2006/relationships/hyperlink" Target="http://projportal.worldbank.org/servlet/secmain?pagePK=112935&amp;piPK=69345&amp;theSitePK=213348&amp;menuPK=109012&amp;PSPID=P158981" TargetMode="External"/><Relationship Id="rId1600" Type="http://schemas.openxmlformats.org/officeDocument/2006/relationships/hyperlink" Target="http://wbsearch.worldbank.org/people/profile/91133" TargetMode="External"/><Relationship Id="rId1838" Type="http://schemas.openxmlformats.org/officeDocument/2006/relationships/hyperlink" Target="http://wbsearch.worldbank.org/people/profile/324762" TargetMode="External"/><Relationship Id="rId181" Type="http://schemas.openxmlformats.org/officeDocument/2006/relationships/hyperlink" Target="http://wbsearch.worldbank.org/people/profile/84174" TargetMode="External"/><Relationship Id="rId1905" Type="http://schemas.openxmlformats.org/officeDocument/2006/relationships/hyperlink" Target="http://wbsearch.worldbank.org/people/profile/224611" TargetMode="External"/><Relationship Id="rId279" Type="http://schemas.openxmlformats.org/officeDocument/2006/relationships/hyperlink" Target="http://wbsearch.worldbank.org/people/profile/233864" TargetMode="External"/><Relationship Id="rId486" Type="http://schemas.openxmlformats.org/officeDocument/2006/relationships/hyperlink" Target="http://wbsearch.worldbank.org/people/profile/72693" TargetMode="External"/><Relationship Id="rId693" Type="http://schemas.openxmlformats.org/officeDocument/2006/relationships/hyperlink" Target="http://wbsearch.worldbank.org/people/profile/163249" TargetMode="External"/><Relationship Id="rId139" Type="http://schemas.openxmlformats.org/officeDocument/2006/relationships/hyperlink" Target="http://wbsearch.worldbank.org/people/profile/22656" TargetMode="External"/><Relationship Id="rId346" Type="http://schemas.openxmlformats.org/officeDocument/2006/relationships/hyperlink" Target="http://wbsearch.worldbank.org/people/profile/206347" TargetMode="External"/><Relationship Id="rId553" Type="http://schemas.openxmlformats.org/officeDocument/2006/relationships/hyperlink" Target="http://wbsearch.worldbank.org/people/profile/85488" TargetMode="External"/><Relationship Id="rId760" Type="http://schemas.openxmlformats.org/officeDocument/2006/relationships/hyperlink" Target="http://wbsearch.worldbank.org/people/profile/179891" TargetMode="External"/><Relationship Id="rId998" Type="http://schemas.openxmlformats.org/officeDocument/2006/relationships/hyperlink" Target="http://wbsearch.worldbank.org/people/profile/200865" TargetMode="External"/><Relationship Id="rId1183" Type="http://schemas.openxmlformats.org/officeDocument/2006/relationships/hyperlink" Target="http://wbsearch.worldbank.org/people/profile/264786" TargetMode="External"/><Relationship Id="rId1390" Type="http://schemas.openxmlformats.org/officeDocument/2006/relationships/hyperlink" Target="http://wbsearch.worldbank.org/people/profile/279884" TargetMode="External"/><Relationship Id="rId2027" Type="http://schemas.openxmlformats.org/officeDocument/2006/relationships/hyperlink" Target="http://wbsearch.worldbank.org/people/profile/52369" TargetMode="External"/><Relationship Id="rId206" Type="http://schemas.openxmlformats.org/officeDocument/2006/relationships/hyperlink" Target="http://wbsearch.worldbank.org/people/profile/77169" TargetMode="External"/><Relationship Id="rId413" Type="http://schemas.openxmlformats.org/officeDocument/2006/relationships/hyperlink" Target="http://wbsearch.worldbank.org/people/profile/97579" TargetMode="External"/><Relationship Id="rId858" Type="http://schemas.openxmlformats.org/officeDocument/2006/relationships/hyperlink" Target="http://wbsearch.worldbank.org/people/profile/20434" TargetMode="External"/><Relationship Id="rId1043" Type="http://schemas.openxmlformats.org/officeDocument/2006/relationships/hyperlink" Target="http://wbsearch.worldbank.org/people/profile/99289" TargetMode="External"/><Relationship Id="rId1488" Type="http://schemas.openxmlformats.org/officeDocument/2006/relationships/hyperlink" Target="http://wbsearch.worldbank.org/people/profile/91133" TargetMode="External"/><Relationship Id="rId1695" Type="http://schemas.openxmlformats.org/officeDocument/2006/relationships/hyperlink" Target="http://wbsearch.worldbank.org/people/profile/464677" TargetMode="External"/><Relationship Id="rId620" Type="http://schemas.openxmlformats.org/officeDocument/2006/relationships/hyperlink" Target="http://wbsearch.worldbank.org/people/profile/98670" TargetMode="External"/><Relationship Id="rId718" Type="http://schemas.openxmlformats.org/officeDocument/2006/relationships/hyperlink" Target="http://wbsearch.worldbank.org/people/profile/257836" TargetMode="External"/><Relationship Id="rId925" Type="http://schemas.openxmlformats.org/officeDocument/2006/relationships/hyperlink" Target="http://wbsearch.worldbank.org/people/profile/206975" TargetMode="External"/><Relationship Id="rId1250" Type="http://schemas.openxmlformats.org/officeDocument/2006/relationships/hyperlink" Target="http://wbsearch.worldbank.org/people/profile/84370" TargetMode="External"/><Relationship Id="rId1348" Type="http://schemas.openxmlformats.org/officeDocument/2006/relationships/hyperlink" Target="http://wbsearch.worldbank.org/people/profile/178469" TargetMode="External"/><Relationship Id="rId1555" Type="http://schemas.openxmlformats.org/officeDocument/2006/relationships/hyperlink" Target="http://wbsearch.worldbank.org/people/profile/357613" TargetMode="External"/><Relationship Id="rId1762" Type="http://schemas.openxmlformats.org/officeDocument/2006/relationships/hyperlink" Target="http://wbsearch.worldbank.org/people/profile/19604" TargetMode="External"/><Relationship Id="rId1110" Type="http://schemas.openxmlformats.org/officeDocument/2006/relationships/hyperlink" Target="http://wbsearch.worldbank.org/people/profile/377395" TargetMode="External"/><Relationship Id="rId1208" Type="http://schemas.openxmlformats.org/officeDocument/2006/relationships/hyperlink" Target="http://wbsearch.worldbank.org/people/profile/171926" TargetMode="External"/><Relationship Id="rId1415" Type="http://schemas.openxmlformats.org/officeDocument/2006/relationships/hyperlink" Target="http://wbsearch.worldbank.org/people/profile/263752" TargetMode="External"/><Relationship Id="rId54" Type="http://schemas.openxmlformats.org/officeDocument/2006/relationships/hyperlink" Target="http://projportal.worldbank.org/servlet/secmain?pagePK=112935&amp;piPK=69345&amp;theSitePK=213348&amp;menuPK=109012&amp;PSPID=P161730" TargetMode="External"/><Relationship Id="rId1622" Type="http://schemas.openxmlformats.org/officeDocument/2006/relationships/hyperlink" Target="http://wbsearch.worldbank.org/people/profile/264786" TargetMode="External"/><Relationship Id="rId1927" Type="http://schemas.openxmlformats.org/officeDocument/2006/relationships/hyperlink" Target="http://wbsearch.worldbank.org/people/profile/219261" TargetMode="External"/><Relationship Id="rId2091" Type="http://schemas.openxmlformats.org/officeDocument/2006/relationships/hyperlink" Target="http://wbsearch.worldbank.org/people/profile/264786" TargetMode="External"/><Relationship Id="rId270" Type="http://schemas.openxmlformats.org/officeDocument/2006/relationships/hyperlink" Target="http://wbsearch.worldbank.org/people/profile/76483" TargetMode="External"/><Relationship Id="rId130" Type="http://schemas.openxmlformats.org/officeDocument/2006/relationships/hyperlink" Target="http://wbsearch.worldbank.org/people/profile/82883" TargetMode="External"/><Relationship Id="rId368" Type="http://schemas.openxmlformats.org/officeDocument/2006/relationships/hyperlink" Target="http://wbsearch.worldbank.org/people/profile/249355" TargetMode="External"/><Relationship Id="rId575" Type="http://schemas.openxmlformats.org/officeDocument/2006/relationships/hyperlink" Target="http://wbsearch.worldbank.org/people/profile/19604" TargetMode="External"/><Relationship Id="rId782" Type="http://schemas.openxmlformats.org/officeDocument/2006/relationships/hyperlink" Target="http://wbsearch.worldbank.org/people/profile/177582" TargetMode="External"/><Relationship Id="rId2049" Type="http://schemas.openxmlformats.org/officeDocument/2006/relationships/hyperlink" Target="http://wbsearch.worldbank.org/people/profile/181064" TargetMode="External"/><Relationship Id="rId228" Type="http://schemas.openxmlformats.org/officeDocument/2006/relationships/hyperlink" Target="http://wbsearch.worldbank.org/people/profile/18476" TargetMode="External"/><Relationship Id="rId435" Type="http://schemas.openxmlformats.org/officeDocument/2006/relationships/hyperlink" Target="http://wbsearch.worldbank.org/people/profile/290381" TargetMode="External"/><Relationship Id="rId642" Type="http://schemas.openxmlformats.org/officeDocument/2006/relationships/hyperlink" Target="http://wbsearch.worldbank.org/people/profile/332432" TargetMode="External"/><Relationship Id="rId1065" Type="http://schemas.openxmlformats.org/officeDocument/2006/relationships/hyperlink" Target="http://wbsearch.worldbank.org/people/profile/317947" TargetMode="External"/><Relationship Id="rId1272" Type="http://schemas.openxmlformats.org/officeDocument/2006/relationships/hyperlink" Target="http://wbsearch.worldbank.org/people/profile/263752" TargetMode="External"/><Relationship Id="rId502" Type="http://schemas.openxmlformats.org/officeDocument/2006/relationships/hyperlink" Target="http://wbsearch.worldbank.org/people/profile/175391" TargetMode="External"/><Relationship Id="rId947" Type="http://schemas.openxmlformats.org/officeDocument/2006/relationships/hyperlink" Target="http://wbsearch.worldbank.org/people/profile/258045" TargetMode="External"/><Relationship Id="rId1132" Type="http://schemas.openxmlformats.org/officeDocument/2006/relationships/hyperlink" Target="http://wbsearch.worldbank.org/people/profile/159704" TargetMode="External"/><Relationship Id="rId1577" Type="http://schemas.openxmlformats.org/officeDocument/2006/relationships/hyperlink" Target="http://wbsearch.worldbank.org/people/profile/75830" TargetMode="External"/><Relationship Id="rId1784" Type="http://schemas.openxmlformats.org/officeDocument/2006/relationships/hyperlink" Target="http://wbsearch.worldbank.org/people/profile/311812" TargetMode="External"/><Relationship Id="rId1991" Type="http://schemas.openxmlformats.org/officeDocument/2006/relationships/hyperlink" Target="http://wbsearch.worldbank.org/people/profile/224611" TargetMode="External"/><Relationship Id="rId76" Type="http://schemas.openxmlformats.org/officeDocument/2006/relationships/hyperlink" Target="http://projportal.worldbank.org/servlet/secmain?pagePK=112935&amp;piPK=69345&amp;theSitePK=213348&amp;menuPK=109012&amp;PSPID=P164322" TargetMode="External"/><Relationship Id="rId807" Type="http://schemas.openxmlformats.org/officeDocument/2006/relationships/hyperlink" Target="http://wbsearch.worldbank.org/people/profile/101065" TargetMode="External"/><Relationship Id="rId1437" Type="http://schemas.openxmlformats.org/officeDocument/2006/relationships/hyperlink" Target="http://wbsearch.worldbank.org/people/profile/164040" TargetMode="External"/><Relationship Id="rId1644" Type="http://schemas.openxmlformats.org/officeDocument/2006/relationships/hyperlink" Target="http://wbsearch.worldbank.org/people/profile/105327" TargetMode="External"/><Relationship Id="rId1851" Type="http://schemas.openxmlformats.org/officeDocument/2006/relationships/hyperlink" Target="http://wbsearch.worldbank.org/people/profile/322606" TargetMode="External"/><Relationship Id="rId1504" Type="http://schemas.openxmlformats.org/officeDocument/2006/relationships/hyperlink" Target="http://wbsearch.worldbank.org/people/profile/162804" TargetMode="External"/><Relationship Id="rId1711" Type="http://schemas.openxmlformats.org/officeDocument/2006/relationships/hyperlink" Target="http://wbsearch.worldbank.org/people/profile/223947" TargetMode="External"/><Relationship Id="rId1949" Type="http://schemas.openxmlformats.org/officeDocument/2006/relationships/hyperlink" Target="http://wbsearch.worldbank.org/people/profile/364395" TargetMode="External"/><Relationship Id="rId292" Type="http://schemas.openxmlformats.org/officeDocument/2006/relationships/hyperlink" Target="http://wbsearch.worldbank.org/people/profile/65273" TargetMode="External"/><Relationship Id="rId1809" Type="http://schemas.openxmlformats.org/officeDocument/2006/relationships/hyperlink" Target="http://wbsearch.worldbank.org/people/profile/99289" TargetMode="External"/><Relationship Id="rId597" Type="http://schemas.openxmlformats.org/officeDocument/2006/relationships/hyperlink" Target="http://wbsearch.worldbank.org/people/profile/18476" TargetMode="External"/><Relationship Id="rId152" Type="http://schemas.openxmlformats.org/officeDocument/2006/relationships/hyperlink" Target="http://wbsearch.worldbank.org/people/profile/184071" TargetMode="External"/><Relationship Id="rId457" Type="http://schemas.openxmlformats.org/officeDocument/2006/relationships/hyperlink" Target="http://wbsearch.worldbank.org/people/profile/74233" TargetMode="External"/><Relationship Id="rId1087" Type="http://schemas.openxmlformats.org/officeDocument/2006/relationships/hyperlink" Target="http://wbsearch.worldbank.org/people/profile/323336" TargetMode="External"/><Relationship Id="rId1294" Type="http://schemas.openxmlformats.org/officeDocument/2006/relationships/hyperlink" Target="http://wbsearch.worldbank.org/people/profile/189640" TargetMode="External"/><Relationship Id="rId2040" Type="http://schemas.openxmlformats.org/officeDocument/2006/relationships/hyperlink" Target="http://wbsearch.worldbank.org/people/profile/327471" TargetMode="External"/><Relationship Id="rId664" Type="http://schemas.openxmlformats.org/officeDocument/2006/relationships/hyperlink" Target="http://wbsearch.worldbank.org/people/profile/314810" TargetMode="External"/><Relationship Id="rId871" Type="http://schemas.openxmlformats.org/officeDocument/2006/relationships/hyperlink" Target="http://wbsearch.worldbank.org/people/profile/85648" TargetMode="External"/><Relationship Id="rId969" Type="http://schemas.openxmlformats.org/officeDocument/2006/relationships/hyperlink" Target="http://wbsearch.worldbank.org/people/profile/151268" TargetMode="External"/><Relationship Id="rId1599" Type="http://schemas.openxmlformats.org/officeDocument/2006/relationships/hyperlink" Target="http://wbsearch.worldbank.org/people/profile/355111" TargetMode="External"/><Relationship Id="rId317" Type="http://schemas.openxmlformats.org/officeDocument/2006/relationships/hyperlink" Target="http://wbsearch.worldbank.org/people/profile/12252" TargetMode="External"/><Relationship Id="rId524" Type="http://schemas.openxmlformats.org/officeDocument/2006/relationships/hyperlink" Target="http://wbsearch.worldbank.org/people/profile/21758" TargetMode="External"/><Relationship Id="rId731" Type="http://schemas.openxmlformats.org/officeDocument/2006/relationships/hyperlink" Target="http://wbsearch.worldbank.org/people/profile/237140" TargetMode="External"/><Relationship Id="rId1154" Type="http://schemas.openxmlformats.org/officeDocument/2006/relationships/hyperlink" Target="http://wbsearch.worldbank.org/people/profile/379174" TargetMode="External"/><Relationship Id="rId1361" Type="http://schemas.openxmlformats.org/officeDocument/2006/relationships/hyperlink" Target="http://wbsearch.worldbank.org/people/profile/20228" TargetMode="External"/><Relationship Id="rId1459" Type="http://schemas.openxmlformats.org/officeDocument/2006/relationships/hyperlink" Target="http://wbsearch.worldbank.org/people/profile/22001" TargetMode="External"/><Relationship Id="rId98" Type="http://schemas.openxmlformats.org/officeDocument/2006/relationships/hyperlink" Target="http://wbsearch.worldbank.org/people/profile/153127" TargetMode="External"/><Relationship Id="rId829" Type="http://schemas.openxmlformats.org/officeDocument/2006/relationships/hyperlink" Target="http://wbsearch.worldbank.org/people/profile/387740" TargetMode="External"/><Relationship Id="rId1014" Type="http://schemas.openxmlformats.org/officeDocument/2006/relationships/hyperlink" Target="http://wbsearch.worldbank.org/people/profile/303636" TargetMode="External"/><Relationship Id="rId1221" Type="http://schemas.openxmlformats.org/officeDocument/2006/relationships/hyperlink" Target="http://wbsearch.worldbank.org/people/profile/84370" TargetMode="External"/><Relationship Id="rId1666" Type="http://schemas.openxmlformats.org/officeDocument/2006/relationships/hyperlink" Target="http://wbsearch.worldbank.org/people/profile/93445" TargetMode="External"/><Relationship Id="rId1873" Type="http://schemas.openxmlformats.org/officeDocument/2006/relationships/hyperlink" Target="http://wbsearch.worldbank.org/people/profile/87326" TargetMode="External"/><Relationship Id="rId1319" Type="http://schemas.openxmlformats.org/officeDocument/2006/relationships/hyperlink" Target="http://wbsearch.worldbank.org/people/profile/225274" TargetMode="External"/><Relationship Id="rId1526" Type="http://schemas.openxmlformats.org/officeDocument/2006/relationships/hyperlink" Target="http://wbsearch.worldbank.org/people/profile/173675" TargetMode="External"/><Relationship Id="rId1733" Type="http://schemas.openxmlformats.org/officeDocument/2006/relationships/hyperlink" Target="http://wbsearch.worldbank.org/people/profile/73755" TargetMode="External"/><Relationship Id="rId1940" Type="http://schemas.openxmlformats.org/officeDocument/2006/relationships/hyperlink" Target="http://wbsearch.worldbank.org/people/profile/92390" TargetMode="External"/><Relationship Id="rId25" Type="http://schemas.openxmlformats.org/officeDocument/2006/relationships/hyperlink" Target="http://projportal.worldbank.org/servlet/secmain?pagePK=112935&amp;piPK=69345&amp;theSitePK=213348&amp;menuPK=109012&amp;PSPID=P156479" TargetMode="External"/><Relationship Id="rId1800" Type="http://schemas.openxmlformats.org/officeDocument/2006/relationships/hyperlink" Target="http://wbsearch.worldbank.org/people/profile/189640" TargetMode="External"/><Relationship Id="rId174" Type="http://schemas.openxmlformats.org/officeDocument/2006/relationships/hyperlink" Target="http://wbsearch.worldbank.org/people/profile/3011" TargetMode="External"/><Relationship Id="rId381" Type="http://schemas.openxmlformats.org/officeDocument/2006/relationships/hyperlink" Target="http://wbsearch.worldbank.org/people/profile/88971" TargetMode="External"/><Relationship Id="rId2062" Type="http://schemas.openxmlformats.org/officeDocument/2006/relationships/hyperlink" Target="http://wbsearch.worldbank.org/people/profile/448026" TargetMode="External"/><Relationship Id="rId241" Type="http://schemas.openxmlformats.org/officeDocument/2006/relationships/hyperlink" Target="http://wbsearch.worldbank.org/people/profile/80879" TargetMode="External"/><Relationship Id="rId479" Type="http://schemas.openxmlformats.org/officeDocument/2006/relationships/hyperlink" Target="http://wbsearch.worldbank.org/people/profile/208911" TargetMode="External"/><Relationship Id="rId686" Type="http://schemas.openxmlformats.org/officeDocument/2006/relationships/hyperlink" Target="http://wbsearch.worldbank.org/people/profile/91177" TargetMode="External"/><Relationship Id="rId893" Type="http://schemas.openxmlformats.org/officeDocument/2006/relationships/hyperlink" Target="http://wbsearch.worldbank.org/people/profile/307230" TargetMode="External"/><Relationship Id="rId339" Type="http://schemas.openxmlformats.org/officeDocument/2006/relationships/hyperlink" Target="http://wbsearch.worldbank.org/people/profile/20287" TargetMode="External"/><Relationship Id="rId546" Type="http://schemas.openxmlformats.org/officeDocument/2006/relationships/hyperlink" Target="http://wbsearch.worldbank.org/people/profile/17396" TargetMode="External"/><Relationship Id="rId753" Type="http://schemas.openxmlformats.org/officeDocument/2006/relationships/hyperlink" Target="http://wbsearch.worldbank.org/people/profile/211295" TargetMode="External"/><Relationship Id="rId1176" Type="http://schemas.openxmlformats.org/officeDocument/2006/relationships/hyperlink" Target="http://wbsearch.worldbank.org/people/profile/449887" TargetMode="External"/><Relationship Id="rId1383" Type="http://schemas.openxmlformats.org/officeDocument/2006/relationships/hyperlink" Target="http://wbsearch.worldbank.org/people/profile/326616" TargetMode="External"/><Relationship Id="rId101" Type="http://schemas.openxmlformats.org/officeDocument/2006/relationships/hyperlink" Target="http://wbsearch.worldbank.org/people/profile/74233" TargetMode="External"/><Relationship Id="rId406" Type="http://schemas.openxmlformats.org/officeDocument/2006/relationships/hyperlink" Target="http://wbsearch.worldbank.org/people/profile/15523" TargetMode="External"/><Relationship Id="rId960" Type="http://schemas.openxmlformats.org/officeDocument/2006/relationships/hyperlink" Target="http://wbsearch.worldbank.org/people/profile/225104" TargetMode="External"/><Relationship Id="rId1036" Type="http://schemas.openxmlformats.org/officeDocument/2006/relationships/hyperlink" Target="http://wbsearch.worldbank.org/people/profile/327471" TargetMode="External"/><Relationship Id="rId1243" Type="http://schemas.openxmlformats.org/officeDocument/2006/relationships/hyperlink" Target="http://wbsearch.worldbank.org/people/profile/84478" TargetMode="External"/><Relationship Id="rId1590" Type="http://schemas.openxmlformats.org/officeDocument/2006/relationships/hyperlink" Target="http://wbsearch.worldbank.org/people/profile/311812" TargetMode="External"/><Relationship Id="rId1688" Type="http://schemas.openxmlformats.org/officeDocument/2006/relationships/hyperlink" Target="http://wbsearch.worldbank.org/people/profile/211295" TargetMode="External"/><Relationship Id="rId1895" Type="http://schemas.openxmlformats.org/officeDocument/2006/relationships/hyperlink" Target="http://wbsearch.worldbank.org/people/profile/160774" TargetMode="External"/><Relationship Id="rId613" Type="http://schemas.openxmlformats.org/officeDocument/2006/relationships/hyperlink" Target="http://wbsearch.worldbank.org/people/profile/226595" TargetMode="External"/><Relationship Id="rId820" Type="http://schemas.openxmlformats.org/officeDocument/2006/relationships/hyperlink" Target="http://wbsearch.worldbank.org/people/profile/85977" TargetMode="External"/><Relationship Id="rId918" Type="http://schemas.openxmlformats.org/officeDocument/2006/relationships/hyperlink" Target="http://wbsearch.worldbank.org/people/profile/354400" TargetMode="External"/><Relationship Id="rId1450" Type="http://schemas.openxmlformats.org/officeDocument/2006/relationships/hyperlink" Target="http://wbsearch.worldbank.org/people/profile/92390" TargetMode="External"/><Relationship Id="rId1548" Type="http://schemas.openxmlformats.org/officeDocument/2006/relationships/hyperlink" Target="http://wbsearch.worldbank.org/people/profile/211295" TargetMode="External"/><Relationship Id="rId1755" Type="http://schemas.openxmlformats.org/officeDocument/2006/relationships/hyperlink" Target="http://wbsearch.worldbank.org/people/profile/295827" TargetMode="External"/><Relationship Id="rId1103" Type="http://schemas.openxmlformats.org/officeDocument/2006/relationships/hyperlink" Target="http://wbsearch.worldbank.org/people/profile/199570" TargetMode="External"/><Relationship Id="rId1310" Type="http://schemas.openxmlformats.org/officeDocument/2006/relationships/hyperlink" Target="http://wbsearch.worldbank.org/people/profile/264786" TargetMode="External"/><Relationship Id="rId1408" Type="http://schemas.openxmlformats.org/officeDocument/2006/relationships/hyperlink" Target="http://wbsearch.worldbank.org/people/profile/20434" TargetMode="External"/><Relationship Id="rId1962" Type="http://schemas.openxmlformats.org/officeDocument/2006/relationships/hyperlink" Target="http://wbsearch.worldbank.org/people/profile/371566" TargetMode="External"/><Relationship Id="rId47" Type="http://schemas.openxmlformats.org/officeDocument/2006/relationships/hyperlink" Target="http://projportal.worldbank.org/servlet/secmain?pagePK=112935&amp;piPK=69345&amp;theSitePK=213348&amp;menuPK=109012&amp;PSPID=P162123" TargetMode="External"/><Relationship Id="rId1615" Type="http://schemas.openxmlformats.org/officeDocument/2006/relationships/hyperlink" Target="http://wbsearch.worldbank.org/people/profile/180090" TargetMode="External"/><Relationship Id="rId1822" Type="http://schemas.openxmlformats.org/officeDocument/2006/relationships/hyperlink" Target="http://wbsearch.worldbank.org/people/profile/327471" TargetMode="External"/><Relationship Id="rId196" Type="http://schemas.openxmlformats.org/officeDocument/2006/relationships/hyperlink" Target="http://wbsearch.worldbank.org/people/profile/84370" TargetMode="External"/><Relationship Id="rId2084" Type="http://schemas.openxmlformats.org/officeDocument/2006/relationships/hyperlink" Target="http://projportal.worldbank.org/servlet/secmain?pagePK=112935&amp;piPK=69345&amp;theSitePK=213348&amp;menuPK=109012&amp;PSPID=P159512" TargetMode="External"/><Relationship Id="rId263" Type="http://schemas.openxmlformats.org/officeDocument/2006/relationships/hyperlink" Target="http://wbsearch.worldbank.org/people/profile/21758" TargetMode="External"/><Relationship Id="rId470" Type="http://schemas.openxmlformats.org/officeDocument/2006/relationships/hyperlink" Target="http://wbsearch.worldbank.org/people/profile/203416" TargetMode="External"/><Relationship Id="rId123" Type="http://schemas.openxmlformats.org/officeDocument/2006/relationships/hyperlink" Target="http://wbsearch.worldbank.org/people/profile/158373" TargetMode="External"/><Relationship Id="rId330" Type="http://schemas.openxmlformats.org/officeDocument/2006/relationships/hyperlink" Target="http://wbsearch.worldbank.org/people/profile/260281" TargetMode="External"/><Relationship Id="rId568" Type="http://schemas.openxmlformats.org/officeDocument/2006/relationships/hyperlink" Target="http://wbsearch.worldbank.org/people/profile/194323" TargetMode="External"/><Relationship Id="rId775" Type="http://schemas.openxmlformats.org/officeDocument/2006/relationships/hyperlink" Target="http://wbsearch.worldbank.org/people/profile/377258" TargetMode="External"/><Relationship Id="rId982" Type="http://schemas.openxmlformats.org/officeDocument/2006/relationships/hyperlink" Target="http://wbsearch.worldbank.org/people/profile/22656" TargetMode="External"/><Relationship Id="rId1198" Type="http://schemas.openxmlformats.org/officeDocument/2006/relationships/hyperlink" Target="http://wbsearch.worldbank.org/people/profile/312339" TargetMode="External"/><Relationship Id="rId2011" Type="http://schemas.openxmlformats.org/officeDocument/2006/relationships/hyperlink" Target="http://wbsearch.worldbank.org/people/profile/182171" TargetMode="External"/><Relationship Id="rId428" Type="http://schemas.openxmlformats.org/officeDocument/2006/relationships/hyperlink" Target="http://wbsearch.worldbank.org/people/profile/239526" TargetMode="External"/><Relationship Id="rId635" Type="http://schemas.openxmlformats.org/officeDocument/2006/relationships/hyperlink" Target="http://wbsearch.worldbank.org/people/profile/206536" TargetMode="External"/><Relationship Id="rId842" Type="http://schemas.openxmlformats.org/officeDocument/2006/relationships/hyperlink" Target="http://wbsearch.worldbank.org/people/profile/207610" TargetMode="External"/><Relationship Id="rId1058" Type="http://schemas.openxmlformats.org/officeDocument/2006/relationships/hyperlink" Target="http://wbsearch.worldbank.org/people/profile/17555" TargetMode="External"/><Relationship Id="rId1265" Type="http://schemas.openxmlformats.org/officeDocument/2006/relationships/hyperlink" Target="http://wbsearch.worldbank.org/people/profile/400874" TargetMode="External"/><Relationship Id="rId1472" Type="http://schemas.openxmlformats.org/officeDocument/2006/relationships/hyperlink" Target="http://wbsearch.worldbank.org/people/profile/72693" TargetMode="External"/><Relationship Id="rId2109" Type="http://schemas.openxmlformats.org/officeDocument/2006/relationships/vmlDrawing" Target="../drawings/vmlDrawing1.vml"/><Relationship Id="rId702" Type="http://schemas.openxmlformats.org/officeDocument/2006/relationships/hyperlink" Target="http://wbsearch.worldbank.org/people/profile/279884" TargetMode="External"/><Relationship Id="rId1125" Type="http://schemas.openxmlformats.org/officeDocument/2006/relationships/hyperlink" Target="http://wbsearch.worldbank.org/people/profile/104962" TargetMode="External"/><Relationship Id="rId1332" Type="http://schemas.openxmlformats.org/officeDocument/2006/relationships/hyperlink" Target="http://wbsearch.worldbank.org/people/profile/64224" TargetMode="External"/><Relationship Id="rId1777" Type="http://schemas.openxmlformats.org/officeDocument/2006/relationships/hyperlink" Target="http://wbsearch.worldbank.org/people/profile/282825" TargetMode="External"/><Relationship Id="rId1984" Type="http://schemas.openxmlformats.org/officeDocument/2006/relationships/hyperlink" Target="http://wbsearch.worldbank.org/people/profile/94907" TargetMode="External"/><Relationship Id="rId69" Type="http://schemas.openxmlformats.org/officeDocument/2006/relationships/hyperlink" Target="http://projportal.worldbank.org/servlet/secmain?pagePK=112935&amp;piPK=69345&amp;theSitePK=213348&amp;menuPK=109012&amp;PSPID=P163673" TargetMode="External"/><Relationship Id="rId1637" Type="http://schemas.openxmlformats.org/officeDocument/2006/relationships/hyperlink" Target="http://wbsearch.worldbank.org/people/profile/303658" TargetMode="External"/><Relationship Id="rId1844" Type="http://schemas.openxmlformats.org/officeDocument/2006/relationships/hyperlink" Target="http://wbsearch.worldbank.org/people/profile/311812" TargetMode="External"/><Relationship Id="rId1704" Type="http://schemas.openxmlformats.org/officeDocument/2006/relationships/hyperlink" Target="http://wbsearch.worldbank.org/people/profile/187355" TargetMode="External"/><Relationship Id="rId285" Type="http://schemas.openxmlformats.org/officeDocument/2006/relationships/hyperlink" Target="http://wbsearch.worldbank.org/people/profile/20550" TargetMode="External"/><Relationship Id="rId1911" Type="http://schemas.openxmlformats.org/officeDocument/2006/relationships/hyperlink" Target="http://wbsearch.worldbank.org/people/profile/374263" TargetMode="External"/><Relationship Id="rId492" Type="http://schemas.openxmlformats.org/officeDocument/2006/relationships/hyperlink" Target="http://wbsearch.worldbank.org/people/profile/237553" TargetMode="External"/><Relationship Id="rId797" Type="http://schemas.openxmlformats.org/officeDocument/2006/relationships/hyperlink" Target="http://wbsearch.worldbank.org/people/profile/354400" TargetMode="External"/><Relationship Id="rId145" Type="http://schemas.openxmlformats.org/officeDocument/2006/relationships/hyperlink" Target="http://wbsearch.worldbank.org/people/profile/18167" TargetMode="External"/><Relationship Id="rId352" Type="http://schemas.openxmlformats.org/officeDocument/2006/relationships/hyperlink" Target="http://wbsearch.worldbank.org/people/profile/18224" TargetMode="External"/><Relationship Id="rId1287" Type="http://schemas.openxmlformats.org/officeDocument/2006/relationships/hyperlink" Target="http://wbsearch.worldbank.org/people/profile/85488" TargetMode="External"/><Relationship Id="rId2033" Type="http://schemas.openxmlformats.org/officeDocument/2006/relationships/hyperlink" Target="http://wbsearch.worldbank.org/people/profile/307735" TargetMode="External"/><Relationship Id="rId212" Type="http://schemas.openxmlformats.org/officeDocument/2006/relationships/hyperlink" Target="http://wbsearch.worldbank.org/people/profile/73162" TargetMode="External"/><Relationship Id="rId657" Type="http://schemas.openxmlformats.org/officeDocument/2006/relationships/hyperlink" Target="http://wbsearch.worldbank.org/people/profile/150784" TargetMode="External"/><Relationship Id="rId864" Type="http://schemas.openxmlformats.org/officeDocument/2006/relationships/hyperlink" Target="http://wbsearch.worldbank.org/people/profile/202442" TargetMode="External"/><Relationship Id="rId1494" Type="http://schemas.openxmlformats.org/officeDocument/2006/relationships/hyperlink" Target="http://wbsearch.worldbank.org/people/profile/377395" TargetMode="External"/><Relationship Id="rId1799" Type="http://schemas.openxmlformats.org/officeDocument/2006/relationships/hyperlink" Target="http://wbsearch.worldbank.org/people/profile/253180" TargetMode="External"/><Relationship Id="rId2100" Type="http://schemas.openxmlformats.org/officeDocument/2006/relationships/hyperlink" Target="http://wbsearch.worldbank.org/people/profile/327471" TargetMode="External"/><Relationship Id="rId517" Type="http://schemas.openxmlformats.org/officeDocument/2006/relationships/hyperlink" Target="http://wbsearch.worldbank.org/people/profile/76300" TargetMode="External"/><Relationship Id="rId724" Type="http://schemas.openxmlformats.org/officeDocument/2006/relationships/hyperlink" Target="http://wbsearch.worldbank.org/people/profile/406172" TargetMode="External"/><Relationship Id="rId931" Type="http://schemas.openxmlformats.org/officeDocument/2006/relationships/hyperlink" Target="http://wbsearch.worldbank.org/people/profile/274835" TargetMode="External"/><Relationship Id="rId1147" Type="http://schemas.openxmlformats.org/officeDocument/2006/relationships/hyperlink" Target="http://wbsearch.worldbank.org/people/profile/176404" TargetMode="External"/><Relationship Id="rId1354" Type="http://schemas.openxmlformats.org/officeDocument/2006/relationships/hyperlink" Target="http://wbsearch.worldbank.org/people/profile/90061" TargetMode="External"/><Relationship Id="rId1561" Type="http://schemas.openxmlformats.org/officeDocument/2006/relationships/hyperlink" Target="http://wbsearch.worldbank.org/people/profile/314213" TargetMode="External"/><Relationship Id="rId60" Type="http://schemas.openxmlformats.org/officeDocument/2006/relationships/hyperlink" Target="http://projportal.worldbank.org/servlet/secmain?pagePK=112935&amp;piPK=69345&amp;theSitePK=213348&amp;menuPK=109012&amp;PSPID=P162949" TargetMode="External"/><Relationship Id="rId1007" Type="http://schemas.openxmlformats.org/officeDocument/2006/relationships/hyperlink" Target="http://wbsearch.worldbank.org/people/profile/20434" TargetMode="External"/><Relationship Id="rId1214" Type="http://schemas.openxmlformats.org/officeDocument/2006/relationships/hyperlink" Target="http://wbsearch.worldbank.org/people/profile/289895" TargetMode="External"/><Relationship Id="rId1421" Type="http://schemas.openxmlformats.org/officeDocument/2006/relationships/hyperlink" Target="http://wbsearch.worldbank.org/people/profile/372660" TargetMode="External"/><Relationship Id="rId1659" Type="http://schemas.openxmlformats.org/officeDocument/2006/relationships/hyperlink" Target="http://wbsearch.worldbank.org/people/profile/360217" TargetMode="External"/><Relationship Id="rId1866" Type="http://schemas.openxmlformats.org/officeDocument/2006/relationships/hyperlink" Target="http://wbsearch.worldbank.org/people/profile/20434" TargetMode="External"/><Relationship Id="rId1519" Type="http://schemas.openxmlformats.org/officeDocument/2006/relationships/hyperlink" Target="http://wbsearch.worldbank.org/people/profile/182329" TargetMode="External"/><Relationship Id="rId1726" Type="http://schemas.openxmlformats.org/officeDocument/2006/relationships/hyperlink" Target="http://wbsearch.worldbank.org/people/profile/311812" TargetMode="External"/><Relationship Id="rId1933" Type="http://schemas.openxmlformats.org/officeDocument/2006/relationships/hyperlink" Target="http://wbsearch.worldbank.org/people/profile/246400" TargetMode="External"/><Relationship Id="rId18" Type="http://schemas.openxmlformats.org/officeDocument/2006/relationships/hyperlink" Target="http://projportal.worldbank.org/servlet/secmain?pagePK=112935&amp;piPK=69345&amp;theSitePK=213348&amp;menuPK=109012&amp;PSPID=P154387" TargetMode="External"/><Relationship Id="rId167" Type="http://schemas.openxmlformats.org/officeDocument/2006/relationships/hyperlink" Target="http://wbsearch.worldbank.org/people/profile/12771" TargetMode="External"/><Relationship Id="rId374" Type="http://schemas.openxmlformats.org/officeDocument/2006/relationships/hyperlink" Target="http://wbsearch.worldbank.org/people/profile/84370" TargetMode="External"/><Relationship Id="rId581" Type="http://schemas.openxmlformats.org/officeDocument/2006/relationships/hyperlink" Target="http://wbsearch.worldbank.org/people/profile/258101" TargetMode="External"/><Relationship Id="rId2055" Type="http://schemas.openxmlformats.org/officeDocument/2006/relationships/hyperlink" Target="http://wbsearch.worldbank.org/people/profile/101074" TargetMode="External"/><Relationship Id="rId234" Type="http://schemas.openxmlformats.org/officeDocument/2006/relationships/hyperlink" Target="http://wbsearch.worldbank.org/people/profile/165262" TargetMode="External"/><Relationship Id="rId679" Type="http://schemas.openxmlformats.org/officeDocument/2006/relationships/hyperlink" Target="http://wbsearch.worldbank.org/people/profile/300753" TargetMode="External"/><Relationship Id="rId886" Type="http://schemas.openxmlformats.org/officeDocument/2006/relationships/hyperlink" Target="http://wbsearch.worldbank.org/people/profile/219442" TargetMode="External"/><Relationship Id="rId2" Type="http://schemas.openxmlformats.org/officeDocument/2006/relationships/hyperlink" Target="http://projportal.worldbank.org/servlet/secmain?pagePK=112935&amp;piPK=69345&amp;theSitePK=213348&amp;menuPK=109012&amp;PSPID=P127328" TargetMode="External"/><Relationship Id="rId441" Type="http://schemas.openxmlformats.org/officeDocument/2006/relationships/hyperlink" Target="http://wbsearch.worldbank.org/people/profile/227630" TargetMode="External"/><Relationship Id="rId539" Type="http://schemas.openxmlformats.org/officeDocument/2006/relationships/hyperlink" Target="http://wbsearch.worldbank.org/people/profile/206975" TargetMode="External"/><Relationship Id="rId746" Type="http://schemas.openxmlformats.org/officeDocument/2006/relationships/hyperlink" Target="http://wbsearch.worldbank.org/people/profile/20539" TargetMode="External"/><Relationship Id="rId1071" Type="http://schemas.openxmlformats.org/officeDocument/2006/relationships/hyperlink" Target="http://wbsearch.worldbank.org/people/profile/205638" TargetMode="External"/><Relationship Id="rId1169" Type="http://schemas.openxmlformats.org/officeDocument/2006/relationships/hyperlink" Target="http://wbsearch.worldbank.org/people/profile/377395" TargetMode="External"/><Relationship Id="rId1376" Type="http://schemas.openxmlformats.org/officeDocument/2006/relationships/hyperlink" Target="http://wbsearch.worldbank.org/people/profile/237140" TargetMode="External"/><Relationship Id="rId1583" Type="http://schemas.openxmlformats.org/officeDocument/2006/relationships/hyperlink" Target="http://wbsearch.worldbank.org/people/profile/155331" TargetMode="External"/><Relationship Id="rId301" Type="http://schemas.openxmlformats.org/officeDocument/2006/relationships/hyperlink" Target="http://wbsearch.worldbank.org/people/profile/57818" TargetMode="External"/><Relationship Id="rId953" Type="http://schemas.openxmlformats.org/officeDocument/2006/relationships/hyperlink" Target="http://wbsearch.worldbank.org/people/profile/177170" TargetMode="External"/><Relationship Id="rId1029" Type="http://schemas.openxmlformats.org/officeDocument/2006/relationships/hyperlink" Target="http://wbsearch.worldbank.org/people/profile/103020" TargetMode="External"/><Relationship Id="rId1236" Type="http://schemas.openxmlformats.org/officeDocument/2006/relationships/hyperlink" Target="http://wbsearch.worldbank.org/people/profile/19604" TargetMode="External"/><Relationship Id="rId1790" Type="http://schemas.openxmlformats.org/officeDocument/2006/relationships/hyperlink" Target="http://wbsearch.worldbank.org/people/profile/311812" TargetMode="External"/><Relationship Id="rId1888" Type="http://schemas.openxmlformats.org/officeDocument/2006/relationships/hyperlink" Target="http://wbsearch.worldbank.org/people/profile/20434" TargetMode="External"/><Relationship Id="rId82" Type="http://schemas.openxmlformats.org/officeDocument/2006/relationships/hyperlink" Target="http://projportal.worldbank.org/servlet/secmain?pagePK=112935&amp;piPK=69345&amp;theSitePK=213348&amp;menuPK=109012&amp;PSPID=P164561" TargetMode="External"/><Relationship Id="rId606" Type="http://schemas.openxmlformats.org/officeDocument/2006/relationships/hyperlink" Target="http://wbsearch.worldbank.org/people/profile/375650" TargetMode="External"/><Relationship Id="rId813" Type="http://schemas.openxmlformats.org/officeDocument/2006/relationships/hyperlink" Target="http://wbsearch.worldbank.org/people/profile/19604" TargetMode="External"/><Relationship Id="rId1443" Type="http://schemas.openxmlformats.org/officeDocument/2006/relationships/hyperlink" Target="http://wbsearch.worldbank.org/people/profile/104962" TargetMode="External"/><Relationship Id="rId1650" Type="http://schemas.openxmlformats.org/officeDocument/2006/relationships/hyperlink" Target="http://wbsearch.worldbank.org/people/profile/311812" TargetMode="External"/><Relationship Id="rId1748" Type="http://schemas.openxmlformats.org/officeDocument/2006/relationships/hyperlink" Target="http://wbsearch.worldbank.org/people/profile/211295" TargetMode="External"/><Relationship Id="rId1303" Type="http://schemas.openxmlformats.org/officeDocument/2006/relationships/hyperlink" Target="http://wbsearch.worldbank.org/people/profile/370199" TargetMode="External"/><Relationship Id="rId1510" Type="http://schemas.openxmlformats.org/officeDocument/2006/relationships/hyperlink" Target="http://wbsearch.worldbank.org/people/profile/105327" TargetMode="External"/><Relationship Id="rId1955" Type="http://schemas.openxmlformats.org/officeDocument/2006/relationships/hyperlink" Target="http://wbsearch.worldbank.org/people/profile/312761" TargetMode="External"/><Relationship Id="rId1608" Type="http://schemas.openxmlformats.org/officeDocument/2006/relationships/hyperlink" Target="http://wbsearch.worldbank.org/people/profile/327471" TargetMode="External"/><Relationship Id="rId1815" Type="http://schemas.openxmlformats.org/officeDocument/2006/relationships/hyperlink" Target="http://wbsearch.worldbank.org/people/profile/190575" TargetMode="External"/><Relationship Id="rId189" Type="http://schemas.openxmlformats.org/officeDocument/2006/relationships/hyperlink" Target="http://wbsearch.worldbank.org/people/profile/11686" TargetMode="External"/><Relationship Id="rId396" Type="http://schemas.openxmlformats.org/officeDocument/2006/relationships/hyperlink" Target="http://wbsearch.worldbank.org/people/profile/20287" TargetMode="External"/><Relationship Id="rId2077" Type="http://schemas.openxmlformats.org/officeDocument/2006/relationships/hyperlink" Target="http://wbsearch.worldbank.org/people/profile/85488" TargetMode="External"/><Relationship Id="rId256" Type="http://schemas.openxmlformats.org/officeDocument/2006/relationships/hyperlink" Target="http://wbsearch.worldbank.org/people/profile/166135" TargetMode="External"/><Relationship Id="rId463" Type="http://schemas.openxmlformats.org/officeDocument/2006/relationships/hyperlink" Target="http://wbsearch.worldbank.org/people/profile/87087" TargetMode="External"/><Relationship Id="rId670" Type="http://schemas.openxmlformats.org/officeDocument/2006/relationships/hyperlink" Target="http://wbsearch.worldbank.org/people/profile/22583" TargetMode="External"/><Relationship Id="rId1093" Type="http://schemas.openxmlformats.org/officeDocument/2006/relationships/hyperlink" Target="http://wbsearch.worldbank.org/people/profile/204282" TargetMode="External"/><Relationship Id="rId116" Type="http://schemas.openxmlformats.org/officeDocument/2006/relationships/hyperlink" Target="http://wbsearch.worldbank.org/people/profile/19604" TargetMode="External"/><Relationship Id="rId323" Type="http://schemas.openxmlformats.org/officeDocument/2006/relationships/hyperlink" Target="http://wbsearch.worldbank.org/people/profile/166135" TargetMode="External"/><Relationship Id="rId530" Type="http://schemas.openxmlformats.org/officeDocument/2006/relationships/hyperlink" Target="http://wbsearch.worldbank.org/people/profile/151684" TargetMode="External"/><Relationship Id="rId768" Type="http://schemas.openxmlformats.org/officeDocument/2006/relationships/hyperlink" Target="http://wbsearch.worldbank.org/people/profile/250533" TargetMode="External"/><Relationship Id="rId975" Type="http://schemas.openxmlformats.org/officeDocument/2006/relationships/hyperlink" Target="http://wbsearch.worldbank.org/people/profile/20287" TargetMode="External"/><Relationship Id="rId1160" Type="http://schemas.openxmlformats.org/officeDocument/2006/relationships/hyperlink" Target="http://wbsearch.worldbank.org/people/profile/263752" TargetMode="External"/><Relationship Id="rId1398" Type="http://schemas.openxmlformats.org/officeDocument/2006/relationships/hyperlink" Target="http://wbsearch.worldbank.org/people/profile/377395" TargetMode="External"/><Relationship Id="rId2004" Type="http://schemas.openxmlformats.org/officeDocument/2006/relationships/hyperlink" Target="http://wbsearch.worldbank.org/people/profile/94907" TargetMode="External"/><Relationship Id="rId628" Type="http://schemas.openxmlformats.org/officeDocument/2006/relationships/hyperlink" Target="http://wbsearch.worldbank.org/people/profile/91133" TargetMode="External"/><Relationship Id="rId835" Type="http://schemas.openxmlformats.org/officeDocument/2006/relationships/hyperlink" Target="http://wbsearch.worldbank.org/people/profile/83526" TargetMode="External"/><Relationship Id="rId1258" Type="http://schemas.openxmlformats.org/officeDocument/2006/relationships/hyperlink" Target="http://wbsearch.worldbank.org/people/profile/72693" TargetMode="External"/><Relationship Id="rId1465" Type="http://schemas.openxmlformats.org/officeDocument/2006/relationships/hyperlink" Target="http://wbsearch.worldbank.org/people/profile/463231" TargetMode="External"/><Relationship Id="rId1672" Type="http://schemas.openxmlformats.org/officeDocument/2006/relationships/hyperlink" Target="http://wbsearch.worldbank.org/people/profile/324762" TargetMode="External"/><Relationship Id="rId1020" Type="http://schemas.openxmlformats.org/officeDocument/2006/relationships/hyperlink" Target="http://wbsearch.worldbank.org/people/profile/22956" TargetMode="External"/><Relationship Id="rId1118" Type="http://schemas.openxmlformats.org/officeDocument/2006/relationships/hyperlink" Target="http://wbsearch.worldbank.org/people/profile/179266" TargetMode="External"/><Relationship Id="rId1325" Type="http://schemas.openxmlformats.org/officeDocument/2006/relationships/hyperlink" Target="http://wbsearch.worldbank.org/people/profile/227052" TargetMode="External"/><Relationship Id="rId1532" Type="http://schemas.openxmlformats.org/officeDocument/2006/relationships/hyperlink" Target="http://wbsearch.worldbank.org/people/profile/311812" TargetMode="External"/><Relationship Id="rId1977" Type="http://schemas.openxmlformats.org/officeDocument/2006/relationships/hyperlink" Target="http://wbsearch.worldbank.org/people/profile/306666" TargetMode="External"/><Relationship Id="rId902" Type="http://schemas.openxmlformats.org/officeDocument/2006/relationships/hyperlink" Target="http://wbsearch.worldbank.org/people/profile/173710" TargetMode="External"/><Relationship Id="rId1837" Type="http://schemas.openxmlformats.org/officeDocument/2006/relationships/hyperlink" Target="http://wbsearch.worldbank.org/people/profile/333964" TargetMode="External"/><Relationship Id="rId31" Type="http://schemas.openxmlformats.org/officeDocument/2006/relationships/hyperlink" Target="http://projportal.worldbank.org/servlet/secmain?pagePK=112935&amp;piPK=69345&amp;theSitePK=213348&amp;menuPK=109012&amp;PSPID=P158791" TargetMode="External"/><Relationship Id="rId2099" Type="http://schemas.openxmlformats.org/officeDocument/2006/relationships/hyperlink" Target="http://projportal.worldbank.org/servlet/secmain?pagePK=112935&amp;piPK=69345&amp;theSitePK=213348&amp;menuPK=109012&amp;PSPID=P162742" TargetMode="External"/><Relationship Id="rId180" Type="http://schemas.openxmlformats.org/officeDocument/2006/relationships/hyperlink" Target="http://wbsearch.worldbank.org/people/profile/188209" TargetMode="External"/><Relationship Id="rId278" Type="http://schemas.openxmlformats.org/officeDocument/2006/relationships/hyperlink" Target="http://wbsearch.worldbank.org/people/profile/224064" TargetMode="External"/><Relationship Id="rId1904" Type="http://schemas.openxmlformats.org/officeDocument/2006/relationships/hyperlink" Target="http://wbsearch.worldbank.org/people/profile/235707" TargetMode="External"/><Relationship Id="rId485" Type="http://schemas.openxmlformats.org/officeDocument/2006/relationships/hyperlink" Target="http://wbsearch.worldbank.org/people/profile/88748" TargetMode="External"/><Relationship Id="rId692" Type="http://schemas.openxmlformats.org/officeDocument/2006/relationships/hyperlink" Target="http://wbsearch.worldbank.org/people/profile/274835" TargetMode="External"/><Relationship Id="rId138" Type="http://schemas.openxmlformats.org/officeDocument/2006/relationships/hyperlink" Target="http://wbsearch.worldbank.org/people/profile/9887" TargetMode="External"/><Relationship Id="rId345" Type="http://schemas.openxmlformats.org/officeDocument/2006/relationships/hyperlink" Target="http://wbsearch.worldbank.org/people/profile/18476" TargetMode="External"/><Relationship Id="rId552" Type="http://schemas.openxmlformats.org/officeDocument/2006/relationships/hyperlink" Target="http://wbsearch.worldbank.org/people/profile/78030" TargetMode="External"/><Relationship Id="rId997" Type="http://schemas.openxmlformats.org/officeDocument/2006/relationships/hyperlink" Target="http://wbsearch.worldbank.org/people/profile/271968" TargetMode="External"/><Relationship Id="rId1182" Type="http://schemas.openxmlformats.org/officeDocument/2006/relationships/hyperlink" Target="http://wbsearch.worldbank.org/people/profile/312339" TargetMode="External"/><Relationship Id="rId2026" Type="http://schemas.openxmlformats.org/officeDocument/2006/relationships/hyperlink" Target="http://wbsearch.worldbank.org/people/profile/20434" TargetMode="External"/><Relationship Id="rId205" Type="http://schemas.openxmlformats.org/officeDocument/2006/relationships/hyperlink" Target="http://wbsearch.worldbank.org/people/profile/166135" TargetMode="External"/><Relationship Id="rId412" Type="http://schemas.openxmlformats.org/officeDocument/2006/relationships/hyperlink" Target="http://wbsearch.worldbank.org/people/profile/19252" TargetMode="External"/><Relationship Id="rId857" Type="http://schemas.openxmlformats.org/officeDocument/2006/relationships/hyperlink" Target="http://wbsearch.worldbank.org/people/profile/312339" TargetMode="External"/><Relationship Id="rId1042" Type="http://schemas.openxmlformats.org/officeDocument/2006/relationships/hyperlink" Target="http://wbsearch.worldbank.org/people/profile/279884" TargetMode="External"/><Relationship Id="rId1487" Type="http://schemas.openxmlformats.org/officeDocument/2006/relationships/hyperlink" Target="http://wbsearch.worldbank.org/people/profile/164495" TargetMode="External"/><Relationship Id="rId1694" Type="http://schemas.openxmlformats.org/officeDocument/2006/relationships/hyperlink" Target="http://wbsearch.worldbank.org/people/profile/187355" TargetMode="External"/><Relationship Id="rId717" Type="http://schemas.openxmlformats.org/officeDocument/2006/relationships/hyperlink" Target="http://wbsearch.worldbank.org/people/profile/209817" TargetMode="External"/><Relationship Id="rId924" Type="http://schemas.openxmlformats.org/officeDocument/2006/relationships/hyperlink" Target="http://wbsearch.worldbank.org/people/profile/74233" TargetMode="External"/><Relationship Id="rId1347" Type="http://schemas.openxmlformats.org/officeDocument/2006/relationships/hyperlink" Target="http://wbsearch.worldbank.org/people/profile/326762" TargetMode="External"/><Relationship Id="rId1554" Type="http://schemas.openxmlformats.org/officeDocument/2006/relationships/hyperlink" Target="http://wbsearch.worldbank.org/people/profile/184153" TargetMode="External"/><Relationship Id="rId1761" Type="http://schemas.openxmlformats.org/officeDocument/2006/relationships/hyperlink" Target="http://wbsearch.worldbank.org/people/profile/309017" TargetMode="External"/><Relationship Id="rId1999" Type="http://schemas.openxmlformats.org/officeDocument/2006/relationships/hyperlink" Target="http://wbsearch.worldbank.org/people/profile/160774" TargetMode="External"/><Relationship Id="rId53" Type="http://schemas.openxmlformats.org/officeDocument/2006/relationships/hyperlink" Target="http://projportal.worldbank.org/servlet/secmain?pagePK=112935&amp;piPK=69345&amp;theSitePK=213348&amp;menuPK=109012&amp;PSPID=P161463" TargetMode="External"/><Relationship Id="rId1207" Type="http://schemas.openxmlformats.org/officeDocument/2006/relationships/hyperlink" Target="http://wbsearch.worldbank.org/people/profile/180246" TargetMode="External"/><Relationship Id="rId1414" Type="http://schemas.openxmlformats.org/officeDocument/2006/relationships/hyperlink" Target="http://wbsearch.worldbank.org/people/profile/264786" TargetMode="External"/><Relationship Id="rId1621" Type="http://schemas.openxmlformats.org/officeDocument/2006/relationships/hyperlink" Target="http://wbsearch.worldbank.org/people/profile/263752" TargetMode="External"/><Relationship Id="rId1859" Type="http://schemas.openxmlformats.org/officeDocument/2006/relationships/hyperlink" Target="http://wbsearch.worldbank.org/people/profile/317563" TargetMode="External"/><Relationship Id="rId1719" Type="http://schemas.openxmlformats.org/officeDocument/2006/relationships/hyperlink" Target="http://wbsearch.worldbank.org/people/profile/280022" TargetMode="External"/><Relationship Id="rId1926" Type="http://schemas.openxmlformats.org/officeDocument/2006/relationships/hyperlink" Target="http://wbsearch.worldbank.org/people/profile/235707" TargetMode="External"/><Relationship Id="rId2090" Type="http://schemas.openxmlformats.org/officeDocument/2006/relationships/hyperlink" Target="http://projportal.worldbank.org/servlet/secmain?pagePK=112935&amp;piPK=69345&amp;theSitePK=213348&amp;menuPK=109012&amp;PSPID=P161836" TargetMode="External"/><Relationship Id="rId367" Type="http://schemas.openxmlformats.org/officeDocument/2006/relationships/hyperlink" Target="http://wbsearch.worldbank.org/people/profile/18476" TargetMode="External"/><Relationship Id="rId574" Type="http://schemas.openxmlformats.org/officeDocument/2006/relationships/hyperlink" Target="http://wbsearch.worldbank.org/people/profile/166368" TargetMode="External"/><Relationship Id="rId2048" Type="http://schemas.openxmlformats.org/officeDocument/2006/relationships/hyperlink" Target="http://projportal.worldbank.org/servlet/secmain?pagePK=112935&amp;piPK=69345&amp;theSitePK=213348&amp;menuPK=109012&amp;PSPID=P074881" TargetMode="External"/><Relationship Id="rId227" Type="http://schemas.openxmlformats.org/officeDocument/2006/relationships/hyperlink" Target="http://wbsearch.worldbank.org/people/profile/18476" TargetMode="External"/><Relationship Id="rId781" Type="http://schemas.openxmlformats.org/officeDocument/2006/relationships/hyperlink" Target="http://wbsearch.worldbank.org/people/profile/304771" TargetMode="External"/><Relationship Id="rId879" Type="http://schemas.openxmlformats.org/officeDocument/2006/relationships/hyperlink" Target="http://wbsearch.worldbank.org/people/profile/171957" TargetMode="External"/><Relationship Id="rId434" Type="http://schemas.openxmlformats.org/officeDocument/2006/relationships/hyperlink" Target="http://wbsearch.worldbank.org/people/profile/319906" TargetMode="External"/><Relationship Id="rId641" Type="http://schemas.openxmlformats.org/officeDocument/2006/relationships/hyperlink" Target="http://wbsearch.worldbank.org/people/profile/227052" TargetMode="External"/><Relationship Id="rId739" Type="http://schemas.openxmlformats.org/officeDocument/2006/relationships/hyperlink" Target="http://wbsearch.worldbank.org/people/profile/13779" TargetMode="External"/><Relationship Id="rId1064" Type="http://schemas.openxmlformats.org/officeDocument/2006/relationships/hyperlink" Target="http://wbsearch.worldbank.org/people/profile/189640" TargetMode="External"/><Relationship Id="rId1271" Type="http://schemas.openxmlformats.org/officeDocument/2006/relationships/hyperlink" Target="http://wbsearch.worldbank.org/people/profile/264786" TargetMode="External"/><Relationship Id="rId1369" Type="http://schemas.openxmlformats.org/officeDocument/2006/relationships/hyperlink" Target="http://wbsearch.worldbank.org/people/profile/251351" TargetMode="External"/><Relationship Id="rId1576" Type="http://schemas.openxmlformats.org/officeDocument/2006/relationships/hyperlink" Target="http://wbsearch.worldbank.org/people/profile/211295" TargetMode="External"/><Relationship Id="rId501" Type="http://schemas.openxmlformats.org/officeDocument/2006/relationships/hyperlink" Target="http://wbsearch.worldbank.org/people/profile/148635" TargetMode="External"/><Relationship Id="rId946" Type="http://schemas.openxmlformats.org/officeDocument/2006/relationships/hyperlink" Target="http://wbsearch.worldbank.org/people/profile/332432" TargetMode="External"/><Relationship Id="rId1131" Type="http://schemas.openxmlformats.org/officeDocument/2006/relationships/hyperlink" Target="http://wbsearch.worldbank.org/people/profile/19604" TargetMode="External"/><Relationship Id="rId1229" Type="http://schemas.openxmlformats.org/officeDocument/2006/relationships/hyperlink" Target="http://wbsearch.worldbank.org/people/profile/166135" TargetMode="External"/><Relationship Id="rId1783" Type="http://schemas.openxmlformats.org/officeDocument/2006/relationships/hyperlink" Target="http://wbsearch.worldbank.org/people/profile/20424" TargetMode="External"/><Relationship Id="rId1990" Type="http://schemas.openxmlformats.org/officeDocument/2006/relationships/hyperlink" Target="http://wbsearch.worldbank.org/people/profile/235707" TargetMode="External"/><Relationship Id="rId75" Type="http://schemas.openxmlformats.org/officeDocument/2006/relationships/hyperlink" Target="http://projportal.worldbank.org/servlet/secmain?pagePK=112935&amp;piPK=69345&amp;theSitePK=213348&amp;menuPK=109012&amp;PSPID=P164290" TargetMode="External"/><Relationship Id="rId806" Type="http://schemas.openxmlformats.org/officeDocument/2006/relationships/hyperlink" Target="http://wbsearch.worldbank.org/people/profile/85488" TargetMode="External"/><Relationship Id="rId1436" Type="http://schemas.openxmlformats.org/officeDocument/2006/relationships/hyperlink" Target="http://wbsearch.worldbank.org/people/profile/20287" TargetMode="External"/><Relationship Id="rId1643" Type="http://schemas.openxmlformats.org/officeDocument/2006/relationships/hyperlink" Target="http://wbsearch.worldbank.org/people/profile/192932" TargetMode="External"/><Relationship Id="rId1850" Type="http://schemas.openxmlformats.org/officeDocument/2006/relationships/hyperlink" Target="http://wbsearch.worldbank.org/people/profile/311812" TargetMode="External"/><Relationship Id="rId1503" Type="http://schemas.openxmlformats.org/officeDocument/2006/relationships/hyperlink" Target="http://wbsearch.worldbank.org/people/profile/232642" TargetMode="External"/><Relationship Id="rId1710" Type="http://schemas.openxmlformats.org/officeDocument/2006/relationships/hyperlink" Target="http://wbsearch.worldbank.org/people/profile/105327" TargetMode="External"/><Relationship Id="rId1948" Type="http://schemas.openxmlformats.org/officeDocument/2006/relationships/hyperlink" Target="http://wbsearch.worldbank.org/people/profile/235707" TargetMode="External"/><Relationship Id="rId291" Type="http://schemas.openxmlformats.org/officeDocument/2006/relationships/hyperlink" Target="http://wbsearch.worldbank.org/people/profile/277146" TargetMode="External"/><Relationship Id="rId1808" Type="http://schemas.openxmlformats.org/officeDocument/2006/relationships/hyperlink" Target="http://wbsearch.worldbank.org/people/profile/279884" TargetMode="External"/><Relationship Id="rId151" Type="http://schemas.openxmlformats.org/officeDocument/2006/relationships/hyperlink" Target="http://wbsearch.worldbank.org/people/profile/81999" TargetMode="External"/><Relationship Id="rId389" Type="http://schemas.openxmlformats.org/officeDocument/2006/relationships/hyperlink" Target="http://wbsearch.worldbank.org/people/profile/209197" TargetMode="External"/><Relationship Id="rId596" Type="http://schemas.openxmlformats.org/officeDocument/2006/relationships/hyperlink" Target="http://wbsearch.worldbank.org/people/profile/204508" TargetMode="External"/><Relationship Id="rId249" Type="http://schemas.openxmlformats.org/officeDocument/2006/relationships/hyperlink" Target="http://wbsearch.worldbank.org/people/profile/21583" TargetMode="External"/><Relationship Id="rId456" Type="http://schemas.openxmlformats.org/officeDocument/2006/relationships/hyperlink" Target="http://wbsearch.worldbank.org/people/profile/22009" TargetMode="External"/><Relationship Id="rId663" Type="http://schemas.openxmlformats.org/officeDocument/2006/relationships/hyperlink" Target="http://wbsearch.worldbank.org/people/profile/94907" TargetMode="External"/><Relationship Id="rId870" Type="http://schemas.openxmlformats.org/officeDocument/2006/relationships/hyperlink" Target="http://wbsearch.worldbank.org/people/profile/187355" TargetMode="External"/><Relationship Id="rId1086" Type="http://schemas.openxmlformats.org/officeDocument/2006/relationships/hyperlink" Target="http://wbsearch.worldbank.org/people/profile/311812" TargetMode="External"/><Relationship Id="rId1293" Type="http://schemas.openxmlformats.org/officeDocument/2006/relationships/hyperlink" Target="http://wbsearch.worldbank.org/people/profile/307735" TargetMode="External"/><Relationship Id="rId109" Type="http://schemas.openxmlformats.org/officeDocument/2006/relationships/hyperlink" Target="http://wbsearch.worldbank.org/people/profile/158373" TargetMode="External"/><Relationship Id="rId316" Type="http://schemas.openxmlformats.org/officeDocument/2006/relationships/hyperlink" Target="http://wbsearch.worldbank.org/people/profile/16885" TargetMode="External"/><Relationship Id="rId523" Type="http://schemas.openxmlformats.org/officeDocument/2006/relationships/hyperlink" Target="http://wbsearch.worldbank.org/people/profile/16364" TargetMode="External"/><Relationship Id="rId968" Type="http://schemas.openxmlformats.org/officeDocument/2006/relationships/hyperlink" Target="http://wbsearch.worldbank.org/people/profile/154859" TargetMode="External"/><Relationship Id="rId1153" Type="http://schemas.openxmlformats.org/officeDocument/2006/relationships/hyperlink" Target="http://wbsearch.worldbank.org/people/profile/18983" TargetMode="External"/><Relationship Id="rId1598" Type="http://schemas.openxmlformats.org/officeDocument/2006/relationships/hyperlink" Target="http://wbsearch.worldbank.org/people/profile/264786" TargetMode="External"/><Relationship Id="rId97" Type="http://schemas.openxmlformats.org/officeDocument/2006/relationships/hyperlink" Target="http://wbsearch.worldbank.org/people/profile/53060" TargetMode="External"/><Relationship Id="rId730" Type="http://schemas.openxmlformats.org/officeDocument/2006/relationships/hyperlink" Target="http://wbsearch.worldbank.org/people/profile/152396" TargetMode="External"/><Relationship Id="rId828" Type="http://schemas.openxmlformats.org/officeDocument/2006/relationships/hyperlink" Target="http://wbsearch.worldbank.org/people/profile/179266" TargetMode="External"/><Relationship Id="rId1013" Type="http://schemas.openxmlformats.org/officeDocument/2006/relationships/hyperlink" Target="http://wbsearch.worldbank.org/people/profile/446513" TargetMode="External"/><Relationship Id="rId1360" Type="http://schemas.openxmlformats.org/officeDocument/2006/relationships/hyperlink" Target="http://wbsearch.worldbank.org/people/profile/164661" TargetMode="External"/><Relationship Id="rId1458" Type="http://schemas.openxmlformats.org/officeDocument/2006/relationships/hyperlink" Target="http://wbsearch.worldbank.org/people/profile/143737" TargetMode="External"/><Relationship Id="rId1665" Type="http://schemas.openxmlformats.org/officeDocument/2006/relationships/hyperlink" Target="http://wbsearch.worldbank.org/people/profile/322783" TargetMode="External"/><Relationship Id="rId1872" Type="http://schemas.openxmlformats.org/officeDocument/2006/relationships/hyperlink" Target="http://wbsearch.worldbank.org/people/profile/94907" TargetMode="External"/><Relationship Id="rId1220" Type="http://schemas.openxmlformats.org/officeDocument/2006/relationships/hyperlink" Target="http://wbsearch.worldbank.org/people/profile/276137" TargetMode="External"/><Relationship Id="rId1318" Type="http://schemas.openxmlformats.org/officeDocument/2006/relationships/hyperlink" Target="http://wbsearch.worldbank.org/people/profile/90061" TargetMode="External"/><Relationship Id="rId1525" Type="http://schemas.openxmlformats.org/officeDocument/2006/relationships/hyperlink" Target="http://wbsearch.worldbank.org/people/profile/340122" TargetMode="External"/><Relationship Id="rId1732" Type="http://schemas.openxmlformats.org/officeDocument/2006/relationships/hyperlink" Target="http://wbsearch.worldbank.org/people/profile/18476" TargetMode="External"/><Relationship Id="rId24" Type="http://schemas.openxmlformats.org/officeDocument/2006/relationships/hyperlink" Target="http://projportal.worldbank.org/servlet/secmain?pagePK=112935&amp;piPK=69345&amp;theSitePK=213348&amp;menuPK=109012&amp;PSPID=P155759" TargetMode="External"/><Relationship Id="rId173" Type="http://schemas.openxmlformats.org/officeDocument/2006/relationships/hyperlink" Target="http://wbsearch.worldbank.org/people/profile/179093" TargetMode="External"/><Relationship Id="rId380" Type="http://schemas.openxmlformats.org/officeDocument/2006/relationships/hyperlink" Target="http://wbsearch.worldbank.org/people/profile/20287" TargetMode="External"/><Relationship Id="rId2061" Type="http://schemas.openxmlformats.org/officeDocument/2006/relationships/hyperlink" Target="http://wbsearch.worldbank.org/people/profile/264786" TargetMode="External"/><Relationship Id="rId240" Type="http://schemas.openxmlformats.org/officeDocument/2006/relationships/hyperlink" Target="http://wbsearch.worldbank.org/people/profile/56296" TargetMode="External"/><Relationship Id="rId478" Type="http://schemas.openxmlformats.org/officeDocument/2006/relationships/hyperlink" Target="http://wbsearch.worldbank.org/people/profile/13779" TargetMode="External"/><Relationship Id="rId685" Type="http://schemas.openxmlformats.org/officeDocument/2006/relationships/hyperlink" Target="http://wbsearch.worldbank.org/people/profile/20287" TargetMode="External"/><Relationship Id="rId892" Type="http://schemas.openxmlformats.org/officeDocument/2006/relationships/hyperlink" Target="http://wbsearch.worldbank.org/people/profile/56023" TargetMode="External"/><Relationship Id="rId100" Type="http://schemas.openxmlformats.org/officeDocument/2006/relationships/hyperlink" Target="http://wbsearch.worldbank.org/people/profile/93766" TargetMode="External"/><Relationship Id="rId338" Type="http://schemas.openxmlformats.org/officeDocument/2006/relationships/hyperlink" Target="http://wbsearch.worldbank.org/people/profile/77914" TargetMode="External"/><Relationship Id="rId545" Type="http://schemas.openxmlformats.org/officeDocument/2006/relationships/hyperlink" Target="http://wbsearch.worldbank.org/people/profile/10495" TargetMode="External"/><Relationship Id="rId752" Type="http://schemas.openxmlformats.org/officeDocument/2006/relationships/hyperlink" Target="http://wbsearch.worldbank.org/people/profile/290459" TargetMode="External"/><Relationship Id="rId1175" Type="http://schemas.openxmlformats.org/officeDocument/2006/relationships/hyperlink" Target="http://wbsearch.worldbank.org/people/profile/72693" TargetMode="External"/><Relationship Id="rId1382" Type="http://schemas.openxmlformats.org/officeDocument/2006/relationships/hyperlink" Target="http://wbsearch.worldbank.org/people/profile/354400" TargetMode="External"/><Relationship Id="rId2019" Type="http://schemas.openxmlformats.org/officeDocument/2006/relationships/hyperlink" Target="http://wbsearch.worldbank.org/people/profile/219756" TargetMode="External"/><Relationship Id="rId405" Type="http://schemas.openxmlformats.org/officeDocument/2006/relationships/hyperlink" Target="http://wbsearch.worldbank.org/people/profile/20287" TargetMode="External"/><Relationship Id="rId612" Type="http://schemas.openxmlformats.org/officeDocument/2006/relationships/hyperlink" Target="http://wbsearch.worldbank.org/people/profile/172772" TargetMode="External"/><Relationship Id="rId1035" Type="http://schemas.openxmlformats.org/officeDocument/2006/relationships/hyperlink" Target="http://wbsearch.worldbank.org/people/profile/360962" TargetMode="External"/><Relationship Id="rId1242" Type="http://schemas.openxmlformats.org/officeDocument/2006/relationships/hyperlink" Target="http://wbsearch.worldbank.org/people/profile/214019" TargetMode="External"/><Relationship Id="rId1687" Type="http://schemas.openxmlformats.org/officeDocument/2006/relationships/hyperlink" Target="http://wbsearch.worldbank.org/people/profile/227630" TargetMode="External"/><Relationship Id="rId1894" Type="http://schemas.openxmlformats.org/officeDocument/2006/relationships/hyperlink" Target="http://wbsearch.worldbank.org/people/profile/20434" TargetMode="External"/><Relationship Id="rId917" Type="http://schemas.openxmlformats.org/officeDocument/2006/relationships/hyperlink" Target="http://wbsearch.worldbank.org/people/profile/354488" TargetMode="External"/><Relationship Id="rId1102" Type="http://schemas.openxmlformats.org/officeDocument/2006/relationships/hyperlink" Target="http://wbsearch.worldbank.org/people/profile/20434" TargetMode="External"/><Relationship Id="rId1547" Type="http://schemas.openxmlformats.org/officeDocument/2006/relationships/hyperlink" Target="http://wbsearch.worldbank.org/people/profile/293126" TargetMode="External"/><Relationship Id="rId1754" Type="http://schemas.openxmlformats.org/officeDocument/2006/relationships/hyperlink" Target="http://wbsearch.worldbank.org/people/profile/189640" TargetMode="External"/><Relationship Id="rId1961" Type="http://schemas.openxmlformats.org/officeDocument/2006/relationships/hyperlink" Target="http://wbsearch.worldbank.org/people/profile/188043" TargetMode="External"/><Relationship Id="rId46" Type="http://schemas.openxmlformats.org/officeDocument/2006/relationships/hyperlink" Target="http://projportal.worldbank.org/servlet/secmain?pagePK=112935&amp;piPK=69345&amp;theSitePK=213348&amp;menuPK=109012&amp;PSPID=P161969" TargetMode="External"/><Relationship Id="rId1407" Type="http://schemas.openxmlformats.org/officeDocument/2006/relationships/hyperlink" Target="http://wbsearch.worldbank.org/people/profile/320925" TargetMode="External"/><Relationship Id="rId1614" Type="http://schemas.openxmlformats.org/officeDocument/2006/relationships/hyperlink" Target="http://wbsearch.worldbank.org/people/profile/86104" TargetMode="External"/><Relationship Id="rId1821" Type="http://schemas.openxmlformats.org/officeDocument/2006/relationships/hyperlink" Target="http://wbsearch.worldbank.org/people/profile/188209" TargetMode="External"/><Relationship Id="rId195" Type="http://schemas.openxmlformats.org/officeDocument/2006/relationships/hyperlink" Target="http://wbsearch.worldbank.org/people/profile/102778" TargetMode="External"/><Relationship Id="rId1919" Type="http://schemas.openxmlformats.org/officeDocument/2006/relationships/hyperlink" Target="http://wbsearch.worldbank.org/people/profile/182329" TargetMode="External"/><Relationship Id="rId2083" Type="http://schemas.openxmlformats.org/officeDocument/2006/relationships/hyperlink" Target="http://wbsearch.worldbank.org/people/profile/320925" TargetMode="External"/><Relationship Id="rId262" Type="http://schemas.openxmlformats.org/officeDocument/2006/relationships/hyperlink" Target="http://wbsearch.worldbank.org/people/profile/11686" TargetMode="External"/><Relationship Id="rId567" Type="http://schemas.openxmlformats.org/officeDocument/2006/relationships/hyperlink" Target="http://wbsearch.worldbank.org/people/profile/73801" TargetMode="External"/><Relationship Id="rId1197" Type="http://schemas.openxmlformats.org/officeDocument/2006/relationships/hyperlink" Target="http://wbsearch.worldbank.org/people/profile/183466" TargetMode="External"/><Relationship Id="rId122" Type="http://schemas.openxmlformats.org/officeDocument/2006/relationships/hyperlink" Target="http://wbsearch.worldbank.org/people/profile/16533" TargetMode="External"/><Relationship Id="rId774" Type="http://schemas.openxmlformats.org/officeDocument/2006/relationships/hyperlink" Target="http://wbsearch.worldbank.org/people/profile/354400" TargetMode="External"/><Relationship Id="rId981" Type="http://schemas.openxmlformats.org/officeDocument/2006/relationships/hyperlink" Target="http://wbsearch.worldbank.org/people/profile/177582" TargetMode="External"/><Relationship Id="rId1057" Type="http://schemas.openxmlformats.org/officeDocument/2006/relationships/hyperlink" Target="http://wbsearch.worldbank.org/people/profile/359522" TargetMode="External"/><Relationship Id="rId2010" Type="http://schemas.openxmlformats.org/officeDocument/2006/relationships/hyperlink" Target="http://wbsearch.worldbank.org/people/profile/147494" TargetMode="External"/><Relationship Id="rId427" Type="http://schemas.openxmlformats.org/officeDocument/2006/relationships/hyperlink" Target="http://wbsearch.worldbank.org/people/profile/159218" TargetMode="External"/><Relationship Id="rId634" Type="http://schemas.openxmlformats.org/officeDocument/2006/relationships/hyperlink" Target="http://wbsearch.worldbank.org/people/profile/166135" TargetMode="External"/><Relationship Id="rId841" Type="http://schemas.openxmlformats.org/officeDocument/2006/relationships/hyperlink" Target="http://wbsearch.worldbank.org/people/profile/277001" TargetMode="External"/><Relationship Id="rId1264" Type="http://schemas.openxmlformats.org/officeDocument/2006/relationships/hyperlink" Target="http://wbsearch.worldbank.org/people/profile/148329" TargetMode="External"/><Relationship Id="rId1471" Type="http://schemas.openxmlformats.org/officeDocument/2006/relationships/hyperlink" Target="http://wbsearch.worldbank.org/people/profile/20832" TargetMode="External"/><Relationship Id="rId1569" Type="http://schemas.openxmlformats.org/officeDocument/2006/relationships/hyperlink" Target="http://wbsearch.worldbank.org/people/profile/237974" TargetMode="External"/><Relationship Id="rId2108" Type="http://schemas.openxmlformats.org/officeDocument/2006/relationships/printerSettings" Target="../printerSettings/printerSettings2.bin"/><Relationship Id="rId701" Type="http://schemas.openxmlformats.org/officeDocument/2006/relationships/hyperlink" Target="http://wbsearch.worldbank.org/people/profile/10884" TargetMode="External"/><Relationship Id="rId939" Type="http://schemas.openxmlformats.org/officeDocument/2006/relationships/hyperlink" Target="http://wbsearch.worldbank.org/people/profile/226518" TargetMode="External"/><Relationship Id="rId1124" Type="http://schemas.openxmlformats.org/officeDocument/2006/relationships/hyperlink" Target="http://wbsearch.worldbank.org/people/profile/179266" TargetMode="External"/><Relationship Id="rId1331" Type="http://schemas.openxmlformats.org/officeDocument/2006/relationships/hyperlink" Target="http://wbsearch.worldbank.org/people/profile/327733" TargetMode="External"/><Relationship Id="rId1776" Type="http://schemas.openxmlformats.org/officeDocument/2006/relationships/hyperlink" Target="http://wbsearch.worldbank.org/people/profile/211295" TargetMode="External"/><Relationship Id="rId1983" Type="http://schemas.openxmlformats.org/officeDocument/2006/relationships/hyperlink" Target="http://wbsearch.worldbank.org/people/profile/459748" TargetMode="External"/><Relationship Id="rId68" Type="http://schemas.openxmlformats.org/officeDocument/2006/relationships/hyperlink" Target="http://projportal.worldbank.org/servlet/secmain?pagePK=112935&amp;piPK=69345&amp;theSitePK=213348&amp;menuPK=109012&amp;PSPID=P163471" TargetMode="External"/><Relationship Id="rId1429" Type="http://schemas.openxmlformats.org/officeDocument/2006/relationships/hyperlink" Target="http://wbsearch.worldbank.org/people/profile/317947" TargetMode="External"/><Relationship Id="rId1636" Type="http://schemas.openxmlformats.org/officeDocument/2006/relationships/hyperlink" Target="http://wbsearch.worldbank.org/people/profile/324762" TargetMode="External"/><Relationship Id="rId1843" Type="http://schemas.openxmlformats.org/officeDocument/2006/relationships/hyperlink" Target="http://wbsearch.worldbank.org/people/profile/346746" TargetMode="External"/><Relationship Id="rId1703" Type="http://schemas.openxmlformats.org/officeDocument/2006/relationships/hyperlink" Target="http://wbsearch.worldbank.org/people/profile/206657" TargetMode="External"/><Relationship Id="rId1910" Type="http://schemas.openxmlformats.org/officeDocument/2006/relationships/hyperlink" Target="http://wbsearch.worldbank.org/people/profile/105327" TargetMode="External"/><Relationship Id="rId284" Type="http://schemas.openxmlformats.org/officeDocument/2006/relationships/hyperlink" Target="http://wbsearch.worldbank.org/people/profile/20287" TargetMode="External"/><Relationship Id="rId491" Type="http://schemas.openxmlformats.org/officeDocument/2006/relationships/hyperlink" Target="http://wbsearch.worldbank.org/people/profile/84370" TargetMode="External"/><Relationship Id="rId144" Type="http://schemas.openxmlformats.org/officeDocument/2006/relationships/hyperlink" Target="http://wbsearch.worldbank.org/people/profile/159704" TargetMode="External"/><Relationship Id="rId589" Type="http://schemas.openxmlformats.org/officeDocument/2006/relationships/hyperlink" Target="http://wbsearch.worldbank.org/people/profile/182776" TargetMode="External"/><Relationship Id="rId796" Type="http://schemas.openxmlformats.org/officeDocument/2006/relationships/hyperlink" Target="http://wbsearch.worldbank.org/people/profile/21299" TargetMode="External"/><Relationship Id="rId351" Type="http://schemas.openxmlformats.org/officeDocument/2006/relationships/hyperlink" Target="http://wbsearch.worldbank.org/people/profile/235497" TargetMode="External"/><Relationship Id="rId449" Type="http://schemas.openxmlformats.org/officeDocument/2006/relationships/hyperlink" Target="http://wbsearch.worldbank.org/people/profile/159472" TargetMode="External"/><Relationship Id="rId656" Type="http://schemas.openxmlformats.org/officeDocument/2006/relationships/hyperlink" Target="http://wbsearch.worldbank.org/people/profile/84370" TargetMode="External"/><Relationship Id="rId863" Type="http://schemas.openxmlformats.org/officeDocument/2006/relationships/hyperlink" Target="http://wbsearch.worldbank.org/people/profile/166135" TargetMode="External"/><Relationship Id="rId1079" Type="http://schemas.openxmlformats.org/officeDocument/2006/relationships/hyperlink" Target="http://wbsearch.worldbank.org/people/profile/235212" TargetMode="External"/><Relationship Id="rId1286" Type="http://schemas.openxmlformats.org/officeDocument/2006/relationships/hyperlink" Target="http://wbsearch.worldbank.org/people/profile/327471" TargetMode="External"/><Relationship Id="rId1493" Type="http://schemas.openxmlformats.org/officeDocument/2006/relationships/hyperlink" Target="http://wbsearch.worldbank.org/people/profile/81896" TargetMode="External"/><Relationship Id="rId2032" Type="http://schemas.openxmlformats.org/officeDocument/2006/relationships/hyperlink" Target="http://wbsearch.worldbank.org/people/profile/235707" TargetMode="External"/><Relationship Id="rId211" Type="http://schemas.openxmlformats.org/officeDocument/2006/relationships/hyperlink" Target="http://wbsearch.worldbank.org/people/profile/10575" TargetMode="External"/><Relationship Id="rId309" Type="http://schemas.openxmlformats.org/officeDocument/2006/relationships/hyperlink" Target="http://wbsearch.worldbank.org/people/profile/64230" TargetMode="External"/><Relationship Id="rId516" Type="http://schemas.openxmlformats.org/officeDocument/2006/relationships/hyperlink" Target="http://wbsearch.worldbank.org/people/profile/179093" TargetMode="External"/><Relationship Id="rId1146" Type="http://schemas.openxmlformats.org/officeDocument/2006/relationships/hyperlink" Target="http://wbsearch.worldbank.org/people/profile/271968" TargetMode="External"/><Relationship Id="rId1798" Type="http://schemas.openxmlformats.org/officeDocument/2006/relationships/hyperlink" Target="http://wbsearch.worldbank.org/people/profile/211295" TargetMode="External"/><Relationship Id="rId723" Type="http://schemas.openxmlformats.org/officeDocument/2006/relationships/hyperlink" Target="http://wbsearch.worldbank.org/people/profile/253502" TargetMode="External"/><Relationship Id="rId930" Type="http://schemas.openxmlformats.org/officeDocument/2006/relationships/hyperlink" Target="http://wbsearch.worldbank.org/people/profile/317349" TargetMode="External"/><Relationship Id="rId1006" Type="http://schemas.openxmlformats.org/officeDocument/2006/relationships/hyperlink" Target="http://wbsearch.worldbank.org/people/profile/176962" TargetMode="External"/><Relationship Id="rId1353" Type="http://schemas.openxmlformats.org/officeDocument/2006/relationships/hyperlink" Target="http://wbsearch.worldbank.org/people/profile/166843" TargetMode="External"/><Relationship Id="rId1560" Type="http://schemas.openxmlformats.org/officeDocument/2006/relationships/hyperlink" Target="http://wbsearch.worldbank.org/people/profile/22656" TargetMode="External"/><Relationship Id="rId1658" Type="http://schemas.openxmlformats.org/officeDocument/2006/relationships/hyperlink" Target="http://wbsearch.worldbank.org/people/profile/101065" TargetMode="External"/><Relationship Id="rId1865" Type="http://schemas.openxmlformats.org/officeDocument/2006/relationships/hyperlink" Target="http://wbsearch.worldbank.org/people/profile/180243" TargetMode="External"/><Relationship Id="rId1213" Type="http://schemas.openxmlformats.org/officeDocument/2006/relationships/hyperlink" Target="http://wbsearch.worldbank.org/people/profile/200865" TargetMode="External"/><Relationship Id="rId1420" Type="http://schemas.openxmlformats.org/officeDocument/2006/relationships/hyperlink" Target="http://wbsearch.worldbank.org/people/profile/189640" TargetMode="External"/><Relationship Id="rId1518" Type="http://schemas.openxmlformats.org/officeDocument/2006/relationships/hyperlink" Target="http://wbsearch.worldbank.org/people/profile/311812" TargetMode="External"/><Relationship Id="rId1725" Type="http://schemas.openxmlformats.org/officeDocument/2006/relationships/hyperlink" Target="http://wbsearch.worldbank.org/people/profile/239433" TargetMode="External"/><Relationship Id="rId1932" Type="http://schemas.openxmlformats.org/officeDocument/2006/relationships/hyperlink" Target="http://wbsearch.worldbank.org/people/profile/235707" TargetMode="External"/><Relationship Id="rId17" Type="http://schemas.openxmlformats.org/officeDocument/2006/relationships/hyperlink" Target="http://projportal.worldbank.org/servlet/secmain?pagePK=112935&amp;piPK=69345&amp;theSitePK=213348&amp;menuPK=109012&amp;PSPID=P154278" TargetMode="External"/><Relationship Id="rId166" Type="http://schemas.openxmlformats.org/officeDocument/2006/relationships/hyperlink" Target="http://wbsearch.worldbank.org/people/profile/18983" TargetMode="External"/><Relationship Id="rId373" Type="http://schemas.openxmlformats.org/officeDocument/2006/relationships/hyperlink" Target="http://wbsearch.worldbank.org/people/profile/262976" TargetMode="External"/><Relationship Id="rId580" Type="http://schemas.openxmlformats.org/officeDocument/2006/relationships/hyperlink" Target="http://wbsearch.worldbank.org/people/profile/20287" TargetMode="External"/><Relationship Id="rId2054" Type="http://schemas.openxmlformats.org/officeDocument/2006/relationships/hyperlink" Target="http://projportal.worldbank.org/servlet/secmain?pagePK=112935&amp;piPK=69345&amp;theSitePK=213348&amp;menuPK=109012&amp;PSPID=P154694" TargetMode="External"/><Relationship Id="rId1" Type="http://schemas.openxmlformats.org/officeDocument/2006/relationships/hyperlink" Target="http://projportal.worldbank.org/servlet/secmain?pagePK=112935&amp;piPK=69345&amp;theSitePK=213348&amp;menuPK=109012&amp;PSPID=P054217" TargetMode="External"/><Relationship Id="rId233" Type="http://schemas.openxmlformats.org/officeDocument/2006/relationships/hyperlink" Target="http://wbsearch.worldbank.org/people/profile/13595" TargetMode="External"/><Relationship Id="rId440" Type="http://schemas.openxmlformats.org/officeDocument/2006/relationships/hyperlink" Target="http://wbsearch.worldbank.org/people/profile/160774" TargetMode="External"/><Relationship Id="rId678" Type="http://schemas.openxmlformats.org/officeDocument/2006/relationships/hyperlink" Target="http://wbsearch.worldbank.org/people/profile/20287" TargetMode="External"/><Relationship Id="rId885" Type="http://schemas.openxmlformats.org/officeDocument/2006/relationships/hyperlink" Target="http://wbsearch.worldbank.org/people/profile/18476" TargetMode="External"/><Relationship Id="rId1070" Type="http://schemas.openxmlformats.org/officeDocument/2006/relationships/hyperlink" Target="http://wbsearch.worldbank.org/people/profile/86104" TargetMode="External"/><Relationship Id="rId300" Type="http://schemas.openxmlformats.org/officeDocument/2006/relationships/hyperlink" Target="http://wbsearch.worldbank.org/people/profile/14692" TargetMode="External"/><Relationship Id="rId538" Type="http://schemas.openxmlformats.org/officeDocument/2006/relationships/hyperlink" Target="http://wbsearch.worldbank.org/people/profile/74233" TargetMode="External"/><Relationship Id="rId745" Type="http://schemas.openxmlformats.org/officeDocument/2006/relationships/hyperlink" Target="http://wbsearch.worldbank.org/people/profile/227630" TargetMode="External"/><Relationship Id="rId952" Type="http://schemas.openxmlformats.org/officeDocument/2006/relationships/hyperlink" Target="http://wbsearch.worldbank.org/people/profile/371566" TargetMode="External"/><Relationship Id="rId1168" Type="http://schemas.openxmlformats.org/officeDocument/2006/relationships/hyperlink" Target="http://wbsearch.worldbank.org/people/profile/20832" TargetMode="External"/><Relationship Id="rId1375" Type="http://schemas.openxmlformats.org/officeDocument/2006/relationships/hyperlink" Target="http://wbsearch.worldbank.org/people/profile/340122" TargetMode="External"/><Relationship Id="rId1582" Type="http://schemas.openxmlformats.org/officeDocument/2006/relationships/hyperlink" Target="http://wbsearch.worldbank.org/people/profile/280316" TargetMode="External"/><Relationship Id="rId81" Type="http://schemas.openxmlformats.org/officeDocument/2006/relationships/hyperlink" Target="http://projportal.worldbank.org/servlet/secmain?pagePK=112935&amp;piPK=69345&amp;theSitePK=213348&amp;menuPK=109012&amp;PSPID=P164551" TargetMode="External"/><Relationship Id="rId605" Type="http://schemas.openxmlformats.org/officeDocument/2006/relationships/hyperlink" Target="http://wbsearch.worldbank.org/people/profile/209817" TargetMode="External"/><Relationship Id="rId812" Type="http://schemas.openxmlformats.org/officeDocument/2006/relationships/hyperlink" Target="http://wbsearch.worldbank.org/people/profile/11400" TargetMode="External"/><Relationship Id="rId1028" Type="http://schemas.openxmlformats.org/officeDocument/2006/relationships/hyperlink" Target="http://wbsearch.worldbank.org/people/profile/76595" TargetMode="External"/><Relationship Id="rId1235" Type="http://schemas.openxmlformats.org/officeDocument/2006/relationships/hyperlink" Target="http://wbsearch.worldbank.org/people/profile/224064" TargetMode="External"/><Relationship Id="rId1442" Type="http://schemas.openxmlformats.org/officeDocument/2006/relationships/hyperlink" Target="http://wbsearch.worldbank.org/people/profile/179266" TargetMode="External"/><Relationship Id="rId1887" Type="http://schemas.openxmlformats.org/officeDocument/2006/relationships/hyperlink" Target="http://wbsearch.worldbank.org/people/profile/351012" TargetMode="External"/><Relationship Id="rId1302" Type="http://schemas.openxmlformats.org/officeDocument/2006/relationships/hyperlink" Target="http://wbsearch.worldbank.org/people/profile/17929" TargetMode="External"/><Relationship Id="rId1747" Type="http://schemas.openxmlformats.org/officeDocument/2006/relationships/hyperlink" Target="http://wbsearch.worldbank.org/people/profile/310843" TargetMode="External"/><Relationship Id="rId1954" Type="http://schemas.openxmlformats.org/officeDocument/2006/relationships/hyperlink" Target="http://wbsearch.worldbank.org/people/profile/214019" TargetMode="External"/><Relationship Id="rId39" Type="http://schemas.openxmlformats.org/officeDocument/2006/relationships/hyperlink" Target="http://projportal.worldbank.org/servlet/secmain?pagePK=112935&amp;piPK=69345&amp;theSitePK=213348&amp;menuPK=109012&amp;PSPID=P160766" TargetMode="External"/><Relationship Id="rId1607" Type="http://schemas.openxmlformats.org/officeDocument/2006/relationships/hyperlink" Target="http://wbsearch.worldbank.org/people/profile/87344" TargetMode="External"/><Relationship Id="rId1814" Type="http://schemas.openxmlformats.org/officeDocument/2006/relationships/hyperlink" Target="http://wbsearch.worldbank.org/people/profile/105327" TargetMode="External"/><Relationship Id="rId188" Type="http://schemas.openxmlformats.org/officeDocument/2006/relationships/hyperlink" Target="http://wbsearch.worldbank.org/people/profile/161710" TargetMode="External"/><Relationship Id="rId395" Type="http://schemas.openxmlformats.org/officeDocument/2006/relationships/hyperlink" Target="http://wbsearch.worldbank.org/people/profile/370127" TargetMode="External"/><Relationship Id="rId2076" Type="http://schemas.openxmlformats.org/officeDocument/2006/relationships/hyperlink" Target="http://wbsearch.worldbank.org/people/profile/327471" TargetMode="External"/><Relationship Id="rId255" Type="http://schemas.openxmlformats.org/officeDocument/2006/relationships/hyperlink" Target="http://wbsearch.worldbank.org/people/profile/13595" TargetMode="External"/><Relationship Id="rId462" Type="http://schemas.openxmlformats.org/officeDocument/2006/relationships/hyperlink" Target="http://wbsearch.worldbank.org/people/profile/18476" TargetMode="External"/><Relationship Id="rId1092" Type="http://schemas.openxmlformats.org/officeDocument/2006/relationships/hyperlink" Target="http://wbsearch.worldbank.org/people/profile/166135" TargetMode="External"/><Relationship Id="rId1397" Type="http://schemas.openxmlformats.org/officeDocument/2006/relationships/hyperlink" Target="http://wbsearch.worldbank.org/people/profile/255713" TargetMode="External"/><Relationship Id="rId115" Type="http://schemas.openxmlformats.org/officeDocument/2006/relationships/hyperlink" Target="http://wbsearch.worldbank.org/people/profile/81606" TargetMode="External"/><Relationship Id="rId322" Type="http://schemas.openxmlformats.org/officeDocument/2006/relationships/hyperlink" Target="http://wbsearch.worldbank.org/people/profile/112017" TargetMode="External"/><Relationship Id="rId767" Type="http://schemas.openxmlformats.org/officeDocument/2006/relationships/hyperlink" Target="http://wbsearch.worldbank.org/people/profile/307484" TargetMode="External"/><Relationship Id="rId974" Type="http://schemas.openxmlformats.org/officeDocument/2006/relationships/hyperlink" Target="http://wbsearch.worldbank.org/people/profile/282825" TargetMode="External"/><Relationship Id="rId2003" Type="http://schemas.openxmlformats.org/officeDocument/2006/relationships/hyperlink" Target="http://wbsearch.worldbank.org/people/profile/10609" TargetMode="External"/><Relationship Id="rId627" Type="http://schemas.openxmlformats.org/officeDocument/2006/relationships/hyperlink" Target="http://wbsearch.worldbank.org/people/profile/171328" TargetMode="External"/><Relationship Id="rId834" Type="http://schemas.openxmlformats.org/officeDocument/2006/relationships/hyperlink" Target="http://wbsearch.worldbank.org/people/profile/166135" TargetMode="External"/><Relationship Id="rId1257" Type="http://schemas.openxmlformats.org/officeDocument/2006/relationships/hyperlink" Target="http://wbsearch.worldbank.org/people/profile/226354" TargetMode="External"/><Relationship Id="rId1464" Type="http://schemas.openxmlformats.org/officeDocument/2006/relationships/hyperlink" Target="http://wbsearch.worldbank.org/people/profile/154859" TargetMode="External"/><Relationship Id="rId1671" Type="http://schemas.openxmlformats.org/officeDocument/2006/relationships/hyperlink" Target="http://wbsearch.worldbank.org/people/profile/263896" TargetMode="External"/><Relationship Id="rId901" Type="http://schemas.openxmlformats.org/officeDocument/2006/relationships/hyperlink" Target="http://wbsearch.worldbank.org/people/profile/179266" TargetMode="External"/><Relationship Id="rId1117" Type="http://schemas.openxmlformats.org/officeDocument/2006/relationships/hyperlink" Target="http://wbsearch.worldbank.org/people/profile/328809" TargetMode="External"/><Relationship Id="rId1324" Type="http://schemas.openxmlformats.org/officeDocument/2006/relationships/hyperlink" Target="http://wbsearch.worldbank.org/people/profile/74233" TargetMode="External"/><Relationship Id="rId1531" Type="http://schemas.openxmlformats.org/officeDocument/2006/relationships/hyperlink" Target="http://wbsearch.worldbank.org/people/profile/282825" TargetMode="External"/><Relationship Id="rId1769" Type="http://schemas.openxmlformats.org/officeDocument/2006/relationships/hyperlink" Target="http://wbsearch.worldbank.org/people/profile/95456" TargetMode="External"/><Relationship Id="rId1976" Type="http://schemas.openxmlformats.org/officeDocument/2006/relationships/hyperlink" Target="http://wbsearch.worldbank.org/people/profile/311812" TargetMode="External"/><Relationship Id="rId30" Type="http://schemas.openxmlformats.org/officeDocument/2006/relationships/hyperlink" Target="http://projportal.worldbank.org/servlet/secmain?pagePK=112935&amp;piPK=69345&amp;theSitePK=213348&amp;menuPK=109012&amp;PSPID=P158443" TargetMode="External"/><Relationship Id="rId1629" Type="http://schemas.openxmlformats.org/officeDocument/2006/relationships/hyperlink" Target="http://wbsearch.worldbank.org/people/profile/78030" TargetMode="External"/><Relationship Id="rId1836" Type="http://schemas.openxmlformats.org/officeDocument/2006/relationships/hyperlink" Target="http://wbsearch.worldbank.org/people/profile/327471" TargetMode="External"/><Relationship Id="rId1903" Type="http://schemas.openxmlformats.org/officeDocument/2006/relationships/hyperlink" Target="http://wbsearch.worldbank.org/people/profile/322681" TargetMode="External"/><Relationship Id="rId2098" Type="http://schemas.openxmlformats.org/officeDocument/2006/relationships/hyperlink" Target="http://wbsearch.worldbank.org/people/profile/280022" TargetMode="External"/><Relationship Id="rId277" Type="http://schemas.openxmlformats.org/officeDocument/2006/relationships/hyperlink" Target="http://wbsearch.worldbank.org/people/profile/76241" TargetMode="External"/><Relationship Id="rId484" Type="http://schemas.openxmlformats.org/officeDocument/2006/relationships/hyperlink" Target="http://wbsearch.worldbank.org/people/profile/161710" TargetMode="External"/><Relationship Id="rId137" Type="http://schemas.openxmlformats.org/officeDocument/2006/relationships/hyperlink" Target="http://wbsearch.worldbank.org/people/profile/72693" TargetMode="External"/><Relationship Id="rId344" Type="http://schemas.openxmlformats.org/officeDocument/2006/relationships/hyperlink" Target="http://wbsearch.worldbank.org/people/profile/76241" TargetMode="External"/><Relationship Id="rId691" Type="http://schemas.openxmlformats.org/officeDocument/2006/relationships/hyperlink" Target="http://wbsearch.worldbank.org/people/profile/253847" TargetMode="External"/><Relationship Id="rId789" Type="http://schemas.openxmlformats.org/officeDocument/2006/relationships/hyperlink" Target="http://wbsearch.worldbank.org/people/profile/72693" TargetMode="External"/><Relationship Id="rId996" Type="http://schemas.openxmlformats.org/officeDocument/2006/relationships/hyperlink" Target="http://wbsearch.worldbank.org/people/profile/17929" TargetMode="External"/><Relationship Id="rId2025" Type="http://schemas.openxmlformats.org/officeDocument/2006/relationships/hyperlink" Target="http://wbsearch.worldbank.org/people/profile/63785" TargetMode="External"/><Relationship Id="rId551" Type="http://schemas.openxmlformats.org/officeDocument/2006/relationships/hyperlink" Target="http://wbsearch.worldbank.org/people/profile/84370" TargetMode="External"/><Relationship Id="rId649" Type="http://schemas.openxmlformats.org/officeDocument/2006/relationships/hyperlink" Target="http://wbsearch.worldbank.org/people/profile/175290" TargetMode="External"/><Relationship Id="rId856" Type="http://schemas.openxmlformats.org/officeDocument/2006/relationships/hyperlink" Target="http://wbsearch.worldbank.org/people/profile/211295" TargetMode="External"/><Relationship Id="rId1181" Type="http://schemas.openxmlformats.org/officeDocument/2006/relationships/hyperlink" Target="http://wbsearch.worldbank.org/people/profile/183466" TargetMode="External"/><Relationship Id="rId1279" Type="http://schemas.openxmlformats.org/officeDocument/2006/relationships/hyperlink" Target="http://wbsearch.worldbank.org/people/profile/220235" TargetMode="External"/><Relationship Id="rId1486" Type="http://schemas.openxmlformats.org/officeDocument/2006/relationships/hyperlink" Target="http://wbsearch.worldbank.org/people/profile/166135" TargetMode="External"/><Relationship Id="rId204" Type="http://schemas.openxmlformats.org/officeDocument/2006/relationships/hyperlink" Target="http://wbsearch.worldbank.org/people/profile/185335" TargetMode="External"/><Relationship Id="rId411" Type="http://schemas.openxmlformats.org/officeDocument/2006/relationships/hyperlink" Target="http://wbsearch.worldbank.org/people/profile/81999" TargetMode="External"/><Relationship Id="rId509" Type="http://schemas.openxmlformats.org/officeDocument/2006/relationships/hyperlink" Target="http://wbsearch.worldbank.org/people/profile/203713" TargetMode="External"/><Relationship Id="rId1041" Type="http://schemas.openxmlformats.org/officeDocument/2006/relationships/hyperlink" Target="http://wbsearch.worldbank.org/people/profile/363487" TargetMode="External"/><Relationship Id="rId1139" Type="http://schemas.openxmlformats.org/officeDocument/2006/relationships/hyperlink" Target="http://wbsearch.worldbank.org/people/profile/327471" TargetMode="External"/><Relationship Id="rId1346" Type="http://schemas.openxmlformats.org/officeDocument/2006/relationships/hyperlink" Target="http://wbsearch.worldbank.org/people/profile/86104" TargetMode="External"/><Relationship Id="rId1693" Type="http://schemas.openxmlformats.org/officeDocument/2006/relationships/hyperlink" Target="http://wbsearch.worldbank.org/people/profile/304631" TargetMode="External"/><Relationship Id="rId1998" Type="http://schemas.openxmlformats.org/officeDocument/2006/relationships/hyperlink" Target="http://wbsearch.worldbank.org/people/profile/20434" TargetMode="External"/><Relationship Id="rId716" Type="http://schemas.openxmlformats.org/officeDocument/2006/relationships/hyperlink" Target="http://wbsearch.worldbank.org/people/profile/262941" TargetMode="External"/><Relationship Id="rId923" Type="http://schemas.openxmlformats.org/officeDocument/2006/relationships/hyperlink" Target="http://wbsearch.worldbank.org/people/profile/295266" TargetMode="External"/><Relationship Id="rId1553" Type="http://schemas.openxmlformats.org/officeDocument/2006/relationships/hyperlink" Target="http://wbsearch.worldbank.org/people/profile/411834" TargetMode="External"/><Relationship Id="rId1760" Type="http://schemas.openxmlformats.org/officeDocument/2006/relationships/hyperlink" Target="http://wbsearch.worldbank.org/people/profile/214019" TargetMode="External"/><Relationship Id="rId1858" Type="http://schemas.openxmlformats.org/officeDocument/2006/relationships/hyperlink" Target="http://wbsearch.worldbank.org/people/profile/244374" TargetMode="External"/><Relationship Id="rId52" Type="http://schemas.openxmlformats.org/officeDocument/2006/relationships/hyperlink" Target="http://projportal.worldbank.org/servlet/secmain?pagePK=112935&amp;piPK=69345&amp;theSitePK=213348&amp;menuPK=109012&amp;PSPID=P160504" TargetMode="External"/><Relationship Id="rId1206" Type="http://schemas.openxmlformats.org/officeDocument/2006/relationships/hyperlink" Target="http://wbsearch.worldbank.org/people/profile/87344" TargetMode="External"/><Relationship Id="rId1413" Type="http://schemas.openxmlformats.org/officeDocument/2006/relationships/hyperlink" Target="http://wbsearch.worldbank.org/people/profile/274249" TargetMode="External"/><Relationship Id="rId1620" Type="http://schemas.openxmlformats.org/officeDocument/2006/relationships/hyperlink" Target="http://wbsearch.worldbank.org/people/profile/264786" TargetMode="External"/><Relationship Id="rId1718" Type="http://schemas.openxmlformats.org/officeDocument/2006/relationships/hyperlink" Target="http://wbsearch.worldbank.org/people/profile/279884" TargetMode="External"/><Relationship Id="rId1925" Type="http://schemas.openxmlformats.org/officeDocument/2006/relationships/hyperlink" Target="http://wbsearch.worldbank.org/people/profile/276137" TargetMode="External"/><Relationship Id="rId299" Type="http://schemas.openxmlformats.org/officeDocument/2006/relationships/hyperlink" Target="http://wbsearch.worldbank.org/people/profile/16879" TargetMode="External"/><Relationship Id="rId159" Type="http://schemas.openxmlformats.org/officeDocument/2006/relationships/hyperlink" Target="http://wbsearch.worldbank.org/people/profile/12669" TargetMode="External"/><Relationship Id="rId366" Type="http://schemas.openxmlformats.org/officeDocument/2006/relationships/hyperlink" Target="http://wbsearch.worldbank.org/people/profile/212826" TargetMode="External"/><Relationship Id="rId573" Type="http://schemas.openxmlformats.org/officeDocument/2006/relationships/hyperlink" Target="http://wbsearch.worldbank.org/people/profile/303893" TargetMode="External"/><Relationship Id="rId780" Type="http://schemas.openxmlformats.org/officeDocument/2006/relationships/hyperlink" Target="http://wbsearch.worldbank.org/people/profile/279884" TargetMode="External"/><Relationship Id="rId2047" Type="http://schemas.openxmlformats.org/officeDocument/2006/relationships/hyperlink" Target="http://wbsearch.worldbank.org/people/profile/95380" TargetMode="External"/><Relationship Id="rId226" Type="http://schemas.openxmlformats.org/officeDocument/2006/relationships/hyperlink" Target="http://wbsearch.worldbank.org/people/profile/20635" TargetMode="External"/><Relationship Id="rId433" Type="http://schemas.openxmlformats.org/officeDocument/2006/relationships/hyperlink" Target="http://wbsearch.worldbank.org/people/profile/14228" TargetMode="External"/><Relationship Id="rId878" Type="http://schemas.openxmlformats.org/officeDocument/2006/relationships/hyperlink" Target="http://wbsearch.worldbank.org/people/profile/20434" TargetMode="External"/><Relationship Id="rId1063" Type="http://schemas.openxmlformats.org/officeDocument/2006/relationships/hyperlink" Target="http://wbsearch.worldbank.org/people/profile/464644" TargetMode="External"/><Relationship Id="rId1270" Type="http://schemas.openxmlformats.org/officeDocument/2006/relationships/hyperlink" Target="http://wbsearch.worldbank.org/people/profile/190364" TargetMode="External"/><Relationship Id="rId640" Type="http://schemas.openxmlformats.org/officeDocument/2006/relationships/hyperlink" Target="http://wbsearch.worldbank.org/people/profile/74233" TargetMode="External"/><Relationship Id="rId738" Type="http://schemas.openxmlformats.org/officeDocument/2006/relationships/hyperlink" Target="http://wbsearch.worldbank.org/people/profile/19604" TargetMode="External"/><Relationship Id="rId945" Type="http://schemas.openxmlformats.org/officeDocument/2006/relationships/hyperlink" Target="http://wbsearch.worldbank.org/people/profile/189640" TargetMode="External"/><Relationship Id="rId1368" Type="http://schemas.openxmlformats.org/officeDocument/2006/relationships/hyperlink" Target="http://wbsearch.worldbank.org/people/profile/14228" TargetMode="External"/><Relationship Id="rId1575" Type="http://schemas.openxmlformats.org/officeDocument/2006/relationships/hyperlink" Target="http://wbsearch.worldbank.org/people/profile/186710" TargetMode="External"/><Relationship Id="rId1782" Type="http://schemas.openxmlformats.org/officeDocument/2006/relationships/hyperlink" Target="http://wbsearch.worldbank.org/people/profile/147494" TargetMode="External"/><Relationship Id="rId74" Type="http://schemas.openxmlformats.org/officeDocument/2006/relationships/hyperlink" Target="http://projportal.worldbank.org/servlet/secmain?pagePK=112935&amp;piPK=69345&amp;theSitePK=213348&amp;menuPK=109012&amp;PSPID=P164188" TargetMode="External"/><Relationship Id="rId500" Type="http://schemas.openxmlformats.org/officeDocument/2006/relationships/hyperlink" Target="http://wbsearch.worldbank.org/people/profile/88425" TargetMode="External"/><Relationship Id="rId805" Type="http://schemas.openxmlformats.org/officeDocument/2006/relationships/hyperlink" Target="http://wbsearch.worldbank.org/people/profile/204282" TargetMode="External"/><Relationship Id="rId1130" Type="http://schemas.openxmlformats.org/officeDocument/2006/relationships/hyperlink" Target="http://wbsearch.worldbank.org/people/profile/354366" TargetMode="External"/><Relationship Id="rId1228" Type="http://schemas.openxmlformats.org/officeDocument/2006/relationships/hyperlink" Target="http://wbsearch.worldbank.org/people/profile/371696" TargetMode="External"/><Relationship Id="rId1435" Type="http://schemas.openxmlformats.org/officeDocument/2006/relationships/hyperlink" Target="http://wbsearch.worldbank.org/people/profile/236721" TargetMode="External"/><Relationship Id="rId1642" Type="http://schemas.openxmlformats.org/officeDocument/2006/relationships/hyperlink" Target="http://wbsearch.worldbank.org/people/profile/244374" TargetMode="External"/><Relationship Id="rId1947" Type="http://schemas.openxmlformats.org/officeDocument/2006/relationships/hyperlink" Target="http://wbsearch.worldbank.org/people/profile/244417" TargetMode="External"/><Relationship Id="rId1502" Type="http://schemas.openxmlformats.org/officeDocument/2006/relationships/hyperlink" Target="http://wbsearch.worldbank.org/people/profile/70944" TargetMode="External"/><Relationship Id="rId1807" Type="http://schemas.openxmlformats.org/officeDocument/2006/relationships/hyperlink" Target="http://wbsearch.worldbank.org/people/profile/324541" TargetMode="External"/><Relationship Id="rId290" Type="http://schemas.openxmlformats.org/officeDocument/2006/relationships/hyperlink" Target="http://wbsearch.worldbank.org/people/profile/18476" TargetMode="External"/><Relationship Id="rId388" Type="http://schemas.openxmlformats.org/officeDocument/2006/relationships/hyperlink" Target="http://wbsearch.worldbank.org/people/profile/65854" TargetMode="External"/><Relationship Id="rId2069" Type="http://schemas.openxmlformats.org/officeDocument/2006/relationships/hyperlink" Target="http://projportal.worldbank.org/servlet/secmain?pagePK=112935&amp;piPK=69345&amp;theSitePK=213348&amp;menuPK=109012&amp;PSPID=P157726" TargetMode="External"/><Relationship Id="rId150" Type="http://schemas.openxmlformats.org/officeDocument/2006/relationships/hyperlink" Target="http://wbsearch.worldbank.org/people/profile/21758" TargetMode="External"/><Relationship Id="rId595" Type="http://schemas.openxmlformats.org/officeDocument/2006/relationships/hyperlink" Target="http://wbsearch.worldbank.org/people/profile/21426" TargetMode="External"/><Relationship Id="rId248" Type="http://schemas.openxmlformats.org/officeDocument/2006/relationships/hyperlink" Target="http://wbsearch.worldbank.org/people/profile/221889" TargetMode="External"/><Relationship Id="rId455" Type="http://schemas.openxmlformats.org/officeDocument/2006/relationships/hyperlink" Target="http://wbsearch.worldbank.org/people/profile/21758" TargetMode="External"/><Relationship Id="rId662" Type="http://schemas.openxmlformats.org/officeDocument/2006/relationships/hyperlink" Target="http://wbsearch.worldbank.org/people/profile/90670" TargetMode="External"/><Relationship Id="rId1085" Type="http://schemas.openxmlformats.org/officeDocument/2006/relationships/hyperlink" Target="http://wbsearch.worldbank.org/people/profile/164040" TargetMode="External"/><Relationship Id="rId1292" Type="http://schemas.openxmlformats.org/officeDocument/2006/relationships/hyperlink" Target="http://wbsearch.worldbank.org/people/profile/324762" TargetMode="External"/><Relationship Id="rId108" Type="http://schemas.openxmlformats.org/officeDocument/2006/relationships/hyperlink" Target="http://wbsearch.worldbank.org/people/profile/230924" TargetMode="External"/><Relationship Id="rId315" Type="http://schemas.openxmlformats.org/officeDocument/2006/relationships/hyperlink" Target="http://wbsearch.worldbank.org/people/profile/179341" TargetMode="External"/><Relationship Id="rId522" Type="http://schemas.openxmlformats.org/officeDocument/2006/relationships/hyperlink" Target="http://wbsearch.worldbank.org/people/profile/18335" TargetMode="External"/><Relationship Id="rId967" Type="http://schemas.openxmlformats.org/officeDocument/2006/relationships/hyperlink" Target="http://wbsearch.worldbank.org/people/profile/87344" TargetMode="External"/><Relationship Id="rId1152" Type="http://schemas.openxmlformats.org/officeDocument/2006/relationships/hyperlink" Target="http://wbsearch.worldbank.org/people/profile/81896" TargetMode="External"/><Relationship Id="rId1597" Type="http://schemas.openxmlformats.org/officeDocument/2006/relationships/hyperlink" Target="http://wbsearch.worldbank.org/people/profile/241358" TargetMode="External"/><Relationship Id="rId96" Type="http://schemas.openxmlformats.org/officeDocument/2006/relationships/hyperlink" Target="http://wbsearch.worldbank.org/people/profile/19604" TargetMode="External"/><Relationship Id="rId827" Type="http://schemas.openxmlformats.org/officeDocument/2006/relationships/hyperlink" Target="http://wbsearch.worldbank.org/people/profile/95227" TargetMode="External"/><Relationship Id="rId1012" Type="http://schemas.openxmlformats.org/officeDocument/2006/relationships/hyperlink" Target="http://wbsearch.worldbank.org/people/profile/20287" TargetMode="External"/><Relationship Id="rId1457" Type="http://schemas.openxmlformats.org/officeDocument/2006/relationships/hyperlink" Target="http://wbsearch.worldbank.org/people/profile/90777" TargetMode="External"/><Relationship Id="rId1664" Type="http://schemas.openxmlformats.org/officeDocument/2006/relationships/hyperlink" Target="http://wbsearch.worldbank.org/people/profile/184153" TargetMode="External"/><Relationship Id="rId1871" Type="http://schemas.openxmlformats.org/officeDocument/2006/relationships/hyperlink" Target="http://wbsearch.worldbank.org/people/profile/262976" TargetMode="External"/><Relationship Id="rId1317" Type="http://schemas.openxmlformats.org/officeDocument/2006/relationships/hyperlink" Target="http://wbsearch.worldbank.org/people/profile/172806" TargetMode="External"/><Relationship Id="rId1524" Type="http://schemas.openxmlformats.org/officeDocument/2006/relationships/hyperlink" Target="http://wbsearch.worldbank.org/people/profile/190387" TargetMode="External"/><Relationship Id="rId1731" Type="http://schemas.openxmlformats.org/officeDocument/2006/relationships/hyperlink" Target="http://wbsearch.worldbank.org/people/profile/453913" TargetMode="External"/><Relationship Id="rId1969" Type="http://schemas.openxmlformats.org/officeDocument/2006/relationships/hyperlink" Target="http://wbsearch.worldbank.org/people/profile/154615" TargetMode="External"/><Relationship Id="rId23" Type="http://schemas.openxmlformats.org/officeDocument/2006/relationships/hyperlink" Target="http://projportal.worldbank.org/servlet/secmain?pagePK=112935&amp;piPK=69345&amp;theSitePK=213348&amp;menuPK=109012&amp;PSPID=P155645" TargetMode="External"/><Relationship Id="rId1829" Type="http://schemas.openxmlformats.org/officeDocument/2006/relationships/hyperlink" Target="http://wbsearch.worldbank.org/people/profile/276137" TargetMode="External"/><Relationship Id="rId172" Type="http://schemas.openxmlformats.org/officeDocument/2006/relationships/hyperlink" Target="http://wbsearch.worldbank.org/people/profile/63460" TargetMode="External"/><Relationship Id="rId477" Type="http://schemas.openxmlformats.org/officeDocument/2006/relationships/hyperlink" Target="http://wbsearch.worldbank.org/people/profile/84370" TargetMode="External"/><Relationship Id="rId684" Type="http://schemas.openxmlformats.org/officeDocument/2006/relationships/hyperlink" Target="http://wbsearch.worldbank.org/people/profile/187733" TargetMode="External"/><Relationship Id="rId2060" Type="http://schemas.openxmlformats.org/officeDocument/2006/relationships/hyperlink" Target="http://projportal.worldbank.org/servlet/secmain?pagePK=112935&amp;piPK=69345&amp;theSitePK=213348&amp;menuPK=109012&amp;PSPID=P155876" TargetMode="External"/><Relationship Id="rId337" Type="http://schemas.openxmlformats.org/officeDocument/2006/relationships/hyperlink" Target="http://wbsearch.worldbank.org/people/profile/72693" TargetMode="External"/><Relationship Id="rId891" Type="http://schemas.openxmlformats.org/officeDocument/2006/relationships/hyperlink" Target="http://wbsearch.worldbank.org/people/profile/10609" TargetMode="External"/><Relationship Id="rId989" Type="http://schemas.openxmlformats.org/officeDocument/2006/relationships/hyperlink" Target="http://wbsearch.worldbank.org/people/profile/86169" TargetMode="External"/><Relationship Id="rId2018" Type="http://schemas.openxmlformats.org/officeDocument/2006/relationships/hyperlink" Target="http://wbsearch.worldbank.org/people/profile/211295" TargetMode="External"/><Relationship Id="rId544" Type="http://schemas.openxmlformats.org/officeDocument/2006/relationships/hyperlink" Target="http://wbsearch.worldbank.org/people/profile/147494" TargetMode="External"/><Relationship Id="rId751" Type="http://schemas.openxmlformats.org/officeDocument/2006/relationships/hyperlink" Target="http://wbsearch.worldbank.org/people/profile/20287" TargetMode="External"/><Relationship Id="rId849" Type="http://schemas.openxmlformats.org/officeDocument/2006/relationships/hyperlink" Target="http://wbsearch.worldbank.org/people/profile/255713" TargetMode="External"/><Relationship Id="rId1174" Type="http://schemas.openxmlformats.org/officeDocument/2006/relationships/hyperlink" Target="http://wbsearch.worldbank.org/people/profile/83602" TargetMode="External"/><Relationship Id="rId1381" Type="http://schemas.openxmlformats.org/officeDocument/2006/relationships/hyperlink" Target="http://wbsearch.worldbank.org/people/profile/105384" TargetMode="External"/><Relationship Id="rId1479" Type="http://schemas.openxmlformats.org/officeDocument/2006/relationships/hyperlink" Target="http://wbsearch.worldbank.org/people/profile/307735" TargetMode="External"/><Relationship Id="rId1686" Type="http://schemas.openxmlformats.org/officeDocument/2006/relationships/hyperlink" Target="http://wbsearch.worldbank.org/people/profile/76595" TargetMode="External"/><Relationship Id="rId404" Type="http://schemas.openxmlformats.org/officeDocument/2006/relationships/hyperlink" Target="http://wbsearch.worldbank.org/people/profile/23241" TargetMode="External"/><Relationship Id="rId611" Type="http://schemas.openxmlformats.org/officeDocument/2006/relationships/hyperlink" Target="http://wbsearch.worldbank.org/people/profile/279877" TargetMode="External"/><Relationship Id="rId1034" Type="http://schemas.openxmlformats.org/officeDocument/2006/relationships/hyperlink" Target="http://wbsearch.worldbank.org/people/profile/91133" TargetMode="External"/><Relationship Id="rId1241" Type="http://schemas.openxmlformats.org/officeDocument/2006/relationships/hyperlink" Target="http://wbsearch.worldbank.org/people/profile/268403" TargetMode="External"/><Relationship Id="rId1339" Type="http://schemas.openxmlformats.org/officeDocument/2006/relationships/hyperlink" Target="http://wbsearch.worldbank.org/people/profile/244158" TargetMode="External"/><Relationship Id="rId1893" Type="http://schemas.openxmlformats.org/officeDocument/2006/relationships/hyperlink" Target="http://wbsearch.worldbank.org/people/profile/182816" TargetMode="External"/><Relationship Id="rId709" Type="http://schemas.openxmlformats.org/officeDocument/2006/relationships/hyperlink" Target="http://wbsearch.worldbank.org/people/profile/84370" TargetMode="External"/><Relationship Id="rId916" Type="http://schemas.openxmlformats.org/officeDocument/2006/relationships/hyperlink" Target="http://wbsearch.worldbank.org/people/profile/354400" TargetMode="External"/><Relationship Id="rId1101" Type="http://schemas.openxmlformats.org/officeDocument/2006/relationships/hyperlink" Target="http://wbsearch.worldbank.org/people/profile/206975" TargetMode="External"/><Relationship Id="rId1546" Type="http://schemas.openxmlformats.org/officeDocument/2006/relationships/hyperlink" Target="http://wbsearch.worldbank.org/people/profile/20434" TargetMode="External"/><Relationship Id="rId1753" Type="http://schemas.openxmlformats.org/officeDocument/2006/relationships/hyperlink" Target="http://wbsearch.worldbank.org/people/profile/249872" TargetMode="External"/><Relationship Id="rId1960" Type="http://schemas.openxmlformats.org/officeDocument/2006/relationships/hyperlink" Target="http://wbsearch.worldbank.org/people/profile/90061" TargetMode="External"/><Relationship Id="rId45" Type="http://schemas.openxmlformats.org/officeDocument/2006/relationships/hyperlink" Target="http://projportal.worldbank.org/servlet/secmain?pagePK=112935&amp;piPK=69345&amp;theSitePK=213348&amp;menuPK=109012&amp;PSPID=P161586" TargetMode="External"/><Relationship Id="rId1406" Type="http://schemas.openxmlformats.org/officeDocument/2006/relationships/hyperlink" Target="http://wbsearch.worldbank.org/people/profile/214019" TargetMode="External"/><Relationship Id="rId1613" Type="http://schemas.openxmlformats.org/officeDocument/2006/relationships/hyperlink" Target="http://wbsearch.worldbank.org/people/profile/314926" TargetMode="External"/><Relationship Id="rId1820" Type="http://schemas.openxmlformats.org/officeDocument/2006/relationships/hyperlink" Target="http://wbsearch.worldbank.org/people/profile/147494" TargetMode="External"/><Relationship Id="rId194" Type="http://schemas.openxmlformats.org/officeDocument/2006/relationships/hyperlink" Target="http://wbsearch.worldbank.org/people/profile/153454" TargetMode="External"/><Relationship Id="rId1918" Type="http://schemas.openxmlformats.org/officeDocument/2006/relationships/hyperlink" Target="http://wbsearch.worldbank.org/people/profile/311812" TargetMode="External"/><Relationship Id="rId2082" Type="http://schemas.openxmlformats.org/officeDocument/2006/relationships/hyperlink" Target="http://wbsearch.worldbank.org/people/profile/214019" TargetMode="External"/><Relationship Id="rId261" Type="http://schemas.openxmlformats.org/officeDocument/2006/relationships/hyperlink" Target="http://wbsearch.worldbank.org/people/profile/78030" TargetMode="External"/><Relationship Id="rId499" Type="http://schemas.openxmlformats.org/officeDocument/2006/relationships/hyperlink" Target="http://wbsearch.worldbank.org/people/profile/244418" TargetMode="External"/><Relationship Id="rId359" Type="http://schemas.openxmlformats.org/officeDocument/2006/relationships/hyperlink" Target="http://wbsearch.worldbank.org/people/profile/69800" TargetMode="External"/><Relationship Id="rId566" Type="http://schemas.openxmlformats.org/officeDocument/2006/relationships/hyperlink" Target="http://wbsearch.worldbank.org/people/profile/206657" TargetMode="External"/><Relationship Id="rId773" Type="http://schemas.openxmlformats.org/officeDocument/2006/relationships/hyperlink" Target="http://wbsearch.worldbank.org/people/profile/372280" TargetMode="External"/><Relationship Id="rId1196" Type="http://schemas.openxmlformats.org/officeDocument/2006/relationships/hyperlink" Target="http://wbsearch.worldbank.org/people/profile/310654" TargetMode="External"/><Relationship Id="rId121" Type="http://schemas.openxmlformats.org/officeDocument/2006/relationships/hyperlink" Target="http://wbsearch.worldbank.org/people/profile/50348" TargetMode="External"/><Relationship Id="rId219" Type="http://schemas.openxmlformats.org/officeDocument/2006/relationships/hyperlink" Target="http://wbsearch.worldbank.org/people/profile/305332" TargetMode="External"/><Relationship Id="rId426" Type="http://schemas.openxmlformats.org/officeDocument/2006/relationships/hyperlink" Target="http://wbsearch.worldbank.org/people/profile/208544" TargetMode="External"/><Relationship Id="rId633" Type="http://schemas.openxmlformats.org/officeDocument/2006/relationships/hyperlink" Target="http://wbsearch.worldbank.org/people/profile/349257" TargetMode="External"/><Relationship Id="rId980" Type="http://schemas.openxmlformats.org/officeDocument/2006/relationships/hyperlink" Target="http://wbsearch.worldbank.org/people/profile/258212" TargetMode="External"/><Relationship Id="rId1056" Type="http://schemas.openxmlformats.org/officeDocument/2006/relationships/hyperlink" Target="http://wbsearch.worldbank.org/people/profile/183466" TargetMode="External"/><Relationship Id="rId1263" Type="http://schemas.openxmlformats.org/officeDocument/2006/relationships/hyperlink" Target="http://wbsearch.worldbank.org/people/profile/279207" TargetMode="External"/><Relationship Id="rId2107" Type="http://schemas.openxmlformats.org/officeDocument/2006/relationships/hyperlink" Target="http://wbsearch.worldbank.org/people/profile/182329" TargetMode="External"/><Relationship Id="rId840" Type="http://schemas.openxmlformats.org/officeDocument/2006/relationships/hyperlink" Target="http://wbsearch.worldbank.org/people/profile/21758" TargetMode="External"/><Relationship Id="rId938" Type="http://schemas.openxmlformats.org/officeDocument/2006/relationships/hyperlink" Target="http://wbsearch.worldbank.org/people/profile/20434" TargetMode="External"/><Relationship Id="rId1470" Type="http://schemas.openxmlformats.org/officeDocument/2006/relationships/hyperlink" Target="http://wbsearch.worldbank.org/people/profile/20287" TargetMode="External"/><Relationship Id="rId1568" Type="http://schemas.openxmlformats.org/officeDocument/2006/relationships/hyperlink" Target="http://wbsearch.worldbank.org/people/profile/21758" TargetMode="External"/><Relationship Id="rId1775" Type="http://schemas.openxmlformats.org/officeDocument/2006/relationships/hyperlink" Target="http://wbsearch.worldbank.org/people/profile/272906" TargetMode="External"/><Relationship Id="rId67" Type="http://schemas.openxmlformats.org/officeDocument/2006/relationships/hyperlink" Target="http://projportal.worldbank.org/servlet/secmain?pagePK=112935&amp;piPK=69345&amp;theSitePK=213348&amp;menuPK=109012&amp;PSPID=P163350" TargetMode="External"/><Relationship Id="rId700" Type="http://schemas.openxmlformats.org/officeDocument/2006/relationships/hyperlink" Target="http://wbsearch.worldbank.org/people/profile/348113" TargetMode="External"/><Relationship Id="rId1123" Type="http://schemas.openxmlformats.org/officeDocument/2006/relationships/hyperlink" Target="http://wbsearch.worldbank.org/people/profile/52369" TargetMode="External"/><Relationship Id="rId1330" Type="http://schemas.openxmlformats.org/officeDocument/2006/relationships/hyperlink" Target="http://wbsearch.worldbank.org/people/profile/264786" TargetMode="External"/><Relationship Id="rId1428" Type="http://schemas.openxmlformats.org/officeDocument/2006/relationships/hyperlink" Target="http://wbsearch.worldbank.org/people/profile/189640" TargetMode="External"/><Relationship Id="rId1635" Type="http://schemas.openxmlformats.org/officeDocument/2006/relationships/hyperlink" Target="http://wbsearch.worldbank.org/people/profile/254011" TargetMode="External"/><Relationship Id="rId1982" Type="http://schemas.openxmlformats.org/officeDocument/2006/relationships/hyperlink" Target="http://wbsearch.worldbank.org/people/profile/189640" TargetMode="External"/><Relationship Id="rId1842" Type="http://schemas.openxmlformats.org/officeDocument/2006/relationships/hyperlink" Target="http://wbsearch.worldbank.org/people/profile/147494" TargetMode="External"/><Relationship Id="rId1702" Type="http://schemas.openxmlformats.org/officeDocument/2006/relationships/hyperlink" Target="http://wbsearch.worldbank.org/people/profile/17555" TargetMode="External"/><Relationship Id="rId283" Type="http://schemas.openxmlformats.org/officeDocument/2006/relationships/hyperlink" Target="http://wbsearch.worldbank.org/people/profile/94837" TargetMode="External"/><Relationship Id="rId490" Type="http://schemas.openxmlformats.org/officeDocument/2006/relationships/hyperlink" Target="http://wbsearch.worldbank.org/people/profile/17393" TargetMode="External"/><Relationship Id="rId143" Type="http://schemas.openxmlformats.org/officeDocument/2006/relationships/hyperlink" Target="http://wbsearch.worldbank.org/people/profile/72693" TargetMode="External"/><Relationship Id="rId350" Type="http://schemas.openxmlformats.org/officeDocument/2006/relationships/hyperlink" Target="http://wbsearch.worldbank.org/people/profile/224064" TargetMode="External"/><Relationship Id="rId588" Type="http://schemas.openxmlformats.org/officeDocument/2006/relationships/hyperlink" Target="http://wbsearch.worldbank.org/people/profile/15196" TargetMode="External"/><Relationship Id="rId795" Type="http://schemas.openxmlformats.org/officeDocument/2006/relationships/hyperlink" Target="http://wbsearch.worldbank.org/people/profile/20287" TargetMode="External"/><Relationship Id="rId2031" Type="http://schemas.openxmlformats.org/officeDocument/2006/relationships/hyperlink" Target="http://wbsearch.worldbank.org/people/profile/257944" TargetMode="External"/><Relationship Id="rId9" Type="http://schemas.openxmlformats.org/officeDocument/2006/relationships/hyperlink" Target="http://projportal.worldbank.org/servlet/secmain?pagePK=112935&amp;piPK=69345&amp;theSitePK=213348&amp;menuPK=109012&amp;PSPID=P148349" TargetMode="External"/><Relationship Id="rId210" Type="http://schemas.openxmlformats.org/officeDocument/2006/relationships/hyperlink" Target="http://wbsearch.worldbank.org/people/profile/21824" TargetMode="External"/><Relationship Id="rId448" Type="http://schemas.openxmlformats.org/officeDocument/2006/relationships/hyperlink" Target="http://wbsearch.worldbank.org/people/profile/247238" TargetMode="External"/><Relationship Id="rId655" Type="http://schemas.openxmlformats.org/officeDocument/2006/relationships/hyperlink" Target="http://wbsearch.worldbank.org/people/profile/358504" TargetMode="External"/><Relationship Id="rId862" Type="http://schemas.openxmlformats.org/officeDocument/2006/relationships/hyperlink" Target="http://wbsearch.worldbank.org/people/profile/262934" TargetMode="External"/><Relationship Id="rId1078" Type="http://schemas.openxmlformats.org/officeDocument/2006/relationships/hyperlink" Target="http://wbsearch.worldbank.org/people/profile/17929" TargetMode="External"/><Relationship Id="rId1285" Type="http://schemas.openxmlformats.org/officeDocument/2006/relationships/hyperlink" Target="http://wbsearch.worldbank.org/people/profile/360690" TargetMode="External"/><Relationship Id="rId1492" Type="http://schemas.openxmlformats.org/officeDocument/2006/relationships/hyperlink" Target="http://wbsearch.worldbank.org/people/profile/214019" TargetMode="External"/><Relationship Id="rId308" Type="http://schemas.openxmlformats.org/officeDocument/2006/relationships/hyperlink" Target="http://wbsearch.worldbank.org/people/profile/4343" TargetMode="External"/><Relationship Id="rId515" Type="http://schemas.openxmlformats.org/officeDocument/2006/relationships/hyperlink" Target="http://wbsearch.worldbank.org/people/profile/188595" TargetMode="External"/><Relationship Id="rId722" Type="http://schemas.openxmlformats.org/officeDocument/2006/relationships/hyperlink" Target="http://wbsearch.worldbank.org/people/profile/165763" TargetMode="External"/><Relationship Id="rId1145" Type="http://schemas.openxmlformats.org/officeDocument/2006/relationships/hyperlink" Target="http://wbsearch.worldbank.org/people/profile/91177" TargetMode="External"/><Relationship Id="rId1352" Type="http://schemas.openxmlformats.org/officeDocument/2006/relationships/hyperlink" Target="http://wbsearch.worldbank.org/people/profile/235707" TargetMode="External"/><Relationship Id="rId1797" Type="http://schemas.openxmlformats.org/officeDocument/2006/relationships/hyperlink" Target="http://wbsearch.worldbank.org/people/profile/188209" TargetMode="External"/><Relationship Id="rId89" Type="http://schemas.openxmlformats.org/officeDocument/2006/relationships/hyperlink" Target="http://projportal.worldbank.org/servlet/secmain?pagePK=112935&amp;piPK=69345&amp;theSitePK=213348&amp;menuPK=109012&amp;PSPID=P152932" TargetMode="External"/><Relationship Id="rId1005" Type="http://schemas.openxmlformats.org/officeDocument/2006/relationships/hyperlink" Target="http://wbsearch.worldbank.org/people/profile/70944" TargetMode="External"/><Relationship Id="rId1212" Type="http://schemas.openxmlformats.org/officeDocument/2006/relationships/hyperlink" Target="http://wbsearch.worldbank.org/people/profile/160354" TargetMode="External"/><Relationship Id="rId1657" Type="http://schemas.openxmlformats.org/officeDocument/2006/relationships/hyperlink" Target="http://wbsearch.worldbank.org/people/profile/374793" TargetMode="External"/><Relationship Id="rId1864" Type="http://schemas.openxmlformats.org/officeDocument/2006/relationships/hyperlink" Target="http://wbsearch.worldbank.org/people/profile/211295" TargetMode="External"/><Relationship Id="rId1517" Type="http://schemas.openxmlformats.org/officeDocument/2006/relationships/hyperlink" Target="http://wbsearch.worldbank.org/people/profile/380717" TargetMode="External"/><Relationship Id="rId1724" Type="http://schemas.openxmlformats.org/officeDocument/2006/relationships/hyperlink" Target="http://wbsearch.worldbank.org/people/profile/93445" TargetMode="External"/><Relationship Id="rId16" Type="http://schemas.openxmlformats.org/officeDocument/2006/relationships/hyperlink" Target="http://projportal.worldbank.org/servlet/secmain?pagePK=112935&amp;piPK=69345&amp;theSitePK=213348&amp;menuPK=109012&amp;PSPID=P152094" TargetMode="External"/><Relationship Id="rId1931" Type="http://schemas.openxmlformats.org/officeDocument/2006/relationships/hyperlink" Target="http://wbsearch.worldbank.org/people/profile/246401" TargetMode="External"/><Relationship Id="rId165" Type="http://schemas.openxmlformats.org/officeDocument/2006/relationships/hyperlink" Target="http://wbsearch.worldbank.org/people/profile/23241" TargetMode="External"/><Relationship Id="rId372" Type="http://schemas.openxmlformats.org/officeDocument/2006/relationships/hyperlink" Target="http://wbsearch.worldbank.org/people/profile/183466" TargetMode="External"/><Relationship Id="rId677" Type="http://schemas.openxmlformats.org/officeDocument/2006/relationships/hyperlink" Target="http://wbsearch.worldbank.org/people/profile/364395" TargetMode="External"/><Relationship Id="rId2053" Type="http://schemas.openxmlformats.org/officeDocument/2006/relationships/hyperlink" Target="http://wbsearch.worldbank.org/people/profile/114387" TargetMode="External"/><Relationship Id="rId232" Type="http://schemas.openxmlformats.org/officeDocument/2006/relationships/hyperlink" Target="http://wbsearch.worldbank.org/people/profile/103414" TargetMode="External"/><Relationship Id="rId884" Type="http://schemas.openxmlformats.org/officeDocument/2006/relationships/hyperlink" Target="http://wbsearch.worldbank.org/people/profile/216297" TargetMode="External"/><Relationship Id="rId537" Type="http://schemas.openxmlformats.org/officeDocument/2006/relationships/hyperlink" Target="http://wbsearch.worldbank.org/people/profile/147957" TargetMode="External"/><Relationship Id="rId744" Type="http://schemas.openxmlformats.org/officeDocument/2006/relationships/hyperlink" Target="http://wbsearch.worldbank.org/people/profile/90777" TargetMode="External"/><Relationship Id="rId951" Type="http://schemas.openxmlformats.org/officeDocument/2006/relationships/hyperlink" Target="http://wbsearch.worldbank.org/people/profile/330730" TargetMode="External"/><Relationship Id="rId1167" Type="http://schemas.openxmlformats.org/officeDocument/2006/relationships/hyperlink" Target="http://wbsearch.worldbank.org/people/profile/20287" TargetMode="External"/><Relationship Id="rId1374" Type="http://schemas.openxmlformats.org/officeDocument/2006/relationships/hyperlink" Target="http://wbsearch.worldbank.org/people/profile/190387" TargetMode="External"/><Relationship Id="rId1581" Type="http://schemas.openxmlformats.org/officeDocument/2006/relationships/hyperlink" Target="http://wbsearch.worldbank.org/people/profile/380156" TargetMode="External"/><Relationship Id="rId1679" Type="http://schemas.openxmlformats.org/officeDocument/2006/relationships/hyperlink" Target="http://wbsearch.worldbank.org/people/profile/325743" TargetMode="External"/><Relationship Id="rId80" Type="http://schemas.openxmlformats.org/officeDocument/2006/relationships/hyperlink" Target="http://projportal.worldbank.org/servlet/secmain?pagePK=112935&amp;piPK=69345&amp;theSitePK=213348&amp;menuPK=109012&amp;PSPID=P164529" TargetMode="External"/><Relationship Id="rId604" Type="http://schemas.openxmlformats.org/officeDocument/2006/relationships/hyperlink" Target="http://wbsearch.worldbank.org/people/profile/15465" TargetMode="External"/><Relationship Id="rId811" Type="http://schemas.openxmlformats.org/officeDocument/2006/relationships/hyperlink" Target="http://wbsearch.worldbank.org/people/profile/18476" TargetMode="External"/><Relationship Id="rId1027" Type="http://schemas.openxmlformats.org/officeDocument/2006/relationships/hyperlink" Target="http://wbsearch.worldbank.org/people/profile/190969" TargetMode="External"/><Relationship Id="rId1234" Type="http://schemas.openxmlformats.org/officeDocument/2006/relationships/hyperlink" Target="http://wbsearch.worldbank.org/people/profile/202500" TargetMode="External"/><Relationship Id="rId1441" Type="http://schemas.openxmlformats.org/officeDocument/2006/relationships/hyperlink" Target="http://wbsearch.worldbank.org/people/profile/239745" TargetMode="External"/><Relationship Id="rId1886" Type="http://schemas.openxmlformats.org/officeDocument/2006/relationships/hyperlink" Target="http://wbsearch.worldbank.org/people/profile/86104" TargetMode="External"/><Relationship Id="rId909" Type="http://schemas.openxmlformats.org/officeDocument/2006/relationships/hyperlink" Target="http://wbsearch.worldbank.org/people/profile/254011" TargetMode="External"/><Relationship Id="rId1301" Type="http://schemas.openxmlformats.org/officeDocument/2006/relationships/hyperlink" Target="http://wbsearch.worldbank.org/people/profile/164718" TargetMode="External"/><Relationship Id="rId1539" Type="http://schemas.openxmlformats.org/officeDocument/2006/relationships/hyperlink" Target="http://wbsearch.worldbank.org/people/profile/318274" TargetMode="External"/><Relationship Id="rId1746" Type="http://schemas.openxmlformats.org/officeDocument/2006/relationships/hyperlink" Target="http://wbsearch.worldbank.org/people/profile/20434" TargetMode="External"/><Relationship Id="rId1953" Type="http://schemas.openxmlformats.org/officeDocument/2006/relationships/hyperlink" Target="http://wbsearch.worldbank.org/people/profile/80702" TargetMode="External"/><Relationship Id="rId38" Type="http://schemas.openxmlformats.org/officeDocument/2006/relationships/hyperlink" Target="http://projportal.worldbank.org/servlet/secmain?pagePK=112935&amp;piPK=69345&amp;theSitePK=213348&amp;menuPK=109012&amp;PSPID=P160758" TargetMode="External"/><Relationship Id="rId1606" Type="http://schemas.openxmlformats.org/officeDocument/2006/relationships/hyperlink" Target="http://wbsearch.worldbank.org/people/profile/211295" TargetMode="External"/><Relationship Id="rId1813" Type="http://schemas.openxmlformats.org/officeDocument/2006/relationships/hyperlink" Target="http://wbsearch.worldbank.org/people/profile/282825" TargetMode="External"/><Relationship Id="rId187" Type="http://schemas.openxmlformats.org/officeDocument/2006/relationships/hyperlink" Target="http://wbsearch.worldbank.org/people/profile/12663" TargetMode="External"/><Relationship Id="rId394" Type="http://schemas.openxmlformats.org/officeDocument/2006/relationships/hyperlink" Target="http://wbsearch.worldbank.org/people/profile/187546" TargetMode="External"/><Relationship Id="rId2075" Type="http://schemas.openxmlformats.org/officeDocument/2006/relationships/hyperlink" Target="http://projportal.worldbank.org/servlet/secmain?pagePK=112935&amp;piPK=69345&amp;theSitePK=213348&amp;menuPK=109012&amp;PSPID=P159000" TargetMode="External"/><Relationship Id="rId254" Type="http://schemas.openxmlformats.org/officeDocument/2006/relationships/hyperlink" Target="http://wbsearch.worldbank.org/people/profile/23241" TargetMode="External"/><Relationship Id="rId699" Type="http://schemas.openxmlformats.org/officeDocument/2006/relationships/hyperlink" Target="http://wbsearch.worldbank.org/people/profile/85488" TargetMode="External"/><Relationship Id="rId1091" Type="http://schemas.openxmlformats.org/officeDocument/2006/relationships/hyperlink" Target="http://wbsearch.worldbank.org/people/profile/154267" TargetMode="External"/><Relationship Id="rId114" Type="http://schemas.openxmlformats.org/officeDocument/2006/relationships/hyperlink" Target="http://wbsearch.worldbank.org/people/profile/12124" TargetMode="External"/><Relationship Id="rId461" Type="http://schemas.openxmlformats.org/officeDocument/2006/relationships/hyperlink" Target="http://wbsearch.worldbank.org/people/profile/245558" TargetMode="External"/><Relationship Id="rId559" Type="http://schemas.openxmlformats.org/officeDocument/2006/relationships/hyperlink" Target="http://wbsearch.worldbank.org/people/profile/19604" TargetMode="External"/><Relationship Id="rId766" Type="http://schemas.openxmlformats.org/officeDocument/2006/relationships/hyperlink" Target="http://wbsearch.worldbank.org/people/profile/291882" TargetMode="External"/><Relationship Id="rId1189" Type="http://schemas.openxmlformats.org/officeDocument/2006/relationships/hyperlink" Target="http://wbsearch.worldbank.org/people/profile/307484" TargetMode="External"/><Relationship Id="rId1396" Type="http://schemas.openxmlformats.org/officeDocument/2006/relationships/hyperlink" Target="http://wbsearch.worldbank.org/people/profile/17929" TargetMode="External"/><Relationship Id="rId321" Type="http://schemas.openxmlformats.org/officeDocument/2006/relationships/hyperlink" Target="http://wbsearch.worldbank.org/people/profile/152396" TargetMode="External"/><Relationship Id="rId419" Type="http://schemas.openxmlformats.org/officeDocument/2006/relationships/hyperlink" Target="http://wbsearch.worldbank.org/people/profile/150776" TargetMode="External"/><Relationship Id="rId626" Type="http://schemas.openxmlformats.org/officeDocument/2006/relationships/hyperlink" Target="http://wbsearch.worldbank.org/people/profile/165984" TargetMode="External"/><Relationship Id="rId973" Type="http://schemas.openxmlformats.org/officeDocument/2006/relationships/hyperlink" Target="http://wbsearch.worldbank.org/people/profile/211295" TargetMode="External"/><Relationship Id="rId1049" Type="http://schemas.openxmlformats.org/officeDocument/2006/relationships/hyperlink" Target="http://wbsearch.worldbank.org/people/profile/301990" TargetMode="External"/><Relationship Id="rId1256" Type="http://schemas.openxmlformats.org/officeDocument/2006/relationships/hyperlink" Target="http://wbsearch.worldbank.org/people/profile/214019" TargetMode="External"/><Relationship Id="rId2002" Type="http://schemas.openxmlformats.org/officeDocument/2006/relationships/hyperlink" Target="http://wbsearch.worldbank.org/people/profile/147494" TargetMode="External"/><Relationship Id="rId833" Type="http://schemas.openxmlformats.org/officeDocument/2006/relationships/hyperlink" Target="http://wbsearch.worldbank.org/people/profile/176432" TargetMode="External"/><Relationship Id="rId1116" Type="http://schemas.openxmlformats.org/officeDocument/2006/relationships/hyperlink" Target="http://wbsearch.worldbank.org/people/profile/72693" TargetMode="External"/><Relationship Id="rId1463" Type="http://schemas.openxmlformats.org/officeDocument/2006/relationships/hyperlink" Target="http://wbsearch.worldbank.org/people/profile/165763" TargetMode="External"/><Relationship Id="rId1670" Type="http://schemas.openxmlformats.org/officeDocument/2006/relationships/hyperlink" Target="http://wbsearch.worldbank.org/people/profile/189640" TargetMode="External"/><Relationship Id="rId1768" Type="http://schemas.openxmlformats.org/officeDocument/2006/relationships/hyperlink" Target="http://wbsearch.worldbank.org/people/profile/82062" TargetMode="External"/><Relationship Id="rId900" Type="http://schemas.openxmlformats.org/officeDocument/2006/relationships/hyperlink" Target="http://wbsearch.worldbank.org/people/profile/98726" TargetMode="External"/><Relationship Id="rId1323" Type="http://schemas.openxmlformats.org/officeDocument/2006/relationships/hyperlink" Target="http://wbsearch.worldbank.org/people/profile/274792" TargetMode="External"/><Relationship Id="rId1530" Type="http://schemas.openxmlformats.org/officeDocument/2006/relationships/hyperlink" Target="http://wbsearch.worldbank.org/people/profile/211295" TargetMode="External"/><Relationship Id="rId1628" Type="http://schemas.openxmlformats.org/officeDocument/2006/relationships/hyperlink" Target="http://wbsearch.worldbank.org/people/profile/74233" TargetMode="External"/><Relationship Id="rId1975" Type="http://schemas.openxmlformats.org/officeDocument/2006/relationships/hyperlink" Target="http://wbsearch.worldbank.org/people/profile/320925" TargetMode="External"/><Relationship Id="rId1835" Type="http://schemas.openxmlformats.org/officeDocument/2006/relationships/hyperlink" Target="http://wbsearch.worldbank.org/people/profile/349705" TargetMode="External"/><Relationship Id="rId1902" Type="http://schemas.openxmlformats.org/officeDocument/2006/relationships/hyperlink" Target="http://wbsearch.worldbank.org/people/profile/327471" TargetMode="External"/><Relationship Id="rId2097" Type="http://schemas.openxmlformats.org/officeDocument/2006/relationships/hyperlink" Target="http://wbsearch.worldbank.org/people/profile/279884" TargetMode="External"/><Relationship Id="rId276" Type="http://schemas.openxmlformats.org/officeDocument/2006/relationships/hyperlink" Target="http://wbsearch.worldbank.org/people/profile/188595" TargetMode="External"/><Relationship Id="rId483" Type="http://schemas.openxmlformats.org/officeDocument/2006/relationships/hyperlink" Target="http://wbsearch.worldbank.org/people/profile/157948" TargetMode="External"/><Relationship Id="rId690" Type="http://schemas.openxmlformats.org/officeDocument/2006/relationships/hyperlink" Target="http://wbsearch.worldbank.org/people/profile/72693" TargetMode="External"/><Relationship Id="rId136" Type="http://schemas.openxmlformats.org/officeDocument/2006/relationships/hyperlink" Target="http://wbsearch.worldbank.org/people/profile/188436" TargetMode="External"/><Relationship Id="rId343" Type="http://schemas.openxmlformats.org/officeDocument/2006/relationships/hyperlink" Target="http://wbsearch.worldbank.org/people/profile/188595" TargetMode="External"/><Relationship Id="rId550" Type="http://schemas.openxmlformats.org/officeDocument/2006/relationships/hyperlink" Target="http://wbsearch.worldbank.org/people/profile/85429" TargetMode="External"/><Relationship Id="rId788" Type="http://schemas.openxmlformats.org/officeDocument/2006/relationships/hyperlink" Target="http://wbsearch.worldbank.org/people/profile/19560" TargetMode="External"/><Relationship Id="rId995" Type="http://schemas.openxmlformats.org/officeDocument/2006/relationships/hyperlink" Target="http://wbsearch.worldbank.org/people/profile/91086" TargetMode="External"/><Relationship Id="rId1180" Type="http://schemas.openxmlformats.org/officeDocument/2006/relationships/hyperlink" Target="http://wbsearch.worldbank.org/people/profile/372280" TargetMode="External"/><Relationship Id="rId2024" Type="http://schemas.openxmlformats.org/officeDocument/2006/relationships/hyperlink" Target="http://wbsearch.worldbank.org/people/profile/150210" TargetMode="External"/><Relationship Id="rId203" Type="http://schemas.openxmlformats.org/officeDocument/2006/relationships/hyperlink" Target="http://wbsearch.worldbank.org/people/profile/194907" TargetMode="External"/><Relationship Id="rId648" Type="http://schemas.openxmlformats.org/officeDocument/2006/relationships/hyperlink" Target="http://wbsearch.worldbank.org/people/profile/81616" TargetMode="External"/><Relationship Id="rId855" Type="http://schemas.openxmlformats.org/officeDocument/2006/relationships/hyperlink" Target="http://wbsearch.worldbank.org/people/profile/81868" TargetMode="External"/><Relationship Id="rId1040" Type="http://schemas.openxmlformats.org/officeDocument/2006/relationships/hyperlink" Target="http://wbsearch.worldbank.org/people/profile/166135" TargetMode="External"/><Relationship Id="rId1278" Type="http://schemas.openxmlformats.org/officeDocument/2006/relationships/hyperlink" Target="http://wbsearch.worldbank.org/people/profile/223899" TargetMode="External"/><Relationship Id="rId1485" Type="http://schemas.openxmlformats.org/officeDocument/2006/relationships/hyperlink" Target="http://wbsearch.worldbank.org/people/profile/353303" TargetMode="External"/><Relationship Id="rId1692" Type="http://schemas.openxmlformats.org/officeDocument/2006/relationships/hyperlink" Target="http://wbsearch.worldbank.org/people/profile/76595" TargetMode="External"/><Relationship Id="rId410" Type="http://schemas.openxmlformats.org/officeDocument/2006/relationships/hyperlink" Target="http://wbsearch.worldbank.org/people/profile/21758" TargetMode="External"/><Relationship Id="rId508" Type="http://schemas.openxmlformats.org/officeDocument/2006/relationships/hyperlink" Target="http://wbsearch.worldbank.org/people/profile/270851" TargetMode="External"/><Relationship Id="rId715" Type="http://schemas.openxmlformats.org/officeDocument/2006/relationships/hyperlink" Target="http://wbsearch.worldbank.org/people/profile/101065" TargetMode="External"/><Relationship Id="rId922" Type="http://schemas.openxmlformats.org/officeDocument/2006/relationships/hyperlink" Target="http://wbsearch.worldbank.org/people/profile/354400" TargetMode="External"/><Relationship Id="rId1138" Type="http://schemas.openxmlformats.org/officeDocument/2006/relationships/hyperlink" Target="http://wbsearch.worldbank.org/people/profile/185726" TargetMode="External"/><Relationship Id="rId1345" Type="http://schemas.openxmlformats.org/officeDocument/2006/relationships/hyperlink" Target="http://wbsearch.worldbank.org/people/profile/176055" TargetMode="External"/><Relationship Id="rId1552" Type="http://schemas.openxmlformats.org/officeDocument/2006/relationships/hyperlink" Target="http://wbsearch.worldbank.org/people/profile/377395" TargetMode="External"/><Relationship Id="rId1997" Type="http://schemas.openxmlformats.org/officeDocument/2006/relationships/hyperlink" Target="http://wbsearch.worldbank.org/people/profile/229929" TargetMode="External"/><Relationship Id="rId1205" Type="http://schemas.openxmlformats.org/officeDocument/2006/relationships/hyperlink" Target="http://wbsearch.worldbank.org/people/profile/211295" TargetMode="External"/><Relationship Id="rId1857" Type="http://schemas.openxmlformats.org/officeDocument/2006/relationships/hyperlink" Target="http://wbsearch.worldbank.org/people/profile/199570" TargetMode="External"/><Relationship Id="rId51" Type="http://schemas.openxmlformats.org/officeDocument/2006/relationships/hyperlink" Target="http://projportal.worldbank.org/servlet/secmain?pagePK=112935&amp;piPK=69345&amp;theSitePK=213348&amp;menuPK=109012&amp;PSPID=P159139" TargetMode="External"/><Relationship Id="rId1412" Type="http://schemas.openxmlformats.org/officeDocument/2006/relationships/hyperlink" Target="http://wbsearch.worldbank.org/people/profile/17555" TargetMode="External"/><Relationship Id="rId1717" Type="http://schemas.openxmlformats.org/officeDocument/2006/relationships/hyperlink" Target="http://wbsearch.worldbank.org/people/profile/312761" TargetMode="External"/><Relationship Id="rId1924" Type="http://schemas.openxmlformats.org/officeDocument/2006/relationships/hyperlink" Target="http://wbsearch.worldbank.org/people/profile/76595" TargetMode="External"/><Relationship Id="rId298" Type="http://schemas.openxmlformats.org/officeDocument/2006/relationships/hyperlink" Target="http://wbsearch.worldbank.org/people/profile/20287" TargetMode="External"/><Relationship Id="rId158" Type="http://schemas.openxmlformats.org/officeDocument/2006/relationships/hyperlink" Target="http://wbsearch.worldbank.org/people/profile/51941" TargetMode="External"/><Relationship Id="rId365" Type="http://schemas.openxmlformats.org/officeDocument/2006/relationships/hyperlink" Target="http://wbsearch.worldbank.org/people/profile/276137" TargetMode="External"/><Relationship Id="rId572" Type="http://schemas.openxmlformats.org/officeDocument/2006/relationships/hyperlink" Target="http://wbsearch.worldbank.org/people/profile/84370" TargetMode="External"/><Relationship Id="rId2046" Type="http://schemas.openxmlformats.org/officeDocument/2006/relationships/hyperlink" Target="http://projportal.worldbank.org/servlet/secmain?pagePK=112935&amp;piPK=69345&amp;theSitePK=213348&amp;menuPK=109012&amp;PSPID=P036042" TargetMode="External"/><Relationship Id="rId225" Type="http://schemas.openxmlformats.org/officeDocument/2006/relationships/hyperlink" Target="http://wbsearch.worldbank.org/people/profile/12669" TargetMode="External"/><Relationship Id="rId432" Type="http://schemas.openxmlformats.org/officeDocument/2006/relationships/hyperlink" Target="http://wbsearch.worldbank.org/people/profile/50501" TargetMode="External"/><Relationship Id="rId877" Type="http://schemas.openxmlformats.org/officeDocument/2006/relationships/hyperlink" Target="http://wbsearch.worldbank.org/people/profile/307337" TargetMode="External"/><Relationship Id="rId1062" Type="http://schemas.openxmlformats.org/officeDocument/2006/relationships/hyperlink" Target="http://wbsearch.worldbank.org/people/profile/348166" TargetMode="External"/><Relationship Id="rId737" Type="http://schemas.openxmlformats.org/officeDocument/2006/relationships/hyperlink" Target="http://wbsearch.worldbank.org/people/profile/242343" TargetMode="External"/><Relationship Id="rId944" Type="http://schemas.openxmlformats.org/officeDocument/2006/relationships/hyperlink" Target="http://wbsearch.worldbank.org/people/profile/154737" TargetMode="External"/><Relationship Id="rId1367" Type="http://schemas.openxmlformats.org/officeDocument/2006/relationships/hyperlink" Target="http://wbsearch.worldbank.org/people/profile/153247" TargetMode="External"/><Relationship Id="rId1574" Type="http://schemas.openxmlformats.org/officeDocument/2006/relationships/hyperlink" Target="http://wbsearch.worldbank.org/people/profile/264786" TargetMode="External"/><Relationship Id="rId1781" Type="http://schemas.openxmlformats.org/officeDocument/2006/relationships/hyperlink" Target="http://wbsearch.worldbank.org/people/profile/84567" TargetMode="External"/><Relationship Id="rId73" Type="http://schemas.openxmlformats.org/officeDocument/2006/relationships/hyperlink" Target="http://projportal.worldbank.org/servlet/secmain?pagePK=112935&amp;piPK=69345&amp;theSitePK=213348&amp;menuPK=109012&amp;PSPID=P164187" TargetMode="External"/><Relationship Id="rId804" Type="http://schemas.openxmlformats.org/officeDocument/2006/relationships/hyperlink" Target="http://wbsearch.worldbank.org/people/profile/166135" TargetMode="External"/><Relationship Id="rId1227" Type="http://schemas.openxmlformats.org/officeDocument/2006/relationships/hyperlink" Target="http://wbsearch.worldbank.org/people/profile/166135" TargetMode="External"/><Relationship Id="rId1434" Type="http://schemas.openxmlformats.org/officeDocument/2006/relationships/hyperlink" Target="http://wbsearch.worldbank.org/people/profile/17929" TargetMode="External"/><Relationship Id="rId1641" Type="http://schemas.openxmlformats.org/officeDocument/2006/relationships/hyperlink" Target="http://wbsearch.worldbank.org/people/profile/182329" TargetMode="External"/><Relationship Id="rId1879" Type="http://schemas.openxmlformats.org/officeDocument/2006/relationships/hyperlink" Target="http://wbsearch.worldbank.org/people/profile/367454" TargetMode="External"/><Relationship Id="rId1501" Type="http://schemas.openxmlformats.org/officeDocument/2006/relationships/hyperlink" Target="http://wbsearch.worldbank.org/people/profile/235096" TargetMode="External"/><Relationship Id="rId1739" Type="http://schemas.openxmlformats.org/officeDocument/2006/relationships/hyperlink" Target="http://wbsearch.worldbank.org/people/profile/358160" TargetMode="External"/><Relationship Id="rId1946" Type="http://schemas.openxmlformats.org/officeDocument/2006/relationships/hyperlink" Target="http://wbsearch.worldbank.org/people/profile/189640" TargetMode="External"/><Relationship Id="rId1806" Type="http://schemas.openxmlformats.org/officeDocument/2006/relationships/hyperlink" Target="http://wbsearch.worldbank.org/people/profile/327471" TargetMode="External"/><Relationship Id="rId387" Type="http://schemas.openxmlformats.org/officeDocument/2006/relationships/hyperlink" Target="http://wbsearch.worldbank.org/people/profile/165858" TargetMode="External"/><Relationship Id="rId594" Type="http://schemas.openxmlformats.org/officeDocument/2006/relationships/hyperlink" Target="http://wbsearch.worldbank.org/people/profile/244649" TargetMode="External"/><Relationship Id="rId2068" Type="http://schemas.openxmlformats.org/officeDocument/2006/relationships/hyperlink" Target="http://wbsearch.worldbank.org/people/profile/84478" TargetMode="External"/><Relationship Id="rId247" Type="http://schemas.openxmlformats.org/officeDocument/2006/relationships/hyperlink" Target="http://wbsearch.worldbank.org/people/profile/85488" TargetMode="External"/><Relationship Id="rId899" Type="http://schemas.openxmlformats.org/officeDocument/2006/relationships/hyperlink" Target="http://wbsearch.worldbank.org/people/profile/179266" TargetMode="External"/><Relationship Id="rId1084" Type="http://schemas.openxmlformats.org/officeDocument/2006/relationships/hyperlink" Target="http://wbsearch.worldbank.org/people/profile/290408" TargetMode="External"/><Relationship Id="rId107" Type="http://schemas.openxmlformats.org/officeDocument/2006/relationships/hyperlink" Target="http://wbsearch.worldbank.org/people/profile/19604" TargetMode="External"/><Relationship Id="rId454" Type="http://schemas.openxmlformats.org/officeDocument/2006/relationships/hyperlink" Target="http://wbsearch.worldbank.org/people/profile/187546" TargetMode="External"/><Relationship Id="rId661" Type="http://schemas.openxmlformats.org/officeDocument/2006/relationships/hyperlink" Target="http://wbsearch.worldbank.org/people/profile/84370" TargetMode="External"/><Relationship Id="rId759" Type="http://schemas.openxmlformats.org/officeDocument/2006/relationships/hyperlink" Target="http://wbsearch.worldbank.org/people/profile/18983" TargetMode="External"/><Relationship Id="rId966" Type="http://schemas.openxmlformats.org/officeDocument/2006/relationships/hyperlink" Target="http://wbsearch.worldbank.org/people/profile/211295" TargetMode="External"/><Relationship Id="rId1291" Type="http://schemas.openxmlformats.org/officeDocument/2006/relationships/hyperlink" Target="http://wbsearch.worldbank.org/people/profile/146682" TargetMode="External"/><Relationship Id="rId1389" Type="http://schemas.openxmlformats.org/officeDocument/2006/relationships/hyperlink" Target="http://wbsearch.worldbank.org/people/profile/353911" TargetMode="External"/><Relationship Id="rId1596" Type="http://schemas.openxmlformats.org/officeDocument/2006/relationships/hyperlink" Target="http://wbsearch.worldbank.org/people/profile/253502" TargetMode="External"/><Relationship Id="rId314" Type="http://schemas.openxmlformats.org/officeDocument/2006/relationships/hyperlink" Target="http://wbsearch.worldbank.org/people/profile/20287" TargetMode="External"/><Relationship Id="rId521" Type="http://schemas.openxmlformats.org/officeDocument/2006/relationships/hyperlink" Target="http://wbsearch.worldbank.org/people/profile/146993" TargetMode="External"/><Relationship Id="rId619" Type="http://schemas.openxmlformats.org/officeDocument/2006/relationships/hyperlink" Target="http://wbsearch.worldbank.org/people/profile/84370" TargetMode="External"/><Relationship Id="rId1151" Type="http://schemas.openxmlformats.org/officeDocument/2006/relationships/hyperlink" Target="http://wbsearch.worldbank.org/people/profile/214019" TargetMode="External"/><Relationship Id="rId1249" Type="http://schemas.openxmlformats.org/officeDocument/2006/relationships/hyperlink" Target="http://wbsearch.worldbank.org/people/profile/245294" TargetMode="External"/><Relationship Id="rId95" Type="http://schemas.openxmlformats.org/officeDocument/2006/relationships/hyperlink" Target="http://wbsearch.worldbank.org/people/profile/359600" TargetMode="External"/><Relationship Id="rId826" Type="http://schemas.openxmlformats.org/officeDocument/2006/relationships/hyperlink" Target="http://wbsearch.worldbank.org/people/profile/20287" TargetMode="External"/><Relationship Id="rId1011" Type="http://schemas.openxmlformats.org/officeDocument/2006/relationships/hyperlink" Target="http://wbsearch.worldbank.org/people/profile/235789" TargetMode="External"/><Relationship Id="rId1109" Type="http://schemas.openxmlformats.org/officeDocument/2006/relationships/hyperlink" Target="http://wbsearch.worldbank.org/people/profile/312589" TargetMode="External"/><Relationship Id="rId1456" Type="http://schemas.openxmlformats.org/officeDocument/2006/relationships/hyperlink" Target="http://wbsearch.worldbank.org/people/profile/14228" TargetMode="External"/><Relationship Id="rId1663" Type="http://schemas.openxmlformats.org/officeDocument/2006/relationships/hyperlink" Target="http://wbsearch.worldbank.org/people/profile/369119" TargetMode="External"/><Relationship Id="rId1870" Type="http://schemas.openxmlformats.org/officeDocument/2006/relationships/hyperlink" Target="http://wbsearch.worldbank.org/people/profile/189640" TargetMode="External"/><Relationship Id="rId1968" Type="http://schemas.openxmlformats.org/officeDocument/2006/relationships/hyperlink" Target="http://wbsearch.worldbank.org/people/profile/214019" TargetMode="External"/><Relationship Id="rId1316" Type="http://schemas.openxmlformats.org/officeDocument/2006/relationships/hyperlink" Target="http://wbsearch.worldbank.org/people/profile/105327" TargetMode="External"/><Relationship Id="rId1523" Type="http://schemas.openxmlformats.org/officeDocument/2006/relationships/hyperlink" Target="http://wbsearch.worldbank.org/people/profile/81868" TargetMode="External"/><Relationship Id="rId1730" Type="http://schemas.openxmlformats.org/officeDocument/2006/relationships/hyperlink" Target="http://wbsearch.worldbank.org/people/profile/154859" TargetMode="External"/><Relationship Id="rId22" Type="http://schemas.openxmlformats.org/officeDocument/2006/relationships/hyperlink" Target="http://projportal.worldbank.org/servlet/secmain?pagePK=112935&amp;piPK=69345&amp;theSitePK=213348&amp;menuPK=109012&amp;PSPID=P155293" TargetMode="External"/><Relationship Id="rId1828" Type="http://schemas.openxmlformats.org/officeDocument/2006/relationships/hyperlink" Target="http://wbsearch.worldbank.org/people/profile/76595" TargetMode="External"/><Relationship Id="rId171" Type="http://schemas.openxmlformats.org/officeDocument/2006/relationships/hyperlink" Target="http://wbsearch.worldbank.org/people/profile/81868" TargetMode="External"/><Relationship Id="rId269" Type="http://schemas.openxmlformats.org/officeDocument/2006/relationships/hyperlink" Target="http://wbsearch.worldbank.org/people/profile/84370" TargetMode="External"/><Relationship Id="rId476" Type="http://schemas.openxmlformats.org/officeDocument/2006/relationships/hyperlink" Target="http://wbsearch.worldbank.org/people/profile/18023" TargetMode="External"/><Relationship Id="rId683" Type="http://schemas.openxmlformats.org/officeDocument/2006/relationships/hyperlink" Target="http://wbsearch.worldbank.org/people/profile/179093" TargetMode="External"/><Relationship Id="rId890" Type="http://schemas.openxmlformats.org/officeDocument/2006/relationships/hyperlink" Target="http://wbsearch.worldbank.org/people/profile/165941" TargetMode="External"/><Relationship Id="rId129" Type="http://schemas.openxmlformats.org/officeDocument/2006/relationships/hyperlink" Target="http://wbsearch.worldbank.org/people/profile/190969" TargetMode="External"/><Relationship Id="rId336" Type="http://schemas.openxmlformats.org/officeDocument/2006/relationships/hyperlink" Target="http://wbsearch.worldbank.org/people/profile/162713" TargetMode="External"/><Relationship Id="rId543" Type="http://schemas.openxmlformats.org/officeDocument/2006/relationships/hyperlink" Target="http://wbsearch.worldbank.org/people/profile/20287" TargetMode="External"/><Relationship Id="rId988" Type="http://schemas.openxmlformats.org/officeDocument/2006/relationships/hyperlink" Target="http://wbsearch.worldbank.org/people/profile/160774" TargetMode="External"/><Relationship Id="rId1173" Type="http://schemas.openxmlformats.org/officeDocument/2006/relationships/hyperlink" Target="http://wbsearch.worldbank.org/people/profile/201922" TargetMode="External"/><Relationship Id="rId1380" Type="http://schemas.openxmlformats.org/officeDocument/2006/relationships/hyperlink" Target="http://wbsearch.worldbank.org/people/profile/187355" TargetMode="External"/><Relationship Id="rId2017" Type="http://schemas.openxmlformats.org/officeDocument/2006/relationships/hyperlink" Target="http://wbsearch.worldbank.org/people/profile/322606" TargetMode="External"/><Relationship Id="rId403" Type="http://schemas.openxmlformats.org/officeDocument/2006/relationships/hyperlink" Target="http://wbsearch.worldbank.org/people/profile/154524" TargetMode="External"/><Relationship Id="rId750" Type="http://schemas.openxmlformats.org/officeDocument/2006/relationships/hyperlink" Target="http://wbsearch.worldbank.org/people/profile/361872" TargetMode="External"/><Relationship Id="rId848" Type="http://schemas.openxmlformats.org/officeDocument/2006/relationships/hyperlink" Target="http://wbsearch.worldbank.org/people/profile/17929" TargetMode="External"/><Relationship Id="rId1033" Type="http://schemas.openxmlformats.org/officeDocument/2006/relationships/hyperlink" Target="http://wbsearch.worldbank.org/people/profile/77914" TargetMode="External"/><Relationship Id="rId1478" Type="http://schemas.openxmlformats.org/officeDocument/2006/relationships/hyperlink" Target="http://wbsearch.worldbank.org/people/profile/235707" TargetMode="External"/><Relationship Id="rId1685" Type="http://schemas.openxmlformats.org/officeDocument/2006/relationships/hyperlink" Target="http://wbsearch.worldbank.org/people/profile/355430" TargetMode="External"/><Relationship Id="rId1892" Type="http://schemas.openxmlformats.org/officeDocument/2006/relationships/hyperlink" Target="http://wbsearch.worldbank.org/people/profile/354400" TargetMode="External"/><Relationship Id="rId610" Type="http://schemas.openxmlformats.org/officeDocument/2006/relationships/hyperlink" Target="http://wbsearch.worldbank.org/people/profile/205355" TargetMode="External"/><Relationship Id="rId708" Type="http://schemas.openxmlformats.org/officeDocument/2006/relationships/hyperlink" Target="http://wbsearch.worldbank.org/people/profile/157948" TargetMode="External"/><Relationship Id="rId915" Type="http://schemas.openxmlformats.org/officeDocument/2006/relationships/hyperlink" Target="http://wbsearch.worldbank.org/people/profile/478843" TargetMode="External"/><Relationship Id="rId1240" Type="http://schemas.openxmlformats.org/officeDocument/2006/relationships/hyperlink" Target="http://wbsearch.worldbank.org/people/profile/19604" TargetMode="External"/><Relationship Id="rId1338" Type="http://schemas.openxmlformats.org/officeDocument/2006/relationships/hyperlink" Target="http://wbsearch.worldbank.org/people/profile/154859" TargetMode="External"/><Relationship Id="rId1545" Type="http://schemas.openxmlformats.org/officeDocument/2006/relationships/hyperlink" Target="http://wbsearch.worldbank.org/people/profile/300467" TargetMode="External"/><Relationship Id="rId1100" Type="http://schemas.openxmlformats.org/officeDocument/2006/relationships/hyperlink" Target="http://wbsearch.worldbank.org/people/profile/74233" TargetMode="External"/><Relationship Id="rId1405" Type="http://schemas.openxmlformats.org/officeDocument/2006/relationships/hyperlink" Target="http://wbsearch.worldbank.org/people/profile/247409" TargetMode="External"/><Relationship Id="rId1752" Type="http://schemas.openxmlformats.org/officeDocument/2006/relationships/hyperlink" Target="http://wbsearch.worldbank.org/people/profile/17929" TargetMode="External"/><Relationship Id="rId44" Type="http://schemas.openxmlformats.org/officeDocument/2006/relationships/hyperlink" Target="http://projportal.worldbank.org/servlet/secmain?pagePK=112935&amp;piPK=69345&amp;theSitePK=213348&amp;menuPK=109012&amp;PSPID=P161387" TargetMode="External"/><Relationship Id="rId1612" Type="http://schemas.openxmlformats.org/officeDocument/2006/relationships/hyperlink" Target="http://wbsearch.worldbank.org/people/profile/182680" TargetMode="External"/><Relationship Id="rId1917" Type="http://schemas.openxmlformats.org/officeDocument/2006/relationships/hyperlink" Target="http://wbsearch.worldbank.org/people/profile/51681" TargetMode="External"/><Relationship Id="rId193" Type="http://schemas.openxmlformats.org/officeDocument/2006/relationships/hyperlink" Target="http://wbsearch.worldbank.org/people/profile/10831" TargetMode="External"/><Relationship Id="rId498" Type="http://schemas.openxmlformats.org/officeDocument/2006/relationships/hyperlink" Target="http://wbsearch.worldbank.org/people/profile/233864" TargetMode="External"/><Relationship Id="rId2081" Type="http://schemas.openxmlformats.org/officeDocument/2006/relationships/hyperlink" Target="http://projportal.worldbank.org/servlet/secmain?pagePK=112935&amp;piPK=69345&amp;theSitePK=213348&amp;menuPK=109012&amp;PSPID=P159497" TargetMode="External"/><Relationship Id="rId260" Type="http://schemas.openxmlformats.org/officeDocument/2006/relationships/hyperlink" Target="http://wbsearch.worldbank.org/people/profile/84370" TargetMode="External"/><Relationship Id="rId120" Type="http://schemas.openxmlformats.org/officeDocument/2006/relationships/hyperlink" Target="http://wbsearch.worldbank.org/people/profile/19604" TargetMode="External"/><Relationship Id="rId358" Type="http://schemas.openxmlformats.org/officeDocument/2006/relationships/hyperlink" Target="http://wbsearch.worldbank.org/people/profile/80702" TargetMode="External"/><Relationship Id="rId565" Type="http://schemas.openxmlformats.org/officeDocument/2006/relationships/hyperlink" Target="http://wbsearch.worldbank.org/people/profile/16879" TargetMode="External"/><Relationship Id="rId772" Type="http://schemas.openxmlformats.org/officeDocument/2006/relationships/hyperlink" Target="http://wbsearch.worldbank.org/people/profile/377395" TargetMode="External"/><Relationship Id="rId1195" Type="http://schemas.openxmlformats.org/officeDocument/2006/relationships/hyperlink" Target="http://wbsearch.worldbank.org/people/profile/19604" TargetMode="External"/><Relationship Id="rId2039" Type="http://schemas.openxmlformats.org/officeDocument/2006/relationships/hyperlink" Target="http://wbsearch.worldbank.org/people/profile/327733" TargetMode="External"/><Relationship Id="rId218" Type="http://schemas.openxmlformats.org/officeDocument/2006/relationships/hyperlink" Target="http://wbsearch.worldbank.org/people/profile/200865" TargetMode="External"/><Relationship Id="rId425" Type="http://schemas.openxmlformats.org/officeDocument/2006/relationships/hyperlink" Target="http://wbsearch.worldbank.org/people/profile/200787" TargetMode="External"/><Relationship Id="rId632" Type="http://schemas.openxmlformats.org/officeDocument/2006/relationships/hyperlink" Target="http://wbsearch.worldbank.org/people/profile/50891" TargetMode="External"/><Relationship Id="rId1055" Type="http://schemas.openxmlformats.org/officeDocument/2006/relationships/hyperlink" Target="http://wbsearch.worldbank.org/people/profile/11513" TargetMode="External"/><Relationship Id="rId1262" Type="http://schemas.openxmlformats.org/officeDocument/2006/relationships/hyperlink" Target="http://wbsearch.worldbank.org/people/profile/264786" TargetMode="External"/><Relationship Id="rId2106" Type="http://schemas.openxmlformats.org/officeDocument/2006/relationships/hyperlink" Target="http://wbsearch.worldbank.org/people/profile/311812" TargetMode="External"/><Relationship Id="rId937" Type="http://schemas.openxmlformats.org/officeDocument/2006/relationships/hyperlink" Target="http://wbsearch.worldbank.org/people/profile/318035" TargetMode="External"/><Relationship Id="rId1122" Type="http://schemas.openxmlformats.org/officeDocument/2006/relationships/hyperlink" Target="http://wbsearch.worldbank.org/people/profile/20434" TargetMode="External"/><Relationship Id="rId1567" Type="http://schemas.openxmlformats.org/officeDocument/2006/relationships/hyperlink" Target="http://wbsearch.worldbank.org/people/profile/274792" TargetMode="External"/><Relationship Id="rId1774" Type="http://schemas.openxmlformats.org/officeDocument/2006/relationships/hyperlink" Target="http://wbsearch.worldbank.org/people/profile/18983" TargetMode="External"/><Relationship Id="rId1981" Type="http://schemas.openxmlformats.org/officeDocument/2006/relationships/hyperlink" Target="http://wbsearch.worldbank.org/people/profile/182196" TargetMode="External"/><Relationship Id="rId66" Type="http://schemas.openxmlformats.org/officeDocument/2006/relationships/hyperlink" Target="http://projportal.worldbank.org/servlet/secmain?pagePK=112935&amp;piPK=69345&amp;theSitePK=213348&amp;menuPK=109012&amp;PSPID=P163299" TargetMode="External"/><Relationship Id="rId1427" Type="http://schemas.openxmlformats.org/officeDocument/2006/relationships/hyperlink" Target="http://wbsearch.worldbank.org/people/profile/461689" TargetMode="External"/><Relationship Id="rId1634" Type="http://schemas.openxmlformats.org/officeDocument/2006/relationships/hyperlink" Target="http://wbsearch.worldbank.org/people/profile/17929" TargetMode="External"/><Relationship Id="rId1841" Type="http://schemas.openxmlformats.org/officeDocument/2006/relationships/hyperlink" Target="http://wbsearch.worldbank.org/people/profile/360962" TargetMode="External"/><Relationship Id="rId1939" Type="http://schemas.openxmlformats.org/officeDocument/2006/relationships/hyperlink" Target="http://wbsearch.worldbank.org/people/profile/255043" TargetMode="External"/><Relationship Id="rId1701" Type="http://schemas.openxmlformats.org/officeDocument/2006/relationships/hyperlink" Target="http://wbsearch.worldbank.org/people/profile/156224" TargetMode="External"/><Relationship Id="rId282" Type="http://schemas.openxmlformats.org/officeDocument/2006/relationships/hyperlink" Target="http://wbsearch.worldbank.org/people/profile/186901" TargetMode="External"/><Relationship Id="rId587" Type="http://schemas.openxmlformats.org/officeDocument/2006/relationships/hyperlink" Target="http://wbsearch.worldbank.org/people/profile/427259" TargetMode="External"/><Relationship Id="rId8" Type="http://schemas.openxmlformats.org/officeDocument/2006/relationships/hyperlink" Target="http://projportal.worldbank.org/servlet/secmain?pagePK=112935&amp;piPK=69345&amp;theSitePK=213348&amp;menuPK=109012&amp;PSPID=P147050" TargetMode="External"/><Relationship Id="rId142" Type="http://schemas.openxmlformats.org/officeDocument/2006/relationships/hyperlink" Target="http://wbsearch.worldbank.org/people/profile/247285" TargetMode="External"/><Relationship Id="rId447" Type="http://schemas.openxmlformats.org/officeDocument/2006/relationships/hyperlink" Target="http://wbsearch.worldbank.org/people/profile/20287" TargetMode="External"/><Relationship Id="rId794" Type="http://schemas.openxmlformats.org/officeDocument/2006/relationships/hyperlink" Target="http://wbsearch.worldbank.org/people/profile/262368" TargetMode="External"/><Relationship Id="rId1077" Type="http://schemas.openxmlformats.org/officeDocument/2006/relationships/hyperlink" Target="http://wbsearch.worldbank.org/people/profile/196934" TargetMode="External"/><Relationship Id="rId2030" Type="http://schemas.openxmlformats.org/officeDocument/2006/relationships/hyperlink" Target="http://wbsearch.worldbank.org/people/profile/265503" TargetMode="External"/><Relationship Id="rId654" Type="http://schemas.openxmlformats.org/officeDocument/2006/relationships/hyperlink" Target="http://wbsearch.worldbank.org/people/profile/22656" TargetMode="External"/><Relationship Id="rId861" Type="http://schemas.openxmlformats.org/officeDocument/2006/relationships/hyperlink" Target="http://wbsearch.worldbank.org/people/profile/157173" TargetMode="External"/><Relationship Id="rId959" Type="http://schemas.openxmlformats.org/officeDocument/2006/relationships/hyperlink" Target="http://wbsearch.worldbank.org/people/profile/154351" TargetMode="External"/><Relationship Id="rId1284" Type="http://schemas.openxmlformats.org/officeDocument/2006/relationships/hyperlink" Target="http://wbsearch.worldbank.org/people/profile/279884" TargetMode="External"/><Relationship Id="rId1491" Type="http://schemas.openxmlformats.org/officeDocument/2006/relationships/hyperlink" Target="http://wbsearch.worldbank.org/people/profile/269538" TargetMode="External"/><Relationship Id="rId1589" Type="http://schemas.openxmlformats.org/officeDocument/2006/relationships/hyperlink" Target="http://wbsearch.worldbank.org/people/profile/249572" TargetMode="External"/><Relationship Id="rId307" Type="http://schemas.openxmlformats.org/officeDocument/2006/relationships/hyperlink" Target="http://wbsearch.worldbank.org/people/profile/266710" TargetMode="External"/><Relationship Id="rId514" Type="http://schemas.openxmlformats.org/officeDocument/2006/relationships/hyperlink" Target="http://wbsearch.worldbank.org/people/profile/264660" TargetMode="External"/><Relationship Id="rId721" Type="http://schemas.openxmlformats.org/officeDocument/2006/relationships/hyperlink" Target="http://wbsearch.worldbank.org/people/profile/307484" TargetMode="External"/><Relationship Id="rId1144" Type="http://schemas.openxmlformats.org/officeDocument/2006/relationships/hyperlink" Target="http://wbsearch.worldbank.org/people/profile/20287" TargetMode="External"/><Relationship Id="rId1351" Type="http://schemas.openxmlformats.org/officeDocument/2006/relationships/hyperlink" Target="http://wbsearch.worldbank.org/people/profile/244158" TargetMode="External"/><Relationship Id="rId1449" Type="http://schemas.openxmlformats.org/officeDocument/2006/relationships/hyperlink" Target="http://wbsearch.worldbank.org/people/profile/353885" TargetMode="External"/><Relationship Id="rId1796" Type="http://schemas.openxmlformats.org/officeDocument/2006/relationships/hyperlink" Target="http://wbsearch.worldbank.org/people/profile/147494" TargetMode="External"/><Relationship Id="rId88" Type="http://schemas.openxmlformats.org/officeDocument/2006/relationships/hyperlink" Target="http://projportal.worldbank.org/servlet/secmain?pagePK=112935&amp;piPK=69345&amp;theSitePK=213348&amp;menuPK=109012&amp;PSPID=P156869" TargetMode="External"/><Relationship Id="rId819" Type="http://schemas.openxmlformats.org/officeDocument/2006/relationships/hyperlink" Target="http://wbsearch.worldbank.org/people/profile/374949" TargetMode="External"/><Relationship Id="rId1004" Type="http://schemas.openxmlformats.org/officeDocument/2006/relationships/hyperlink" Target="http://wbsearch.worldbank.org/people/profile/54284" TargetMode="External"/><Relationship Id="rId1211" Type="http://schemas.openxmlformats.org/officeDocument/2006/relationships/hyperlink" Target="http://wbsearch.worldbank.org/people/profile/143737" TargetMode="External"/><Relationship Id="rId1656" Type="http://schemas.openxmlformats.org/officeDocument/2006/relationships/hyperlink" Target="http://wbsearch.worldbank.org/people/profile/105327" TargetMode="External"/><Relationship Id="rId1863" Type="http://schemas.openxmlformats.org/officeDocument/2006/relationships/hyperlink" Target="http://wbsearch.worldbank.org/people/profile/208199" TargetMode="External"/><Relationship Id="rId1309" Type="http://schemas.openxmlformats.org/officeDocument/2006/relationships/hyperlink" Target="http://wbsearch.worldbank.org/people/profile/225274" TargetMode="External"/><Relationship Id="rId1516" Type="http://schemas.openxmlformats.org/officeDocument/2006/relationships/hyperlink" Target="http://wbsearch.worldbank.org/people/profile/254617" TargetMode="External"/><Relationship Id="rId1723" Type="http://schemas.openxmlformats.org/officeDocument/2006/relationships/hyperlink" Target="http://wbsearch.worldbank.org/people/profile/271010" TargetMode="External"/><Relationship Id="rId1930" Type="http://schemas.openxmlformats.org/officeDocument/2006/relationships/hyperlink" Target="http://wbsearch.worldbank.org/people/profile/235707" TargetMode="External"/><Relationship Id="rId15" Type="http://schemas.openxmlformats.org/officeDocument/2006/relationships/hyperlink" Target="http://projportal.worldbank.org/servlet/secmain?pagePK=112935&amp;piPK=69345&amp;theSitePK=213348&amp;menuPK=109012&amp;PSPID=P151835" TargetMode="External"/><Relationship Id="rId164" Type="http://schemas.openxmlformats.org/officeDocument/2006/relationships/hyperlink" Target="http://wbsearch.worldbank.org/people/profile/76241" TargetMode="External"/><Relationship Id="rId371" Type="http://schemas.openxmlformats.org/officeDocument/2006/relationships/hyperlink" Target="http://wbsearch.worldbank.org/people/profile/241947" TargetMode="External"/><Relationship Id="rId2052" Type="http://schemas.openxmlformats.org/officeDocument/2006/relationships/hyperlink" Target="http://projportal.worldbank.org/servlet/secmain?pagePK=112935&amp;piPK=69345&amp;theSitePK=213348&amp;menuPK=109012&amp;PSPID=P083514" TargetMode="External"/><Relationship Id="rId469" Type="http://schemas.openxmlformats.org/officeDocument/2006/relationships/hyperlink" Target="http://wbsearch.worldbank.org/people/profile/64230" TargetMode="External"/><Relationship Id="rId676" Type="http://schemas.openxmlformats.org/officeDocument/2006/relationships/hyperlink" Target="http://wbsearch.worldbank.org/people/profile/235707" TargetMode="External"/><Relationship Id="rId883" Type="http://schemas.openxmlformats.org/officeDocument/2006/relationships/hyperlink" Target="http://wbsearch.worldbank.org/people/profile/222841" TargetMode="External"/><Relationship Id="rId1099" Type="http://schemas.openxmlformats.org/officeDocument/2006/relationships/hyperlink" Target="http://wbsearch.worldbank.org/people/profile/249355" TargetMode="External"/><Relationship Id="rId231" Type="http://schemas.openxmlformats.org/officeDocument/2006/relationships/hyperlink" Target="http://wbsearch.worldbank.org/people/profile/19841" TargetMode="External"/><Relationship Id="rId329" Type="http://schemas.openxmlformats.org/officeDocument/2006/relationships/hyperlink" Target="http://wbsearch.worldbank.org/people/profile/237974" TargetMode="External"/><Relationship Id="rId536" Type="http://schemas.openxmlformats.org/officeDocument/2006/relationships/hyperlink" Target="http://wbsearch.worldbank.org/people/profile/233791" TargetMode="External"/><Relationship Id="rId1166" Type="http://schemas.openxmlformats.org/officeDocument/2006/relationships/hyperlink" Target="http://wbsearch.worldbank.org/people/profile/245523" TargetMode="External"/><Relationship Id="rId1373" Type="http://schemas.openxmlformats.org/officeDocument/2006/relationships/hyperlink" Target="http://wbsearch.worldbank.org/people/profile/227556" TargetMode="External"/><Relationship Id="rId743" Type="http://schemas.openxmlformats.org/officeDocument/2006/relationships/hyperlink" Target="http://wbsearch.worldbank.org/people/profile/14228" TargetMode="External"/><Relationship Id="rId950" Type="http://schemas.openxmlformats.org/officeDocument/2006/relationships/hyperlink" Target="http://wbsearch.worldbank.org/people/profile/377395" TargetMode="External"/><Relationship Id="rId1026" Type="http://schemas.openxmlformats.org/officeDocument/2006/relationships/hyperlink" Target="http://wbsearch.worldbank.org/people/profile/84370" TargetMode="External"/><Relationship Id="rId1580" Type="http://schemas.openxmlformats.org/officeDocument/2006/relationships/hyperlink" Target="http://wbsearch.worldbank.org/people/profile/354400" TargetMode="External"/><Relationship Id="rId1678" Type="http://schemas.openxmlformats.org/officeDocument/2006/relationships/hyperlink" Target="http://wbsearch.worldbank.org/people/profile/259096" TargetMode="External"/><Relationship Id="rId1885" Type="http://schemas.openxmlformats.org/officeDocument/2006/relationships/hyperlink" Target="http://wbsearch.worldbank.org/people/profile/370127" TargetMode="External"/><Relationship Id="rId603" Type="http://schemas.openxmlformats.org/officeDocument/2006/relationships/hyperlink" Target="http://wbsearch.worldbank.org/people/profile/359522" TargetMode="External"/><Relationship Id="rId810" Type="http://schemas.openxmlformats.org/officeDocument/2006/relationships/hyperlink" Target="http://wbsearch.worldbank.org/people/profile/161815" TargetMode="External"/><Relationship Id="rId908" Type="http://schemas.openxmlformats.org/officeDocument/2006/relationships/hyperlink" Target="http://wbsearch.worldbank.org/people/profile/17929" TargetMode="External"/><Relationship Id="rId1233" Type="http://schemas.openxmlformats.org/officeDocument/2006/relationships/hyperlink" Target="http://wbsearch.worldbank.org/people/profile/20516" TargetMode="External"/><Relationship Id="rId1440" Type="http://schemas.openxmlformats.org/officeDocument/2006/relationships/hyperlink" Target="http://wbsearch.worldbank.org/people/profile/18476" TargetMode="External"/><Relationship Id="rId1538" Type="http://schemas.openxmlformats.org/officeDocument/2006/relationships/hyperlink" Target="http://wbsearch.worldbank.org/people/profile/76595" TargetMode="External"/><Relationship Id="rId1300" Type="http://schemas.openxmlformats.org/officeDocument/2006/relationships/hyperlink" Target="http://wbsearch.worldbank.org/people/profile/72693" TargetMode="External"/><Relationship Id="rId1745" Type="http://schemas.openxmlformats.org/officeDocument/2006/relationships/hyperlink" Target="http://wbsearch.worldbank.org/people/profile/170408" TargetMode="External"/><Relationship Id="rId1952" Type="http://schemas.openxmlformats.org/officeDocument/2006/relationships/hyperlink" Target="http://wbsearch.worldbank.org/people/profile/279884" TargetMode="External"/><Relationship Id="rId37" Type="http://schemas.openxmlformats.org/officeDocument/2006/relationships/hyperlink" Target="http://projportal.worldbank.org/servlet/secmain?pagePK=112935&amp;piPK=69345&amp;theSitePK=213348&amp;menuPK=109012&amp;PSPID=P160674" TargetMode="External"/><Relationship Id="rId1605" Type="http://schemas.openxmlformats.org/officeDocument/2006/relationships/hyperlink" Target="http://wbsearch.worldbank.org/people/profile/156749" TargetMode="External"/><Relationship Id="rId1812" Type="http://schemas.openxmlformats.org/officeDocument/2006/relationships/hyperlink" Target="http://wbsearch.worldbank.org/people/profile/211295" TargetMode="External"/><Relationship Id="rId186" Type="http://schemas.openxmlformats.org/officeDocument/2006/relationships/hyperlink" Target="http://wbsearch.worldbank.org/people/profile/89013" TargetMode="External"/><Relationship Id="rId393" Type="http://schemas.openxmlformats.org/officeDocument/2006/relationships/hyperlink" Target="http://wbsearch.worldbank.org/people/profile/166135" TargetMode="External"/><Relationship Id="rId2074" Type="http://schemas.openxmlformats.org/officeDocument/2006/relationships/hyperlink" Target="http://wbsearch.worldbank.org/people/profile/177170" TargetMode="External"/><Relationship Id="rId253" Type="http://schemas.openxmlformats.org/officeDocument/2006/relationships/hyperlink" Target="http://wbsearch.worldbank.org/people/profile/21490" TargetMode="External"/><Relationship Id="rId460" Type="http://schemas.openxmlformats.org/officeDocument/2006/relationships/hyperlink" Target="http://wbsearch.worldbank.org/people/profile/55308" TargetMode="External"/><Relationship Id="rId698" Type="http://schemas.openxmlformats.org/officeDocument/2006/relationships/hyperlink" Target="http://wbsearch.worldbank.org/people/profile/15709" TargetMode="External"/><Relationship Id="rId1090" Type="http://schemas.openxmlformats.org/officeDocument/2006/relationships/hyperlink" Target="http://wbsearch.worldbank.org/people/profile/211295" TargetMode="External"/><Relationship Id="rId113" Type="http://schemas.openxmlformats.org/officeDocument/2006/relationships/hyperlink" Target="http://wbsearch.worldbank.org/people/profile/105455" TargetMode="External"/><Relationship Id="rId320" Type="http://schemas.openxmlformats.org/officeDocument/2006/relationships/hyperlink" Target="http://wbsearch.worldbank.org/people/profile/190364" TargetMode="External"/><Relationship Id="rId558" Type="http://schemas.openxmlformats.org/officeDocument/2006/relationships/hyperlink" Target="http://wbsearch.worldbank.org/people/profile/205106" TargetMode="External"/><Relationship Id="rId765" Type="http://schemas.openxmlformats.org/officeDocument/2006/relationships/hyperlink" Target="http://wbsearch.worldbank.org/people/profile/307484" TargetMode="External"/><Relationship Id="rId972" Type="http://schemas.openxmlformats.org/officeDocument/2006/relationships/hyperlink" Target="http://wbsearch.worldbank.org/people/profile/245558" TargetMode="External"/><Relationship Id="rId1188" Type="http://schemas.openxmlformats.org/officeDocument/2006/relationships/hyperlink" Target="http://wbsearch.worldbank.org/people/profile/205515" TargetMode="External"/><Relationship Id="rId1395" Type="http://schemas.openxmlformats.org/officeDocument/2006/relationships/hyperlink" Target="http://wbsearch.worldbank.org/people/profile/312761" TargetMode="External"/><Relationship Id="rId2001" Type="http://schemas.openxmlformats.org/officeDocument/2006/relationships/hyperlink" Target="http://wbsearch.worldbank.org/people/profile/370127" TargetMode="External"/><Relationship Id="rId418" Type="http://schemas.openxmlformats.org/officeDocument/2006/relationships/hyperlink" Target="http://wbsearch.worldbank.org/people/profile/73250" TargetMode="External"/><Relationship Id="rId625" Type="http://schemas.openxmlformats.org/officeDocument/2006/relationships/hyperlink" Target="http://wbsearch.worldbank.org/people/profile/104106" TargetMode="External"/><Relationship Id="rId832" Type="http://schemas.openxmlformats.org/officeDocument/2006/relationships/hyperlink" Target="http://wbsearch.worldbank.org/people/profile/302605" TargetMode="External"/><Relationship Id="rId1048" Type="http://schemas.openxmlformats.org/officeDocument/2006/relationships/hyperlink" Target="http://wbsearch.worldbank.org/people/profile/86104" TargetMode="External"/><Relationship Id="rId1255" Type="http://schemas.openxmlformats.org/officeDocument/2006/relationships/hyperlink" Target="http://wbsearch.worldbank.org/people/profile/173049" TargetMode="External"/><Relationship Id="rId1462" Type="http://schemas.openxmlformats.org/officeDocument/2006/relationships/hyperlink" Target="http://wbsearch.worldbank.org/people/profile/354400" TargetMode="External"/><Relationship Id="rId1115" Type="http://schemas.openxmlformats.org/officeDocument/2006/relationships/hyperlink" Target="http://wbsearch.worldbank.org/people/profile/280499" TargetMode="External"/><Relationship Id="rId1322" Type="http://schemas.openxmlformats.org/officeDocument/2006/relationships/hyperlink" Target="http://wbsearch.worldbank.org/people/profile/19604" TargetMode="External"/><Relationship Id="rId1767" Type="http://schemas.openxmlformats.org/officeDocument/2006/relationships/hyperlink" Target="http://wbsearch.worldbank.org/people/profile/333607" TargetMode="External"/><Relationship Id="rId1974" Type="http://schemas.openxmlformats.org/officeDocument/2006/relationships/hyperlink" Target="http://wbsearch.worldbank.org/people/profile/214019" TargetMode="External"/><Relationship Id="rId59" Type="http://schemas.openxmlformats.org/officeDocument/2006/relationships/hyperlink" Target="http://projportal.worldbank.org/servlet/secmain?pagePK=112935&amp;piPK=69345&amp;theSitePK=213348&amp;menuPK=109012&amp;PSPID=P162893" TargetMode="External"/><Relationship Id="rId1627" Type="http://schemas.openxmlformats.org/officeDocument/2006/relationships/hyperlink" Target="http://wbsearch.worldbank.org/people/profile/332432" TargetMode="External"/><Relationship Id="rId1834" Type="http://schemas.openxmlformats.org/officeDocument/2006/relationships/hyperlink" Target="http://wbsearch.worldbank.org/people/profile/189640" TargetMode="External"/><Relationship Id="rId2096" Type="http://schemas.openxmlformats.org/officeDocument/2006/relationships/hyperlink" Target="http://projportal.worldbank.org/servlet/secmain?pagePK=112935&amp;piPK=69345&amp;theSitePK=213348&amp;menuPK=109012&amp;PSPID=P162706" TargetMode="External"/><Relationship Id="rId1901" Type="http://schemas.openxmlformats.org/officeDocument/2006/relationships/hyperlink" Target="http://wbsearch.worldbank.org/people/profile/336563" TargetMode="External"/><Relationship Id="rId275" Type="http://schemas.openxmlformats.org/officeDocument/2006/relationships/hyperlink" Target="http://wbsearch.worldbank.org/people/profile/19048" TargetMode="External"/><Relationship Id="rId482" Type="http://schemas.openxmlformats.org/officeDocument/2006/relationships/hyperlink" Target="http://wbsearch.worldbank.org/people/profile/84370" TargetMode="External"/><Relationship Id="rId135" Type="http://schemas.openxmlformats.org/officeDocument/2006/relationships/hyperlink" Target="http://wbsearch.worldbank.org/people/profile/14500" TargetMode="External"/><Relationship Id="rId342" Type="http://schemas.openxmlformats.org/officeDocument/2006/relationships/hyperlink" Target="http://wbsearch.worldbank.org/people/profile/14511" TargetMode="External"/><Relationship Id="rId787" Type="http://schemas.openxmlformats.org/officeDocument/2006/relationships/hyperlink" Target="http://wbsearch.worldbank.org/people/profile/203919" TargetMode="External"/><Relationship Id="rId994" Type="http://schemas.openxmlformats.org/officeDocument/2006/relationships/hyperlink" Target="http://wbsearch.worldbank.org/people/profile/203919" TargetMode="External"/><Relationship Id="rId2023" Type="http://schemas.openxmlformats.org/officeDocument/2006/relationships/hyperlink" Target="http://wbsearch.worldbank.org/people/profile/165941" TargetMode="External"/><Relationship Id="rId202" Type="http://schemas.openxmlformats.org/officeDocument/2006/relationships/hyperlink" Target="http://wbsearch.worldbank.org/people/profile/206270" TargetMode="External"/><Relationship Id="rId647" Type="http://schemas.openxmlformats.org/officeDocument/2006/relationships/hyperlink" Target="http://wbsearch.worldbank.org/people/profile/76241" TargetMode="External"/><Relationship Id="rId854" Type="http://schemas.openxmlformats.org/officeDocument/2006/relationships/hyperlink" Target="http://wbsearch.worldbank.org/people/profile/84370" TargetMode="External"/><Relationship Id="rId1277" Type="http://schemas.openxmlformats.org/officeDocument/2006/relationships/hyperlink" Target="http://wbsearch.worldbank.org/people/profile/166653" TargetMode="External"/><Relationship Id="rId1484" Type="http://schemas.openxmlformats.org/officeDocument/2006/relationships/hyperlink" Target="http://wbsearch.worldbank.org/people/profile/166135" TargetMode="External"/><Relationship Id="rId1691" Type="http://schemas.openxmlformats.org/officeDocument/2006/relationships/hyperlink" Target="http://wbsearch.worldbank.org/people/profile/233663" TargetMode="External"/><Relationship Id="rId507" Type="http://schemas.openxmlformats.org/officeDocument/2006/relationships/hyperlink" Target="http://wbsearch.worldbank.org/people/profile/68667" TargetMode="External"/><Relationship Id="rId714" Type="http://schemas.openxmlformats.org/officeDocument/2006/relationships/hyperlink" Target="http://wbsearch.worldbank.org/people/profile/159704" TargetMode="External"/><Relationship Id="rId921" Type="http://schemas.openxmlformats.org/officeDocument/2006/relationships/hyperlink" Target="http://wbsearch.worldbank.org/people/profile/296757" TargetMode="External"/><Relationship Id="rId1137" Type="http://schemas.openxmlformats.org/officeDocument/2006/relationships/hyperlink" Target="http://wbsearch.worldbank.org/people/profile/166135" TargetMode="External"/><Relationship Id="rId1344" Type="http://schemas.openxmlformats.org/officeDocument/2006/relationships/hyperlink" Target="http://wbsearch.worldbank.org/people/profile/22656" TargetMode="External"/><Relationship Id="rId1551" Type="http://schemas.openxmlformats.org/officeDocument/2006/relationships/hyperlink" Target="http://wbsearch.worldbank.org/people/profile/271635" TargetMode="External"/><Relationship Id="rId1789" Type="http://schemas.openxmlformats.org/officeDocument/2006/relationships/hyperlink" Target="http://wbsearch.worldbank.org/people/profile/272716" TargetMode="External"/><Relationship Id="rId1996" Type="http://schemas.openxmlformats.org/officeDocument/2006/relationships/hyperlink" Target="http://wbsearch.worldbank.org/people/profile/324762" TargetMode="External"/><Relationship Id="rId50" Type="http://schemas.openxmlformats.org/officeDocument/2006/relationships/hyperlink" Target="http://projportal.worldbank.org/servlet/secmain?pagePK=112935&amp;piPK=69345&amp;theSitePK=213348&amp;menuPK=109012&amp;PSPID=P156894" TargetMode="External"/><Relationship Id="rId1204" Type="http://schemas.openxmlformats.org/officeDocument/2006/relationships/hyperlink" Target="http://wbsearch.worldbank.org/people/profile/179093" TargetMode="External"/><Relationship Id="rId1411" Type="http://schemas.openxmlformats.org/officeDocument/2006/relationships/hyperlink" Target="http://wbsearch.worldbank.org/people/profile/308032" TargetMode="External"/><Relationship Id="rId1649" Type="http://schemas.openxmlformats.org/officeDocument/2006/relationships/hyperlink" Target="http://wbsearch.worldbank.org/people/profile/324658" TargetMode="External"/><Relationship Id="rId1856" Type="http://schemas.openxmlformats.org/officeDocument/2006/relationships/hyperlink" Target="http://wbsearch.worldbank.org/people/profile/20434" TargetMode="External"/><Relationship Id="rId1509" Type="http://schemas.openxmlformats.org/officeDocument/2006/relationships/hyperlink" Target="http://wbsearch.worldbank.org/people/profile/51681" TargetMode="External"/><Relationship Id="rId1716" Type="http://schemas.openxmlformats.org/officeDocument/2006/relationships/hyperlink" Target="http://wbsearch.worldbank.org/people/profile/214019" TargetMode="External"/><Relationship Id="rId1923" Type="http://schemas.openxmlformats.org/officeDocument/2006/relationships/hyperlink" Target="http://wbsearch.worldbank.org/people/profile/253406" TargetMode="External"/><Relationship Id="rId297" Type="http://schemas.openxmlformats.org/officeDocument/2006/relationships/hyperlink" Target="http://wbsearch.worldbank.org/people/profile/7748" TargetMode="External"/><Relationship Id="rId157" Type="http://schemas.openxmlformats.org/officeDocument/2006/relationships/hyperlink" Target="http://wbsearch.worldbank.org/people/profile/12771" TargetMode="External"/><Relationship Id="rId364" Type="http://schemas.openxmlformats.org/officeDocument/2006/relationships/hyperlink" Target="http://wbsearch.worldbank.org/people/profile/217758" TargetMode="External"/><Relationship Id="rId2045" Type="http://schemas.openxmlformats.org/officeDocument/2006/relationships/hyperlink" Target="http://wbsearch.worldbank.org/people/profile/237634" TargetMode="External"/><Relationship Id="rId571" Type="http://schemas.openxmlformats.org/officeDocument/2006/relationships/hyperlink" Target="http://wbsearch.worldbank.org/people/profile/177635" TargetMode="External"/><Relationship Id="rId669" Type="http://schemas.openxmlformats.org/officeDocument/2006/relationships/hyperlink" Target="http://wbsearch.worldbank.org/people/profile/73755" TargetMode="External"/><Relationship Id="rId876" Type="http://schemas.openxmlformats.org/officeDocument/2006/relationships/hyperlink" Target="http://wbsearch.worldbank.org/people/profile/249572" TargetMode="External"/><Relationship Id="rId1299" Type="http://schemas.openxmlformats.org/officeDocument/2006/relationships/hyperlink" Target="http://wbsearch.worldbank.org/people/profile/350289" TargetMode="External"/><Relationship Id="rId224" Type="http://schemas.openxmlformats.org/officeDocument/2006/relationships/hyperlink" Target="http://wbsearch.worldbank.org/people/profile/3011" TargetMode="External"/><Relationship Id="rId431" Type="http://schemas.openxmlformats.org/officeDocument/2006/relationships/hyperlink" Target="http://wbsearch.worldbank.org/people/profile/154524" TargetMode="External"/><Relationship Id="rId529" Type="http://schemas.openxmlformats.org/officeDocument/2006/relationships/hyperlink" Target="http://wbsearch.worldbank.org/people/profile/275862" TargetMode="External"/><Relationship Id="rId736" Type="http://schemas.openxmlformats.org/officeDocument/2006/relationships/hyperlink" Target="http://wbsearch.worldbank.org/people/profile/56473" TargetMode="External"/><Relationship Id="rId1061" Type="http://schemas.openxmlformats.org/officeDocument/2006/relationships/hyperlink" Target="http://wbsearch.worldbank.org/people/profile/182384" TargetMode="External"/><Relationship Id="rId1159" Type="http://schemas.openxmlformats.org/officeDocument/2006/relationships/hyperlink" Target="http://wbsearch.worldbank.org/people/profile/264786" TargetMode="External"/><Relationship Id="rId1366" Type="http://schemas.openxmlformats.org/officeDocument/2006/relationships/hyperlink" Target="http://wbsearch.worldbank.org/people/profile/305281" TargetMode="External"/><Relationship Id="rId943" Type="http://schemas.openxmlformats.org/officeDocument/2006/relationships/hyperlink" Target="http://wbsearch.worldbank.org/people/profile/211295" TargetMode="External"/><Relationship Id="rId1019" Type="http://schemas.openxmlformats.org/officeDocument/2006/relationships/hyperlink" Target="http://wbsearch.worldbank.org/people/profile/354400" TargetMode="External"/><Relationship Id="rId1573" Type="http://schemas.openxmlformats.org/officeDocument/2006/relationships/hyperlink" Target="http://wbsearch.worldbank.org/people/profile/250600" TargetMode="External"/><Relationship Id="rId1780" Type="http://schemas.openxmlformats.org/officeDocument/2006/relationships/hyperlink" Target="http://wbsearch.worldbank.org/people/profile/324762" TargetMode="External"/><Relationship Id="rId1878" Type="http://schemas.openxmlformats.org/officeDocument/2006/relationships/hyperlink" Target="http://wbsearch.worldbank.org/people/profile/377395" TargetMode="External"/><Relationship Id="rId72" Type="http://schemas.openxmlformats.org/officeDocument/2006/relationships/hyperlink" Target="http://projportal.worldbank.org/servlet/secmain?pagePK=112935&amp;piPK=69345&amp;theSitePK=213348&amp;menuPK=109012&amp;PSPID=P164109" TargetMode="External"/><Relationship Id="rId803" Type="http://schemas.openxmlformats.org/officeDocument/2006/relationships/hyperlink" Target="http://wbsearch.worldbank.org/people/profile/206657" TargetMode="External"/><Relationship Id="rId1226" Type="http://schemas.openxmlformats.org/officeDocument/2006/relationships/hyperlink" Target="http://wbsearch.worldbank.org/people/profile/83526" TargetMode="External"/><Relationship Id="rId1433" Type="http://schemas.openxmlformats.org/officeDocument/2006/relationships/hyperlink" Target="http://wbsearch.worldbank.org/people/profile/448026" TargetMode="External"/><Relationship Id="rId1640" Type="http://schemas.openxmlformats.org/officeDocument/2006/relationships/hyperlink" Target="http://wbsearch.worldbank.org/people/profile/311812" TargetMode="External"/><Relationship Id="rId1738" Type="http://schemas.openxmlformats.org/officeDocument/2006/relationships/hyperlink" Target="http://wbsearch.worldbank.org/people/profile/74233" TargetMode="External"/><Relationship Id="rId1500" Type="http://schemas.openxmlformats.org/officeDocument/2006/relationships/hyperlink" Target="http://wbsearch.worldbank.org/people/profile/21490" TargetMode="External"/><Relationship Id="rId1945" Type="http://schemas.openxmlformats.org/officeDocument/2006/relationships/hyperlink" Target="http://wbsearch.worldbank.org/people/profile/171957" TargetMode="External"/><Relationship Id="rId1805" Type="http://schemas.openxmlformats.org/officeDocument/2006/relationships/hyperlink" Target="http://wbsearch.worldbank.org/people/profile/215890" TargetMode="External"/><Relationship Id="rId179" Type="http://schemas.openxmlformats.org/officeDocument/2006/relationships/hyperlink" Target="http://wbsearch.worldbank.org/people/profile/17396" TargetMode="External"/><Relationship Id="rId386" Type="http://schemas.openxmlformats.org/officeDocument/2006/relationships/hyperlink" Target="http://wbsearch.worldbank.org/people/profile/78030" TargetMode="External"/><Relationship Id="rId593" Type="http://schemas.openxmlformats.org/officeDocument/2006/relationships/hyperlink" Target="http://wbsearch.worldbank.org/people/profile/334060" TargetMode="External"/><Relationship Id="rId2067" Type="http://schemas.openxmlformats.org/officeDocument/2006/relationships/hyperlink" Target="http://wbsearch.worldbank.org/people/profile/214019" TargetMode="External"/><Relationship Id="rId246" Type="http://schemas.openxmlformats.org/officeDocument/2006/relationships/hyperlink" Target="http://wbsearch.worldbank.org/people/profile/12124" TargetMode="External"/><Relationship Id="rId453" Type="http://schemas.openxmlformats.org/officeDocument/2006/relationships/hyperlink" Target="http://wbsearch.worldbank.org/people/profile/166135" TargetMode="External"/><Relationship Id="rId660" Type="http://schemas.openxmlformats.org/officeDocument/2006/relationships/hyperlink" Target="http://wbsearch.worldbank.org/people/profile/314493" TargetMode="External"/><Relationship Id="rId898" Type="http://schemas.openxmlformats.org/officeDocument/2006/relationships/hyperlink" Target="http://wbsearch.worldbank.org/people/profile/153776" TargetMode="External"/><Relationship Id="rId1083" Type="http://schemas.openxmlformats.org/officeDocument/2006/relationships/hyperlink" Target="http://wbsearch.worldbank.org/people/profile/238374" TargetMode="External"/><Relationship Id="rId1290" Type="http://schemas.openxmlformats.org/officeDocument/2006/relationships/hyperlink" Target="http://wbsearch.worldbank.org/people/profile/154859" TargetMode="External"/><Relationship Id="rId106" Type="http://schemas.openxmlformats.org/officeDocument/2006/relationships/hyperlink" Target="http://wbsearch.worldbank.org/people/profile/19604" TargetMode="External"/><Relationship Id="rId313" Type="http://schemas.openxmlformats.org/officeDocument/2006/relationships/hyperlink" Target="http://wbsearch.worldbank.org/people/profile/1619" TargetMode="External"/><Relationship Id="rId758" Type="http://schemas.openxmlformats.org/officeDocument/2006/relationships/hyperlink" Target="http://wbsearch.worldbank.org/people/profile/453913" TargetMode="External"/><Relationship Id="rId965" Type="http://schemas.openxmlformats.org/officeDocument/2006/relationships/hyperlink" Target="http://wbsearch.worldbank.org/people/profile/319589" TargetMode="External"/><Relationship Id="rId1150" Type="http://schemas.openxmlformats.org/officeDocument/2006/relationships/hyperlink" Target="http://wbsearch.worldbank.org/people/profile/190969" TargetMode="External"/><Relationship Id="rId1388" Type="http://schemas.openxmlformats.org/officeDocument/2006/relationships/hyperlink" Target="http://wbsearch.worldbank.org/people/profile/377395" TargetMode="External"/><Relationship Id="rId1595" Type="http://schemas.openxmlformats.org/officeDocument/2006/relationships/hyperlink" Target="http://wbsearch.worldbank.org/people/profile/266331" TargetMode="External"/><Relationship Id="rId94" Type="http://schemas.openxmlformats.org/officeDocument/2006/relationships/hyperlink" Target="http://wbsearch.worldbank.org/people/profile/19604" TargetMode="External"/><Relationship Id="rId520" Type="http://schemas.openxmlformats.org/officeDocument/2006/relationships/hyperlink" Target="http://wbsearch.worldbank.org/people/profile/93445" TargetMode="External"/><Relationship Id="rId618" Type="http://schemas.openxmlformats.org/officeDocument/2006/relationships/hyperlink" Target="http://wbsearch.worldbank.org/people/profile/20287" TargetMode="External"/><Relationship Id="rId825" Type="http://schemas.openxmlformats.org/officeDocument/2006/relationships/hyperlink" Target="http://wbsearch.worldbank.org/people/profile/86164" TargetMode="External"/><Relationship Id="rId1248" Type="http://schemas.openxmlformats.org/officeDocument/2006/relationships/hyperlink" Target="http://wbsearch.worldbank.org/people/profile/105327" TargetMode="External"/><Relationship Id="rId1455" Type="http://schemas.openxmlformats.org/officeDocument/2006/relationships/hyperlink" Target="http://wbsearch.worldbank.org/people/profile/356504" TargetMode="External"/><Relationship Id="rId1662" Type="http://schemas.openxmlformats.org/officeDocument/2006/relationships/hyperlink" Target="http://wbsearch.worldbank.org/people/profile/94907" TargetMode="External"/><Relationship Id="rId1010" Type="http://schemas.openxmlformats.org/officeDocument/2006/relationships/hyperlink" Target="http://wbsearch.worldbank.org/people/profile/377395" TargetMode="External"/><Relationship Id="rId1108" Type="http://schemas.openxmlformats.org/officeDocument/2006/relationships/hyperlink" Target="http://wbsearch.worldbank.org/people/profile/94907" TargetMode="External"/><Relationship Id="rId1315" Type="http://schemas.openxmlformats.org/officeDocument/2006/relationships/hyperlink" Target="http://wbsearch.worldbank.org/people/profile/78030" TargetMode="External"/><Relationship Id="rId1967" Type="http://schemas.openxmlformats.org/officeDocument/2006/relationships/hyperlink" Target="http://wbsearch.worldbank.org/people/profile/317947" TargetMode="External"/><Relationship Id="rId1522" Type="http://schemas.openxmlformats.org/officeDocument/2006/relationships/hyperlink" Target="http://wbsearch.worldbank.org/people/profile/84370" TargetMode="External"/><Relationship Id="rId21" Type="http://schemas.openxmlformats.org/officeDocument/2006/relationships/hyperlink" Target="http://projportal.worldbank.org/servlet/secmain?pagePK=112935&amp;piPK=69345&amp;theSitePK=213348&amp;menuPK=109012&amp;PSPID=P155198" TargetMode="External"/><Relationship Id="rId2089" Type="http://schemas.openxmlformats.org/officeDocument/2006/relationships/hyperlink" Target="http://wbsearch.worldbank.org/people/profile/373901" TargetMode="External"/><Relationship Id="rId268" Type="http://schemas.openxmlformats.org/officeDocument/2006/relationships/hyperlink" Target="http://wbsearch.worldbank.org/people/profile/76241" TargetMode="External"/><Relationship Id="rId475" Type="http://schemas.openxmlformats.org/officeDocument/2006/relationships/hyperlink" Target="http://wbsearch.worldbank.org/people/profile/164040" TargetMode="External"/><Relationship Id="rId682" Type="http://schemas.openxmlformats.org/officeDocument/2006/relationships/hyperlink" Target="http://wbsearch.worldbank.org/people/profile/213854" TargetMode="External"/><Relationship Id="rId128" Type="http://schemas.openxmlformats.org/officeDocument/2006/relationships/hyperlink" Target="http://wbsearch.worldbank.org/people/profile/19604" TargetMode="External"/><Relationship Id="rId335" Type="http://schemas.openxmlformats.org/officeDocument/2006/relationships/hyperlink" Target="http://wbsearch.worldbank.org/people/profile/17555" TargetMode="External"/><Relationship Id="rId542" Type="http://schemas.openxmlformats.org/officeDocument/2006/relationships/hyperlink" Target="http://wbsearch.worldbank.org/people/profile/22239" TargetMode="External"/><Relationship Id="rId1172" Type="http://schemas.openxmlformats.org/officeDocument/2006/relationships/hyperlink" Target="http://wbsearch.worldbank.org/people/profile/298906" TargetMode="External"/><Relationship Id="rId2016" Type="http://schemas.openxmlformats.org/officeDocument/2006/relationships/hyperlink" Target="http://wbsearch.worldbank.org/people/profile/311812" TargetMode="External"/><Relationship Id="rId402" Type="http://schemas.openxmlformats.org/officeDocument/2006/relationships/hyperlink" Target="http://wbsearch.worldbank.org/people/profile/165486" TargetMode="External"/><Relationship Id="rId1032" Type="http://schemas.openxmlformats.org/officeDocument/2006/relationships/hyperlink" Target="http://wbsearch.worldbank.org/people/profile/84370" TargetMode="External"/><Relationship Id="rId1989" Type="http://schemas.openxmlformats.org/officeDocument/2006/relationships/hyperlink" Target="http://wbsearch.worldbank.org/people/profile/171957" TargetMode="External"/><Relationship Id="rId1849" Type="http://schemas.openxmlformats.org/officeDocument/2006/relationships/hyperlink" Target="http://wbsearch.worldbank.org/people/profile/205515" TargetMode="External"/><Relationship Id="rId192" Type="http://schemas.openxmlformats.org/officeDocument/2006/relationships/hyperlink" Target="http://wbsearch.worldbank.org/people/profile/89013" TargetMode="External"/><Relationship Id="rId1709" Type="http://schemas.openxmlformats.org/officeDocument/2006/relationships/hyperlink" Target="http://wbsearch.worldbank.org/people/profile/459748" TargetMode="External"/><Relationship Id="rId1916" Type="http://schemas.openxmlformats.org/officeDocument/2006/relationships/hyperlink" Target="http://wbsearch.worldbank.org/people/profile/311812" TargetMode="External"/><Relationship Id="rId2080" Type="http://schemas.openxmlformats.org/officeDocument/2006/relationships/hyperlink" Target="http://wbsearch.worldbank.org/people/profile/271010" TargetMode="External"/><Relationship Id="rId869" Type="http://schemas.openxmlformats.org/officeDocument/2006/relationships/hyperlink" Target="http://wbsearch.worldbank.org/people/profile/19058" TargetMode="External"/><Relationship Id="rId1499" Type="http://schemas.openxmlformats.org/officeDocument/2006/relationships/hyperlink" Target="http://wbsearch.worldbank.org/people/profile/428580" TargetMode="External"/><Relationship Id="rId729" Type="http://schemas.openxmlformats.org/officeDocument/2006/relationships/hyperlink" Target="http://wbsearch.worldbank.org/people/profile/194013" TargetMode="External"/><Relationship Id="rId1359" Type="http://schemas.openxmlformats.org/officeDocument/2006/relationships/hyperlink" Target="http://wbsearch.worldbank.org/people/profile/345585" TargetMode="External"/><Relationship Id="rId936" Type="http://schemas.openxmlformats.org/officeDocument/2006/relationships/hyperlink" Target="http://wbsearch.worldbank.org/people/profile/148329" TargetMode="External"/><Relationship Id="rId1219" Type="http://schemas.openxmlformats.org/officeDocument/2006/relationships/hyperlink" Target="http://wbsearch.worldbank.org/people/profile/76595" TargetMode="External"/><Relationship Id="rId1566" Type="http://schemas.openxmlformats.org/officeDocument/2006/relationships/hyperlink" Target="http://wbsearch.worldbank.org/people/profile/19604" TargetMode="External"/><Relationship Id="rId1773" Type="http://schemas.openxmlformats.org/officeDocument/2006/relationships/hyperlink" Target="http://wbsearch.worldbank.org/people/profile/20832" TargetMode="External"/><Relationship Id="rId1980" Type="http://schemas.openxmlformats.org/officeDocument/2006/relationships/hyperlink" Target="http://wbsearch.worldbank.org/people/profile/211295" TargetMode="External"/><Relationship Id="rId65" Type="http://schemas.openxmlformats.org/officeDocument/2006/relationships/hyperlink" Target="http://projportal.worldbank.org/servlet/secmain?pagePK=112935&amp;piPK=69345&amp;theSitePK=213348&amp;menuPK=109012&amp;PSPID=P163276" TargetMode="External"/><Relationship Id="rId1426" Type="http://schemas.openxmlformats.org/officeDocument/2006/relationships/hyperlink" Target="http://wbsearch.worldbank.org/people/profile/264786" TargetMode="External"/><Relationship Id="rId1633" Type="http://schemas.openxmlformats.org/officeDocument/2006/relationships/hyperlink" Target="http://wbsearch.worldbank.org/people/profile/463231" TargetMode="External"/><Relationship Id="rId1840" Type="http://schemas.openxmlformats.org/officeDocument/2006/relationships/hyperlink" Target="http://wbsearch.worldbank.org/people/profile/91133" TargetMode="External"/><Relationship Id="rId1700" Type="http://schemas.openxmlformats.org/officeDocument/2006/relationships/hyperlink" Target="http://wbsearch.worldbank.org/people/profile/307484"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3" Type="http://schemas.openxmlformats.org/officeDocument/2006/relationships/hyperlink" Target="http://data.worldbank.org/" TargetMode="External"/><Relationship Id="rId18" Type="http://schemas.openxmlformats.org/officeDocument/2006/relationships/hyperlink" Target="http://data.worldbank.org/" TargetMode="External"/><Relationship Id="rId26" Type="http://schemas.openxmlformats.org/officeDocument/2006/relationships/hyperlink" Target="http://data.worldbank.org/" TargetMode="External"/><Relationship Id="rId3" Type="http://schemas.openxmlformats.org/officeDocument/2006/relationships/hyperlink" Target="http://data.worldbank.org/" TargetMode="External"/><Relationship Id="rId21" Type="http://schemas.openxmlformats.org/officeDocument/2006/relationships/hyperlink" Target="http://data.worldbank.org/" TargetMode="External"/><Relationship Id="rId34" Type="http://schemas.openxmlformats.org/officeDocument/2006/relationships/comments" Target="../comments3.xml"/><Relationship Id="rId7" Type="http://schemas.openxmlformats.org/officeDocument/2006/relationships/hyperlink" Target="http://data.worldbank.org/" TargetMode="External"/><Relationship Id="rId12" Type="http://schemas.openxmlformats.org/officeDocument/2006/relationships/hyperlink" Target="http://data.worldbank.org/" TargetMode="External"/><Relationship Id="rId17" Type="http://schemas.openxmlformats.org/officeDocument/2006/relationships/hyperlink" Target="http://data.worldbank.org/" TargetMode="External"/><Relationship Id="rId25" Type="http://schemas.openxmlformats.org/officeDocument/2006/relationships/hyperlink" Target="http://data.worldbank.org/" TargetMode="External"/><Relationship Id="rId33" Type="http://schemas.openxmlformats.org/officeDocument/2006/relationships/vmlDrawing" Target="../drawings/vmlDrawing3.vml"/><Relationship Id="rId2" Type="http://schemas.openxmlformats.org/officeDocument/2006/relationships/hyperlink" Target="http://data.worldbank.org/" TargetMode="External"/><Relationship Id="rId16" Type="http://schemas.openxmlformats.org/officeDocument/2006/relationships/hyperlink" Target="http://data.worldbank.org/" TargetMode="External"/><Relationship Id="rId20" Type="http://schemas.openxmlformats.org/officeDocument/2006/relationships/hyperlink" Target="http://data.worldbank.org/" TargetMode="External"/><Relationship Id="rId29" Type="http://schemas.openxmlformats.org/officeDocument/2006/relationships/hyperlink" Target="http://data.worldbank.org/" TargetMode="External"/><Relationship Id="rId1" Type="http://schemas.openxmlformats.org/officeDocument/2006/relationships/hyperlink" Target="http://data.worldbank.org/" TargetMode="External"/><Relationship Id="rId6" Type="http://schemas.openxmlformats.org/officeDocument/2006/relationships/hyperlink" Target="http://data.worldbank.org/" TargetMode="External"/><Relationship Id="rId11" Type="http://schemas.openxmlformats.org/officeDocument/2006/relationships/hyperlink" Target="http://data.worldbank.org/" TargetMode="External"/><Relationship Id="rId24" Type="http://schemas.openxmlformats.org/officeDocument/2006/relationships/hyperlink" Target="http://data.worldbank.org/" TargetMode="External"/><Relationship Id="rId32" Type="http://schemas.openxmlformats.org/officeDocument/2006/relationships/printerSettings" Target="../printerSettings/printerSettings3.bin"/><Relationship Id="rId5" Type="http://schemas.openxmlformats.org/officeDocument/2006/relationships/hyperlink" Target="http://data.worldbank.org/" TargetMode="External"/><Relationship Id="rId15" Type="http://schemas.openxmlformats.org/officeDocument/2006/relationships/hyperlink" Target="http://data.worldbank.org/" TargetMode="External"/><Relationship Id="rId23" Type="http://schemas.openxmlformats.org/officeDocument/2006/relationships/hyperlink" Target="http://data.worldbank.org/" TargetMode="External"/><Relationship Id="rId28" Type="http://schemas.openxmlformats.org/officeDocument/2006/relationships/hyperlink" Target="http://data.worldbank.org/" TargetMode="External"/><Relationship Id="rId10" Type="http://schemas.openxmlformats.org/officeDocument/2006/relationships/hyperlink" Target="http://data.worldbank.org/" TargetMode="External"/><Relationship Id="rId19" Type="http://schemas.openxmlformats.org/officeDocument/2006/relationships/hyperlink" Target="http://data.worldbank.org/" TargetMode="External"/><Relationship Id="rId31" Type="http://schemas.openxmlformats.org/officeDocument/2006/relationships/hyperlink" Target="http://data.worldbank.org/" TargetMode="External"/><Relationship Id="rId4" Type="http://schemas.openxmlformats.org/officeDocument/2006/relationships/hyperlink" Target="http://data.worldbank.org/" TargetMode="External"/><Relationship Id="rId9" Type="http://schemas.openxmlformats.org/officeDocument/2006/relationships/hyperlink" Target="http://data.worldbank.org/" TargetMode="External"/><Relationship Id="rId14" Type="http://schemas.openxmlformats.org/officeDocument/2006/relationships/hyperlink" Target="http://data.worldbank.org/" TargetMode="External"/><Relationship Id="rId22" Type="http://schemas.openxmlformats.org/officeDocument/2006/relationships/hyperlink" Target="http://data.worldbank.org/" TargetMode="External"/><Relationship Id="rId27" Type="http://schemas.openxmlformats.org/officeDocument/2006/relationships/hyperlink" Target="http://data.worldbank.org/" TargetMode="External"/><Relationship Id="rId30" Type="http://schemas.openxmlformats.org/officeDocument/2006/relationships/hyperlink" Target="http://data.worldbank.org/" TargetMode="External"/><Relationship Id="rId8" Type="http://schemas.openxmlformats.org/officeDocument/2006/relationships/hyperlink" Target="http://data.worldbank.or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wbsearch.worldbank.org/people/profile/211295" TargetMode="External"/><Relationship Id="rId18" Type="http://schemas.openxmlformats.org/officeDocument/2006/relationships/hyperlink" Target="http://wbsearch.worldbank.org/people/profile/203919" TargetMode="External"/><Relationship Id="rId26" Type="http://schemas.openxmlformats.org/officeDocument/2006/relationships/hyperlink" Target="http://wbsearch.worldbank.org/people/profile/188595" TargetMode="External"/><Relationship Id="rId39" Type="http://schemas.openxmlformats.org/officeDocument/2006/relationships/printerSettings" Target="../printerSettings/printerSettings6.bin"/><Relationship Id="rId21" Type="http://schemas.openxmlformats.org/officeDocument/2006/relationships/hyperlink" Target="http://wbsearch.worldbank.org/people/profile/344058" TargetMode="External"/><Relationship Id="rId34" Type="http://schemas.openxmlformats.org/officeDocument/2006/relationships/hyperlink" Target="http://wbsearch.worldbank.org/people/profile/183466" TargetMode="External"/><Relationship Id="rId7" Type="http://schemas.openxmlformats.org/officeDocument/2006/relationships/hyperlink" Target="http://wbsearch.worldbank.org/people/profile/85488" TargetMode="External"/><Relationship Id="rId2" Type="http://schemas.openxmlformats.org/officeDocument/2006/relationships/hyperlink" Target="http://wbsearch.worldbank.org/people/profile/179093" TargetMode="External"/><Relationship Id="rId16" Type="http://schemas.openxmlformats.org/officeDocument/2006/relationships/hyperlink" Target="http://wbsearch.worldbank.org/people/profile/163717" TargetMode="External"/><Relationship Id="rId20" Type="http://schemas.openxmlformats.org/officeDocument/2006/relationships/hyperlink" Target="http://wbsearch.worldbank.org/people/profile/194124" TargetMode="External"/><Relationship Id="rId29" Type="http://schemas.openxmlformats.org/officeDocument/2006/relationships/hyperlink" Target="http://wbsearch.worldbank.org/people/profile/147670" TargetMode="External"/><Relationship Id="rId41" Type="http://schemas.openxmlformats.org/officeDocument/2006/relationships/comments" Target="../comments4.xml"/><Relationship Id="rId1" Type="http://schemas.openxmlformats.org/officeDocument/2006/relationships/hyperlink" Target="http://wbsearch.worldbank.org/people/profile/351327" TargetMode="External"/><Relationship Id="rId6" Type="http://schemas.openxmlformats.org/officeDocument/2006/relationships/hyperlink" Target="http://wbsearch.worldbank.org/people/profile/335378" TargetMode="External"/><Relationship Id="rId11" Type="http://schemas.openxmlformats.org/officeDocument/2006/relationships/hyperlink" Target="http://wbsearch.worldbank.org/people/profile/183466" TargetMode="External"/><Relationship Id="rId24" Type="http://schemas.openxmlformats.org/officeDocument/2006/relationships/hyperlink" Target="http://wbsearch.worldbank.org/people/profile/321501" TargetMode="External"/><Relationship Id="rId32" Type="http://schemas.openxmlformats.org/officeDocument/2006/relationships/hyperlink" Target="http://wbsearch.worldbank.org/people/profile/94907" TargetMode="External"/><Relationship Id="rId37" Type="http://schemas.openxmlformats.org/officeDocument/2006/relationships/hyperlink" Target="http://wbsearch.worldbank.org/people/profile/447778" TargetMode="External"/><Relationship Id="rId40" Type="http://schemas.openxmlformats.org/officeDocument/2006/relationships/vmlDrawing" Target="../drawings/vmlDrawing4.vml"/><Relationship Id="rId5" Type="http://schemas.openxmlformats.org/officeDocument/2006/relationships/hyperlink" Target="http://wbsearch.worldbank.org/people/profile/244932" TargetMode="External"/><Relationship Id="rId15" Type="http://schemas.openxmlformats.org/officeDocument/2006/relationships/hyperlink" Target="http://wbsearch.worldbank.org/people/profile/262252" TargetMode="External"/><Relationship Id="rId23" Type="http://schemas.openxmlformats.org/officeDocument/2006/relationships/hyperlink" Target="http://wbsearch.worldbank.org/people/profile/366484" TargetMode="External"/><Relationship Id="rId28" Type="http://schemas.openxmlformats.org/officeDocument/2006/relationships/hyperlink" Target="http://wbsearch.worldbank.org/people/profile/188595" TargetMode="External"/><Relationship Id="rId36" Type="http://schemas.openxmlformats.org/officeDocument/2006/relationships/hyperlink" Target="http://wbsearch.worldbank.org/people/profile/94726" TargetMode="External"/><Relationship Id="rId10" Type="http://schemas.openxmlformats.org/officeDocument/2006/relationships/hyperlink" Target="http://wbsearch.worldbank.org/people/profile/201922" TargetMode="External"/><Relationship Id="rId19" Type="http://schemas.openxmlformats.org/officeDocument/2006/relationships/hyperlink" Target="http://wbsearch.worldbank.org/people/profile/149151" TargetMode="External"/><Relationship Id="rId31" Type="http://schemas.openxmlformats.org/officeDocument/2006/relationships/hyperlink" Target="http://wbsearch.worldbank.org/people/profile/201922" TargetMode="External"/><Relationship Id="rId4" Type="http://schemas.openxmlformats.org/officeDocument/2006/relationships/hyperlink" Target="http://wbsearch.worldbank.org/people/profile/317947" TargetMode="External"/><Relationship Id="rId9" Type="http://schemas.openxmlformats.org/officeDocument/2006/relationships/hyperlink" Target="http://wbsearch.worldbank.org/people/profile/201922" TargetMode="External"/><Relationship Id="rId14" Type="http://schemas.openxmlformats.org/officeDocument/2006/relationships/hyperlink" Target="http://wbsearch.worldbank.org/people/profile/188595" TargetMode="External"/><Relationship Id="rId22" Type="http://schemas.openxmlformats.org/officeDocument/2006/relationships/hyperlink" Target="http://wbsearch.worldbank.org/people/profile/176268" TargetMode="External"/><Relationship Id="rId27" Type="http://schemas.openxmlformats.org/officeDocument/2006/relationships/hyperlink" Target="http://wbsearch.worldbank.org/people/profile/244374" TargetMode="External"/><Relationship Id="rId30" Type="http://schemas.openxmlformats.org/officeDocument/2006/relationships/hyperlink" Target="http://wbsearch.worldbank.org/people/profile/188595" TargetMode="External"/><Relationship Id="rId35" Type="http://schemas.openxmlformats.org/officeDocument/2006/relationships/hyperlink" Target="http://wbsearch.worldbank.org/people/profile/206888" TargetMode="External"/><Relationship Id="rId8" Type="http://schemas.openxmlformats.org/officeDocument/2006/relationships/hyperlink" Target="http://wbsearch.worldbank.org/people/profile/183466" TargetMode="External"/><Relationship Id="rId3" Type="http://schemas.openxmlformats.org/officeDocument/2006/relationships/hyperlink" Target="http://wbsearch.worldbank.org/people/profile/262032" TargetMode="External"/><Relationship Id="rId12" Type="http://schemas.openxmlformats.org/officeDocument/2006/relationships/hyperlink" Target="http://wbsearch.worldbank.org/people/profile/244374" TargetMode="External"/><Relationship Id="rId17" Type="http://schemas.openxmlformats.org/officeDocument/2006/relationships/hyperlink" Target="http://wbsearch.worldbank.org/people/profile/262827" TargetMode="External"/><Relationship Id="rId25" Type="http://schemas.openxmlformats.org/officeDocument/2006/relationships/hyperlink" Target="http://wbsearch.worldbank.org/people/profile/94726" TargetMode="External"/><Relationship Id="rId33" Type="http://schemas.openxmlformats.org/officeDocument/2006/relationships/hyperlink" Target="http://wbsearch.worldbank.org/people/profile/94726" TargetMode="External"/><Relationship Id="rId38" Type="http://schemas.openxmlformats.org/officeDocument/2006/relationships/hyperlink" Target="http://wbsearch.worldbank.org/people/profile/183466"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tabSelected="1" workbookViewId="0">
      <selection activeCell="E30" sqref="E30"/>
    </sheetView>
  </sheetViews>
  <sheetFormatPr defaultRowHeight="15" x14ac:dyDescent="0.25"/>
  <cols>
    <col min="1" max="1" width="3.140625" customWidth="1"/>
    <col min="2" max="2" width="10.7109375" customWidth="1"/>
    <col min="3" max="3" width="12.7109375" customWidth="1"/>
    <col min="4" max="4" width="18.7109375" customWidth="1"/>
    <col min="5" max="5" width="60.7109375" customWidth="1"/>
    <col min="6" max="6" width="9.7109375" customWidth="1"/>
    <col min="7" max="7" width="2.5703125" customWidth="1"/>
  </cols>
  <sheetData>
    <row r="1" spans="2:14" ht="18.75" x14ac:dyDescent="0.25">
      <c r="B1" s="1039" t="s">
        <v>10099</v>
      </c>
      <c r="C1" s="1039"/>
      <c r="D1" s="1039"/>
      <c r="E1" s="1039"/>
      <c r="F1" s="1039"/>
      <c r="L1" s="228"/>
      <c r="M1" s="228"/>
      <c r="N1" s="228"/>
    </row>
    <row r="2" spans="2:14" ht="18.75" x14ac:dyDescent="0.25">
      <c r="B2" s="1040" t="s">
        <v>10100</v>
      </c>
      <c r="C2" s="1040"/>
      <c r="D2" s="1040"/>
      <c r="E2" s="1040"/>
      <c r="F2" s="1040"/>
      <c r="L2" s="228"/>
      <c r="M2" s="228"/>
      <c r="N2" s="228"/>
    </row>
    <row r="3" spans="2:14" x14ac:dyDescent="0.25">
      <c r="F3" s="227" t="s">
        <v>13819</v>
      </c>
    </row>
    <row r="4" spans="2:14" ht="15.75" x14ac:dyDescent="0.25">
      <c r="B4" s="204" t="s">
        <v>10086</v>
      </c>
      <c r="C4" s="205"/>
      <c r="D4" s="206"/>
      <c r="E4" s="206"/>
      <c r="F4" s="207"/>
    </row>
    <row r="5" spans="2:14" x14ac:dyDescent="0.25">
      <c r="B5" s="208" t="s">
        <v>10097</v>
      </c>
      <c r="D5" s="209" t="s">
        <v>10106</v>
      </c>
      <c r="E5" s="209"/>
      <c r="F5" s="210"/>
    </row>
    <row r="6" spans="2:14" x14ac:dyDescent="0.25">
      <c r="B6" s="211" t="s">
        <v>13580</v>
      </c>
      <c r="D6" s="212" t="s">
        <v>13584</v>
      </c>
      <c r="E6" s="212"/>
      <c r="F6" s="213"/>
    </row>
    <row r="7" spans="2:14" x14ac:dyDescent="0.25">
      <c r="B7" s="211" t="s">
        <v>10087</v>
      </c>
      <c r="D7" s="212" t="s">
        <v>10105</v>
      </c>
      <c r="E7" s="212"/>
      <c r="F7" s="213"/>
    </row>
    <row r="8" spans="2:14" x14ac:dyDescent="0.25">
      <c r="B8" s="211" t="s">
        <v>10098</v>
      </c>
      <c r="D8" s="212" t="s">
        <v>10107</v>
      </c>
      <c r="E8" s="212"/>
      <c r="F8" s="213"/>
    </row>
    <row r="9" spans="2:14" x14ac:dyDescent="0.25">
      <c r="B9" s="254" t="s">
        <v>9984</v>
      </c>
      <c r="C9" s="253"/>
      <c r="D9" s="212" t="s">
        <v>13581</v>
      </c>
      <c r="E9" s="212"/>
      <c r="F9" s="213"/>
    </row>
    <row r="10" spans="2:14" x14ac:dyDescent="0.25">
      <c r="B10" s="214"/>
      <c r="C10" s="215"/>
      <c r="D10" s="216"/>
      <c r="E10" s="216"/>
      <c r="F10" s="217"/>
    </row>
    <row r="12" spans="2:14" x14ac:dyDescent="0.25">
      <c r="B12" s="588" t="s">
        <v>13601</v>
      </c>
      <c r="C12" s="589"/>
      <c r="D12" s="589"/>
      <c r="E12" s="589"/>
      <c r="F12" s="210"/>
    </row>
    <row r="13" spans="2:14" x14ac:dyDescent="0.25">
      <c r="B13" s="590" t="s">
        <v>13599</v>
      </c>
      <c r="C13" s="253"/>
      <c r="D13" s="253"/>
      <c r="E13" s="253"/>
      <c r="F13" s="213"/>
    </row>
    <row r="14" spans="2:14" x14ac:dyDescent="0.25">
      <c r="B14" s="591" t="s">
        <v>13605</v>
      </c>
      <c r="C14" s="215"/>
      <c r="D14" s="215"/>
      <c r="E14" s="215"/>
      <c r="F14" s="217"/>
    </row>
    <row r="16" spans="2:14" x14ac:dyDescent="0.25">
      <c r="B16" s="588" t="s">
        <v>13600</v>
      </c>
      <c r="C16" s="589"/>
      <c r="D16" s="589"/>
      <c r="E16" s="589"/>
      <c r="F16" s="210"/>
    </row>
    <row r="17" spans="2:6" x14ac:dyDescent="0.25">
      <c r="B17" s="590" t="s">
        <v>13602</v>
      </c>
      <c r="C17" s="253"/>
      <c r="D17" s="253"/>
      <c r="E17" s="253"/>
      <c r="F17" s="213"/>
    </row>
    <row r="18" spans="2:6" x14ac:dyDescent="0.25">
      <c r="B18" s="590" t="s">
        <v>13606</v>
      </c>
      <c r="C18" s="253"/>
      <c r="D18" s="253"/>
      <c r="E18" s="253"/>
      <c r="F18" s="213"/>
    </row>
    <row r="19" spans="2:6" x14ac:dyDescent="0.25">
      <c r="B19" s="590" t="s">
        <v>13603</v>
      </c>
      <c r="C19" s="253"/>
      <c r="D19" s="253"/>
      <c r="E19" s="253"/>
      <c r="F19" s="213"/>
    </row>
    <row r="20" spans="2:6" x14ac:dyDescent="0.25">
      <c r="B20" s="590" t="s">
        <v>13607</v>
      </c>
      <c r="C20" s="253"/>
      <c r="D20" s="253"/>
      <c r="E20" s="253"/>
      <c r="F20" s="213"/>
    </row>
    <row r="21" spans="2:6" x14ac:dyDescent="0.25">
      <c r="B21" s="591" t="s">
        <v>13604</v>
      </c>
      <c r="C21" s="215"/>
      <c r="D21" s="215"/>
      <c r="E21" s="215"/>
      <c r="F21" s="217"/>
    </row>
    <row r="23" spans="2:6" ht="15.75" x14ac:dyDescent="0.25">
      <c r="B23" s="218" t="s">
        <v>10088</v>
      </c>
    </row>
    <row r="24" spans="2:6" x14ac:dyDescent="0.25">
      <c r="B24" s="219" t="s">
        <v>10089</v>
      </c>
      <c r="C24" s="220" t="s">
        <v>10090</v>
      </c>
      <c r="D24" s="221" t="s">
        <v>10091</v>
      </c>
      <c r="E24" s="221" t="s">
        <v>9990</v>
      </c>
      <c r="F24" s="222" t="s">
        <v>10092</v>
      </c>
    </row>
    <row r="25" spans="2:6" ht="45" x14ac:dyDescent="0.25">
      <c r="B25" s="255">
        <v>0</v>
      </c>
      <c r="C25" s="256">
        <v>42156</v>
      </c>
      <c r="D25" s="257" t="s">
        <v>10232</v>
      </c>
      <c r="E25" s="258" t="s">
        <v>10233</v>
      </c>
      <c r="F25" s="259" t="s">
        <v>10094</v>
      </c>
    </row>
    <row r="26" spans="2:6" x14ac:dyDescent="0.25">
      <c r="B26" s="223">
        <v>1</v>
      </c>
      <c r="C26" s="224">
        <v>42230</v>
      </c>
      <c r="D26" s="225" t="s">
        <v>10093</v>
      </c>
      <c r="E26" s="225" t="s">
        <v>14337</v>
      </c>
      <c r="F26" s="174" t="s">
        <v>10095</v>
      </c>
    </row>
    <row r="27" spans="2:6" x14ac:dyDescent="0.25">
      <c r="B27" s="223">
        <v>2</v>
      </c>
      <c r="C27" s="224">
        <v>42752</v>
      </c>
      <c r="D27" s="225" t="s">
        <v>10093</v>
      </c>
      <c r="E27" s="225" t="s">
        <v>10239</v>
      </c>
      <c r="F27" s="174" t="s">
        <v>10095</v>
      </c>
    </row>
    <row r="28" spans="2:6" x14ac:dyDescent="0.25">
      <c r="B28" s="223">
        <v>2.1</v>
      </c>
      <c r="C28" s="224">
        <v>42767</v>
      </c>
      <c r="D28" s="225" t="s">
        <v>10093</v>
      </c>
      <c r="E28" s="225" t="s">
        <v>14338</v>
      </c>
      <c r="F28" s="174" t="s">
        <v>10095</v>
      </c>
    </row>
    <row r="29" spans="2:6" x14ac:dyDescent="0.25">
      <c r="B29" s="223">
        <v>2.2000000000000002</v>
      </c>
      <c r="C29" s="224">
        <v>42961</v>
      </c>
      <c r="D29" s="225" t="s">
        <v>10093</v>
      </c>
      <c r="E29" s="225" t="s">
        <v>14339</v>
      </c>
      <c r="F29" s="174" t="s">
        <v>10095</v>
      </c>
    </row>
    <row r="30" spans="2:6" x14ac:dyDescent="0.25">
      <c r="B30" s="223"/>
      <c r="C30" s="224"/>
      <c r="D30" s="225"/>
      <c r="E30" s="225"/>
      <c r="F30" s="174"/>
    </row>
    <row r="32" spans="2:6" x14ac:dyDescent="0.25">
      <c r="B32" s="226" t="s">
        <v>10096</v>
      </c>
      <c r="D32" s="22" t="s">
        <v>10103</v>
      </c>
      <c r="E32" s="229" t="s">
        <v>10101</v>
      </c>
    </row>
    <row r="33" spans="4:5" x14ac:dyDescent="0.25">
      <c r="D33" s="22" t="s">
        <v>10104</v>
      </c>
      <c r="E33" s="230" t="s">
        <v>10102</v>
      </c>
    </row>
  </sheetData>
  <mergeCells count="2">
    <mergeCell ref="B1:F1"/>
    <mergeCell ref="B2:F2"/>
  </mergeCells>
  <hyperlinks>
    <hyperlink ref="E32" r:id="rId1"/>
    <hyperlink ref="E33" r:id="rId2"/>
  </hyperlinks>
  <printOptions horizontalCentered="1" verticalCentered="1"/>
  <pageMargins left="0.7" right="0.7" top="0.75" bottom="0.75" header="0.3" footer="0.3"/>
  <pageSetup scale="76"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M1219"/>
  <sheetViews>
    <sheetView zoomScaleNormal="100" workbookViewId="0">
      <pane xSplit="16" ySplit="10" topLeftCell="Q1174" activePane="bottomRight" state="frozen"/>
      <selection pane="topRight" activeCell="Q1" sqref="Q1"/>
      <selection pane="bottomLeft" activeCell="A11" sqref="A11"/>
      <selection pane="bottomRight" activeCell="J1200" sqref="J1200"/>
    </sheetView>
  </sheetViews>
  <sheetFormatPr defaultRowHeight="14.1" customHeight="1" x14ac:dyDescent="0.25"/>
  <cols>
    <col min="1" max="1" width="5.7109375" style="203" customWidth="1"/>
    <col min="2" max="2" width="8.7109375" style="203" customWidth="1"/>
    <col min="3" max="4" width="4.7109375" style="203" customWidth="1"/>
    <col min="5" max="6" width="10.7109375" style="203" hidden="1" customWidth="1"/>
    <col min="7" max="9" width="9.7109375" style="13" hidden="1" customWidth="1"/>
    <col min="10" max="10" width="24.7109375" style="202" customWidth="1"/>
    <col min="11" max="11" width="8.7109375" style="203" customWidth="1"/>
    <col min="12" max="12" width="7.7109375" style="203" customWidth="1"/>
    <col min="13" max="13" width="16.7109375" style="319" customWidth="1"/>
    <col min="14" max="15" width="6.7109375" style="203" customWidth="1"/>
    <col min="16" max="16" width="7.7109375" style="203" customWidth="1"/>
    <col min="17" max="17" width="10.5703125" style="319" customWidth="1"/>
    <col min="18" max="18" width="10.7109375" style="15" customWidth="1"/>
    <col min="19" max="20" width="12.7109375" style="319" customWidth="1"/>
    <col min="21" max="22" width="7.7109375" style="203" customWidth="1"/>
    <col min="23" max="23" width="8.7109375" style="203" customWidth="1"/>
    <col min="24" max="25" width="10.7109375" style="377" customWidth="1"/>
    <col min="26" max="26" width="5.7109375" style="378" customWidth="1"/>
    <col min="27" max="29" width="10.7109375" style="377" customWidth="1"/>
    <col min="30" max="33" width="10.7109375" style="379" customWidth="1"/>
    <col min="34" max="35" width="10.7109375" style="380" customWidth="1"/>
    <col min="36" max="37" width="10.7109375" style="381" customWidth="1"/>
    <col min="38" max="38" width="5.7109375" style="382" customWidth="1"/>
    <col min="39" max="39" width="9.7109375" style="382" customWidth="1"/>
    <col min="40" max="40" width="7.7109375" style="382" customWidth="1"/>
    <col min="41" max="41" width="5.7109375" style="382" customWidth="1"/>
    <col min="42" max="42" width="7.7109375" style="382" customWidth="1"/>
    <col min="43" max="43" width="5.7109375" style="382" customWidth="1"/>
    <col min="44" max="44" width="16.7109375" style="202" customWidth="1"/>
    <col min="45" max="47" width="10.7109375" style="383" customWidth="1"/>
    <col min="48" max="48" width="16.7109375" style="202" customWidth="1"/>
    <col min="49" max="49" width="14.85546875" style="202" customWidth="1"/>
    <col min="50" max="50" width="14.28515625" style="202" customWidth="1"/>
    <col min="51" max="51" width="10.7109375" style="377" customWidth="1"/>
    <col min="52" max="53" width="5.7109375" style="203" customWidth="1"/>
    <col min="54" max="59" width="7.7109375" style="203" customWidth="1"/>
    <col min="60" max="60" width="4.7109375" style="13" customWidth="1"/>
    <col min="61" max="61" width="9.140625" style="14" customWidth="1"/>
    <col min="62" max="62" width="4.7109375" style="13" customWidth="1"/>
    <col min="63" max="63" width="9.140625" style="14" customWidth="1"/>
    <col min="64" max="64" width="4.7109375" style="13" customWidth="1"/>
    <col min="65" max="65" width="9.140625" style="14" customWidth="1"/>
    <col min="66" max="66" width="4.7109375" style="13" customWidth="1"/>
    <col min="67" max="67" width="9.140625" style="14" customWidth="1"/>
    <col min="68" max="68" width="4.7109375" style="13" customWidth="1"/>
    <col min="69" max="69" width="9.140625" style="14" customWidth="1"/>
    <col min="70" max="70" width="4.7109375" style="13" customWidth="1"/>
    <col min="71" max="71" width="9.140625" style="14" customWidth="1"/>
    <col min="72" max="72" width="4.7109375" style="13" customWidth="1"/>
    <col min="73" max="73" width="9.140625" style="14" customWidth="1"/>
    <col min="74" max="74" width="4.7109375" style="13" customWidth="1"/>
    <col min="75" max="75" width="9.140625" style="14" customWidth="1"/>
    <col min="76" max="76" width="4.7109375" style="13" customWidth="1"/>
    <col min="77" max="77" width="9.140625" style="14" customWidth="1"/>
    <col min="78" max="78" width="4.7109375" style="13" customWidth="1"/>
    <col min="79" max="79" width="9.140625" style="434" customWidth="1"/>
    <col min="80" max="80" width="5.7109375" style="203" customWidth="1"/>
    <col min="81" max="81" width="5.7109375" style="13" customWidth="1"/>
    <col min="82" max="86" width="5.7109375" style="14" customWidth="1"/>
    <col min="87" max="91" width="5.7109375" style="384" customWidth="1"/>
    <col min="92" max="92" width="6.7109375" style="202" customWidth="1"/>
    <col min="93" max="93" width="5.7109375" style="202" customWidth="1"/>
    <col min="94" max="99" width="6.7109375" style="14" customWidth="1"/>
    <col min="100" max="100" width="5.7109375" style="13" customWidth="1"/>
    <col min="101" max="106" width="5.7109375" customWidth="1"/>
    <col min="107" max="113" width="9.140625" hidden="1" customWidth="1"/>
    <col min="114" max="114" width="7.7109375" style="14" hidden="1" customWidth="1"/>
    <col min="115" max="116" width="9.140625" style="14"/>
    <col min="117" max="143" width="9.140625" style="2"/>
  </cols>
  <sheetData>
    <row r="1" spans="1:143" s="1" customFormat="1" ht="14.1" customHeight="1" x14ac:dyDescent="0.25">
      <c r="A1" s="968" t="s">
        <v>0</v>
      </c>
      <c r="B1" s="969" t="s">
        <v>1</v>
      </c>
      <c r="C1" s="970" t="s">
        <v>7383</v>
      </c>
      <c r="D1" s="970" t="s">
        <v>7384</v>
      </c>
      <c r="E1" s="971" t="s">
        <v>7381</v>
      </c>
      <c r="F1" s="972" t="s">
        <v>7382</v>
      </c>
      <c r="G1" s="973" t="s">
        <v>2786</v>
      </c>
      <c r="H1" s="973" t="s">
        <v>2787</v>
      </c>
      <c r="I1" s="974" t="s">
        <v>2805</v>
      </c>
      <c r="J1" s="969" t="s">
        <v>701</v>
      </c>
      <c r="K1" s="975" t="s">
        <v>3989</v>
      </c>
      <c r="L1" s="969" t="s">
        <v>2</v>
      </c>
      <c r="M1" s="969" t="s">
        <v>3</v>
      </c>
      <c r="N1" s="969" t="s">
        <v>4</v>
      </c>
      <c r="O1" s="969" t="s">
        <v>5</v>
      </c>
      <c r="P1" s="969" t="s">
        <v>1771</v>
      </c>
      <c r="Q1" s="1072" t="s">
        <v>1408</v>
      </c>
      <c r="R1" s="976" t="s">
        <v>3988</v>
      </c>
      <c r="S1" s="969" t="s">
        <v>7</v>
      </c>
      <c r="T1" s="969" t="s">
        <v>6</v>
      </c>
      <c r="U1" s="969" t="s">
        <v>2739</v>
      </c>
      <c r="V1" s="969" t="s">
        <v>2740</v>
      </c>
      <c r="W1" s="1067" t="s">
        <v>8</v>
      </c>
      <c r="X1" s="1061" t="s">
        <v>418</v>
      </c>
      <c r="Y1" s="1071" t="s">
        <v>419</v>
      </c>
      <c r="Z1" s="1070" t="s">
        <v>13253</v>
      </c>
      <c r="AA1" s="1061" t="s">
        <v>417</v>
      </c>
      <c r="AB1" s="1062" t="s">
        <v>2742</v>
      </c>
      <c r="AC1" s="1063" t="s">
        <v>2743</v>
      </c>
      <c r="AD1" s="1047" t="s">
        <v>2744</v>
      </c>
      <c r="AE1" s="978" t="s">
        <v>2745</v>
      </c>
      <c r="AF1" s="979" t="s">
        <v>1767</v>
      </c>
      <c r="AG1" s="980" t="s">
        <v>2748</v>
      </c>
      <c r="AH1" s="977" t="s">
        <v>2746</v>
      </c>
      <c r="AI1" s="979" t="s">
        <v>2747</v>
      </c>
      <c r="AJ1" s="1097" t="s">
        <v>2749</v>
      </c>
      <c r="AK1" s="1098" t="s">
        <v>1760</v>
      </c>
      <c r="AL1" s="996" t="s">
        <v>422</v>
      </c>
      <c r="AM1" s="981" t="s">
        <v>421</v>
      </c>
      <c r="AN1" s="981" t="s">
        <v>420</v>
      </c>
      <c r="AO1" s="981" t="s">
        <v>423</v>
      </c>
      <c r="AP1" s="981" t="s">
        <v>1346</v>
      </c>
      <c r="AQ1" s="982" t="s">
        <v>13</v>
      </c>
      <c r="AR1" s="983" t="s">
        <v>10</v>
      </c>
      <c r="AS1" s="984" t="s">
        <v>2755</v>
      </c>
      <c r="AT1" s="984" t="s">
        <v>2756</v>
      </c>
      <c r="AU1" s="985" t="s">
        <v>4157</v>
      </c>
      <c r="AV1" s="986" t="s">
        <v>11</v>
      </c>
      <c r="AW1" s="987" t="s">
        <v>1409</v>
      </c>
      <c r="AX1" s="987" t="s">
        <v>9</v>
      </c>
      <c r="AY1" s="988" t="s">
        <v>1759</v>
      </c>
      <c r="AZ1" s="987" t="s">
        <v>1757</v>
      </c>
      <c r="BA1" s="987" t="s">
        <v>1758</v>
      </c>
      <c r="BB1" s="989" t="s">
        <v>1754</v>
      </c>
      <c r="BC1" s="990" t="s">
        <v>1755</v>
      </c>
      <c r="BD1" s="991" t="s">
        <v>1756</v>
      </c>
      <c r="BE1" s="989" t="s">
        <v>12</v>
      </c>
      <c r="BF1" s="992" t="s">
        <v>1739</v>
      </c>
      <c r="BG1" s="991" t="s">
        <v>1740</v>
      </c>
      <c r="BH1" s="993" t="s">
        <v>4465</v>
      </c>
      <c r="BI1" s="990" t="s">
        <v>4466</v>
      </c>
      <c r="BJ1" s="990" t="s">
        <v>4467</v>
      </c>
      <c r="BK1" s="990" t="s">
        <v>4468</v>
      </c>
      <c r="BL1" s="990" t="s">
        <v>4469</v>
      </c>
      <c r="BM1" s="990" t="s">
        <v>4470</v>
      </c>
      <c r="BN1" s="990" t="s">
        <v>4471</v>
      </c>
      <c r="BO1" s="990" t="s">
        <v>4472</v>
      </c>
      <c r="BP1" s="990" t="s">
        <v>4473</v>
      </c>
      <c r="BQ1" s="990" t="s">
        <v>4474</v>
      </c>
      <c r="BR1" s="990" t="s">
        <v>4475</v>
      </c>
      <c r="BS1" s="990" t="s">
        <v>4476</v>
      </c>
      <c r="BT1" s="990" t="s">
        <v>4477</v>
      </c>
      <c r="BU1" s="990" t="s">
        <v>4478</v>
      </c>
      <c r="BV1" s="990" t="s">
        <v>4479</v>
      </c>
      <c r="BW1" s="990" t="s">
        <v>4480</v>
      </c>
      <c r="BX1" s="990" t="s">
        <v>4481</v>
      </c>
      <c r="BY1" s="990" t="s">
        <v>4482</v>
      </c>
      <c r="BZ1" s="990" t="s">
        <v>4483</v>
      </c>
      <c r="CA1" s="994" t="s">
        <v>4484</v>
      </c>
      <c r="CB1" s="995" t="s">
        <v>2680</v>
      </c>
      <c r="CC1" s="996" t="s">
        <v>422</v>
      </c>
      <c r="CD1" s="981" t="s">
        <v>2414</v>
      </c>
      <c r="CE1" s="981" t="s">
        <v>4438</v>
      </c>
      <c r="CF1" s="981" t="s">
        <v>4439</v>
      </c>
      <c r="CG1" s="981" t="s">
        <v>4440</v>
      </c>
      <c r="CH1" s="982" t="s">
        <v>13</v>
      </c>
      <c r="CI1" s="997" t="s">
        <v>4431</v>
      </c>
      <c r="CJ1" s="998" t="s">
        <v>4432</v>
      </c>
      <c r="CK1" s="998" t="s">
        <v>4433</v>
      </c>
      <c r="CL1" s="998" t="s">
        <v>4434</v>
      </c>
      <c r="CM1" s="999" t="s">
        <v>4435</v>
      </c>
      <c r="CN1" s="987" t="s">
        <v>9394</v>
      </c>
      <c r="CO1" s="987" t="s">
        <v>9473</v>
      </c>
      <c r="CP1" s="1000" t="s">
        <v>9977</v>
      </c>
      <c r="CQ1" s="1001" t="s">
        <v>9978</v>
      </c>
      <c r="CR1" s="1001" t="s">
        <v>9979</v>
      </c>
      <c r="CS1" s="1001" t="s">
        <v>9980</v>
      </c>
      <c r="CT1" s="1001" t="s">
        <v>9981</v>
      </c>
      <c r="CU1" s="1002" t="s">
        <v>9982</v>
      </c>
      <c r="CV1" s="1003" t="s">
        <v>13025</v>
      </c>
      <c r="CW1" s="1004" t="s">
        <v>13026</v>
      </c>
      <c r="CX1" s="1005" t="s">
        <v>13027</v>
      </c>
      <c r="CY1" s="1006" t="s">
        <v>13777</v>
      </c>
      <c r="CZ1" s="1006" t="s">
        <v>13778</v>
      </c>
      <c r="DA1" s="1006" t="s">
        <v>13779</v>
      </c>
      <c r="DB1" s="1006" t="s">
        <v>13780</v>
      </c>
      <c r="DC1" s="1007" t="s">
        <v>1410</v>
      </c>
      <c r="DD1" s="1008" t="s">
        <v>1411</v>
      </c>
      <c r="DE1" s="1012" t="s">
        <v>13020</v>
      </c>
      <c r="DF1" s="1007" t="s">
        <v>13021</v>
      </c>
      <c r="DG1" s="1008" t="s">
        <v>13022</v>
      </c>
      <c r="DH1" s="1008" t="s">
        <v>13023</v>
      </c>
      <c r="DI1" s="1009" t="s">
        <v>13024</v>
      </c>
      <c r="DJ1" s="1010" t="s">
        <v>14214</v>
      </c>
      <c r="DK1" s="202"/>
      <c r="DL1" s="202"/>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row>
    <row r="2" spans="1:143" ht="14.1" customHeight="1" x14ac:dyDescent="0.25">
      <c r="A2" s="936">
        <f>ROW()-1</f>
        <v>1</v>
      </c>
      <c r="B2" s="1014" t="s">
        <v>300</v>
      </c>
      <c r="C2" s="937" t="str">
        <f>HYPERLINK(E2,"OP")</f>
        <v>OP</v>
      </c>
      <c r="D2" s="937" t="str">
        <f>HYPERLINK(F2,"Prj")</f>
        <v>Prj</v>
      </c>
      <c r="E2" s="938" t="s">
        <v>6019</v>
      </c>
      <c r="F2" s="939" t="s">
        <v>6060</v>
      </c>
      <c r="G2" s="940" t="s">
        <v>33</v>
      </c>
      <c r="H2" s="940" t="s">
        <v>33</v>
      </c>
      <c r="I2" s="941" t="s">
        <v>33</v>
      </c>
      <c r="J2" s="942" t="s">
        <v>301</v>
      </c>
      <c r="K2" s="943" t="s">
        <v>33</v>
      </c>
      <c r="L2" s="944" t="s">
        <v>16</v>
      </c>
      <c r="M2" s="945" t="s">
        <v>17</v>
      </c>
      <c r="N2" s="944" t="s">
        <v>18</v>
      </c>
      <c r="O2" s="944" t="s">
        <v>54</v>
      </c>
      <c r="P2" s="947" t="s">
        <v>1419</v>
      </c>
      <c r="Q2" s="1073" t="s">
        <v>33</v>
      </c>
      <c r="R2" s="948" t="s">
        <v>33</v>
      </c>
      <c r="S2" s="1041" t="s">
        <v>33</v>
      </c>
      <c r="T2" s="908" t="s">
        <v>3596</v>
      </c>
      <c r="U2" s="905" t="s">
        <v>578</v>
      </c>
      <c r="V2" s="905" t="s">
        <v>612</v>
      </c>
      <c r="W2" s="1068" t="s">
        <v>1773</v>
      </c>
      <c r="X2" s="1064">
        <v>33434</v>
      </c>
      <c r="Y2" s="1066">
        <v>33759</v>
      </c>
      <c r="Z2" s="1046">
        <v>1992</v>
      </c>
      <c r="AA2" s="1064">
        <v>34050</v>
      </c>
      <c r="AB2" s="1065">
        <v>35520</v>
      </c>
      <c r="AC2" s="1066">
        <v>36891</v>
      </c>
      <c r="AD2" s="1048">
        <v>0</v>
      </c>
      <c r="AE2" s="1017">
        <v>15</v>
      </c>
      <c r="AF2" s="949">
        <v>0</v>
      </c>
      <c r="AG2" s="950">
        <v>15</v>
      </c>
      <c r="AH2" s="951" t="s">
        <v>33</v>
      </c>
      <c r="AI2" s="949">
        <v>0</v>
      </c>
      <c r="AJ2" s="1099">
        <v>15</v>
      </c>
      <c r="AK2" s="1100">
        <v>12.91999208</v>
      </c>
      <c r="AL2" s="1084"/>
      <c r="AM2" s="1026" t="s">
        <v>2949</v>
      </c>
      <c r="AN2" s="1026"/>
      <c r="AO2" s="1026"/>
      <c r="AP2" s="1026"/>
      <c r="AQ2" s="1027">
        <v>13</v>
      </c>
      <c r="AR2" s="952" t="s">
        <v>2495</v>
      </c>
      <c r="AS2" s="1028">
        <f>AT2+AU2</f>
        <v>6.44</v>
      </c>
      <c r="AT2" s="953">
        <v>6.44</v>
      </c>
      <c r="AU2" s="954">
        <v>0</v>
      </c>
      <c r="AV2" s="1029" t="s">
        <v>2955</v>
      </c>
      <c r="AW2" s="942" t="s">
        <v>2027</v>
      </c>
      <c r="AX2" s="942" t="s">
        <v>2297</v>
      </c>
      <c r="AY2" s="955">
        <v>36706</v>
      </c>
      <c r="AZ2" s="956" t="s">
        <v>26</v>
      </c>
      <c r="BA2" s="956" t="s">
        <v>26</v>
      </c>
      <c r="BB2" s="1032" t="s">
        <v>26</v>
      </c>
      <c r="BC2" s="1033" t="s">
        <v>112</v>
      </c>
      <c r="BD2" s="1034" t="s">
        <v>26</v>
      </c>
      <c r="BE2" s="1032" t="s">
        <v>22</v>
      </c>
      <c r="BF2" s="1033" t="s">
        <v>112</v>
      </c>
      <c r="BG2" s="1034" t="s">
        <v>26</v>
      </c>
      <c r="BH2" s="905" t="s">
        <v>4485</v>
      </c>
      <c r="BI2" s="903" t="s">
        <v>10472</v>
      </c>
      <c r="BJ2" s="905" t="s">
        <v>4487</v>
      </c>
      <c r="BK2" s="903" t="s">
        <v>4683</v>
      </c>
      <c r="BL2" s="905" t="s">
        <v>0</v>
      </c>
      <c r="BM2" s="903" t="s">
        <v>0</v>
      </c>
      <c r="BN2" s="905" t="s">
        <v>0</v>
      </c>
      <c r="BO2" s="903" t="s">
        <v>0</v>
      </c>
      <c r="BP2" s="905" t="s">
        <v>0</v>
      </c>
      <c r="BQ2" s="903" t="s">
        <v>0</v>
      </c>
      <c r="BR2" s="909">
        <v>25</v>
      </c>
      <c r="BS2" s="903" t="s">
        <v>4489</v>
      </c>
      <c r="BT2" s="909">
        <v>27</v>
      </c>
      <c r="BU2" s="903" t="s">
        <v>4490</v>
      </c>
      <c r="BV2" s="909">
        <v>34</v>
      </c>
      <c r="BW2" s="903" t="s">
        <v>4491</v>
      </c>
      <c r="BX2" s="905" t="s">
        <v>0</v>
      </c>
      <c r="BY2" s="903" t="s">
        <v>4492</v>
      </c>
      <c r="BZ2" s="905" t="s">
        <v>0</v>
      </c>
      <c r="CA2" s="903" t="s">
        <v>4492</v>
      </c>
      <c r="CB2" s="946">
        <v>10</v>
      </c>
      <c r="CC2" s="957">
        <f>IF(ISBLANK(AL2),0,1)</f>
        <v>0</v>
      </c>
      <c r="CD2" s="940">
        <f>IF(ISBLANK(AM2),0,1)</f>
        <v>1</v>
      </c>
      <c r="CE2" s="940">
        <f>IF(ISBLANK(AN2),0,1)</f>
        <v>0</v>
      </c>
      <c r="CF2" s="940">
        <f>IF(ISBLANK(AO2),0,1)</f>
        <v>0</v>
      </c>
      <c r="CG2" s="940">
        <f>IF(ISBLANK(AP2),0,1)</f>
        <v>0</v>
      </c>
      <c r="CH2" s="958">
        <f>IF(ISBLANK(AQ2),0,1)</f>
        <v>1</v>
      </c>
      <c r="CI2" s="959">
        <f>IF($W2="Dropped","-",DAYS360(X2,Y2,TRUE)/360)</f>
        <v>0.88611111111111107</v>
      </c>
      <c r="CJ2" s="960">
        <f>IF(OR($W2="Pipeline",$W2="Dropped"),"-",IF(OR($AA2="-",$AA2="n/a"),"-",DAYS360(Y2,AA2,TRUE)/360))</f>
        <v>0.8</v>
      </c>
      <c r="CK2" s="960">
        <f>IF(OR($W2="Pipeline",$W2="Dropped"),"-",IF($AC2="-","-",IF(OR($AA2="-",$AA2="n/a"),DAYS360(Y2,AC2,TRUE)/360,DAYS360(AA2,AC2,TRUE)/360)))</f>
        <v>7.7722222222222221</v>
      </c>
      <c r="CL2" s="960">
        <f>IF(OR($W2="Pipeline",$W2="Dropped"),"-",IF($AC2="-","-",DAYS360(X2,AC2,TRUE)/360))</f>
        <v>9.4583333333333339</v>
      </c>
      <c r="CM2" s="961">
        <f>IF(OR($W2="Pipeline",$W2="Dropped"),"-",IF($AC2="-","-",DAYS360(AB2,AC2,TRUE)/360))</f>
        <v>3.75</v>
      </c>
      <c r="CN2" s="944">
        <f>IF(W2="Closed",IF(AC2="-","-",YEAR(AC2)),"-")</f>
        <v>2000</v>
      </c>
      <c r="CO2" s="944" t="str">
        <f>IF(W2="Closed",IF(OR(BE2="S",BE2="MS",BE2="HS"),"S",IF(OR(BE2="U",BE2="MU",BE2="HU"),"U",IF(OR(BE2="NA",BE2="NR",BE2="NV",BE2="?",BE2="#"),"NR","-"))),"-")</f>
        <v>S</v>
      </c>
      <c r="CP2" s="957">
        <v>0</v>
      </c>
      <c r="CQ2" s="940">
        <v>2</v>
      </c>
      <c r="CR2" s="940">
        <v>0</v>
      </c>
      <c r="CS2" s="940">
        <v>0</v>
      </c>
      <c r="CT2" s="940">
        <v>0</v>
      </c>
      <c r="CU2" s="958">
        <v>0</v>
      </c>
      <c r="CV2" s="962" t="str">
        <f>IF(OR(DC2="-",DC2="",DC2="n/a"),"-",HYPERLINK(DC2,"PAD"))</f>
        <v>-</v>
      </c>
      <c r="CW2" s="963" t="str">
        <f>IF(OR(DD2="-",DD2="",DD2="n/a"),"-",HYPERLINK(DD2,"ICR"))</f>
        <v>ICR</v>
      </c>
      <c r="CX2" s="964" t="str">
        <f>IF(OR(DE2="-",DE2="",DE2="n/a"),"-",HYPERLINK(DE2,"IEG"))</f>
        <v>IEG</v>
      </c>
      <c r="CY2" s="965" t="str">
        <f>IF(OR(DF2="-",DF2="",DF2="n/a"),"-",HYPERLINK(DF2,"PPAR"))</f>
        <v>-</v>
      </c>
      <c r="CZ2" s="963" t="str">
        <f>IF(OR(DG2="-",DG2="",DG2="n/a"),"-",HYPERLINK(DG2,"PCR"))</f>
        <v>-</v>
      </c>
      <c r="DA2" s="963" t="str">
        <f>IF(OR(DH2="-",DH2="",DH2="n/a"),"-",HYPERLINK(DH2,"PP"))</f>
        <v>-</v>
      </c>
      <c r="DB2" s="966" t="str">
        <f>IF(OR(DI2="-",DI2="",DI2="n/a"),"-",HYPERLINK(DI2,"TA"))</f>
        <v>-</v>
      </c>
      <c r="DC2" s="897" t="s">
        <v>33</v>
      </c>
      <c r="DD2" s="897" t="s">
        <v>10495</v>
      </c>
      <c r="DE2" s="897" t="s">
        <v>10496</v>
      </c>
      <c r="DF2" s="897" t="s">
        <v>33</v>
      </c>
      <c r="DG2" s="897" t="s">
        <v>33</v>
      </c>
      <c r="DH2" s="897" t="s">
        <v>33</v>
      </c>
      <c r="DI2" s="897" t="s">
        <v>33</v>
      </c>
      <c r="DJ2" s="967"/>
    </row>
    <row r="3" spans="1:143" ht="14.1" customHeight="1" x14ac:dyDescent="0.25">
      <c r="A3" s="702">
        <f>ROW()-1</f>
        <v>2</v>
      </c>
      <c r="B3" s="712" t="s">
        <v>1192</v>
      </c>
      <c r="C3" s="711" t="str">
        <f>HYPERLINK(E3,"OP")</f>
        <v>OP</v>
      </c>
      <c r="D3" s="711" t="str">
        <f>HYPERLINK(F3,"Prj")</f>
        <v>Prj</v>
      </c>
      <c r="E3" s="704" t="s">
        <v>6020</v>
      </c>
      <c r="F3" s="415" t="s">
        <v>6061</v>
      </c>
      <c r="G3" s="414" t="s">
        <v>1139</v>
      </c>
      <c r="H3" s="414" t="s">
        <v>33</v>
      </c>
      <c r="I3" s="694" t="s">
        <v>33</v>
      </c>
      <c r="J3" s="686" t="s">
        <v>10243</v>
      </c>
      <c r="K3" s="199" t="s">
        <v>33</v>
      </c>
      <c r="L3" s="693" t="s">
        <v>16</v>
      </c>
      <c r="M3" s="696" t="s">
        <v>17</v>
      </c>
      <c r="N3" s="732" t="s">
        <v>18</v>
      </c>
      <c r="O3" s="732" t="s">
        <v>30</v>
      </c>
      <c r="P3" s="1080" t="s">
        <v>1763</v>
      </c>
      <c r="Q3" s="1074" t="s">
        <v>33</v>
      </c>
      <c r="R3" s="698" t="s">
        <v>33</v>
      </c>
      <c r="S3" s="907" t="s">
        <v>3637</v>
      </c>
      <c r="T3" s="908" t="s">
        <v>3597</v>
      </c>
      <c r="U3" s="905" t="s">
        <v>578</v>
      </c>
      <c r="V3" s="905" t="s">
        <v>10382</v>
      </c>
      <c r="W3" s="1068" t="s">
        <v>1773</v>
      </c>
      <c r="X3" s="1064">
        <v>36181</v>
      </c>
      <c r="Y3" s="1066">
        <v>37278</v>
      </c>
      <c r="Z3" s="1046">
        <v>2002</v>
      </c>
      <c r="AA3" s="1064">
        <v>37557</v>
      </c>
      <c r="AB3" s="1065">
        <v>39082</v>
      </c>
      <c r="AC3" s="1066">
        <v>40724</v>
      </c>
      <c r="AD3" s="638">
        <v>0</v>
      </c>
      <c r="AE3" s="639">
        <v>32.6</v>
      </c>
      <c r="AF3" s="744">
        <v>0</v>
      </c>
      <c r="AG3" s="690">
        <v>32.6</v>
      </c>
      <c r="AH3" s="747">
        <v>16.399999999999999</v>
      </c>
      <c r="AI3" s="744">
        <v>0</v>
      </c>
      <c r="AJ3" s="1099">
        <v>47.6</v>
      </c>
      <c r="AK3" s="1100">
        <v>35.595086299999998</v>
      </c>
      <c r="AL3" s="646"/>
      <c r="AM3" s="647"/>
      <c r="AN3" s="647">
        <v>2</v>
      </c>
      <c r="AO3" s="647"/>
      <c r="AP3" s="647"/>
      <c r="AQ3" s="648"/>
      <c r="AR3" s="779" t="s">
        <v>3407</v>
      </c>
      <c r="AS3" s="649">
        <f>AT3+AU3</f>
        <v>8</v>
      </c>
      <c r="AT3" s="649">
        <v>4.7</v>
      </c>
      <c r="AU3" s="650">
        <v>3.3</v>
      </c>
      <c r="AV3" s="686" t="s">
        <v>3408</v>
      </c>
      <c r="AW3" s="686" t="s">
        <v>2014</v>
      </c>
      <c r="AX3" s="686" t="s">
        <v>2287</v>
      </c>
      <c r="AY3" s="819">
        <v>40737</v>
      </c>
      <c r="AZ3" s="721" t="s">
        <v>45</v>
      </c>
      <c r="BA3" s="721" t="s">
        <v>45</v>
      </c>
      <c r="BB3" s="625" t="s">
        <v>45</v>
      </c>
      <c r="BC3" s="626" t="s">
        <v>45</v>
      </c>
      <c r="BD3" s="633" t="s">
        <v>112</v>
      </c>
      <c r="BE3" s="625" t="s">
        <v>45</v>
      </c>
      <c r="BF3" s="626" t="s">
        <v>112</v>
      </c>
      <c r="BG3" s="633" t="s">
        <v>112</v>
      </c>
      <c r="BH3" s="905" t="s">
        <v>4503</v>
      </c>
      <c r="BI3" s="903" t="s">
        <v>4703</v>
      </c>
      <c r="BJ3" s="905" t="s">
        <v>4504</v>
      </c>
      <c r="BK3" s="903" t="s">
        <v>10473</v>
      </c>
      <c r="BL3" s="905" t="s">
        <v>4493</v>
      </c>
      <c r="BM3" s="903" t="s">
        <v>4705</v>
      </c>
      <c r="BN3" s="905" t="s">
        <v>4505</v>
      </c>
      <c r="BO3" s="903" t="s">
        <v>10474</v>
      </c>
      <c r="BP3" s="905" t="s">
        <v>13072</v>
      </c>
      <c r="BQ3" s="903" t="s">
        <v>4508</v>
      </c>
      <c r="BR3" s="909">
        <v>65</v>
      </c>
      <c r="BS3" s="903" t="s">
        <v>4509</v>
      </c>
      <c r="BT3" s="909">
        <v>59</v>
      </c>
      <c r="BU3" s="903" t="s">
        <v>4510</v>
      </c>
      <c r="BV3" s="909">
        <v>78</v>
      </c>
      <c r="BW3" s="903" t="s">
        <v>4511</v>
      </c>
      <c r="BX3" s="909">
        <v>63</v>
      </c>
      <c r="BY3" s="903" t="s">
        <v>4512</v>
      </c>
      <c r="BZ3" s="909">
        <v>88</v>
      </c>
      <c r="CA3" s="903" t="s">
        <v>4513</v>
      </c>
      <c r="CB3" s="340">
        <v>10</v>
      </c>
      <c r="CC3" s="249">
        <f>IF(ISBLANK(AL3),0,1)</f>
        <v>0</v>
      </c>
      <c r="CD3" s="414">
        <f>IF(ISBLANK(AM3),0,1)</f>
        <v>0</v>
      </c>
      <c r="CE3" s="414">
        <f>IF(ISBLANK(AN3),0,1)</f>
        <v>1</v>
      </c>
      <c r="CF3" s="414">
        <f>IF(ISBLANK(AO3),0,1)</f>
        <v>0</v>
      </c>
      <c r="CG3" s="414">
        <f>IF(ISBLANK(AP3),0,1)</f>
        <v>0</v>
      </c>
      <c r="CH3" s="436">
        <f>IF(ISBLANK(AQ3),0,1)</f>
        <v>0</v>
      </c>
      <c r="CI3" s="435">
        <f>IF($W3="Dropped","-",DAYS360(X3,Y3,TRUE)/360)</f>
        <v>3.0027777777777778</v>
      </c>
      <c r="CJ3" s="416">
        <f>IF(OR($W3="Pipeline",$W3="Dropped"),"-",IF(OR($AA3="-",$AA3="n/a"),"-",DAYS360(Y3,AA3,TRUE)/360))</f>
        <v>0.76666666666666672</v>
      </c>
      <c r="CK3" s="416">
        <f>IF(OR($W3="Pipeline",$W3="Dropped"),"-",IF($AC3="-","-",IF(OR($AA3="-",$AA3="n/a"),DAYS360(Y3,AC3,TRUE)/360,DAYS360(AA3,AC3,TRUE)/360)))</f>
        <v>8.6722222222222225</v>
      </c>
      <c r="CL3" s="416">
        <f>IF(OR($W3="Pipeline",$W3="Dropped"),"-",IF($AC3="-","-",DAYS360(X3,AC3,TRUE)/360))</f>
        <v>12.441666666666666</v>
      </c>
      <c r="CM3" s="437">
        <f>IF(OR($W3="Pipeline",$W3="Dropped"),"-",IF($AC3="-","-",DAYS360(AB3,AC3,TRUE)/360))</f>
        <v>4.5</v>
      </c>
      <c r="CN3" s="344">
        <f>IF(W3="Closed",IF(AC3="-","-",YEAR(AC3)),"-")</f>
        <v>2011</v>
      </c>
      <c r="CO3" s="344" t="str">
        <f>IF(W3="Closed",IF(OR(BE3="S",BE3="MS",BE3="HS"),"S",IF(OR(BE3="U",BE3="MU",BE3="HU"),"U",IF(OR(BE3="NA",BE3="NR",BE3="NV",BE3="?",BE3="#"),"NR","-"))),"-")</f>
        <v>U</v>
      </c>
      <c r="CP3" s="249">
        <v>1</v>
      </c>
      <c r="CQ3" s="414">
        <v>3</v>
      </c>
      <c r="CR3" s="414">
        <v>2</v>
      </c>
      <c r="CS3" s="414">
        <v>0</v>
      </c>
      <c r="CT3" s="414">
        <v>0</v>
      </c>
      <c r="CU3" s="436">
        <v>0</v>
      </c>
      <c r="CV3" s="432" t="str">
        <f>IF(OR(DC3="-",DC3="",DC3="n/a"),"-",HYPERLINK(DC3,"PAD"))</f>
        <v>PAD</v>
      </c>
      <c r="CW3" s="417" t="str">
        <f>IF(OR(DD3="-",DD3="",DD3="n/a"),"-",HYPERLINK(DD3,"ICR"))</f>
        <v>-</v>
      </c>
      <c r="CX3" s="438" t="str">
        <f>IF(OR(DE3="-",DE3="",DE3="n/a"),"-",HYPERLINK(DE3,"IEG"))</f>
        <v>IEG</v>
      </c>
      <c r="CY3" s="687" t="str">
        <f>IF(OR(DF3="-",DF3="",DF3="n/a"),"-",HYPERLINK(DF3,"PPAR"))</f>
        <v>-</v>
      </c>
      <c r="CZ3" s="665" t="str">
        <f>IF(OR(DG3="-",DG3="",DG3="n/a"),"-",HYPERLINK(DG3,"PCR"))</f>
        <v>-</v>
      </c>
      <c r="DA3" s="665" t="str">
        <f>IF(OR(DH3="-",DH3="",DH3="n/a"),"-",HYPERLINK(DH3,"PP"))</f>
        <v>PP</v>
      </c>
      <c r="DB3" s="688" t="str">
        <f>IF(OR(DI3="-",DI3="",DI3="n/a"),"-",HYPERLINK(DI3,"TA"))</f>
        <v>-</v>
      </c>
      <c r="DC3" s="897" t="s">
        <v>10497</v>
      </c>
      <c r="DD3" s="897" t="s">
        <v>33</v>
      </c>
      <c r="DE3" s="897" t="s">
        <v>10498</v>
      </c>
      <c r="DF3" s="897" t="s">
        <v>33</v>
      </c>
      <c r="DG3" s="897" t="s">
        <v>33</v>
      </c>
      <c r="DH3" s="897" t="s">
        <v>13888</v>
      </c>
      <c r="DI3" s="897" t="s">
        <v>33</v>
      </c>
      <c r="DJ3" s="734"/>
    </row>
    <row r="4" spans="1:143" ht="14.1" customHeight="1" x14ac:dyDescent="0.25">
      <c r="A4" s="703">
        <f>ROW()-1</f>
        <v>3</v>
      </c>
      <c r="B4" s="713" t="s">
        <v>7872</v>
      </c>
      <c r="C4" s="711" t="str">
        <f>HYPERLINK(E4,"OP")</f>
        <v>OP</v>
      </c>
      <c r="D4" s="711" t="str">
        <f>HYPERLINK(F4,"Prj")</f>
        <v>Prj</v>
      </c>
      <c r="E4" s="631" t="s">
        <v>8621</v>
      </c>
      <c r="F4" s="413" t="s">
        <v>8622</v>
      </c>
      <c r="G4" s="414" t="s">
        <v>33</v>
      </c>
      <c r="H4" s="414" t="s">
        <v>33</v>
      </c>
      <c r="I4" s="694" t="s">
        <v>33</v>
      </c>
      <c r="J4" s="697" t="s">
        <v>7873</v>
      </c>
      <c r="K4" s="727" t="s">
        <v>33</v>
      </c>
      <c r="L4" s="736" t="s">
        <v>16</v>
      </c>
      <c r="M4" s="697" t="s">
        <v>596</v>
      </c>
      <c r="N4" s="736" t="s">
        <v>18</v>
      </c>
      <c r="O4" s="736" t="s">
        <v>30</v>
      </c>
      <c r="P4" s="1080" t="s">
        <v>36</v>
      </c>
      <c r="Q4" s="1074" t="s">
        <v>33</v>
      </c>
      <c r="R4" s="698" t="s">
        <v>33</v>
      </c>
      <c r="S4" s="1041" t="s">
        <v>33</v>
      </c>
      <c r="T4" s="908" t="s">
        <v>7874</v>
      </c>
      <c r="U4" s="905" t="s">
        <v>1792</v>
      </c>
      <c r="V4" s="905" t="s">
        <v>1415</v>
      </c>
      <c r="W4" s="1068" t="s">
        <v>1773</v>
      </c>
      <c r="X4" s="1064">
        <v>33043</v>
      </c>
      <c r="Y4" s="1066">
        <v>34765</v>
      </c>
      <c r="Z4" s="1046">
        <v>1995</v>
      </c>
      <c r="AA4" s="1064">
        <v>35095</v>
      </c>
      <c r="AB4" s="1065">
        <v>37072</v>
      </c>
      <c r="AC4" s="1066">
        <v>37072</v>
      </c>
      <c r="AD4" s="1049">
        <v>0</v>
      </c>
      <c r="AE4" s="746">
        <v>43</v>
      </c>
      <c r="AF4" s="744">
        <v>0</v>
      </c>
      <c r="AG4" s="690">
        <v>43</v>
      </c>
      <c r="AH4" s="747" t="s">
        <v>33</v>
      </c>
      <c r="AI4" s="744">
        <v>0</v>
      </c>
      <c r="AJ4" s="1101">
        <v>22.87949807</v>
      </c>
      <c r="AK4" s="1102">
        <v>14.3783124</v>
      </c>
      <c r="AL4" s="1085"/>
      <c r="AM4" s="632"/>
      <c r="AN4" s="632">
        <v>3</v>
      </c>
      <c r="AO4" s="632"/>
      <c r="AP4" s="632"/>
      <c r="AQ4" s="757"/>
      <c r="AR4" s="778" t="s">
        <v>9113</v>
      </c>
      <c r="AS4" s="784">
        <f>AT4+AU4</f>
        <v>0.22</v>
      </c>
      <c r="AT4" s="784">
        <v>0.22</v>
      </c>
      <c r="AU4" s="785">
        <v>0</v>
      </c>
      <c r="AV4" s="734" t="s">
        <v>9114</v>
      </c>
      <c r="AW4" s="697" t="s">
        <v>4879</v>
      </c>
      <c r="AX4" s="697" t="s">
        <v>7463</v>
      </c>
      <c r="AY4" s="823" t="s">
        <v>33</v>
      </c>
      <c r="AZ4" s="736"/>
      <c r="BA4" s="736"/>
      <c r="BB4" s="840" t="s">
        <v>112</v>
      </c>
      <c r="BC4" s="841" t="s">
        <v>112</v>
      </c>
      <c r="BD4" s="842" t="s">
        <v>2809</v>
      </c>
      <c r="BE4" s="840" t="s">
        <v>2809</v>
      </c>
      <c r="BF4" s="841" t="s">
        <v>112</v>
      </c>
      <c r="BG4" s="842" t="s">
        <v>2809</v>
      </c>
      <c r="BH4" s="905" t="s">
        <v>13072</v>
      </c>
      <c r="BI4" s="903" t="s">
        <v>4508</v>
      </c>
      <c r="BJ4" s="905" t="s">
        <v>4485</v>
      </c>
      <c r="BK4" s="903" t="s">
        <v>10472</v>
      </c>
      <c r="BL4" s="905" t="s">
        <v>0</v>
      </c>
      <c r="BM4" s="903" t="s">
        <v>0</v>
      </c>
      <c r="BN4" s="905" t="s">
        <v>0</v>
      </c>
      <c r="BO4" s="903" t="s">
        <v>0</v>
      </c>
      <c r="BP4" s="905" t="s">
        <v>0</v>
      </c>
      <c r="BQ4" s="903" t="s">
        <v>0</v>
      </c>
      <c r="BR4" s="909">
        <v>69</v>
      </c>
      <c r="BS4" s="903" t="s">
        <v>4598</v>
      </c>
      <c r="BT4" s="909">
        <v>67</v>
      </c>
      <c r="BU4" s="903" t="s">
        <v>4577</v>
      </c>
      <c r="BV4" s="909">
        <v>25</v>
      </c>
      <c r="BW4" s="903" t="s">
        <v>4489</v>
      </c>
      <c r="BX4" s="909">
        <v>64</v>
      </c>
      <c r="BY4" s="903" t="s">
        <v>4625</v>
      </c>
      <c r="BZ4" s="909">
        <v>63</v>
      </c>
      <c r="CA4" s="903" t="s">
        <v>4512</v>
      </c>
      <c r="CB4" s="340">
        <v>10</v>
      </c>
      <c r="CC4" s="249">
        <f>IF(ISBLANK(AL4),0,1)</f>
        <v>0</v>
      </c>
      <c r="CD4" s="414">
        <f>IF(ISBLANK(AM4),0,1)</f>
        <v>0</v>
      </c>
      <c r="CE4" s="414">
        <f>IF(ISBLANK(AN4),0,1)</f>
        <v>1</v>
      </c>
      <c r="CF4" s="414">
        <f>IF(ISBLANK(AO4),0,1)</f>
        <v>0</v>
      </c>
      <c r="CG4" s="414">
        <f>IF(ISBLANK(AP4),0,1)</f>
        <v>0</v>
      </c>
      <c r="CH4" s="436">
        <f>IF(ISBLANK(AQ4),0,1)</f>
        <v>0</v>
      </c>
      <c r="CI4" s="435">
        <f>IF($W4="Dropped","-",DAYS360(X4,Y4,TRUE)/360)</f>
        <v>4.7166666666666668</v>
      </c>
      <c r="CJ4" s="416">
        <f>IF(OR($W4="Pipeline",$W4="Dropped"),"-",IF(OR($AA4="-",$AA4="n/a"),"-",DAYS360(Y4,AA4,TRUE)/360))</f>
        <v>0.89722222222222225</v>
      </c>
      <c r="CK4" s="416">
        <f>IF(OR($W4="Pipeline",$W4="Dropped"),"-",IF($AC4="-","-",IF(OR($AA4="-",$AA4="n/a"),DAYS360(Y4,AC4,TRUE)/360,DAYS360(AA4,AC4,TRUE)/360)))</f>
        <v>5.416666666666667</v>
      </c>
      <c r="CL4" s="416">
        <f>IF(OR($W4="Pipeline",$W4="Dropped"),"-",IF($AC4="-","-",DAYS360(X4,AC4,TRUE)/360))</f>
        <v>11.030555555555555</v>
      </c>
      <c r="CM4" s="437">
        <f>IF(OR($W4="Pipeline",$W4="Dropped"),"-",IF($AC4="-","-",DAYS360(AB4,AC4,TRUE)/360))</f>
        <v>0</v>
      </c>
      <c r="CN4" s="344">
        <f>IF(W4="Closed",IF(AC4="-","-",YEAR(AC4)),"-")</f>
        <v>2001</v>
      </c>
      <c r="CO4" s="344" t="str">
        <f>IF(W4="Closed",IF(OR(BE4="S",BE4="MS",BE4="HS"),"S",IF(OR(BE4="U",BE4="MU",BE4="HU"),"U",IF(OR(BE4="NA",BE4="NR",BE4="NV",BE4="?",BE4="#"),"NR","-"))),"-")</f>
        <v>U</v>
      </c>
      <c r="CP4" s="249">
        <v>0</v>
      </c>
      <c r="CQ4" s="414">
        <v>1</v>
      </c>
      <c r="CR4" s="414">
        <v>1</v>
      </c>
      <c r="CS4" s="414">
        <v>0</v>
      </c>
      <c r="CT4" s="414">
        <v>0</v>
      </c>
      <c r="CU4" s="436">
        <v>0</v>
      </c>
      <c r="CV4" s="432" t="str">
        <f>IF(OR(DC4="-",DC4="",DC4="n/a"),"-",HYPERLINK(DC4,"PAD"))</f>
        <v>-</v>
      </c>
      <c r="CW4" s="417" t="str">
        <f>IF(OR(DD4="-",DD4="",DD4="n/a"),"-",HYPERLINK(DD4,"ICR"))</f>
        <v>ICR</v>
      </c>
      <c r="CX4" s="438" t="str">
        <f>IF(OR(DE4="-",DE4="",DE4="n/a"),"-",HYPERLINK(DE4,"IEG"))</f>
        <v>IEG</v>
      </c>
      <c r="CY4" s="687" t="str">
        <f>IF(OR(DF4="-",DF4="",DF4="n/a"),"-",HYPERLINK(DF4,"PPAR"))</f>
        <v>-</v>
      </c>
      <c r="CZ4" s="665" t="str">
        <f>IF(OR(DG4="-",DG4="",DG4="n/a"),"-",HYPERLINK(DG4,"PCR"))</f>
        <v>-</v>
      </c>
      <c r="DA4" s="665" t="str">
        <f>IF(OR(DH4="-",DH4="",DH4="n/a"),"-",HYPERLINK(DH4,"PP"))</f>
        <v>-</v>
      </c>
      <c r="DB4" s="688" t="str">
        <f>IF(OR(DI4="-",DI4="",DI4="n/a"),"-",HYPERLINK(DI4,"TA"))</f>
        <v>-</v>
      </c>
      <c r="DC4" s="897" t="s">
        <v>33</v>
      </c>
      <c r="DD4" s="897" t="s">
        <v>10499</v>
      </c>
      <c r="DE4" s="897" t="s">
        <v>10500</v>
      </c>
      <c r="DF4" s="897" t="s">
        <v>33</v>
      </c>
      <c r="DG4" s="897" t="s">
        <v>33</v>
      </c>
      <c r="DH4" s="897" t="s">
        <v>33</v>
      </c>
      <c r="DI4" s="897" t="s">
        <v>33</v>
      </c>
      <c r="DJ4" s="734"/>
    </row>
    <row r="5" spans="1:143" ht="14.1" customHeight="1" x14ac:dyDescent="0.25">
      <c r="A5" s="702">
        <f>ROW()-1</f>
        <v>4</v>
      </c>
      <c r="B5" s="710" t="s">
        <v>819</v>
      </c>
      <c r="C5" s="711" t="str">
        <f>HYPERLINK(E5,"OP")</f>
        <v>OP</v>
      </c>
      <c r="D5" s="711" t="str">
        <f>HYPERLINK(F5,"Prj")</f>
        <v>Prj</v>
      </c>
      <c r="E5" s="704" t="s">
        <v>6021</v>
      </c>
      <c r="F5" s="415" t="s">
        <v>6062</v>
      </c>
      <c r="G5" s="414" t="s">
        <v>33</v>
      </c>
      <c r="H5" s="414" t="s">
        <v>33</v>
      </c>
      <c r="I5" s="694" t="s">
        <v>33</v>
      </c>
      <c r="J5" s="686" t="s">
        <v>10244</v>
      </c>
      <c r="K5" s="199" t="s">
        <v>33</v>
      </c>
      <c r="L5" s="693" t="s">
        <v>16</v>
      </c>
      <c r="M5" s="696" t="s">
        <v>24</v>
      </c>
      <c r="N5" s="732" t="s">
        <v>18</v>
      </c>
      <c r="O5" s="732" t="s">
        <v>30</v>
      </c>
      <c r="P5" s="1080" t="s">
        <v>1763</v>
      </c>
      <c r="Q5" s="1074" t="s">
        <v>33</v>
      </c>
      <c r="R5" s="698" t="s">
        <v>33</v>
      </c>
      <c r="S5" s="907" t="s">
        <v>3602</v>
      </c>
      <c r="T5" s="908" t="s">
        <v>3598</v>
      </c>
      <c r="U5" s="905" t="s">
        <v>582</v>
      </c>
      <c r="V5" s="905" t="s">
        <v>10383</v>
      </c>
      <c r="W5" s="1068" t="s">
        <v>1773</v>
      </c>
      <c r="X5" s="1064">
        <v>36899</v>
      </c>
      <c r="Y5" s="1066">
        <v>37698</v>
      </c>
      <c r="Z5" s="1046">
        <v>2003</v>
      </c>
      <c r="AA5" s="1064">
        <v>37972</v>
      </c>
      <c r="AB5" s="1065">
        <v>39263</v>
      </c>
      <c r="AC5" s="1066">
        <v>41090</v>
      </c>
      <c r="AD5" s="638">
        <v>0</v>
      </c>
      <c r="AE5" s="639">
        <v>42.343000000000004</v>
      </c>
      <c r="AF5" s="744">
        <v>0</v>
      </c>
      <c r="AG5" s="690">
        <v>42.343000000000004</v>
      </c>
      <c r="AH5" s="747">
        <v>20.88</v>
      </c>
      <c r="AI5" s="744">
        <v>0</v>
      </c>
      <c r="AJ5" s="1099">
        <v>84.68</v>
      </c>
      <c r="AK5" s="1100">
        <v>58.178707090000003</v>
      </c>
      <c r="AL5" s="646"/>
      <c r="AM5" s="647"/>
      <c r="AN5" s="647">
        <v>2</v>
      </c>
      <c r="AO5" s="647"/>
      <c r="AP5" s="647"/>
      <c r="AQ5" s="648"/>
      <c r="AR5" s="779" t="s">
        <v>4457</v>
      </c>
      <c r="AS5" s="781">
        <f>AT5+AU5</f>
        <v>3.8</v>
      </c>
      <c r="AT5" s="781">
        <v>3.8</v>
      </c>
      <c r="AU5" s="782">
        <v>0</v>
      </c>
      <c r="AV5" s="686" t="s">
        <v>3409</v>
      </c>
      <c r="AW5" s="686" t="s">
        <v>2010</v>
      </c>
      <c r="AX5" s="686" t="s">
        <v>1902</v>
      </c>
      <c r="AY5" s="819">
        <v>41100</v>
      </c>
      <c r="AZ5" s="721" t="s">
        <v>45</v>
      </c>
      <c r="BA5" s="721" t="s">
        <v>22</v>
      </c>
      <c r="BB5" s="625" t="s">
        <v>45</v>
      </c>
      <c r="BC5" s="626" t="s">
        <v>45</v>
      </c>
      <c r="BD5" s="633" t="s">
        <v>45</v>
      </c>
      <c r="BE5" s="625" t="s">
        <v>112</v>
      </c>
      <c r="BF5" s="626" t="s">
        <v>45</v>
      </c>
      <c r="BG5" s="633" t="s">
        <v>112</v>
      </c>
      <c r="BH5" s="905" t="s">
        <v>4503</v>
      </c>
      <c r="BI5" s="903" t="s">
        <v>4703</v>
      </c>
      <c r="BJ5" s="905" t="s">
        <v>4485</v>
      </c>
      <c r="BK5" s="903" t="s">
        <v>10472</v>
      </c>
      <c r="BL5" s="905" t="s">
        <v>13077</v>
      </c>
      <c r="BM5" s="903" t="s">
        <v>9680</v>
      </c>
      <c r="BN5" s="905" t="s">
        <v>4515</v>
      </c>
      <c r="BO5" s="903" t="s">
        <v>4704</v>
      </c>
      <c r="BP5" s="905" t="s">
        <v>1371</v>
      </c>
      <c r="BQ5" s="903" t="s">
        <v>13870</v>
      </c>
      <c r="BR5" s="909">
        <v>65</v>
      </c>
      <c r="BS5" s="903" t="s">
        <v>4509</v>
      </c>
      <c r="BT5" s="909">
        <v>78</v>
      </c>
      <c r="BU5" s="903" t="s">
        <v>4511</v>
      </c>
      <c r="BV5" s="909">
        <v>59</v>
      </c>
      <c r="BW5" s="903" t="s">
        <v>4510</v>
      </c>
      <c r="BX5" s="909">
        <v>88</v>
      </c>
      <c r="BY5" s="903" t="s">
        <v>4513</v>
      </c>
      <c r="BZ5" s="909">
        <v>26</v>
      </c>
      <c r="CA5" s="903" t="s">
        <v>4517</v>
      </c>
      <c r="CB5" s="340">
        <v>10</v>
      </c>
      <c r="CC5" s="249">
        <f>IF(ISBLANK(AL5),0,1)</f>
        <v>0</v>
      </c>
      <c r="CD5" s="414">
        <f>IF(ISBLANK(AM5),0,1)</f>
        <v>0</v>
      </c>
      <c r="CE5" s="414">
        <f>IF(ISBLANK(AN5),0,1)</f>
        <v>1</v>
      </c>
      <c r="CF5" s="414">
        <f>IF(ISBLANK(AO5),0,1)</f>
        <v>0</v>
      </c>
      <c r="CG5" s="414">
        <f>IF(ISBLANK(AP5),0,1)</f>
        <v>0</v>
      </c>
      <c r="CH5" s="436">
        <f>IF(ISBLANK(AQ5),0,1)</f>
        <v>0</v>
      </c>
      <c r="CI5" s="435">
        <f>IF($W5="Dropped","-",DAYS360(X5,Y5,TRUE)/360)</f>
        <v>2.1944444444444446</v>
      </c>
      <c r="CJ5" s="416">
        <f>IF(OR($W5="Pipeline",$W5="Dropped"),"-",IF(OR($AA5="-",$AA5="n/a"),"-",DAYS360(Y5,AA5,TRUE)/360))</f>
        <v>0.74722222222222223</v>
      </c>
      <c r="CK5" s="416">
        <f>IF(OR($W5="Pipeline",$W5="Dropped"),"-",IF($AC5="-","-",IF(OR($AA5="-",$AA5="n/a"),DAYS360(Y5,AC5,TRUE)/360,DAYS360(AA5,AC5,TRUE)/360)))</f>
        <v>8.5361111111111114</v>
      </c>
      <c r="CL5" s="416">
        <f>IF(OR($W5="Pipeline",$W5="Dropped"),"-",IF($AC5="-","-",DAYS360(X5,AC5,TRUE)/360))</f>
        <v>11.477777777777778</v>
      </c>
      <c r="CM5" s="437">
        <f>IF(OR($W5="Pipeline",$W5="Dropped"),"-",IF($AC5="-","-",DAYS360(AB5,AC5,TRUE)/360))</f>
        <v>5</v>
      </c>
      <c r="CN5" s="344">
        <f>IF(W5="Closed",IF(AC5="-","-",YEAR(AC5)),"-")</f>
        <v>2012</v>
      </c>
      <c r="CO5" s="344" t="str">
        <f>IF(W5="Closed",IF(OR(BE5="S",BE5="MS",BE5="HS"),"S",IF(OR(BE5="U",BE5="MU",BE5="HU"),"U",IF(OR(BE5="NA",BE5="NR",BE5="NV",BE5="?",BE5="#"),"NR","-"))),"-")</f>
        <v>U</v>
      </c>
      <c r="CP5" s="249">
        <v>5</v>
      </c>
      <c r="CQ5" s="414">
        <v>2</v>
      </c>
      <c r="CR5" s="414">
        <v>4</v>
      </c>
      <c r="CS5" s="414">
        <v>0</v>
      </c>
      <c r="CT5" s="414">
        <v>0</v>
      </c>
      <c r="CU5" s="436">
        <v>0</v>
      </c>
      <c r="CV5" s="432" t="str">
        <f>IF(OR(DC5="-",DC5="",DC5="n/a"),"-",HYPERLINK(DC5,"PAD"))</f>
        <v>PAD</v>
      </c>
      <c r="CW5" s="417" t="str">
        <f>IF(OR(DD5="-",DD5="",DD5="n/a"),"-",HYPERLINK(DD5,"ICR"))</f>
        <v>ICR</v>
      </c>
      <c r="CX5" s="438" t="str">
        <f>IF(OR(DE5="-",DE5="",DE5="n/a"),"-",HYPERLINK(DE5,"IEG"))</f>
        <v>IEG</v>
      </c>
      <c r="CY5" s="687" t="str">
        <f>IF(OR(DF5="-",DF5="",DF5="n/a"),"-",HYPERLINK(DF5,"PPAR"))</f>
        <v>-</v>
      </c>
      <c r="CZ5" s="665" t="str">
        <f>IF(OR(DG5="-",DG5="",DG5="n/a"),"-",HYPERLINK(DG5,"PCR"))</f>
        <v>-</v>
      </c>
      <c r="DA5" s="665" t="str">
        <f>IF(OR(DH5="-",DH5="",DH5="n/a"),"-",HYPERLINK(DH5,"PP"))</f>
        <v>PP</v>
      </c>
      <c r="DB5" s="688" t="str">
        <f>IF(OR(DI5="-",DI5="",DI5="n/a"),"-",HYPERLINK(DI5,"TA"))</f>
        <v>-</v>
      </c>
      <c r="DC5" s="897" t="s">
        <v>10501</v>
      </c>
      <c r="DD5" s="897" t="s">
        <v>10502</v>
      </c>
      <c r="DE5" s="897" t="s">
        <v>10503</v>
      </c>
      <c r="DF5" s="897" t="s">
        <v>33</v>
      </c>
      <c r="DG5" s="897" t="s">
        <v>33</v>
      </c>
      <c r="DH5" s="897" t="s">
        <v>10504</v>
      </c>
      <c r="DI5" s="897" t="s">
        <v>33</v>
      </c>
      <c r="DJ5" s="734"/>
    </row>
    <row r="6" spans="1:143" ht="14.1" customHeight="1" x14ac:dyDescent="0.25">
      <c r="A6" s="702">
        <f>ROW()-1</f>
        <v>5</v>
      </c>
      <c r="B6" s="710" t="s">
        <v>1239</v>
      </c>
      <c r="C6" s="711" t="str">
        <f>HYPERLINK(E6,"OP")</f>
        <v>OP</v>
      </c>
      <c r="D6" s="711" t="str">
        <f>HYPERLINK(F6,"Prj")</f>
        <v>Prj</v>
      </c>
      <c r="E6" s="704" t="s">
        <v>6022</v>
      </c>
      <c r="F6" s="415" t="s">
        <v>6063</v>
      </c>
      <c r="G6" s="414" t="s">
        <v>33</v>
      </c>
      <c r="H6" s="414" t="s">
        <v>33</v>
      </c>
      <c r="I6" s="694" t="s">
        <v>33</v>
      </c>
      <c r="J6" s="686" t="s">
        <v>10245</v>
      </c>
      <c r="K6" s="199" t="s">
        <v>33</v>
      </c>
      <c r="L6" s="693" t="s">
        <v>16</v>
      </c>
      <c r="M6" s="696" t="s">
        <v>268</v>
      </c>
      <c r="N6" s="732" t="s">
        <v>18</v>
      </c>
      <c r="O6" s="732" t="s">
        <v>1432</v>
      </c>
      <c r="P6" s="1080" t="s">
        <v>1763</v>
      </c>
      <c r="Q6" s="1074" t="s">
        <v>33</v>
      </c>
      <c r="R6" s="698" t="s">
        <v>33</v>
      </c>
      <c r="S6" s="907" t="s">
        <v>3602</v>
      </c>
      <c r="T6" s="908" t="s">
        <v>3599</v>
      </c>
      <c r="U6" s="905" t="s">
        <v>626</v>
      </c>
      <c r="V6" s="905" t="s">
        <v>10383</v>
      </c>
      <c r="W6" s="1068" t="s">
        <v>1773</v>
      </c>
      <c r="X6" s="1064">
        <v>35628</v>
      </c>
      <c r="Y6" s="1066">
        <v>35941</v>
      </c>
      <c r="Z6" s="1046">
        <v>1998</v>
      </c>
      <c r="AA6" s="1064">
        <v>36131</v>
      </c>
      <c r="AB6" s="1065">
        <v>37628</v>
      </c>
      <c r="AC6" s="1066">
        <v>38145</v>
      </c>
      <c r="AD6" s="638">
        <v>0</v>
      </c>
      <c r="AE6" s="639">
        <v>100</v>
      </c>
      <c r="AF6" s="744">
        <v>0</v>
      </c>
      <c r="AG6" s="690">
        <v>100</v>
      </c>
      <c r="AH6" s="747" t="s">
        <v>33</v>
      </c>
      <c r="AI6" s="744">
        <v>0</v>
      </c>
      <c r="AJ6" s="1099">
        <v>100</v>
      </c>
      <c r="AK6" s="1100">
        <v>90.484925559999994</v>
      </c>
      <c r="AL6" s="646"/>
      <c r="AM6" s="647"/>
      <c r="AN6" s="647">
        <v>2</v>
      </c>
      <c r="AO6" s="647"/>
      <c r="AP6" s="647"/>
      <c r="AQ6" s="648"/>
      <c r="AR6" s="780" t="s">
        <v>3410</v>
      </c>
      <c r="AS6" s="781">
        <f>AT6+AU6</f>
        <v>5</v>
      </c>
      <c r="AT6" s="781">
        <v>5</v>
      </c>
      <c r="AU6" s="782">
        <v>0</v>
      </c>
      <c r="AV6" s="699" t="s">
        <v>3411</v>
      </c>
      <c r="AW6" s="686" t="s">
        <v>2027</v>
      </c>
      <c r="AX6" s="686" t="s">
        <v>3600</v>
      </c>
      <c r="AY6" s="819">
        <v>37977</v>
      </c>
      <c r="AZ6" s="721" t="s">
        <v>26</v>
      </c>
      <c r="BA6" s="828" t="s">
        <v>37</v>
      </c>
      <c r="BB6" s="625" t="s">
        <v>26</v>
      </c>
      <c r="BC6" s="626" t="s">
        <v>26</v>
      </c>
      <c r="BD6" s="633" t="s">
        <v>33</v>
      </c>
      <c r="BE6" s="625" t="s">
        <v>22</v>
      </c>
      <c r="BF6" s="626" t="s">
        <v>26</v>
      </c>
      <c r="BG6" s="633" t="s">
        <v>26</v>
      </c>
      <c r="BH6" s="905" t="s">
        <v>4503</v>
      </c>
      <c r="BI6" s="903" t="s">
        <v>4703</v>
      </c>
      <c r="BJ6" s="905" t="s">
        <v>4493</v>
      </c>
      <c r="BK6" s="903" t="s">
        <v>4705</v>
      </c>
      <c r="BL6" s="905" t="s">
        <v>4515</v>
      </c>
      <c r="BM6" s="903" t="s">
        <v>4704</v>
      </c>
      <c r="BN6" s="905" t="s">
        <v>4505</v>
      </c>
      <c r="BO6" s="903" t="s">
        <v>10474</v>
      </c>
      <c r="BP6" s="905" t="s">
        <v>4518</v>
      </c>
      <c r="BQ6" s="903" t="s">
        <v>10475</v>
      </c>
      <c r="BR6" s="909">
        <v>65</v>
      </c>
      <c r="BS6" s="903" t="s">
        <v>4509</v>
      </c>
      <c r="BT6" s="909">
        <v>51</v>
      </c>
      <c r="BU6" s="903" t="s">
        <v>4520</v>
      </c>
      <c r="BV6" s="909">
        <v>78</v>
      </c>
      <c r="BW6" s="903" t="s">
        <v>4511</v>
      </c>
      <c r="BX6" s="909">
        <v>59</v>
      </c>
      <c r="BY6" s="903" t="s">
        <v>4510</v>
      </c>
      <c r="BZ6" s="909">
        <v>71</v>
      </c>
      <c r="CA6" s="903" t="s">
        <v>4521</v>
      </c>
      <c r="CB6" s="340">
        <v>10</v>
      </c>
      <c r="CC6" s="249">
        <f>IF(ISBLANK(AL6),0,1)</f>
        <v>0</v>
      </c>
      <c r="CD6" s="414">
        <f>IF(ISBLANK(AM6),0,1)</f>
        <v>0</v>
      </c>
      <c r="CE6" s="414">
        <f>IF(ISBLANK(AN6),0,1)</f>
        <v>1</v>
      </c>
      <c r="CF6" s="414">
        <f>IF(ISBLANK(AO6),0,1)</f>
        <v>0</v>
      </c>
      <c r="CG6" s="414">
        <f>IF(ISBLANK(AP6),0,1)</f>
        <v>0</v>
      </c>
      <c r="CH6" s="436">
        <f>IF(ISBLANK(AQ6),0,1)</f>
        <v>0</v>
      </c>
      <c r="CI6" s="435">
        <f>IF($W6="Dropped","-",DAYS360(X6,Y6,TRUE)/360)</f>
        <v>0.85833333333333328</v>
      </c>
      <c r="CJ6" s="416">
        <f>IF(OR($W6="Pipeline",$W6="Dropped"),"-",IF(OR($AA6="-",$AA6="n/a"),"-",DAYS360(Y6,AA6,TRUE)/360))</f>
        <v>0.51666666666666672</v>
      </c>
      <c r="CK6" s="416">
        <f>IF(OR($W6="Pipeline",$W6="Dropped"),"-",IF($AC6="-","-",IF(OR($AA6="-",$AA6="n/a"),DAYS360(Y6,AC6,TRUE)/360,DAYS360(AA6,AC6,TRUE)/360)))</f>
        <v>5.5138888888888893</v>
      </c>
      <c r="CL6" s="416">
        <f>IF(OR($W6="Pipeline",$W6="Dropped"),"-",IF($AC6="-","-",DAYS360(X6,AC6,TRUE)/360))</f>
        <v>6.8888888888888893</v>
      </c>
      <c r="CM6" s="437">
        <f>IF(OR($W6="Pipeline",$W6="Dropped"),"-",IF($AC6="-","-",DAYS360(AB6,AC6,TRUE)/360))</f>
        <v>1.4166666666666667</v>
      </c>
      <c r="CN6" s="344">
        <f>IF(W6="Closed",IF(AC6="-","-",YEAR(AC6)),"-")</f>
        <v>2004</v>
      </c>
      <c r="CO6" s="344" t="str">
        <f>IF(W6="Closed",IF(OR(BE6="S",BE6="MS",BE6="HS"),"S",IF(OR(BE6="U",BE6="MU",BE6="HU"),"U",IF(OR(BE6="NA",BE6="NR",BE6="NV",BE6="?",BE6="#"),"NR","-"))),"-")</f>
        <v>S</v>
      </c>
      <c r="CP6" s="249">
        <v>2</v>
      </c>
      <c r="CQ6" s="414">
        <v>1</v>
      </c>
      <c r="CR6" s="414">
        <v>2</v>
      </c>
      <c r="CS6" s="414">
        <v>0</v>
      </c>
      <c r="CT6" s="414">
        <v>0</v>
      </c>
      <c r="CU6" s="436">
        <v>0</v>
      </c>
      <c r="CV6" s="432" t="str">
        <f>IF(OR(DC6="-",DC6="",DC6="n/a"),"-",HYPERLINK(DC6,"PAD"))</f>
        <v>PAD</v>
      </c>
      <c r="CW6" s="417" t="str">
        <f>IF(OR(DD6="-",DD6="",DD6="n/a"),"-",HYPERLINK(DD6,"ICR"))</f>
        <v>ICR</v>
      </c>
      <c r="CX6" s="438" t="str">
        <f>IF(OR(DE6="-",DE6="",DE6="n/a"),"-",HYPERLINK(DE6,"IEG"))</f>
        <v>IEG</v>
      </c>
      <c r="CY6" s="687" t="str">
        <f>IF(OR(DF6="-",DF6="",DF6="n/a"),"-",HYPERLINK(DF6,"PPAR"))</f>
        <v>-</v>
      </c>
      <c r="CZ6" s="665" t="str">
        <f>IF(OR(DG6="-",DG6="",DG6="n/a"),"-",HYPERLINK(DG6,"PCR"))</f>
        <v>-</v>
      </c>
      <c r="DA6" s="665" t="str">
        <f>IF(OR(DH6="-",DH6="",DH6="n/a"),"-",HYPERLINK(DH6,"PP"))</f>
        <v>-</v>
      </c>
      <c r="DB6" s="688" t="str">
        <f>IF(OR(DI6="-",DI6="",DI6="n/a"),"-",HYPERLINK(DI6,"TA"))</f>
        <v>-</v>
      </c>
      <c r="DC6" s="897" t="s">
        <v>10505</v>
      </c>
      <c r="DD6" s="897" t="s">
        <v>10506</v>
      </c>
      <c r="DE6" s="897" t="s">
        <v>10507</v>
      </c>
      <c r="DF6" s="897" t="s">
        <v>33</v>
      </c>
      <c r="DG6" s="897" t="s">
        <v>33</v>
      </c>
      <c r="DH6" s="897" t="s">
        <v>33</v>
      </c>
      <c r="DI6" s="897" t="s">
        <v>33</v>
      </c>
      <c r="DJ6" s="734"/>
    </row>
    <row r="7" spans="1:143" ht="14.1" customHeight="1" x14ac:dyDescent="0.25">
      <c r="A7" s="703">
        <f>ROW()-1</f>
        <v>6</v>
      </c>
      <c r="B7" s="713" t="s">
        <v>7849</v>
      </c>
      <c r="C7" s="711" t="str">
        <f>HYPERLINK(E7,"OP")</f>
        <v>OP</v>
      </c>
      <c r="D7" s="711" t="str">
        <f>HYPERLINK(F7,"Prj")</f>
        <v>Prj</v>
      </c>
      <c r="E7" s="631" t="s">
        <v>8605</v>
      </c>
      <c r="F7" s="413" t="s">
        <v>8606</v>
      </c>
      <c r="G7" s="414" t="s">
        <v>33</v>
      </c>
      <c r="H7" s="414" t="s">
        <v>33</v>
      </c>
      <c r="I7" s="694" t="s">
        <v>33</v>
      </c>
      <c r="J7" s="697" t="s">
        <v>7817</v>
      </c>
      <c r="K7" s="727" t="s">
        <v>33</v>
      </c>
      <c r="L7" s="736" t="s">
        <v>16</v>
      </c>
      <c r="M7" s="697" t="s">
        <v>268</v>
      </c>
      <c r="N7" s="736" t="s">
        <v>18</v>
      </c>
      <c r="O7" s="736" t="s">
        <v>30</v>
      </c>
      <c r="P7" s="1080" t="s">
        <v>36</v>
      </c>
      <c r="Q7" s="1074" t="s">
        <v>33</v>
      </c>
      <c r="R7" s="698" t="s">
        <v>33</v>
      </c>
      <c r="S7" s="1041" t="s">
        <v>33</v>
      </c>
      <c r="T7" s="908" t="s">
        <v>7850</v>
      </c>
      <c r="U7" s="905" t="s">
        <v>626</v>
      </c>
      <c r="V7" s="905" t="s">
        <v>1415</v>
      </c>
      <c r="W7" s="1068" t="s">
        <v>1773</v>
      </c>
      <c r="X7" s="1064">
        <v>35838</v>
      </c>
      <c r="Y7" s="1066">
        <v>36095</v>
      </c>
      <c r="Z7" s="1046">
        <v>1999</v>
      </c>
      <c r="AA7" s="1064">
        <v>36230</v>
      </c>
      <c r="AB7" s="1065">
        <v>37628</v>
      </c>
      <c r="AC7" s="1066">
        <v>38873</v>
      </c>
      <c r="AD7" s="1049">
        <v>0</v>
      </c>
      <c r="AE7" s="746">
        <v>100</v>
      </c>
      <c r="AF7" s="744">
        <v>0</v>
      </c>
      <c r="AG7" s="690">
        <v>100</v>
      </c>
      <c r="AH7" s="747" t="s">
        <v>33</v>
      </c>
      <c r="AI7" s="744">
        <v>0</v>
      </c>
      <c r="AJ7" s="1101">
        <v>100</v>
      </c>
      <c r="AK7" s="1102">
        <v>94.529802439999997</v>
      </c>
      <c r="AL7" s="1085"/>
      <c r="AM7" s="632"/>
      <c r="AN7" s="632">
        <v>3</v>
      </c>
      <c r="AO7" s="632"/>
      <c r="AP7" s="632"/>
      <c r="AQ7" s="757"/>
      <c r="AR7" s="783" t="s">
        <v>9115</v>
      </c>
      <c r="AS7" s="784">
        <f>AT7+AU7</f>
        <v>12.7</v>
      </c>
      <c r="AT7" s="784">
        <v>12.7</v>
      </c>
      <c r="AU7" s="785">
        <v>0</v>
      </c>
      <c r="AV7" s="734" t="s">
        <v>1590</v>
      </c>
      <c r="AW7" s="697" t="s">
        <v>4879</v>
      </c>
      <c r="AX7" s="697" t="s">
        <v>7851</v>
      </c>
      <c r="AY7" s="823">
        <v>38897</v>
      </c>
      <c r="AZ7" s="736" t="s">
        <v>26</v>
      </c>
      <c r="BA7" s="736" t="s">
        <v>26</v>
      </c>
      <c r="BB7" s="840" t="s">
        <v>22</v>
      </c>
      <c r="BC7" s="841" t="s">
        <v>112</v>
      </c>
      <c r="BD7" s="842" t="s">
        <v>22</v>
      </c>
      <c r="BE7" s="840" t="s">
        <v>45</v>
      </c>
      <c r="BF7" s="841" t="s">
        <v>112</v>
      </c>
      <c r="BG7" s="842" t="s">
        <v>22</v>
      </c>
      <c r="BH7" s="905" t="s">
        <v>13072</v>
      </c>
      <c r="BI7" s="903" t="s">
        <v>4508</v>
      </c>
      <c r="BJ7" s="905" t="s">
        <v>13075</v>
      </c>
      <c r="BK7" s="903" t="s">
        <v>13771</v>
      </c>
      <c r="BL7" s="905" t="s">
        <v>4485</v>
      </c>
      <c r="BM7" s="903" t="s">
        <v>10472</v>
      </c>
      <c r="BN7" s="905" t="s">
        <v>0</v>
      </c>
      <c r="BO7" s="903" t="s">
        <v>0</v>
      </c>
      <c r="BP7" s="905" t="s">
        <v>0</v>
      </c>
      <c r="BQ7" s="903" t="s">
        <v>0</v>
      </c>
      <c r="BR7" s="909">
        <v>67</v>
      </c>
      <c r="BS7" s="903" t="s">
        <v>4577</v>
      </c>
      <c r="BT7" s="909">
        <v>92</v>
      </c>
      <c r="BU7" s="903" t="s">
        <v>4597</v>
      </c>
      <c r="BV7" s="909">
        <v>69</v>
      </c>
      <c r="BW7" s="903" t="s">
        <v>4598</v>
      </c>
      <c r="BX7" s="909">
        <v>68</v>
      </c>
      <c r="BY7" s="903" t="s">
        <v>4557</v>
      </c>
      <c r="BZ7" s="909">
        <v>26</v>
      </c>
      <c r="CA7" s="903" t="s">
        <v>4517</v>
      </c>
      <c r="CB7" s="340">
        <v>10</v>
      </c>
      <c r="CC7" s="249">
        <f>IF(ISBLANK(AL7),0,1)</f>
        <v>0</v>
      </c>
      <c r="CD7" s="414">
        <f>IF(ISBLANK(AM7),0,1)</f>
        <v>0</v>
      </c>
      <c r="CE7" s="414">
        <f>IF(ISBLANK(AN7),0,1)</f>
        <v>1</v>
      </c>
      <c r="CF7" s="414">
        <f>IF(ISBLANK(AO7),0,1)</f>
        <v>0</v>
      </c>
      <c r="CG7" s="414">
        <f>IF(ISBLANK(AP7),0,1)</f>
        <v>0</v>
      </c>
      <c r="CH7" s="436">
        <f>IF(ISBLANK(AQ7),0,1)</f>
        <v>0</v>
      </c>
      <c r="CI7" s="435">
        <f>IF($W7="Dropped","-",DAYS360(X7,Y7,TRUE)/360)</f>
        <v>0.70833333333333337</v>
      </c>
      <c r="CJ7" s="416">
        <f>IF(OR($W7="Pipeline",$W7="Dropped"),"-",IF(OR($AA7="-",$AA7="n/a"),"-",DAYS360(Y7,AA7,TRUE)/360))</f>
        <v>0.37222222222222223</v>
      </c>
      <c r="CK7" s="416">
        <f>IF(OR($W7="Pipeline",$W7="Dropped"),"-",IF($AC7="-","-",IF(OR($AA7="-",$AA7="n/a"),DAYS360(Y7,AC7,TRUE)/360,DAYS360(AA7,AC7,TRUE)/360)))</f>
        <v>7.2333333333333334</v>
      </c>
      <c r="CL7" s="416">
        <f>IF(OR($W7="Pipeline",$W7="Dropped"),"-",IF($AC7="-","-",DAYS360(X7,AC7,TRUE)/360))</f>
        <v>8.3138888888888882</v>
      </c>
      <c r="CM7" s="437">
        <f>IF(OR($W7="Pipeline",$W7="Dropped"),"-",IF($AC7="-","-",DAYS360(AB7,AC7,TRUE)/360))</f>
        <v>3.411111111111111</v>
      </c>
      <c r="CN7" s="344">
        <f>IF(W7="Closed",IF(AC7="-","-",YEAR(AC7)),"-")</f>
        <v>2006</v>
      </c>
      <c r="CO7" s="344" t="str">
        <f>IF(W7="Closed",IF(OR(BE7="S",BE7="MS",BE7="HS"),"S",IF(OR(BE7="U",BE7="MU",BE7="HU"),"U",IF(OR(BE7="NA",BE7="NR",BE7="NV",BE7="?",BE7="#"),"NR","-"))),"-")</f>
        <v>U</v>
      </c>
      <c r="CP7" s="249">
        <v>3</v>
      </c>
      <c r="CQ7" s="414">
        <v>1</v>
      </c>
      <c r="CR7" s="414">
        <v>4</v>
      </c>
      <c r="CS7" s="414">
        <v>4</v>
      </c>
      <c r="CT7" s="414">
        <v>0</v>
      </c>
      <c r="CU7" s="436">
        <v>0</v>
      </c>
      <c r="CV7" s="432" t="str">
        <f>IF(OR(DC7="-",DC7="",DC7="n/a"),"-",HYPERLINK(DC7,"PAD"))</f>
        <v>PAD</v>
      </c>
      <c r="CW7" s="417" t="str">
        <f>IF(OR(DD7="-",DD7="",DD7="n/a"),"-",HYPERLINK(DD7,"ICR"))</f>
        <v>ICR</v>
      </c>
      <c r="CX7" s="438" t="str">
        <f>IF(OR(DE7="-",DE7="",DE7="n/a"),"-",HYPERLINK(DE7,"IEG"))</f>
        <v>IEG</v>
      </c>
      <c r="CY7" s="687" t="str">
        <f>IF(OR(DF7="-",DF7="",DF7="n/a"),"-",HYPERLINK(DF7,"PPAR"))</f>
        <v>-</v>
      </c>
      <c r="CZ7" s="665" t="str">
        <f>IF(OR(DG7="-",DG7="",DG7="n/a"),"-",HYPERLINK(DG7,"PCR"))</f>
        <v>-</v>
      </c>
      <c r="DA7" s="665" t="str">
        <f>IF(OR(DH7="-",DH7="",DH7="n/a"),"-",HYPERLINK(DH7,"PP"))</f>
        <v>-</v>
      </c>
      <c r="DB7" s="688" t="str">
        <f>IF(OR(DI7="-",DI7="",DI7="n/a"),"-",HYPERLINK(DI7,"TA"))</f>
        <v>-</v>
      </c>
      <c r="DC7" s="897" t="s">
        <v>10508</v>
      </c>
      <c r="DD7" s="897" t="s">
        <v>10509</v>
      </c>
      <c r="DE7" s="897" t="s">
        <v>10510</v>
      </c>
      <c r="DF7" s="897" t="s">
        <v>33</v>
      </c>
      <c r="DG7" s="897" t="s">
        <v>33</v>
      </c>
      <c r="DH7" s="897" t="s">
        <v>33</v>
      </c>
      <c r="DI7" s="897" t="s">
        <v>33</v>
      </c>
      <c r="DJ7" s="734"/>
    </row>
    <row r="8" spans="1:143" ht="14.1" customHeight="1" x14ac:dyDescent="0.25">
      <c r="A8" s="702">
        <f>ROW()-1</f>
        <v>7</v>
      </c>
      <c r="B8" s="713" t="s">
        <v>7684</v>
      </c>
      <c r="C8" s="711" t="str">
        <f>HYPERLINK(E8,"OP")</f>
        <v>OP</v>
      </c>
      <c r="D8" s="711" t="str">
        <f>HYPERLINK(F8,"Prj")</f>
        <v>Prj</v>
      </c>
      <c r="E8" s="631" t="s">
        <v>8511</v>
      </c>
      <c r="F8" s="413" t="s">
        <v>8512</v>
      </c>
      <c r="G8" s="414" t="s">
        <v>33</v>
      </c>
      <c r="H8" s="414" t="s">
        <v>33</v>
      </c>
      <c r="I8" s="694" t="s">
        <v>33</v>
      </c>
      <c r="J8" s="697" t="s">
        <v>7685</v>
      </c>
      <c r="K8" s="727" t="s">
        <v>33</v>
      </c>
      <c r="L8" s="736" t="s">
        <v>16</v>
      </c>
      <c r="M8" s="734" t="s">
        <v>53</v>
      </c>
      <c r="N8" s="736" t="s">
        <v>18</v>
      </c>
      <c r="O8" s="736" t="s">
        <v>30</v>
      </c>
      <c r="P8" s="1080" t="s">
        <v>36</v>
      </c>
      <c r="Q8" s="1074" t="s">
        <v>33</v>
      </c>
      <c r="R8" s="698" t="s">
        <v>33</v>
      </c>
      <c r="S8" s="1041" t="s">
        <v>33</v>
      </c>
      <c r="T8" s="908" t="s">
        <v>7686</v>
      </c>
      <c r="U8" s="905" t="s">
        <v>581</v>
      </c>
      <c r="V8" s="905" t="s">
        <v>1415</v>
      </c>
      <c r="W8" s="1068" t="s">
        <v>1773</v>
      </c>
      <c r="X8" s="1064">
        <v>34396</v>
      </c>
      <c r="Y8" s="1066">
        <v>35885</v>
      </c>
      <c r="Z8" s="1046">
        <v>1998</v>
      </c>
      <c r="AA8" s="1064">
        <v>36020</v>
      </c>
      <c r="AB8" s="1065">
        <v>37986</v>
      </c>
      <c r="AC8" s="1066">
        <v>38533</v>
      </c>
      <c r="AD8" s="1049">
        <v>0</v>
      </c>
      <c r="AE8" s="746">
        <v>18</v>
      </c>
      <c r="AF8" s="744">
        <v>0</v>
      </c>
      <c r="AG8" s="690">
        <v>18</v>
      </c>
      <c r="AH8" s="747" t="s">
        <v>33</v>
      </c>
      <c r="AI8" s="744">
        <v>0</v>
      </c>
      <c r="AJ8" s="1101">
        <v>18</v>
      </c>
      <c r="AK8" s="1102">
        <v>16.898849219999999</v>
      </c>
      <c r="AL8" s="1085"/>
      <c r="AM8" s="632"/>
      <c r="AN8" s="632">
        <v>3</v>
      </c>
      <c r="AO8" s="632"/>
      <c r="AP8" s="632"/>
      <c r="AQ8" s="757"/>
      <c r="AR8" s="778" t="s">
        <v>9116</v>
      </c>
      <c r="AS8" s="784">
        <f>AT8+AU8</f>
        <v>2.8</v>
      </c>
      <c r="AT8" s="784">
        <v>2.8</v>
      </c>
      <c r="AU8" s="785">
        <v>0</v>
      </c>
      <c r="AV8" s="734" t="s">
        <v>4257</v>
      </c>
      <c r="AW8" s="697" t="s">
        <v>7687</v>
      </c>
      <c r="AX8" s="697" t="s">
        <v>7688</v>
      </c>
      <c r="AY8" s="823">
        <v>38470</v>
      </c>
      <c r="AZ8" s="736" t="s">
        <v>45</v>
      </c>
      <c r="BA8" s="736" t="s">
        <v>22</v>
      </c>
      <c r="BB8" s="840" t="s">
        <v>26</v>
      </c>
      <c r="BC8" s="841" t="s">
        <v>26</v>
      </c>
      <c r="BD8" s="846" t="s">
        <v>33</v>
      </c>
      <c r="BE8" s="840" t="s">
        <v>45</v>
      </c>
      <c r="BF8" s="841" t="s">
        <v>112</v>
      </c>
      <c r="BG8" s="842" t="s">
        <v>26</v>
      </c>
      <c r="BH8" s="905" t="s">
        <v>13072</v>
      </c>
      <c r="BI8" s="903" t="s">
        <v>4508</v>
      </c>
      <c r="BJ8" s="905" t="s">
        <v>4485</v>
      </c>
      <c r="BK8" s="903" t="s">
        <v>10472</v>
      </c>
      <c r="BL8" s="905" t="s">
        <v>0</v>
      </c>
      <c r="BM8" s="903" t="s">
        <v>0</v>
      </c>
      <c r="BN8" s="905" t="s">
        <v>0</v>
      </c>
      <c r="BO8" s="903" t="s">
        <v>0</v>
      </c>
      <c r="BP8" s="905" t="s">
        <v>0</v>
      </c>
      <c r="BQ8" s="903" t="s">
        <v>0</v>
      </c>
      <c r="BR8" s="909">
        <v>69</v>
      </c>
      <c r="BS8" s="903" t="s">
        <v>4598</v>
      </c>
      <c r="BT8" s="909">
        <v>63</v>
      </c>
      <c r="BU8" s="903" t="s">
        <v>4512</v>
      </c>
      <c r="BV8" s="909">
        <v>88</v>
      </c>
      <c r="BW8" s="903" t="s">
        <v>4513</v>
      </c>
      <c r="BX8" s="909">
        <v>68</v>
      </c>
      <c r="BY8" s="903" t="s">
        <v>4557</v>
      </c>
      <c r="BZ8" s="909">
        <v>59</v>
      </c>
      <c r="CA8" s="903" t="s">
        <v>4510</v>
      </c>
      <c r="CB8" s="340">
        <v>10</v>
      </c>
      <c r="CC8" s="249">
        <f>IF(ISBLANK(AL8),0,1)</f>
        <v>0</v>
      </c>
      <c r="CD8" s="414">
        <f>IF(ISBLANK(AM8),0,1)</f>
        <v>0</v>
      </c>
      <c r="CE8" s="414">
        <f>IF(ISBLANK(AN8),0,1)</f>
        <v>1</v>
      </c>
      <c r="CF8" s="414">
        <f>IF(ISBLANK(AO8),0,1)</f>
        <v>0</v>
      </c>
      <c r="CG8" s="414">
        <f>IF(ISBLANK(AP8),0,1)</f>
        <v>0</v>
      </c>
      <c r="CH8" s="436">
        <f>IF(ISBLANK(AQ8),0,1)</f>
        <v>0</v>
      </c>
      <c r="CI8" s="435">
        <f>IF($W8="Dropped","-",DAYS360(X8,Y8,TRUE)/360)</f>
        <v>4.0750000000000002</v>
      </c>
      <c r="CJ8" s="416">
        <f>IF(OR($W8="Pipeline",$W8="Dropped"),"-",IF(OR($AA8="-",$AA8="n/a"),"-",DAYS360(Y8,AA8,TRUE)/360))</f>
        <v>0.36944444444444446</v>
      </c>
      <c r="CK8" s="416">
        <f>IF(OR($W8="Pipeline",$W8="Dropped"),"-",IF($AC8="-","-",IF(OR($AA8="-",$AA8="n/a"),DAYS360(Y8,AC8,TRUE)/360,DAYS360(AA8,AC8,TRUE)/360)))</f>
        <v>6.8805555555555555</v>
      </c>
      <c r="CL8" s="416">
        <f>IF(OR($W8="Pipeline",$W8="Dropped"),"-",IF($AC8="-","-",DAYS360(X8,AC8,TRUE)/360))</f>
        <v>11.324999999999999</v>
      </c>
      <c r="CM8" s="437">
        <f>IF(OR($W8="Pipeline",$W8="Dropped"),"-",IF($AC8="-","-",DAYS360(AB8,AC8,TRUE)/360))</f>
        <v>1.5</v>
      </c>
      <c r="CN8" s="344">
        <f>IF(W8="Closed",IF(AC8="-","-",YEAR(AC8)),"-")</f>
        <v>2005</v>
      </c>
      <c r="CO8" s="344" t="str">
        <f>IF(W8="Closed",IF(OR(BE8="S",BE8="MS",BE8="HS"),"S",IF(OR(BE8="U",BE8="MU",BE8="HU"),"U",IF(OR(BE8="NA",BE8="NR",BE8="NV",BE8="?",BE8="#"),"NR","-"))),"-")</f>
        <v>U</v>
      </c>
      <c r="CP8" s="249">
        <v>3</v>
      </c>
      <c r="CQ8" s="414">
        <v>2</v>
      </c>
      <c r="CR8" s="414">
        <v>4</v>
      </c>
      <c r="CS8" s="414">
        <v>1</v>
      </c>
      <c r="CT8" s="414">
        <v>0</v>
      </c>
      <c r="CU8" s="436">
        <v>0</v>
      </c>
      <c r="CV8" s="432" t="str">
        <f>IF(OR(DC8="-",DC8="",DC8="n/a"),"-",HYPERLINK(DC8,"PAD"))</f>
        <v>PAD</v>
      </c>
      <c r="CW8" s="417" t="str">
        <f>IF(OR(DD8="-",DD8="",DD8="n/a"),"-",HYPERLINK(DD8,"ICR"))</f>
        <v>ICR</v>
      </c>
      <c r="CX8" s="438" t="str">
        <f>IF(OR(DE8="-",DE8="",DE8="n/a"),"-",HYPERLINK(DE8,"IEG"))</f>
        <v>IEG</v>
      </c>
      <c r="CY8" s="687" t="str">
        <f>IF(OR(DF8="-",DF8="",DF8="n/a"),"-",HYPERLINK(DF8,"PPAR"))</f>
        <v>-</v>
      </c>
      <c r="CZ8" s="665" t="str">
        <f>IF(OR(DG8="-",DG8="",DG8="n/a"),"-",HYPERLINK(DG8,"PCR"))</f>
        <v>-</v>
      </c>
      <c r="DA8" s="665" t="str">
        <f>IF(OR(DH8="-",DH8="",DH8="n/a"),"-",HYPERLINK(DH8,"PP"))</f>
        <v>-</v>
      </c>
      <c r="DB8" s="688" t="str">
        <f>IF(OR(DI8="-",DI8="",DI8="n/a"),"-",HYPERLINK(DI8,"TA"))</f>
        <v>-</v>
      </c>
      <c r="DC8" s="897" t="s">
        <v>10511</v>
      </c>
      <c r="DD8" s="897" t="s">
        <v>10512</v>
      </c>
      <c r="DE8" s="897" t="s">
        <v>10513</v>
      </c>
      <c r="DF8" s="897" t="s">
        <v>33</v>
      </c>
      <c r="DG8" s="897" t="s">
        <v>33</v>
      </c>
      <c r="DH8" s="897" t="s">
        <v>33</v>
      </c>
      <c r="DI8" s="897" t="s">
        <v>33</v>
      </c>
      <c r="DJ8" s="806"/>
    </row>
    <row r="9" spans="1:143" ht="14.1" customHeight="1" x14ac:dyDescent="0.25">
      <c r="A9" s="702">
        <f>ROW()-1</f>
        <v>8</v>
      </c>
      <c r="B9" s="719" t="s">
        <v>7933</v>
      </c>
      <c r="C9" s="711" t="str">
        <f>HYPERLINK(E9,"OP")</f>
        <v>OP</v>
      </c>
      <c r="D9" s="711" t="str">
        <f>HYPERLINK(F9,"Prj")</f>
        <v>Prj</v>
      </c>
      <c r="E9" s="631" t="s">
        <v>8657</v>
      </c>
      <c r="F9" s="413" t="s">
        <v>8658</v>
      </c>
      <c r="G9" s="414" t="s">
        <v>33</v>
      </c>
      <c r="H9" s="414" t="s">
        <v>33</v>
      </c>
      <c r="I9" s="694" t="s">
        <v>33</v>
      </c>
      <c r="J9" s="697" t="s">
        <v>7934</v>
      </c>
      <c r="K9" s="727" t="s">
        <v>33</v>
      </c>
      <c r="L9" s="736" t="s">
        <v>16</v>
      </c>
      <c r="M9" s="697" t="s">
        <v>58</v>
      </c>
      <c r="N9" s="736" t="s">
        <v>18</v>
      </c>
      <c r="O9" s="736" t="s">
        <v>30</v>
      </c>
      <c r="P9" s="1080" t="s">
        <v>36</v>
      </c>
      <c r="Q9" s="1074" t="s">
        <v>33</v>
      </c>
      <c r="R9" s="698" t="s">
        <v>33</v>
      </c>
      <c r="S9" s="1041" t="s">
        <v>33</v>
      </c>
      <c r="T9" s="908" t="s">
        <v>7935</v>
      </c>
      <c r="U9" s="905" t="s">
        <v>586</v>
      </c>
      <c r="V9" s="905" t="s">
        <v>1415</v>
      </c>
      <c r="W9" s="1068" t="s">
        <v>1773</v>
      </c>
      <c r="X9" s="1064">
        <v>34997</v>
      </c>
      <c r="Y9" s="1066">
        <v>35724</v>
      </c>
      <c r="Z9" s="1046">
        <v>1998</v>
      </c>
      <c r="AA9" s="1064">
        <v>35964</v>
      </c>
      <c r="AB9" s="1065">
        <v>37437</v>
      </c>
      <c r="AC9" s="1066">
        <v>37437</v>
      </c>
      <c r="AD9" s="1049">
        <v>0</v>
      </c>
      <c r="AE9" s="746">
        <v>35</v>
      </c>
      <c r="AF9" s="744">
        <v>0</v>
      </c>
      <c r="AG9" s="690">
        <v>35</v>
      </c>
      <c r="AH9" s="747" t="s">
        <v>33</v>
      </c>
      <c r="AI9" s="744">
        <v>0</v>
      </c>
      <c r="AJ9" s="1101">
        <v>35</v>
      </c>
      <c r="AK9" s="1102">
        <v>31.834071059999999</v>
      </c>
      <c r="AL9" s="1085"/>
      <c r="AM9" s="632"/>
      <c r="AN9" s="632">
        <v>3</v>
      </c>
      <c r="AO9" s="632"/>
      <c r="AP9" s="632"/>
      <c r="AQ9" s="757"/>
      <c r="AR9" s="778" t="s">
        <v>9117</v>
      </c>
      <c r="AS9" s="649">
        <f>AT9+AU9</f>
        <v>8.5</v>
      </c>
      <c r="AT9" s="784">
        <v>8.5</v>
      </c>
      <c r="AU9" s="785">
        <v>0</v>
      </c>
      <c r="AV9" s="815" t="s">
        <v>9395</v>
      </c>
      <c r="AW9" s="697" t="s">
        <v>4879</v>
      </c>
      <c r="AX9" s="697" t="s">
        <v>3547</v>
      </c>
      <c r="AY9" s="823" t="s">
        <v>33</v>
      </c>
      <c r="AZ9" s="736" t="s">
        <v>33</v>
      </c>
      <c r="BA9" s="736" t="s">
        <v>33</v>
      </c>
      <c r="BB9" s="840" t="s">
        <v>26</v>
      </c>
      <c r="BC9" s="841" t="s">
        <v>26</v>
      </c>
      <c r="BD9" s="842" t="s">
        <v>26</v>
      </c>
      <c r="BE9" s="840" t="s">
        <v>45</v>
      </c>
      <c r="BF9" s="841" t="s">
        <v>22</v>
      </c>
      <c r="BG9" s="842" t="s">
        <v>22</v>
      </c>
      <c r="BH9" s="905" t="s">
        <v>13072</v>
      </c>
      <c r="BI9" s="903" t="s">
        <v>4508</v>
      </c>
      <c r="BJ9" s="905" t="s">
        <v>4485</v>
      </c>
      <c r="BK9" s="903" t="s">
        <v>10472</v>
      </c>
      <c r="BL9" s="905" t="s">
        <v>0</v>
      </c>
      <c r="BM9" s="903" t="s">
        <v>0</v>
      </c>
      <c r="BN9" s="905" t="s">
        <v>0</v>
      </c>
      <c r="BO9" s="903" t="s">
        <v>0</v>
      </c>
      <c r="BP9" s="905" t="s">
        <v>0</v>
      </c>
      <c r="BQ9" s="903" t="s">
        <v>0</v>
      </c>
      <c r="BR9" s="909">
        <v>67</v>
      </c>
      <c r="BS9" s="903" t="s">
        <v>4577</v>
      </c>
      <c r="BT9" s="909">
        <v>44</v>
      </c>
      <c r="BU9" s="903" t="s">
        <v>4550</v>
      </c>
      <c r="BV9" s="909">
        <v>64</v>
      </c>
      <c r="BW9" s="903" t="s">
        <v>4625</v>
      </c>
      <c r="BX9" s="905" t="s">
        <v>0</v>
      </c>
      <c r="BY9" s="903" t="s">
        <v>4492</v>
      </c>
      <c r="BZ9" s="905" t="s">
        <v>0</v>
      </c>
      <c r="CA9" s="903" t="s">
        <v>4492</v>
      </c>
      <c r="CB9" s="340">
        <v>10</v>
      </c>
      <c r="CC9" s="249">
        <f>IF(ISBLANK(AL9),0,1)</f>
        <v>0</v>
      </c>
      <c r="CD9" s="414">
        <f>IF(ISBLANK(AM9),0,1)</f>
        <v>0</v>
      </c>
      <c r="CE9" s="414">
        <f>IF(ISBLANK(AN9),0,1)</f>
        <v>1</v>
      </c>
      <c r="CF9" s="414">
        <f>IF(ISBLANK(AO9),0,1)</f>
        <v>0</v>
      </c>
      <c r="CG9" s="414">
        <f>IF(ISBLANK(AP9),0,1)</f>
        <v>0</v>
      </c>
      <c r="CH9" s="436">
        <f>IF(ISBLANK(AQ9),0,1)</f>
        <v>0</v>
      </c>
      <c r="CI9" s="435">
        <f>IF($W9="Dropped","-",DAYS360(X9,Y9,TRUE)/360)</f>
        <v>1.9888888888888889</v>
      </c>
      <c r="CJ9" s="416">
        <f>IF(OR($W9="Pipeline",$W9="Dropped"),"-",IF(OR($AA9="-",$AA9="n/a"),"-",DAYS360(Y9,AA9,TRUE)/360))</f>
        <v>0.65833333333333333</v>
      </c>
      <c r="CK9" s="416">
        <f>IF(OR($W9="Pipeline",$W9="Dropped"),"-",IF($AC9="-","-",IF(OR($AA9="-",$AA9="n/a"),DAYS360(Y9,AC9,TRUE)/360,DAYS360(AA9,AC9,TRUE)/360)))</f>
        <v>4.0333333333333332</v>
      </c>
      <c r="CL9" s="416">
        <f>IF(OR($W9="Pipeline",$W9="Dropped"),"-",IF($AC9="-","-",DAYS360(X9,AC9,TRUE)/360))</f>
        <v>6.6805555555555554</v>
      </c>
      <c r="CM9" s="437">
        <f>IF(OR($W9="Pipeline",$W9="Dropped"),"-",IF($AC9="-","-",DAYS360(AB9,AC9,TRUE)/360))</f>
        <v>0</v>
      </c>
      <c r="CN9" s="344">
        <f>IF(W9="Closed",IF(AC9="-","-",YEAR(AC9)),"-")</f>
        <v>2002</v>
      </c>
      <c r="CO9" s="344" t="str">
        <f>IF(W9="Closed",IF(OR(BE9="S",BE9="MS",BE9="HS"),"S",IF(OR(BE9="U",BE9="MU",BE9="HU"),"U",IF(OR(BE9="NA",BE9="NR",BE9="NV",BE9="?",BE9="#"),"NR","-"))),"-")</f>
        <v>U</v>
      </c>
      <c r="CP9" s="249">
        <v>1</v>
      </c>
      <c r="CQ9" s="414">
        <v>0</v>
      </c>
      <c r="CR9" s="414">
        <v>2</v>
      </c>
      <c r="CS9" s="414">
        <v>0</v>
      </c>
      <c r="CT9" s="414">
        <v>0</v>
      </c>
      <c r="CU9" s="436">
        <v>0</v>
      </c>
      <c r="CV9" s="432" t="str">
        <f>IF(OR(DC9="-",DC9="",DC9="n/a"),"-",HYPERLINK(DC9,"PAD"))</f>
        <v>-</v>
      </c>
      <c r="CW9" s="417" t="str">
        <f>IF(OR(DD9="-",DD9="",DD9="n/a"),"-",HYPERLINK(DD9,"ICR"))</f>
        <v>ICR</v>
      </c>
      <c r="CX9" s="438" t="str">
        <f>IF(OR(DE9="-",DE9="",DE9="n/a"),"-",HYPERLINK(DE9,"IEG"))</f>
        <v>IEG</v>
      </c>
      <c r="CY9" s="687" t="str">
        <f>IF(OR(DF9="-",DF9="",DF9="n/a"),"-",HYPERLINK(DF9,"PPAR"))</f>
        <v>PPAR</v>
      </c>
      <c r="CZ9" s="665" t="str">
        <f>IF(OR(DG9="-",DG9="",DG9="n/a"),"-",HYPERLINK(DG9,"PCR"))</f>
        <v>-</v>
      </c>
      <c r="DA9" s="665" t="str">
        <f>IF(OR(DH9="-",DH9="",DH9="n/a"),"-",HYPERLINK(DH9,"PP"))</f>
        <v>-</v>
      </c>
      <c r="DB9" s="688" t="str">
        <f>IF(OR(DI9="-",DI9="",DI9="n/a"),"-",HYPERLINK(DI9,"TA"))</f>
        <v>-</v>
      </c>
      <c r="DC9" s="897" t="s">
        <v>33</v>
      </c>
      <c r="DD9" s="897" t="s">
        <v>10514</v>
      </c>
      <c r="DE9" s="897" t="s">
        <v>10515</v>
      </c>
      <c r="DF9" s="897" t="s">
        <v>10516</v>
      </c>
      <c r="DG9" s="897" t="s">
        <v>33</v>
      </c>
      <c r="DH9" s="897" t="s">
        <v>33</v>
      </c>
      <c r="DI9" s="897" t="s">
        <v>33</v>
      </c>
      <c r="DJ9" s="806"/>
    </row>
    <row r="10" spans="1:143" ht="14.1" customHeight="1" x14ac:dyDescent="0.25">
      <c r="A10" s="703">
        <f>ROW()-1</f>
        <v>9</v>
      </c>
      <c r="B10" s="710" t="s">
        <v>862</v>
      </c>
      <c r="C10" s="711" t="str">
        <f>HYPERLINK(E10,"OP")</f>
        <v>OP</v>
      </c>
      <c r="D10" s="711" t="str">
        <f>HYPERLINK(F10,"Prj")</f>
        <v>Prj</v>
      </c>
      <c r="E10" s="704" t="s">
        <v>6023</v>
      </c>
      <c r="F10" s="415" t="s">
        <v>6064</v>
      </c>
      <c r="G10" s="414" t="s">
        <v>33</v>
      </c>
      <c r="H10" s="414" t="s">
        <v>33</v>
      </c>
      <c r="I10" s="694" t="s">
        <v>33</v>
      </c>
      <c r="J10" s="686" t="s">
        <v>10246</v>
      </c>
      <c r="K10" s="199" t="s">
        <v>33</v>
      </c>
      <c r="L10" s="693" t="s">
        <v>16</v>
      </c>
      <c r="M10" s="696" t="s">
        <v>58</v>
      </c>
      <c r="N10" s="732" t="s">
        <v>18</v>
      </c>
      <c r="O10" s="732" t="s">
        <v>1432</v>
      </c>
      <c r="P10" s="1080" t="s">
        <v>1763</v>
      </c>
      <c r="Q10" s="1074" t="s">
        <v>33</v>
      </c>
      <c r="R10" s="698" t="s">
        <v>3888</v>
      </c>
      <c r="S10" s="907" t="s">
        <v>3793</v>
      </c>
      <c r="T10" s="908" t="s">
        <v>3601</v>
      </c>
      <c r="U10" s="905" t="s">
        <v>586</v>
      </c>
      <c r="V10" s="905" t="s">
        <v>10452</v>
      </c>
      <c r="W10" s="1068" t="s">
        <v>1773</v>
      </c>
      <c r="X10" s="1064">
        <v>36006</v>
      </c>
      <c r="Y10" s="1066">
        <v>36328</v>
      </c>
      <c r="Z10" s="1046">
        <v>1999</v>
      </c>
      <c r="AA10" s="1064">
        <v>36753</v>
      </c>
      <c r="AB10" s="1065">
        <v>38352</v>
      </c>
      <c r="AC10" s="1066">
        <v>38960</v>
      </c>
      <c r="AD10" s="638">
        <v>0</v>
      </c>
      <c r="AE10" s="639">
        <v>32</v>
      </c>
      <c r="AF10" s="744">
        <v>0</v>
      </c>
      <c r="AG10" s="690">
        <v>32</v>
      </c>
      <c r="AH10" s="747" t="s">
        <v>33</v>
      </c>
      <c r="AI10" s="744">
        <v>0</v>
      </c>
      <c r="AJ10" s="1099">
        <v>31.988408150000001</v>
      </c>
      <c r="AK10" s="1100">
        <v>33.860868250000003</v>
      </c>
      <c r="AL10" s="646"/>
      <c r="AM10" s="647"/>
      <c r="AN10" s="647">
        <v>2</v>
      </c>
      <c r="AO10" s="647"/>
      <c r="AP10" s="647"/>
      <c r="AQ10" s="648"/>
      <c r="AR10" s="779" t="s">
        <v>3412</v>
      </c>
      <c r="AS10" s="649">
        <f>AT10+AU10</f>
        <v>1.8</v>
      </c>
      <c r="AT10" s="649">
        <v>1.8</v>
      </c>
      <c r="AU10" s="650">
        <v>0</v>
      </c>
      <c r="AV10" s="686" t="s">
        <v>1589</v>
      </c>
      <c r="AW10" s="686" t="s">
        <v>1924</v>
      </c>
      <c r="AX10" s="686" t="s">
        <v>3388</v>
      </c>
      <c r="AY10" s="819">
        <v>38896</v>
      </c>
      <c r="AZ10" s="721" t="s">
        <v>26</v>
      </c>
      <c r="BA10" s="721" t="s">
        <v>22</v>
      </c>
      <c r="BB10" s="625" t="s">
        <v>26</v>
      </c>
      <c r="BC10" s="626" t="s">
        <v>26</v>
      </c>
      <c r="BD10" s="633" t="s">
        <v>26</v>
      </c>
      <c r="BE10" s="625" t="s">
        <v>22</v>
      </c>
      <c r="BF10" s="626" t="s">
        <v>26</v>
      </c>
      <c r="BG10" s="633" t="s">
        <v>22</v>
      </c>
      <c r="BH10" s="905" t="s">
        <v>4504</v>
      </c>
      <c r="BI10" s="903" t="s">
        <v>10473</v>
      </c>
      <c r="BJ10" s="905" t="s">
        <v>4522</v>
      </c>
      <c r="BK10" s="903" t="s">
        <v>4523</v>
      </c>
      <c r="BL10" s="905" t="s">
        <v>4485</v>
      </c>
      <c r="BM10" s="903" t="s">
        <v>10472</v>
      </c>
      <c r="BN10" s="905" t="s">
        <v>0</v>
      </c>
      <c r="BO10" s="903" t="s">
        <v>0</v>
      </c>
      <c r="BP10" s="905" t="s">
        <v>0</v>
      </c>
      <c r="BQ10" s="903" t="s">
        <v>0</v>
      </c>
      <c r="BR10" s="909">
        <v>51</v>
      </c>
      <c r="BS10" s="903" t="s">
        <v>4520</v>
      </c>
      <c r="BT10" s="909">
        <v>59</v>
      </c>
      <c r="BU10" s="903" t="s">
        <v>4510</v>
      </c>
      <c r="BV10" s="909">
        <v>65</v>
      </c>
      <c r="BW10" s="903" t="s">
        <v>4509</v>
      </c>
      <c r="BX10" s="909">
        <v>61</v>
      </c>
      <c r="BY10" s="903" t="s">
        <v>4524</v>
      </c>
      <c r="BZ10" s="905" t="s">
        <v>0</v>
      </c>
      <c r="CA10" s="903" t="s">
        <v>4492</v>
      </c>
      <c r="CB10" s="340">
        <v>10</v>
      </c>
      <c r="CC10" s="249">
        <f>IF(ISBLANK(AL10),0,1)</f>
        <v>0</v>
      </c>
      <c r="CD10" s="414">
        <f>IF(ISBLANK(AM10),0,1)</f>
        <v>0</v>
      </c>
      <c r="CE10" s="414">
        <f>IF(ISBLANK(AN10),0,1)</f>
        <v>1</v>
      </c>
      <c r="CF10" s="414">
        <f>IF(ISBLANK(AO10),0,1)</f>
        <v>0</v>
      </c>
      <c r="CG10" s="414">
        <f>IF(ISBLANK(AP10),0,1)</f>
        <v>0</v>
      </c>
      <c r="CH10" s="436">
        <f>IF(ISBLANK(AQ10),0,1)</f>
        <v>0</v>
      </c>
      <c r="CI10" s="435">
        <f>IF($W10="Dropped","-",DAYS360(X10,Y10,TRUE)/360)</f>
        <v>0.88055555555555554</v>
      </c>
      <c r="CJ10" s="416">
        <f>IF(OR($W10="Pipeline",$W10="Dropped"),"-",IF(OR($AA10="-",$AA10="n/a"),"-",DAYS360(Y10,AA10,TRUE)/360))</f>
        <v>1.1611111111111112</v>
      </c>
      <c r="CK10" s="416">
        <f>IF(OR($W10="Pipeline",$W10="Dropped"),"-",IF($AC10="-","-",IF(OR($AA10="-",$AA10="n/a"),DAYS360(Y10,AC10,TRUE)/360,DAYS360(AA10,AC10,TRUE)/360)))</f>
        <v>6.041666666666667</v>
      </c>
      <c r="CL10" s="416">
        <f>IF(OR($W10="Pipeline",$W10="Dropped"),"-",IF($AC10="-","-",DAYS360(X10,AC10,TRUE)/360))</f>
        <v>8.0833333333333339</v>
      </c>
      <c r="CM10" s="437">
        <f>IF(OR($W10="Pipeline",$W10="Dropped"),"-",IF($AC10="-","-",DAYS360(AB10,AC10,TRUE)/360))</f>
        <v>1.6666666666666667</v>
      </c>
      <c r="CN10" s="344">
        <f>IF(W10="Closed",IF(AC10="-","-",YEAR(AC10)),"-")</f>
        <v>2006</v>
      </c>
      <c r="CO10" s="344" t="str">
        <f>IF(W10="Closed",IF(OR(BE10="S",BE10="MS",BE10="HS"),"S",IF(OR(BE10="U",BE10="MU",BE10="HU"),"U",IF(OR(BE10="NA",BE10="NR",BE10="NV",BE10="?",BE10="#"),"NR","-"))),"-")</f>
        <v>S</v>
      </c>
      <c r="CP10" s="249">
        <v>1</v>
      </c>
      <c r="CQ10" s="414">
        <v>2</v>
      </c>
      <c r="CR10" s="414">
        <v>3</v>
      </c>
      <c r="CS10" s="414">
        <v>0</v>
      </c>
      <c r="CT10" s="414">
        <v>0</v>
      </c>
      <c r="CU10" s="436">
        <v>0</v>
      </c>
      <c r="CV10" s="432" t="str">
        <f>IF(OR(DC10="-",DC10="",DC10="n/a"),"-",HYPERLINK(DC10,"PAD"))</f>
        <v>PAD</v>
      </c>
      <c r="CW10" s="417" t="str">
        <f>IF(OR(DD10="-",DD10="",DD10="n/a"),"-",HYPERLINK(DD10,"ICR"))</f>
        <v>ICR</v>
      </c>
      <c r="CX10" s="438" t="str">
        <f>IF(OR(DE10="-",DE10="",DE10="n/a"),"-",HYPERLINK(DE10,"IEG"))</f>
        <v>IEG</v>
      </c>
      <c r="CY10" s="687" t="str">
        <f>IF(OR(DF10="-",DF10="",DF10="n/a"),"-",HYPERLINK(DF10,"PPAR"))</f>
        <v>PPAR</v>
      </c>
      <c r="CZ10" s="665" t="str">
        <f>IF(OR(DG10="-",DG10="",DG10="n/a"),"-",HYPERLINK(DG10,"PCR"))</f>
        <v>-</v>
      </c>
      <c r="DA10" s="665" t="str">
        <f>IF(OR(DH10="-",DH10="",DH10="n/a"),"-",HYPERLINK(DH10,"PP"))</f>
        <v>-</v>
      </c>
      <c r="DB10" s="688" t="str">
        <f>IF(OR(DI10="-",DI10="",DI10="n/a"),"-",HYPERLINK(DI10,"TA"))</f>
        <v>-</v>
      </c>
      <c r="DC10" s="897" t="s">
        <v>10517</v>
      </c>
      <c r="DD10" s="897" t="s">
        <v>10518</v>
      </c>
      <c r="DE10" s="897" t="s">
        <v>10519</v>
      </c>
      <c r="DF10" s="897" t="s">
        <v>10520</v>
      </c>
      <c r="DG10" s="897" t="s">
        <v>33</v>
      </c>
      <c r="DH10" s="897" t="s">
        <v>33</v>
      </c>
      <c r="DI10" s="897" t="s">
        <v>33</v>
      </c>
      <c r="DJ10" s="806"/>
    </row>
    <row r="11" spans="1:143" ht="14.1" customHeight="1" x14ac:dyDescent="0.25">
      <c r="A11" s="702">
        <f>ROW()-1</f>
        <v>10</v>
      </c>
      <c r="B11" s="713" t="s">
        <v>9402</v>
      </c>
      <c r="C11" s="711" t="str">
        <f>HYPERLINK(E11,"OP")</f>
        <v>OP</v>
      </c>
      <c r="D11" s="711" t="str">
        <f>HYPERLINK(F11,"Prj")</f>
        <v>Prj</v>
      </c>
      <c r="E11" s="705" t="s">
        <v>9718</v>
      </c>
      <c r="F11" s="424" t="s">
        <v>9719</v>
      </c>
      <c r="G11" s="414" t="s">
        <v>33</v>
      </c>
      <c r="H11" s="414" t="s">
        <v>33</v>
      </c>
      <c r="I11" s="694" t="s">
        <v>33</v>
      </c>
      <c r="J11" s="695" t="s">
        <v>9537</v>
      </c>
      <c r="K11" s="727" t="s">
        <v>33</v>
      </c>
      <c r="L11" s="735" t="s">
        <v>16</v>
      </c>
      <c r="M11" s="695" t="s">
        <v>1082</v>
      </c>
      <c r="N11" s="735" t="s">
        <v>18</v>
      </c>
      <c r="O11" s="735" t="s">
        <v>30</v>
      </c>
      <c r="P11" s="1080" t="s">
        <v>1763</v>
      </c>
      <c r="Q11" s="1074" t="s">
        <v>33</v>
      </c>
      <c r="R11" s="698" t="s">
        <v>33</v>
      </c>
      <c r="S11" s="907" t="s">
        <v>3637</v>
      </c>
      <c r="T11" s="908" t="s">
        <v>3887</v>
      </c>
      <c r="U11" s="905" t="s">
        <v>581</v>
      </c>
      <c r="V11" s="905" t="s">
        <v>10382</v>
      </c>
      <c r="W11" s="1068" t="s">
        <v>1773</v>
      </c>
      <c r="X11" s="1064">
        <v>35155</v>
      </c>
      <c r="Y11" s="1066">
        <v>35591</v>
      </c>
      <c r="Z11" s="1046">
        <v>1997</v>
      </c>
      <c r="AA11" s="1064">
        <v>35767</v>
      </c>
      <c r="AB11" s="1065">
        <v>37346</v>
      </c>
      <c r="AC11" s="1066">
        <v>38533</v>
      </c>
      <c r="AD11" s="638">
        <v>0</v>
      </c>
      <c r="AE11" s="639">
        <v>14.3</v>
      </c>
      <c r="AF11" s="744">
        <v>0</v>
      </c>
      <c r="AG11" s="690">
        <v>14.3</v>
      </c>
      <c r="AH11" s="747" t="s">
        <v>33</v>
      </c>
      <c r="AI11" s="744">
        <v>0</v>
      </c>
      <c r="AJ11" s="1103">
        <v>14.3</v>
      </c>
      <c r="AK11" s="1104">
        <v>13.728838489999999</v>
      </c>
      <c r="AL11" s="646"/>
      <c r="AM11" s="647">
        <v>21</v>
      </c>
      <c r="AN11" s="647"/>
      <c r="AO11" s="647"/>
      <c r="AP11" s="647"/>
      <c r="AQ11" s="648"/>
      <c r="AR11" s="778" t="s">
        <v>9927</v>
      </c>
      <c r="AS11" s="649">
        <v>1.5</v>
      </c>
      <c r="AT11" s="649">
        <v>1.5</v>
      </c>
      <c r="AU11" s="650">
        <v>0</v>
      </c>
      <c r="AV11" s="686" t="s">
        <v>9867</v>
      </c>
      <c r="AW11" s="695" t="s">
        <v>9538</v>
      </c>
      <c r="AX11" s="695" t="s">
        <v>7466</v>
      </c>
      <c r="AY11" s="822">
        <v>38519</v>
      </c>
      <c r="AZ11" s="735" t="s">
        <v>45</v>
      </c>
      <c r="BA11" s="735" t="s">
        <v>45</v>
      </c>
      <c r="BB11" s="843" t="s">
        <v>26</v>
      </c>
      <c r="BC11" s="844" t="s">
        <v>26</v>
      </c>
      <c r="BD11" s="846" t="s">
        <v>33</v>
      </c>
      <c r="BE11" s="843" t="s">
        <v>26</v>
      </c>
      <c r="BF11" s="844" t="s">
        <v>26</v>
      </c>
      <c r="BG11" s="845" t="s">
        <v>112</v>
      </c>
      <c r="BH11" s="905" t="s">
        <v>4503</v>
      </c>
      <c r="BI11" s="903" t="s">
        <v>4703</v>
      </c>
      <c r="BJ11" s="905" t="s">
        <v>4485</v>
      </c>
      <c r="BK11" s="903" t="s">
        <v>10472</v>
      </c>
      <c r="BL11" s="905" t="s">
        <v>4493</v>
      </c>
      <c r="BM11" s="903" t="s">
        <v>4705</v>
      </c>
      <c r="BN11" s="905" t="s">
        <v>0</v>
      </c>
      <c r="BO11" s="903" t="s">
        <v>0</v>
      </c>
      <c r="BP11" s="905" t="s">
        <v>0</v>
      </c>
      <c r="BQ11" s="903" t="s">
        <v>0</v>
      </c>
      <c r="BR11" s="909">
        <v>65</v>
      </c>
      <c r="BS11" s="903" t="s">
        <v>4509</v>
      </c>
      <c r="BT11" s="909">
        <v>59</v>
      </c>
      <c r="BU11" s="903" t="s">
        <v>4510</v>
      </c>
      <c r="BV11" s="909">
        <v>78</v>
      </c>
      <c r="BW11" s="903" t="s">
        <v>4511</v>
      </c>
      <c r="BX11" s="905" t="s">
        <v>0</v>
      </c>
      <c r="BY11" s="903" t="s">
        <v>4492</v>
      </c>
      <c r="BZ11" s="905" t="s">
        <v>0</v>
      </c>
      <c r="CA11" s="903" t="s">
        <v>4492</v>
      </c>
      <c r="CB11" s="340">
        <v>10</v>
      </c>
      <c r="CC11" s="249">
        <f>IF(ISBLANK(AL11),0,1)</f>
        <v>0</v>
      </c>
      <c r="CD11" s="414">
        <f>IF(ISBLANK(AM11),0,1)</f>
        <v>1</v>
      </c>
      <c r="CE11" s="414">
        <f>IF(ISBLANK(AN11),0,1)</f>
        <v>0</v>
      </c>
      <c r="CF11" s="414">
        <f>IF(ISBLANK(AO11),0,1)</f>
        <v>0</v>
      </c>
      <c r="CG11" s="414">
        <f>IF(ISBLANK(AP11),0,1)</f>
        <v>0</v>
      </c>
      <c r="CH11" s="436">
        <f>IF(ISBLANK(AQ11),0,1)</f>
        <v>0</v>
      </c>
      <c r="CI11" s="435">
        <f>IF($W11="Dropped","-",DAYS360(X11,Y11,TRUE)/360)</f>
        <v>1.1944444444444444</v>
      </c>
      <c r="CJ11" s="416">
        <f>IF(OR($W11="Pipeline",$W11="Dropped"),"-",IF(OR($AA11="-",$AA11="n/a"),"-",DAYS360(Y11,AA11,TRUE)/360))</f>
        <v>0.48055555555555557</v>
      </c>
      <c r="CK11" s="416">
        <f>IF(OR($W11="Pipeline",$W11="Dropped"),"-",IF($AC11="-","-",IF(OR($AA11="-",$AA11="n/a"),DAYS360(Y11,AC11,TRUE)/360,DAYS360(AA11,AC11,TRUE)/360)))</f>
        <v>7.5750000000000002</v>
      </c>
      <c r="CL11" s="416">
        <f>IF(OR($W11="Pipeline",$W11="Dropped"),"-",IF($AC11="-","-",DAYS360(X11,AC11,TRUE)/360))</f>
        <v>9.25</v>
      </c>
      <c r="CM11" s="437">
        <f>IF(OR($W11="Pipeline",$W11="Dropped"),"-",IF($AC11="-","-",DAYS360(AB11,AC11,TRUE)/360))</f>
        <v>3.25</v>
      </c>
      <c r="CN11" s="344">
        <f>IF(W11="Closed",IF(AC11="-","-",YEAR(AC11)),"-")</f>
        <v>2005</v>
      </c>
      <c r="CO11" s="344" t="str">
        <f>IF(W11="Closed",IF(OR(BE11="S",BE11="MS",BE11="HS"),"S",IF(OR(BE11="U",BE11="MU",BE11="HU"),"U",IF(OR(BE11="NA",BE11="NR",BE11="NV",BE11="?",BE11="#"),"NR","-"))),"-")</f>
        <v>S</v>
      </c>
      <c r="CP11" s="249">
        <v>2</v>
      </c>
      <c r="CQ11" s="414">
        <v>1</v>
      </c>
      <c r="CR11" s="414">
        <v>4</v>
      </c>
      <c r="CS11" s="414">
        <v>0</v>
      </c>
      <c r="CT11" s="414">
        <v>0</v>
      </c>
      <c r="CU11" s="436">
        <v>0</v>
      </c>
      <c r="CV11" s="432" t="str">
        <f>IF(OR(DC11="-",DC11="",DC11="n/a"),"-",HYPERLINK(DC11,"PAD"))</f>
        <v>PAD</v>
      </c>
      <c r="CW11" s="417" t="str">
        <f>IF(OR(DD11="-",DD11="",DD11="n/a"),"-",HYPERLINK(DD11,"ICR"))</f>
        <v>ICR</v>
      </c>
      <c r="CX11" s="438" t="str">
        <f>IF(OR(DE11="-",DE11="",DE11="n/a"),"-",HYPERLINK(DE11,"IEG"))</f>
        <v>IEG</v>
      </c>
      <c r="CY11" s="687" t="str">
        <f>IF(OR(DF11="-",DF11="",DF11="n/a"),"-",HYPERLINK(DF11,"PPAR"))</f>
        <v>-</v>
      </c>
      <c r="CZ11" s="665" t="str">
        <f>IF(OR(DG11="-",DG11="",DG11="n/a"),"-",HYPERLINK(DG11,"PCR"))</f>
        <v>-</v>
      </c>
      <c r="DA11" s="665" t="str">
        <f>IF(OR(DH11="-",DH11="",DH11="n/a"),"-",HYPERLINK(DH11,"PP"))</f>
        <v>-</v>
      </c>
      <c r="DB11" s="688" t="str">
        <f>IF(OR(DI11="-",DI11="",DI11="n/a"),"-",HYPERLINK(DI11,"TA"))</f>
        <v>-</v>
      </c>
      <c r="DC11" s="897" t="s">
        <v>10521</v>
      </c>
      <c r="DD11" s="897" t="s">
        <v>10522</v>
      </c>
      <c r="DE11" s="897" t="s">
        <v>10523</v>
      </c>
      <c r="DF11" s="897" t="s">
        <v>33</v>
      </c>
      <c r="DG11" s="897" t="s">
        <v>33</v>
      </c>
      <c r="DH11" s="897" t="s">
        <v>33</v>
      </c>
      <c r="DI11" s="897" t="s">
        <v>33</v>
      </c>
      <c r="DJ11" s="806"/>
    </row>
    <row r="12" spans="1:143" ht="14.1" customHeight="1" x14ac:dyDescent="0.25">
      <c r="A12" s="702">
        <f>ROW()-1</f>
        <v>11</v>
      </c>
      <c r="B12" s="713" t="s">
        <v>7679</v>
      </c>
      <c r="C12" s="711" t="str">
        <f>HYPERLINK(E12,"OP")</f>
        <v>OP</v>
      </c>
      <c r="D12" s="711" t="str">
        <f>HYPERLINK(F12,"Prj")</f>
        <v>Prj</v>
      </c>
      <c r="E12" s="631" t="s">
        <v>8509</v>
      </c>
      <c r="F12" s="413" t="s">
        <v>8510</v>
      </c>
      <c r="G12" s="414" t="s">
        <v>33</v>
      </c>
      <c r="H12" s="414" t="s">
        <v>33</v>
      </c>
      <c r="I12" s="694" t="s">
        <v>33</v>
      </c>
      <c r="J12" s="697" t="s">
        <v>7680</v>
      </c>
      <c r="K12" s="727" t="s">
        <v>33</v>
      </c>
      <c r="L12" s="736" t="s">
        <v>16</v>
      </c>
      <c r="M12" s="696" t="s">
        <v>598</v>
      </c>
      <c r="N12" s="736" t="s">
        <v>18</v>
      </c>
      <c r="O12" s="736" t="s">
        <v>30</v>
      </c>
      <c r="P12" s="1080" t="s">
        <v>36</v>
      </c>
      <c r="Q12" s="1074" t="s">
        <v>33</v>
      </c>
      <c r="R12" s="698" t="s">
        <v>3888</v>
      </c>
      <c r="S12" s="1041" t="s">
        <v>33</v>
      </c>
      <c r="T12" s="908" t="s">
        <v>7681</v>
      </c>
      <c r="U12" s="905" t="s">
        <v>578</v>
      </c>
      <c r="V12" s="905" t="s">
        <v>1415</v>
      </c>
      <c r="W12" s="1068" t="s">
        <v>1773</v>
      </c>
      <c r="X12" s="1064">
        <v>34626</v>
      </c>
      <c r="Y12" s="1066">
        <v>35243</v>
      </c>
      <c r="Z12" s="1046">
        <v>1996</v>
      </c>
      <c r="AA12" s="1064">
        <v>35415</v>
      </c>
      <c r="AB12" s="1065">
        <v>36799</v>
      </c>
      <c r="AC12" s="1066">
        <v>38352</v>
      </c>
      <c r="AD12" s="1049">
        <v>0</v>
      </c>
      <c r="AE12" s="746">
        <v>40</v>
      </c>
      <c r="AF12" s="744">
        <v>0</v>
      </c>
      <c r="AG12" s="690">
        <v>40</v>
      </c>
      <c r="AH12" s="747" t="s">
        <v>33</v>
      </c>
      <c r="AI12" s="744">
        <v>0</v>
      </c>
      <c r="AJ12" s="1101">
        <v>30.759229999999999</v>
      </c>
      <c r="AK12" s="1102">
        <v>24.228807270000001</v>
      </c>
      <c r="AL12" s="1085"/>
      <c r="AM12" s="632"/>
      <c r="AN12" s="632">
        <v>3</v>
      </c>
      <c r="AO12" s="632"/>
      <c r="AP12" s="632"/>
      <c r="AQ12" s="757"/>
      <c r="AR12" s="778" t="s">
        <v>9118</v>
      </c>
      <c r="AS12" s="784">
        <f>AT12+AU12</f>
        <v>1.19</v>
      </c>
      <c r="AT12" s="784">
        <v>1.19</v>
      </c>
      <c r="AU12" s="785">
        <v>0</v>
      </c>
      <c r="AV12" s="734" t="s">
        <v>9119</v>
      </c>
      <c r="AW12" s="697" t="s">
        <v>7682</v>
      </c>
      <c r="AX12" s="697" t="s">
        <v>7683</v>
      </c>
      <c r="AY12" s="823" t="s">
        <v>33</v>
      </c>
      <c r="AZ12" s="736"/>
      <c r="BA12" s="736"/>
      <c r="BB12" s="840" t="s">
        <v>112</v>
      </c>
      <c r="BC12" s="841" t="s">
        <v>26</v>
      </c>
      <c r="BD12" s="846" t="s">
        <v>33</v>
      </c>
      <c r="BE12" s="840" t="s">
        <v>112</v>
      </c>
      <c r="BF12" s="841" t="s">
        <v>112</v>
      </c>
      <c r="BG12" s="842" t="s">
        <v>112</v>
      </c>
      <c r="BH12" s="905" t="s">
        <v>13072</v>
      </c>
      <c r="BI12" s="903" t="s">
        <v>4508</v>
      </c>
      <c r="BJ12" s="905" t="s">
        <v>4485</v>
      </c>
      <c r="BK12" s="903" t="s">
        <v>10472</v>
      </c>
      <c r="BL12" s="905" t="s">
        <v>13075</v>
      </c>
      <c r="BM12" s="903" t="s">
        <v>13771</v>
      </c>
      <c r="BN12" s="905" t="s">
        <v>0</v>
      </c>
      <c r="BO12" s="903" t="s">
        <v>0</v>
      </c>
      <c r="BP12" s="905" t="s">
        <v>0</v>
      </c>
      <c r="BQ12" s="903" t="s">
        <v>0</v>
      </c>
      <c r="BR12" s="909">
        <v>67</v>
      </c>
      <c r="BS12" s="903" t="s">
        <v>4577</v>
      </c>
      <c r="BT12" s="909">
        <v>69</v>
      </c>
      <c r="BU12" s="903" t="s">
        <v>4598</v>
      </c>
      <c r="BV12" s="909">
        <v>88</v>
      </c>
      <c r="BW12" s="903" t="s">
        <v>4513</v>
      </c>
      <c r="BX12" s="905" t="s">
        <v>0</v>
      </c>
      <c r="BY12" s="903" t="s">
        <v>4492</v>
      </c>
      <c r="BZ12" s="905" t="s">
        <v>0</v>
      </c>
      <c r="CA12" s="903" t="s">
        <v>4492</v>
      </c>
      <c r="CB12" s="340">
        <v>10</v>
      </c>
      <c r="CC12" s="249">
        <f>IF(ISBLANK(AL12),0,1)</f>
        <v>0</v>
      </c>
      <c r="CD12" s="414">
        <f>IF(ISBLANK(AM12),0,1)</f>
        <v>0</v>
      </c>
      <c r="CE12" s="414">
        <f>IF(ISBLANK(AN12),0,1)</f>
        <v>1</v>
      </c>
      <c r="CF12" s="414">
        <f>IF(ISBLANK(AO12),0,1)</f>
        <v>0</v>
      </c>
      <c r="CG12" s="414">
        <f>IF(ISBLANK(AP12),0,1)</f>
        <v>0</v>
      </c>
      <c r="CH12" s="436">
        <f>IF(ISBLANK(AQ12),0,1)</f>
        <v>0</v>
      </c>
      <c r="CI12" s="435">
        <f>IF($W12="Dropped","-",DAYS360(X12,Y12,TRUE)/360)</f>
        <v>1.6888888888888889</v>
      </c>
      <c r="CJ12" s="416">
        <f>IF(OR($W12="Pipeline",$W12="Dropped"),"-",IF(OR($AA12="-",$AA12="n/a"),"-",DAYS360(Y12,AA12,TRUE)/360))</f>
        <v>0.46944444444444444</v>
      </c>
      <c r="CK12" s="416">
        <f>IF(OR($W12="Pipeline",$W12="Dropped"),"-",IF($AC12="-","-",IF(OR($AA12="-",$AA12="n/a"),DAYS360(Y12,AC12,TRUE)/360,DAYS360(AA12,AC12,TRUE)/360)))</f>
        <v>8.0388888888888896</v>
      </c>
      <c r="CL12" s="416">
        <f>IF(OR($W12="Pipeline",$W12="Dropped"),"-",IF($AC12="-","-",DAYS360(X12,AC12,TRUE)/360))</f>
        <v>10.197222222222223</v>
      </c>
      <c r="CM12" s="437">
        <f>IF(OR($W12="Pipeline",$W12="Dropped"),"-",IF($AC12="-","-",DAYS360(AB12,AC12,TRUE)/360))</f>
        <v>4.25</v>
      </c>
      <c r="CN12" s="344">
        <f>IF(W12="Closed",IF(AC12="-","-",YEAR(AC12)),"-")</f>
        <v>2004</v>
      </c>
      <c r="CO12" s="344" t="str">
        <f>IF(W12="Closed",IF(OR(BE12="S",BE12="MS",BE12="HS"),"S",IF(OR(BE12="U",BE12="MU",BE12="HU"),"U",IF(OR(BE12="NA",BE12="NR",BE12="NV",BE12="?",BE12="#"),"NR","-"))),"-")</f>
        <v>U</v>
      </c>
      <c r="CP12" s="249">
        <v>0</v>
      </c>
      <c r="CQ12" s="414">
        <v>1</v>
      </c>
      <c r="CR12" s="414">
        <v>1</v>
      </c>
      <c r="CS12" s="414">
        <v>1</v>
      </c>
      <c r="CT12" s="414">
        <v>0</v>
      </c>
      <c r="CU12" s="436">
        <v>0</v>
      </c>
      <c r="CV12" s="432" t="str">
        <f>IF(OR(DC12="-",DC12="",DC12="n/a"),"-",HYPERLINK(DC12,"PAD"))</f>
        <v>-</v>
      </c>
      <c r="CW12" s="417" t="str">
        <f>IF(OR(DD12="-",DD12="",DD12="n/a"),"-",HYPERLINK(DD12,"ICR"))</f>
        <v>ICR</v>
      </c>
      <c r="CX12" s="438" t="str">
        <f>IF(OR(DE12="-",DE12="",DE12="n/a"),"-",HYPERLINK(DE12,"IEG"))</f>
        <v>IEG</v>
      </c>
      <c r="CY12" s="687" t="str">
        <f>IF(OR(DF12="-",DF12="",DF12="n/a"),"-",HYPERLINK(DF12,"PPAR"))</f>
        <v>-</v>
      </c>
      <c r="CZ12" s="665" t="str">
        <f>IF(OR(DG12="-",DG12="",DG12="n/a"),"-",HYPERLINK(DG12,"PCR"))</f>
        <v>-</v>
      </c>
      <c r="DA12" s="665" t="str">
        <f>IF(OR(DH12="-",DH12="",DH12="n/a"),"-",HYPERLINK(DH12,"PP"))</f>
        <v>-</v>
      </c>
      <c r="DB12" s="688" t="str">
        <f>IF(OR(DI12="-",DI12="",DI12="n/a"),"-",HYPERLINK(DI12,"TA"))</f>
        <v>-</v>
      </c>
      <c r="DC12" s="897" t="s">
        <v>33</v>
      </c>
      <c r="DD12" s="897" t="s">
        <v>10524</v>
      </c>
      <c r="DE12" s="897" t="s">
        <v>10525</v>
      </c>
      <c r="DF12" s="897" t="s">
        <v>33</v>
      </c>
      <c r="DG12" s="897" t="s">
        <v>33</v>
      </c>
      <c r="DH12" s="897" t="s">
        <v>33</v>
      </c>
      <c r="DI12" s="897" t="s">
        <v>33</v>
      </c>
      <c r="DJ12" s="734"/>
    </row>
    <row r="13" spans="1:143" ht="14.1" customHeight="1" x14ac:dyDescent="0.25">
      <c r="A13" s="703">
        <f>ROW()-1</f>
        <v>12</v>
      </c>
      <c r="B13" s="710" t="s">
        <v>1244</v>
      </c>
      <c r="C13" s="711" t="str">
        <f>HYPERLINK(E13,"OP")</f>
        <v>OP</v>
      </c>
      <c r="D13" s="711" t="str">
        <f>HYPERLINK(F13,"Prj")</f>
        <v>Prj</v>
      </c>
      <c r="E13" s="704" t="s">
        <v>6024</v>
      </c>
      <c r="F13" s="415" t="s">
        <v>6065</v>
      </c>
      <c r="G13" s="414" t="s">
        <v>33</v>
      </c>
      <c r="H13" s="414" t="s">
        <v>33</v>
      </c>
      <c r="I13" s="694" t="s">
        <v>33</v>
      </c>
      <c r="J13" s="686" t="s">
        <v>10245</v>
      </c>
      <c r="K13" s="199" t="s">
        <v>33</v>
      </c>
      <c r="L13" s="693" t="s">
        <v>16</v>
      </c>
      <c r="M13" s="696" t="s">
        <v>274</v>
      </c>
      <c r="N13" s="732" t="s">
        <v>18</v>
      </c>
      <c r="O13" s="732" t="s">
        <v>30</v>
      </c>
      <c r="P13" s="1080" t="s">
        <v>1763</v>
      </c>
      <c r="Q13" s="1074" t="s">
        <v>33</v>
      </c>
      <c r="R13" s="698" t="s">
        <v>33</v>
      </c>
      <c r="S13" s="907" t="s">
        <v>3602</v>
      </c>
      <c r="T13" s="908" t="s">
        <v>3602</v>
      </c>
      <c r="U13" s="905" t="s">
        <v>590</v>
      </c>
      <c r="V13" s="905" t="s">
        <v>10383</v>
      </c>
      <c r="W13" s="1068" t="s">
        <v>1773</v>
      </c>
      <c r="X13" s="1064">
        <v>34895</v>
      </c>
      <c r="Y13" s="1066">
        <v>35864</v>
      </c>
      <c r="Z13" s="1046">
        <v>1998</v>
      </c>
      <c r="AA13" s="1064">
        <v>36167</v>
      </c>
      <c r="AB13" s="1065">
        <v>37925</v>
      </c>
      <c r="AC13" s="1066">
        <v>38442</v>
      </c>
      <c r="AD13" s="638">
        <v>0</v>
      </c>
      <c r="AE13" s="639">
        <v>65</v>
      </c>
      <c r="AF13" s="744">
        <v>0</v>
      </c>
      <c r="AG13" s="690">
        <v>65</v>
      </c>
      <c r="AH13" s="747" t="s">
        <v>33</v>
      </c>
      <c r="AI13" s="744">
        <v>0</v>
      </c>
      <c r="AJ13" s="1099">
        <v>65</v>
      </c>
      <c r="AK13" s="1100">
        <v>61.586576819999998</v>
      </c>
      <c r="AL13" s="646"/>
      <c r="AM13" s="647"/>
      <c r="AN13" s="647">
        <v>2</v>
      </c>
      <c r="AO13" s="647"/>
      <c r="AP13" s="647"/>
      <c r="AQ13" s="648"/>
      <c r="AR13" s="779" t="s">
        <v>3413</v>
      </c>
      <c r="AS13" s="649">
        <f>AT13+AU13</f>
        <v>3</v>
      </c>
      <c r="AT13" s="649">
        <v>3</v>
      </c>
      <c r="AU13" s="650">
        <v>0</v>
      </c>
      <c r="AV13" s="686" t="s">
        <v>1589</v>
      </c>
      <c r="AW13" s="686" t="s">
        <v>1923</v>
      </c>
      <c r="AX13" s="686" t="s">
        <v>2205</v>
      </c>
      <c r="AY13" s="819">
        <v>38349</v>
      </c>
      <c r="AZ13" s="721" t="s">
        <v>26</v>
      </c>
      <c r="BA13" s="828" t="s">
        <v>37</v>
      </c>
      <c r="BB13" s="625" t="s">
        <v>26</v>
      </c>
      <c r="BC13" s="626" t="s">
        <v>26</v>
      </c>
      <c r="BD13" s="633" t="s">
        <v>33</v>
      </c>
      <c r="BE13" s="625" t="s">
        <v>112</v>
      </c>
      <c r="BF13" s="626" t="s">
        <v>112</v>
      </c>
      <c r="BG13" s="633" t="s">
        <v>112</v>
      </c>
      <c r="BH13" s="905" t="s">
        <v>4503</v>
      </c>
      <c r="BI13" s="903" t="s">
        <v>4703</v>
      </c>
      <c r="BJ13" s="905" t="s">
        <v>4485</v>
      </c>
      <c r="BK13" s="903" t="s">
        <v>10472</v>
      </c>
      <c r="BL13" s="905" t="s">
        <v>4493</v>
      </c>
      <c r="BM13" s="903" t="s">
        <v>4705</v>
      </c>
      <c r="BN13" s="905" t="s">
        <v>4525</v>
      </c>
      <c r="BO13" s="903" t="s">
        <v>10476</v>
      </c>
      <c r="BP13" s="905" t="s">
        <v>4515</v>
      </c>
      <c r="BQ13" s="903" t="s">
        <v>4704</v>
      </c>
      <c r="BR13" s="909">
        <v>65</v>
      </c>
      <c r="BS13" s="903" t="s">
        <v>4509</v>
      </c>
      <c r="BT13" s="909">
        <v>78</v>
      </c>
      <c r="BU13" s="903" t="s">
        <v>4511</v>
      </c>
      <c r="BV13" s="909">
        <v>51</v>
      </c>
      <c r="BW13" s="903" t="s">
        <v>4520</v>
      </c>
      <c r="BX13" s="909">
        <v>57</v>
      </c>
      <c r="BY13" s="903" t="s">
        <v>4527</v>
      </c>
      <c r="BZ13" s="909">
        <v>26</v>
      </c>
      <c r="CA13" s="903" t="s">
        <v>4517</v>
      </c>
      <c r="CB13" s="340">
        <v>10</v>
      </c>
      <c r="CC13" s="249">
        <f>IF(ISBLANK(AL13),0,1)</f>
        <v>0</v>
      </c>
      <c r="CD13" s="414">
        <f>IF(ISBLANK(AM13),0,1)</f>
        <v>0</v>
      </c>
      <c r="CE13" s="414">
        <f>IF(ISBLANK(AN13),0,1)</f>
        <v>1</v>
      </c>
      <c r="CF13" s="414">
        <f>IF(ISBLANK(AO13),0,1)</f>
        <v>0</v>
      </c>
      <c r="CG13" s="414">
        <f>IF(ISBLANK(AP13),0,1)</f>
        <v>0</v>
      </c>
      <c r="CH13" s="436">
        <f>IF(ISBLANK(AQ13),0,1)</f>
        <v>0</v>
      </c>
      <c r="CI13" s="435">
        <f>IF($W13="Dropped","-",DAYS360(X13,Y13,TRUE)/360)</f>
        <v>2.6527777777777777</v>
      </c>
      <c r="CJ13" s="416">
        <f>IF(OR($W13="Pipeline",$W13="Dropped"),"-",IF(OR($AA13="-",$AA13="n/a"),"-",DAYS360(Y13,AA13,TRUE)/360))</f>
        <v>0.82499999999999996</v>
      </c>
      <c r="CK13" s="416">
        <f>IF(OR($W13="Pipeline",$W13="Dropped"),"-",IF($AC13="-","-",IF(OR($AA13="-",$AA13="n/a"),DAYS360(Y13,AC13,TRUE)/360,DAYS360(AA13,AC13,TRUE)/360)))</f>
        <v>6.2305555555555552</v>
      </c>
      <c r="CL13" s="416">
        <f>IF(OR($W13="Pipeline",$W13="Dropped"),"-",IF($AC13="-","-",DAYS360(X13,AC13,TRUE)/360))</f>
        <v>9.7083333333333339</v>
      </c>
      <c r="CM13" s="437">
        <f>IF(OR($W13="Pipeline",$W13="Dropped"),"-",IF($AC13="-","-",DAYS360(AB13,AC13,TRUE)/360))</f>
        <v>1.4166666666666667</v>
      </c>
      <c r="CN13" s="344">
        <f>IF(W13="Closed",IF(AC13="-","-",YEAR(AC13)),"-")</f>
        <v>2005</v>
      </c>
      <c r="CO13" s="344" t="str">
        <f>IF(W13="Closed",IF(OR(BE13="S",BE13="MS",BE13="HS"),"S",IF(OR(BE13="U",BE13="MU",BE13="HU"),"U",IF(OR(BE13="NA",BE13="NR",BE13="NV",BE13="?",BE13="#"),"NR","-"))),"-")</f>
        <v>U</v>
      </c>
      <c r="CP13" s="249">
        <v>1</v>
      </c>
      <c r="CQ13" s="414">
        <v>2</v>
      </c>
      <c r="CR13" s="414">
        <v>1</v>
      </c>
      <c r="CS13" s="414">
        <v>0</v>
      </c>
      <c r="CT13" s="414">
        <v>0</v>
      </c>
      <c r="CU13" s="436">
        <v>0</v>
      </c>
      <c r="CV13" s="432" t="str">
        <f>IF(OR(DC13="-",DC13="",DC13="n/a"),"-",HYPERLINK(DC13,"PAD"))</f>
        <v>PAD</v>
      </c>
      <c r="CW13" s="417" t="str">
        <f>IF(OR(DD13="-",DD13="",DD13="n/a"),"-",HYPERLINK(DD13,"ICR"))</f>
        <v>ICR</v>
      </c>
      <c r="CX13" s="438" t="str">
        <f>IF(OR(DE13="-",DE13="",DE13="n/a"),"-",HYPERLINK(DE13,"IEG"))</f>
        <v>IEG</v>
      </c>
      <c r="CY13" s="687" t="str">
        <f>IF(OR(DF13="-",DF13="",DF13="n/a"),"-",HYPERLINK(DF13,"PPAR"))</f>
        <v>-</v>
      </c>
      <c r="CZ13" s="665" t="str">
        <f>IF(OR(DG13="-",DG13="",DG13="n/a"),"-",HYPERLINK(DG13,"PCR"))</f>
        <v>-</v>
      </c>
      <c r="DA13" s="665" t="str">
        <f>IF(OR(DH13="-",DH13="",DH13="n/a"),"-",HYPERLINK(DH13,"PP"))</f>
        <v>-</v>
      </c>
      <c r="DB13" s="688" t="str">
        <f>IF(OR(DI13="-",DI13="",DI13="n/a"),"-",HYPERLINK(DI13,"TA"))</f>
        <v>-</v>
      </c>
      <c r="DC13" s="897" t="s">
        <v>10526</v>
      </c>
      <c r="DD13" s="897" t="s">
        <v>10527</v>
      </c>
      <c r="DE13" s="897" t="s">
        <v>10528</v>
      </c>
      <c r="DF13" s="897" t="s">
        <v>33</v>
      </c>
      <c r="DG13" s="897" t="s">
        <v>33</v>
      </c>
      <c r="DH13" s="897" t="s">
        <v>33</v>
      </c>
      <c r="DI13" s="897" t="s">
        <v>33</v>
      </c>
      <c r="DJ13" s="734"/>
    </row>
    <row r="14" spans="1:143" ht="14.1" customHeight="1" x14ac:dyDescent="0.25">
      <c r="A14" s="702">
        <f>ROW()-1</f>
        <v>13</v>
      </c>
      <c r="B14" s="713" t="s">
        <v>7795</v>
      </c>
      <c r="C14" s="711" t="str">
        <f>HYPERLINK(E14,"OP")</f>
        <v>OP</v>
      </c>
      <c r="D14" s="711" t="str">
        <f>HYPERLINK(F14,"Prj")</f>
        <v>Prj</v>
      </c>
      <c r="E14" s="631" t="s">
        <v>8573</v>
      </c>
      <c r="F14" s="413" t="s">
        <v>8574</v>
      </c>
      <c r="G14" s="414" t="s">
        <v>33</v>
      </c>
      <c r="H14" s="414" t="s">
        <v>33</v>
      </c>
      <c r="I14" s="694" t="s">
        <v>33</v>
      </c>
      <c r="J14" s="697" t="s">
        <v>7796</v>
      </c>
      <c r="K14" s="727" t="s">
        <v>33</v>
      </c>
      <c r="L14" s="736" t="s">
        <v>16</v>
      </c>
      <c r="M14" s="697" t="s">
        <v>274</v>
      </c>
      <c r="N14" s="736" t="s">
        <v>18</v>
      </c>
      <c r="O14" s="736" t="s">
        <v>30</v>
      </c>
      <c r="P14" s="1080" t="s">
        <v>36</v>
      </c>
      <c r="Q14" s="1074" t="s">
        <v>33</v>
      </c>
      <c r="R14" s="698" t="s">
        <v>33</v>
      </c>
      <c r="S14" s="1041" t="s">
        <v>33</v>
      </c>
      <c r="T14" s="908" t="s">
        <v>3956</v>
      </c>
      <c r="U14" s="905" t="s">
        <v>590</v>
      </c>
      <c r="V14" s="905" t="s">
        <v>1415</v>
      </c>
      <c r="W14" s="1068" t="s">
        <v>1773</v>
      </c>
      <c r="X14" s="1064">
        <v>35696</v>
      </c>
      <c r="Y14" s="1066">
        <v>35906</v>
      </c>
      <c r="Z14" s="1046">
        <v>1998</v>
      </c>
      <c r="AA14" s="1064">
        <v>36101</v>
      </c>
      <c r="AB14" s="1065">
        <v>38017</v>
      </c>
      <c r="AC14" s="1066">
        <v>40755</v>
      </c>
      <c r="AD14" s="1049">
        <v>0</v>
      </c>
      <c r="AE14" s="746">
        <v>27.6</v>
      </c>
      <c r="AF14" s="744">
        <v>0</v>
      </c>
      <c r="AG14" s="690">
        <v>27.6</v>
      </c>
      <c r="AH14" s="747" t="s">
        <v>33</v>
      </c>
      <c r="AI14" s="744">
        <v>0</v>
      </c>
      <c r="AJ14" s="1101">
        <v>95.193863780000001</v>
      </c>
      <c r="AK14" s="1102">
        <v>93.881053949999995</v>
      </c>
      <c r="AL14" s="1085"/>
      <c r="AM14" s="632"/>
      <c r="AN14" s="632">
        <v>3</v>
      </c>
      <c r="AO14" s="632"/>
      <c r="AP14" s="632"/>
      <c r="AQ14" s="757"/>
      <c r="AR14" s="778" t="s">
        <v>9120</v>
      </c>
      <c r="AS14" s="784">
        <f>AT14+AU14</f>
        <v>22.85</v>
      </c>
      <c r="AT14" s="784">
        <v>22.85</v>
      </c>
      <c r="AU14" s="785">
        <v>0</v>
      </c>
      <c r="AV14" s="734" t="s">
        <v>9121</v>
      </c>
      <c r="AW14" s="697" t="s">
        <v>4879</v>
      </c>
      <c r="AX14" s="697" t="s">
        <v>7797</v>
      </c>
      <c r="AY14" s="823">
        <v>40924</v>
      </c>
      <c r="AZ14" s="736" t="s">
        <v>26</v>
      </c>
      <c r="BA14" s="736" t="s">
        <v>26</v>
      </c>
      <c r="BB14" s="840" t="s">
        <v>22</v>
      </c>
      <c r="BC14" s="841" t="s">
        <v>22</v>
      </c>
      <c r="BD14" s="842" t="s">
        <v>22</v>
      </c>
      <c r="BE14" s="840" t="s">
        <v>26</v>
      </c>
      <c r="BF14" s="841" t="s">
        <v>22</v>
      </c>
      <c r="BG14" s="842" t="s">
        <v>22</v>
      </c>
      <c r="BH14" s="905" t="s">
        <v>13072</v>
      </c>
      <c r="BI14" s="903" t="s">
        <v>4508</v>
      </c>
      <c r="BJ14" s="905" t="s">
        <v>4503</v>
      </c>
      <c r="BK14" s="903" t="s">
        <v>4703</v>
      </c>
      <c r="BL14" s="905" t="s">
        <v>4485</v>
      </c>
      <c r="BM14" s="903" t="s">
        <v>10472</v>
      </c>
      <c r="BN14" s="905" t="s">
        <v>4634</v>
      </c>
      <c r="BO14" s="903" t="s">
        <v>4635</v>
      </c>
      <c r="BP14" s="905" t="s">
        <v>0</v>
      </c>
      <c r="BQ14" s="903" t="s">
        <v>0</v>
      </c>
      <c r="BR14" s="909">
        <v>68</v>
      </c>
      <c r="BS14" s="903" t="s">
        <v>4557</v>
      </c>
      <c r="BT14" s="909">
        <v>57</v>
      </c>
      <c r="BU14" s="903" t="s">
        <v>4527</v>
      </c>
      <c r="BV14" s="909">
        <v>63</v>
      </c>
      <c r="BW14" s="903" t="s">
        <v>4512</v>
      </c>
      <c r="BX14" s="905" t="s">
        <v>0</v>
      </c>
      <c r="BY14" s="903" t="s">
        <v>4492</v>
      </c>
      <c r="BZ14" s="905" t="s">
        <v>0</v>
      </c>
      <c r="CA14" s="903" t="s">
        <v>4492</v>
      </c>
      <c r="CB14" s="340">
        <v>10</v>
      </c>
      <c r="CC14" s="249">
        <f>IF(ISBLANK(AL14),0,1)</f>
        <v>0</v>
      </c>
      <c r="CD14" s="414">
        <f>IF(ISBLANK(AM14),0,1)</f>
        <v>0</v>
      </c>
      <c r="CE14" s="414">
        <f>IF(ISBLANK(AN14),0,1)</f>
        <v>1</v>
      </c>
      <c r="CF14" s="414">
        <f>IF(ISBLANK(AO14),0,1)</f>
        <v>0</v>
      </c>
      <c r="CG14" s="414">
        <f>IF(ISBLANK(AP14),0,1)</f>
        <v>0</v>
      </c>
      <c r="CH14" s="436">
        <f>IF(ISBLANK(AQ14),0,1)</f>
        <v>0</v>
      </c>
      <c r="CI14" s="435">
        <f>IF($W14="Dropped","-",DAYS360(X14,Y14,TRUE)/360)</f>
        <v>0.57777777777777772</v>
      </c>
      <c r="CJ14" s="416">
        <f>IF(OR($W14="Pipeline",$W14="Dropped"),"-",IF(OR($AA14="-",$AA14="n/a"),"-",DAYS360(Y14,AA14,TRUE)/360))</f>
        <v>0.53055555555555556</v>
      </c>
      <c r="CK14" s="416">
        <f>IF(OR($W14="Pipeline",$W14="Dropped"),"-",IF($AC14="-","-",IF(OR($AA14="-",$AA14="n/a"),DAYS360(Y14,AC14,TRUE)/360,DAYS360(AA14,AC14,TRUE)/360)))</f>
        <v>12.744444444444444</v>
      </c>
      <c r="CL14" s="416">
        <f>IF(OR($W14="Pipeline",$W14="Dropped"),"-",IF($AC14="-","-",DAYS360(X14,AC14,TRUE)/360))</f>
        <v>13.852777777777778</v>
      </c>
      <c r="CM14" s="437">
        <f>IF(OR($W14="Pipeline",$W14="Dropped"),"-",IF($AC14="-","-",DAYS360(AB14,AC14,TRUE)/360))</f>
        <v>7.5</v>
      </c>
      <c r="CN14" s="344">
        <f>IF(W14="Closed",IF(AC14="-","-",YEAR(AC14)),"-")</f>
        <v>2011</v>
      </c>
      <c r="CO14" s="344" t="str">
        <f>IF(W14="Closed",IF(OR(BE14="S",BE14="MS",BE14="HS"),"S",IF(OR(BE14="U",BE14="MU",BE14="HU"),"U",IF(OR(BE14="NA",BE14="NR",BE14="NV",BE14="?",BE14="#"),"NR","-"))),"-")</f>
        <v>S</v>
      </c>
      <c r="CP14" s="249">
        <v>1</v>
      </c>
      <c r="CQ14" s="414">
        <v>2</v>
      </c>
      <c r="CR14" s="414">
        <v>1</v>
      </c>
      <c r="CS14" s="414">
        <v>0</v>
      </c>
      <c r="CT14" s="414">
        <v>0</v>
      </c>
      <c r="CU14" s="436">
        <v>0</v>
      </c>
      <c r="CV14" s="432" t="str">
        <f>IF(OR(DC14="-",DC14="",DC14="n/a"),"-",HYPERLINK(DC14,"PAD"))</f>
        <v>PAD</v>
      </c>
      <c r="CW14" s="417" t="str">
        <f>IF(OR(DD14="-",DD14="",DD14="n/a"),"-",HYPERLINK(DD14,"ICR"))</f>
        <v>ICR</v>
      </c>
      <c r="CX14" s="438" t="str">
        <f>IF(OR(DE14="-",DE14="",DE14="n/a"),"-",HYPERLINK(DE14,"IEG"))</f>
        <v>IEG</v>
      </c>
      <c r="CY14" s="687" t="str">
        <f>IF(OR(DF14="-",DF14="",DF14="n/a"),"-",HYPERLINK(DF14,"PPAR"))</f>
        <v>-</v>
      </c>
      <c r="CZ14" s="665" t="str">
        <f>IF(OR(DG14="-",DG14="",DG14="n/a"),"-",HYPERLINK(DG14,"PCR"))</f>
        <v>-</v>
      </c>
      <c r="DA14" s="665" t="str">
        <f>IF(OR(DH14="-",DH14="",DH14="n/a"),"-",HYPERLINK(DH14,"PP"))</f>
        <v>PP</v>
      </c>
      <c r="DB14" s="688" t="str">
        <f>IF(OR(DI14="-",DI14="",DI14="n/a"),"-",HYPERLINK(DI14,"TA"))</f>
        <v>-</v>
      </c>
      <c r="DC14" s="897" t="s">
        <v>10529</v>
      </c>
      <c r="DD14" s="897" t="s">
        <v>10530</v>
      </c>
      <c r="DE14" s="897" t="s">
        <v>10531</v>
      </c>
      <c r="DF14" s="897" t="s">
        <v>33</v>
      </c>
      <c r="DG14" s="897" t="s">
        <v>33</v>
      </c>
      <c r="DH14" s="897" t="s">
        <v>10532</v>
      </c>
      <c r="DI14" s="897" t="s">
        <v>33</v>
      </c>
      <c r="DJ14" s="734"/>
    </row>
    <row r="15" spans="1:143" ht="14.1" customHeight="1" x14ac:dyDescent="0.25">
      <c r="A15" s="702">
        <f>ROW()-1</f>
        <v>14</v>
      </c>
      <c r="B15" s="710" t="s">
        <v>319</v>
      </c>
      <c r="C15" s="711" t="str">
        <f>HYPERLINK(E15,"OP")</f>
        <v>OP</v>
      </c>
      <c r="D15" s="711" t="str">
        <f>HYPERLINK(F15,"Prj")</f>
        <v>Prj</v>
      </c>
      <c r="E15" s="704" t="s">
        <v>6025</v>
      </c>
      <c r="F15" s="415" t="s">
        <v>6066</v>
      </c>
      <c r="G15" s="414" t="s">
        <v>33</v>
      </c>
      <c r="H15" s="414" t="s">
        <v>33</v>
      </c>
      <c r="I15" s="694" t="s">
        <v>33</v>
      </c>
      <c r="J15" s="686" t="s">
        <v>320</v>
      </c>
      <c r="K15" s="199" t="s">
        <v>33</v>
      </c>
      <c r="L15" s="693" t="s">
        <v>16</v>
      </c>
      <c r="M15" s="696" t="s">
        <v>89</v>
      </c>
      <c r="N15" s="693" t="s">
        <v>18</v>
      </c>
      <c r="O15" s="693" t="s">
        <v>54</v>
      </c>
      <c r="P15" s="1080" t="s">
        <v>1419</v>
      </c>
      <c r="Q15" s="1074" t="s">
        <v>33</v>
      </c>
      <c r="R15" s="698" t="s">
        <v>33</v>
      </c>
      <c r="S15" s="1041" t="s">
        <v>33</v>
      </c>
      <c r="T15" s="908" t="s">
        <v>3603</v>
      </c>
      <c r="U15" s="905" t="s">
        <v>10384</v>
      </c>
      <c r="V15" s="905" t="s">
        <v>612</v>
      </c>
      <c r="W15" s="1068" t="s">
        <v>1773</v>
      </c>
      <c r="X15" s="1064">
        <v>32191</v>
      </c>
      <c r="Y15" s="1066">
        <v>34494</v>
      </c>
      <c r="Z15" s="1046">
        <v>1994</v>
      </c>
      <c r="AA15" s="1064">
        <v>34675</v>
      </c>
      <c r="AB15" s="1065">
        <v>36707</v>
      </c>
      <c r="AC15" s="1066">
        <v>37072</v>
      </c>
      <c r="AD15" s="1050">
        <v>0</v>
      </c>
      <c r="AE15" s="749">
        <v>22.6</v>
      </c>
      <c r="AF15" s="744">
        <v>0</v>
      </c>
      <c r="AG15" s="690">
        <v>22.6</v>
      </c>
      <c r="AH15" s="747" t="s">
        <v>33</v>
      </c>
      <c r="AI15" s="744">
        <v>0</v>
      </c>
      <c r="AJ15" s="1099">
        <v>22.6</v>
      </c>
      <c r="AK15" s="1100">
        <v>18.94871148</v>
      </c>
      <c r="AL15" s="1086"/>
      <c r="AM15" s="760" t="s">
        <v>2496</v>
      </c>
      <c r="AN15" s="760"/>
      <c r="AO15" s="760"/>
      <c r="AP15" s="760"/>
      <c r="AQ15" s="761">
        <v>13</v>
      </c>
      <c r="AR15" s="779" t="s">
        <v>4458</v>
      </c>
      <c r="AS15" s="649">
        <f>AT15+AU15</f>
        <v>11</v>
      </c>
      <c r="AT15" s="649">
        <v>11</v>
      </c>
      <c r="AU15" s="650">
        <v>0</v>
      </c>
      <c r="AV15" s="807" t="s">
        <v>2497</v>
      </c>
      <c r="AW15" s="686" t="s">
        <v>1919</v>
      </c>
      <c r="AX15" s="686" t="s">
        <v>1900</v>
      </c>
      <c r="AY15" s="819">
        <v>37060</v>
      </c>
      <c r="AZ15" s="721" t="s">
        <v>26</v>
      </c>
      <c r="BA15" s="693" t="s">
        <v>26</v>
      </c>
      <c r="BB15" s="625" t="s">
        <v>26</v>
      </c>
      <c r="BC15" s="626" t="s">
        <v>26</v>
      </c>
      <c r="BD15" s="633" t="s">
        <v>26</v>
      </c>
      <c r="BE15" s="625" t="s">
        <v>45</v>
      </c>
      <c r="BF15" s="626" t="s">
        <v>112</v>
      </c>
      <c r="BG15" s="633" t="s">
        <v>112</v>
      </c>
      <c r="BH15" s="905" t="s">
        <v>4485</v>
      </c>
      <c r="BI15" s="903" t="s">
        <v>10472</v>
      </c>
      <c r="BJ15" s="905" t="s">
        <v>4493</v>
      </c>
      <c r="BK15" s="903" t="s">
        <v>4705</v>
      </c>
      <c r="BL15" s="905" t="s">
        <v>0</v>
      </c>
      <c r="BM15" s="903" t="s">
        <v>0</v>
      </c>
      <c r="BN15" s="905" t="s">
        <v>0</v>
      </c>
      <c r="BO15" s="903" t="s">
        <v>0</v>
      </c>
      <c r="BP15" s="905" t="s">
        <v>0</v>
      </c>
      <c r="BQ15" s="903" t="s">
        <v>0</v>
      </c>
      <c r="BR15" s="909">
        <v>25</v>
      </c>
      <c r="BS15" s="903" t="s">
        <v>4489</v>
      </c>
      <c r="BT15" s="909">
        <v>27</v>
      </c>
      <c r="BU15" s="903" t="s">
        <v>4490</v>
      </c>
      <c r="BV15" s="905" t="s">
        <v>0</v>
      </c>
      <c r="BW15" s="903" t="s">
        <v>4492</v>
      </c>
      <c r="BX15" s="905" t="s">
        <v>0</v>
      </c>
      <c r="BY15" s="903" t="s">
        <v>4492</v>
      </c>
      <c r="BZ15" s="905" t="s">
        <v>0</v>
      </c>
      <c r="CA15" s="903" t="s">
        <v>4492</v>
      </c>
      <c r="CB15" s="340">
        <v>10</v>
      </c>
      <c r="CC15" s="249">
        <f>IF(ISBLANK(AL15),0,1)</f>
        <v>0</v>
      </c>
      <c r="CD15" s="414">
        <f>IF(ISBLANK(AM15),0,1)</f>
        <v>1</v>
      </c>
      <c r="CE15" s="414">
        <f>IF(ISBLANK(AN15),0,1)</f>
        <v>0</v>
      </c>
      <c r="CF15" s="414">
        <f>IF(ISBLANK(AO15),0,1)</f>
        <v>0</v>
      </c>
      <c r="CG15" s="414">
        <f>IF(ISBLANK(AP15),0,1)</f>
        <v>0</v>
      </c>
      <c r="CH15" s="436">
        <f>IF(ISBLANK(AQ15),0,1)</f>
        <v>1</v>
      </c>
      <c r="CI15" s="435">
        <f>IF($W15="Dropped","-",DAYS360(X15,Y15,TRUE)/360)</f>
        <v>6.3083333333333336</v>
      </c>
      <c r="CJ15" s="416">
        <f>IF(OR($W15="Pipeline",$W15="Dropped"),"-",IF(OR($AA15="-",$AA15="n/a"),"-",DAYS360(Y15,AA15,TRUE)/360))</f>
        <v>0.49444444444444446</v>
      </c>
      <c r="CK15" s="416">
        <f>IF(OR($W15="Pipeline",$W15="Dropped"),"-",IF($AC15="-","-",IF(OR($AA15="-",$AA15="n/a"),DAYS360(Y15,AC15,TRUE)/360,DAYS360(AA15,AC15,TRUE)/360)))</f>
        <v>6.5638888888888891</v>
      </c>
      <c r="CL15" s="416">
        <f>IF(OR($W15="Pipeline",$W15="Dropped"),"-",IF($AC15="-","-",DAYS360(X15,AC15,TRUE)/360))</f>
        <v>13.366666666666667</v>
      </c>
      <c r="CM15" s="437">
        <f>IF(OR($W15="Pipeline",$W15="Dropped"),"-",IF($AC15="-","-",DAYS360(AB15,AC15,TRUE)/360))</f>
        <v>1</v>
      </c>
      <c r="CN15" s="344">
        <f>IF(W15="Closed",IF(AC15="-","-",YEAR(AC15)),"-")</f>
        <v>2001</v>
      </c>
      <c r="CO15" s="344" t="str">
        <f>IF(W15="Closed",IF(OR(BE15="S",BE15="MS",BE15="HS"),"S",IF(OR(BE15="U",BE15="MU",BE15="HU"),"U",IF(OR(BE15="NA",BE15="NR",BE15="NV",BE15="?",BE15="#"),"NR","-"))),"-")</f>
        <v>U</v>
      </c>
      <c r="CP15" s="249">
        <v>0</v>
      </c>
      <c r="CQ15" s="414">
        <v>6</v>
      </c>
      <c r="CR15" s="414">
        <v>1</v>
      </c>
      <c r="CS15" s="414">
        <v>1</v>
      </c>
      <c r="CT15" s="414">
        <v>0</v>
      </c>
      <c r="CU15" s="436">
        <v>0</v>
      </c>
      <c r="CV15" s="432" t="str">
        <f>IF(OR(DC15="-",DC15="",DC15="n/a"),"-",HYPERLINK(DC15,"PAD"))</f>
        <v>-</v>
      </c>
      <c r="CW15" s="417" t="str">
        <f>IF(OR(DD15="-",DD15="",DD15="n/a"),"-",HYPERLINK(DD15,"ICR"))</f>
        <v>ICR</v>
      </c>
      <c r="CX15" s="438" t="str">
        <f>IF(OR(DE15="-",DE15="",DE15="n/a"),"-",HYPERLINK(DE15,"IEG"))</f>
        <v>IEG</v>
      </c>
      <c r="CY15" s="687" t="str">
        <f>IF(OR(DF15="-",DF15="",DF15="n/a"),"-",HYPERLINK(DF15,"PPAR"))</f>
        <v>-</v>
      </c>
      <c r="CZ15" s="665" t="str">
        <f>IF(OR(DG15="-",DG15="",DG15="n/a"),"-",HYPERLINK(DG15,"PCR"))</f>
        <v>-</v>
      </c>
      <c r="DA15" s="665" t="str">
        <f>IF(OR(DH15="-",DH15="",DH15="n/a"),"-",HYPERLINK(DH15,"PP"))</f>
        <v>-</v>
      </c>
      <c r="DB15" s="688" t="str">
        <f>IF(OR(DI15="-",DI15="",DI15="n/a"),"-",HYPERLINK(DI15,"TA"))</f>
        <v>-</v>
      </c>
      <c r="DC15" s="897" t="s">
        <v>33</v>
      </c>
      <c r="DD15" s="897" t="s">
        <v>10533</v>
      </c>
      <c r="DE15" s="897" t="s">
        <v>10534</v>
      </c>
      <c r="DF15" s="897" t="s">
        <v>33</v>
      </c>
      <c r="DG15" s="897" t="s">
        <v>33</v>
      </c>
      <c r="DH15" s="897" t="s">
        <v>33</v>
      </c>
      <c r="DI15" s="897" t="s">
        <v>33</v>
      </c>
      <c r="DJ15" s="734"/>
    </row>
    <row r="16" spans="1:143" ht="14.1" customHeight="1" x14ac:dyDescent="0.25">
      <c r="A16" s="703">
        <f>ROW()-1</f>
        <v>15</v>
      </c>
      <c r="B16" s="710" t="s">
        <v>1245</v>
      </c>
      <c r="C16" s="711" t="str">
        <f>HYPERLINK(E16,"OP")</f>
        <v>OP</v>
      </c>
      <c r="D16" s="711" t="str">
        <f>HYPERLINK(F16,"Prj")</f>
        <v>Prj</v>
      </c>
      <c r="E16" s="704" t="s">
        <v>6026</v>
      </c>
      <c r="F16" s="415" t="s">
        <v>6067</v>
      </c>
      <c r="G16" s="414" t="s">
        <v>33</v>
      </c>
      <c r="H16" s="414" t="s">
        <v>33</v>
      </c>
      <c r="I16" s="694" t="s">
        <v>33</v>
      </c>
      <c r="J16" s="686" t="s">
        <v>10247</v>
      </c>
      <c r="K16" s="199" t="s">
        <v>33</v>
      </c>
      <c r="L16" s="693" t="s">
        <v>16</v>
      </c>
      <c r="M16" s="696" t="s">
        <v>89</v>
      </c>
      <c r="N16" s="732" t="s">
        <v>18</v>
      </c>
      <c r="O16" s="732" t="s">
        <v>30</v>
      </c>
      <c r="P16" s="1080" t="s">
        <v>1763</v>
      </c>
      <c r="Q16" s="1074" t="s">
        <v>33</v>
      </c>
      <c r="R16" s="698" t="s">
        <v>33</v>
      </c>
      <c r="S16" s="907" t="s">
        <v>3602</v>
      </c>
      <c r="T16" s="908" t="s">
        <v>3604</v>
      </c>
      <c r="U16" s="905" t="s">
        <v>10384</v>
      </c>
      <c r="V16" s="905" t="s">
        <v>10383</v>
      </c>
      <c r="W16" s="1068" t="s">
        <v>1773</v>
      </c>
      <c r="X16" s="1064">
        <v>35557</v>
      </c>
      <c r="Y16" s="1066">
        <v>35878</v>
      </c>
      <c r="Z16" s="1046">
        <v>1998</v>
      </c>
      <c r="AA16" s="1064">
        <v>36026</v>
      </c>
      <c r="AB16" s="1065">
        <v>37802</v>
      </c>
      <c r="AC16" s="1066">
        <v>38717</v>
      </c>
      <c r="AD16" s="638">
        <v>0</v>
      </c>
      <c r="AE16" s="639">
        <v>48.2</v>
      </c>
      <c r="AF16" s="744">
        <v>0</v>
      </c>
      <c r="AG16" s="690">
        <v>48.2</v>
      </c>
      <c r="AH16" s="747" t="s">
        <v>33</v>
      </c>
      <c r="AI16" s="744">
        <v>0</v>
      </c>
      <c r="AJ16" s="1099">
        <v>48.2</v>
      </c>
      <c r="AK16" s="1100">
        <v>48.98613434</v>
      </c>
      <c r="AL16" s="646"/>
      <c r="AM16" s="647"/>
      <c r="AN16" s="647">
        <v>2</v>
      </c>
      <c r="AO16" s="647"/>
      <c r="AP16" s="647"/>
      <c r="AQ16" s="648"/>
      <c r="AR16" s="779" t="s">
        <v>3414</v>
      </c>
      <c r="AS16" s="649">
        <f>AT16+AU16</f>
        <v>1.5</v>
      </c>
      <c r="AT16" s="649">
        <v>1.5</v>
      </c>
      <c r="AU16" s="650">
        <v>0</v>
      </c>
      <c r="AV16" s="686" t="s">
        <v>3415</v>
      </c>
      <c r="AW16" s="686" t="s">
        <v>1981</v>
      </c>
      <c r="AX16" s="686" t="s">
        <v>2039</v>
      </c>
      <c r="AY16" s="819">
        <v>38715</v>
      </c>
      <c r="AZ16" s="721" t="s">
        <v>22</v>
      </c>
      <c r="BA16" s="721" t="s">
        <v>22</v>
      </c>
      <c r="BB16" s="625" t="s">
        <v>26</v>
      </c>
      <c r="BC16" s="626" t="s">
        <v>26</v>
      </c>
      <c r="BD16" s="633" t="s">
        <v>33</v>
      </c>
      <c r="BE16" s="625" t="s">
        <v>45</v>
      </c>
      <c r="BF16" s="626" t="s">
        <v>22</v>
      </c>
      <c r="BG16" s="633" t="s">
        <v>112</v>
      </c>
      <c r="BH16" s="905" t="s">
        <v>4515</v>
      </c>
      <c r="BI16" s="903" t="s">
        <v>4704</v>
      </c>
      <c r="BJ16" s="905" t="s">
        <v>4485</v>
      </c>
      <c r="BK16" s="903" t="s">
        <v>10472</v>
      </c>
      <c r="BL16" s="905" t="s">
        <v>13072</v>
      </c>
      <c r="BM16" s="903" t="s">
        <v>4508</v>
      </c>
      <c r="BN16" s="905" t="s">
        <v>0</v>
      </c>
      <c r="BO16" s="903" t="s">
        <v>0</v>
      </c>
      <c r="BP16" s="905" t="s">
        <v>0</v>
      </c>
      <c r="BQ16" s="903" t="s">
        <v>0</v>
      </c>
      <c r="BR16" s="909">
        <v>65</v>
      </c>
      <c r="BS16" s="903" t="s">
        <v>4509</v>
      </c>
      <c r="BT16" s="909">
        <v>59</v>
      </c>
      <c r="BU16" s="903" t="s">
        <v>4510</v>
      </c>
      <c r="BV16" s="909">
        <v>78</v>
      </c>
      <c r="BW16" s="903" t="s">
        <v>4511</v>
      </c>
      <c r="BX16" s="909">
        <v>88</v>
      </c>
      <c r="BY16" s="903" t="s">
        <v>4513</v>
      </c>
      <c r="BZ16" s="909">
        <v>61</v>
      </c>
      <c r="CA16" s="903" t="s">
        <v>4524</v>
      </c>
      <c r="CB16" s="340">
        <v>10</v>
      </c>
      <c r="CC16" s="249">
        <f>IF(ISBLANK(AL16),0,1)</f>
        <v>0</v>
      </c>
      <c r="CD16" s="414">
        <f>IF(ISBLANK(AM16),0,1)</f>
        <v>0</v>
      </c>
      <c r="CE16" s="414">
        <f>IF(ISBLANK(AN16),0,1)</f>
        <v>1</v>
      </c>
      <c r="CF16" s="414">
        <f>IF(ISBLANK(AO16),0,1)</f>
        <v>0</v>
      </c>
      <c r="CG16" s="414">
        <f>IF(ISBLANK(AP16),0,1)</f>
        <v>0</v>
      </c>
      <c r="CH16" s="436">
        <f>IF(ISBLANK(AQ16),0,1)</f>
        <v>0</v>
      </c>
      <c r="CI16" s="435">
        <f>IF($W16="Dropped","-",DAYS360(X16,Y16,TRUE)/360)</f>
        <v>0.88055555555555554</v>
      </c>
      <c r="CJ16" s="416">
        <f>IF(OR($W16="Pipeline",$W16="Dropped"),"-",IF(OR($AA16="-",$AA16="n/a"),"-",DAYS360(Y16,AA16,TRUE)/360))</f>
        <v>0.40277777777777779</v>
      </c>
      <c r="CK16" s="416">
        <f>IF(OR($W16="Pipeline",$W16="Dropped"),"-",IF($AC16="-","-",IF(OR($AA16="-",$AA16="n/a"),DAYS360(Y16,AC16,TRUE)/360,DAYS360(AA16,AC16,TRUE)/360)))</f>
        <v>7.3638888888888889</v>
      </c>
      <c r="CL16" s="416">
        <f>IF(OR($W16="Pipeline",$W16="Dropped"),"-",IF($AC16="-","-",DAYS360(X16,AC16,TRUE)/360))</f>
        <v>8.6472222222222221</v>
      </c>
      <c r="CM16" s="437">
        <f>IF(OR($W16="Pipeline",$W16="Dropped"),"-",IF($AC16="-","-",DAYS360(AB16,AC16,TRUE)/360))</f>
        <v>2.5</v>
      </c>
      <c r="CN16" s="344">
        <f>IF(W16="Closed",IF(AC16="-","-",YEAR(AC16)),"-")</f>
        <v>2005</v>
      </c>
      <c r="CO16" s="344" t="str">
        <f>IF(W16="Closed",IF(OR(BE16="S",BE16="MS",BE16="HS"),"S",IF(OR(BE16="U",BE16="MU",BE16="HU"),"U",IF(OR(BE16="NA",BE16="NR",BE16="NV",BE16="?",BE16="#"),"NR","-"))),"-")</f>
        <v>U</v>
      </c>
      <c r="CP16" s="249">
        <v>1</v>
      </c>
      <c r="CQ16" s="414">
        <v>5</v>
      </c>
      <c r="CR16" s="414">
        <v>1</v>
      </c>
      <c r="CS16" s="414">
        <v>1</v>
      </c>
      <c r="CT16" s="414">
        <v>0</v>
      </c>
      <c r="CU16" s="436">
        <v>0</v>
      </c>
      <c r="CV16" s="432" t="str">
        <f>IF(OR(DC16="-",DC16="",DC16="n/a"),"-",HYPERLINK(DC16,"PAD"))</f>
        <v>PAD</v>
      </c>
      <c r="CW16" s="417" t="str">
        <f>IF(OR(DD16="-",DD16="",DD16="n/a"),"-",HYPERLINK(DD16,"ICR"))</f>
        <v>ICR</v>
      </c>
      <c r="CX16" s="438" t="str">
        <f>IF(OR(DE16="-",DE16="",DE16="n/a"),"-",HYPERLINK(DE16,"IEG"))</f>
        <v>IEG</v>
      </c>
      <c r="CY16" s="687" t="str">
        <f>IF(OR(DF16="-",DF16="",DF16="n/a"),"-",HYPERLINK(DF16,"PPAR"))</f>
        <v>PPAR</v>
      </c>
      <c r="CZ16" s="665" t="str">
        <f>IF(OR(DG16="-",DG16="",DG16="n/a"),"-",HYPERLINK(DG16,"PCR"))</f>
        <v>-</v>
      </c>
      <c r="DA16" s="665" t="str">
        <f>IF(OR(DH16="-",DH16="",DH16="n/a"),"-",HYPERLINK(DH16,"PP"))</f>
        <v>-</v>
      </c>
      <c r="DB16" s="688" t="str">
        <f>IF(OR(DI16="-",DI16="",DI16="n/a"),"-",HYPERLINK(DI16,"TA"))</f>
        <v>-</v>
      </c>
      <c r="DC16" s="897" t="s">
        <v>10535</v>
      </c>
      <c r="DD16" s="897" t="s">
        <v>10536</v>
      </c>
      <c r="DE16" s="897" t="s">
        <v>10537</v>
      </c>
      <c r="DF16" s="897" t="s">
        <v>10538</v>
      </c>
      <c r="DG16" s="897" t="s">
        <v>33</v>
      </c>
      <c r="DH16" s="897" t="s">
        <v>33</v>
      </c>
      <c r="DI16" s="897" t="s">
        <v>33</v>
      </c>
      <c r="DJ16" s="734"/>
    </row>
    <row r="17" spans="1:114" ht="14.1" customHeight="1" x14ac:dyDescent="0.25">
      <c r="A17" s="702">
        <f>ROW()-1</f>
        <v>16</v>
      </c>
      <c r="B17" s="710" t="s">
        <v>973</v>
      </c>
      <c r="C17" s="711" t="str">
        <f>HYPERLINK(E17,"OP")</f>
        <v>OP</v>
      </c>
      <c r="D17" s="711" t="str">
        <f>HYPERLINK(F17,"Prj")</f>
        <v>Prj</v>
      </c>
      <c r="E17" s="704" t="s">
        <v>6027</v>
      </c>
      <c r="F17" s="415" t="s">
        <v>6068</v>
      </c>
      <c r="G17" s="414" t="s">
        <v>33</v>
      </c>
      <c r="H17" s="414" t="s">
        <v>33</v>
      </c>
      <c r="I17" s="694" t="s">
        <v>33</v>
      </c>
      <c r="J17" s="686" t="s">
        <v>10248</v>
      </c>
      <c r="K17" s="199" t="s">
        <v>33</v>
      </c>
      <c r="L17" s="693" t="s">
        <v>16</v>
      </c>
      <c r="M17" s="696" t="s">
        <v>94</v>
      </c>
      <c r="N17" s="732" t="s">
        <v>18</v>
      </c>
      <c r="O17" s="732" t="s">
        <v>54</v>
      </c>
      <c r="P17" s="1080" t="s">
        <v>1763</v>
      </c>
      <c r="Q17" s="1074" t="s">
        <v>33</v>
      </c>
      <c r="R17" s="698" t="s">
        <v>3888</v>
      </c>
      <c r="S17" s="907" t="s">
        <v>3602</v>
      </c>
      <c r="T17" s="908" t="s">
        <v>3605</v>
      </c>
      <c r="U17" s="905" t="s">
        <v>590</v>
      </c>
      <c r="V17" s="905" t="s">
        <v>10383</v>
      </c>
      <c r="W17" s="1068" t="s">
        <v>1773</v>
      </c>
      <c r="X17" s="1064">
        <v>35536</v>
      </c>
      <c r="Y17" s="1066">
        <v>36209</v>
      </c>
      <c r="Z17" s="1046">
        <v>1999</v>
      </c>
      <c r="AA17" s="1064">
        <v>36374</v>
      </c>
      <c r="AB17" s="1065">
        <v>38168</v>
      </c>
      <c r="AC17" s="1066">
        <v>38898</v>
      </c>
      <c r="AD17" s="638">
        <v>0</v>
      </c>
      <c r="AE17" s="639">
        <v>71</v>
      </c>
      <c r="AF17" s="744">
        <v>0</v>
      </c>
      <c r="AG17" s="690">
        <v>71</v>
      </c>
      <c r="AH17" s="747" t="s">
        <v>33</v>
      </c>
      <c r="AI17" s="744">
        <v>0</v>
      </c>
      <c r="AJ17" s="1099">
        <v>71</v>
      </c>
      <c r="AK17" s="1100">
        <v>68.68626295</v>
      </c>
      <c r="AL17" s="646">
        <v>32</v>
      </c>
      <c r="AM17" s="647"/>
      <c r="AN17" s="647">
        <v>2</v>
      </c>
      <c r="AO17" s="647"/>
      <c r="AP17" s="647"/>
      <c r="AQ17" s="648"/>
      <c r="AR17" s="779" t="s">
        <v>3416</v>
      </c>
      <c r="AS17" s="649">
        <f>AT17+AU17</f>
        <v>318.5</v>
      </c>
      <c r="AT17" s="649">
        <v>4.0999999999999996</v>
      </c>
      <c r="AU17" s="650">
        <v>314.39999999999998</v>
      </c>
      <c r="AV17" s="686" t="s">
        <v>3417</v>
      </c>
      <c r="AW17" s="686" t="s">
        <v>1917</v>
      </c>
      <c r="AX17" s="686" t="s">
        <v>1902</v>
      </c>
      <c r="AY17" s="819">
        <v>38883</v>
      </c>
      <c r="AZ17" s="721" t="s">
        <v>26</v>
      </c>
      <c r="BA17" s="721" t="s">
        <v>26</v>
      </c>
      <c r="BB17" s="625" t="s">
        <v>22</v>
      </c>
      <c r="BC17" s="626" t="s">
        <v>26</v>
      </c>
      <c r="BD17" s="633" t="s">
        <v>26</v>
      </c>
      <c r="BE17" s="625" t="s">
        <v>22</v>
      </c>
      <c r="BF17" s="626" t="s">
        <v>26</v>
      </c>
      <c r="BG17" s="633" t="s">
        <v>26</v>
      </c>
      <c r="BH17" s="905" t="s">
        <v>4503</v>
      </c>
      <c r="BI17" s="903" t="s">
        <v>4703</v>
      </c>
      <c r="BJ17" s="905" t="s">
        <v>4493</v>
      </c>
      <c r="BK17" s="903" t="s">
        <v>4705</v>
      </c>
      <c r="BL17" s="905" t="s">
        <v>4505</v>
      </c>
      <c r="BM17" s="903" t="s">
        <v>10474</v>
      </c>
      <c r="BN17" s="905" t="s">
        <v>1371</v>
      </c>
      <c r="BO17" s="903" t="s">
        <v>13870</v>
      </c>
      <c r="BP17" s="905" t="s">
        <v>4504</v>
      </c>
      <c r="BQ17" s="903" t="s">
        <v>10473</v>
      </c>
      <c r="BR17" s="909">
        <v>65</v>
      </c>
      <c r="BS17" s="903" t="s">
        <v>4509</v>
      </c>
      <c r="BT17" s="909">
        <v>57</v>
      </c>
      <c r="BU17" s="903" t="s">
        <v>4527</v>
      </c>
      <c r="BV17" s="909">
        <v>59</v>
      </c>
      <c r="BW17" s="903" t="s">
        <v>4510</v>
      </c>
      <c r="BX17" s="909">
        <v>78</v>
      </c>
      <c r="BY17" s="903" t="s">
        <v>4511</v>
      </c>
      <c r="BZ17" s="909">
        <v>61</v>
      </c>
      <c r="CA17" s="903" t="s">
        <v>4524</v>
      </c>
      <c r="CB17" s="340">
        <v>10</v>
      </c>
      <c r="CC17" s="249">
        <f>IF(ISBLANK(AL17),0,1)</f>
        <v>1</v>
      </c>
      <c r="CD17" s="414">
        <f>IF(ISBLANK(AM17),0,1)</f>
        <v>0</v>
      </c>
      <c r="CE17" s="414">
        <f>IF(ISBLANK(AN17),0,1)</f>
        <v>1</v>
      </c>
      <c r="CF17" s="414">
        <f>IF(ISBLANK(AO17),0,1)</f>
        <v>0</v>
      </c>
      <c r="CG17" s="414">
        <f>IF(ISBLANK(AP17),0,1)</f>
        <v>0</v>
      </c>
      <c r="CH17" s="436">
        <f>IF(ISBLANK(AQ17),0,1)</f>
        <v>0</v>
      </c>
      <c r="CI17" s="435">
        <f>IF($W17="Dropped","-",DAYS360(X17,Y17,TRUE)/360)</f>
        <v>1.8388888888888888</v>
      </c>
      <c r="CJ17" s="416">
        <f>IF(OR($W17="Pipeline",$W17="Dropped"),"-",IF(OR($AA17="-",$AA17="n/a"),"-",DAYS360(Y17,AA17,TRUE)/360))</f>
        <v>0.45555555555555555</v>
      </c>
      <c r="CK17" s="416">
        <f>IF(OR($W17="Pipeline",$W17="Dropped"),"-",IF($AC17="-","-",IF(OR($AA17="-",$AA17="n/a"),DAYS360(Y17,AC17,TRUE)/360,DAYS360(AA17,AC17,TRUE)/360)))</f>
        <v>6.9111111111111114</v>
      </c>
      <c r="CL17" s="416">
        <f>IF(OR($W17="Pipeline",$W17="Dropped"),"-",IF($AC17="-","-",DAYS360(X17,AC17,TRUE)/360))</f>
        <v>9.2055555555555557</v>
      </c>
      <c r="CM17" s="437">
        <f>IF(OR($W17="Pipeline",$W17="Dropped"),"-",IF($AC17="-","-",DAYS360(AB17,AC17,TRUE)/360))</f>
        <v>2</v>
      </c>
      <c r="CN17" s="344">
        <f>IF(W17="Closed",IF(AC17="-","-",YEAR(AC17)),"-")</f>
        <v>2006</v>
      </c>
      <c r="CO17" s="344" t="str">
        <f>IF(W17="Closed",IF(OR(BE17="S",BE17="MS",BE17="HS"),"S",IF(OR(BE17="U",BE17="MU",BE17="HU"),"U",IF(OR(BE17="NA",BE17="NR",BE17="NV",BE17="?",BE17="#"),"NR","-"))),"-")</f>
        <v>S</v>
      </c>
      <c r="CP17" s="249">
        <v>1</v>
      </c>
      <c r="CQ17" s="414">
        <v>2</v>
      </c>
      <c r="CR17" s="414">
        <v>0</v>
      </c>
      <c r="CS17" s="414">
        <v>0</v>
      </c>
      <c r="CT17" s="414">
        <v>0</v>
      </c>
      <c r="CU17" s="436">
        <v>0</v>
      </c>
      <c r="CV17" s="432" t="str">
        <f>IF(OR(DC17="-",DC17="",DC17="n/a"),"-",HYPERLINK(DC17,"PAD"))</f>
        <v>PAD</v>
      </c>
      <c r="CW17" s="417" t="str">
        <f>IF(OR(DD17="-",DD17="",DD17="n/a"),"-",HYPERLINK(DD17,"ICR"))</f>
        <v>ICR</v>
      </c>
      <c r="CX17" s="438" t="str">
        <f>IF(OR(DE17="-",DE17="",DE17="n/a"),"-",HYPERLINK(DE17,"IEG"))</f>
        <v>IEG</v>
      </c>
      <c r="CY17" s="687" t="str">
        <f>IF(OR(DF17="-",DF17="",DF17="n/a"),"-",HYPERLINK(DF17,"PPAR"))</f>
        <v>-</v>
      </c>
      <c r="CZ17" s="665" t="str">
        <f>IF(OR(DG17="-",DG17="",DG17="n/a"),"-",HYPERLINK(DG17,"PCR"))</f>
        <v>-</v>
      </c>
      <c r="DA17" s="665" t="str">
        <f>IF(OR(DH17="-",DH17="",DH17="n/a"),"-",HYPERLINK(DH17,"PP"))</f>
        <v>-</v>
      </c>
      <c r="DB17" s="688" t="str">
        <f>IF(OR(DI17="-",DI17="",DI17="n/a"),"-",HYPERLINK(DI17,"TA"))</f>
        <v>-</v>
      </c>
      <c r="DC17" s="897" t="s">
        <v>10539</v>
      </c>
      <c r="DD17" s="897" t="s">
        <v>10540</v>
      </c>
      <c r="DE17" s="897" t="s">
        <v>10541</v>
      </c>
      <c r="DF17" s="897" t="s">
        <v>33</v>
      </c>
      <c r="DG17" s="897" t="s">
        <v>33</v>
      </c>
      <c r="DH17" s="897" t="s">
        <v>33</v>
      </c>
      <c r="DI17" s="897" t="s">
        <v>33</v>
      </c>
      <c r="DJ17" s="734"/>
    </row>
    <row r="18" spans="1:114" ht="14.1" customHeight="1" x14ac:dyDescent="0.25">
      <c r="A18" s="702">
        <f>ROW()-1</f>
        <v>17</v>
      </c>
      <c r="B18" s="713" t="s">
        <v>7866</v>
      </c>
      <c r="C18" s="711" t="str">
        <f>HYPERLINK(E18,"OP")</f>
        <v>OP</v>
      </c>
      <c r="D18" s="711" t="str">
        <f>HYPERLINK(F18,"Prj")</f>
        <v>Prj</v>
      </c>
      <c r="E18" s="631" t="s">
        <v>8617</v>
      </c>
      <c r="F18" s="413" t="s">
        <v>8618</v>
      </c>
      <c r="G18" s="414" t="s">
        <v>33</v>
      </c>
      <c r="H18" s="414" t="s">
        <v>33</v>
      </c>
      <c r="I18" s="694" t="s">
        <v>33</v>
      </c>
      <c r="J18" s="697" t="s">
        <v>7867</v>
      </c>
      <c r="K18" s="727" t="s">
        <v>33</v>
      </c>
      <c r="L18" s="736" t="s">
        <v>16</v>
      </c>
      <c r="M18" s="697" t="s">
        <v>94</v>
      </c>
      <c r="N18" s="736" t="s">
        <v>18</v>
      </c>
      <c r="O18" s="736" t="s">
        <v>30</v>
      </c>
      <c r="P18" s="1080" t="s">
        <v>36</v>
      </c>
      <c r="Q18" s="1074" t="s">
        <v>33</v>
      </c>
      <c r="R18" s="698" t="s">
        <v>33</v>
      </c>
      <c r="S18" s="1041" t="s">
        <v>33</v>
      </c>
      <c r="T18" s="908" t="s">
        <v>7778</v>
      </c>
      <c r="U18" s="905" t="s">
        <v>590</v>
      </c>
      <c r="V18" s="905" t="s">
        <v>1415</v>
      </c>
      <c r="W18" s="1068" t="s">
        <v>1773</v>
      </c>
      <c r="X18" s="1064">
        <v>32780</v>
      </c>
      <c r="Y18" s="1066">
        <v>35033</v>
      </c>
      <c r="Z18" s="1046">
        <v>1996</v>
      </c>
      <c r="AA18" s="1064">
        <v>35185</v>
      </c>
      <c r="AB18" s="1065">
        <v>37072</v>
      </c>
      <c r="AC18" s="1066">
        <v>37864</v>
      </c>
      <c r="AD18" s="1049">
        <v>0</v>
      </c>
      <c r="AE18" s="746">
        <v>98.7</v>
      </c>
      <c r="AF18" s="744">
        <v>0</v>
      </c>
      <c r="AG18" s="690">
        <v>98.7</v>
      </c>
      <c r="AH18" s="747" t="s">
        <v>33</v>
      </c>
      <c r="AI18" s="744">
        <v>0</v>
      </c>
      <c r="AJ18" s="1101">
        <v>89.869363550000003</v>
      </c>
      <c r="AK18" s="1102">
        <v>79.919669350000007</v>
      </c>
      <c r="AL18" s="1085"/>
      <c r="AM18" s="632"/>
      <c r="AN18" s="632">
        <v>3</v>
      </c>
      <c r="AO18" s="632"/>
      <c r="AP18" s="632"/>
      <c r="AQ18" s="757"/>
      <c r="AR18" s="778" t="s">
        <v>9122</v>
      </c>
      <c r="AS18" s="784">
        <f>AT18+AU18</f>
        <v>1.3</v>
      </c>
      <c r="AT18" s="784">
        <v>1.3</v>
      </c>
      <c r="AU18" s="785">
        <v>0</v>
      </c>
      <c r="AV18" s="734" t="s">
        <v>9097</v>
      </c>
      <c r="AW18" s="697" t="s">
        <v>5506</v>
      </c>
      <c r="AX18" s="697" t="s">
        <v>3547</v>
      </c>
      <c r="AY18" s="823" t="s">
        <v>33</v>
      </c>
      <c r="AZ18" s="736"/>
      <c r="BA18" s="736"/>
      <c r="BB18" s="840" t="s">
        <v>26</v>
      </c>
      <c r="BC18" s="841" t="s">
        <v>26</v>
      </c>
      <c r="BD18" s="846" t="s">
        <v>33</v>
      </c>
      <c r="BE18" s="840" t="s">
        <v>26</v>
      </c>
      <c r="BF18" s="841" t="s">
        <v>26</v>
      </c>
      <c r="BG18" s="842" t="s">
        <v>26</v>
      </c>
      <c r="BH18" s="905" t="s">
        <v>13072</v>
      </c>
      <c r="BI18" s="903" t="s">
        <v>4508</v>
      </c>
      <c r="BJ18" s="905" t="s">
        <v>4485</v>
      </c>
      <c r="BK18" s="903" t="s">
        <v>10472</v>
      </c>
      <c r="BL18" s="905" t="s">
        <v>0</v>
      </c>
      <c r="BM18" s="903" t="s">
        <v>0</v>
      </c>
      <c r="BN18" s="905" t="s">
        <v>0</v>
      </c>
      <c r="BO18" s="903" t="s">
        <v>0</v>
      </c>
      <c r="BP18" s="905" t="s">
        <v>0</v>
      </c>
      <c r="BQ18" s="903" t="s">
        <v>0</v>
      </c>
      <c r="BR18" s="909">
        <v>67</v>
      </c>
      <c r="BS18" s="903" t="s">
        <v>4577</v>
      </c>
      <c r="BT18" s="909">
        <v>63</v>
      </c>
      <c r="BU18" s="903" t="s">
        <v>4512</v>
      </c>
      <c r="BV18" s="909">
        <v>68</v>
      </c>
      <c r="BW18" s="903" t="s">
        <v>4557</v>
      </c>
      <c r="BX18" s="905" t="s">
        <v>0</v>
      </c>
      <c r="BY18" s="903" t="s">
        <v>4492</v>
      </c>
      <c r="BZ18" s="905" t="s">
        <v>0</v>
      </c>
      <c r="CA18" s="903" t="s">
        <v>4492</v>
      </c>
      <c r="CB18" s="340">
        <v>10</v>
      </c>
      <c r="CC18" s="249">
        <f>IF(ISBLANK(AL18),0,1)</f>
        <v>0</v>
      </c>
      <c r="CD18" s="414">
        <f>IF(ISBLANK(AM18),0,1)</f>
        <v>0</v>
      </c>
      <c r="CE18" s="414">
        <f>IF(ISBLANK(AN18),0,1)</f>
        <v>1</v>
      </c>
      <c r="CF18" s="414">
        <f>IF(ISBLANK(AO18),0,1)</f>
        <v>0</v>
      </c>
      <c r="CG18" s="414">
        <f>IF(ISBLANK(AP18),0,1)</f>
        <v>0</v>
      </c>
      <c r="CH18" s="436">
        <f>IF(ISBLANK(AQ18),0,1)</f>
        <v>0</v>
      </c>
      <c r="CI18" s="435">
        <f>IF($W18="Dropped","-",DAYS360(X18,Y18,TRUE)/360)</f>
        <v>6.1694444444444443</v>
      </c>
      <c r="CJ18" s="416">
        <f>IF(OR($W18="Pipeline",$W18="Dropped"),"-",IF(OR($AA18="-",$AA18="n/a"),"-",DAYS360(Y18,AA18,TRUE)/360))</f>
        <v>0.41666666666666669</v>
      </c>
      <c r="CK18" s="416">
        <f>IF(OR($W18="Pipeline",$W18="Dropped"),"-",IF($AC18="-","-",IF(OR($AA18="-",$AA18="n/a"),DAYS360(Y18,AC18,TRUE)/360,DAYS360(AA18,AC18,TRUE)/360)))</f>
        <v>7.333333333333333</v>
      </c>
      <c r="CL18" s="416">
        <f>IF(OR($W18="Pipeline",$W18="Dropped"),"-",IF($AC18="-","-",DAYS360(X18,AC18,TRUE)/360))</f>
        <v>13.919444444444444</v>
      </c>
      <c r="CM18" s="437">
        <f>IF(OR($W18="Pipeline",$W18="Dropped"),"-",IF($AC18="-","-",DAYS360(AB18,AC18,TRUE)/360))</f>
        <v>2.1666666666666665</v>
      </c>
      <c r="CN18" s="344">
        <f>IF(W18="Closed",IF(AC18="-","-",YEAR(AC18)),"-")</f>
        <v>2003</v>
      </c>
      <c r="CO18" s="344" t="str">
        <f>IF(W18="Closed",IF(OR(BE18="S",BE18="MS",BE18="HS"),"S",IF(OR(BE18="U",BE18="MU",BE18="HU"),"U",IF(OR(BE18="NA",BE18="NR",BE18="NV",BE18="?",BE18="#"),"NR","-"))),"-")</f>
        <v>S</v>
      </c>
      <c r="CP18" s="249" t="s">
        <v>33</v>
      </c>
      <c r="CQ18" s="414" t="s">
        <v>33</v>
      </c>
      <c r="CR18" s="414" t="s">
        <v>33</v>
      </c>
      <c r="CS18" s="414" t="s">
        <v>33</v>
      </c>
      <c r="CT18" s="414" t="s">
        <v>33</v>
      </c>
      <c r="CU18" s="436" t="s">
        <v>33</v>
      </c>
      <c r="CV18" s="432" t="str">
        <f>IF(OR(DC18="-",DC18="",DC18="n/a"),"-",HYPERLINK(DC18,"PAD"))</f>
        <v>-</v>
      </c>
      <c r="CW18" s="417" t="str">
        <f>IF(OR(DD18="-",DD18="",DD18="n/a"),"-",HYPERLINK(DD18,"ICR"))</f>
        <v>ICR</v>
      </c>
      <c r="CX18" s="438" t="str">
        <f>IF(OR(DE18="-",DE18="",DE18="n/a"),"-",HYPERLINK(DE18,"IEG"))</f>
        <v>IEG</v>
      </c>
      <c r="CY18" s="687" t="str">
        <f>IF(OR(DF18="-",DF18="",DF18="n/a"),"-",HYPERLINK(DF18,"PPAR"))</f>
        <v>-</v>
      </c>
      <c r="CZ18" s="665" t="str">
        <f>IF(OR(DG18="-",DG18="",DG18="n/a"),"-",HYPERLINK(DG18,"PCR"))</f>
        <v>-</v>
      </c>
      <c r="DA18" s="665" t="str">
        <f>IF(OR(DH18="-",DH18="",DH18="n/a"),"-",HYPERLINK(DH18,"PP"))</f>
        <v>-</v>
      </c>
      <c r="DB18" s="688" t="str">
        <f>IF(OR(DI18="-",DI18="",DI18="n/a"),"-",HYPERLINK(DI18,"TA"))</f>
        <v>-</v>
      </c>
      <c r="DC18" s="897" t="s">
        <v>33</v>
      </c>
      <c r="DD18" s="897" t="s">
        <v>10542</v>
      </c>
      <c r="DE18" s="897" t="s">
        <v>10543</v>
      </c>
      <c r="DF18" s="897" t="s">
        <v>33</v>
      </c>
      <c r="DG18" s="897" t="s">
        <v>33</v>
      </c>
      <c r="DH18" s="897" t="s">
        <v>33</v>
      </c>
      <c r="DI18" s="897" t="s">
        <v>33</v>
      </c>
      <c r="DJ18" s="734"/>
    </row>
    <row r="19" spans="1:114" ht="14.1" customHeight="1" x14ac:dyDescent="0.25">
      <c r="A19" s="703">
        <f>ROW()-1</f>
        <v>18</v>
      </c>
      <c r="B19" s="713" t="s">
        <v>9403</v>
      </c>
      <c r="C19" s="711" t="str">
        <f>HYPERLINK(E19,"OP")</f>
        <v>OP</v>
      </c>
      <c r="D19" s="711" t="str">
        <f>HYPERLINK(F19,"Prj")</f>
        <v>Prj</v>
      </c>
      <c r="E19" s="705" t="s">
        <v>9720</v>
      </c>
      <c r="F19" s="424" t="s">
        <v>9721</v>
      </c>
      <c r="G19" s="414" t="s">
        <v>33</v>
      </c>
      <c r="H19" s="414" t="s">
        <v>33</v>
      </c>
      <c r="I19" s="694" t="s">
        <v>33</v>
      </c>
      <c r="J19" s="695" t="s">
        <v>9539</v>
      </c>
      <c r="K19" s="727" t="s">
        <v>33</v>
      </c>
      <c r="L19" s="735" t="s">
        <v>16</v>
      </c>
      <c r="M19" s="695" t="s">
        <v>94</v>
      </c>
      <c r="N19" s="735" t="s">
        <v>18</v>
      </c>
      <c r="O19" s="735" t="s">
        <v>54</v>
      </c>
      <c r="P19" s="1080" t="s">
        <v>1762</v>
      </c>
      <c r="Q19" s="1074" t="s">
        <v>33</v>
      </c>
      <c r="R19" s="698" t="s">
        <v>3888</v>
      </c>
      <c r="S19" s="1041" t="s">
        <v>33</v>
      </c>
      <c r="T19" s="908" t="s">
        <v>9540</v>
      </c>
      <c r="U19" s="905" t="s">
        <v>590</v>
      </c>
      <c r="V19" s="905" t="s">
        <v>1784</v>
      </c>
      <c r="W19" s="1068" t="s">
        <v>1773</v>
      </c>
      <c r="X19" s="1064">
        <v>36585</v>
      </c>
      <c r="Y19" s="1066">
        <v>36979</v>
      </c>
      <c r="Z19" s="1046">
        <v>2001</v>
      </c>
      <c r="AA19" s="1064">
        <v>37179</v>
      </c>
      <c r="AB19" s="1065">
        <v>38898</v>
      </c>
      <c r="AC19" s="1066">
        <v>39263</v>
      </c>
      <c r="AD19" s="638">
        <v>0</v>
      </c>
      <c r="AE19" s="639">
        <v>18</v>
      </c>
      <c r="AF19" s="744">
        <v>0</v>
      </c>
      <c r="AG19" s="690">
        <v>18</v>
      </c>
      <c r="AH19" s="747">
        <v>1</v>
      </c>
      <c r="AI19" s="744">
        <v>0</v>
      </c>
      <c r="AJ19" s="1103">
        <v>18</v>
      </c>
      <c r="AK19" s="1104">
        <v>19.358025739999999</v>
      </c>
      <c r="AL19" s="646"/>
      <c r="AM19" s="647">
        <v>21</v>
      </c>
      <c r="AN19" s="647"/>
      <c r="AO19" s="647"/>
      <c r="AP19" s="647"/>
      <c r="AQ19" s="648"/>
      <c r="AR19" s="778" t="s">
        <v>9928</v>
      </c>
      <c r="AS19" s="649">
        <v>0.8</v>
      </c>
      <c r="AT19" s="649">
        <v>0.8</v>
      </c>
      <c r="AU19" s="650">
        <v>0</v>
      </c>
      <c r="AV19" s="686" t="s">
        <v>1589</v>
      </c>
      <c r="AW19" s="695" t="s">
        <v>2721</v>
      </c>
      <c r="AX19" s="695" t="s">
        <v>9541</v>
      </c>
      <c r="AY19" s="822">
        <v>39259</v>
      </c>
      <c r="AZ19" s="735" t="s">
        <v>26</v>
      </c>
      <c r="BA19" s="735" t="s">
        <v>26</v>
      </c>
      <c r="BB19" s="843" t="s">
        <v>26</v>
      </c>
      <c r="BC19" s="844" t="s">
        <v>26</v>
      </c>
      <c r="BD19" s="845" t="s">
        <v>26</v>
      </c>
      <c r="BE19" s="843" t="s">
        <v>26</v>
      </c>
      <c r="BF19" s="844" t="s">
        <v>26</v>
      </c>
      <c r="BG19" s="845" t="s">
        <v>26</v>
      </c>
      <c r="BH19" s="905" t="s">
        <v>4485</v>
      </c>
      <c r="BI19" s="903" t="s">
        <v>10472</v>
      </c>
      <c r="BJ19" s="905" t="s">
        <v>4661</v>
      </c>
      <c r="BK19" s="903" t="s">
        <v>10477</v>
      </c>
      <c r="BL19" s="905" t="s">
        <v>0</v>
      </c>
      <c r="BM19" s="903" t="s">
        <v>0</v>
      </c>
      <c r="BN19" s="905" t="s">
        <v>0</v>
      </c>
      <c r="BO19" s="903" t="s">
        <v>0</v>
      </c>
      <c r="BP19" s="905" t="s">
        <v>0</v>
      </c>
      <c r="BQ19" s="903" t="s">
        <v>0</v>
      </c>
      <c r="BR19" s="909">
        <v>40</v>
      </c>
      <c r="BS19" s="903" t="s">
        <v>4563</v>
      </c>
      <c r="BT19" s="909">
        <v>86</v>
      </c>
      <c r="BU19" s="903" t="s">
        <v>4641</v>
      </c>
      <c r="BV19" s="909">
        <v>82</v>
      </c>
      <c r="BW19" s="903" t="s">
        <v>4613</v>
      </c>
      <c r="BX19" s="909">
        <v>44</v>
      </c>
      <c r="BY19" s="903" t="s">
        <v>4550</v>
      </c>
      <c r="BZ19" s="905" t="s">
        <v>0</v>
      </c>
      <c r="CA19" s="903" t="s">
        <v>4492</v>
      </c>
      <c r="CB19" s="340">
        <v>10</v>
      </c>
      <c r="CC19" s="249">
        <f>IF(ISBLANK(AL19),0,1)</f>
        <v>0</v>
      </c>
      <c r="CD19" s="414">
        <f>IF(ISBLANK(AM19),0,1)</f>
        <v>1</v>
      </c>
      <c r="CE19" s="414">
        <f>IF(ISBLANK(AN19),0,1)</f>
        <v>0</v>
      </c>
      <c r="CF19" s="414">
        <f>IF(ISBLANK(AO19),0,1)</f>
        <v>0</v>
      </c>
      <c r="CG19" s="414">
        <f>IF(ISBLANK(AP19),0,1)</f>
        <v>0</v>
      </c>
      <c r="CH19" s="436">
        <f>IF(ISBLANK(AQ19),0,1)</f>
        <v>0</v>
      </c>
      <c r="CI19" s="435">
        <f>IF($W19="Dropped","-",DAYS360(X19,Y19,TRUE)/360)</f>
        <v>1.0833333333333333</v>
      </c>
      <c r="CJ19" s="416">
        <f>IF(OR($W19="Pipeline",$W19="Dropped"),"-",IF(OR($AA19="-",$AA19="n/a"),"-",DAYS360(Y19,AA19,TRUE)/360))</f>
        <v>0.5444444444444444</v>
      </c>
      <c r="CK19" s="416">
        <f>IF(OR($W19="Pipeline",$W19="Dropped"),"-",IF($AC19="-","-",IF(OR($AA19="-",$AA19="n/a"),DAYS360(Y19,AC19,TRUE)/360,DAYS360(AA19,AC19,TRUE)/360)))</f>
        <v>5.708333333333333</v>
      </c>
      <c r="CL19" s="416">
        <f>IF(OR($W19="Pipeline",$W19="Dropped"),"-",IF($AC19="-","-",DAYS360(X19,AC19,TRUE)/360))</f>
        <v>7.3361111111111112</v>
      </c>
      <c r="CM19" s="437">
        <f>IF(OR($W19="Pipeline",$W19="Dropped"),"-",IF($AC19="-","-",DAYS360(AB19,AC19,TRUE)/360))</f>
        <v>1</v>
      </c>
      <c r="CN19" s="344">
        <f>IF(W19="Closed",IF(AC19="-","-",YEAR(AC19)),"-")</f>
        <v>2007</v>
      </c>
      <c r="CO19" s="344" t="str">
        <f>IF(W19="Closed",IF(OR(BE19="S",BE19="MS",BE19="HS"),"S",IF(OR(BE19="U",BE19="MU",BE19="HU"),"U",IF(OR(BE19="NA",BE19="NR",BE19="NV",BE19="?",BE19="#"),"NR","-"))),"-")</f>
        <v>S</v>
      </c>
      <c r="CP19" s="249">
        <v>6</v>
      </c>
      <c r="CQ19" s="414">
        <v>3</v>
      </c>
      <c r="CR19" s="414">
        <v>5</v>
      </c>
      <c r="CS19" s="414">
        <v>1</v>
      </c>
      <c r="CT19" s="414">
        <v>0</v>
      </c>
      <c r="CU19" s="436">
        <v>0</v>
      </c>
      <c r="CV19" s="432" t="str">
        <f>IF(OR(DC19="-",DC19="",DC19="n/a"),"-",HYPERLINK(DC19,"PAD"))</f>
        <v>PAD</v>
      </c>
      <c r="CW19" s="417" t="str">
        <f>IF(OR(DD19="-",DD19="",DD19="n/a"),"-",HYPERLINK(DD19,"ICR"))</f>
        <v>ICR</v>
      </c>
      <c r="CX19" s="438" t="str">
        <f>IF(OR(DE19="-",DE19="",DE19="n/a"),"-",HYPERLINK(DE19,"IEG"))</f>
        <v>IEG</v>
      </c>
      <c r="CY19" s="687" t="str">
        <f>IF(OR(DF19="-",DF19="",DF19="n/a"),"-",HYPERLINK(DF19,"PPAR"))</f>
        <v>-</v>
      </c>
      <c r="CZ19" s="665" t="str">
        <f>IF(OR(DG19="-",DG19="",DG19="n/a"),"-",HYPERLINK(DG19,"PCR"))</f>
        <v>-</v>
      </c>
      <c r="DA19" s="665" t="str">
        <f>IF(OR(DH19="-",DH19="",DH19="n/a"),"-",HYPERLINK(DH19,"PP"))</f>
        <v>-</v>
      </c>
      <c r="DB19" s="688" t="str">
        <f>IF(OR(DI19="-",DI19="",DI19="n/a"),"-",HYPERLINK(DI19,"TA"))</f>
        <v>-</v>
      </c>
      <c r="DC19" s="897" t="s">
        <v>10544</v>
      </c>
      <c r="DD19" s="897" t="s">
        <v>10545</v>
      </c>
      <c r="DE19" s="897" t="s">
        <v>10546</v>
      </c>
      <c r="DF19" s="897" t="s">
        <v>33</v>
      </c>
      <c r="DG19" s="897" t="s">
        <v>33</v>
      </c>
      <c r="DH19" s="897" t="s">
        <v>33</v>
      </c>
      <c r="DI19" s="897" t="s">
        <v>33</v>
      </c>
      <c r="DJ19" s="734"/>
    </row>
    <row r="20" spans="1:114" ht="14.1" customHeight="1" x14ac:dyDescent="0.25">
      <c r="A20" s="702">
        <f>ROW()-1</f>
        <v>19</v>
      </c>
      <c r="B20" s="710" t="s">
        <v>1040</v>
      </c>
      <c r="C20" s="711" t="str">
        <f>HYPERLINK(E20,"OP")</f>
        <v>OP</v>
      </c>
      <c r="D20" s="711" t="str">
        <f>HYPERLINK(F20,"Prj")</f>
        <v>Prj</v>
      </c>
      <c r="E20" s="704" t="s">
        <v>6028</v>
      </c>
      <c r="F20" s="415" t="s">
        <v>6069</v>
      </c>
      <c r="G20" s="414" t="s">
        <v>33</v>
      </c>
      <c r="H20" s="414" t="s">
        <v>33</v>
      </c>
      <c r="I20" s="694" t="s">
        <v>33</v>
      </c>
      <c r="J20" s="686" t="s">
        <v>10272</v>
      </c>
      <c r="K20" s="199" t="s">
        <v>33</v>
      </c>
      <c r="L20" s="693" t="s">
        <v>16</v>
      </c>
      <c r="M20" s="696" t="s">
        <v>115</v>
      </c>
      <c r="N20" s="732" t="s">
        <v>18</v>
      </c>
      <c r="O20" s="732" t="s">
        <v>1432</v>
      </c>
      <c r="P20" s="1080" t="s">
        <v>1763</v>
      </c>
      <c r="Q20" s="1074" t="s">
        <v>33</v>
      </c>
      <c r="R20" s="698" t="s">
        <v>33</v>
      </c>
      <c r="S20" s="907" t="s">
        <v>3602</v>
      </c>
      <c r="T20" s="908" t="s">
        <v>3606</v>
      </c>
      <c r="U20" s="905" t="s">
        <v>579</v>
      </c>
      <c r="V20" s="905" t="s">
        <v>10383</v>
      </c>
      <c r="W20" s="1068" t="s">
        <v>1773</v>
      </c>
      <c r="X20" s="1064">
        <v>32704</v>
      </c>
      <c r="Y20" s="1066">
        <v>35710</v>
      </c>
      <c r="Z20" s="1046">
        <v>1998</v>
      </c>
      <c r="AA20" s="1064">
        <v>35844</v>
      </c>
      <c r="AB20" s="1065">
        <v>38717</v>
      </c>
      <c r="AC20" s="1066">
        <v>38717</v>
      </c>
      <c r="AD20" s="638">
        <v>0</v>
      </c>
      <c r="AE20" s="639">
        <v>20.9</v>
      </c>
      <c r="AF20" s="744">
        <v>0</v>
      </c>
      <c r="AG20" s="690">
        <v>20.9</v>
      </c>
      <c r="AH20" s="747" t="s">
        <v>33</v>
      </c>
      <c r="AI20" s="744">
        <v>0</v>
      </c>
      <c r="AJ20" s="1099">
        <v>20.9</v>
      </c>
      <c r="AK20" s="1100">
        <v>19.38998385</v>
      </c>
      <c r="AL20" s="646">
        <v>32</v>
      </c>
      <c r="AM20" s="647"/>
      <c r="AN20" s="647">
        <v>2</v>
      </c>
      <c r="AO20" s="647"/>
      <c r="AP20" s="647"/>
      <c r="AQ20" s="648"/>
      <c r="AR20" s="779" t="s">
        <v>3418</v>
      </c>
      <c r="AS20" s="649">
        <f>AT20+AU20</f>
        <v>4.49</v>
      </c>
      <c r="AT20" s="649">
        <v>4.49</v>
      </c>
      <c r="AU20" s="650">
        <v>0</v>
      </c>
      <c r="AV20" s="686" t="s">
        <v>3419</v>
      </c>
      <c r="AW20" s="686" t="s">
        <v>1928</v>
      </c>
      <c r="AX20" s="686" t="s">
        <v>2061</v>
      </c>
      <c r="AY20" s="819">
        <v>38667</v>
      </c>
      <c r="AZ20" s="721" t="s">
        <v>26</v>
      </c>
      <c r="BA20" s="721" t="s">
        <v>26</v>
      </c>
      <c r="BB20" s="625" t="s">
        <v>26</v>
      </c>
      <c r="BC20" s="626" t="s">
        <v>26</v>
      </c>
      <c r="BD20" s="633" t="s">
        <v>33</v>
      </c>
      <c r="BE20" s="625" t="s">
        <v>26</v>
      </c>
      <c r="BF20" s="626" t="s">
        <v>26</v>
      </c>
      <c r="BG20" s="633" t="s">
        <v>26</v>
      </c>
      <c r="BH20" s="905" t="s">
        <v>4515</v>
      </c>
      <c r="BI20" s="903" t="s">
        <v>4704</v>
      </c>
      <c r="BJ20" s="905" t="s">
        <v>4503</v>
      </c>
      <c r="BK20" s="903" t="s">
        <v>4703</v>
      </c>
      <c r="BL20" s="905" t="s">
        <v>4485</v>
      </c>
      <c r="BM20" s="903" t="s">
        <v>10472</v>
      </c>
      <c r="BN20" s="905" t="s">
        <v>0</v>
      </c>
      <c r="BO20" s="903" t="s">
        <v>0</v>
      </c>
      <c r="BP20" s="905" t="s">
        <v>0</v>
      </c>
      <c r="BQ20" s="903" t="s">
        <v>0</v>
      </c>
      <c r="BR20" s="909">
        <v>65</v>
      </c>
      <c r="BS20" s="903" t="s">
        <v>4509</v>
      </c>
      <c r="BT20" s="909">
        <v>57</v>
      </c>
      <c r="BU20" s="903" t="s">
        <v>4527</v>
      </c>
      <c r="BV20" s="909">
        <v>71</v>
      </c>
      <c r="BW20" s="903" t="s">
        <v>4521</v>
      </c>
      <c r="BX20" s="909">
        <v>59</v>
      </c>
      <c r="BY20" s="903" t="s">
        <v>4510</v>
      </c>
      <c r="BZ20" s="909">
        <v>53</v>
      </c>
      <c r="CA20" s="903" t="s">
        <v>4528</v>
      </c>
      <c r="CB20" s="340">
        <v>10</v>
      </c>
      <c r="CC20" s="249">
        <f>IF(ISBLANK(AL20),0,1)</f>
        <v>1</v>
      </c>
      <c r="CD20" s="414">
        <f>IF(ISBLANK(AM20),0,1)</f>
        <v>0</v>
      </c>
      <c r="CE20" s="414">
        <f>IF(ISBLANK(AN20),0,1)</f>
        <v>1</v>
      </c>
      <c r="CF20" s="414">
        <f>IF(ISBLANK(AO20),0,1)</f>
        <v>0</v>
      </c>
      <c r="CG20" s="414">
        <f>IF(ISBLANK(AP20),0,1)</f>
        <v>0</v>
      </c>
      <c r="CH20" s="436">
        <f>IF(ISBLANK(AQ20),0,1)</f>
        <v>0</v>
      </c>
      <c r="CI20" s="435">
        <f>IF($W20="Dropped","-",DAYS360(X20,Y20,TRUE)/360)</f>
        <v>8.2277777777777779</v>
      </c>
      <c r="CJ20" s="416">
        <f>IF(OR($W20="Pipeline",$W20="Dropped"),"-",IF(OR($AA20="-",$AA20="n/a"),"-",DAYS360(Y20,AA20,TRUE)/360))</f>
        <v>0.36388888888888887</v>
      </c>
      <c r="CK20" s="416">
        <f>IF(OR($W20="Pipeline",$W20="Dropped"),"-",IF($AC20="-","-",IF(OR($AA20="-",$AA20="n/a"),DAYS360(Y20,AC20,TRUE)/360,DAYS360(AA20,AC20,TRUE)/360)))</f>
        <v>7.8666666666666663</v>
      </c>
      <c r="CL20" s="416">
        <f>IF(OR($W20="Pipeline",$W20="Dropped"),"-",IF($AC20="-","-",DAYS360(X20,AC20,TRUE)/360))</f>
        <v>16.458333333333332</v>
      </c>
      <c r="CM20" s="437">
        <f>IF(OR($W20="Pipeline",$W20="Dropped"),"-",IF($AC20="-","-",DAYS360(AB20,AC20,TRUE)/360))</f>
        <v>0</v>
      </c>
      <c r="CN20" s="344">
        <f>IF(W20="Closed",IF(AC20="-","-",YEAR(AC20)),"-")</f>
        <v>2005</v>
      </c>
      <c r="CO20" s="344" t="str">
        <f>IF(W20="Closed",IF(OR(BE20="S",BE20="MS",BE20="HS"),"S",IF(OR(BE20="U",BE20="MU",BE20="HU"),"U",IF(OR(BE20="NA",BE20="NR",BE20="NV",BE20="?",BE20="#"),"NR","-"))),"-")</f>
        <v>S</v>
      </c>
      <c r="CP20" s="249" t="s">
        <v>33</v>
      </c>
      <c r="CQ20" s="414" t="s">
        <v>33</v>
      </c>
      <c r="CR20" s="414" t="s">
        <v>33</v>
      </c>
      <c r="CS20" s="414" t="s">
        <v>33</v>
      </c>
      <c r="CT20" s="414" t="s">
        <v>33</v>
      </c>
      <c r="CU20" s="436" t="s">
        <v>33</v>
      </c>
      <c r="CV20" s="432" t="str">
        <f>IF(OR(DC20="-",DC20="",DC20="n/a"),"-",HYPERLINK(DC20,"PAD"))</f>
        <v>-</v>
      </c>
      <c r="CW20" s="417" t="str">
        <f>IF(OR(DD20="-",DD20="",DD20="n/a"),"-",HYPERLINK(DD20,"ICR"))</f>
        <v>ICR</v>
      </c>
      <c r="CX20" s="438" t="str">
        <f>IF(OR(DE20="-",DE20="",DE20="n/a"),"-",HYPERLINK(DE20,"IEG"))</f>
        <v>IEG</v>
      </c>
      <c r="CY20" s="687" t="str">
        <f>IF(OR(DF20="-",DF20="",DF20="n/a"),"-",HYPERLINK(DF20,"PPAR"))</f>
        <v>PPAR</v>
      </c>
      <c r="CZ20" s="665" t="str">
        <f>IF(OR(DG20="-",DG20="",DG20="n/a"),"-",HYPERLINK(DG20,"PCR"))</f>
        <v>-</v>
      </c>
      <c r="DA20" s="665" t="str">
        <f>IF(OR(DH20="-",DH20="",DH20="n/a"),"-",HYPERLINK(DH20,"PP"))</f>
        <v>-</v>
      </c>
      <c r="DB20" s="688" t="str">
        <f>IF(OR(DI20="-",DI20="",DI20="n/a"),"-",HYPERLINK(DI20,"TA"))</f>
        <v>-</v>
      </c>
      <c r="DC20" s="897" t="s">
        <v>33</v>
      </c>
      <c r="DD20" s="897" t="s">
        <v>10547</v>
      </c>
      <c r="DE20" s="897" t="s">
        <v>10548</v>
      </c>
      <c r="DF20" s="897" t="s">
        <v>10549</v>
      </c>
      <c r="DG20" s="897" t="s">
        <v>33</v>
      </c>
      <c r="DH20" s="897" t="s">
        <v>33</v>
      </c>
      <c r="DI20" s="897" t="s">
        <v>33</v>
      </c>
      <c r="DJ20" s="734"/>
    </row>
    <row r="21" spans="1:114" ht="14.1" customHeight="1" x14ac:dyDescent="0.25">
      <c r="A21" s="702">
        <f>ROW()-1</f>
        <v>20</v>
      </c>
      <c r="B21" s="713" t="s">
        <v>8163</v>
      </c>
      <c r="C21" s="711" t="str">
        <f>HYPERLINK(E21,"OP")</f>
        <v>OP</v>
      </c>
      <c r="D21" s="711" t="str">
        <f>HYPERLINK(F21,"Prj")</f>
        <v>Prj</v>
      </c>
      <c r="E21" s="631" t="s">
        <v>8795</v>
      </c>
      <c r="F21" s="413" t="s">
        <v>8796</v>
      </c>
      <c r="G21" s="414" t="s">
        <v>33</v>
      </c>
      <c r="H21" s="414" t="s">
        <v>33</v>
      </c>
      <c r="I21" s="694" t="s">
        <v>33</v>
      </c>
      <c r="J21" s="697" t="s">
        <v>8164</v>
      </c>
      <c r="K21" s="727" t="s">
        <v>33</v>
      </c>
      <c r="L21" s="736" t="s">
        <v>16</v>
      </c>
      <c r="M21" s="697" t="s">
        <v>120</v>
      </c>
      <c r="N21" s="736" t="s">
        <v>18</v>
      </c>
      <c r="O21" s="736" t="s">
        <v>30</v>
      </c>
      <c r="P21" s="1080" t="s">
        <v>19</v>
      </c>
      <c r="Q21" s="1074" t="s">
        <v>33</v>
      </c>
      <c r="R21" s="698" t="s">
        <v>33</v>
      </c>
      <c r="S21" s="1041" t="s">
        <v>33</v>
      </c>
      <c r="T21" s="908" t="s">
        <v>3878</v>
      </c>
      <c r="U21" s="905" t="s">
        <v>579</v>
      </c>
      <c r="V21" s="905" t="s">
        <v>13821</v>
      </c>
      <c r="W21" s="1068" t="s">
        <v>1773</v>
      </c>
      <c r="X21" s="1064">
        <v>36943</v>
      </c>
      <c r="Y21" s="1066">
        <v>37460</v>
      </c>
      <c r="Z21" s="1046">
        <v>2003</v>
      </c>
      <c r="AA21" s="1064">
        <v>37657</v>
      </c>
      <c r="AB21" s="1065">
        <v>39538</v>
      </c>
      <c r="AC21" s="1066">
        <v>39903</v>
      </c>
      <c r="AD21" s="1049">
        <v>0</v>
      </c>
      <c r="AE21" s="746">
        <v>100</v>
      </c>
      <c r="AF21" s="744">
        <v>0</v>
      </c>
      <c r="AG21" s="690">
        <v>100</v>
      </c>
      <c r="AH21" s="747">
        <v>13.3</v>
      </c>
      <c r="AI21" s="744" t="s">
        <v>33</v>
      </c>
      <c r="AJ21" s="1101" t="s">
        <v>33</v>
      </c>
      <c r="AK21" s="1102" t="s">
        <v>33</v>
      </c>
      <c r="AL21" s="1085"/>
      <c r="AM21" s="632"/>
      <c r="AN21" s="632">
        <v>4</v>
      </c>
      <c r="AO21" s="632"/>
      <c r="AP21" s="632"/>
      <c r="AQ21" s="757"/>
      <c r="AR21" s="778" t="s">
        <v>9240</v>
      </c>
      <c r="AS21" s="784">
        <f>AT21+AU21</f>
        <v>7.8</v>
      </c>
      <c r="AT21" s="784">
        <v>7.8</v>
      </c>
      <c r="AU21" s="785">
        <v>0</v>
      </c>
      <c r="AV21" s="806" t="s">
        <v>9241</v>
      </c>
      <c r="AW21" s="697" t="s">
        <v>4883</v>
      </c>
      <c r="AX21" s="697" t="s">
        <v>8165</v>
      </c>
      <c r="AY21" s="823">
        <v>39994</v>
      </c>
      <c r="AZ21" s="736" t="s">
        <v>26</v>
      </c>
      <c r="BA21" s="736" t="s">
        <v>26</v>
      </c>
      <c r="BB21" s="840" t="s">
        <v>26</v>
      </c>
      <c r="BC21" s="841" t="s">
        <v>26</v>
      </c>
      <c r="BD21" s="842" t="s">
        <v>22</v>
      </c>
      <c r="BE21" s="840" t="s">
        <v>45</v>
      </c>
      <c r="BF21" s="841" t="s">
        <v>45</v>
      </c>
      <c r="BG21" s="842" t="s">
        <v>45</v>
      </c>
      <c r="BH21" s="905" t="s">
        <v>13077</v>
      </c>
      <c r="BI21" s="903" t="s">
        <v>9680</v>
      </c>
      <c r="BJ21" s="905" t="s">
        <v>4503</v>
      </c>
      <c r="BK21" s="903" t="s">
        <v>4703</v>
      </c>
      <c r="BL21" s="905" t="s">
        <v>13072</v>
      </c>
      <c r="BM21" s="903" t="s">
        <v>4508</v>
      </c>
      <c r="BN21" s="905" t="s">
        <v>4605</v>
      </c>
      <c r="BO21" s="903" t="s">
        <v>4744</v>
      </c>
      <c r="BP21" s="905" t="s">
        <v>4580</v>
      </c>
      <c r="BQ21" s="903" t="s">
        <v>10478</v>
      </c>
      <c r="BR21" s="909">
        <v>58</v>
      </c>
      <c r="BS21" s="903" t="s">
        <v>4558</v>
      </c>
      <c r="BT21" s="909">
        <v>57</v>
      </c>
      <c r="BU21" s="903" t="s">
        <v>4527</v>
      </c>
      <c r="BV21" s="909">
        <v>56</v>
      </c>
      <c r="BW21" s="903" t="s">
        <v>4566</v>
      </c>
      <c r="BX21" s="909">
        <v>54</v>
      </c>
      <c r="BY21" s="903" t="s">
        <v>4553</v>
      </c>
      <c r="BZ21" s="909">
        <v>26</v>
      </c>
      <c r="CA21" s="903" t="s">
        <v>4517</v>
      </c>
      <c r="CB21" s="340">
        <v>10</v>
      </c>
      <c r="CC21" s="249">
        <f>IF(ISBLANK(AL21),0,1)</f>
        <v>0</v>
      </c>
      <c r="CD21" s="414">
        <f>IF(ISBLANK(AM21),0,1)</f>
        <v>0</v>
      </c>
      <c r="CE21" s="414">
        <f>IF(ISBLANK(AN21),0,1)</f>
        <v>1</v>
      </c>
      <c r="CF21" s="414">
        <f>IF(ISBLANK(AO21),0,1)</f>
        <v>0</v>
      </c>
      <c r="CG21" s="414">
        <f>IF(ISBLANK(AP21),0,1)</f>
        <v>0</v>
      </c>
      <c r="CH21" s="436">
        <f>IF(ISBLANK(AQ21),0,1)</f>
        <v>0</v>
      </c>
      <c r="CI21" s="435">
        <f>IF($W21="Dropped","-",DAYS360(X21,Y21,TRUE)/360)</f>
        <v>1.4222222222222223</v>
      </c>
      <c r="CJ21" s="416">
        <f>IF(OR($W21="Pipeline",$W21="Dropped"),"-",IF(OR($AA21="-",$AA21="n/a"),"-",DAYS360(Y21,AA21,TRUE)/360))</f>
        <v>0.53333333333333333</v>
      </c>
      <c r="CK21" s="416">
        <f>IF(OR($W21="Pipeline",$W21="Dropped"),"-",IF($AC21="-","-",IF(OR($AA21="-",$AA21="n/a"),DAYS360(Y21,AC21,TRUE)/360,DAYS360(AA21,AC21,TRUE)/360)))</f>
        <v>6.1527777777777777</v>
      </c>
      <c r="CL21" s="416">
        <f>IF(OR($W21="Pipeline",$W21="Dropped"),"-",IF($AC21="-","-",DAYS360(X21,AC21,TRUE)/360))</f>
        <v>8.1083333333333325</v>
      </c>
      <c r="CM21" s="437">
        <f>IF(OR($W21="Pipeline",$W21="Dropped"),"-",IF($AC21="-","-",DAYS360(AB21,AC21,TRUE)/360))</f>
        <v>1</v>
      </c>
      <c r="CN21" s="344">
        <f>IF(W21="Closed",IF(AC21="-","-",YEAR(AC21)),"-")</f>
        <v>2009</v>
      </c>
      <c r="CO21" s="344" t="str">
        <f>IF(W21="Closed",IF(OR(BE21="S",BE21="MS",BE21="HS"),"S",IF(OR(BE21="U",BE21="MU",BE21="HU"),"U",IF(OR(BE21="NA",BE21="NR",BE21="NV",BE21="?",BE21="#"),"NR","-"))),"-")</f>
        <v>U</v>
      </c>
      <c r="CP21" s="249">
        <v>1</v>
      </c>
      <c r="CQ21" s="414">
        <v>2</v>
      </c>
      <c r="CR21" s="414">
        <v>2</v>
      </c>
      <c r="CS21" s="414">
        <v>1</v>
      </c>
      <c r="CT21" s="414">
        <v>0</v>
      </c>
      <c r="CU21" s="436">
        <v>0</v>
      </c>
      <c r="CV21" s="432" t="str">
        <f>IF(OR(DC21="-",DC21="",DC21="n/a"),"-",HYPERLINK(DC21,"PAD"))</f>
        <v>PAD</v>
      </c>
      <c r="CW21" s="417" t="str">
        <f>IF(OR(DD21="-",DD21="",DD21="n/a"),"-",HYPERLINK(DD21,"ICR"))</f>
        <v>ICR</v>
      </c>
      <c r="CX21" s="438" t="str">
        <f>IF(OR(DE21="-",DE21="",DE21="n/a"),"-",HYPERLINK(DE21,"IEG"))</f>
        <v>IEG</v>
      </c>
      <c r="CY21" s="687" t="str">
        <f>IF(OR(DF21="-",DF21="",DF21="n/a"),"-",HYPERLINK(DF21,"PPAR"))</f>
        <v>-</v>
      </c>
      <c r="CZ21" s="665" t="str">
        <f>IF(OR(DG21="-",DG21="",DG21="n/a"),"-",HYPERLINK(DG21,"PCR"))</f>
        <v>-</v>
      </c>
      <c r="DA21" s="665" t="str">
        <f>IF(OR(DH21="-",DH21="",DH21="n/a"),"-",HYPERLINK(DH21,"PP"))</f>
        <v>-</v>
      </c>
      <c r="DB21" s="688" t="str">
        <f>IF(OR(DI21="-",DI21="",DI21="n/a"),"-",HYPERLINK(DI21,"TA"))</f>
        <v>-</v>
      </c>
      <c r="DC21" s="897" t="s">
        <v>10550</v>
      </c>
      <c r="DD21" s="897" t="s">
        <v>10551</v>
      </c>
      <c r="DE21" s="897" t="s">
        <v>10552</v>
      </c>
      <c r="DF21" s="897" t="s">
        <v>33</v>
      </c>
      <c r="DG21" s="897" t="s">
        <v>33</v>
      </c>
      <c r="DH21" s="897" t="s">
        <v>33</v>
      </c>
      <c r="DI21" s="897" t="s">
        <v>33</v>
      </c>
      <c r="DJ21" s="806"/>
    </row>
    <row r="22" spans="1:114" ht="14.1" customHeight="1" x14ac:dyDescent="0.25">
      <c r="A22" s="703">
        <f>ROW()-1</f>
        <v>21</v>
      </c>
      <c r="B22" s="713" t="s">
        <v>7722</v>
      </c>
      <c r="C22" s="711" t="str">
        <f>HYPERLINK(E22,"OP")</f>
        <v>OP</v>
      </c>
      <c r="D22" s="711" t="str">
        <f>HYPERLINK(F22,"Prj")</f>
        <v>Prj</v>
      </c>
      <c r="E22" s="631" t="s">
        <v>8529</v>
      </c>
      <c r="F22" s="413" t="s">
        <v>8530</v>
      </c>
      <c r="G22" s="414" t="s">
        <v>33</v>
      </c>
      <c r="H22" s="414" t="s">
        <v>33</v>
      </c>
      <c r="I22" s="694" t="s">
        <v>33</v>
      </c>
      <c r="J22" s="697" t="s">
        <v>7723</v>
      </c>
      <c r="K22" s="727" t="s">
        <v>33</v>
      </c>
      <c r="L22" s="736" t="s">
        <v>16</v>
      </c>
      <c r="M22" s="697" t="s">
        <v>120</v>
      </c>
      <c r="N22" s="736" t="s">
        <v>18</v>
      </c>
      <c r="O22" s="736" t="s">
        <v>30</v>
      </c>
      <c r="P22" s="1080" t="s">
        <v>36</v>
      </c>
      <c r="Q22" s="1074" t="s">
        <v>33</v>
      </c>
      <c r="R22" s="698" t="s">
        <v>3888</v>
      </c>
      <c r="S22" s="1041" t="s">
        <v>33</v>
      </c>
      <c r="T22" s="908" t="s">
        <v>3880</v>
      </c>
      <c r="U22" s="905" t="s">
        <v>579</v>
      </c>
      <c r="V22" s="905" t="s">
        <v>1415</v>
      </c>
      <c r="W22" s="1068" t="s">
        <v>1773</v>
      </c>
      <c r="X22" s="1064">
        <v>34181</v>
      </c>
      <c r="Y22" s="1066">
        <v>34737</v>
      </c>
      <c r="Z22" s="1046">
        <v>1995</v>
      </c>
      <c r="AA22" s="1064">
        <v>34897</v>
      </c>
      <c r="AB22" s="1065">
        <v>37621</v>
      </c>
      <c r="AC22" s="1066">
        <v>37621</v>
      </c>
      <c r="AD22" s="1049">
        <v>0</v>
      </c>
      <c r="AE22" s="746">
        <v>45</v>
      </c>
      <c r="AF22" s="744">
        <v>0</v>
      </c>
      <c r="AG22" s="690">
        <v>45</v>
      </c>
      <c r="AH22" s="747" t="s">
        <v>33</v>
      </c>
      <c r="AI22" s="744">
        <v>0</v>
      </c>
      <c r="AJ22" s="1101">
        <v>45</v>
      </c>
      <c r="AK22" s="1102">
        <v>41.615681360000004</v>
      </c>
      <c r="AL22" s="1085"/>
      <c r="AM22" s="632"/>
      <c r="AN22" s="632">
        <v>3</v>
      </c>
      <c r="AO22" s="632"/>
      <c r="AP22" s="632"/>
      <c r="AQ22" s="757"/>
      <c r="AR22" s="778" t="s">
        <v>9123</v>
      </c>
      <c r="AS22" s="784">
        <f>AT22+AU22</f>
        <v>34.880000000000003</v>
      </c>
      <c r="AT22" s="784">
        <v>34.880000000000003</v>
      </c>
      <c r="AU22" s="785">
        <v>0</v>
      </c>
      <c r="AV22" s="734" t="s">
        <v>1590</v>
      </c>
      <c r="AW22" s="697" t="s">
        <v>4879</v>
      </c>
      <c r="AX22" s="697" t="s">
        <v>7657</v>
      </c>
      <c r="AY22" s="823" t="s">
        <v>33</v>
      </c>
      <c r="AZ22" s="736"/>
      <c r="BA22" s="736"/>
      <c r="BB22" s="840" t="s">
        <v>112</v>
      </c>
      <c r="BC22" s="841" t="s">
        <v>112</v>
      </c>
      <c r="BD22" s="842" t="s">
        <v>26</v>
      </c>
      <c r="BE22" s="840" t="s">
        <v>112</v>
      </c>
      <c r="BF22" s="841" t="s">
        <v>112</v>
      </c>
      <c r="BG22" s="842" t="s">
        <v>26</v>
      </c>
      <c r="BH22" s="905" t="s">
        <v>13072</v>
      </c>
      <c r="BI22" s="903" t="s">
        <v>4508</v>
      </c>
      <c r="BJ22" s="905" t="s">
        <v>4525</v>
      </c>
      <c r="BK22" s="903" t="s">
        <v>10476</v>
      </c>
      <c r="BL22" s="905" t="s">
        <v>13075</v>
      </c>
      <c r="BM22" s="903" t="s">
        <v>13771</v>
      </c>
      <c r="BN22" s="905" t="s">
        <v>4485</v>
      </c>
      <c r="BO22" s="903" t="s">
        <v>10472</v>
      </c>
      <c r="BP22" s="905" t="s">
        <v>0</v>
      </c>
      <c r="BQ22" s="903" t="s">
        <v>0</v>
      </c>
      <c r="BR22" s="909">
        <v>67</v>
      </c>
      <c r="BS22" s="903" t="s">
        <v>4577</v>
      </c>
      <c r="BT22" s="909">
        <v>26</v>
      </c>
      <c r="BU22" s="903" t="s">
        <v>4517</v>
      </c>
      <c r="BV22" s="909">
        <v>69</v>
      </c>
      <c r="BW22" s="903" t="s">
        <v>4598</v>
      </c>
      <c r="BX22" s="909">
        <v>25</v>
      </c>
      <c r="BY22" s="903" t="s">
        <v>4489</v>
      </c>
      <c r="BZ22" s="905" t="s">
        <v>0</v>
      </c>
      <c r="CA22" s="903" t="s">
        <v>4492</v>
      </c>
      <c r="CB22" s="340">
        <v>10</v>
      </c>
      <c r="CC22" s="249">
        <f>IF(ISBLANK(AL22),0,1)</f>
        <v>0</v>
      </c>
      <c r="CD22" s="414">
        <f>IF(ISBLANK(AM22),0,1)</f>
        <v>0</v>
      </c>
      <c r="CE22" s="414">
        <f>IF(ISBLANK(AN22),0,1)</f>
        <v>1</v>
      </c>
      <c r="CF22" s="414">
        <f>IF(ISBLANK(AO22),0,1)</f>
        <v>0</v>
      </c>
      <c r="CG22" s="414">
        <f>IF(ISBLANK(AP22),0,1)</f>
        <v>0</v>
      </c>
      <c r="CH22" s="436">
        <f>IF(ISBLANK(AQ22),0,1)</f>
        <v>0</v>
      </c>
      <c r="CI22" s="435">
        <f>IF($W22="Dropped","-",DAYS360(X22,Y22,TRUE)/360)</f>
        <v>1.5194444444444444</v>
      </c>
      <c r="CJ22" s="416">
        <f>IF(OR($W22="Pipeline",$W22="Dropped"),"-",IF(OR($AA22="-",$AA22="n/a"),"-",DAYS360(Y22,AA22,TRUE)/360))</f>
        <v>0.44444444444444442</v>
      </c>
      <c r="CK22" s="416">
        <f>IF(OR($W22="Pipeline",$W22="Dropped"),"-",IF($AC22="-","-",IF(OR($AA22="-",$AA22="n/a"),DAYS360(Y22,AC22,TRUE)/360,DAYS360(AA22,AC22,TRUE)/360)))</f>
        <v>7.4527777777777775</v>
      </c>
      <c r="CL22" s="416">
        <f>IF(OR($W22="Pipeline",$W22="Dropped"),"-",IF($AC22="-","-",DAYS360(X22,AC22,TRUE)/360))</f>
        <v>9.4166666666666661</v>
      </c>
      <c r="CM22" s="437">
        <f>IF(OR($W22="Pipeline",$W22="Dropped"),"-",IF($AC22="-","-",DAYS360(AB22,AC22,TRUE)/360))</f>
        <v>0</v>
      </c>
      <c r="CN22" s="344">
        <f>IF(W22="Closed",IF(AC22="-","-",YEAR(AC22)),"-")</f>
        <v>2002</v>
      </c>
      <c r="CO22" s="344" t="str">
        <f>IF(W22="Closed",IF(OR(BE22="S",BE22="MS",BE22="HS"),"S",IF(OR(BE22="U",BE22="MU",BE22="HU"),"U",IF(OR(BE22="NA",BE22="NR",BE22="NV",BE22="?",BE22="#"),"NR","-"))),"-")</f>
        <v>U</v>
      </c>
      <c r="CP22" s="249">
        <v>0</v>
      </c>
      <c r="CQ22" s="414">
        <v>1</v>
      </c>
      <c r="CR22" s="414">
        <v>1</v>
      </c>
      <c r="CS22" s="414">
        <v>0</v>
      </c>
      <c r="CT22" s="414">
        <v>0</v>
      </c>
      <c r="CU22" s="436">
        <v>0</v>
      </c>
      <c r="CV22" s="432" t="str">
        <f>IF(OR(DC22="-",DC22="",DC22="n/a"),"-",HYPERLINK(DC22,"PAD"))</f>
        <v>-</v>
      </c>
      <c r="CW22" s="417" t="str">
        <f>IF(OR(DD22="-",DD22="",DD22="n/a"),"-",HYPERLINK(DD22,"ICR"))</f>
        <v>ICR</v>
      </c>
      <c r="CX22" s="438" t="str">
        <f>IF(OR(DE22="-",DE22="",DE22="n/a"),"-",HYPERLINK(DE22,"IEG"))</f>
        <v>IEG</v>
      </c>
      <c r="CY22" s="687" t="str">
        <f>IF(OR(DF22="-",DF22="",DF22="n/a"),"-",HYPERLINK(DF22,"PPAR"))</f>
        <v>PPAR</v>
      </c>
      <c r="CZ22" s="665" t="str">
        <f>IF(OR(DG22="-",DG22="",DG22="n/a"),"-",HYPERLINK(DG22,"PCR"))</f>
        <v>-</v>
      </c>
      <c r="DA22" s="665" t="str">
        <f>IF(OR(DH22="-",DH22="",DH22="n/a"),"-",HYPERLINK(DH22,"PP"))</f>
        <v>-</v>
      </c>
      <c r="DB22" s="688" t="str">
        <f>IF(OR(DI22="-",DI22="",DI22="n/a"),"-",HYPERLINK(DI22,"TA"))</f>
        <v>-</v>
      </c>
      <c r="DC22" s="897" t="s">
        <v>33</v>
      </c>
      <c r="DD22" s="897" t="s">
        <v>10553</v>
      </c>
      <c r="DE22" s="897" t="s">
        <v>10554</v>
      </c>
      <c r="DF22" s="897" t="s">
        <v>10555</v>
      </c>
      <c r="DG22" s="897" t="s">
        <v>33</v>
      </c>
      <c r="DH22" s="897" t="s">
        <v>33</v>
      </c>
      <c r="DI22" s="897" t="s">
        <v>33</v>
      </c>
      <c r="DJ22" s="806"/>
    </row>
    <row r="23" spans="1:114" ht="14.1" customHeight="1" x14ac:dyDescent="0.25">
      <c r="A23" s="702">
        <f>ROW()-1</f>
        <v>22</v>
      </c>
      <c r="B23" s="710" t="s">
        <v>1047</v>
      </c>
      <c r="C23" s="711" t="str">
        <f>HYPERLINK(E23,"OP")</f>
        <v>OP</v>
      </c>
      <c r="D23" s="711" t="str">
        <f>HYPERLINK(F23,"Prj")</f>
        <v>Prj</v>
      </c>
      <c r="E23" s="704" t="s">
        <v>6029</v>
      </c>
      <c r="F23" s="415" t="s">
        <v>6070</v>
      </c>
      <c r="G23" s="414" t="s">
        <v>33</v>
      </c>
      <c r="H23" s="414" t="s">
        <v>33</v>
      </c>
      <c r="I23" s="694" t="s">
        <v>33</v>
      </c>
      <c r="J23" s="686" t="s">
        <v>1048</v>
      </c>
      <c r="K23" s="199" t="s">
        <v>33</v>
      </c>
      <c r="L23" s="693" t="s">
        <v>16</v>
      </c>
      <c r="M23" s="696" t="s">
        <v>120</v>
      </c>
      <c r="N23" s="732" t="s">
        <v>18</v>
      </c>
      <c r="O23" s="732" t="s">
        <v>3607</v>
      </c>
      <c r="P23" s="1080" t="s">
        <v>1763</v>
      </c>
      <c r="Q23" s="1074" t="s">
        <v>33</v>
      </c>
      <c r="R23" s="698" t="s">
        <v>33</v>
      </c>
      <c r="S23" s="907" t="s">
        <v>3602</v>
      </c>
      <c r="T23" s="908" t="s">
        <v>3608</v>
      </c>
      <c r="U23" s="905" t="s">
        <v>579</v>
      </c>
      <c r="V23" s="905" t="s">
        <v>10383</v>
      </c>
      <c r="W23" s="1068" t="s">
        <v>1773</v>
      </c>
      <c r="X23" s="1064">
        <v>35604</v>
      </c>
      <c r="Y23" s="1066">
        <v>35878</v>
      </c>
      <c r="Z23" s="1046">
        <v>1998</v>
      </c>
      <c r="AA23" s="1064">
        <v>35902</v>
      </c>
      <c r="AB23" s="1065">
        <v>36891</v>
      </c>
      <c r="AC23" s="1066">
        <v>36891</v>
      </c>
      <c r="AD23" s="638">
        <v>0</v>
      </c>
      <c r="AE23" s="639">
        <v>80</v>
      </c>
      <c r="AF23" s="744">
        <v>0</v>
      </c>
      <c r="AG23" s="690">
        <v>80</v>
      </c>
      <c r="AH23" s="747" t="s">
        <v>33</v>
      </c>
      <c r="AI23" s="744">
        <v>0</v>
      </c>
      <c r="AJ23" s="1099">
        <v>80</v>
      </c>
      <c r="AK23" s="1100">
        <v>78.045135999999999</v>
      </c>
      <c r="AL23" s="646"/>
      <c r="AM23" s="647"/>
      <c r="AN23" s="647">
        <v>2</v>
      </c>
      <c r="AO23" s="647"/>
      <c r="AP23" s="647"/>
      <c r="AQ23" s="648"/>
      <c r="AR23" s="780" t="s">
        <v>3420</v>
      </c>
      <c r="AS23" s="795">
        <f>AT23+AU23</f>
        <v>5</v>
      </c>
      <c r="AT23" s="795">
        <v>5</v>
      </c>
      <c r="AU23" s="796">
        <v>0</v>
      </c>
      <c r="AV23" s="699" t="s">
        <v>3421</v>
      </c>
      <c r="AW23" s="686" t="s">
        <v>2037</v>
      </c>
      <c r="AX23" s="686" t="s">
        <v>9400</v>
      </c>
      <c r="AY23" s="819">
        <v>36832</v>
      </c>
      <c r="AZ23" s="721" t="s">
        <v>82</v>
      </c>
      <c r="BA23" s="693" t="s">
        <v>26</v>
      </c>
      <c r="BB23" s="625" t="s">
        <v>82</v>
      </c>
      <c r="BC23" s="626" t="s">
        <v>82</v>
      </c>
      <c r="BD23" s="633" t="s">
        <v>26</v>
      </c>
      <c r="BE23" s="625" t="s">
        <v>26</v>
      </c>
      <c r="BF23" s="626" t="s">
        <v>26</v>
      </c>
      <c r="BG23" s="633" t="s">
        <v>26</v>
      </c>
      <c r="BH23" s="905" t="s">
        <v>4503</v>
      </c>
      <c r="BI23" s="903" t="s">
        <v>4703</v>
      </c>
      <c r="BJ23" s="905" t="s">
        <v>4493</v>
      </c>
      <c r="BK23" s="903" t="s">
        <v>4705</v>
      </c>
      <c r="BL23" s="905" t="s">
        <v>0</v>
      </c>
      <c r="BM23" s="903" t="s">
        <v>0</v>
      </c>
      <c r="BN23" s="905" t="s">
        <v>0</v>
      </c>
      <c r="BO23" s="903" t="s">
        <v>0</v>
      </c>
      <c r="BP23" s="905" t="s">
        <v>0</v>
      </c>
      <c r="BQ23" s="903" t="s">
        <v>0</v>
      </c>
      <c r="BR23" s="909">
        <v>65</v>
      </c>
      <c r="BS23" s="903" t="s">
        <v>4509</v>
      </c>
      <c r="BT23" s="909">
        <v>27</v>
      </c>
      <c r="BU23" s="903" t="s">
        <v>4490</v>
      </c>
      <c r="BV23" s="909">
        <v>57</v>
      </c>
      <c r="BW23" s="903" t="s">
        <v>4527</v>
      </c>
      <c r="BX23" s="905" t="s">
        <v>0</v>
      </c>
      <c r="BY23" s="903" t="s">
        <v>4492</v>
      </c>
      <c r="BZ23" s="905" t="s">
        <v>0</v>
      </c>
      <c r="CA23" s="903" t="s">
        <v>4492</v>
      </c>
      <c r="CB23" s="340">
        <v>10</v>
      </c>
      <c r="CC23" s="249">
        <f>IF(ISBLANK(AL23),0,1)</f>
        <v>0</v>
      </c>
      <c r="CD23" s="414">
        <f>IF(ISBLANK(AM23),0,1)</f>
        <v>0</v>
      </c>
      <c r="CE23" s="414">
        <f>IF(ISBLANK(AN23),0,1)</f>
        <v>1</v>
      </c>
      <c r="CF23" s="414">
        <f>IF(ISBLANK(AO23),0,1)</f>
        <v>0</v>
      </c>
      <c r="CG23" s="414">
        <f>IF(ISBLANK(AP23),0,1)</f>
        <v>0</v>
      </c>
      <c r="CH23" s="436">
        <f>IF(ISBLANK(AQ23),0,1)</f>
        <v>0</v>
      </c>
      <c r="CI23" s="435">
        <f>IF($W23="Dropped","-",DAYS360(X23,Y23,TRUE)/360)</f>
        <v>0.75277777777777777</v>
      </c>
      <c r="CJ23" s="416">
        <f>IF(OR($W23="Pipeline",$W23="Dropped"),"-",IF(OR($AA23="-",$AA23="n/a"),"-",DAYS360(Y23,AA23,TRUE)/360))</f>
        <v>6.3888888888888884E-2</v>
      </c>
      <c r="CK23" s="416">
        <f>IF(OR($W23="Pipeline",$W23="Dropped"),"-",IF($AC23="-","-",IF(OR($AA23="-",$AA23="n/a"),DAYS360(Y23,AC23,TRUE)/360,DAYS360(AA23,AC23,TRUE)/360)))</f>
        <v>2.7027777777777779</v>
      </c>
      <c r="CL23" s="416">
        <f>IF(OR($W23="Pipeline",$W23="Dropped"),"-",IF($AC23="-","-",DAYS360(X23,AC23,TRUE)/360))</f>
        <v>3.5194444444444444</v>
      </c>
      <c r="CM23" s="437">
        <f>IF(OR($W23="Pipeline",$W23="Dropped"),"-",IF($AC23="-","-",DAYS360(AB23,AC23,TRUE)/360))</f>
        <v>0</v>
      </c>
      <c r="CN23" s="344">
        <f>IF(W23="Closed",IF(AC23="-","-",YEAR(AC23)),"-")</f>
        <v>2000</v>
      </c>
      <c r="CO23" s="344" t="str">
        <f>IF(W23="Closed",IF(OR(BE23="S",BE23="MS",BE23="HS"),"S",IF(OR(BE23="U",BE23="MU",BE23="HU"),"U",IF(OR(BE23="NA",BE23="NR",BE23="NV",BE23="?",BE23="#"),"NR","-"))),"-")</f>
        <v>S</v>
      </c>
      <c r="CP23" s="249">
        <v>0</v>
      </c>
      <c r="CQ23" s="414">
        <v>4</v>
      </c>
      <c r="CR23" s="414">
        <v>2</v>
      </c>
      <c r="CS23" s="414">
        <v>0</v>
      </c>
      <c r="CT23" s="414">
        <v>0</v>
      </c>
      <c r="CU23" s="436">
        <v>0</v>
      </c>
      <c r="CV23" s="432" t="str">
        <f>IF(OR(DC23="-",DC23="",DC23="n/a"),"-",HYPERLINK(DC23,"PAD"))</f>
        <v>-</v>
      </c>
      <c r="CW23" s="417" t="str">
        <f>IF(OR(DD23="-",DD23="",DD23="n/a"),"-",HYPERLINK(DD23,"ICR"))</f>
        <v>ICR</v>
      </c>
      <c r="CX23" s="438" t="str">
        <f>IF(OR(DE23="-",DE23="",DE23="n/a"),"-",HYPERLINK(DE23,"IEG"))</f>
        <v>IEG</v>
      </c>
      <c r="CY23" s="687" t="str">
        <f>IF(OR(DF23="-",DF23="",DF23="n/a"),"-",HYPERLINK(DF23,"PPAR"))</f>
        <v>PPAR</v>
      </c>
      <c r="CZ23" s="665" t="str">
        <f>IF(OR(DG23="-",DG23="",DG23="n/a"),"-",HYPERLINK(DG23,"PCR"))</f>
        <v>-</v>
      </c>
      <c r="DA23" s="665" t="str">
        <f>IF(OR(DH23="-",DH23="",DH23="n/a"),"-",HYPERLINK(DH23,"PP"))</f>
        <v>-</v>
      </c>
      <c r="DB23" s="688" t="str">
        <f>IF(OR(DI23="-",DI23="",DI23="n/a"),"-",HYPERLINK(DI23,"TA"))</f>
        <v>-</v>
      </c>
      <c r="DC23" s="897" t="s">
        <v>33</v>
      </c>
      <c r="DD23" s="897" t="s">
        <v>10556</v>
      </c>
      <c r="DE23" s="897" t="s">
        <v>10557</v>
      </c>
      <c r="DF23" s="897" t="s">
        <v>10558</v>
      </c>
      <c r="DG23" s="897" t="s">
        <v>33</v>
      </c>
      <c r="DH23" s="897" t="s">
        <v>33</v>
      </c>
      <c r="DI23" s="897" t="s">
        <v>33</v>
      </c>
      <c r="DJ23" s="734"/>
    </row>
    <row r="24" spans="1:114" ht="14.1" customHeight="1" x14ac:dyDescent="0.25">
      <c r="A24" s="702">
        <f>ROW()-1</f>
        <v>23</v>
      </c>
      <c r="B24" s="710" t="s">
        <v>501</v>
      </c>
      <c r="C24" s="711" t="str">
        <f>HYPERLINK(E24,"OP")</f>
        <v>OP</v>
      </c>
      <c r="D24" s="711" t="str">
        <f>HYPERLINK(F24,"Prj")</f>
        <v>Prj</v>
      </c>
      <c r="E24" s="704" t="s">
        <v>6030</v>
      </c>
      <c r="F24" s="415" t="s">
        <v>6071</v>
      </c>
      <c r="G24" s="414" t="s">
        <v>33</v>
      </c>
      <c r="H24" s="414" t="s">
        <v>33</v>
      </c>
      <c r="I24" s="694" t="s">
        <v>33</v>
      </c>
      <c r="J24" s="686" t="s">
        <v>532</v>
      </c>
      <c r="K24" s="199" t="s">
        <v>33</v>
      </c>
      <c r="L24" s="693" t="s">
        <v>16</v>
      </c>
      <c r="M24" s="734" t="s">
        <v>120</v>
      </c>
      <c r="N24" s="693" t="s">
        <v>18</v>
      </c>
      <c r="O24" s="693" t="s">
        <v>54</v>
      </c>
      <c r="P24" s="1080" t="s">
        <v>1419</v>
      </c>
      <c r="Q24" s="1074" t="s">
        <v>33</v>
      </c>
      <c r="R24" s="698" t="s">
        <v>33</v>
      </c>
      <c r="S24" s="1041" t="s">
        <v>33</v>
      </c>
      <c r="T24" s="908" t="s">
        <v>3609</v>
      </c>
      <c r="U24" s="905" t="s">
        <v>579</v>
      </c>
      <c r="V24" s="905" t="s">
        <v>612</v>
      </c>
      <c r="W24" s="1068" t="s">
        <v>1773</v>
      </c>
      <c r="X24" s="1064">
        <v>33056</v>
      </c>
      <c r="Y24" s="1066">
        <v>33820</v>
      </c>
      <c r="Z24" s="1046">
        <v>1993</v>
      </c>
      <c r="AA24" s="1064">
        <v>33903</v>
      </c>
      <c r="AB24" s="1065">
        <v>36341</v>
      </c>
      <c r="AC24" s="1066">
        <v>36341</v>
      </c>
      <c r="AD24" s="638">
        <v>0</v>
      </c>
      <c r="AE24" s="639">
        <v>29</v>
      </c>
      <c r="AF24" s="744">
        <v>0</v>
      </c>
      <c r="AG24" s="690">
        <v>29</v>
      </c>
      <c r="AH24" s="747" t="s">
        <v>33</v>
      </c>
      <c r="AI24" s="744">
        <v>0</v>
      </c>
      <c r="AJ24" s="1099">
        <v>29</v>
      </c>
      <c r="AK24" s="1100">
        <v>30.323412810000001</v>
      </c>
      <c r="AL24" s="646"/>
      <c r="AM24" s="647" t="s">
        <v>2498</v>
      </c>
      <c r="AN24" s="647"/>
      <c r="AO24" s="647"/>
      <c r="AP24" s="647"/>
      <c r="AQ24" s="648"/>
      <c r="AR24" s="779" t="s">
        <v>9363</v>
      </c>
      <c r="AS24" s="781">
        <f>AT24+AU24</f>
        <v>28.5</v>
      </c>
      <c r="AT24" s="781">
        <v>28.5</v>
      </c>
      <c r="AU24" s="782">
        <v>0</v>
      </c>
      <c r="AV24" s="686" t="s">
        <v>2499</v>
      </c>
      <c r="AW24" s="686" t="s">
        <v>2027</v>
      </c>
      <c r="AX24" s="686" t="s">
        <v>3610</v>
      </c>
      <c r="AY24" s="830" t="s">
        <v>33</v>
      </c>
      <c r="AZ24" s="693" t="s">
        <v>26</v>
      </c>
      <c r="BA24" s="693" t="s">
        <v>26</v>
      </c>
      <c r="BB24" s="625" t="s">
        <v>33</v>
      </c>
      <c r="BC24" s="626" t="s">
        <v>33</v>
      </c>
      <c r="BD24" s="633" t="s">
        <v>33</v>
      </c>
      <c r="BE24" s="625" t="s">
        <v>22</v>
      </c>
      <c r="BF24" s="626" t="s">
        <v>26</v>
      </c>
      <c r="BG24" s="633" t="s">
        <v>26</v>
      </c>
      <c r="BH24" s="905" t="s">
        <v>4485</v>
      </c>
      <c r="BI24" s="903" t="s">
        <v>10472</v>
      </c>
      <c r="BJ24" s="905" t="s">
        <v>0</v>
      </c>
      <c r="BK24" s="903" t="s">
        <v>0</v>
      </c>
      <c r="BL24" s="905" t="s">
        <v>0</v>
      </c>
      <c r="BM24" s="903" t="s">
        <v>0</v>
      </c>
      <c r="BN24" s="905" t="s">
        <v>0</v>
      </c>
      <c r="BO24" s="903" t="s">
        <v>0</v>
      </c>
      <c r="BP24" s="905" t="s">
        <v>0</v>
      </c>
      <c r="BQ24" s="903" t="s">
        <v>0</v>
      </c>
      <c r="BR24" s="909">
        <v>27</v>
      </c>
      <c r="BS24" s="903" t="s">
        <v>4490</v>
      </c>
      <c r="BT24" s="909">
        <v>25</v>
      </c>
      <c r="BU24" s="903" t="s">
        <v>4489</v>
      </c>
      <c r="BV24" s="905" t="s">
        <v>0</v>
      </c>
      <c r="BW24" s="903" t="s">
        <v>4492</v>
      </c>
      <c r="BX24" s="905" t="s">
        <v>0</v>
      </c>
      <c r="BY24" s="903" t="s">
        <v>4492</v>
      </c>
      <c r="BZ24" s="905" t="s">
        <v>0</v>
      </c>
      <c r="CA24" s="903" t="s">
        <v>4492</v>
      </c>
      <c r="CB24" s="340">
        <v>10</v>
      </c>
      <c r="CC24" s="249">
        <f>IF(ISBLANK(AL24),0,1)</f>
        <v>0</v>
      </c>
      <c r="CD24" s="414">
        <f>IF(ISBLANK(AM24),0,1)</f>
        <v>1</v>
      </c>
      <c r="CE24" s="414">
        <f>IF(ISBLANK(AN24),0,1)</f>
        <v>0</v>
      </c>
      <c r="CF24" s="414">
        <f>IF(ISBLANK(AO24),0,1)</f>
        <v>0</v>
      </c>
      <c r="CG24" s="414">
        <f>IF(ISBLANK(AP24),0,1)</f>
        <v>0</v>
      </c>
      <c r="CH24" s="436">
        <f>IF(ISBLANK(AQ24),0,1)</f>
        <v>0</v>
      </c>
      <c r="CI24" s="435">
        <f>IF($W24="Dropped","-",DAYS360(X24,Y24,TRUE)/360)</f>
        <v>2.088888888888889</v>
      </c>
      <c r="CJ24" s="416">
        <f>IF(OR($W24="Pipeline",$W24="Dropped"),"-",IF(OR($AA24="-",$AA24="n/a"),"-",DAYS360(Y24,AA24,TRUE)/360))</f>
        <v>0.22777777777777777</v>
      </c>
      <c r="CK24" s="416">
        <f>IF(OR($W24="Pipeline",$W24="Dropped"),"-",IF($AC24="-","-",IF(OR($AA24="-",$AA24="n/a"),DAYS360(Y24,AC24,TRUE)/360,DAYS360(AA24,AC24,TRUE)/360)))</f>
        <v>6.677777777777778</v>
      </c>
      <c r="CL24" s="416">
        <f>IF(OR($W24="Pipeline",$W24="Dropped"),"-",IF($AC24="-","-",DAYS360(X24,AC24,TRUE)/360))</f>
        <v>8.9944444444444436</v>
      </c>
      <c r="CM24" s="437">
        <f>IF(OR($W24="Pipeline",$W24="Dropped"),"-",IF($AC24="-","-",DAYS360(AB24,AC24,TRUE)/360))</f>
        <v>0</v>
      </c>
      <c r="CN24" s="344">
        <f>IF(W24="Closed",IF(AC24="-","-",YEAR(AC24)),"-")</f>
        <v>1999</v>
      </c>
      <c r="CO24" s="344" t="str">
        <f>IF(W24="Closed",IF(OR(BE24="S",BE24="MS",BE24="HS"),"S",IF(OR(BE24="U",BE24="MU",BE24="HU"),"U",IF(OR(BE24="NA",BE24="NR",BE24="NV",BE24="?",BE24="#"),"NR","-"))),"-")</f>
        <v>S</v>
      </c>
      <c r="CP24" s="249">
        <v>1</v>
      </c>
      <c r="CQ24" s="414">
        <v>2</v>
      </c>
      <c r="CR24" s="414">
        <v>1</v>
      </c>
      <c r="CS24" s="414">
        <v>0</v>
      </c>
      <c r="CT24" s="414">
        <v>0</v>
      </c>
      <c r="CU24" s="436">
        <v>0</v>
      </c>
      <c r="CV24" s="432" t="str">
        <f>IF(OR(DC24="-",DC24="",DC24="n/a"),"-",HYPERLINK(DC24,"PAD"))</f>
        <v>-</v>
      </c>
      <c r="CW24" s="417" t="str">
        <f>IF(OR(DD24="-",DD24="",DD24="n/a"),"-",HYPERLINK(DD24,"ICR"))</f>
        <v>ICR</v>
      </c>
      <c r="CX24" s="438" t="str">
        <f>IF(OR(DE24="-",DE24="",DE24="n/a"),"-",HYPERLINK(DE24,"IEG"))</f>
        <v>IEG</v>
      </c>
      <c r="CY24" s="687" t="str">
        <f>IF(OR(DF24="-",DF24="",DF24="n/a"),"-",HYPERLINK(DF24,"PPAR"))</f>
        <v>-</v>
      </c>
      <c r="CZ24" s="665" t="str">
        <f>IF(OR(DG24="-",DG24="",DG24="n/a"),"-",HYPERLINK(DG24,"PCR"))</f>
        <v>-</v>
      </c>
      <c r="DA24" s="665" t="str">
        <f>IF(OR(DH24="-",DH24="",DH24="n/a"),"-",HYPERLINK(DH24,"PP"))</f>
        <v>-</v>
      </c>
      <c r="DB24" s="688" t="str">
        <f>IF(OR(DI24="-",DI24="",DI24="n/a"),"-",HYPERLINK(DI24,"TA"))</f>
        <v>-</v>
      </c>
      <c r="DC24" s="897" t="s">
        <v>33</v>
      </c>
      <c r="DD24" s="897" t="s">
        <v>10559</v>
      </c>
      <c r="DE24" s="897" t="s">
        <v>10560</v>
      </c>
      <c r="DF24" s="897" t="s">
        <v>33</v>
      </c>
      <c r="DG24" s="897" t="s">
        <v>33</v>
      </c>
      <c r="DH24" s="897" t="s">
        <v>33</v>
      </c>
      <c r="DI24" s="897" t="s">
        <v>33</v>
      </c>
      <c r="DJ24" s="734"/>
    </row>
    <row r="25" spans="1:114" ht="14.1" customHeight="1" x14ac:dyDescent="0.25">
      <c r="A25" s="703">
        <f>ROW()-1</f>
        <v>24</v>
      </c>
      <c r="B25" s="710" t="s">
        <v>4877</v>
      </c>
      <c r="C25" s="711" t="str">
        <f>HYPERLINK(E25,"OP")</f>
        <v>OP</v>
      </c>
      <c r="D25" s="711" t="str">
        <f>HYPERLINK(F25,"Prj")</f>
        <v>Prj</v>
      </c>
      <c r="E25" s="663" t="s">
        <v>7208</v>
      </c>
      <c r="F25" s="422" t="s">
        <v>5846</v>
      </c>
      <c r="G25" s="414" t="s">
        <v>33</v>
      </c>
      <c r="H25" s="414" t="s">
        <v>33</v>
      </c>
      <c r="I25" s="694" t="s">
        <v>33</v>
      </c>
      <c r="J25" s="697" t="s">
        <v>4878</v>
      </c>
      <c r="K25" s="727" t="s">
        <v>33</v>
      </c>
      <c r="L25" s="736" t="s">
        <v>16</v>
      </c>
      <c r="M25" s="697" t="s">
        <v>120</v>
      </c>
      <c r="N25" s="736" t="s">
        <v>18</v>
      </c>
      <c r="O25" s="736" t="s">
        <v>54</v>
      </c>
      <c r="P25" s="1080" t="s">
        <v>1419</v>
      </c>
      <c r="Q25" s="1074" t="s">
        <v>33</v>
      </c>
      <c r="R25" s="698" t="s">
        <v>33</v>
      </c>
      <c r="S25" s="1041" t="s">
        <v>33</v>
      </c>
      <c r="T25" s="908" t="s">
        <v>3603</v>
      </c>
      <c r="U25" s="905" t="s">
        <v>579</v>
      </c>
      <c r="V25" s="905" t="s">
        <v>612</v>
      </c>
      <c r="W25" s="1068" t="s">
        <v>1773</v>
      </c>
      <c r="X25" s="1064">
        <v>34318</v>
      </c>
      <c r="Y25" s="1066">
        <v>34851</v>
      </c>
      <c r="Z25" s="1046">
        <v>1995</v>
      </c>
      <c r="AA25" s="1064">
        <v>34912</v>
      </c>
      <c r="AB25" s="1065">
        <v>36891</v>
      </c>
      <c r="AC25" s="1066">
        <v>37437</v>
      </c>
      <c r="AD25" s="1049">
        <v>0</v>
      </c>
      <c r="AE25" s="746">
        <v>36.4</v>
      </c>
      <c r="AF25" s="744">
        <v>0</v>
      </c>
      <c r="AG25" s="690">
        <v>36.4</v>
      </c>
      <c r="AH25" s="747" t="s">
        <v>33</v>
      </c>
      <c r="AI25" s="744">
        <v>0</v>
      </c>
      <c r="AJ25" s="1101">
        <v>36.4</v>
      </c>
      <c r="AK25" s="1102">
        <v>33.179225379999998</v>
      </c>
      <c r="AL25" s="1085"/>
      <c r="AM25" s="632" t="s">
        <v>5627</v>
      </c>
      <c r="AN25" s="632"/>
      <c r="AO25" s="632"/>
      <c r="AP25" s="632"/>
      <c r="AQ25" s="757"/>
      <c r="AR25" s="783" t="s">
        <v>5632</v>
      </c>
      <c r="AS25" s="784">
        <f>AT25+AU25</f>
        <v>12.79</v>
      </c>
      <c r="AT25" s="784">
        <v>12.79</v>
      </c>
      <c r="AU25" s="785">
        <v>0</v>
      </c>
      <c r="AV25" s="806" t="s">
        <v>5633</v>
      </c>
      <c r="AW25" s="697" t="s">
        <v>4879</v>
      </c>
      <c r="AX25" s="697" t="s">
        <v>4880</v>
      </c>
      <c r="AY25" s="823" t="s">
        <v>33</v>
      </c>
      <c r="AZ25" s="736" t="s">
        <v>33</v>
      </c>
      <c r="BA25" s="736" t="s">
        <v>33</v>
      </c>
      <c r="BB25" s="840" t="s">
        <v>26</v>
      </c>
      <c r="BC25" s="841" t="s">
        <v>26</v>
      </c>
      <c r="BD25" s="842" t="s">
        <v>26</v>
      </c>
      <c r="BE25" s="840" t="s">
        <v>26</v>
      </c>
      <c r="BF25" s="841" t="s">
        <v>26</v>
      </c>
      <c r="BG25" s="842" t="s">
        <v>26</v>
      </c>
      <c r="BH25" s="905" t="s">
        <v>4485</v>
      </c>
      <c r="BI25" s="903" t="s">
        <v>10472</v>
      </c>
      <c r="BJ25" s="905" t="s">
        <v>1371</v>
      </c>
      <c r="BK25" s="903" t="s">
        <v>13870</v>
      </c>
      <c r="BL25" s="905" t="s">
        <v>13077</v>
      </c>
      <c r="BM25" s="903" t="s">
        <v>9680</v>
      </c>
      <c r="BN25" s="905" t="s">
        <v>0</v>
      </c>
      <c r="BO25" s="903" t="s">
        <v>0</v>
      </c>
      <c r="BP25" s="905" t="s">
        <v>0</v>
      </c>
      <c r="BQ25" s="903" t="s">
        <v>0</v>
      </c>
      <c r="BR25" s="909">
        <v>30</v>
      </c>
      <c r="BS25" s="903" t="s">
        <v>4501</v>
      </c>
      <c r="BT25" s="909">
        <v>80</v>
      </c>
      <c r="BU25" s="903" t="s">
        <v>4629</v>
      </c>
      <c r="BV25" s="909">
        <v>57</v>
      </c>
      <c r="BW25" s="903" t="s">
        <v>4527</v>
      </c>
      <c r="BX25" s="909">
        <v>86</v>
      </c>
      <c r="BY25" s="903" t="s">
        <v>4641</v>
      </c>
      <c r="BZ25" s="905" t="s">
        <v>0</v>
      </c>
      <c r="CA25" s="903" t="s">
        <v>4492</v>
      </c>
      <c r="CB25" s="340">
        <v>10</v>
      </c>
      <c r="CC25" s="249">
        <f>IF(ISBLANK(AL25),0,1)</f>
        <v>0</v>
      </c>
      <c r="CD25" s="414">
        <f>IF(ISBLANK(AM25),0,1)</f>
        <v>1</v>
      </c>
      <c r="CE25" s="414">
        <f>IF(ISBLANK(AN25),0,1)</f>
        <v>0</v>
      </c>
      <c r="CF25" s="414">
        <f>IF(ISBLANK(AO25),0,1)</f>
        <v>0</v>
      </c>
      <c r="CG25" s="414">
        <f>IF(ISBLANK(AP25),0,1)</f>
        <v>0</v>
      </c>
      <c r="CH25" s="436">
        <f>IF(ISBLANK(AQ25),0,1)</f>
        <v>0</v>
      </c>
      <c r="CI25" s="435">
        <f>IF($W25="Dropped","-",DAYS360(X25,Y25,TRUE)/360)</f>
        <v>1.461111111111111</v>
      </c>
      <c r="CJ25" s="416">
        <f>IF(OR($W25="Pipeline",$W25="Dropped"),"-",IF(OR($AA25="-",$AA25="n/a"),"-",DAYS360(Y25,AA25,TRUE)/360))</f>
        <v>0.16666666666666666</v>
      </c>
      <c r="CK25" s="416">
        <f>IF(OR($W25="Pipeline",$W25="Dropped"),"-",IF($AC25="-","-",IF(OR($AA25="-",$AA25="n/a"),DAYS360(Y25,AC25,TRUE)/360,DAYS360(AA25,AC25,TRUE)/360)))</f>
        <v>6.9138888888888888</v>
      </c>
      <c r="CL25" s="416">
        <f>IF(OR($W25="Pipeline",$W25="Dropped"),"-",IF($AC25="-","-",DAYS360(X25,AC25,TRUE)/360))</f>
        <v>8.5416666666666661</v>
      </c>
      <c r="CM25" s="437">
        <f>IF(OR($W25="Pipeline",$W25="Dropped"),"-",IF($AC25="-","-",DAYS360(AB25,AC25,TRUE)/360))</f>
        <v>1.5</v>
      </c>
      <c r="CN25" s="344">
        <f>IF(W25="Closed",IF(AC25="-","-",YEAR(AC25)),"-")</f>
        <v>2002</v>
      </c>
      <c r="CO25" s="344" t="str">
        <f>IF(W25="Closed",IF(OR(BE25="S",BE25="MS",BE25="HS"),"S",IF(OR(BE25="U",BE25="MU",BE25="HU"),"U",IF(OR(BE25="NA",BE25="NR",BE25="NV",BE25="?",BE25="#"),"NR","-"))),"-")</f>
        <v>S</v>
      </c>
      <c r="CP25" s="249">
        <v>3</v>
      </c>
      <c r="CQ25" s="414">
        <v>3</v>
      </c>
      <c r="CR25" s="414">
        <v>0</v>
      </c>
      <c r="CS25" s="414">
        <v>0</v>
      </c>
      <c r="CT25" s="414">
        <v>0</v>
      </c>
      <c r="CU25" s="436">
        <v>0</v>
      </c>
      <c r="CV25" s="432" t="str">
        <f>IF(OR(DC25="-",DC25="",DC25="n/a"),"-",HYPERLINK(DC25,"PAD"))</f>
        <v>-</v>
      </c>
      <c r="CW25" s="417" t="str">
        <f>IF(OR(DD25="-",DD25="",DD25="n/a"),"-",HYPERLINK(DD25,"ICR"))</f>
        <v>ICR</v>
      </c>
      <c r="CX25" s="438" t="str">
        <f>IF(OR(DE25="-",DE25="",DE25="n/a"),"-",HYPERLINK(DE25,"IEG"))</f>
        <v>IEG</v>
      </c>
      <c r="CY25" s="687" t="str">
        <f>IF(OR(DF25="-",DF25="",DF25="n/a"),"-",HYPERLINK(DF25,"PPAR"))</f>
        <v>-</v>
      </c>
      <c r="CZ25" s="665" t="str">
        <f>IF(OR(DG25="-",DG25="",DG25="n/a"),"-",HYPERLINK(DG25,"PCR"))</f>
        <v>-</v>
      </c>
      <c r="DA25" s="665" t="str">
        <f>IF(OR(DH25="-",DH25="",DH25="n/a"),"-",HYPERLINK(DH25,"PP"))</f>
        <v>-</v>
      </c>
      <c r="DB25" s="688" t="str">
        <f>IF(OR(DI25="-",DI25="",DI25="n/a"),"-",HYPERLINK(DI25,"TA"))</f>
        <v>-</v>
      </c>
      <c r="DC25" s="897" t="s">
        <v>33</v>
      </c>
      <c r="DD25" s="897" t="s">
        <v>10561</v>
      </c>
      <c r="DE25" s="897" t="s">
        <v>10562</v>
      </c>
      <c r="DF25" s="897" t="s">
        <v>33</v>
      </c>
      <c r="DG25" s="897" t="s">
        <v>33</v>
      </c>
      <c r="DH25" s="897" t="s">
        <v>33</v>
      </c>
      <c r="DI25" s="897" t="s">
        <v>33</v>
      </c>
      <c r="DJ25" s="806"/>
    </row>
    <row r="26" spans="1:114" ht="14.1" customHeight="1" x14ac:dyDescent="0.25">
      <c r="A26" s="702">
        <f>ROW()-1</f>
        <v>25</v>
      </c>
      <c r="B26" s="710" t="s">
        <v>4881</v>
      </c>
      <c r="C26" s="711" t="str">
        <f>HYPERLINK(E26,"OP")</f>
        <v>OP</v>
      </c>
      <c r="D26" s="711" t="str">
        <f>HYPERLINK(F26,"Prj")</f>
        <v>Prj</v>
      </c>
      <c r="E26" s="663" t="s">
        <v>7209</v>
      </c>
      <c r="F26" s="422" t="s">
        <v>5847</v>
      </c>
      <c r="G26" s="414" t="s">
        <v>33</v>
      </c>
      <c r="H26" s="414" t="s">
        <v>33</v>
      </c>
      <c r="I26" s="694" t="s">
        <v>33</v>
      </c>
      <c r="J26" s="697" t="s">
        <v>4882</v>
      </c>
      <c r="K26" s="727" t="s">
        <v>33</v>
      </c>
      <c r="L26" s="736" t="s">
        <v>16</v>
      </c>
      <c r="M26" s="697" t="s">
        <v>120</v>
      </c>
      <c r="N26" s="736" t="s">
        <v>18</v>
      </c>
      <c r="O26" s="736" t="s">
        <v>30</v>
      </c>
      <c r="P26" s="1080" t="s">
        <v>1419</v>
      </c>
      <c r="Q26" s="1074" t="s">
        <v>33</v>
      </c>
      <c r="R26" s="698" t="s">
        <v>33</v>
      </c>
      <c r="S26" s="1041" t="s">
        <v>33</v>
      </c>
      <c r="T26" s="908" t="s">
        <v>3657</v>
      </c>
      <c r="U26" s="905" t="s">
        <v>579</v>
      </c>
      <c r="V26" s="905" t="s">
        <v>612</v>
      </c>
      <c r="W26" s="1068" t="s">
        <v>1773</v>
      </c>
      <c r="X26" s="1064">
        <v>36299</v>
      </c>
      <c r="Y26" s="1066">
        <v>36494</v>
      </c>
      <c r="Z26" s="1046">
        <v>2000</v>
      </c>
      <c r="AA26" s="1064">
        <v>36707</v>
      </c>
      <c r="AB26" s="1065">
        <v>37802</v>
      </c>
      <c r="AC26" s="1066">
        <v>38168</v>
      </c>
      <c r="AD26" s="1049">
        <v>0</v>
      </c>
      <c r="AE26" s="746">
        <v>80.900000000000006</v>
      </c>
      <c r="AF26" s="744">
        <v>0</v>
      </c>
      <c r="AG26" s="690">
        <v>80.900000000000006</v>
      </c>
      <c r="AH26" s="747" t="s">
        <v>33</v>
      </c>
      <c r="AI26" s="744">
        <v>0</v>
      </c>
      <c r="AJ26" s="1101">
        <v>80.900000000000006</v>
      </c>
      <c r="AK26" s="1102">
        <v>65.871849889999993</v>
      </c>
      <c r="AL26" s="1085"/>
      <c r="AM26" s="632">
        <v>10</v>
      </c>
      <c r="AN26" s="632"/>
      <c r="AO26" s="632"/>
      <c r="AP26" s="632"/>
      <c r="AQ26" s="757"/>
      <c r="AR26" s="783" t="s">
        <v>5634</v>
      </c>
      <c r="AS26" s="784">
        <f>AT26+AU26</f>
        <v>20.5</v>
      </c>
      <c r="AT26" s="784">
        <v>18.670000000000002</v>
      </c>
      <c r="AU26" s="785">
        <v>1.83</v>
      </c>
      <c r="AV26" s="806" t="s">
        <v>5635</v>
      </c>
      <c r="AW26" s="697" t="s">
        <v>4883</v>
      </c>
      <c r="AX26" s="697" t="s">
        <v>4884</v>
      </c>
      <c r="AY26" s="823" t="s">
        <v>33</v>
      </c>
      <c r="AZ26" s="736" t="s">
        <v>33</v>
      </c>
      <c r="BA26" s="736" t="s">
        <v>33</v>
      </c>
      <c r="BB26" s="840" t="s">
        <v>26</v>
      </c>
      <c r="BC26" s="841" t="s">
        <v>26</v>
      </c>
      <c r="BD26" s="846" t="s">
        <v>33</v>
      </c>
      <c r="BE26" s="840" t="s">
        <v>26</v>
      </c>
      <c r="BF26" s="841" t="s">
        <v>26</v>
      </c>
      <c r="BG26" s="842" t="s">
        <v>26</v>
      </c>
      <c r="BH26" s="905" t="s">
        <v>4525</v>
      </c>
      <c r="BI26" s="903" t="s">
        <v>10476</v>
      </c>
      <c r="BJ26" s="905" t="s">
        <v>4485</v>
      </c>
      <c r="BK26" s="903" t="s">
        <v>10472</v>
      </c>
      <c r="BL26" s="905" t="s">
        <v>4660</v>
      </c>
      <c r="BM26" s="903" t="s">
        <v>10479</v>
      </c>
      <c r="BN26" s="905" t="s">
        <v>4885</v>
      </c>
      <c r="BO26" s="903" t="s">
        <v>4886</v>
      </c>
      <c r="BP26" s="905" t="s">
        <v>0</v>
      </c>
      <c r="BQ26" s="903" t="s">
        <v>0</v>
      </c>
      <c r="BR26" s="909">
        <v>26</v>
      </c>
      <c r="BS26" s="903" t="s">
        <v>4517</v>
      </c>
      <c r="BT26" s="909">
        <v>73</v>
      </c>
      <c r="BU26" s="903" t="s">
        <v>4534</v>
      </c>
      <c r="BV26" s="909">
        <v>25</v>
      </c>
      <c r="BW26" s="903" t="s">
        <v>4489</v>
      </c>
      <c r="BX26" s="905" t="s">
        <v>0</v>
      </c>
      <c r="BY26" s="903" t="s">
        <v>4492</v>
      </c>
      <c r="BZ26" s="905" t="s">
        <v>0</v>
      </c>
      <c r="CA26" s="903" t="s">
        <v>4492</v>
      </c>
      <c r="CB26" s="340">
        <v>10</v>
      </c>
      <c r="CC26" s="249">
        <f>IF(ISBLANK(AL26),0,1)</f>
        <v>0</v>
      </c>
      <c r="CD26" s="414">
        <f>IF(ISBLANK(AM26),0,1)</f>
        <v>1</v>
      </c>
      <c r="CE26" s="414">
        <f>IF(ISBLANK(AN26),0,1)</f>
        <v>0</v>
      </c>
      <c r="CF26" s="414">
        <f>IF(ISBLANK(AO26),0,1)</f>
        <v>0</v>
      </c>
      <c r="CG26" s="414">
        <f>IF(ISBLANK(AP26),0,1)</f>
        <v>0</v>
      </c>
      <c r="CH26" s="436">
        <f>IF(ISBLANK(AQ26),0,1)</f>
        <v>0</v>
      </c>
      <c r="CI26" s="435">
        <f>IF($W26="Dropped","-",DAYS360(X26,Y26,TRUE)/360)</f>
        <v>0.53055555555555556</v>
      </c>
      <c r="CJ26" s="416">
        <f>IF(OR($W26="Pipeline",$W26="Dropped"),"-",IF(OR($AA26="-",$AA26="n/a"),"-",DAYS360(Y26,AA26,TRUE)/360))</f>
        <v>0.58333333333333337</v>
      </c>
      <c r="CK26" s="416">
        <f>IF(OR($W26="Pipeline",$W26="Dropped"),"-",IF($AC26="-","-",IF(OR($AA26="-",$AA26="n/a"),DAYS360(Y26,AC26,TRUE)/360,DAYS360(AA26,AC26,TRUE)/360)))</f>
        <v>4</v>
      </c>
      <c r="CL26" s="416">
        <f>IF(OR($W26="Pipeline",$W26="Dropped"),"-",IF($AC26="-","-",DAYS360(X26,AC26,TRUE)/360))</f>
        <v>5.1138888888888889</v>
      </c>
      <c r="CM26" s="437">
        <f>IF(OR($W26="Pipeline",$W26="Dropped"),"-",IF($AC26="-","-",DAYS360(AB26,AC26,TRUE)/360))</f>
        <v>1</v>
      </c>
      <c r="CN26" s="344">
        <f>IF(W26="Closed",IF(AC26="-","-",YEAR(AC26)),"-")</f>
        <v>2004</v>
      </c>
      <c r="CO26" s="344" t="str">
        <f>IF(W26="Closed",IF(OR(BE26="S",BE26="MS",BE26="HS"),"S",IF(OR(BE26="U",BE26="MU",BE26="HU"),"U",IF(OR(BE26="NA",BE26="NR",BE26="NV",BE26="?",BE26="#"),"NR","-"))),"-")</f>
        <v>S</v>
      </c>
      <c r="CP26" s="249">
        <v>2</v>
      </c>
      <c r="CQ26" s="414">
        <v>2</v>
      </c>
      <c r="CR26" s="414">
        <v>2</v>
      </c>
      <c r="CS26" s="414">
        <v>1</v>
      </c>
      <c r="CT26" s="414">
        <v>0</v>
      </c>
      <c r="CU26" s="436">
        <v>1</v>
      </c>
      <c r="CV26" s="432" t="str">
        <f>IF(OR(DC26="-",DC26="",DC26="n/a"),"-",HYPERLINK(DC26,"PAD"))</f>
        <v>PAD</v>
      </c>
      <c r="CW26" s="417" t="str">
        <f>IF(OR(DD26="-",DD26="",DD26="n/a"),"-",HYPERLINK(DD26,"ICR"))</f>
        <v>ICR</v>
      </c>
      <c r="CX26" s="438" t="str">
        <f>IF(OR(DE26="-",DE26="",DE26="n/a"),"-",HYPERLINK(DE26,"IEG"))</f>
        <v>IEG</v>
      </c>
      <c r="CY26" s="687" t="str">
        <f>IF(OR(DF26="-",DF26="",DF26="n/a"),"-",HYPERLINK(DF26,"PPAR"))</f>
        <v>-</v>
      </c>
      <c r="CZ26" s="665" t="str">
        <f>IF(OR(DG26="-",DG26="",DG26="n/a"),"-",HYPERLINK(DG26,"PCR"))</f>
        <v>-</v>
      </c>
      <c r="DA26" s="665" t="str">
        <f>IF(OR(DH26="-",DH26="",DH26="n/a"),"-",HYPERLINK(DH26,"PP"))</f>
        <v>-</v>
      </c>
      <c r="DB26" s="688" t="str">
        <f>IF(OR(DI26="-",DI26="",DI26="n/a"),"-",HYPERLINK(DI26,"TA"))</f>
        <v>-</v>
      </c>
      <c r="DC26" s="897" t="s">
        <v>10563</v>
      </c>
      <c r="DD26" s="897" t="s">
        <v>10564</v>
      </c>
      <c r="DE26" s="897" t="s">
        <v>10565</v>
      </c>
      <c r="DF26" s="897" t="s">
        <v>33</v>
      </c>
      <c r="DG26" s="897" t="s">
        <v>33</v>
      </c>
      <c r="DH26" s="897" t="s">
        <v>33</v>
      </c>
      <c r="DI26" s="897" t="s">
        <v>33</v>
      </c>
      <c r="DJ26" s="806"/>
    </row>
    <row r="27" spans="1:114" ht="14.1" customHeight="1" x14ac:dyDescent="0.25">
      <c r="A27" s="702">
        <f>ROW()-1</f>
        <v>26</v>
      </c>
      <c r="B27" s="713" t="s">
        <v>8291</v>
      </c>
      <c r="C27" s="711" t="str">
        <f>HYPERLINK(E27,"OP")</f>
        <v>OP</v>
      </c>
      <c r="D27" s="711" t="str">
        <f>HYPERLINK(F27,"Prj")</f>
        <v>Prj</v>
      </c>
      <c r="E27" s="631" t="s">
        <v>8865</v>
      </c>
      <c r="F27" s="413" t="s">
        <v>8866</v>
      </c>
      <c r="G27" s="414" t="s">
        <v>33</v>
      </c>
      <c r="H27" s="414" t="s">
        <v>33</v>
      </c>
      <c r="I27" s="694" t="s">
        <v>33</v>
      </c>
      <c r="J27" s="697" t="s">
        <v>8292</v>
      </c>
      <c r="K27" s="727" t="s">
        <v>33</v>
      </c>
      <c r="L27" s="736" t="s">
        <v>16</v>
      </c>
      <c r="M27" s="697" t="s">
        <v>329</v>
      </c>
      <c r="N27" s="736" t="s">
        <v>18</v>
      </c>
      <c r="O27" s="736" t="s">
        <v>30</v>
      </c>
      <c r="P27" s="1080" t="s">
        <v>1742</v>
      </c>
      <c r="Q27" s="1074" t="s">
        <v>33</v>
      </c>
      <c r="R27" s="698" t="s">
        <v>3565</v>
      </c>
      <c r="S27" s="1041" t="s">
        <v>33</v>
      </c>
      <c r="T27" s="908" t="s">
        <v>8293</v>
      </c>
      <c r="U27" s="905" t="s">
        <v>10384</v>
      </c>
      <c r="V27" s="905" t="s">
        <v>1417</v>
      </c>
      <c r="W27" s="1068" t="s">
        <v>1773</v>
      </c>
      <c r="X27" s="1064">
        <v>36538</v>
      </c>
      <c r="Y27" s="1066">
        <v>36846</v>
      </c>
      <c r="Z27" s="1046">
        <v>2001</v>
      </c>
      <c r="AA27" s="1064">
        <v>36882</v>
      </c>
      <c r="AB27" s="1065">
        <v>38168</v>
      </c>
      <c r="AC27" s="1066">
        <v>38533</v>
      </c>
      <c r="AD27" s="1049">
        <v>0</v>
      </c>
      <c r="AE27" s="746">
        <v>27</v>
      </c>
      <c r="AF27" s="744">
        <v>0</v>
      </c>
      <c r="AG27" s="690">
        <v>27</v>
      </c>
      <c r="AH27" s="747">
        <v>4</v>
      </c>
      <c r="AI27" s="744">
        <v>0</v>
      </c>
      <c r="AJ27" s="1101">
        <v>27</v>
      </c>
      <c r="AK27" s="1102">
        <v>26.54550133</v>
      </c>
      <c r="AL27" s="1085"/>
      <c r="AM27" s="632"/>
      <c r="AN27" s="647">
        <v>10</v>
      </c>
      <c r="AO27" s="632"/>
      <c r="AP27" s="632"/>
      <c r="AQ27" s="757"/>
      <c r="AR27" s="778" t="s">
        <v>9298</v>
      </c>
      <c r="AS27" s="784">
        <f>AT27+AU27</f>
        <v>0.7</v>
      </c>
      <c r="AT27" s="784">
        <v>0.7</v>
      </c>
      <c r="AU27" s="785">
        <v>0</v>
      </c>
      <c r="AV27" s="811" t="s">
        <v>9299</v>
      </c>
      <c r="AW27" s="697" t="s">
        <v>7675</v>
      </c>
      <c r="AX27" s="697" t="s">
        <v>8294</v>
      </c>
      <c r="AY27" s="823">
        <v>38535</v>
      </c>
      <c r="AZ27" s="736" t="s">
        <v>26</v>
      </c>
      <c r="BA27" s="736" t="s">
        <v>26</v>
      </c>
      <c r="BB27" s="840" t="s">
        <v>26</v>
      </c>
      <c r="BC27" s="841" t="s">
        <v>26</v>
      </c>
      <c r="BD27" s="846" t="s">
        <v>33</v>
      </c>
      <c r="BE27" s="840" t="s">
        <v>26</v>
      </c>
      <c r="BF27" s="841" t="s">
        <v>26</v>
      </c>
      <c r="BG27" s="842" t="s">
        <v>26</v>
      </c>
      <c r="BH27" s="905" t="s">
        <v>13077</v>
      </c>
      <c r="BI27" s="903" t="s">
        <v>9680</v>
      </c>
      <c r="BJ27" s="905" t="s">
        <v>4739</v>
      </c>
      <c r="BK27" s="903" t="s">
        <v>4740</v>
      </c>
      <c r="BL27" s="905" t="s">
        <v>4485</v>
      </c>
      <c r="BM27" s="903" t="s">
        <v>10472</v>
      </c>
      <c r="BN27" s="905" t="s">
        <v>0</v>
      </c>
      <c r="BO27" s="903" t="s">
        <v>0</v>
      </c>
      <c r="BP27" s="905" t="s">
        <v>0</v>
      </c>
      <c r="BQ27" s="903" t="s">
        <v>0</v>
      </c>
      <c r="BR27" s="909">
        <v>45</v>
      </c>
      <c r="BS27" s="903" t="s">
        <v>4564</v>
      </c>
      <c r="BT27" s="905" t="s">
        <v>0</v>
      </c>
      <c r="BU27" s="903" t="s">
        <v>4492</v>
      </c>
      <c r="BV27" s="905" t="s">
        <v>0</v>
      </c>
      <c r="BW27" s="903" t="s">
        <v>4492</v>
      </c>
      <c r="BX27" s="905" t="s">
        <v>0</v>
      </c>
      <c r="BY27" s="903" t="s">
        <v>4492</v>
      </c>
      <c r="BZ27" s="905" t="s">
        <v>0</v>
      </c>
      <c r="CA27" s="903" t="s">
        <v>4492</v>
      </c>
      <c r="CB27" s="340">
        <v>10</v>
      </c>
      <c r="CC27" s="249">
        <f>IF(ISBLANK(AL27),0,1)</f>
        <v>0</v>
      </c>
      <c r="CD27" s="414">
        <f>IF(ISBLANK(AM27),0,1)</f>
        <v>0</v>
      </c>
      <c r="CE27" s="414">
        <f>IF(ISBLANK(AN27),0,1)</f>
        <v>1</v>
      </c>
      <c r="CF27" s="414">
        <f>IF(ISBLANK(AO27),0,1)</f>
        <v>0</v>
      </c>
      <c r="CG27" s="414">
        <f>IF(ISBLANK(AP27),0,1)</f>
        <v>0</v>
      </c>
      <c r="CH27" s="436">
        <f>IF(ISBLANK(AQ27),0,1)</f>
        <v>0</v>
      </c>
      <c r="CI27" s="435">
        <f>IF($W27="Dropped","-",DAYS360(X27,Y27,TRUE)/360)</f>
        <v>0.84166666666666667</v>
      </c>
      <c r="CJ27" s="416">
        <f>IF(OR($W27="Pipeline",$W27="Dropped"),"-",IF(OR($AA27="-",$AA27="n/a"),"-",DAYS360(Y27,AA27,TRUE)/360))</f>
        <v>0.1</v>
      </c>
      <c r="CK27" s="416">
        <f>IF(OR($W27="Pipeline",$W27="Dropped"),"-",IF($AC27="-","-",IF(OR($AA27="-",$AA27="n/a"),DAYS360(Y27,AC27,TRUE)/360,DAYS360(AA27,AC27,TRUE)/360)))</f>
        <v>4.5222222222222221</v>
      </c>
      <c r="CL27" s="416">
        <f>IF(OR($W27="Pipeline",$W27="Dropped"),"-",IF($AC27="-","-",DAYS360(X27,AC27,TRUE)/360))</f>
        <v>5.4638888888888886</v>
      </c>
      <c r="CM27" s="437">
        <f>IF(OR($W27="Pipeline",$W27="Dropped"),"-",IF($AC27="-","-",DAYS360(AB27,AC27,TRUE)/360))</f>
        <v>1</v>
      </c>
      <c r="CN27" s="344">
        <f>IF(W27="Closed",IF(AC27="-","-",YEAR(AC27)),"-")</f>
        <v>2005</v>
      </c>
      <c r="CO27" s="344" t="str">
        <f>IF(W27="Closed",IF(OR(BE27="S",BE27="MS",BE27="HS"),"S",IF(OR(BE27="U",BE27="MU",BE27="HU"),"U",IF(OR(BE27="NA",BE27="NR",BE27="NV",BE27="?",BE27="#"),"NR","-"))),"-")</f>
        <v>S</v>
      </c>
      <c r="CP27" s="249">
        <v>1</v>
      </c>
      <c r="CQ27" s="414">
        <v>1</v>
      </c>
      <c r="CR27" s="414">
        <v>0</v>
      </c>
      <c r="CS27" s="414">
        <v>2</v>
      </c>
      <c r="CT27" s="414">
        <v>0</v>
      </c>
      <c r="CU27" s="436">
        <v>0</v>
      </c>
      <c r="CV27" s="432" t="str">
        <f>IF(OR(DC27="-",DC27="",DC27="n/a"),"-",HYPERLINK(DC27,"PAD"))</f>
        <v>PAD</v>
      </c>
      <c r="CW27" s="417" t="str">
        <f>IF(OR(DD27="-",DD27="",DD27="n/a"),"-",HYPERLINK(DD27,"ICR"))</f>
        <v>ICR</v>
      </c>
      <c r="CX27" s="438" t="str">
        <f>IF(OR(DE27="-",DE27="",DE27="n/a"),"-",HYPERLINK(DE27,"IEG"))</f>
        <v>IEG</v>
      </c>
      <c r="CY27" s="687" t="str">
        <f>IF(OR(DF27="-",DF27="",DF27="n/a"),"-",HYPERLINK(DF27,"PPAR"))</f>
        <v>-</v>
      </c>
      <c r="CZ27" s="665" t="str">
        <f>IF(OR(DG27="-",DG27="",DG27="n/a"),"-",HYPERLINK(DG27,"PCR"))</f>
        <v>-</v>
      </c>
      <c r="DA27" s="665" t="str">
        <f>IF(OR(DH27="-",DH27="",DH27="n/a"),"-",HYPERLINK(DH27,"PP"))</f>
        <v>-</v>
      </c>
      <c r="DB27" s="688" t="str">
        <f>IF(OR(DI27="-",DI27="",DI27="n/a"),"-",HYPERLINK(DI27,"TA"))</f>
        <v>-</v>
      </c>
      <c r="DC27" s="897" t="s">
        <v>10566</v>
      </c>
      <c r="DD27" s="897" t="s">
        <v>10567</v>
      </c>
      <c r="DE27" s="897" t="s">
        <v>10568</v>
      </c>
      <c r="DF27" s="897" t="s">
        <v>33</v>
      </c>
      <c r="DG27" s="897" t="s">
        <v>33</v>
      </c>
      <c r="DH27" s="897" t="s">
        <v>33</v>
      </c>
      <c r="DI27" s="897" t="s">
        <v>33</v>
      </c>
      <c r="DJ27" s="734"/>
    </row>
    <row r="28" spans="1:114" ht="14.1" customHeight="1" x14ac:dyDescent="0.25">
      <c r="A28" s="703">
        <f>ROW()-1</f>
        <v>27</v>
      </c>
      <c r="B28" s="713" t="s">
        <v>8390</v>
      </c>
      <c r="C28" s="711" t="str">
        <f>HYPERLINK(E28,"OP")</f>
        <v>OP</v>
      </c>
      <c r="D28" s="711" t="str">
        <f>HYPERLINK(F28,"Prj")</f>
        <v>Prj</v>
      </c>
      <c r="E28" s="631" t="s">
        <v>8921</v>
      </c>
      <c r="F28" s="413" t="s">
        <v>8922</v>
      </c>
      <c r="G28" s="414" t="s">
        <v>33</v>
      </c>
      <c r="H28" s="414" t="s">
        <v>33</v>
      </c>
      <c r="I28" s="694" t="s">
        <v>33</v>
      </c>
      <c r="J28" s="697" t="s">
        <v>8391</v>
      </c>
      <c r="K28" s="727" t="s">
        <v>33</v>
      </c>
      <c r="L28" s="736" t="s">
        <v>16</v>
      </c>
      <c r="M28" s="697" t="s">
        <v>329</v>
      </c>
      <c r="N28" s="736" t="s">
        <v>18</v>
      </c>
      <c r="O28" s="736" t="s">
        <v>30</v>
      </c>
      <c r="P28" s="1080" t="s">
        <v>1742</v>
      </c>
      <c r="Q28" s="1074" t="s">
        <v>33</v>
      </c>
      <c r="R28" s="698" t="s">
        <v>3888</v>
      </c>
      <c r="S28" s="1041" t="s">
        <v>33</v>
      </c>
      <c r="T28" s="908" t="s">
        <v>8293</v>
      </c>
      <c r="U28" s="905" t="s">
        <v>10384</v>
      </c>
      <c r="V28" s="905" t="s">
        <v>1417</v>
      </c>
      <c r="W28" s="1068" t="s">
        <v>1773</v>
      </c>
      <c r="X28" s="1064">
        <v>34271</v>
      </c>
      <c r="Y28" s="1066">
        <v>35717</v>
      </c>
      <c r="Z28" s="1046">
        <v>1998</v>
      </c>
      <c r="AA28" s="1064">
        <v>35867</v>
      </c>
      <c r="AB28" s="1065">
        <v>37711</v>
      </c>
      <c r="AC28" s="1066">
        <v>38442</v>
      </c>
      <c r="AD28" s="1049">
        <v>0</v>
      </c>
      <c r="AE28" s="746">
        <v>70</v>
      </c>
      <c r="AF28" s="744">
        <v>0</v>
      </c>
      <c r="AG28" s="690">
        <v>70</v>
      </c>
      <c r="AH28" s="747" t="s">
        <v>33</v>
      </c>
      <c r="AI28" s="744">
        <v>0</v>
      </c>
      <c r="AJ28" s="1101">
        <v>70</v>
      </c>
      <c r="AK28" s="1102">
        <v>69.186499780000005</v>
      </c>
      <c r="AL28" s="1085"/>
      <c r="AM28" s="632"/>
      <c r="AN28" s="647">
        <v>10</v>
      </c>
      <c r="AO28" s="632"/>
      <c r="AP28" s="632"/>
      <c r="AQ28" s="757"/>
      <c r="AR28" s="790" t="s">
        <v>9300</v>
      </c>
      <c r="AS28" s="784">
        <f>AT28+AU28</f>
        <v>8.1999999999999993</v>
      </c>
      <c r="AT28" s="784">
        <v>8.1999999999999993</v>
      </c>
      <c r="AU28" s="785">
        <v>0</v>
      </c>
      <c r="AV28" s="811" t="s">
        <v>9301</v>
      </c>
      <c r="AW28" s="697" t="s">
        <v>5506</v>
      </c>
      <c r="AX28" s="697" t="s">
        <v>8392</v>
      </c>
      <c r="AY28" s="823">
        <v>38501</v>
      </c>
      <c r="AZ28" s="736" t="s">
        <v>26</v>
      </c>
      <c r="BA28" s="736" t="s">
        <v>26</v>
      </c>
      <c r="BB28" s="840" t="s">
        <v>26</v>
      </c>
      <c r="BC28" s="841" t="s">
        <v>26</v>
      </c>
      <c r="BD28" s="846" t="s">
        <v>33</v>
      </c>
      <c r="BE28" s="840" t="s">
        <v>26</v>
      </c>
      <c r="BF28" s="841" t="s">
        <v>26</v>
      </c>
      <c r="BG28" s="842" t="s">
        <v>26</v>
      </c>
      <c r="BH28" s="905" t="s">
        <v>1374</v>
      </c>
      <c r="BI28" s="903" t="s">
        <v>4581</v>
      </c>
      <c r="BJ28" s="905" t="s">
        <v>4485</v>
      </c>
      <c r="BK28" s="903" t="s">
        <v>10472</v>
      </c>
      <c r="BL28" s="905" t="s">
        <v>1371</v>
      </c>
      <c r="BM28" s="903" t="s">
        <v>13870</v>
      </c>
      <c r="BN28" s="905" t="s">
        <v>4602</v>
      </c>
      <c r="BO28" s="903" t="s">
        <v>10480</v>
      </c>
      <c r="BP28" s="905" t="s">
        <v>0</v>
      </c>
      <c r="BQ28" s="903" t="s">
        <v>0</v>
      </c>
      <c r="BR28" s="909">
        <v>71</v>
      </c>
      <c r="BS28" s="903" t="s">
        <v>4521</v>
      </c>
      <c r="BT28" s="909">
        <v>78</v>
      </c>
      <c r="BU28" s="903" t="s">
        <v>4511</v>
      </c>
      <c r="BV28" s="909">
        <v>84</v>
      </c>
      <c r="BW28" s="903" t="s">
        <v>4619</v>
      </c>
      <c r="BX28" s="909">
        <v>57</v>
      </c>
      <c r="BY28" s="903" t="s">
        <v>4527</v>
      </c>
      <c r="BZ28" s="905" t="s">
        <v>0</v>
      </c>
      <c r="CA28" s="903" t="s">
        <v>4492</v>
      </c>
      <c r="CB28" s="340">
        <v>10</v>
      </c>
      <c r="CC28" s="249">
        <f>IF(ISBLANK(AL28),0,1)</f>
        <v>0</v>
      </c>
      <c r="CD28" s="414">
        <f>IF(ISBLANK(AM28),0,1)</f>
        <v>0</v>
      </c>
      <c r="CE28" s="414">
        <f>IF(ISBLANK(AN28),0,1)</f>
        <v>1</v>
      </c>
      <c r="CF28" s="414">
        <f>IF(ISBLANK(AO28),0,1)</f>
        <v>0</v>
      </c>
      <c r="CG28" s="414">
        <f>IF(ISBLANK(AP28),0,1)</f>
        <v>0</v>
      </c>
      <c r="CH28" s="436">
        <f>IF(ISBLANK(AQ28),0,1)</f>
        <v>0</v>
      </c>
      <c r="CI28" s="435">
        <f>IF($W28="Dropped","-",DAYS360(X28,Y28,TRUE)/360)</f>
        <v>3.9583333333333335</v>
      </c>
      <c r="CJ28" s="416">
        <f>IF(OR($W28="Pipeline",$W28="Dropped"),"-",IF(OR($AA28="-",$AA28="n/a"),"-",DAYS360(Y28,AA28,TRUE)/360))</f>
        <v>0.41388888888888886</v>
      </c>
      <c r="CK28" s="416">
        <f>IF(OR($W28="Pipeline",$W28="Dropped"),"-",IF($AC28="-","-",IF(OR($AA28="-",$AA28="n/a"),DAYS360(Y28,AC28,TRUE)/360,DAYS360(AA28,AC28,TRUE)/360)))</f>
        <v>7.0472222222222225</v>
      </c>
      <c r="CL28" s="416">
        <f>IF(OR($W28="Pipeline",$W28="Dropped"),"-",IF($AC28="-","-",DAYS360(X28,AC28,TRUE)/360))</f>
        <v>11.419444444444444</v>
      </c>
      <c r="CM28" s="437">
        <f>IF(OR($W28="Pipeline",$W28="Dropped"),"-",IF($AC28="-","-",DAYS360(AB28,AC28,TRUE)/360))</f>
        <v>2</v>
      </c>
      <c r="CN28" s="344">
        <f>IF(W28="Closed",IF(AC28="-","-",YEAR(AC28)),"-")</f>
        <v>2005</v>
      </c>
      <c r="CO28" s="344" t="str">
        <f>IF(W28="Closed",IF(OR(BE28="S",BE28="MS",BE28="HS"),"S",IF(OR(BE28="U",BE28="MU",BE28="HU"),"U",IF(OR(BE28="NA",BE28="NR",BE28="NV",BE28="?",BE28="#"),"NR","-"))),"-")</f>
        <v>S</v>
      </c>
      <c r="CP28" s="249">
        <v>3</v>
      </c>
      <c r="CQ28" s="414">
        <v>0</v>
      </c>
      <c r="CR28" s="414">
        <v>1</v>
      </c>
      <c r="CS28" s="414">
        <v>0</v>
      </c>
      <c r="CT28" s="414">
        <v>0</v>
      </c>
      <c r="CU28" s="436">
        <v>0</v>
      </c>
      <c r="CV28" s="432" t="str">
        <f>IF(OR(DC28="-",DC28="",DC28="n/a"),"-",HYPERLINK(DC28,"PAD"))</f>
        <v>-</v>
      </c>
      <c r="CW28" s="417" t="str">
        <f>IF(OR(DD28="-",DD28="",DD28="n/a"),"-",HYPERLINK(DD28,"ICR"))</f>
        <v>ICR</v>
      </c>
      <c r="CX28" s="438" t="str">
        <f>IF(OR(DE28="-",DE28="",DE28="n/a"),"-",HYPERLINK(DE28,"IEG"))</f>
        <v>IEG</v>
      </c>
      <c r="CY28" s="687" t="str">
        <f>IF(OR(DF28="-",DF28="",DF28="n/a"),"-",HYPERLINK(DF28,"PPAR"))</f>
        <v>-</v>
      </c>
      <c r="CZ28" s="665" t="str">
        <f>IF(OR(DG28="-",DG28="",DG28="n/a"),"-",HYPERLINK(DG28,"PCR"))</f>
        <v>-</v>
      </c>
      <c r="DA28" s="665" t="str">
        <f>IF(OR(DH28="-",DH28="",DH28="n/a"),"-",HYPERLINK(DH28,"PP"))</f>
        <v>-</v>
      </c>
      <c r="DB28" s="688" t="str">
        <f>IF(OR(DI28="-",DI28="",DI28="n/a"),"-",HYPERLINK(DI28,"TA"))</f>
        <v>-</v>
      </c>
      <c r="DC28" s="897" t="s">
        <v>33</v>
      </c>
      <c r="DD28" s="897" t="s">
        <v>10569</v>
      </c>
      <c r="DE28" s="897" t="s">
        <v>10570</v>
      </c>
      <c r="DF28" s="897" t="s">
        <v>33</v>
      </c>
      <c r="DG28" s="897" t="s">
        <v>33</v>
      </c>
      <c r="DH28" s="897" t="s">
        <v>33</v>
      </c>
      <c r="DI28" s="897" t="s">
        <v>33</v>
      </c>
      <c r="DJ28" s="734"/>
    </row>
    <row r="29" spans="1:114" ht="14.1" customHeight="1" x14ac:dyDescent="0.25">
      <c r="A29" s="702">
        <f>ROW()-1</f>
        <v>28</v>
      </c>
      <c r="B29" s="713" t="s">
        <v>7696</v>
      </c>
      <c r="C29" s="711" t="str">
        <f>HYPERLINK(E29,"OP")</f>
        <v>OP</v>
      </c>
      <c r="D29" s="711" t="str">
        <f>HYPERLINK(F29,"Prj")</f>
        <v>Prj</v>
      </c>
      <c r="E29" s="631" t="s">
        <v>8517</v>
      </c>
      <c r="F29" s="413" t="s">
        <v>8518</v>
      </c>
      <c r="G29" s="414" t="s">
        <v>33</v>
      </c>
      <c r="H29" s="414" t="s">
        <v>33</v>
      </c>
      <c r="I29" s="694" t="s">
        <v>33</v>
      </c>
      <c r="J29" s="697" t="s">
        <v>7697</v>
      </c>
      <c r="K29" s="727" t="s">
        <v>33</v>
      </c>
      <c r="L29" s="736" t="s">
        <v>16</v>
      </c>
      <c r="M29" s="697" t="s">
        <v>329</v>
      </c>
      <c r="N29" s="736" t="s">
        <v>18</v>
      </c>
      <c r="O29" s="736" t="s">
        <v>71</v>
      </c>
      <c r="P29" s="1080" t="s">
        <v>36</v>
      </c>
      <c r="Q29" s="1074" t="s">
        <v>33</v>
      </c>
      <c r="R29" s="698" t="s">
        <v>33</v>
      </c>
      <c r="S29" s="1041" t="s">
        <v>33</v>
      </c>
      <c r="T29" s="908" t="s">
        <v>7698</v>
      </c>
      <c r="U29" s="905" t="s">
        <v>10384</v>
      </c>
      <c r="V29" s="905" t="s">
        <v>1415</v>
      </c>
      <c r="W29" s="1068" t="s">
        <v>1773</v>
      </c>
      <c r="X29" s="1064">
        <v>36913</v>
      </c>
      <c r="Y29" s="1066">
        <v>37620</v>
      </c>
      <c r="Z29" s="1046">
        <v>2003</v>
      </c>
      <c r="AA29" s="1064">
        <v>37810</v>
      </c>
      <c r="AB29" s="1065">
        <v>39506</v>
      </c>
      <c r="AC29" s="1066">
        <v>39691</v>
      </c>
      <c r="AD29" s="1049">
        <v>0</v>
      </c>
      <c r="AE29" s="746">
        <v>42</v>
      </c>
      <c r="AF29" s="744">
        <v>0</v>
      </c>
      <c r="AG29" s="690">
        <v>42</v>
      </c>
      <c r="AH29" s="747">
        <v>4</v>
      </c>
      <c r="AI29" s="744">
        <v>0</v>
      </c>
      <c r="AJ29" s="1101">
        <v>42</v>
      </c>
      <c r="AK29" s="1102">
        <v>50.490483400000002</v>
      </c>
      <c r="AL29" s="1085"/>
      <c r="AM29" s="632"/>
      <c r="AN29" s="632">
        <v>3</v>
      </c>
      <c r="AO29" s="632"/>
      <c r="AP29" s="632"/>
      <c r="AQ29" s="757"/>
      <c r="AR29" s="778" t="s">
        <v>9124</v>
      </c>
      <c r="AS29" s="784">
        <f>AT29+AU29</f>
        <v>1.97</v>
      </c>
      <c r="AT29" s="784">
        <v>1.97</v>
      </c>
      <c r="AU29" s="785">
        <v>0</v>
      </c>
      <c r="AV29" s="734" t="s">
        <v>1590</v>
      </c>
      <c r="AW29" s="697" t="s">
        <v>7699</v>
      </c>
      <c r="AX29" s="697" t="s">
        <v>7700</v>
      </c>
      <c r="AY29" s="823">
        <v>39688</v>
      </c>
      <c r="AZ29" s="736" t="s">
        <v>26</v>
      </c>
      <c r="BA29" s="736" t="s">
        <v>26</v>
      </c>
      <c r="BB29" s="840" t="s">
        <v>26</v>
      </c>
      <c r="BC29" s="841" t="s">
        <v>26</v>
      </c>
      <c r="BD29" s="842" t="s">
        <v>26</v>
      </c>
      <c r="BE29" s="840" t="s">
        <v>22</v>
      </c>
      <c r="BF29" s="841" t="s">
        <v>26</v>
      </c>
      <c r="BG29" s="842" t="s">
        <v>26</v>
      </c>
      <c r="BH29" s="905" t="s">
        <v>13072</v>
      </c>
      <c r="BI29" s="903" t="s">
        <v>4508</v>
      </c>
      <c r="BJ29" s="905" t="s">
        <v>4485</v>
      </c>
      <c r="BK29" s="903" t="s">
        <v>10472</v>
      </c>
      <c r="BL29" s="905" t="s">
        <v>13077</v>
      </c>
      <c r="BM29" s="903" t="s">
        <v>9680</v>
      </c>
      <c r="BN29" s="905" t="s">
        <v>4525</v>
      </c>
      <c r="BO29" s="903" t="s">
        <v>10476</v>
      </c>
      <c r="BP29" s="905" t="s">
        <v>0</v>
      </c>
      <c r="BQ29" s="903" t="s">
        <v>0</v>
      </c>
      <c r="BR29" s="909">
        <v>88</v>
      </c>
      <c r="BS29" s="903" t="s">
        <v>4513</v>
      </c>
      <c r="BT29" s="909">
        <v>69</v>
      </c>
      <c r="BU29" s="903" t="s">
        <v>4598</v>
      </c>
      <c r="BV29" s="909">
        <v>87</v>
      </c>
      <c r="BW29" s="903" t="s">
        <v>4535</v>
      </c>
      <c r="BX29" s="909">
        <v>57</v>
      </c>
      <c r="BY29" s="903" t="s">
        <v>4527</v>
      </c>
      <c r="BZ29" s="909">
        <v>65</v>
      </c>
      <c r="CA29" s="903" t="s">
        <v>4509</v>
      </c>
      <c r="CB29" s="340">
        <v>10</v>
      </c>
      <c r="CC29" s="249">
        <f>IF(ISBLANK(AL29),0,1)</f>
        <v>0</v>
      </c>
      <c r="CD29" s="414">
        <f>IF(ISBLANK(AM29),0,1)</f>
        <v>0</v>
      </c>
      <c r="CE29" s="414">
        <f>IF(ISBLANK(AN29),0,1)</f>
        <v>1</v>
      </c>
      <c r="CF29" s="414">
        <f>IF(ISBLANK(AO29),0,1)</f>
        <v>0</v>
      </c>
      <c r="CG29" s="414">
        <f>IF(ISBLANK(AP29),0,1)</f>
        <v>0</v>
      </c>
      <c r="CH29" s="436">
        <f>IF(ISBLANK(AQ29),0,1)</f>
        <v>0</v>
      </c>
      <c r="CI29" s="435">
        <f>IF($W29="Dropped","-",DAYS360(X29,Y29,TRUE)/360)</f>
        <v>1.9388888888888889</v>
      </c>
      <c r="CJ29" s="416">
        <f>IF(OR($W29="Pipeline",$W29="Dropped"),"-",IF(OR($AA29="-",$AA29="n/a"),"-",DAYS360(Y29,AA29,TRUE)/360))</f>
        <v>0.52222222222222225</v>
      </c>
      <c r="CK29" s="416">
        <f>IF(OR($W29="Pipeline",$W29="Dropped"),"-",IF($AC29="-","-",IF(OR($AA29="-",$AA29="n/a"),DAYS360(Y29,AC29,TRUE)/360,DAYS360(AA29,AC29,TRUE)/360)))</f>
        <v>5.1444444444444448</v>
      </c>
      <c r="CL29" s="416">
        <f>IF(OR($W29="Pipeline",$W29="Dropped"),"-",IF($AC29="-","-",DAYS360(X29,AC29,TRUE)/360))</f>
        <v>7.6055555555555552</v>
      </c>
      <c r="CM29" s="437">
        <f>IF(OR($W29="Pipeline",$W29="Dropped"),"-",IF($AC29="-","-",DAYS360(AB29,AC29,TRUE)/360))</f>
        <v>0.50555555555555554</v>
      </c>
      <c r="CN29" s="344">
        <f>IF(W29="Closed",IF(AC29="-","-",YEAR(AC29)),"-")</f>
        <v>2008</v>
      </c>
      <c r="CO29" s="344" t="str">
        <f>IF(W29="Closed",IF(OR(BE29="S",BE29="MS",BE29="HS"),"S",IF(OR(BE29="U",BE29="MU",BE29="HU"),"U",IF(OR(BE29="NA",BE29="NR",BE29="NV",BE29="?",BE29="#"),"NR","-"))),"-")</f>
        <v>S</v>
      </c>
      <c r="CP29" s="249">
        <v>0</v>
      </c>
      <c r="CQ29" s="414">
        <v>1</v>
      </c>
      <c r="CR29" s="414">
        <v>4</v>
      </c>
      <c r="CS29" s="414">
        <v>0</v>
      </c>
      <c r="CT29" s="414">
        <v>0</v>
      </c>
      <c r="CU29" s="436">
        <v>0</v>
      </c>
      <c r="CV29" s="432" t="str">
        <f>IF(OR(DC29="-",DC29="",DC29="n/a"),"-",HYPERLINK(DC29,"PAD"))</f>
        <v>PAD</v>
      </c>
      <c r="CW29" s="417" t="str">
        <f>IF(OR(DD29="-",DD29="",DD29="n/a"),"-",HYPERLINK(DD29,"ICR"))</f>
        <v>ICR</v>
      </c>
      <c r="CX29" s="438" t="str">
        <f>IF(OR(DE29="-",DE29="",DE29="n/a"),"-",HYPERLINK(DE29,"IEG"))</f>
        <v>IEG</v>
      </c>
      <c r="CY29" s="687" t="str">
        <f>IF(OR(DF29="-",DF29="",DF29="n/a"),"-",HYPERLINK(DF29,"PPAR"))</f>
        <v>-</v>
      </c>
      <c r="CZ29" s="665" t="str">
        <f>IF(OR(DG29="-",DG29="",DG29="n/a"),"-",HYPERLINK(DG29,"PCR"))</f>
        <v>-</v>
      </c>
      <c r="DA29" s="665" t="str">
        <f>IF(OR(DH29="-",DH29="",DH29="n/a"),"-",HYPERLINK(DH29,"PP"))</f>
        <v>-</v>
      </c>
      <c r="DB29" s="688" t="str">
        <f>IF(OR(DI29="-",DI29="",DI29="n/a"),"-",HYPERLINK(DI29,"TA"))</f>
        <v>-</v>
      </c>
      <c r="DC29" s="897" t="s">
        <v>10571</v>
      </c>
      <c r="DD29" s="897" t="s">
        <v>10572</v>
      </c>
      <c r="DE29" s="897" t="s">
        <v>10573</v>
      </c>
      <c r="DF29" s="897" t="s">
        <v>33</v>
      </c>
      <c r="DG29" s="897" t="s">
        <v>33</v>
      </c>
      <c r="DH29" s="897" t="s">
        <v>33</v>
      </c>
      <c r="DI29" s="897" t="s">
        <v>33</v>
      </c>
      <c r="DJ29" s="734"/>
    </row>
    <row r="30" spans="1:114" ht="14.1" customHeight="1" x14ac:dyDescent="0.25">
      <c r="A30" s="702">
        <f>ROW()-1</f>
        <v>29</v>
      </c>
      <c r="B30" s="710" t="s">
        <v>1076</v>
      </c>
      <c r="C30" s="711" t="str">
        <f>HYPERLINK(E30,"OP")</f>
        <v>OP</v>
      </c>
      <c r="D30" s="711" t="str">
        <f>HYPERLINK(F30,"Prj")</f>
        <v>Prj</v>
      </c>
      <c r="E30" s="704" t="s">
        <v>6031</v>
      </c>
      <c r="F30" s="415" t="s">
        <v>6072</v>
      </c>
      <c r="G30" s="414" t="s">
        <v>33</v>
      </c>
      <c r="H30" s="414" t="s">
        <v>33</v>
      </c>
      <c r="I30" s="694" t="s">
        <v>33</v>
      </c>
      <c r="J30" s="686" t="s">
        <v>10249</v>
      </c>
      <c r="K30" s="199" t="s">
        <v>33</v>
      </c>
      <c r="L30" s="693" t="s">
        <v>16</v>
      </c>
      <c r="M30" s="696" t="s">
        <v>329</v>
      </c>
      <c r="N30" s="732" t="s">
        <v>18</v>
      </c>
      <c r="O30" s="732" t="s">
        <v>71</v>
      </c>
      <c r="P30" s="1080" t="s">
        <v>1763</v>
      </c>
      <c r="Q30" s="1074" t="s">
        <v>33</v>
      </c>
      <c r="R30" s="698" t="s">
        <v>33</v>
      </c>
      <c r="S30" s="907" t="s">
        <v>3602</v>
      </c>
      <c r="T30" s="908" t="s">
        <v>3611</v>
      </c>
      <c r="U30" s="905" t="s">
        <v>10384</v>
      </c>
      <c r="V30" s="905" t="s">
        <v>10383</v>
      </c>
      <c r="W30" s="1068" t="s">
        <v>1773</v>
      </c>
      <c r="X30" s="1064">
        <v>35719</v>
      </c>
      <c r="Y30" s="1066">
        <v>36258</v>
      </c>
      <c r="Z30" s="1046">
        <v>1999</v>
      </c>
      <c r="AA30" s="1064">
        <v>36424</v>
      </c>
      <c r="AB30" s="1065">
        <v>37437</v>
      </c>
      <c r="AC30" s="1066">
        <v>38898</v>
      </c>
      <c r="AD30" s="638">
        <v>0</v>
      </c>
      <c r="AE30" s="639">
        <v>40</v>
      </c>
      <c r="AF30" s="744">
        <v>0</v>
      </c>
      <c r="AG30" s="690">
        <v>40</v>
      </c>
      <c r="AH30" s="747">
        <v>0</v>
      </c>
      <c r="AI30" s="744">
        <v>0</v>
      </c>
      <c r="AJ30" s="1099">
        <v>40</v>
      </c>
      <c r="AK30" s="1100">
        <v>35.593297100000001</v>
      </c>
      <c r="AL30" s="646"/>
      <c r="AM30" s="647"/>
      <c r="AN30" s="647">
        <v>2</v>
      </c>
      <c r="AO30" s="647"/>
      <c r="AP30" s="647"/>
      <c r="AQ30" s="648"/>
      <c r="AR30" s="779" t="s">
        <v>4459</v>
      </c>
      <c r="AS30" s="781">
        <f>AT30+AU30</f>
        <v>0.7</v>
      </c>
      <c r="AT30" s="781">
        <v>0.7</v>
      </c>
      <c r="AU30" s="782">
        <v>0</v>
      </c>
      <c r="AV30" s="686" t="s">
        <v>3422</v>
      </c>
      <c r="AW30" s="686" t="s">
        <v>1920</v>
      </c>
      <c r="AX30" s="686" t="s">
        <v>1902</v>
      </c>
      <c r="AY30" s="819">
        <v>38897</v>
      </c>
      <c r="AZ30" s="721" t="s">
        <v>22</v>
      </c>
      <c r="BA30" s="721" t="s">
        <v>22</v>
      </c>
      <c r="BB30" s="625" t="s">
        <v>26</v>
      </c>
      <c r="BC30" s="626" t="s">
        <v>26</v>
      </c>
      <c r="BD30" s="633" t="s">
        <v>22</v>
      </c>
      <c r="BE30" s="625" t="s">
        <v>45</v>
      </c>
      <c r="BF30" s="626" t="s">
        <v>45</v>
      </c>
      <c r="BG30" s="633" t="s">
        <v>22</v>
      </c>
      <c r="BH30" s="905" t="s">
        <v>4503</v>
      </c>
      <c r="BI30" s="903" t="s">
        <v>4703</v>
      </c>
      <c r="BJ30" s="905" t="s">
        <v>4485</v>
      </c>
      <c r="BK30" s="903" t="s">
        <v>10472</v>
      </c>
      <c r="BL30" s="905" t="s">
        <v>4525</v>
      </c>
      <c r="BM30" s="903" t="s">
        <v>10476</v>
      </c>
      <c r="BN30" s="905" t="s">
        <v>4493</v>
      </c>
      <c r="BO30" s="903" t="s">
        <v>4705</v>
      </c>
      <c r="BP30" s="905" t="s">
        <v>13072</v>
      </c>
      <c r="BQ30" s="903" t="s">
        <v>4508</v>
      </c>
      <c r="BR30" s="909">
        <v>65</v>
      </c>
      <c r="BS30" s="903" t="s">
        <v>4509</v>
      </c>
      <c r="BT30" s="909">
        <v>78</v>
      </c>
      <c r="BU30" s="903" t="s">
        <v>4511</v>
      </c>
      <c r="BV30" s="909">
        <v>71</v>
      </c>
      <c r="BW30" s="903" t="s">
        <v>4521</v>
      </c>
      <c r="BX30" s="909">
        <v>59</v>
      </c>
      <c r="BY30" s="903" t="s">
        <v>4510</v>
      </c>
      <c r="BZ30" s="909">
        <v>63</v>
      </c>
      <c r="CA30" s="903" t="s">
        <v>4512</v>
      </c>
      <c r="CB30" s="340">
        <v>10</v>
      </c>
      <c r="CC30" s="249">
        <f>IF(ISBLANK(AL30),0,1)</f>
        <v>0</v>
      </c>
      <c r="CD30" s="414">
        <f>IF(ISBLANK(AM30),0,1)</f>
        <v>0</v>
      </c>
      <c r="CE30" s="414">
        <f>IF(ISBLANK(AN30),0,1)</f>
        <v>1</v>
      </c>
      <c r="CF30" s="414">
        <f>IF(ISBLANK(AO30),0,1)</f>
        <v>0</v>
      </c>
      <c r="CG30" s="414">
        <f>IF(ISBLANK(AP30),0,1)</f>
        <v>0</v>
      </c>
      <c r="CH30" s="436">
        <f>IF(ISBLANK(AQ30),0,1)</f>
        <v>0</v>
      </c>
      <c r="CI30" s="435">
        <f>IF($W30="Dropped","-",DAYS360(X30,Y30,TRUE)/360)</f>
        <v>1.4777777777777779</v>
      </c>
      <c r="CJ30" s="416">
        <f>IF(OR($W30="Pipeline",$W30="Dropped"),"-",IF(OR($AA30="-",$AA30="n/a"),"-",DAYS360(Y30,AA30,TRUE)/360))</f>
        <v>0.45277777777777778</v>
      </c>
      <c r="CK30" s="416">
        <f>IF(OR($W30="Pipeline",$W30="Dropped"),"-",IF($AC30="-","-",IF(OR($AA30="-",$AA30="n/a"),DAYS360(Y30,AC30,TRUE)/360,DAYS360(AA30,AC30,TRUE)/360)))</f>
        <v>6.7750000000000004</v>
      </c>
      <c r="CL30" s="416">
        <f>IF(OR($W30="Pipeline",$W30="Dropped"),"-",IF($AC30="-","-",DAYS360(X30,AC30,TRUE)/360))</f>
        <v>8.7055555555555557</v>
      </c>
      <c r="CM30" s="437">
        <f>IF(OR($W30="Pipeline",$W30="Dropped"),"-",IF($AC30="-","-",DAYS360(AB30,AC30,TRUE)/360))</f>
        <v>4</v>
      </c>
      <c r="CN30" s="344">
        <f>IF(W30="Closed",IF(AC30="-","-",YEAR(AC30)),"-")</f>
        <v>2006</v>
      </c>
      <c r="CO30" s="344" t="str">
        <f>IF(W30="Closed",IF(OR(BE30="S",BE30="MS",BE30="HS"),"S",IF(OR(BE30="U",BE30="MU",BE30="HU"),"U",IF(OR(BE30="NA",BE30="NR",BE30="NV",BE30="?",BE30="#"),"NR","-"))),"-")</f>
        <v>U</v>
      </c>
      <c r="CP30" s="249">
        <v>2</v>
      </c>
      <c r="CQ30" s="414">
        <v>2</v>
      </c>
      <c r="CR30" s="414">
        <v>3</v>
      </c>
      <c r="CS30" s="414">
        <v>0</v>
      </c>
      <c r="CT30" s="414">
        <v>0</v>
      </c>
      <c r="CU30" s="436">
        <v>0</v>
      </c>
      <c r="CV30" s="432" t="str">
        <f>IF(OR(DC30="-",DC30="",DC30="n/a"),"-",HYPERLINK(DC30,"PAD"))</f>
        <v>PAD</v>
      </c>
      <c r="CW30" s="417" t="str">
        <f>IF(OR(DD30="-",DD30="",DD30="n/a"),"-",HYPERLINK(DD30,"ICR"))</f>
        <v>ICR</v>
      </c>
      <c r="CX30" s="438" t="str">
        <f>IF(OR(DE30="-",DE30="",DE30="n/a"),"-",HYPERLINK(DE30,"IEG"))</f>
        <v>IEG</v>
      </c>
      <c r="CY30" s="687" t="str">
        <f>IF(OR(DF30="-",DF30="",DF30="n/a"),"-",HYPERLINK(DF30,"PPAR"))</f>
        <v>-</v>
      </c>
      <c r="CZ30" s="665" t="str">
        <f>IF(OR(DG30="-",DG30="",DG30="n/a"),"-",HYPERLINK(DG30,"PCR"))</f>
        <v>-</v>
      </c>
      <c r="DA30" s="665" t="str">
        <f>IF(OR(DH30="-",DH30="",DH30="n/a"),"-",HYPERLINK(DH30,"PP"))</f>
        <v>-</v>
      </c>
      <c r="DB30" s="688" t="str">
        <f>IF(OR(DI30="-",DI30="",DI30="n/a"),"-",HYPERLINK(DI30,"TA"))</f>
        <v>-</v>
      </c>
      <c r="DC30" s="897" t="s">
        <v>10574</v>
      </c>
      <c r="DD30" s="897" t="s">
        <v>10575</v>
      </c>
      <c r="DE30" s="897" t="s">
        <v>10576</v>
      </c>
      <c r="DF30" s="897" t="s">
        <v>33</v>
      </c>
      <c r="DG30" s="897" t="s">
        <v>33</v>
      </c>
      <c r="DH30" s="897" t="s">
        <v>33</v>
      </c>
      <c r="DI30" s="897" t="s">
        <v>33</v>
      </c>
      <c r="DJ30" s="734"/>
    </row>
    <row r="31" spans="1:114" ht="14.1" customHeight="1" x14ac:dyDescent="0.25">
      <c r="A31" s="703">
        <f>ROW()-1</f>
        <v>30</v>
      </c>
      <c r="B31" s="713" t="s">
        <v>7665</v>
      </c>
      <c r="C31" s="711" t="str">
        <f>HYPERLINK(E31,"OP")</f>
        <v>OP</v>
      </c>
      <c r="D31" s="711" t="str">
        <f>HYPERLINK(F31,"Prj")</f>
        <v>Prj</v>
      </c>
      <c r="E31" s="631" t="s">
        <v>8505</v>
      </c>
      <c r="F31" s="413" t="s">
        <v>8506</v>
      </c>
      <c r="G31" s="414" t="s">
        <v>33</v>
      </c>
      <c r="H31" s="414" t="s">
        <v>33</v>
      </c>
      <c r="I31" s="694" t="s">
        <v>33</v>
      </c>
      <c r="J31" s="697" t="s">
        <v>7666</v>
      </c>
      <c r="K31" s="727" t="s">
        <v>33</v>
      </c>
      <c r="L31" s="736" t="s">
        <v>124</v>
      </c>
      <c r="M31" s="697" t="s">
        <v>332</v>
      </c>
      <c r="N31" s="736" t="s">
        <v>18</v>
      </c>
      <c r="O31" s="736" t="s">
        <v>30</v>
      </c>
      <c r="P31" s="1080" t="s">
        <v>36</v>
      </c>
      <c r="Q31" s="1074" t="s">
        <v>33</v>
      </c>
      <c r="R31" s="698" t="s">
        <v>33</v>
      </c>
      <c r="S31" s="1041" t="s">
        <v>33</v>
      </c>
      <c r="T31" s="908" t="s">
        <v>7667</v>
      </c>
      <c r="U31" s="905" t="s">
        <v>1789</v>
      </c>
      <c r="V31" s="905" t="s">
        <v>1415</v>
      </c>
      <c r="W31" s="1068" t="s">
        <v>1773</v>
      </c>
      <c r="X31" s="1064">
        <v>35262</v>
      </c>
      <c r="Y31" s="1066">
        <v>35934</v>
      </c>
      <c r="Z31" s="1046">
        <v>1998</v>
      </c>
      <c r="AA31" s="1064">
        <v>36048</v>
      </c>
      <c r="AB31" s="1065">
        <v>38533</v>
      </c>
      <c r="AC31" s="1066">
        <v>39263</v>
      </c>
      <c r="AD31" s="1049">
        <v>0</v>
      </c>
      <c r="AE31" s="746">
        <v>85</v>
      </c>
      <c r="AF31" s="744">
        <v>0</v>
      </c>
      <c r="AG31" s="690">
        <v>85</v>
      </c>
      <c r="AH31" s="747" t="s">
        <v>33</v>
      </c>
      <c r="AI31" s="744">
        <v>0</v>
      </c>
      <c r="AJ31" s="1101">
        <v>85</v>
      </c>
      <c r="AK31" s="1102">
        <v>86.015476070000005</v>
      </c>
      <c r="AL31" s="1085"/>
      <c r="AM31" s="632"/>
      <c r="AN31" s="632">
        <v>3</v>
      </c>
      <c r="AO31" s="632"/>
      <c r="AP31" s="632"/>
      <c r="AQ31" s="757"/>
      <c r="AR31" s="778" t="s">
        <v>9125</v>
      </c>
      <c r="AS31" s="784">
        <f>AT31+AU31</f>
        <v>59.15</v>
      </c>
      <c r="AT31" s="784">
        <v>59.15</v>
      </c>
      <c r="AU31" s="785">
        <v>0</v>
      </c>
      <c r="AV31" s="734" t="s">
        <v>1590</v>
      </c>
      <c r="AW31" s="697"/>
      <c r="AX31" s="697" t="s">
        <v>7668</v>
      </c>
      <c r="AY31" s="823">
        <v>39069</v>
      </c>
      <c r="AZ31" s="736" t="s">
        <v>26</v>
      </c>
      <c r="BA31" s="736" t="s">
        <v>26</v>
      </c>
      <c r="BB31" s="840" t="s">
        <v>26</v>
      </c>
      <c r="BC31" s="841" t="s">
        <v>26</v>
      </c>
      <c r="BD31" s="842" t="s">
        <v>26</v>
      </c>
      <c r="BE31" s="840" t="s">
        <v>26</v>
      </c>
      <c r="BF31" s="841" t="s">
        <v>26</v>
      </c>
      <c r="BG31" s="842" t="s">
        <v>26</v>
      </c>
      <c r="BH31" s="905" t="s">
        <v>13072</v>
      </c>
      <c r="BI31" s="903" t="s">
        <v>4508</v>
      </c>
      <c r="BJ31" s="905" t="s">
        <v>4712</v>
      </c>
      <c r="BK31" s="903" t="s">
        <v>10486</v>
      </c>
      <c r="BL31" s="905" t="s">
        <v>13075</v>
      </c>
      <c r="BM31" s="903" t="s">
        <v>13771</v>
      </c>
      <c r="BN31" s="905" t="s">
        <v>4525</v>
      </c>
      <c r="BO31" s="903" t="s">
        <v>10476</v>
      </c>
      <c r="BP31" s="905" t="s">
        <v>4485</v>
      </c>
      <c r="BQ31" s="903" t="s">
        <v>10472</v>
      </c>
      <c r="BR31" s="909">
        <v>67</v>
      </c>
      <c r="BS31" s="903" t="s">
        <v>4577</v>
      </c>
      <c r="BT31" s="909">
        <v>78</v>
      </c>
      <c r="BU31" s="903" t="s">
        <v>4511</v>
      </c>
      <c r="BV31" s="909">
        <v>63</v>
      </c>
      <c r="BW31" s="903" t="s">
        <v>4512</v>
      </c>
      <c r="BX31" s="905" t="s">
        <v>0</v>
      </c>
      <c r="BY31" s="903" t="s">
        <v>4492</v>
      </c>
      <c r="BZ31" s="905" t="s">
        <v>0</v>
      </c>
      <c r="CA31" s="903" t="s">
        <v>4492</v>
      </c>
      <c r="CB31" s="340">
        <v>10</v>
      </c>
      <c r="CC31" s="249">
        <f>IF(ISBLANK(AL31),0,1)</f>
        <v>0</v>
      </c>
      <c r="CD31" s="414">
        <f>IF(ISBLANK(AM31),0,1)</f>
        <v>0</v>
      </c>
      <c r="CE31" s="414">
        <f>IF(ISBLANK(AN31),0,1)</f>
        <v>1</v>
      </c>
      <c r="CF31" s="414">
        <f>IF(ISBLANK(AO31),0,1)</f>
        <v>0</v>
      </c>
      <c r="CG31" s="414">
        <f>IF(ISBLANK(AP31),0,1)</f>
        <v>0</v>
      </c>
      <c r="CH31" s="436">
        <f>IF(ISBLANK(AQ31),0,1)</f>
        <v>0</v>
      </c>
      <c r="CI31" s="435">
        <f>IF($W31="Dropped","-",DAYS360(X31,Y31,TRUE)/360)</f>
        <v>1.8416666666666666</v>
      </c>
      <c r="CJ31" s="416">
        <f>IF(OR($W31="Pipeline",$W31="Dropped"),"-",IF(OR($AA31="-",$AA31="n/a"),"-",DAYS360(Y31,AA31,TRUE)/360))</f>
        <v>0.30833333333333335</v>
      </c>
      <c r="CK31" s="416">
        <f>IF(OR($W31="Pipeline",$W31="Dropped"),"-",IF($AC31="-","-",IF(OR($AA31="-",$AA31="n/a"),DAYS360(Y31,AC31,TRUE)/360,DAYS360(AA31,AC31,TRUE)/360)))</f>
        <v>8.8055555555555554</v>
      </c>
      <c r="CL31" s="416">
        <f>IF(OR($W31="Pipeline",$W31="Dropped"),"-",IF($AC31="-","-",DAYS360(X31,AC31,TRUE)/360))</f>
        <v>10.955555555555556</v>
      </c>
      <c r="CM31" s="437">
        <f>IF(OR($W31="Pipeline",$W31="Dropped"),"-",IF($AC31="-","-",DAYS360(AB31,AC31,TRUE)/360))</f>
        <v>2</v>
      </c>
      <c r="CN31" s="344">
        <f>IF(W31="Closed",IF(AC31="-","-",YEAR(AC31)),"-")</f>
        <v>2007</v>
      </c>
      <c r="CO31" s="344" t="str">
        <f>IF(W31="Closed",IF(OR(BE31="S",BE31="MS",BE31="HS"),"S",IF(OR(BE31="U",BE31="MU",BE31="HU"),"U",IF(OR(BE31="NA",BE31="NR",BE31="NV",BE31="?",BE31="#"),"NR","-"))),"-")</f>
        <v>S</v>
      </c>
      <c r="CP31" s="249">
        <v>0</v>
      </c>
      <c r="CQ31" s="414">
        <v>1</v>
      </c>
      <c r="CR31" s="414">
        <v>3</v>
      </c>
      <c r="CS31" s="414">
        <v>1</v>
      </c>
      <c r="CT31" s="414">
        <v>0</v>
      </c>
      <c r="CU31" s="436">
        <v>0</v>
      </c>
      <c r="CV31" s="432" t="str">
        <f>IF(OR(DC31="-",DC31="",DC31="n/a"),"-",HYPERLINK(DC31,"PAD"))</f>
        <v>PAD</v>
      </c>
      <c r="CW31" s="417" t="str">
        <f>IF(OR(DD31="-",DD31="",DD31="n/a"),"-",HYPERLINK(DD31,"ICR"))</f>
        <v>ICR</v>
      </c>
      <c r="CX31" s="438" t="str">
        <f>IF(OR(DE31="-",DE31="",DE31="n/a"),"-",HYPERLINK(DE31,"IEG"))</f>
        <v>IEG</v>
      </c>
      <c r="CY31" s="687" t="str">
        <f>IF(OR(DF31="-",DF31="",DF31="n/a"),"-",HYPERLINK(DF31,"PPAR"))</f>
        <v>-</v>
      </c>
      <c r="CZ31" s="665" t="str">
        <f>IF(OR(DG31="-",DG31="",DG31="n/a"),"-",HYPERLINK(DG31,"PCR"))</f>
        <v>-</v>
      </c>
      <c r="DA31" s="665" t="str">
        <f>IF(OR(DH31="-",DH31="",DH31="n/a"),"-",HYPERLINK(DH31,"PP"))</f>
        <v>-</v>
      </c>
      <c r="DB31" s="688" t="str">
        <f>IF(OR(DI31="-",DI31="",DI31="n/a"),"-",HYPERLINK(DI31,"TA"))</f>
        <v>-</v>
      </c>
      <c r="DC31" s="897" t="s">
        <v>10577</v>
      </c>
      <c r="DD31" s="897" t="s">
        <v>10578</v>
      </c>
      <c r="DE31" s="897" t="s">
        <v>10579</v>
      </c>
      <c r="DF31" s="897" t="s">
        <v>33</v>
      </c>
      <c r="DG31" s="897" t="s">
        <v>33</v>
      </c>
      <c r="DH31" s="897" t="s">
        <v>33</v>
      </c>
      <c r="DI31" s="897" t="s">
        <v>33</v>
      </c>
      <c r="DJ31" s="734"/>
    </row>
    <row r="32" spans="1:114" ht="14.1" customHeight="1" x14ac:dyDescent="0.25">
      <c r="A32" s="702">
        <f>ROW()-1</f>
        <v>31</v>
      </c>
      <c r="B32" s="713" t="s">
        <v>8308</v>
      </c>
      <c r="C32" s="711" t="str">
        <f>HYPERLINK(E32,"OP")</f>
        <v>OP</v>
      </c>
      <c r="D32" s="711" t="str">
        <f>HYPERLINK(F32,"Prj")</f>
        <v>Prj</v>
      </c>
      <c r="E32" s="631" t="s">
        <v>8871</v>
      </c>
      <c r="F32" s="413" t="s">
        <v>8872</v>
      </c>
      <c r="G32" s="414" t="s">
        <v>33</v>
      </c>
      <c r="H32" s="414" t="s">
        <v>33</v>
      </c>
      <c r="I32" s="694" t="s">
        <v>33</v>
      </c>
      <c r="J32" s="697" t="s">
        <v>8309</v>
      </c>
      <c r="K32" s="727" t="s">
        <v>33</v>
      </c>
      <c r="L32" s="736" t="s">
        <v>124</v>
      </c>
      <c r="M32" s="697" t="s">
        <v>332</v>
      </c>
      <c r="N32" s="736" t="s">
        <v>18</v>
      </c>
      <c r="O32" s="736" t="s">
        <v>30</v>
      </c>
      <c r="P32" s="1080" t="s">
        <v>1742</v>
      </c>
      <c r="Q32" s="1074" t="s">
        <v>33</v>
      </c>
      <c r="R32" s="698" t="s">
        <v>33</v>
      </c>
      <c r="S32" s="1041" t="s">
        <v>33</v>
      </c>
      <c r="T32" s="908" t="s">
        <v>7414</v>
      </c>
      <c r="U32" s="905" t="s">
        <v>1789</v>
      </c>
      <c r="V32" s="905" t="s">
        <v>1417</v>
      </c>
      <c r="W32" s="1068" t="s">
        <v>1773</v>
      </c>
      <c r="X32" s="1064">
        <v>34305</v>
      </c>
      <c r="Y32" s="1066">
        <v>34851</v>
      </c>
      <c r="Z32" s="1046">
        <v>1995</v>
      </c>
      <c r="AA32" s="1064">
        <v>35143</v>
      </c>
      <c r="AB32" s="1065">
        <v>37621</v>
      </c>
      <c r="AC32" s="1066">
        <v>38260</v>
      </c>
      <c r="AD32" s="1049">
        <v>400</v>
      </c>
      <c r="AE32" s="746">
        <v>0</v>
      </c>
      <c r="AF32" s="744">
        <v>0</v>
      </c>
      <c r="AG32" s="690">
        <v>400</v>
      </c>
      <c r="AH32" s="747" t="s">
        <v>33</v>
      </c>
      <c r="AI32" s="744">
        <v>0</v>
      </c>
      <c r="AJ32" s="1101">
        <v>266.76633335999998</v>
      </c>
      <c r="AK32" s="1102">
        <v>266.76633335999998</v>
      </c>
      <c r="AL32" s="1085"/>
      <c r="AM32" s="632"/>
      <c r="AN32" s="647">
        <v>10</v>
      </c>
      <c r="AO32" s="632"/>
      <c r="AP32" s="632"/>
      <c r="AQ32" s="757"/>
      <c r="AR32" s="778" t="s">
        <v>9302</v>
      </c>
      <c r="AS32" s="784">
        <f>AT32+AU32</f>
        <v>202.85999999999999</v>
      </c>
      <c r="AT32" s="784">
        <v>44.07</v>
      </c>
      <c r="AU32" s="785">
        <v>158.79</v>
      </c>
      <c r="AV32" s="806" t="s">
        <v>1469</v>
      </c>
      <c r="AW32" s="697" t="s">
        <v>1748</v>
      </c>
      <c r="AX32" s="697" t="s">
        <v>8310</v>
      </c>
      <c r="AY32" s="823" t="s">
        <v>33</v>
      </c>
      <c r="AZ32" s="736"/>
      <c r="BA32" s="736"/>
      <c r="BB32" s="840" t="s">
        <v>26</v>
      </c>
      <c r="BC32" s="841" t="s">
        <v>26</v>
      </c>
      <c r="BD32" s="846" t="s">
        <v>33</v>
      </c>
      <c r="BE32" s="840" t="s">
        <v>45</v>
      </c>
      <c r="BF32" s="841" t="s">
        <v>112</v>
      </c>
      <c r="BG32" s="842" t="s">
        <v>26</v>
      </c>
      <c r="BH32" s="905" t="s">
        <v>4739</v>
      </c>
      <c r="BI32" s="903" t="s">
        <v>4740</v>
      </c>
      <c r="BJ32" s="905" t="s">
        <v>4485</v>
      </c>
      <c r="BK32" s="903" t="s">
        <v>10472</v>
      </c>
      <c r="BL32" s="905" t="s">
        <v>0</v>
      </c>
      <c r="BM32" s="903" t="s">
        <v>0</v>
      </c>
      <c r="BN32" s="905" t="s">
        <v>0</v>
      </c>
      <c r="BO32" s="903" t="s">
        <v>0</v>
      </c>
      <c r="BP32" s="905" t="s">
        <v>0</v>
      </c>
      <c r="BQ32" s="903" t="s">
        <v>0</v>
      </c>
      <c r="BR32" s="909">
        <v>39</v>
      </c>
      <c r="BS32" s="903" t="s">
        <v>4545</v>
      </c>
      <c r="BT32" s="909">
        <v>25</v>
      </c>
      <c r="BU32" s="903" t="s">
        <v>4489</v>
      </c>
      <c r="BV32" s="905" t="s">
        <v>0</v>
      </c>
      <c r="BW32" s="903" t="s">
        <v>4492</v>
      </c>
      <c r="BX32" s="905" t="s">
        <v>0</v>
      </c>
      <c r="BY32" s="903" t="s">
        <v>4492</v>
      </c>
      <c r="BZ32" s="905" t="s">
        <v>0</v>
      </c>
      <c r="CA32" s="903" t="s">
        <v>4492</v>
      </c>
      <c r="CB32" s="340">
        <v>10</v>
      </c>
      <c r="CC32" s="249">
        <f>IF(ISBLANK(AL32),0,1)</f>
        <v>0</v>
      </c>
      <c r="CD32" s="414">
        <f>IF(ISBLANK(AM32),0,1)</f>
        <v>0</v>
      </c>
      <c r="CE32" s="414">
        <f>IF(ISBLANK(AN32),0,1)</f>
        <v>1</v>
      </c>
      <c r="CF32" s="414">
        <f>IF(ISBLANK(AO32),0,1)</f>
        <v>0</v>
      </c>
      <c r="CG32" s="414">
        <f>IF(ISBLANK(AP32),0,1)</f>
        <v>0</v>
      </c>
      <c r="CH32" s="436">
        <f>IF(ISBLANK(AQ32),0,1)</f>
        <v>0</v>
      </c>
      <c r="CI32" s="435">
        <f>IF($W32="Dropped","-",DAYS360(X32,Y32,TRUE)/360)</f>
        <v>1.4972222222222222</v>
      </c>
      <c r="CJ32" s="416">
        <f>IF(OR($W32="Pipeline",$W32="Dropped"),"-",IF(OR($AA32="-",$AA32="n/a"),"-",DAYS360(Y32,AA32,TRUE)/360))</f>
        <v>0.8</v>
      </c>
      <c r="CK32" s="416">
        <f>IF(OR($W32="Pipeline",$W32="Dropped"),"-",IF($AC32="-","-",IF(OR($AA32="-",$AA32="n/a"),DAYS360(Y32,AC32,TRUE)/360,DAYS360(AA32,AC32,TRUE)/360)))</f>
        <v>8.530555555555555</v>
      </c>
      <c r="CL32" s="416">
        <f>IF(OR($W32="Pipeline",$W32="Dropped"),"-",IF($AC32="-","-",DAYS360(X32,AC32,TRUE)/360))</f>
        <v>10.827777777777778</v>
      </c>
      <c r="CM32" s="437">
        <f>IF(OR($W32="Pipeline",$W32="Dropped"),"-",IF($AC32="-","-",DAYS360(AB32,AC32,TRUE)/360))</f>
        <v>1.75</v>
      </c>
      <c r="CN32" s="344">
        <f>IF(W32="Closed",IF(AC32="-","-",YEAR(AC32)),"-")</f>
        <v>2004</v>
      </c>
      <c r="CO32" s="344" t="str">
        <f>IF(W32="Closed",IF(OR(BE32="S",BE32="MS",BE32="HS"),"S",IF(OR(BE32="U",BE32="MU",BE32="HU"),"U",IF(OR(BE32="NA",BE32="NR",BE32="NV",BE32="?",BE32="#"),"NR","-"))),"-")</f>
        <v>U</v>
      </c>
      <c r="CP32" s="249">
        <v>3</v>
      </c>
      <c r="CQ32" s="414">
        <v>2</v>
      </c>
      <c r="CR32" s="414">
        <v>3</v>
      </c>
      <c r="CS32" s="414">
        <v>1</v>
      </c>
      <c r="CT32" s="414">
        <v>0</v>
      </c>
      <c r="CU32" s="436">
        <v>0</v>
      </c>
      <c r="CV32" s="432" t="str">
        <f>IF(OR(DC32="-",DC32="",DC32="n/a"),"-",HYPERLINK(DC32,"PAD"))</f>
        <v>-</v>
      </c>
      <c r="CW32" s="417" t="str">
        <f>IF(OR(DD32="-",DD32="",DD32="n/a"),"-",HYPERLINK(DD32,"ICR"))</f>
        <v>ICR</v>
      </c>
      <c r="CX32" s="438" t="str">
        <f>IF(OR(DE32="-",DE32="",DE32="n/a"),"-",HYPERLINK(DE32,"IEG"))</f>
        <v>IEG</v>
      </c>
      <c r="CY32" s="687" t="str">
        <f>IF(OR(DF32="-",DF32="",DF32="n/a"),"-",HYPERLINK(DF32,"PPAR"))</f>
        <v>-</v>
      </c>
      <c r="CZ32" s="665" t="str">
        <f>IF(OR(DG32="-",DG32="",DG32="n/a"),"-",HYPERLINK(DG32,"PCR"))</f>
        <v>-</v>
      </c>
      <c r="DA32" s="665" t="str">
        <f>IF(OR(DH32="-",DH32="",DH32="n/a"),"-",HYPERLINK(DH32,"PP"))</f>
        <v>-</v>
      </c>
      <c r="DB32" s="688" t="str">
        <f>IF(OR(DI32="-",DI32="",DI32="n/a"),"-",HYPERLINK(DI32,"TA"))</f>
        <v>-</v>
      </c>
      <c r="DC32" s="897" t="s">
        <v>33</v>
      </c>
      <c r="DD32" s="897" t="s">
        <v>10580</v>
      </c>
      <c r="DE32" s="897" t="s">
        <v>10581</v>
      </c>
      <c r="DF32" s="897" t="s">
        <v>33</v>
      </c>
      <c r="DG32" s="897" t="s">
        <v>33</v>
      </c>
      <c r="DH32" s="897" t="s">
        <v>33</v>
      </c>
      <c r="DI32" s="897" t="s">
        <v>33</v>
      </c>
      <c r="DJ32" s="734"/>
    </row>
    <row r="33" spans="1:114" ht="14.1" customHeight="1" x14ac:dyDescent="0.25">
      <c r="A33" s="702">
        <f>ROW()-1</f>
        <v>32</v>
      </c>
      <c r="B33" s="710" t="s">
        <v>4887</v>
      </c>
      <c r="C33" s="711" t="str">
        <f>HYPERLINK(E33,"OP")</f>
        <v>OP</v>
      </c>
      <c r="D33" s="711" t="str">
        <f>HYPERLINK(F33,"Prj")</f>
        <v>Prj</v>
      </c>
      <c r="E33" s="663" t="s">
        <v>7210</v>
      </c>
      <c r="F33" s="422" t="s">
        <v>5848</v>
      </c>
      <c r="G33" s="414" t="s">
        <v>33</v>
      </c>
      <c r="H33" s="414" t="s">
        <v>33</v>
      </c>
      <c r="I33" s="694" t="s">
        <v>33</v>
      </c>
      <c r="J33" s="697" t="s">
        <v>4888</v>
      </c>
      <c r="K33" s="727" t="s">
        <v>33</v>
      </c>
      <c r="L33" s="736" t="s">
        <v>124</v>
      </c>
      <c r="M33" s="697" t="s">
        <v>332</v>
      </c>
      <c r="N33" s="736" t="s">
        <v>18</v>
      </c>
      <c r="O33" s="736" t="s">
        <v>30</v>
      </c>
      <c r="P33" s="1080" t="s">
        <v>1419</v>
      </c>
      <c r="Q33" s="1074" t="s">
        <v>33</v>
      </c>
      <c r="R33" s="698" t="s">
        <v>33</v>
      </c>
      <c r="S33" s="1041" t="s">
        <v>33</v>
      </c>
      <c r="T33" s="908" t="s">
        <v>4889</v>
      </c>
      <c r="U33" s="905" t="s">
        <v>1789</v>
      </c>
      <c r="V33" s="905" t="s">
        <v>612</v>
      </c>
      <c r="W33" s="1068" t="s">
        <v>1773</v>
      </c>
      <c r="X33" s="1064">
        <v>33726</v>
      </c>
      <c r="Y33" s="1066">
        <v>34583</v>
      </c>
      <c r="Z33" s="1046">
        <v>1995</v>
      </c>
      <c r="AA33" s="1064">
        <v>34800</v>
      </c>
      <c r="AB33" s="1065">
        <v>37072</v>
      </c>
      <c r="AC33" s="1066">
        <v>37802</v>
      </c>
      <c r="AD33" s="1049">
        <v>175</v>
      </c>
      <c r="AE33" s="746">
        <v>0</v>
      </c>
      <c r="AF33" s="744">
        <v>0</v>
      </c>
      <c r="AG33" s="690">
        <v>175</v>
      </c>
      <c r="AH33" s="747" t="s">
        <v>33</v>
      </c>
      <c r="AI33" s="744">
        <v>0</v>
      </c>
      <c r="AJ33" s="1101">
        <v>175</v>
      </c>
      <c r="AK33" s="1102">
        <v>141.97988182</v>
      </c>
      <c r="AL33" s="1087"/>
      <c r="AM33" s="758"/>
      <c r="AN33" s="758">
        <v>12</v>
      </c>
      <c r="AO33" s="758"/>
      <c r="AP33" s="758"/>
      <c r="AQ33" s="759"/>
      <c r="AR33" s="783" t="s">
        <v>5636</v>
      </c>
      <c r="AS33" s="784">
        <f>AT33+AU33</f>
        <v>3.6</v>
      </c>
      <c r="AT33" s="784">
        <v>3.6</v>
      </c>
      <c r="AU33" s="785">
        <v>0</v>
      </c>
      <c r="AV33" s="806" t="s">
        <v>5637</v>
      </c>
      <c r="AW33" s="697" t="s">
        <v>4890</v>
      </c>
      <c r="AX33" s="697" t="s">
        <v>4891</v>
      </c>
      <c r="AY33" s="823" t="s">
        <v>33</v>
      </c>
      <c r="AZ33" s="736" t="s">
        <v>33</v>
      </c>
      <c r="BA33" s="736" t="s">
        <v>33</v>
      </c>
      <c r="BB33" s="840" t="s">
        <v>112</v>
      </c>
      <c r="BC33" s="841" t="s">
        <v>26</v>
      </c>
      <c r="BD33" s="846" t="s">
        <v>33</v>
      </c>
      <c r="BE33" s="840" t="s">
        <v>112</v>
      </c>
      <c r="BF33" s="841" t="s">
        <v>112</v>
      </c>
      <c r="BG33" s="842" t="s">
        <v>26</v>
      </c>
      <c r="BH33" s="905" t="s">
        <v>4549</v>
      </c>
      <c r="BI33" s="903" t="s">
        <v>10481</v>
      </c>
      <c r="BJ33" s="905" t="s">
        <v>4525</v>
      </c>
      <c r="BK33" s="903" t="s">
        <v>10476</v>
      </c>
      <c r="BL33" s="905" t="s">
        <v>4605</v>
      </c>
      <c r="BM33" s="903" t="s">
        <v>4744</v>
      </c>
      <c r="BN33" s="905" t="s">
        <v>4660</v>
      </c>
      <c r="BO33" s="903" t="s">
        <v>10479</v>
      </c>
      <c r="BP33" s="905" t="s">
        <v>0</v>
      </c>
      <c r="BQ33" s="903" t="s">
        <v>0</v>
      </c>
      <c r="BR33" s="909">
        <v>45</v>
      </c>
      <c r="BS33" s="903" t="s">
        <v>4564</v>
      </c>
      <c r="BT33" s="909">
        <v>43</v>
      </c>
      <c r="BU33" s="903" t="s">
        <v>4496</v>
      </c>
      <c r="BV33" s="909">
        <v>84</v>
      </c>
      <c r="BW33" s="903" t="s">
        <v>4619</v>
      </c>
      <c r="BX33" s="909">
        <v>44</v>
      </c>
      <c r="BY33" s="903" t="s">
        <v>4550</v>
      </c>
      <c r="BZ33" s="909">
        <v>51</v>
      </c>
      <c r="CA33" s="903" t="s">
        <v>4520</v>
      </c>
      <c r="CB33" s="340">
        <v>10</v>
      </c>
      <c r="CC33" s="249">
        <f>IF(ISBLANK(AL33),0,1)</f>
        <v>0</v>
      </c>
      <c r="CD33" s="414">
        <f>IF(ISBLANK(AM33),0,1)</f>
        <v>0</v>
      </c>
      <c r="CE33" s="414">
        <f>IF(ISBLANK(AN33),0,1)</f>
        <v>1</v>
      </c>
      <c r="CF33" s="414">
        <f>IF(ISBLANK(AO33),0,1)</f>
        <v>0</v>
      </c>
      <c r="CG33" s="414">
        <f>IF(ISBLANK(AP33),0,1)</f>
        <v>0</v>
      </c>
      <c r="CH33" s="436">
        <f>IF(ISBLANK(AQ33),0,1)</f>
        <v>0</v>
      </c>
      <c r="CI33" s="435">
        <f>IF($W33="Dropped","-",DAYS360(X33,Y33,TRUE)/360)</f>
        <v>2.3444444444444446</v>
      </c>
      <c r="CJ33" s="416">
        <f>IF(OR($W33="Pipeline",$W33="Dropped"),"-",IF(OR($AA33="-",$AA33="n/a"),"-",DAYS360(Y33,AA33,TRUE)/360))</f>
        <v>0.59722222222222221</v>
      </c>
      <c r="CK33" s="416">
        <f>IF(OR($W33="Pipeline",$W33="Dropped"),"-",IF($AC33="-","-",IF(OR($AA33="-",$AA33="n/a"),DAYS360(Y33,AC33,TRUE)/360,DAYS360(AA33,AC33,TRUE)/360)))</f>
        <v>8.219444444444445</v>
      </c>
      <c r="CL33" s="416">
        <f>IF(OR($W33="Pipeline",$W33="Dropped"),"-",IF($AC33="-","-",DAYS360(X33,AC33,TRUE)/360))</f>
        <v>11.161111111111111</v>
      </c>
      <c r="CM33" s="437">
        <f>IF(OR($W33="Pipeline",$W33="Dropped"),"-",IF($AC33="-","-",DAYS360(AB33,AC33,TRUE)/360))</f>
        <v>2</v>
      </c>
      <c r="CN33" s="344">
        <f>IF(W33="Closed",IF(AC33="-","-",YEAR(AC33)),"-")</f>
        <v>2003</v>
      </c>
      <c r="CO33" s="344" t="str">
        <f>IF(W33="Closed",IF(OR(BE33="S",BE33="MS",BE33="HS"),"S",IF(OR(BE33="U",BE33="MU",BE33="HU"),"U",IF(OR(BE33="NA",BE33="NR",BE33="NV",BE33="?",BE33="#"),"NR","-"))),"-")</f>
        <v>U</v>
      </c>
      <c r="CP33" s="249">
        <v>1</v>
      </c>
      <c r="CQ33" s="414">
        <v>2</v>
      </c>
      <c r="CR33" s="414">
        <v>1</v>
      </c>
      <c r="CS33" s="414">
        <v>0</v>
      </c>
      <c r="CT33" s="414">
        <v>0</v>
      </c>
      <c r="CU33" s="436">
        <v>0</v>
      </c>
      <c r="CV33" s="432" t="str">
        <f>IF(OR(DC33="-",DC33="",DC33="n/a"),"-",HYPERLINK(DC33,"PAD"))</f>
        <v>-</v>
      </c>
      <c r="CW33" s="417" t="str">
        <f>IF(OR(DD33="-",DD33="",DD33="n/a"),"-",HYPERLINK(DD33,"ICR"))</f>
        <v>ICR</v>
      </c>
      <c r="CX33" s="438" t="str">
        <f>IF(OR(DE33="-",DE33="",DE33="n/a"),"-",HYPERLINK(DE33,"IEG"))</f>
        <v>IEG</v>
      </c>
      <c r="CY33" s="687" t="str">
        <f>IF(OR(DF33="-",DF33="",DF33="n/a"),"-",HYPERLINK(DF33,"PPAR"))</f>
        <v>-</v>
      </c>
      <c r="CZ33" s="665" t="str">
        <f>IF(OR(DG33="-",DG33="",DG33="n/a"),"-",HYPERLINK(DG33,"PCR"))</f>
        <v>-</v>
      </c>
      <c r="DA33" s="665" t="str">
        <f>IF(OR(DH33="-",DH33="",DH33="n/a"),"-",HYPERLINK(DH33,"PP"))</f>
        <v>-</v>
      </c>
      <c r="DB33" s="688" t="str">
        <f>IF(OR(DI33="-",DI33="",DI33="n/a"),"-",HYPERLINK(DI33,"TA"))</f>
        <v>-</v>
      </c>
      <c r="DC33" s="897" t="s">
        <v>33</v>
      </c>
      <c r="DD33" s="897" t="s">
        <v>10582</v>
      </c>
      <c r="DE33" s="897" t="s">
        <v>10583</v>
      </c>
      <c r="DF33" s="897" t="s">
        <v>33</v>
      </c>
      <c r="DG33" s="897" t="s">
        <v>33</v>
      </c>
      <c r="DH33" s="897" t="s">
        <v>33</v>
      </c>
      <c r="DI33" s="897" t="s">
        <v>33</v>
      </c>
      <c r="DJ33" s="734"/>
    </row>
    <row r="34" spans="1:114" ht="14.1" customHeight="1" x14ac:dyDescent="0.25">
      <c r="A34" s="703">
        <f>ROW()-1</f>
        <v>33</v>
      </c>
      <c r="B34" s="713" t="s">
        <v>8330</v>
      </c>
      <c r="C34" s="711" t="str">
        <f>HYPERLINK(E34,"OP")</f>
        <v>OP</v>
      </c>
      <c r="D34" s="711" t="str">
        <f>HYPERLINK(F34,"Prj")</f>
        <v>Prj</v>
      </c>
      <c r="E34" s="631" t="s">
        <v>8883</v>
      </c>
      <c r="F34" s="413" t="s">
        <v>8884</v>
      </c>
      <c r="G34" s="414" t="s">
        <v>33</v>
      </c>
      <c r="H34" s="414" t="s">
        <v>33</v>
      </c>
      <c r="I34" s="694" t="s">
        <v>33</v>
      </c>
      <c r="J34" s="697" t="s">
        <v>8331</v>
      </c>
      <c r="K34" s="727" t="s">
        <v>33</v>
      </c>
      <c r="L34" s="736" t="s">
        <v>124</v>
      </c>
      <c r="M34" s="697" t="s">
        <v>332</v>
      </c>
      <c r="N34" s="736" t="s">
        <v>18</v>
      </c>
      <c r="O34" s="736" t="s">
        <v>30</v>
      </c>
      <c r="P34" s="1080" t="s">
        <v>1742</v>
      </c>
      <c r="Q34" s="1074" t="s">
        <v>33</v>
      </c>
      <c r="R34" s="698" t="s">
        <v>33</v>
      </c>
      <c r="S34" s="1041" t="s">
        <v>33</v>
      </c>
      <c r="T34" s="908" t="s">
        <v>7414</v>
      </c>
      <c r="U34" s="905" t="s">
        <v>1789</v>
      </c>
      <c r="V34" s="905" t="s">
        <v>1417</v>
      </c>
      <c r="W34" s="1068" t="s">
        <v>1773</v>
      </c>
      <c r="X34" s="1064">
        <v>35514</v>
      </c>
      <c r="Y34" s="1066">
        <v>35944</v>
      </c>
      <c r="Z34" s="1046">
        <v>1998</v>
      </c>
      <c r="AA34" s="1064">
        <v>36235</v>
      </c>
      <c r="AB34" s="1065">
        <v>38533</v>
      </c>
      <c r="AC34" s="1066">
        <v>39082</v>
      </c>
      <c r="AD34" s="1049">
        <v>123</v>
      </c>
      <c r="AE34" s="746">
        <v>0</v>
      </c>
      <c r="AF34" s="744">
        <v>0</v>
      </c>
      <c r="AG34" s="690">
        <v>123</v>
      </c>
      <c r="AH34" s="747" t="s">
        <v>33</v>
      </c>
      <c r="AI34" s="744">
        <v>0</v>
      </c>
      <c r="AJ34" s="1101">
        <v>79.677640819999993</v>
      </c>
      <c r="AK34" s="1102">
        <v>79.677640819999993</v>
      </c>
      <c r="AL34" s="1085"/>
      <c r="AM34" s="632"/>
      <c r="AN34" s="647">
        <v>10</v>
      </c>
      <c r="AO34" s="632"/>
      <c r="AP34" s="632"/>
      <c r="AQ34" s="757"/>
      <c r="AR34" s="790" t="s">
        <v>9303</v>
      </c>
      <c r="AS34" s="784">
        <f>AT34+AU34</f>
        <v>9.1999999999999993</v>
      </c>
      <c r="AT34" s="784">
        <v>9.1999999999999993</v>
      </c>
      <c r="AU34" s="785">
        <v>0</v>
      </c>
      <c r="AV34" s="806" t="s">
        <v>9304</v>
      </c>
      <c r="AW34" s="697" t="s">
        <v>2721</v>
      </c>
      <c r="AX34" s="697" t="s">
        <v>8332</v>
      </c>
      <c r="AY34" s="823">
        <v>39237</v>
      </c>
      <c r="AZ34" s="736" t="s">
        <v>26</v>
      </c>
      <c r="BA34" s="736" t="s">
        <v>26</v>
      </c>
      <c r="BB34" s="840" t="s">
        <v>26</v>
      </c>
      <c r="BC34" s="841" t="s">
        <v>26</v>
      </c>
      <c r="BD34" s="842" t="s">
        <v>26</v>
      </c>
      <c r="BE34" s="840" t="s">
        <v>82</v>
      </c>
      <c r="BF34" s="841" t="s">
        <v>26</v>
      </c>
      <c r="BG34" s="842" t="s">
        <v>26</v>
      </c>
      <c r="BH34" s="905" t="s">
        <v>4737</v>
      </c>
      <c r="BI34" s="903" t="s">
        <v>10482</v>
      </c>
      <c r="BJ34" s="905" t="s">
        <v>0</v>
      </c>
      <c r="BK34" s="903" t="s">
        <v>0</v>
      </c>
      <c r="BL34" s="905" t="s">
        <v>0</v>
      </c>
      <c r="BM34" s="903" t="s">
        <v>0</v>
      </c>
      <c r="BN34" s="905" t="s">
        <v>0</v>
      </c>
      <c r="BO34" s="903" t="s">
        <v>0</v>
      </c>
      <c r="BP34" s="905" t="s">
        <v>0</v>
      </c>
      <c r="BQ34" s="903" t="s">
        <v>0</v>
      </c>
      <c r="BR34" s="909">
        <v>85</v>
      </c>
      <c r="BS34" s="903" t="s">
        <v>4601</v>
      </c>
      <c r="BT34" s="909">
        <v>44</v>
      </c>
      <c r="BU34" s="903" t="s">
        <v>4550</v>
      </c>
      <c r="BV34" s="905" t="s">
        <v>0</v>
      </c>
      <c r="BW34" s="903" t="s">
        <v>4492</v>
      </c>
      <c r="BX34" s="905" t="s">
        <v>0</v>
      </c>
      <c r="BY34" s="903" t="s">
        <v>4492</v>
      </c>
      <c r="BZ34" s="905" t="s">
        <v>0</v>
      </c>
      <c r="CA34" s="903" t="s">
        <v>4492</v>
      </c>
      <c r="CB34" s="340">
        <v>10</v>
      </c>
      <c r="CC34" s="249">
        <f>IF(ISBLANK(AL34),0,1)</f>
        <v>0</v>
      </c>
      <c r="CD34" s="414">
        <f>IF(ISBLANK(AM34),0,1)</f>
        <v>0</v>
      </c>
      <c r="CE34" s="414">
        <f>IF(ISBLANK(AN34),0,1)</f>
        <v>1</v>
      </c>
      <c r="CF34" s="414">
        <f>IF(ISBLANK(AO34),0,1)</f>
        <v>0</v>
      </c>
      <c r="CG34" s="414">
        <f>IF(ISBLANK(AP34),0,1)</f>
        <v>0</v>
      </c>
      <c r="CH34" s="436">
        <f>IF(ISBLANK(AQ34),0,1)</f>
        <v>0</v>
      </c>
      <c r="CI34" s="435">
        <f>IF($W34="Dropped","-",DAYS360(X34,Y34,TRUE)/360)</f>
        <v>1.1777777777777778</v>
      </c>
      <c r="CJ34" s="416">
        <f>IF(OR($W34="Pipeline",$W34="Dropped"),"-",IF(OR($AA34="-",$AA34="n/a"),"-",DAYS360(Y34,AA34,TRUE)/360))</f>
        <v>0.79722222222222228</v>
      </c>
      <c r="CK34" s="416">
        <f>IF(OR($W34="Pipeline",$W34="Dropped"),"-",IF($AC34="-","-",IF(OR($AA34="-",$AA34="n/a"),DAYS360(Y34,AC34,TRUE)/360,DAYS360(AA34,AC34,TRUE)/360)))</f>
        <v>7.7888888888888888</v>
      </c>
      <c r="CL34" s="416">
        <f>IF(OR($W34="Pipeline",$W34="Dropped"),"-",IF($AC34="-","-",DAYS360(X34,AC34,TRUE)/360))</f>
        <v>9.7638888888888893</v>
      </c>
      <c r="CM34" s="437">
        <f>IF(OR($W34="Pipeline",$W34="Dropped"),"-",IF($AC34="-","-",DAYS360(AB34,AC34,TRUE)/360))</f>
        <v>1.5</v>
      </c>
      <c r="CN34" s="344">
        <f>IF(W34="Closed",IF(AC34="-","-",YEAR(AC34)),"-")</f>
        <v>2006</v>
      </c>
      <c r="CO34" s="344" t="str">
        <f>IF(W34="Closed",IF(OR(BE34="S",BE34="MS",BE34="HS"),"S",IF(OR(BE34="U",BE34="MU",BE34="HU"),"U",IF(OR(BE34="NA",BE34="NR",BE34="NV",BE34="?",BE34="#"),"NR","-"))),"-")</f>
        <v>S</v>
      </c>
      <c r="CP34" s="249">
        <v>1</v>
      </c>
      <c r="CQ34" s="414">
        <v>1</v>
      </c>
      <c r="CR34" s="414">
        <v>2</v>
      </c>
      <c r="CS34" s="414">
        <v>0</v>
      </c>
      <c r="CT34" s="414">
        <v>0</v>
      </c>
      <c r="CU34" s="436">
        <v>0</v>
      </c>
      <c r="CV34" s="432" t="str">
        <f>IF(OR(DC34="-",DC34="",DC34="n/a"),"-",HYPERLINK(DC34,"PAD"))</f>
        <v>PAD</v>
      </c>
      <c r="CW34" s="417" t="str">
        <f>IF(OR(DD34="-",DD34="",DD34="n/a"),"-",HYPERLINK(DD34,"ICR"))</f>
        <v>ICR</v>
      </c>
      <c r="CX34" s="438" t="str">
        <f>IF(OR(DE34="-",DE34="",DE34="n/a"),"-",HYPERLINK(DE34,"IEG"))</f>
        <v>IEG</v>
      </c>
      <c r="CY34" s="687" t="str">
        <f>IF(OR(DF34="-",DF34="",DF34="n/a"),"-",HYPERLINK(DF34,"PPAR"))</f>
        <v>-</v>
      </c>
      <c r="CZ34" s="665" t="str">
        <f>IF(OR(DG34="-",DG34="",DG34="n/a"),"-",HYPERLINK(DG34,"PCR"))</f>
        <v>-</v>
      </c>
      <c r="DA34" s="665" t="str">
        <f>IF(OR(DH34="-",DH34="",DH34="n/a"),"-",HYPERLINK(DH34,"PP"))</f>
        <v>-</v>
      </c>
      <c r="DB34" s="688" t="str">
        <f>IF(OR(DI34="-",DI34="",DI34="n/a"),"-",HYPERLINK(DI34,"TA"))</f>
        <v>-</v>
      </c>
      <c r="DC34" s="897" t="s">
        <v>10584</v>
      </c>
      <c r="DD34" s="897" t="s">
        <v>10585</v>
      </c>
      <c r="DE34" s="897" t="s">
        <v>10586</v>
      </c>
      <c r="DF34" s="897" t="s">
        <v>33</v>
      </c>
      <c r="DG34" s="897" t="s">
        <v>33</v>
      </c>
      <c r="DH34" s="897" t="s">
        <v>33</v>
      </c>
      <c r="DI34" s="897" t="s">
        <v>33</v>
      </c>
      <c r="DJ34" s="734"/>
    </row>
    <row r="35" spans="1:114" ht="14.1" customHeight="1" x14ac:dyDescent="0.25">
      <c r="A35" s="702">
        <f>ROW()-1</f>
        <v>34</v>
      </c>
      <c r="B35" s="713" t="s">
        <v>7649</v>
      </c>
      <c r="C35" s="711" t="str">
        <f>HYPERLINK(E35,"OP")</f>
        <v>OP</v>
      </c>
      <c r="D35" s="711" t="str">
        <f>HYPERLINK(F35,"Prj")</f>
        <v>Prj</v>
      </c>
      <c r="E35" s="631" t="s">
        <v>8499</v>
      </c>
      <c r="F35" s="413" t="s">
        <v>8500</v>
      </c>
      <c r="G35" s="414" t="s">
        <v>33</v>
      </c>
      <c r="H35" s="414" t="s">
        <v>33</v>
      </c>
      <c r="I35" s="694" t="s">
        <v>33</v>
      </c>
      <c r="J35" s="697" t="s">
        <v>7650</v>
      </c>
      <c r="K35" s="727" t="s">
        <v>33</v>
      </c>
      <c r="L35" s="736" t="s">
        <v>124</v>
      </c>
      <c r="M35" s="697" t="s">
        <v>332</v>
      </c>
      <c r="N35" s="736" t="s">
        <v>18</v>
      </c>
      <c r="O35" s="736" t="s">
        <v>30</v>
      </c>
      <c r="P35" s="1080" t="s">
        <v>36</v>
      </c>
      <c r="Q35" s="1074" t="s">
        <v>33</v>
      </c>
      <c r="R35" s="698" t="s">
        <v>33</v>
      </c>
      <c r="S35" s="1041" t="s">
        <v>33</v>
      </c>
      <c r="T35" s="908" t="s">
        <v>3853</v>
      </c>
      <c r="U35" s="905" t="s">
        <v>1789</v>
      </c>
      <c r="V35" s="905" t="s">
        <v>1415</v>
      </c>
      <c r="W35" s="1068" t="s">
        <v>1773</v>
      </c>
      <c r="X35" s="1064">
        <v>33940</v>
      </c>
      <c r="Y35" s="1066">
        <v>34625</v>
      </c>
      <c r="Z35" s="1046">
        <v>1995</v>
      </c>
      <c r="AA35" s="1064">
        <v>34725</v>
      </c>
      <c r="AB35" s="1065">
        <v>37072</v>
      </c>
      <c r="AC35" s="1066">
        <v>37437</v>
      </c>
      <c r="AD35" s="1049">
        <v>0</v>
      </c>
      <c r="AE35" s="746">
        <v>90</v>
      </c>
      <c r="AF35" s="744">
        <v>0</v>
      </c>
      <c r="AG35" s="690">
        <v>90</v>
      </c>
      <c r="AH35" s="747" t="s">
        <v>33</v>
      </c>
      <c r="AI35" s="744">
        <v>0</v>
      </c>
      <c r="AJ35" s="1101">
        <v>90</v>
      </c>
      <c r="AK35" s="1102">
        <v>86.082433460000004</v>
      </c>
      <c r="AL35" s="1085"/>
      <c r="AM35" s="632"/>
      <c r="AN35" s="632">
        <v>3</v>
      </c>
      <c r="AO35" s="632"/>
      <c r="AP35" s="632"/>
      <c r="AQ35" s="757"/>
      <c r="AR35" s="778" t="s">
        <v>9126</v>
      </c>
      <c r="AS35" s="784">
        <f>AT35+AU35</f>
        <v>46.87</v>
      </c>
      <c r="AT35" s="784">
        <v>46.87</v>
      </c>
      <c r="AU35" s="785">
        <v>0</v>
      </c>
      <c r="AV35" s="734" t="s">
        <v>1590</v>
      </c>
      <c r="AW35" s="697" t="s">
        <v>1748</v>
      </c>
      <c r="AX35" s="697" t="s">
        <v>7639</v>
      </c>
      <c r="AY35" s="823" t="s">
        <v>33</v>
      </c>
      <c r="AZ35" s="736"/>
      <c r="BA35" s="736"/>
      <c r="BB35" s="840" t="s">
        <v>26</v>
      </c>
      <c r="BC35" s="841" t="s">
        <v>26</v>
      </c>
      <c r="BD35" s="842" t="s">
        <v>26</v>
      </c>
      <c r="BE35" s="840" t="s">
        <v>26</v>
      </c>
      <c r="BF35" s="841" t="s">
        <v>26</v>
      </c>
      <c r="BG35" s="842" t="s">
        <v>26</v>
      </c>
      <c r="BH35" s="905" t="s">
        <v>13072</v>
      </c>
      <c r="BI35" s="903" t="s">
        <v>4508</v>
      </c>
      <c r="BJ35" s="905" t="s">
        <v>4485</v>
      </c>
      <c r="BK35" s="903" t="s">
        <v>10472</v>
      </c>
      <c r="BL35" s="905" t="s">
        <v>0</v>
      </c>
      <c r="BM35" s="903" t="s">
        <v>0</v>
      </c>
      <c r="BN35" s="905" t="s">
        <v>0</v>
      </c>
      <c r="BO35" s="903" t="s">
        <v>0</v>
      </c>
      <c r="BP35" s="905" t="s">
        <v>0</v>
      </c>
      <c r="BQ35" s="903" t="s">
        <v>0</v>
      </c>
      <c r="BR35" s="909">
        <v>63</v>
      </c>
      <c r="BS35" s="903" t="s">
        <v>4512</v>
      </c>
      <c r="BT35" s="909">
        <v>69</v>
      </c>
      <c r="BU35" s="903" t="s">
        <v>4598</v>
      </c>
      <c r="BV35" s="909">
        <v>67</v>
      </c>
      <c r="BW35" s="903" t="s">
        <v>4577</v>
      </c>
      <c r="BX35" s="909">
        <v>68</v>
      </c>
      <c r="BY35" s="903" t="s">
        <v>4557</v>
      </c>
      <c r="BZ35" s="905" t="s">
        <v>0</v>
      </c>
      <c r="CA35" s="903" t="s">
        <v>4492</v>
      </c>
      <c r="CB35" s="340">
        <v>10</v>
      </c>
      <c r="CC35" s="249">
        <f>IF(ISBLANK(AL35),0,1)</f>
        <v>0</v>
      </c>
      <c r="CD35" s="414">
        <f>IF(ISBLANK(AM35),0,1)</f>
        <v>0</v>
      </c>
      <c r="CE35" s="414">
        <f>IF(ISBLANK(AN35),0,1)</f>
        <v>1</v>
      </c>
      <c r="CF35" s="414">
        <f>IF(ISBLANK(AO35),0,1)</f>
        <v>0</v>
      </c>
      <c r="CG35" s="414">
        <f>IF(ISBLANK(AP35),0,1)</f>
        <v>0</v>
      </c>
      <c r="CH35" s="436">
        <f>IF(ISBLANK(AQ35),0,1)</f>
        <v>0</v>
      </c>
      <c r="CI35" s="435">
        <f>IF($W35="Dropped","-",DAYS360(X35,Y35,TRUE)/360)</f>
        <v>1.8777777777777778</v>
      </c>
      <c r="CJ35" s="416">
        <f>IF(OR($W35="Pipeline",$W35="Dropped"),"-",IF(OR($AA35="-",$AA35="n/a"),"-",DAYS360(Y35,AA35,TRUE)/360))</f>
        <v>0.2722222222222222</v>
      </c>
      <c r="CK35" s="416">
        <f>IF(OR($W35="Pipeline",$W35="Dropped"),"-",IF($AC35="-","-",IF(OR($AA35="-",$AA35="n/a"),DAYS360(Y35,AC35,TRUE)/360,DAYS360(AA35,AC35,TRUE)/360)))</f>
        <v>7.427777777777778</v>
      </c>
      <c r="CL35" s="416">
        <f>IF(OR($W35="Pipeline",$W35="Dropped"),"-",IF($AC35="-","-",DAYS360(X35,AC35,TRUE)/360))</f>
        <v>9.5777777777777775</v>
      </c>
      <c r="CM35" s="437">
        <f>IF(OR($W35="Pipeline",$W35="Dropped"),"-",IF($AC35="-","-",DAYS360(AB35,AC35,TRUE)/360))</f>
        <v>1</v>
      </c>
      <c r="CN35" s="344">
        <f>IF(W35="Closed",IF(AC35="-","-",YEAR(AC35)),"-")</f>
        <v>2002</v>
      </c>
      <c r="CO35" s="344" t="str">
        <f>IF(W35="Closed",IF(OR(BE35="S",BE35="MS",BE35="HS"),"S",IF(OR(BE35="U",BE35="MU",BE35="HU"),"U",IF(OR(BE35="NA",BE35="NR",BE35="NV",BE35="?",BE35="#"),"NR","-"))),"-")</f>
        <v>S</v>
      </c>
      <c r="CP35" s="249">
        <v>1</v>
      </c>
      <c r="CQ35" s="414">
        <v>0</v>
      </c>
      <c r="CR35" s="414">
        <v>1</v>
      </c>
      <c r="CS35" s="414">
        <v>0</v>
      </c>
      <c r="CT35" s="414">
        <v>0</v>
      </c>
      <c r="CU35" s="436">
        <v>0</v>
      </c>
      <c r="CV35" s="432" t="str">
        <f>IF(OR(DC35="-",DC35="",DC35="n/a"),"-",HYPERLINK(DC35,"PAD"))</f>
        <v>-</v>
      </c>
      <c r="CW35" s="417" t="str">
        <f>IF(OR(DD35="-",DD35="",DD35="n/a"),"-",HYPERLINK(DD35,"ICR"))</f>
        <v>ICR</v>
      </c>
      <c r="CX35" s="438" t="str">
        <f>IF(OR(DE35="-",DE35="",DE35="n/a"),"-",HYPERLINK(DE35,"IEG"))</f>
        <v>IEG</v>
      </c>
      <c r="CY35" s="687" t="str">
        <f>IF(OR(DF35="-",DF35="",DF35="n/a"),"-",HYPERLINK(DF35,"PPAR"))</f>
        <v>-</v>
      </c>
      <c r="CZ35" s="665" t="str">
        <f>IF(OR(DG35="-",DG35="",DG35="n/a"),"-",HYPERLINK(DG35,"PCR"))</f>
        <v>-</v>
      </c>
      <c r="DA35" s="665" t="str">
        <f>IF(OR(DH35="-",DH35="",DH35="n/a"),"-",HYPERLINK(DH35,"PP"))</f>
        <v>-</v>
      </c>
      <c r="DB35" s="688" t="str">
        <f>IF(OR(DI35="-",DI35="",DI35="n/a"),"-",HYPERLINK(DI35,"TA"))</f>
        <v>-</v>
      </c>
      <c r="DC35" s="897" t="s">
        <v>33</v>
      </c>
      <c r="DD35" s="897" t="s">
        <v>10587</v>
      </c>
      <c r="DE35" s="897" t="s">
        <v>10588</v>
      </c>
      <c r="DF35" s="897" t="s">
        <v>33</v>
      </c>
      <c r="DG35" s="897" t="s">
        <v>33</v>
      </c>
      <c r="DH35" s="897" t="s">
        <v>33</v>
      </c>
      <c r="DI35" s="897" t="s">
        <v>33</v>
      </c>
      <c r="DJ35" s="734"/>
    </row>
    <row r="36" spans="1:114" ht="14.1" customHeight="1" x14ac:dyDescent="0.25">
      <c r="A36" s="702">
        <f>ROW()-1</f>
        <v>35</v>
      </c>
      <c r="B36" s="710" t="s">
        <v>4892</v>
      </c>
      <c r="C36" s="711" t="str">
        <f>HYPERLINK(E36,"OP")</f>
        <v>OP</v>
      </c>
      <c r="D36" s="711" t="str">
        <f>HYPERLINK(F36,"Prj")</f>
        <v>Prj</v>
      </c>
      <c r="E36" s="663" t="s">
        <v>7211</v>
      </c>
      <c r="F36" s="422" t="s">
        <v>5849</v>
      </c>
      <c r="G36" s="414" t="s">
        <v>33</v>
      </c>
      <c r="H36" s="414" t="s">
        <v>33</v>
      </c>
      <c r="I36" s="694" t="s">
        <v>33</v>
      </c>
      <c r="J36" s="697" t="s">
        <v>4893</v>
      </c>
      <c r="K36" s="727" t="s">
        <v>33</v>
      </c>
      <c r="L36" s="736" t="s">
        <v>124</v>
      </c>
      <c r="M36" s="697" t="s">
        <v>332</v>
      </c>
      <c r="N36" s="736" t="s">
        <v>18</v>
      </c>
      <c r="O36" s="736" t="s">
        <v>54</v>
      </c>
      <c r="P36" s="1080" t="s">
        <v>1419</v>
      </c>
      <c r="Q36" s="1074" t="s">
        <v>33</v>
      </c>
      <c r="R36" s="698" t="s">
        <v>33</v>
      </c>
      <c r="S36" s="1041" t="s">
        <v>33</v>
      </c>
      <c r="T36" s="908" t="s">
        <v>4894</v>
      </c>
      <c r="U36" s="905" t="s">
        <v>1789</v>
      </c>
      <c r="V36" s="905" t="s">
        <v>4895</v>
      </c>
      <c r="W36" s="1068" t="s">
        <v>1773</v>
      </c>
      <c r="X36" s="1064">
        <v>34185</v>
      </c>
      <c r="Y36" s="1066">
        <v>34625</v>
      </c>
      <c r="Z36" s="1046">
        <v>1995</v>
      </c>
      <c r="AA36" s="1064">
        <v>34733</v>
      </c>
      <c r="AB36" s="1065">
        <v>36341</v>
      </c>
      <c r="AC36" s="1066">
        <v>38168</v>
      </c>
      <c r="AD36" s="1049">
        <v>0</v>
      </c>
      <c r="AE36" s="746">
        <v>10</v>
      </c>
      <c r="AF36" s="744">
        <v>0</v>
      </c>
      <c r="AG36" s="690">
        <v>10</v>
      </c>
      <c r="AH36" s="747" t="s">
        <v>33</v>
      </c>
      <c r="AI36" s="744">
        <v>0</v>
      </c>
      <c r="AJ36" s="1101">
        <v>10</v>
      </c>
      <c r="AK36" s="1102">
        <v>9.3993797699999995</v>
      </c>
      <c r="AL36" s="1085"/>
      <c r="AM36" s="632"/>
      <c r="AN36" s="632">
        <v>9</v>
      </c>
      <c r="AO36" s="632"/>
      <c r="AP36" s="632"/>
      <c r="AQ36" s="757"/>
      <c r="AR36" s="783" t="s">
        <v>5638</v>
      </c>
      <c r="AS36" s="784">
        <f>AT36+AU36</f>
        <v>2.6</v>
      </c>
      <c r="AT36" s="784">
        <v>2.6</v>
      </c>
      <c r="AU36" s="785">
        <v>0</v>
      </c>
      <c r="AV36" s="806" t="s">
        <v>5639</v>
      </c>
      <c r="AW36" s="697" t="s">
        <v>1748</v>
      </c>
      <c r="AX36" s="697" t="s">
        <v>4896</v>
      </c>
      <c r="AY36" s="823" t="s">
        <v>33</v>
      </c>
      <c r="AZ36" s="736" t="s">
        <v>33</v>
      </c>
      <c r="BA36" s="736" t="s">
        <v>33</v>
      </c>
      <c r="BB36" s="840" t="s">
        <v>26</v>
      </c>
      <c r="BC36" s="841" t="s">
        <v>26</v>
      </c>
      <c r="BD36" s="846" t="s">
        <v>33</v>
      </c>
      <c r="BE36" s="840" t="s">
        <v>26</v>
      </c>
      <c r="BF36" s="841" t="s">
        <v>26</v>
      </c>
      <c r="BG36" s="842" t="s">
        <v>26</v>
      </c>
      <c r="BH36" s="905" t="s">
        <v>4487</v>
      </c>
      <c r="BI36" s="903" t="s">
        <v>4683</v>
      </c>
      <c r="BJ36" s="905" t="s">
        <v>4493</v>
      </c>
      <c r="BK36" s="903" t="s">
        <v>4705</v>
      </c>
      <c r="BL36" s="905" t="s">
        <v>0</v>
      </c>
      <c r="BM36" s="903" t="s">
        <v>0</v>
      </c>
      <c r="BN36" s="905" t="s">
        <v>0</v>
      </c>
      <c r="BO36" s="903" t="s">
        <v>0</v>
      </c>
      <c r="BP36" s="905" t="s">
        <v>0</v>
      </c>
      <c r="BQ36" s="903" t="s">
        <v>0</v>
      </c>
      <c r="BR36" s="909">
        <v>34</v>
      </c>
      <c r="BS36" s="903" t="s">
        <v>4491</v>
      </c>
      <c r="BT36" s="909">
        <v>33</v>
      </c>
      <c r="BU36" s="903" t="s">
        <v>4498</v>
      </c>
      <c r="BV36" s="909">
        <v>35</v>
      </c>
      <c r="BW36" s="903" t="s">
        <v>4556</v>
      </c>
      <c r="BX36" s="905" t="s">
        <v>0</v>
      </c>
      <c r="BY36" s="903" t="s">
        <v>4492</v>
      </c>
      <c r="BZ36" s="905" t="s">
        <v>0</v>
      </c>
      <c r="CA36" s="903" t="s">
        <v>4492</v>
      </c>
      <c r="CB36" s="340">
        <v>10</v>
      </c>
      <c r="CC36" s="249">
        <f>IF(ISBLANK(AL36),0,1)</f>
        <v>0</v>
      </c>
      <c r="CD36" s="414">
        <f>IF(ISBLANK(AM36),0,1)</f>
        <v>0</v>
      </c>
      <c r="CE36" s="414">
        <f>IF(ISBLANK(AN36),0,1)</f>
        <v>1</v>
      </c>
      <c r="CF36" s="414">
        <f>IF(ISBLANK(AO36),0,1)</f>
        <v>0</v>
      </c>
      <c r="CG36" s="414">
        <f>IF(ISBLANK(AP36),0,1)</f>
        <v>0</v>
      </c>
      <c r="CH36" s="436">
        <f>IF(ISBLANK(AQ36),0,1)</f>
        <v>0</v>
      </c>
      <c r="CI36" s="435">
        <f>IF($W36="Dropped","-",DAYS360(X36,Y36,TRUE)/360)</f>
        <v>1.2055555555555555</v>
      </c>
      <c r="CJ36" s="416">
        <f>IF(OR($W36="Pipeline",$W36="Dropped"),"-",IF(OR($AA36="-",$AA36="n/a"),"-",DAYS360(Y36,AA36,TRUE)/360))</f>
        <v>0.29166666666666669</v>
      </c>
      <c r="CK36" s="416">
        <f>IF(OR($W36="Pipeline",$W36="Dropped"),"-",IF($AC36="-","-",IF(OR($AA36="-",$AA36="n/a"),DAYS360(Y36,AC36,TRUE)/360,DAYS360(AA36,AC36,TRUE)/360)))</f>
        <v>9.4083333333333332</v>
      </c>
      <c r="CL36" s="416">
        <f>IF(OR($W36="Pipeline",$W36="Dropped"),"-",IF($AC36="-","-",DAYS360(X36,AC36,TRUE)/360))</f>
        <v>10.905555555555555</v>
      </c>
      <c r="CM36" s="437">
        <f>IF(OR($W36="Pipeline",$W36="Dropped"),"-",IF($AC36="-","-",DAYS360(AB36,AC36,TRUE)/360))</f>
        <v>5</v>
      </c>
      <c r="CN36" s="344">
        <f>IF(W36="Closed",IF(AC36="-","-",YEAR(AC36)),"-")</f>
        <v>2004</v>
      </c>
      <c r="CO36" s="344" t="str">
        <f>IF(W36="Closed",IF(OR(BE36="S",BE36="MS",BE36="HS"),"S",IF(OR(BE36="U",BE36="MU",BE36="HU"),"U",IF(OR(BE36="NA",BE36="NR",BE36="NV",BE36="?",BE36="#"),"NR","-"))),"-")</f>
        <v>S</v>
      </c>
      <c r="CP36" s="249">
        <v>1</v>
      </c>
      <c r="CQ36" s="414">
        <v>1</v>
      </c>
      <c r="CR36" s="414">
        <v>0</v>
      </c>
      <c r="CS36" s="414">
        <v>0</v>
      </c>
      <c r="CT36" s="414">
        <v>0</v>
      </c>
      <c r="CU36" s="436">
        <v>0</v>
      </c>
      <c r="CV36" s="432" t="str">
        <f>IF(OR(DC36="-",DC36="",DC36="n/a"),"-",HYPERLINK(DC36,"PAD"))</f>
        <v>-</v>
      </c>
      <c r="CW36" s="417" t="str">
        <f>IF(OR(DD36="-",DD36="",DD36="n/a"),"-",HYPERLINK(DD36,"ICR"))</f>
        <v>ICR</v>
      </c>
      <c r="CX36" s="438" t="str">
        <f>IF(OR(DE36="-",DE36="",DE36="n/a"),"-",HYPERLINK(DE36,"IEG"))</f>
        <v>IEG</v>
      </c>
      <c r="CY36" s="687" t="str">
        <f>IF(OR(DF36="-",DF36="",DF36="n/a"),"-",HYPERLINK(DF36,"PPAR"))</f>
        <v>-</v>
      </c>
      <c r="CZ36" s="665" t="str">
        <f>IF(OR(DG36="-",DG36="",DG36="n/a"),"-",HYPERLINK(DG36,"PCR"))</f>
        <v>-</v>
      </c>
      <c r="DA36" s="665" t="str">
        <f>IF(OR(DH36="-",DH36="",DH36="n/a"),"-",HYPERLINK(DH36,"PP"))</f>
        <v>-</v>
      </c>
      <c r="DB36" s="688" t="str">
        <f>IF(OR(DI36="-",DI36="",DI36="n/a"),"-",HYPERLINK(DI36,"TA"))</f>
        <v>TA</v>
      </c>
      <c r="DC36" s="897" t="s">
        <v>33</v>
      </c>
      <c r="DD36" s="897" t="s">
        <v>10589</v>
      </c>
      <c r="DE36" s="897" t="s">
        <v>10590</v>
      </c>
      <c r="DF36" s="897" t="s">
        <v>33</v>
      </c>
      <c r="DG36" s="897" t="s">
        <v>33</v>
      </c>
      <c r="DH36" s="897" t="s">
        <v>33</v>
      </c>
      <c r="DI36" s="897" t="s">
        <v>10591</v>
      </c>
      <c r="DJ36" s="734"/>
    </row>
    <row r="37" spans="1:114" ht="14.1" customHeight="1" x14ac:dyDescent="0.25">
      <c r="A37" s="703">
        <f>ROW()-1</f>
        <v>36</v>
      </c>
      <c r="B37" s="710" t="s">
        <v>464</v>
      </c>
      <c r="C37" s="711" t="str">
        <f>HYPERLINK(E37,"OP")</f>
        <v>OP</v>
      </c>
      <c r="D37" s="711" t="str">
        <f>HYPERLINK(F37,"Prj")</f>
        <v>Prj</v>
      </c>
      <c r="E37" s="704" t="s">
        <v>6032</v>
      </c>
      <c r="F37" s="415" t="s">
        <v>6073</v>
      </c>
      <c r="G37" s="414" t="s">
        <v>33</v>
      </c>
      <c r="H37" s="414" t="s">
        <v>33</v>
      </c>
      <c r="I37" s="694" t="s">
        <v>33</v>
      </c>
      <c r="J37" s="686" t="s">
        <v>534</v>
      </c>
      <c r="K37" s="199" t="s">
        <v>33</v>
      </c>
      <c r="L37" s="693" t="s">
        <v>124</v>
      </c>
      <c r="M37" s="734" t="s">
        <v>600</v>
      </c>
      <c r="N37" s="693" t="s">
        <v>18</v>
      </c>
      <c r="O37" s="693" t="s">
        <v>30</v>
      </c>
      <c r="P37" s="1080" t="s">
        <v>1744</v>
      </c>
      <c r="Q37" s="1074" t="s">
        <v>33</v>
      </c>
      <c r="R37" s="698" t="s">
        <v>33</v>
      </c>
      <c r="S37" s="1041" t="s">
        <v>33</v>
      </c>
      <c r="T37" s="908" t="s">
        <v>3612</v>
      </c>
      <c r="U37" s="905" t="s">
        <v>1788</v>
      </c>
      <c r="V37" s="905" t="s">
        <v>1425</v>
      </c>
      <c r="W37" s="1068" t="s">
        <v>1773</v>
      </c>
      <c r="X37" s="1064">
        <v>34220</v>
      </c>
      <c r="Y37" s="1066">
        <v>34599</v>
      </c>
      <c r="Z37" s="1046">
        <v>1995</v>
      </c>
      <c r="AA37" s="1064">
        <v>34688</v>
      </c>
      <c r="AB37" s="1065">
        <v>36738</v>
      </c>
      <c r="AC37" s="1066">
        <v>36891</v>
      </c>
      <c r="AD37" s="638">
        <v>25</v>
      </c>
      <c r="AE37" s="639">
        <v>0</v>
      </c>
      <c r="AF37" s="744">
        <v>0</v>
      </c>
      <c r="AG37" s="690">
        <v>25</v>
      </c>
      <c r="AH37" s="747" t="s">
        <v>33</v>
      </c>
      <c r="AI37" s="744">
        <v>0</v>
      </c>
      <c r="AJ37" s="1099">
        <v>20.7</v>
      </c>
      <c r="AK37" s="1100">
        <v>18.74242276</v>
      </c>
      <c r="AL37" s="646"/>
      <c r="AM37" s="647">
        <v>15</v>
      </c>
      <c r="AN37" s="647"/>
      <c r="AO37" s="647"/>
      <c r="AP37" s="647"/>
      <c r="AQ37" s="648"/>
      <c r="AR37" s="779" t="s">
        <v>2500</v>
      </c>
      <c r="AS37" s="781">
        <f>AT37+AU37</f>
        <v>14.100000000000001</v>
      </c>
      <c r="AT37" s="649">
        <v>10.4</v>
      </c>
      <c r="AU37" s="650">
        <v>3.7</v>
      </c>
      <c r="AV37" s="686" t="s">
        <v>2872</v>
      </c>
      <c r="AW37" s="686" t="s">
        <v>2040</v>
      </c>
      <c r="AX37" s="686" t="s">
        <v>2063</v>
      </c>
      <c r="AY37" s="819">
        <v>36881</v>
      </c>
      <c r="AZ37" s="721" t="s">
        <v>26</v>
      </c>
      <c r="BA37" s="693" t="s">
        <v>26</v>
      </c>
      <c r="BB37" s="625" t="s">
        <v>112</v>
      </c>
      <c r="BC37" s="626" t="s">
        <v>112</v>
      </c>
      <c r="BD37" s="633" t="s">
        <v>26</v>
      </c>
      <c r="BE37" s="625" t="s">
        <v>112</v>
      </c>
      <c r="BF37" s="626" t="s">
        <v>112</v>
      </c>
      <c r="BG37" s="633" t="s">
        <v>26</v>
      </c>
      <c r="BH37" s="905" t="s">
        <v>4485</v>
      </c>
      <c r="BI37" s="903" t="s">
        <v>10472</v>
      </c>
      <c r="BJ37" s="905" t="s">
        <v>0</v>
      </c>
      <c r="BK37" s="903" t="s">
        <v>0</v>
      </c>
      <c r="BL37" s="905" t="s">
        <v>0</v>
      </c>
      <c r="BM37" s="903" t="s">
        <v>0</v>
      </c>
      <c r="BN37" s="905" t="s">
        <v>0</v>
      </c>
      <c r="BO37" s="903" t="s">
        <v>0</v>
      </c>
      <c r="BP37" s="905" t="s">
        <v>0</v>
      </c>
      <c r="BQ37" s="903" t="s">
        <v>0</v>
      </c>
      <c r="BR37" s="909">
        <v>25</v>
      </c>
      <c r="BS37" s="903" t="s">
        <v>4489</v>
      </c>
      <c r="BT37" s="909">
        <v>42</v>
      </c>
      <c r="BU37" s="903" t="s">
        <v>4529</v>
      </c>
      <c r="BV37" s="905" t="s">
        <v>0</v>
      </c>
      <c r="BW37" s="903" t="s">
        <v>4492</v>
      </c>
      <c r="BX37" s="905" t="s">
        <v>0</v>
      </c>
      <c r="BY37" s="903" t="s">
        <v>4492</v>
      </c>
      <c r="BZ37" s="905" t="s">
        <v>0</v>
      </c>
      <c r="CA37" s="903" t="s">
        <v>4492</v>
      </c>
      <c r="CB37" s="340">
        <v>10</v>
      </c>
      <c r="CC37" s="249">
        <f>IF(ISBLANK(AL37),0,1)</f>
        <v>0</v>
      </c>
      <c r="CD37" s="414">
        <f>IF(ISBLANK(AM37),0,1)</f>
        <v>1</v>
      </c>
      <c r="CE37" s="414">
        <f>IF(ISBLANK(AN37),0,1)</f>
        <v>0</v>
      </c>
      <c r="CF37" s="414">
        <f>IF(ISBLANK(AO37),0,1)</f>
        <v>0</v>
      </c>
      <c r="CG37" s="414">
        <f>IF(ISBLANK(AP37),0,1)</f>
        <v>0</v>
      </c>
      <c r="CH37" s="436">
        <f>IF(ISBLANK(AQ37),0,1)</f>
        <v>0</v>
      </c>
      <c r="CI37" s="435">
        <f>IF($W37="Dropped","-",DAYS360(X37,Y37,TRUE)/360)</f>
        <v>1.038888888888889</v>
      </c>
      <c r="CJ37" s="416">
        <f>IF(OR($W37="Pipeline",$W37="Dropped"),"-",IF(OR($AA37="-",$AA37="n/a"),"-",DAYS360(Y37,AA37,TRUE)/360))</f>
        <v>0.24444444444444444</v>
      </c>
      <c r="CK37" s="416">
        <f>IF(OR($W37="Pipeline",$W37="Dropped"),"-",IF($AC37="-","-",IF(OR($AA37="-",$AA37="n/a"),DAYS360(Y37,AC37,TRUE)/360,DAYS360(AA37,AC37,TRUE)/360)))</f>
        <v>6.0277777777777777</v>
      </c>
      <c r="CL37" s="416">
        <f>IF(OR($W37="Pipeline",$W37="Dropped"),"-",IF($AC37="-","-",DAYS360(X37,AC37,TRUE)/360))</f>
        <v>7.3111111111111109</v>
      </c>
      <c r="CM37" s="437">
        <f>IF(OR($W37="Pipeline",$W37="Dropped"),"-",IF($AC37="-","-",DAYS360(AB37,AC37,TRUE)/360))</f>
        <v>0.41666666666666669</v>
      </c>
      <c r="CN37" s="344">
        <f>IF(W37="Closed",IF(AC37="-","-",YEAR(AC37)),"-")</f>
        <v>2000</v>
      </c>
      <c r="CO37" s="344" t="str">
        <f>IF(W37="Closed",IF(OR(BE37="S",BE37="MS",BE37="HS"),"S",IF(OR(BE37="U",BE37="MU",BE37="HU"),"U",IF(OR(BE37="NA",BE37="NR",BE37="NV",BE37="?",BE37="#"),"NR","-"))),"-")</f>
        <v>U</v>
      </c>
      <c r="CP37" s="249">
        <v>1</v>
      </c>
      <c r="CQ37" s="414">
        <v>5</v>
      </c>
      <c r="CR37" s="414">
        <v>0</v>
      </c>
      <c r="CS37" s="414">
        <v>0</v>
      </c>
      <c r="CT37" s="414">
        <v>0</v>
      </c>
      <c r="CU37" s="436">
        <v>0</v>
      </c>
      <c r="CV37" s="432" t="str">
        <f>IF(OR(DC37="-",DC37="",DC37="n/a"),"-",HYPERLINK(DC37,"PAD"))</f>
        <v>-</v>
      </c>
      <c r="CW37" s="417" t="str">
        <f>IF(OR(DD37="-",DD37="",DD37="n/a"),"-",HYPERLINK(DD37,"ICR"))</f>
        <v>ICR</v>
      </c>
      <c r="CX37" s="438" t="str">
        <f>IF(OR(DE37="-",DE37="",DE37="n/a"),"-",HYPERLINK(DE37,"IEG"))</f>
        <v>IEG</v>
      </c>
      <c r="CY37" s="687" t="str">
        <f>IF(OR(DF37="-",DF37="",DF37="n/a"),"-",HYPERLINK(DF37,"PPAR"))</f>
        <v>-</v>
      </c>
      <c r="CZ37" s="665" t="str">
        <f>IF(OR(DG37="-",DG37="",DG37="n/a"),"-",HYPERLINK(DG37,"PCR"))</f>
        <v>-</v>
      </c>
      <c r="DA37" s="665" t="str">
        <f>IF(OR(DH37="-",DH37="",DH37="n/a"),"-",HYPERLINK(DH37,"PP"))</f>
        <v>-</v>
      </c>
      <c r="DB37" s="688" t="str">
        <f>IF(OR(DI37="-",DI37="",DI37="n/a"),"-",HYPERLINK(DI37,"TA"))</f>
        <v>-</v>
      </c>
      <c r="DC37" s="897" t="s">
        <v>33</v>
      </c>
      <c r="DD37" s="897" t="s">
        <v>10592</v>
      </c>
      <c r="DE37" s="897" t="s">
        <v>10593</v>
      </c>
      <c r="DF37" s="897" t="s">
        <v>33</v>
      </c>
      <c r="DG37" s="897" t="s">
        <v>33</v>
      </c>
      <c r="DH37" s="897" t="s">
        <v>33</v>
      </c>
      <c r="DI37" s="897" t="s">
        <v>33</v>
      </c>
      <c r="DJ37" s="806"/>
    </row>
    <row r="38" spans="1:114" ht="14.1" customHeight="1" x14ac:dyDescent="0.25">
      <c r="A38" s="702">
        <f>ROW()-1</f>
        <v>37</v>
      </c>
      <c r="B38" s="713" t="s">
        <v>9404</v>
      </c>
      <c r="C38" s="711" t="str">
        <f>HYPERLINK(E38,"OP")</f>
        <v>OP</v>
      </c>
      <c r="D38" s="711" t="str">
        <f>HYPERLINK(F38,"Prj")</f>
        <v>Prj</v>
      </c>
      <c r="E38" s="705" t="s">
        <v>9722</v>
      </c>
      <c r="F38" s="424" t="s">
        <v>9723</v>
      </c>
      <c r="G38" s="414" t="s">
        <v>33</v>
      </c>
      <c r="H38" s="414" t="s">
        <v>33</v>
      </c>
      <c r="I38" s="694" t="s">
        <v>33</v>
      </c>
      <c r="J38" s="695" t="s">
        <v>9542</v>
      </c>
      <c r="K38" s="727" t="s">
        <v>33</v>
      </c>
      <c r="L38" s="735" t="s">
        <v>124</v>
      </c>
      <c r="M38" s="734" t="s">
        <v>602</v>
      </c>
      <c r="N38" s="735" t="s">
        <v>18</v>
      </c>
      <c r="O38" s="735" t="s">
        <v>30</v>
      </c>
      <c r="P38" s="1080" t="s">
        <v>1763</v>
      </c>
      <c r="Q38" s="1074" t="s">
        <v>33</v>
      </c>
      <c r="R38" s="698" t="s">
        <v>33</v>
      </c>
      <c r="S38" s="907" t="s">
        <v>3582</v>
      </c>
      <c r="T38" s="908" t="s">
        <v>9543</v>
      </c>
      <c r="U38" s="905" t="s">
        <v>580</v>
      </c>
      <c r="V38" s="905" t="s">
        <v>10385</v>
      </c>
      <c r="W38" s="1068" t="s">
        <v>1773</v>
      </c>
      <c r="X38" s="1064">
        <v>32857</v>
      </c>
      <c r="Y38" s="1066">
        <v>34086</v>
      </c>
      <c r="Z38" s="1046">
        <v>1993</v>
      </c>
      <c r="AA38" s="1064">
        <v>34326</v>
      </c>
      <c r="AB38" s="1065">
        <v>36707</v>
      </c>
      <c r="AC38" s="1066">
        <v>36891</v>
      </c>
      <c r="AD38" s="1049">
        <v>0</v>
      </c>
      <c r="AE38" s="745">
        <v>19</v>
      </c>
      <c r="AF38" s="744">
        <v>0</v>
      </c>
      <c r="AG38" s="690">
        <v>19</v>
      </c>
      <c r="AH38" s="747" t="s">
        <v>33</v>
      </c>
      <c r="AI38" s="744">
        <v>0</v>
      </c>
      <c r="AJ38" s="1103">
        <v>19</v>
      </c>
      <c r="AK38" s="1104">
        <v>16.229067579999999</v>
      </c>
      <c r="AL38" s="646"/>
      <c r="AM38" s="647">
        <v>21</v>
      </c>
      <c r="AN38" s="647"/>
      <c r="AO38" s="647"/>
      <c r="AP38" s="647"/>
      <c r="AQ38" s="648"/>
      <c r="AR38" s="778" t="s">
        <v>9929</v>
      </c>
      <c r="AS38" s="649">
        <v>1.3</v>
      </c>
      <c r="AT38" s="649">
        <v>1.3</v>
      </c>
      <c r="AU38" s="650">
        <v>0</v>
      </c>
      <c r="AV38" s="686" t="s">
        <v>9867</v>
      </c>
      <c r="AW38" s="695" t="s">
        <v>7656</v>
      </c>
      <c r="AX38" s="695" t="s">
        <v>9544</v>
      </c>
      <c r="AY38" s="822" t="s">
        <v>33</v>
      </c>
      <c r="AZ38" s="735"/>
      <c r="BA38" s="735"/>
      <c r="BB38" s="843" t="s">
        <v>26</v>
      </c>
      <c r="BC38" s="844" t="s">
        <v>26</v>
      </c>
      <c r="BD38" s="845" t="s">
        <v>26</v>
      </c>
      <c r="BE38" s="843" t="s">
        <v>22</v>
      </c>
      <c r="BF38" s="844" t="s">
        <v>26</v>
      </c>
      <c r="BG38" s="845" t="s">
        <v>26</v>
      </c>
      <c r="BH38" s="905" t="s">
        <v>4493</v>
      </c>
      <c r="BI38" s="903" t="s">
        <v>4705</v>
      </c>
      <c r="BJ38" s="905" t="s">
        <v>4503</v>
      </c>
      <c r="BK38" s="903" t="s">
        <v>4703</v>
      </c>
      <c r="BL38" s="905" t="s">
        <v>4515</v>
      </c>
      <c r="BM38" s="903" t="s">
        <v>4704</v>
      </c>
      <c r="BN38" s="905" t="s">
        <v>4485</v>
      </c>
      <c r="BO38" s="903" t="s">
        <v>10472</v>
      </c>
      <c r="BP38" s="905" t="s">
        <v>0</v>
      </c>
      <c r="BQ38" s="903" t="s">
        <v>0</v>
      </c>
      <c r="BR38" s="909">
        <v>65</v>
      </c>
      <c r="BS38" s="903" t="s">
        <v>4509</v>
      </c>
      <c r="BT38" s="909">
        <v>78</v>
      </c>
      <c r="BU38" s="903" t="s">
        <v>4511</v>
      </c>
      <c r="BV38" s="909">
        <v>60</v>
      </c>
      <c r="BW38" s="903" t="s">
        <v>4531</v>
      </c>
      <c r="BX38" s="909">
        <v>61</v>
      </c>
      <c r="BY38" s="903" t="s">
        <v>4524</v>
      </c>
      <c r="BZ38" s="905" t="s">
        <v>0</v>
      </c>
      <c r="CA38" s="903" t="s">
        <v>4492</v>
      </c>
      <c r="CB38" s="340">
        <v>10</v>
      </c>
      <c r="CC38" s="249">
        <f>IF(ISBLANK(AL38),0,1)</f>
        <v>0</v>
      </c>
      <c r="CD38" s="414">
        <f>IF(ISBLANK(AM38),0,1)</f>
        <v>1</v>
      </c>
      <c r="CE38" s="414">
        <f>IF(ISBLANK(AN38),0,1)</f>
        <v>0</v>
      </c>
      <c r="CF38" s="414">
        <f>IF(ISBLANK(AO38),0,1)</f>
        <v>0</v>
      </c>
      <c r="CG38" s="414">
        <f>IF(ISBLANK(AP38),0,1)</f>
        <v>0</v>
      </c>
      <c r="CH38" s="436">
        <f>IF(ISBLANK(AQ38),0,1)</f>
        <v>0</v>
      </c>
      <c r="CI38" s="435">
        <f>IF($W38="Dropped","-",DAYS360(X38,Y38,TRUE)/360)</f>
        <v>3.3666666666666667</v>
      </c>
      <c r="CJ38" s="416">
        <f>IF(OR($W38="Pipeline",$W38="Dropped"),"-",IF(OR($AA38="-",$AA38="n/a"),"-",DAYS360(Y38,AA38,TRUE)/360))</f>
        <v>0.65555555555555556</v>
      </c>
      <c r="CK38" s="416">
        <f>IF(OR($W38="Pipeline",$W38="Dropped"),"-",IF($AC38="-","-",IF(OR($AA38="-",$AA38="n/a"),DAYS360(Y38,AC38,TRUE)/360,DAYS360(AA38,AC38,TRUE)/360)))</f>
        <v>7.0194444444444448</v>
      </c>
      <c r="CL38" s="416">
        <f>IF(OR($W38="Pipeline",$W38="Dropped"),"-",IF($AC38="-","-",DAYS360(X38,AC38,TRUE)/360))</f>
        <v>11.041666666666666</v>
      </c>
      <c r="CM38" s="437">
        <f>IF(OR($W38="Pipeline",$W38="Dropped"),"-",IF($AC38="-","-",DAYS360(AB38,AC38,TRUE)/360))</f>
        <v>0.5</v>
      </c>
      <c r="CN38" s="344">
        <f>IF(W38="Closed",IF(AC38="-","-",YEAR(AC38)),"-")</f>
        <v>2000</v>
      </c>
      <c r="CO38" s="344" t="str">
        <f>IF(W38="Closed",IF(OR(BE38="S",BE38="MS",BE38="HS"),"S",IF(OR(BE38="U",BE38="MU",BE38="HU"),"U",IF(OR(BE38="NA",BE38="NR",BE38="NV",BE38="?",BE38="#"),"NR","-"))),"-")</f>
        <v>S</v>
      </c>
      <c r="CP38" s="249">
        <v>2</v>
      </c>
      <c r="CQ38" s="414">
        <v>3</v>
      </c>
      <c r="CR38" s="414">
        <v>3</v>
      </c>
      <c r="CS38" s="414">
        <v>0</v>
      </c>
      <c r="CT38" s="414">
        <v>0</v>
      </c>
      <c r="CU38" s="436">
        <v>0</v>
      </c>
      <c r="CV38" s="432" t="str">
        <f>IF(OR(DC38="-",DC38="",DC38="n/a"),"-",HYPERLINK(DC38,"PAD"))</f>
        <v>-</v>
      </c>
      <c r="CW38" s="417" t="str">
        <f>IF(OR(DD38="-",DD38="",DD38="n/a"),"-",HYPERLINK(DD38,"ICR"))</f>
        <v>ICR</v>
      </c>
      <c r="CX38" s="438" t="str">
        <f>IF(OR(DE38="-",DE38="",DE38="n/a"),"-",HYPERLINK(DE38,"IEG"))</f>
        <v>IEG</v>
      </c>
      <c r="CY38" s="687" t="str">
        <f>IF(OR(DF38="-",DF38="",DF38="n/a"),"-",HYPERLINK(DF38,"PPAR"))</f>
        <v>-</v>
      </c>
      <c r="CZ38" s="665" t="str">
        <f>IF(OR(DG38="-",DG38="",DG38="n/a"),"-",HYPERLINK(DG38,"PCR"))</f>
        <v>-</v>
      </c>
      <c r="DA38" s="665" t="str">
        <f>IF(OR(DH38="-",DH38="",DH38="n/a"),"-",HYPERLINK(DH38,"PP"))</f>
        <v>-</v>
      </c>
      <c r="DB38" s="688" t="str">
        <f>IF(OR(DI38="-",DI38="",DI38="n/a"),"-",HYPERLINK(DI38,"TA"))</f>
        <v>-</v>
      </c>
      <c r="DC38" s="897" t="s">
        <v>33</v>
      </c>
      <c r="DD38" s="897" t="s">
        <v>10594</v>
      </c>
      <c r="DE38" s="897" t="s">
        <v>10595</v>
      </c>
      <c r="DF38" s="897" t="s">
        <v>33</v>
      </c>
      <c r="DG38" s="897" t="s">
        <v>33</v>
      </c>
      <c r="DH38" s="897" t="s">
        <v>33</v>
      </c>
      <c r="DI38" s="897" t="s">
        <v>33</v>
      </c>
      <c r="DJ38" s="734"/>
    </row>
    <row r="39" spans="1:114" ht="14.1" customHeight="1" x14ac:dyDescent="0.25">
      <c r="A39" s="702">
        <f>ROW()-1</f>
        <v>38</v>
      </c>
      <c r="B39" s="713" t="s">
        <v>7771</v>
      </c>
      <c r="C39" s="711" t="str">
        <f>HYPERLINK(E39,"OP")</f>
        <v>OP</v>
      </c>
      <c r="D39" s="711" t="str">
        <f>HYPERLINK(F39,"Prj")</f>
        <v>Prj</v>
      </c>
      <c r="E39" s="631" t="s">
        <v>8559</v>
      </c>
      <c r="F39" s="413" t="s">
        <v>8560</v>
      </c>
      <c r="G39" s="414" t="s">
        <v>33</v>
      </c>
      <c r="H39" s="414" t="s">
        <v>33</v>
      </c>
      <c r="I39" s="694" t="s">
        <v>33</v>
      </c>
      <c r="J39" s="697" t="s">
        <v>7772</v>
      </c>
      <c r="K39" s="727" t="s">
        <v>33</v>
      </c>
      <c r="L39" s="736" t="s">
        <v>124</v>
      </c>
      <c r="M39" s="697" t="s">
        <v>284</v>
      </c>
      <c r="N39" s="736" t="s">
        <v>18</v>
      </c>
      <c r="O39" s="736" t="s">
        <v>30</v>
      </c>
      <c r="P39" s="1080" t="s">
        <v>36</v>
      </c>
      <c r="Q39" s="1074" t="s">
        <v>33</v>
      </c>
      <c r="R39" s="698" t="s">
        <v>33</v>
      </c>
      <c r="S39" s="1041" t="s">
        <v>33</v>
      </c>
      <c r="T39" s="908" t="s">
        <v>7754</v>
      </c>
      <c r="U39" s="905" t="s">
        <v>1787</v>
      </c>
      <c r="V39" s="905" t="s">
        <v>1415</v>
      </c>
      <c r="W39" s="1068" t="s">
        <v>1773</v>
      </c>
      <c r="X39" s="1064">
        <v>35173</v>
      </c>
      <c r="Y39" s="1066">
        <v>35878</v>
      </c>
      <c r="Z39" s="1046">
        <v>1998</v>
      </c>
      <c r="AA39" s="1064">
        <v>36066</v>
      </c>
      <c r="AB39" s="1065">
        <v>38352</v>
      </c>
      <c r="AC39" s="1066">
        <v>38686</v>
      </c>
      <c r="AD39" s="1049">
        <v>19</v>
      </c>
      <c r="AE39" s="746">
        <v>0</v>
      </c>
      <c r="AF39" s="744">
        <v>0</v>
      </c>
      <c r="AG39" s="690">
        <v>19</v>
      </c>
      <c r="AH39" s="747" t="s">
        <v>33</v>
      </c>
      <c r="AI39" s="744">
        <v>0</v>
      </c>
      <c r="AJ39" s="1101">
        <v>17.31606923</v>
      </c>
      <c r="AK39" s="1102">
        <v>17.31606923</v>
      </c>
      <c r="AL39" s="1085"/>
      <c r="AM39" s="632"/>
      <c r="AN39" s="632">
        <v>3</v>
      </c>
      <c r="AO39" s="632"/>
      <c r="AP39" s="632"/>
      <c r="AQ39" s="757"/>
      <c r="AR39" s="778" t="s">
        <v>9127</v>
      </c>
      <c r="AS39" s="784">
        <f>AT39+AU39</f>
        <v>1.46</v>
      </c>
      <c r="AT39" s="784">
        <v>1.29</v>
      </c>
      <c r="AU39" s="785">
        <v>0.17</v>
      </c>
      <c r="AV39" s="734" t="s">
        <v>9128</v>
      </c>
      <c r="AW39" s="697" t="s">
        <v>7773</v>
      </c>
      <c r="AX39" s="697" t="s">
        <v>7774</v>
      </c>
      <c r="AY39" s="823">
        <v>38698</v>
      </c>
      <c r="AZ39" s="736" t="s">
        <v>22</v>
      </c>
      <c r="BA39" s="736" t="s">
        <v>22</v>
      </c>
      <c r="BB39" s="840" t="s">
        <v>26</v>
      </c>
      <c r="BC39" s="841" t="s">
        <v>26</v>
      </c>
      <c r="BD39" s="846" t="s">
        <v>33</v>
      </c>
      <c r="BE39" s="840" t="s">
        <v>26</v>
      </c>
      <c r="BF39" s="841" t="s">
        <v>26</v>
      </c>
      <c r="BG39" s="842" t="s">
        <v>26</v>
      </c>
      <c r="BH39" s="905" t="s">
        <v>13072</v>
      </c>
      <c r="BI39" s="903" t="s">
        <v>4508</v>
      </c>
      <c r="BJ39" s="905" t="s">
        <v>4530</v>
      </c>
      <c r="BK39" s="903" t="s">
        <v>10483</v>
      </c>
      <c r="BL39" s="905" t="s">
        <v>4525</v>
      </c>
      <c r="BM39" s="903" t="s">
        <v>10476</v>
      </c>
      <c r="BN39" s="905" t="s">
        <v>0</v>
      </c>
      <c r="BO39" s="903" t="s">
        <v>0</v>
      </c>
      <c r="BP39" s="905" t="s">
        <v>0</v>
      </c>
      <c r="BQ39" s="903" t="s">
        <v>0</v>
      </c>
      <c r="BR39" s="909">
        <v>63</v>
      </c>
      <c r="BS39" s="903" t="s">
        <v>4512</v>
      </c>
      <c r="BT39" s="909">
        <v>68</v>
      </c>
      <c r="BU39" s="903" t="s">
        <v>4557</v>
      </c>
      <c r="BV39" s="909">
        <v>57</v>
      </c>
      <c r="BW39" s="903" t="s">
        <v>4527</v>
      </c>
      <c r="BX39" s="909">
        <v>64</v>
      </c>
      <c r="BY39" s="903" t="s">
        <v>4625</v>
      </c>
      <c r="BZ39" s="905" t="s">
        <v>0</v>
      </c>
      <c r="CA39" s="903" t="s">
        <v>4492</v>
      </c>
      <c r="CB39" s="340">
        <v>10</v>
      </c>
      <c r="CC39" s="249">
        <f>IF(ISBLANK(AL39),0,1)</f>
        <v>0</v>
      </c>
      <c r="CD39" s="414">
        <f>IF(ISBLANK(AM39),0,1)</f>
        <v>0</v>
      </c>
      <c r="CE39" s="414">
        <f>IF(ISBLANK(AN39),0,1)</f>
        <v>1</v>
      </c>
      <c r="CF39" s="414">
        <f>IF(ISBLANK(AO39),0,1)</f>
        <v>0</v>
      </c>
      <c r="CG39" s="414">
        <f>IF(ISBLANK(AP39),0,1)</f>
        <v>0</v>
      </c>
      <c r="CH39" s="436">
        <f>IF(ISBLANK(AQ39),0,1)</f>
        <v>0</v>
      </c>
      <c r="CI39" s="435">
        <f>IF($W39="Dropped","-",DAYS360(X39,Y39,TRUE)/360)</f>
        <v>1.9333333333333333</v>
      </c>
      <c r="CJ39" s="416">
        <f>IF(OR($W39="Pipeline",$W39="Dropped"),"-",IF(OR($AA39="-",$AA39="n/a"),"-",DAYS360(Y39,AA39,TRUE)/360))</f>
        <v>0.51111111111111107</v>
      </c>
      <c r="CK39" s="416">
        <f>IF(OR($W39="Pipeline",$W39="Dropped"),"-",IF($AC39="-","-",IF(OR($AA39="-",$AA39="n/a"),DAYS360(Y39,AC39,TRUE)/360,DAYS360(AA39,AC39,TRUE)/360)))</f>
        <v>7.1722222222222225</v>
      </c>
      <c r="CL39" s="416">
        <f>IF(OR($W39="Pipeline",$W39="Dropped"),"-",IF($AC39="-","-",DAYS360(X39,AC39,TRUE)/360))</f>
        <v>9.6166666666666671</v>
      </c>
      <c r="CM39" s="437">
        <f>IF(OR($W39="Pipeline",$W39="Dropped"),"-",IF($AC39="-","-",DAYS360(AB39,AC39,TRUE)/360))</f>
        <v>0.91666666666666663</v>
      </c>
      <c r="CN39" s="344">
        <f>IF(W39="Closed",IF(AC39="-","-",YEAR(AC39)),"-")</f>
        <v>2005</v>
      </c>
      <c r="CO39" s="344" t="str">
        <f>IF(W39="Closed",IF(OR(BE39="S",BE39="MS",BE39="HS"),"S",IF(OR(BE39="U",BE39="MU",BE39="HU"),"U",IF(OR(BE39="NA",BE39="NR",BE39="NV",BE39="?",BE39="#"),"NR","-"))),"-")</f>
        <v>S</v>
      </c>
      <c r="CP39" s="249">
        <v>1</v>
      </c>
      <c r="CQ39" s="414">
        <v>0</v>
      </c>
      <c r="CR39" s="414">
        <v>1</v>
      </c>
      <c r="CS39" s="414">
        <v>1</v>
      </c>
      <c r="CT39" s="414">
        <v>0</v>
      </c>
      <c r="CU39" s="436">
        <v>0</v>
      </c>
      <c r="CV39" s="432" t="str">
        <f>IF(OR(DC39="-",DC39="",DC39="n/a"),"-",HYPERLINK(DC39,"PAD"))</f>
        <v>PAD</v>
      </c>
      <c r="CW39" s="417" t="str">
        <f>IF(OR(DD39="-",DD39="",DD39="n/a"),"-",HYPERLINK(DD39,"ICR"))</f>
        <v>ICR</v>
      </c>
      <c r="CX39" s="438" t="str">
        <f>IF(OR(DE39="-",DE39="",DE39="n/a"),"-",HYPERLINK(DE39,"IEG"))</f>
        <v>IEG</v>
      </c>
      <c r="CY39" s="687" t="str">
        <f>IF(OR(DF39="-",DF39="",DF39="n/a"),"-",HYPERLINK(DF39,"PPAR"))</f>
        <v>-</v>
      </c>
      <c r="CZ39" s="665" t="str">
        <f>IF(OR(DG39="-",DG39="",DG39="n/a"),"-",HYPERLINK(DG39,"PCR"))</f>
        <v>-</v>
      </c>
      <c r="DA39" s="665" t="str">
        <f>IF(OR(DH39="-",DH39="",DH39="n/a"),"-",HYPERLINK(DH39,"PP"))</f>
        <v>-</v>
      </c>
      <c r="DB39" s="688" t="str">
        <f>IF(OR(DI39="-",DI39="",DI39="n/a"),"-",HYPERLINK(DI39,"TA"))</f>
        <v>-</v>
      </c>
      <c r="DC39" s="897" t="s">
        <v>10596</v>
      </c>
      <c r="DD39" s="897" t="s">
        <v>10597</v>
      </c>
      <c r="DE39" s="897" t="s">
        <v>10598</v>
      </c>
      <c r="DF39" s="897" t="s">
        <v>33</v>
      </c>
      <c r="DG39" s="897" t="s">
        <v>33</v>
      </c>
      <c r="DH39" s="897" t="s">
        <v>33</v>
      </c>
      <c r="DI39" s="897" t="s">
        <v>33</v>
      </c>
      <c r="DJ39" s="734"/>
    </row>
    <row r="40" spans="1:114" ht="14.1" customHeight="1" x14ac:dyDescent="0.25">
      <c r="A40" s="703">
        <f>ROW()-1</f>
        <v>39</v>
      </c>
      <c r="B40" s="713" t="s">
        <v>9405</v>
      </c>
      <c r="C40" s="711" t="str">
        <f>HYPERLINK(E40,"OP")</f>
        <v>OP</v>
      </c>
      <c r="D40" s="711" t="str">
        <f>HYPERLINK(F40,"Prj")</f>
        <v>Prj</v>
      </c>
      <c r="E40" s="705" t="s">
        <v>9724</v>
      </c>
      <c r="F40" s="424" t="s">
        <v>9725</v>
      </c>
      <c r="G40" s="414" t="s">
        <v>33</v>
      </c>
      <c r="H40" s="414" t="s">
        <v>33</v>
      </c>
      <c r="I40" s="694" t="s">
        <v>33</v>
      </c>
      <c r="J40" s="695" t="s">
        <v>9545</v>
      </c>
      <c r="K40" s="727" t="s">
        <v>33</v>
      </c>
      <c r="L40" s="735" t="s">
        <v>124</v>
      </c>
      <c r="M40" s="695" t="s">
        <v>284</v>
      </c>
      <c r="N40" s="735" t="s">
        <v>18</v>
      </c>
      <c r="O40" s="735" t="s">
        <v>30</v>
      </c>
      <c r="P40" s="1080" t="s">
        <v>1419</v>
      </c>
      <c r="Q40" s="1074" t="s">
        <v>33</v>
      </c>
      <c r="R40" s="698" t="s">
        <v>33</v>
      </c>
      <c r="S40" s="1041" t="s">
        <v>33</v>
      </c>
      <c r="T40" s="908" t="s">
        <v>3825</v>
      </c>
      <c r="U40" s="905" t="s">
        <v>1787</v>
      </c>
      <c r="V40" s="905" t="s">
        <v>612</v>
      </c>
      <c r="W40" s="1068" t="s">
        <v>1773</v>
      </c>
      <c r="X40" s="1064">
        <v>33225</v>
      </c>
      <c r="Y40" s="1066">
        <v>34100</v>
      </c>
      <c r="Z40" s="1046">
        <v>1993</v>
      </c>
      <c r="AA40" s="1064">
        <v>34304</v>
      </c>
      <c r="AB40" s="1065">
        <v>36341</v>
      </c>
      <c r="AC40" s="1066">
        <v>36525</v>
      </c>
      <c r="AD40" s="1049">
        <v>63</v>
      </c>
      <c r="AE40" s="746">
        <v>0</v>
      </c>
      <c r="AF40" s="744">
        <v>0</v>
      </c>
      <c r="AG40" s="690">
        <v>63</v>
      </c>
      <c r="AH40" s="747" t="s">
        <v>33</v>
      </c>
      <c r="AI40" s="744">
        <v>0</v>
      </c>
      <c r="AJ40" s="1103">
        <v>58.330329890000002</v>
      </c>
      <c r="AK40" s="1104">
        <v>58.330329890000002</v>
      </c>
      <c r="AL40" s="646"/>
      <c r="AM40" s="647" t="s">
        <v>2433</v>
      </c>
      <c r="AN40" s="647"/>
      <c r="AO40" s="647"/>
      <c r="AP40" s="647"/>
      <c r="AQ40" s="648"/>
      <c r="AR40" s="779" t="s">
        <v>9971</v>
      </c>
      <c r="AS40" s="649">
        <f>AT40+AU40</f>
        <v>59.3</v>
      </c>
      <c r="AT40" s="649">
        <v>59.3</v>
      </c>
      <c r="AU40" s="650">
        <v>0</v>
      </c>
      <c r="AV40" s="686" t="s">
        <v>9970</v>
      </c>
      <c r="AW40" s="695" t="s">
        <v>9546</v>
      </c>
      <c r="AX40" s="695" t="s">
        <v>9547</v>
      </c>
      <c r="AY40" s="822" t="s">
        <v>33</v>
      </c>
      <c r="AZ40" s="735"/>
      <c r="BA40" s="735"/>
      <c r="BB40" s="843" t="s">
        <v>26</v>
      </c>
      <c r="BC40" s="844" t="s">
        <v>26</v>
      </c>
      <c r="BD40" s="845" t="s">
        <v>26</v>
      </c>
      <c r="BE40" s="843" t="s">
        <v>22</v>
      </c>
      <c r="BF40" s="844" t="s">
        <v>26</v>
      </c>
      <c r="BG40" s="845" t="s">
        <v>26</v>
      </c>
      <c r="BH40" s="905" t="s">
        <v>4485</v>
      </c>
      <c r="BI40" s="903" t="s">
        <v>10472</v>
      </c>
      <c r="BJ40" s="905" t="s">
        <v>0</v>
      </c>
      <c r="BK40" s="903" t="s">
        <v>0</v>
      </c>
      <c r="BL40" s="905" t="s">
        <v>0</v>
      </c>
      <c r="BM40" s="903" t="s">
        <v>0</v>
      </c>
      <c r="BN40" s="905" t="s">
        <v>0</v>
      </c>
      <c r="BO40" s="903" t="s">
        <v>0</v>
      </c>
      <c r="BP40" s="905" t="s">
        <v>0</v>
      </c>
      <c r="BQ40" s="903" t="s">
        <v>0</v>
      </c>
      <c r="BR40" s="909">
        <v>28</v>
      </c>
      <c r="BS40" s="903" t="s">
        <v>4500</v>
      </c>
      <c r="BT40" s="905" t="s">
        <v>0</v>
      </c>
      <c r="BU40" s="903" t="s">
        <v>4492</v>
      </c>
      <c r="BV40" s="905" t="s">
        <v>0</v>
      </c>
      <c r="BW40" s="903" t="s">
        <v>4492</v>
      </c>
      <c r="BX40" s="905" t="s">
        <v>0</v>
      </c>
      <c r="BY40" s="903" t="s">
        <v>4492</v>
      </c>
      <c r="BZ40" s="905" t="s">
        <v>0</v>
      </c>
      <c r="CA40" s="903" t="s">
        <v>4492</v>
      </c>
      <c r="CB40" s="340">
        <v>50</v>
      </c>
      <c r="CC40" s="249">
        <f>IF(ISBLANK(AL40),0,1)</f>
        <v>0</v>
      </c>
      <c r="CD40" s="414">
        <f>IF(ISBLANK(AM40),0,1)</f>
        <v>1</v>
      </c>
      <c r="CE40" s="414">
        <f>IF(ISBLANK(AN40),0,1)</f>
        <v>0</v>
      </c>
      <c r="CF40" s="414">
        <f>IF(ISBLANK(AO40),0,1)</f>
        <v>0</v>
      </c>
      <c r="CG40" s="414">
        <f>IF(ISBLANK(AP40),0,1)</f>
        <v>0</v>
      </c>
      <c r="CH40" s="436">
        <f>IF(ISBLANK(AQ40),0,1)</f>
        <v>0</v>
      </c>
      <c r="CI40" s="435">
        <f>IF($W40="Dropped","-",DAYS360(X40,Y40,TRUE)/360)</f>
        <v>2.3972222222222221</v>
      </c>
      <c r="CJ40" s="416">
        <f>IF(OR($W40="Pipeline",$W40="Dropped"),"-",IF(OR($AA40="-",$AA40="n/a"),"-",DAYS360(Y40,AA40,TRUE)/360))</f>
        <v>0.55555555555555558</v>
      </c>
      <c r="CK40" s="416">
        <f>IF(OR($W40="Pipeline",$W40="Dropped"),"-",IF($AC40="-","-",IF(OR($AA40="-",$AA40="n/a"),DAYS360(Y40,AC40,TRUE)/360,DAYS360(AA40,AC40,TRUE)/360)))</f>
        <v>6.0805555555555557</v>
      </c>
      <c r="CL40" s="416">
        <f>IF(OR($W40="Pipeline",$W40="Dropped"),"-",IF($AC40="-","-",DAYS360(X40,AC40,TRUE)/360))</f>
        <v>9.0333333333333332</v>
      </c>
      <c r="CM40" s="437">
        <f>IF(OR($W40="Pipeline",$W40="Dropped"),"-",IF($AC40="-","-",DAYS360(AB40,AC40,TRUE)/360))</f>
        <v>0.5</v>
      </c>
      <c r="CN40" s="344">
        <f>IF(W40="Closed",IF(AC40="-","-",YEAR(AC40)),"-")</f>
        <v>1999</v>
      </c>
      <c r="CO40" s="344" t="str">
        <f>IF(W40="Closed",IF(OR(BE40="S",BE40="MS",BE40="HS"),"S",IF(OR(BE40="U",BE40="MU",BE40="HU"),"U",IF(OR(BE40="NA",BE40="NR",BE40="NV",BE40="?",BE40="#"),"NR","-"))),"-")</f>
        <v>S</v>
      </c>
      <c r="CP40" s="249">
        <v>3</v>
      </c>
      <c r="CQ40" s="414">
        <v>2</v>
      </c>
      <c r="CR40" s="414">
        <v>2</v>
      </c>
      <c r="CS40" s="414">
        <v>5</v>
      </c>
      <c r="CT40" s="414">
        <v>0</v>
      </c>
      <c r="CU40" s="436">
        <v>1</v>
      </c>
      <c r="CV40" s="432" t="str">
        <f>IF(OR(DC40="-",DC40="",DC40="n/a"),"-",HYPERLINK(DC40,"PAD"))</f>
        <v>-</v>
      </c>
      <c r="CW40" s="417" t="str">
        <f>IF(OR(DD40="-",DD40="",DD40="n/a"),"-",HYPERLINK(DD40,"ICR"))</f>
        <v>ICR</v>
      </c>
      <c r="CX40" s="438" t="str">
        <f>IF(OR(DE40="-",DE40="",DE40="n/a"),"-",HYPERLINK(DE40,"IEG"))</f>
        <v>IEG</v>
      </c>
      <c r="CY40" s="687" t="str">
        <f>IF(OR(DF40="-",DF40="",DF40="n/a"),"-",HYPERLINK(DF40,"PPAR"))</f>
        <v>-</v>
      </c>
      <c r="CZ40" s="665" t="str">
        <f>IF(OR(DG40="-",DG40="",DG40="n/a"),"-",HYPERLINK(DG40,"PCR"))</f>
        <v>-</v>
      </c>
      <c r="DA40" s="665" t="str">
        <f>IF(OR(DH40="-",DH40="",DH40="n/a"),"-",HYPERLINK(DH40,"PP"))</f>
        <v>-</v>
      </c>
      <c r="DB40" s="688" t="str">
        <f>IF(OR(DI40="-",DI40="",DI40="n/a"),"-",HYPERLINK(DI40,"TA"))</f>
        <v>-</v>
      </c>
      <c r="DC40" s="897" t="s">
        <v>33</v>
      </c>
      <c r="DD40" s="897" t="s">
        <v>10599</v>
      </c>
      <c r="DE40" s="897" t="s">
        <v>10600</v>
      </c>
      <c r="DF40" s="897" t="s">
        <v>33</v>
      </c>
      <c r="DG40" s="897" t="s">
        <v>33</v>
      </c>
      <c r="DH40" s="897" t="s">
        <v>33</v>
      </c>
      <c r="DI40" s="897" t="s">
        <v>33</v>
      </c>
      <c r="DJ40" s="734"/>
    </row>
    <row r="41" spans="1:114" ht="14.1" customHeight="1" x14ac:dyDescent="0.25">
      <c r="A41" s="702">
        <f>ROW()-1</f>
        <v>40</v>
      </c>
      <c r="B41" s="710" t="s">
        <v>1051</v>
      </c>
      <c r="C41" s="711" t="str">
        <f>HYPERLINK(E41,"OP")</f>
        <v>OP</v>
      </c>
      <c r="D41" s="711" t="str">
        <f>HYPERLINK(F41,"Prj")</f>
        <v>Prj</v>
      </c>
      <c r="E41" s="704" t="s">
        <v>6033</v>
      </c>
      <c r="F41" s="415" t="s">
        <v>6074</v>
      </c>
      <c r="G41" s="414" t="s">
        <v>33</v>
      </c>
      <c r="H41" s="414" t="s">
        <v>33</v>
      </c>
      <c r="I41" s="694" t="s">
        <v>33</v>
      </c>
      <c r="J41" s="686" t="s">
        <v>1053</v>
      </c>
      <c r="K41" s="199" t="s">
        <v>33</v>
      </c>
      <c r="L41" s="693" t="s">
        <v>124</v>
      </c>
      <c r="M41" s="696" t="s">
        <v>1052</v>
      </c>
      <c r="N41" s="732" t="s">
        <v>18</v>
      </c>
      <c r="O41" s="732" t="s">
        <v>1433</v>
      </c>
      <c r="P41" s="1080" t="s">
        <v>1763</v>
      </c>
      <c r="Q41" s="1074" t="s">
        <v>33</v>
      </c>
      <c r="R41" s="698" t="s">
        <v>33</v>
      </c>
      <c r="S41" s="907" t="s">
        <v>3582</v>
      </c>
      <c r="T41" s="908" t="s">
        <v>3613</v>
      </c>
      <c r="U41" s="905" t="s">
        <v>1421</v>
      </c>
      <c r="V41" s="905" t="s">
        <v>10385</v>
      </c>
      <c r="W41" s="1068" t="s">
        <v>1773</v>
      </c>
      <c r="X41" s="1064">
        <v>36335</v>
      </c>
      <c r="Y41" s="1066">
        <v>37071</v>
      </c>
      <c r="Z41" s="1046">
        <v>2001</v>
      </c>
      <c r="AA41" s="1064" t="s">
        <v>33</v>
      </c>
      <c r="AB41" s="1065">
        <v>38533</v>
      </c>
      <c r="AC41" s="1066">
        <v>38533</v>
      </c>
      <c r="AD41" s="638">
        <v>0</v>
      </c>
      <c r="AE41" s="639">
        <v>3.5</v>
      </c>
      <c r="AF41" s="744">
        <v>0</v>
      </c>
      <c r="AG41" s="690">
        <v>3.5</v>
      </c>
      <c r="AH41" s="747">
        <v>0.25</v>
      </c>
      <c r="AI41" s="744">
        <v>0</v>
      </c>
      <c r="AJ41" s="1099">
        <v>3.5</v>
      </c>
      <c r="AK41" s="1100">
        <v>0</v>
      </c>
      <c r="AL41" s="646">
        <v>33</v>
      </c>
      <c r="AM41" s="647"/>
      <c r="AN41" s="647">
        <v>2</v>
      </c>
      <c r="AO41" s="647"/>
      <c r="AP41" s="647"/>
      <c r="AQ41" s="648"/>
      <c r="AR41" s="779" t="s">
        <v>3423</v>
      </c>
      <c r="AS41" s="649">
        <f>AT41+AU41</f>
        <v>2.35</v>
      </c>
      <c r="AT41" s="649">
        <v>2.35</v>
      </c>
      <c r="AU41" s="650">
        <v>0</v>
      </c>
      <c r="AV41" s="686" t="s">
        <v>3424</v>
      </c>
      <c r="AW41" s="686" t="s">
        <v>1832</v>
      </c>
      <c r="AX41" s="686" t="s">
        <v>2095</v>
      </c>
      <c r="AY41" s="819">
        <v>38723</v>
      </c>
      <c r="AZ41" s="721" t="s">
        <v>26</v>
      </c>
      <c r="BA41" s="721" t="s">
        <v>26</v>
      </c>
      <c r="BB41" s="625" t="s">
        <v>33</v>
      </c>
      <c r="BC41" s="626" t="s">
        <v>33</v>
      </c>
      <c r="BD41" s="633" t="s">
        <v>33</v>
      </c>
      <c r="BE41" s="625" t="s">
        <v>4954</v>
      </c>
      <c r="BF41" s="626" t="s">
        <v>112</v>
      </c>
      <c r="BG41" s="633" t="s">
        <v>112</v>
      </c>
      <c r="BH41" s="905" t="s">
        <v>4503</v>
      </c>
      <c r="BI41" s="903" t="s">
        <v>4703</v>
      </c>
      <c r="BJ41" s="905" t="s">
        <v>4515</v>
      </c>
      <c r="BK41" s="903" t="s">
        <v>4704</v>
      </c>
      <c r="BL41" s="905" t="s">
        <v>4530</v>
      </c>
      <c r="BM41" s="903" t="s">
        <v>10483</v>
      </c>
      <c r="BN41" s="905" t="s">
        <v>4485</v>
      </c>
      <c r="BO41" s="903" t="s">
        <v>10472</v>
      </c>
      <c r="BP41" s="905" t="s">
        <v>4493</v>
      </c>
      <c r="BQ41" s="903" t="s">
        <v>4705</v>
      </c>
      <c r="BR41" s="909">
        <v>65</v>
      </c>
      <c r="BS41" s="903" t="s">
        <v>4509</v>
      </c>
      <c r="BT41" s="909">
        <v>60</v>
      </c>
      <c r="BU41" s="903" t="s">
        <v>4531</v>
      </c>
      <c r="BV41" s="909">
        <v>57</v>
      </c>
      <c r="BW41" s="903" t="s">
        <v>4527</v>
      </c>
      <c r="BX41" s="909">
        <v>66</v>
      </c>
      <c r="BY41" s="903" t="s">
        <v>4532</v>
      </c>
      <c r="BZ41" s="909">
        <v>61</v>
      </c>
      <c r="CA41" s="903" t="s">
        <v>4524</v>
      </c>
      <c r="CB41" s="340">
        <v>10</v>
      </c>
      <c r="CC41" s="249">
        <f>IF(ISBLANK(AL41),0,1)</f>
        <v>1</v>
      </c>
      <c r="CD41" s="414">
        <f>IF(ISBLANK(AM41),0,1)</f>
        <v>0</v>
      </c>
      <c r="CE41" s="414">
        <f>IF(ISBLANK(AN41),0,1)</f>
        <v>1</v>
      </c>
      <c r="CF41" s="414">
        <f>IF(ISBLANK(AO41),0,1)</f>
        <v>0</v>
      </c>
      <c r="CG41" s="414">
        <f>IF(ISBLANK(AP41),0,1)</f>
        <v>0</v>
      </c>
      <c r="CH41" s="436">
        <f>IF(ISBLANK(AQ41),0,1)</f>
        <v>0</v>
      </c>
      <c r="CI41" s="435">
        <f>IF($W41="Dropped","-",DAYS360(X41,Y41,TRUE)/360)</f>
        <v>2.0138888888888888</v>
      </c>
      <c r="CJ41" s="416" t="str">
        <f>IF(OR($W41="Pipeline",$W41="Dropped"),"-",IF(OR($AA41="-",$AA41="n/a"),"-",DAYS360(Y41,AA41,TRUE)/360))</f>
        <v>-</v>
      </c>
      <c r="CK41" s="416">
        <f>IF(OR($W41="Pipeline",$W41="Dropped"),"-",IF($AC41="-","-",IF(OR($AA41="-",$AA41="n/a"),DAYS360(Y41,AC41,TRUE)/360,DAYS360(AA41,AC41,TRUE)/360)))</f>
        <v>4.0027777777777782</v>
      </c>
      <c r="CL41" s="416">
        <f>IF(OR($W41="Pipeline",$W41="Dropped"),"-",IF($AC41="-","-",DAYS360(X41,AC41,TRUE)/360))</f>
        <v>6.0166666666666666</v>
      </c>
      <c r="CM41" s="437">
        <f>IF(OR($W41="Pipeline",$W41="Dropped"),"-",IF($AC41="-","-",DAYS360(AB41,AC41,TRUE)/360))</f>
        <v>0</v>
      </c>
      <c r="CN41" s="344">
        <f>IF(W41="Closed",IF(AC41="-","-",YEAR(AC41)),"-")</f>
        <v>2005</v>
      </c>
      <c r="CO41" s="344" t="str">
        <f>IF(W41="Closed",IF(OR(BE41="S",BE41="MS",BE41="HS"),"S",IF(OR(BE41="U",BE41="MU",BE41="HU"),"U",IF(OR(BE41="NA",BE41="NR",BE41="NV",BE41="?",BE41="#"),"NR","-"))),"-")</f>
        <v>NR</v>
      </c>
      <c r="CP41" s="249">
        <v>0</v>
      </c>
      <c r="CQ41" s="414">
        <v>1</v>
      </c>
      <c r="CR41" s="414">
        <v>0</v>
      </c>
      <c r="CS41" s="414">
        <v>0</v>
      </c>
      <c r="CT41" s="414">
        <v>0</v>
      </c>
      <c r="CU41" s="436">
        <v>0</v>
      </c>
      <c r="CV41" s="432" t="str">
        <f>IF(OR(DC41="-",DC41="",DC41="n/a"),"-",HYPERLINK(DC41,"PAD"))</f>
        <v>PAD</v>
      </c>
      <c r="CW41" s="417" t="str">
        <f>IF(OR(DD41="-",DD41="",DD41="n/a"),"-",HYPERLINK(DD41,"ICR"))</f>
        <v>-</v>
      </c>
      <c r="CX41" s="438" t="str">
        <f>IF(OR(DE41="-",DE41="",DE41="n/a"),"-",HYPERLINK(DE41,"IEG"))</f>
        <v>IEG</v>
      </c>
      <c r="CY41" s="687" t="str">
        <f>IF(OR(DF41="-",DF41="",DF41="n/a"),"-",HYPERLINK(DF41,"PPAR"))</f>
        <v>-</v>
      </c>
      <c r="CZ41" s="665" t="str">
        <f>IF(OR(DG41="-",DG41="",DG41="n/a"),"-",HYPERLINK(DG41,"PCR"))</f>
        <v>-</v>
      </c>
      <c r="DA41" s="665" t="str">
        <f>IF(OR(DH41="-",DH41="",DH41="n/a"),"-",HYPERLINK(DH41,"PP"))</f>
        <v>-</v>
      </c>
      <c r="DB41" s="688" t="str">
        <f>IF(OR(DI41="-",DI41="",DI41="n/a"),"-",HYPERLINK(DI41,"TA"))</f>
        <v>-</v>
      </c>
      <c r="DC41" s="897" t="s">
        <v>10601</v>
      </c>
      <c r="DD41" s="897" t="s">
        <v>33</v>
      </c>
      <c r="DE41" s="897" t="s">
        <v>10602</v>
      </c>
      <c r="DF41" s="897" t="s">
        <v>33</v>
      </c>
      <c r="DG41" s="897" t="s">
        <v>33</v>
      </c>
      <c r="DH41" s="897" t="s">
        <v>33</v>
      </c>
      <c r="DI41" s="897" t="s">
        <v>33</v>
      </c>
      <c r="DJ41" s="806"/>
    </row>
    <row r="42" spans="1:114" ht="14.1" customHeight="1" x14ac:dyDescent="0.25">
      <c r="A42" s="702">
        <f>ROW()-1</f>
        <v>41</v>
      </c>
      <c r="B42" s="710" t="s">
        <v>1058</v>
      </c>
      <c r="C42" s="711" t="str">
        <f>HYPERLINK(E42,"OP")</f>
        <v>OP</v>
      </c>
      <c r="D42" s="711" t="str">
        <f>HYPERLINK(F42,"Prj")</f>
        <v>Prj</v>
      </c>
      <c r="E42" s="704" t="s">
        <v>6034</v>
      </c>
      <c r="F42" s="415" t="s">
        <v>6075</v>
      </c>
      <c r="G42" s="414" t="s">
        <v>33</v>
      </c>
      <c r="H42" s="414" t="s">
        <v>33</v>
      </c>
      <c r="I42" s="694" t="s">
        <v>33</v>
      </c>
      <c r="J42" s="686" t="s">
        <v>1059</v>
      </c>
      <c r="K42" s="199" t="s">
        <v>33</v>
      </c>
      <c r="L42" s="693" t="s">
        <v>124</v>
      </c>
      <c r="M42" s="696" t="s">
        <v>140</v>
      </c>
      <c r="N42" s="732" t="s">
        <v>18</v>
      </c>
      <c r="O42" s="732" t="s">
        <v>30</v>
      </c>
      <c r="P42" s="1080" t="s">
        <v>1763</v>
      </c>
      <c r="Q42" s="1074" t="s">
        <v>33</v>
      </c>
      <c r="R42" s="698" t="s">
        <v>3888</v>
      </c>
      <c r="S42" s="907" t="s">
        <v>3582</v>
      </c>
      <c r="T42" s="908" t="s">
        <v>3614</v>
      </c>
      <c r="U42" s="905" t="s">
        <v>613</v>
      </c>
      <c r="V42" s="905" t="s">
        <v>10385</v>
      </c>
      <c r="W42" s="1068" t="s">
        <v>1773</v>
      </c>
      <c r="X42" s="1064">
        <v>35409</v>
      </c>
      <c r="Y42" s="1066">
        <v>36034</v>
      </c>
      <c r="Z42" s="1046">
        <v>1999</v>
      </c>
      <c r="AA42" s="1064">
        <v>36220</v>
      </c>
      <c r="AB42" s="1065">
        <v>38533</v>
      </c>
      <c r="AC42" s="1066">
        <v>39263</v>
      </c>
      <c r="AD42" s="638">
        <v>0</v>
      </c>
      <c r="AE42" s="639">
        <v>83.3</v>
      </c>
      <c r="AF42" s="744">
        <v>0</v>
      </c>
      <c r="AG42" s="690">
        <v>83.3</v>
      </c>
      <c r="AH42" s="747" t="s">
        <v>33</v>
      </c>
      <c r="AI42" s="744">
        <v>0</v>
      </c>
      <c r="AJ42" s="1099">
        <v>83.3</v>
      </c>
      <c r="AK42" s="1100">
        <v>78.642344710000003</v>
      </c>
      <c r="AL42" s="646"/>
      <c r="AM42" s="647"/>
      <c r="AN42" s="647">
        <v>2</v>
      </c>
      <c r="AO42" s="647"/>
      <c r="AP42" s="647"/>
      <c r="AQ42" s="648"/>
      <c r="AR42" s="779" t="s">
        <v>3425</v>
      </c>
      <c r="AS42" s="649">
        <f>AT42+AU42</f>
        <v>3.45</v>
      </c>
      <c r="AT42" s="649">
        <v>3.45</v>
      </c>
      <c r="AU42" s="650">
        <v>0</v>
      </c>
      <c r="AV42" s="686" t="s">
        <v>3426</v>
      </c>
      <c r="AW42" s="686" t="s">
        <v>1823</v>
      </c>
      <c r="AX42" s="686" t="s">
        <v>2092</v>
      </c>
      <c r="AY42" s="819">
        <v>39168</v>
      </c>
      <c r="AZ42" s="721" t="s">
        <v>26</v>
      </c>
      <c r="BA42" s="721" t="s">
        <v>26</v>
      </c>
      <c r="BB42" s="625" t="s">
        <v>26</v>
      </c>
      <c r="BC42" s="626" t="s">
        <v>26</v>
      </c>
      <c r="BD42" s="633" t="s">
        <v>26</v>
      </c>
      <c r="BE42" s="625" t="s">
        <v>22</v>
      </c>
      <c r="BF42" s="626" t="s">
        <v>22</v>
      </c>
      <c r="BG42" s="633" t="s">
        <v>22</v>
      </c>
      <c r="BH42" s="905" t="s">
        <v>4493</v>
      </c>
      <c r="BI42" s="903" t="s">
        <v>4705</v>
      </c>
      <c r="BJ42" s="905" t="s">
        <v>4485</v>
      </c>
      <c r="BK42" s="903" t="s">
        <v>10472</v>
      </c>
      <c r="BL42" s="905" t="s">
        <v>0</v>
      </c>
      <c r="BM42" s="903" t="s">
        <v>0</v>
      </c>
      <c r="BN42" s="905" t="s">
        <v>0</v>
      </c>
      <c r="BO42" s="903" t="s">
        <v>0</v>
      </c>
      <c r="BP42" s="905" t="s">
        <v>0</v>
      </c>
      <c r="BQ42" s="903" t="s">
        <v>0</v>
      </c>
      <c r="BR42" s="909">
        <v>66</v>
      </c>
      <c r="BS42" s="903" t="s">
        <v>4532</v>
      </c>
      <c r="BT42" s="909">
        <v>61</v>
      </c>
      <c r="BU42" s="903" t="s">
        <v>4524</v>
      </c>
      <c r="BV42" s="909">
        <v>51</v>
      </c>
      <c r="BW42" s="903" t="s">
        <v>4520</v>
      </c>
      <c r="BX42" s="905" t="s">
        <v>0</v>
      </c>
      <c r="BY42" s="903" t="s">
        <v>4492</v>
      </c>
      <c r="BZ42" s="905" t="s">
        <v>0</v>
      </c>
      <c r="CA42" s="903" t="s">
        <v>4492</v>
      </c>
      <c r="CB42" s="340">
        <v>10</v>
      </c>
      <c r="CC42" s="249">
        <f>IF(ISBLANK(AL42),0,1)</f>
        <v>0</v>
      </c>
      <c r="CD42" s="414">
        <f>IF(ISBLANK(AM42),0,1)</f>
        <v>0</v>
      </c>
      <c r="CE42" s="414">
        <f>IF(ISBLANK(AN42),0,1)</f>
        <v>1</v>
      </c>
      <c r="CF42" s="414">
        <f>IF(ISBLANK(AO42),0,1)</f>
        <v>0</v>
      </c>
      <c r="CG42" s="414">
        <f>IF(ISBLANK(AP42),0,1)</f>
        <v>0</v>
      </c>
      <c r="CH42" s="436">
        <f>IF(ISBLANK(AQ42),0,1)</f>
        <v>0</v>
      </c>
      <c r="CI42" s="435">
        <f>IF($W42="Dropped","-",DAYS360(X42,Y42,TRUE)/360)</f>
        <v>1.7138888888888888</v>
      </c>
      <c r="CJ42" s="416">
        <f>IF(OR($W42="Pipeline",$W42="Dropped"),"-",IF(OR($AA42="-",$AA42="n/a"),"-",DAYS360(Y42,AA42,TRUE)/360))</f>
        <v>0.51111111111111107</v>
      </c>
      <c r="CK42" s="416">
        <f>IF(OR($W42="Pipeline",$W42="Dropped"),"-",IF($AC42="-","-",IF(OR($AA42="-",$AA42="n/a"),DAYS360(Y42,AC42,TRUE)/360,DAYS360(AA42,AC42,TRUE)/360)))</f>
        <v>8.3305555555555557</v>
      </c>
      <c r="CL42" s="416">
        <f>IF(OR($W42="Pipeline",$W42="Dropped"),"-",IF($AC42="-","-",DAYS360(X42,AC42,TRUE)/360))</f>
        <v>10.555555555555555</v>
      </c>
      <c r="CM42" s="437">
        <f>IF(OR($W42="Pipeline",$W42="Dropped"),"-",IF($AC42="-","-",DAYS360(AB42,AC42,TRUE)/360))</f>
        <v>2</v>
      </c>
      <c r="CN42" s="344">
        <f>IF(W42="Closed",IF(AC42="-","-",YEAR(AC42)),"-")</f>
        <v>2007</v>
      </c>
      <c r="CO42" s="344" t="str">
        <f>IF(W42="Closed",IF(OR(BE42="S",BE42="MS",BE42="HS"),"S",IF(OR(BE42="U",BE42="MU",BE42="HU"),"U",IF(OR(BE42="NA",BE42="NR",BE42="NV",BE42="?",BE42="#"),"NR","-"))),"-")</f>
        <v>S</v>
      </c>
      <c r="CP42" s="249">
        <v>0</v>
      </c>
      <c r="CQ42" s="414">
        <v>0</v>
      </c>
      <c r="CR42" s="414">
        <v>0</v>
      </c>
      <c r="CS42" s="414">
        <v>1</v>
      </c>
      <c r="CT42" s="414">
        <v>0</v>
      </c>
      <c r="CU42" s="436">
        <v>0</v>
      </c>
      <c r="CV42" s="432" t="str">
        <f>IF(OR(DC42="-",DC42="",DC42="n/a"),"-",HYPERLINK(DC42,"PAD"))</f>
        <v>PAD</v>
      </c>
      <c r="CW42" s="417" t="str">
        <f>IF(OR(DD42="-",DD42="",DD42="n/a"),"-",HYPERLINK(DD42,"ICR"))</f>
        <v>ICR</v>
      </c>
      <c r="CX42" s="438" t="str">
        <f>IF(OR(DE42="-",DE42="",DE42="n/a"),"-",HYPERLINK(DE42,"IEG"))</f>
        <v>IEG</v>
      </c>
      <c r="CY42" s="687" t="str">
        <f>IF(OR(DF42="-",DF42="",DF42="n/a"),"-",HYPERLINK(DF42,"PPAR"))</f>
        <v>-</v>
      </c>
      <c r="CZ42" s="665" t="str">
        <f>IF(OR(DG42="-",DG42="",DG42="n/a"),"-",HYPERLINK(DG42,"PCR"))</f>
        <v>-</v>
      </c>
      <c r="DA42" s="665" t="str">
        <f>IF(OR(DH42="-",DH42="",DH42="n/a"),"-",HYPERLINK(DH42,"PP"))</f>
        <v>-</v>
      </c>
      <c r="DB42" s="688" t="str">
        <f>IF(OR(DI42="-",DI42="",DI42="n/a"),"-",HYPERLINK(DI42,"TA"))</f>
        <v>-</v>
      </c>
      <c r="DC42" s="897" t="s">
        <v>10603</v>
      </c>
      <c r="DD42" s="897" t="s">
        <v>10604</v>
      </c>
      <c r="DE42" s="897" t="s">
        <v>10605</v>
      </c>
      <c r="DF42" s="897" t="s">
        <v>33</v>
      </c>
      <c r="DG42" s="897" t="s">
        <v>33</v>
      </c>
      <c r="DH42" s="897" t="s">
        <v>33</v>
      </c>
      <c r="DI42" s="897" t="s">
        <v>33</v>
      </c>
      <c r="DJ42" s="806"/>
    </row>
    <row r="43" spans="1:114" ht="14.1" customHeight="1" x14ac:dyDescent="0.25">
      <c r="A43" s="703">
        <f>ROW()-1</f>
        <v>42</v>
      </c>
      <c r="B43" s="713" t="s">
        <v>7818</v>
      </c>
      <c r="C43" s="711" t="str">
        <f>HYPERLINK(E43,"OP")</f>
        <v>OP</v>
      </c>
      <c r="D43" s="711" t="str">
        <f>HYPERLINK(F43,"Prj")</f>
        <v>Prj</v>
      </c>
      <c r="E43" s="631" t="s">
        <v>8587</v>
      </c>
      <c r="F43" s="413" t="s">
        <v>8588</v>
      </c>
      <c r="G43" s="414" t="s">
        <v>33</v>
      </c>
      <c r="H43" s="414" t="s">
        <v>33</v>
      </c>
      <c r="I43" s="694" t="s">
        <v>33</v>
      </c>
      <c r="J43" s="697" t="s">
        <v>7819</v>
      </c>
      <c r="K43" s="727" t="s">
        <v>33</v>
      </c>
      <c r="L43" s="736" t="s">
        <v>124</v>
      </c>
      <c r="M43" s="697" t="s">
        <v>140</v>
      </c>
      <c r="N43" s="736" t="s">
        <v>18</v>
      </c>
      <c r="O43" s="736" t="s">
        <v>30</v>
      </c>
      <c r="P43" s="1080" t="s">
        <v>36</v>
      </c>
      <c r="Q43" s="1074" t="s">
        <v>33</v>
      </c>
      <c r="R43" s="698" t="s">
        <v>33</v>
      </c>
      <c r="S43" s="1041" t="s">
        <v>33</v>
      </c>
      <c r="T43" s="908" t="s">
        <v>7820</v>
      </c>
      <c r="U43" s="905" t="s">
        <v>613</v>
      </c>
      <c r="V43" s="905" t="s">
        <v>1415</v>
      </c>
      <c r="W43" s="1068" t="s">
        <v>1773</v>
      </c>
      <c r="X43" s="1064">
        <v>34346</v>
      </c>
      <c r="Y43" s="1066">
        <v>35080</v>
      </c>
      <c r="Z43" s="1046">
        <v>1996</v>
      </c>
      <c r="AA43" s="1064">
        <v>35209</v>
      </c>
      <c r="AB43" s="1065">
        <v>37802</v>
      </c>
      <c r="AC43" s="1066">
        <v>37894</v>
      </c>
      <c r="AD43" s="1049">
        <v>0</v>
      </c>
      <c r="AE43" s="746">
        <v>50</v>
      </c>
      <c r="AF43" s="744">
        <v>0</v>
      </c>
      <c r="AG43" s="690">
        <v>50</v>
      </c>
      <c r="AH43" s="747">
        <v>0</v>
      </c>
      <c r="AI43" s="744">
        <v>0</v>
      </c>
      <c r="AJ43" s="1101">
        <v>49.650314770000001</v>
      </c>
      <c r="AK43" s="1102">
        <v>44.622199729999998</v>
      </c>
      <c r="AL43" s="1085"/>
      <c r="AM43" s="632"/>
      <c r="AN43" s="632">
        <v>3</v>
      </c>
      <c r="AO43" s="632"/>
      <c r="AP43" s="632"/>
      <c r="AQ43" s="757"/>
      <c r="AR43" s="778" t="s">
        <v>9129</v>
      </c>
      <c r="AS43" s="784">
        <f>AT43+AU43</f>
        <v>13.600000000000001</v>
      </c>
      <c r="AT43" s="784">
        <v>10.4</v>
      </c>
      <c r="AU43" s="785">
        <v>3.2</v>
      </c>
      <c r="AV43" s="734" t="s">
        <v>1590</v>
      </c>
      <c r="AW43" s="697" t="s">
        <v>7821</v>
      </c>
      <c r="AX43" s="697" t="s">
        <v>7822</v>
      </c>
      <c r="AY43" s="823" t="s">
        <v>33</v>
      </c>
      <c r="AZ43" s="736"/>
      <c r="BA43" s="736"/>
      <c r="BB43" s="840" t="s">
        <v>26</v>
      </c>
      <c r="BC43" s="841" t="s">
        <v>26</v>
      </c>
      <c r="BD43" s="846" t="s">
        <v>33</v>
      </c>
      <c r="BE43" s="840" t="s">
        <v>22</v>
      </c>
      <c r="BF43" s="841" t="s">
        <v>26</v>
      </c>
      <c r="BG43" s="842" t="s">
        <v>26</v>
      </c>
      <c r="BH43" s="905" t="s">
        <v>13072</v>
      </c>
      <c r="BI43" s="903" t="s">
        <v>4508</v>
      </c>
      <c r="BJ43" s="905" t="s">
        <v>4485</v>
      </c>
      <c r="BK43" s="903" t="s">
        <v>10472</v>
      </c>
      <c r="BL43" s="905" t="s">
        <v>0</v>
      </c>
      <c r="BM43" s="903" t="s">
        <v>0</v>
      </c>
      <c r="BN43" s="905" t="s">
        <v>0</v>
      </c>
      <c r="BO43" s="903" t="s">
        <v>0</v>
      </c>
      <c r="BP43" s="905" t="s">
        <v>0</v>
      </c>
      <c r="BQ43" s="903" t="s">
        <v>0</v>
      </c>
      <c r="BR43" s="909">
        <v>69</v>
      </c>
      <c r="BS43" s="903" t="s">
        <v>4598</v>
      </c>
      <c r="BT43" s="909">
        <v>67</v>
      </c>
      <c r="BU43" s="903" t="s">
        <v>4577</v>
      </c>
      <c r="BV43" s="909">
        <v>60</v>
      </c>
      <c r="BW43" s="903" t="s">
        <v>4531</v>
      </c>
      <c r="BX43" s="909">
        <v>78</v>
      </c>
      <c r="BY43" s="903" t="s">
        <v>4511</v>
      </c>
      <c r="BZ43" s="909">
        <v>57</v>
      </c>
      <c r="CA43" s="903" t="s">
        <v>4527</v>
      </c>
      <c r="CB43" s="340">
        <v>10</v>
      </c>
      <c r="CC43" s="249">
        <f>IF(ISBLANK(AL43),0,1)</f>
        <v>0</v>
      </c>
      <c r="CD43" s="414">
        <f>IF(ISBLANK(AM43),0,1)</f>
        <v>0</v>
      </c>
      <c r="CE43" s="414">
        <f>IF(ISBLANK(AN43),0,1)</f>
        <v>1</v>
      </c>
      <c r="CF43" s="414">
        <f>IF(ISBLANK(AO43),0,1)</f>
        <v>0</v>
      </c>
      <c r="CG43" s="414">
        <f>IF(ISBLANK(AP43),0,1)</f>
        <v>0</v>
      </c>
      <c r="CH43" s="436">
        <f>IF(ISBLANK(AQ43),0,1)</f>
        <v>0</v>
      </c>
      <c r="CI43" s="435">
        <f>IF($W43="Dropped","-",DAYS360(X43,Y43,TRUE)/360)</f>
        <v>2.0111111111111111</v>
      </c>
      <c r="CJ43" s="416">
        <f>IF(OR($W43="Pipeline",$W43="Dropped"),"-",IF(OR($AA43="-",$AA43="n/a"),"-",DAYS360(Y43,AA43,TRUE)/360))</f>
        <v>0.35555555555555557</v>
      </c>
      <c r="CK43" s="416">
        <f>IF(OR($W43="Pipeline",$W43="Dropped"),"-",IF($AC43="-","-",IF(OR($AA43="-",$AA43="n/a"),DAYS360(Y43,AC43,TRUE)/360,DAYS360(AA43,AC43,TRUE)/360)))</f>
        <v>7.35</v>
      </c>
      <c r="CL43" s="416">
        <f>IF(OR($W43="Pipeline",$W43="Dropped"),"-",IF($AC43="-","-",DAYS360(X43,AC43,TRUE)/360))</f>
        <v>9.7166666666666668</v>
      </c>
      <c r="CM43" s="437">
        <f>IF(OR($W43="Pipeline",$W43="Dropped"),"-",IF($AC43="-","-",DAYS360(AB43,AC43,TRUE)/360))</f>
        <v>0.25</v>
      </c>
      <c r="CN43" s="344">
        <f>IF(W43="Closed",IF(AC43="-","-",YEAR(AC43)),"-")</f>
        <v>2003</v>
      </c>
      <c r="CO43" s="344" t="str">
        <f>IF(W43="Closed",IF(OR(BE43="S",BE43="MS",BE43="HS"),"S",IF(OR(BE43="U",BE43="MU",BE43="HU"),"U",IF(OR(BE43="NA",BE43="NR",BE43="NV",BE43="?",BE43="#"),"NR","-"))),"-")</f>
        <v>S</v>
      </c>
      <c r="CP43" s="249">
        <v>2</v>
      </c>
      <c r="CQ43" s="414">
        <v>0</v>
      </c>
      <c r="CR43" s="414">
        <v>2</v>
      </c>
      <c r="CS43" s="414">
        <v>0</v>
      </c>
      <c r="CT43" s="414">
        <v>0</v>
      </c>
      <c r="CU43" s="436">
        <v>0</v>
      </c>
      <c r="CV43" s="432" t="str">
        <f>IF(OR(DC43="-",DC43="",DC43="n/a"),"-",HYPERLINK(DC43,"PAD"))</f>
        <v>-</v>
      </c>
      <c r="CW43" s="417" t="str">
        <f>IF(OR(DD43="-",DD43="",DD43="n/a"),"-",HYPERLINK(DD43,"ICR"))</f>
        <v>ICR</v>
      </c>
      <c r="CX43" s="438" t="str">
        <f>IF(OR(DE43="-",DE43="",DE43="n/a"),"-",HYPERLINK(DE43,"IEG"))</f>
        <v>IEG</v>
      </c>
      <c r="CY43" s="687" t="str">
        <f>IF(OR(DF43="-",DF43="",DF43="n/a"),"-",HYPERLINK(DF43,"PPAR"))</f>
        <v>PPAR</v>
      </c>
      <c r="CZ43" s="665" t="str">
        <f>IF(OR(DG43="-",DG43="",DG43="n/a"),"-",HYPERLINK(DG43,"PCR"))</f>
        <v>-</v>
      </c>
      <c r="DA43" s="665" t="str">
        <f>IF(OR(DH43="-",DH43="",DH43="n/a"),"-",HYPERLINK(DH43,"PP"))</f>
        <v>-</v>
      </c>
      <c r="DB43" s="688" t="str">
        <f>IF(OR(DI43="-",DI43="",DI43="n/a"),"-",HYPERLINK(DI43,"TA"))</f>
        <v>-</v>
      </c>
      <c r="DC43" s="897" t="s">
        <v>33</v>
      </c>
      <c r="DD43" s="897" t="s">
        <v>10606</v>
      </c>
      <c r="DE43" s="897" t="s">
        <v>10607</v>
      </c>
      <c r="DF43" s="897" t="s">
        <v>10608</v>
      </c>
      <c r="DG43" s="897" t="s">
        <v>33</v>
      </c>
      <c r="DH43" s="897" t="s">
        <v>33</v>
      </c>
      <c r="DI43" s="897" t="s">
        <v>33</v>
      </c>
      <c r="DJ43" s="734"/>
    </row>
    <row r="44" spans="1:114" ht="14.1" customHeight="1" x14ac:dyDescent="0.25">
      <c r="A44" s="702">
        <f>ROW()-1</f>
        <v>43</v>
      </c>
      <c r="B44" s="713" t="s">
        <v>8327</v>
      </c>
      <c r="C44" s="711" t="str">
        <f>HYPERLINK(E44,"OP")</f>
        <v>OP</v>
      </c>
      <c r="D44" s="711" t="str">
        <f>HYPERLINK(F44,"Prj")</f>
        <v>Prj</v>
      </c>
      <c r="E44" s="631" t="s">
        <v>8881</v>
      </c>
      <c r="F44" s="413" t="s">
        <v>8882</v>
      </c>
      <c r="G44" s="414" t="s">
        <v>33</v>
      </c>
      <c r="H44" s="414" t="s">
        <v>33</v>
      </c>
      <c r="I44" s="694" t="s">
        <v>33</v>
      </c>
      <c r="J44" s="697" t="s">
        <v>8328</v>
      </c>
      <c r="K44" s="727" t="s">
        <v>33</v>
      </c>
      <c r="L44" s="736" t="s">
        <v>124</v>
      </c>
      <c r="M44" s="697" t="s">
        <v>140</v>
      </c>
      <c r="N44" s="736" t="s">
        <v>18</v>
      </c>
      <c r="O44" s="736" t="s">
        <v>30</v>
      </c>
      <c r="P44" s="1080" t="s">
        <v>1742</v>
      </c>
      <c r="Q44" s="1074" t="s">
        <v>33</v>
      </c>
      <c r="R44" s="698" t="s">
        <v>33</v>
      </c>
      <c r="S44" s="1041" t="s">
        <v>33</v>
      </c>
      <c r="T44" s="908" t="s">
        <v>5465</v>
      </c>
      <c r="U44" s="905" t="s">
        <v>613</v>
      </c>
      <c r="V44" s="905" t="s">
        <v>1417</v>
      </c>
      <c r="W44" s="1068" t="s">
        <v>1773</v>
      </c>
      <c r="X44" s="1064">
        <v>34520</v>
      </c>
      <c r="Y44" s="1066">
        <v>35738</v>
      </c>
      <c r="Z44" s="1046">
        <v>1998</v>
      </c>
      <c r="AA44" s="1064">
        <v>35860</v>
      </c>
      <c r="AB44" s="1065">
        <v>37802</v>
      </c>
      <c r="AC44" s="1066">
        <v>38807</v>
      </c>
      <c r="AD44" s="1049">
        <v>0</v>
      </c>
      <c r="AE44" s="746">
        <v>73</v>
      </c>
      <c r="AF44" s="744">
        <v>0</v>
      </c>
      <c r="AG44" s="690">
        <v>73</v>
      </c>
      <c r="AH44" s="747" t="s">
        <v>33</v>
      </c>
      <c r="AI44" s="744">
        <v>0</v>
      </c>
      <c r="AJ44" s="1101">
        <v>62.719729999999998</v>
      </c>
      <c r="AK44" s="1102">
        <v>60.06283895</v>
      </c>
      <c r="AL44" s="1085"/>
      <c r="AM44" s="632"/>
      <c r="AN44" s="647">
        <v>10</v>
      </c>
      <c r="AO44" s="632"/>
      <c r="AP44" s="632"/>
      <c r="AQ44" s="757"/>
      <c r="AR44" s="778" t="s">
        <v>9305</v>
      </c>
      <c r="AS44" s="784">
        <f>AT44+AU44</f>
        <v>19.66</v>
      </c>
      <c r="AT44" s="784">
        <v>19.66</v>
      </c>
      <c r="AU44" s="785">
        <v>0</v>
      </c>
      <c r="AV44" s="806" t="s">
        <v>9306</v>
      </c>
      <c r="AW44" s="697" t="s">
        <v>7992</v>
      </c>
      <c r="AX44" s="697" t="s">
        <v>8329</v>
      </c>
      <c r="AY44" s="823">
        <v>39028</v>
      </c>
      <c r="AZ44" s="736" t="s">
        <v>26</v>
      </c>
      <c r="BA44" s="736" t="s">
        <v>26</v>
      </c>
      <c r="BB44" s="840" t="s">
        <v>26</v>
      </c>
      <c r="BC44" s="852" t="s">
        <v>26</v>
      </c>
      <c r="BD44" s="846" t="s">
        <v>26</v>
      </c>
      <c r="BE44" s="840" t="s">
        <v>26</v>
      </c>
      <c r="BF44" s="841" t="s">
        <v>22</v>
      </c>
      <c r="BG44" s="842" t="s">
        <v>22</v>
      </c>
      <c r="BH44" s="905" t="s">
        <v>4737</v>
      </c>
      <c r="BI44" s="903" t="s">
        <v>10482</v>
      </c>
      <c r="BJ44" s="905" t="s">
        <v>4485</v>
      </c>
      <c r="BK44" s="903" t="s">
        <v>10472</v>
      </c>
      <c r="BL44" s="905" t="s">
        <v>0</v>
      </c>
      <c r="BM44" s="903" t="s">
        <v>0</v>
      </c>
      <c r="BN44" s="905" t="s">
        <v>0</v>
      </c>
      <c r="BO44" s="903" t="s">
        <v>0</v>
      </c>
      <c r="BP44" s="905" t="s">
        <v>0</v>
      </c>
      <c r="BQ44" s="903" t="s">
        <v>0</v>
      </c>
      <c r="BR44" s="909">
        <v>73</v>
      </c>
      <c r="BS44" s="903" t="s">
        <v>4534</v>
      </c>
      <c r="BT44" s="905" t="s">
        <v>0</v>
      </c>
      <c r="BU44" s="903" t="s">
        <v>4492</v>
      </c>
      <c r="BV44" s="905" t="s">
        <v>0</v>
      </c>
      <c r="BW44" s="903" t="s">
        <v>4492</v>
      </c>
      <c r="BX44" s="905" t="s">
        <v>0</v>
      </c>
      <c r="BY44" s="903" t="s">
        <v>4492</v>
      </c>
      <c r="BZ44" s="905" t="s">
        <v>0</v>
      </c>
      <c r="CA44" s="903" t="s">
        <v>4492</v>
      </c>
      <c r="CB44" s="340">
        <v>10</v>
      </c>
      <c r="CC44" s="249">
        <f>IF(ISBLANK(AL44),0,1)</f>
        <v>0</v>
      </c>
      <c r="CD44" s="414">
        <f>IF(ISBLANK(AM44),0,1)</f>
        <v>0</v>
      </c>
      <c r="CE44" s="414">
        <f>IF(ISBLANK(AN44),0,1)</f>
        <v>1</v>
      </c>
      <c r="CF44" s="414">
        <f>IF(ISBLANK(AO44),0,1)</f>
        <v>0</v>
      </c>
      <c r="CG44" s="414">
        <f>IF(ISBLANK(AP44),0,1)</f>
        <v>0</v>
      </c>
      <c r="CH44" s="436">
        <f>IF(ISBLANK(AQ44),0,1)</f>
        <v>0</v>
      </c>
      <c r="CI44" s="435">
        <f>IF($W44="Dropped","-",DAYS360(X44,Y44,TRUE)/360)</f>
        <v>3.3305555555555557</v>
      </c>
      <c r="CJ44" s="416">
        <f>IF(OR($W44="Pipeline",$W44="Dropped"),"-",IF(OR($AA44="-",$AA44="n/a"),"-",DAYS360(Y44,AA44,TRUE)/360))</f>
        <v>0.33888888888888891</v>
      </c>
      <c r="CK44" s="416">
        <f>IF(OR($W44="Pipeline",$W44="Dropped"),"-",IF($AC44="-","-",IF(OR($AA44="-",$AA44="n/a"),DAYS360(Y44,AC44,TRUE)/360,DAYS360(AA44,AC44,TRUE)/360)))</f>
        <v>8.0666666666666664</v>
      </c>
      <c r="CL44" s="416">
        <f>IF(OR($W44="Pipeline",$W44="Dropped"),"-",IF($AC44="-","-",DAYS360(X44,AC44,TRUE)/360))</f>
        <v>11.736111111111111</v>
      </c>
      <c r="CM44" s="437">
        <f>IF(OR($W44="Pipeline",$W44="Dropped"),"-",IF($AC44="-","-",DAYS360(AB44,AC44,TRUE)/360))</f>
        <v>2.75</v>
      </c>
      <c r="CN44" s="344">
        <f>IF(W44="Closed",IF(AC44="-","-",YEAR(AC44)),"-")</f>
        <v>2006</v>
      </c>
      <c r="CO44" s="344" t="str">
        <f>IF(W44="Closed",IF(OR(BE44="S",BE44="MS",BE44="HS"),"S",IF(OR(BE44="U",BE44="MU",BE44="HU"),"U",IF(OR(BE44="NA",BE44="NR",BE44="NV",BE44="?",BE44="#"),"NR","-"))),"-")</f>
        <v>S</v>
      </c>
      <c r="CP44" s="249">
        <v>0</v>
      </c>
      <c r="CQ44" s="414">
        <v>0</v>
      </c>
      <c r="CR44" s="414">
        <v>1</v>
      </c>
      <c r="CS44" s="414">
        <v>0</v>
      </c>
      <c r="CT44" s="414">
        <v>0</v>
      </c>
      <c r="CU44" s="436">
        <v>0</v>
      </c>
      <c r="CV44" s="432" t="str">
        <f>IF(OR(DC44="-",DC44="",DC44="n/a"),"-",HYPERLINK(DC44,"PAD"))</f>
        <v>-</v>
      </c>
      <c r="CW44" s="417" t="str">
        <f>IF(OR(DD44="-",DD44="",DD44="n/a"),"-",HYPERLINK(DD44,"ICR"))</f>
        <v>ICR</v>
      </c>
      <c r="CX44" s="438" t="str">
        <f>IF(OR(DE44="-",DE44="",DE44="n/a"),"-",HYPERLINK(DE44,"IEG"))</f>
        <v>IEG</v>
      </c>
      <c r="CY44" s="687" t="str">
        <f>IF(OR(DF44="-",DF44="",DF44="n/a"),"-",HYPERLINK(DF44,"PPAR"))</f>
        <v>PPAR</v>
      </c>
      <c r="CZ44" s="665" t="str">
        <f>IF(OR(DG44="-",DG44="",DG44="n/a"),"-",HYPERLINK(DG44,"PCR"))</f>
        <v>-</v>
      </c>
      <c r="DA44" s="665" t="str">
        <f>IF(OR(DH44="-",DH44="",DH44="n/a"),"-",HYPERLINK(DH44,"PP"))</f>
        <v>-</v>
      </c>
      <c r="DB44" s="688" t="str">
        <f>IF(OR(DI44="-",DI44="",DI44="n/a"),"-",HYPERLINK(DI44,"TA"))</f>
        <v>-</v>
      </c>
      <c r="DC44" s="897" t="s">
        <v>33</v>
      </c>
      <c r="DD44" s="897" t="s">
        <v>10609</v>
      </c>
      <c r="DE44" s="897" t="s">
        <v>10610</v>
      </c>
      <c r="DF44" s="897" t="s">
        <v>10611</v>
      </c>
      <c r="DG44" s="897" t="s">
        <v>33</v>
      </c>
      <c r="DH44" s="897" t="s">
        <v>33</v>
      </c>
      <c r="DI44" s="897" t="s">
        <v>33</v>
      </c>
      <c r="DJ44" s="734"/>
    </row>
    <row r="45" spans="1:114" ht="14.1" customHeight="1" x14ac:dyDescent="0.25">
      <c r="A45" s="702">
        <f>ROW()-1</f>
        <v>44</v>
      </c>
      <c r="B45" s="713" t="s">
        <v>8177</v>
      </c>
      <c r="C45" s="711" t="str">
        <f>HYPERLINK(E45,"OP")</f>
        <v>OP</v>
      </c>
      <c r="D45" s="711" t="str">
        <f>HYPERLINK(F45,"Prj")</f>
        <v>Prj</v>
      </c>
      <c r="E45" s="631" t="s">
        <v>8805</v>
      </c>
      <c r="F45" s="413" t="s">
        <v>8806</v>
      </c>
      <c r="G45" s="414" t="s">
        <v>33</v>
      </c>
      <c r="H45" s="414" t="s">
        <v>33</v>
      </c>
      <c r="I45" s="694" t="s">
        <v>33</v>
      </c>
      <c r="J45" s="697" t="s">
        <v>8178</v>
      </c>
      <c r="K45" s="727" t="s">
        <v>33</v>
      </c>
      <c r="L45" s="736" t="s">
        <v>231</v>
      </c>
      <c r="M45" s="697" t="s">
        <v>593</v>
      </c>
      <c r="N45" s="736" t="s">
        <v>18</v>
      </c>
      <c r="O45" s="736" t="s">
        <v>30</v>
      </c>
      <c r="P45" s="1080" t="s">
        <v>19</v>
      </c>
      <c r="Q45" s="1074" t="s">
        <v>33</v>
      </c>
      <c r="R45" s="698" t="s">
        <v>33</v>
      </c>
      <c r="S45" s="1041" t="s">
        <v>33</v>
      </c>
      <c r="T45" s="908" t="s">
        <v>8179</v>
      </c>
      <c r="U45" s="905" t="s">
        <v>572</v>
      </c>
      <c r="V45" s="905" t="s">
        <v>13821</v>
      </c>
      <c r="W45" s="1068" t="s">
        <v>1773</v>
      </c>
      <c r="X45" s="1064">
        <v>34571</v>
      </c>
      <c r="Y45" s="1066">
        <v>35180</v>
      </c>
      <c r="Z45" s="1046">
        <v>1996</v>
      </c>
      <c r="AA45" s="1064">
        <v>35370</v>
      </c>
      <c r="AB45" s="1065">
        <v>36525</v>
      </c>
      <c r="AC45" s="1066">
        <v>36981</v>
      </c>
      <c r="AD45" s="1049">
        <v>50</v>
      </c>
      <c r="AE45" s="746">
        <v>0</v>
      </c>
      <c r="AF45" s="744">
        <v>0</v>
      </c>
      <c r="AG45" s="690">
        <v>50</v>
      </c>
      <c r="AH45" s="747" t="s">
        <v>33</v>
      </c>
      <c r="AI45" s="744">
        <v>0</v>
      </c>
      <c r="AJ45" s="1101">
        <v>50</v>
      </c>
      <c r="AK45" s="1102">
        <v>47.389075179999999</v>
      </c>
      <c r="AL45" s="1085"/>
      <c r="AM45" s="632"/>
      <c r="AN45" s="632">
        <v>4</v>
      </c>
      <c r="AO45" s="632"/>
      <c r="AP45" s="632"/>
      <c r="AQ45" s="757"/>
      <c r="AR45" s="778" t="s">
        <v>9242</v>
      </c>
      <c r="AS45" s="784">
        <f>AT45+AU45</f>
        <v>3.7</v>
      </c>
      <c r="AT45" s="784">
        <v>3.7</v>
      </c>
      <c r="AU45" s="785">
        <v>0</v>
      </c>
      <c r="AV45" s="806" t="s">
        <v>9243</v>
      </c>
      <c r="AW45" s="697" t="s">
        <v>8180</v>
      </c>
      <c r="AX45" s="697" t="s">
        <v>8091</v>
      </c>
      <c r="AY45" s="823" t="s">
        <v>33</v>
      </c>
      <c r="AZ45" s="736"/>
      <c r="BA45" s="736"/>
      <c r="BB45" s="840" t="s">
        <v>26</v>
      </c>
      <c r="BC45" s="841" t="s">
        <v>26</v>
      </c>
      <c r="BD45" s="842" t="s">
        <v>26</v>
      </c>
      <c r="BE45" s="840" t="s">
        <v>26</v>
      </c>
      <c r="BF45" s="841" t="s">
        <v>26</v>
      </c>
      <c r="BG45" s="842" t="s">
        <v>26</v>
      </c>
      <c r="BH45" s="905" t="s">
        <v>4568</v>
      </c>
      <c r="BI45" s="903" t="s">
        <v>10484</v>
      </c>
      <c r="BJ45" s="905" t="s">
        <v>4603</v>
      </c>
      <c r="BK45" s="903" t="s">
        <v>4604</v>
      </c>
      <c r="BL45" s="905" t="s">
        <v>1374</v>
      </c>
      <c r="BM45" s="903" t="s">
        <v>4581</v>
      </c>
      <c r="BN45" s="905" t="s">
        <v>4634</v>
      </c>
      <c r="BO45" s="903" t="s">
        <v>4635</v>
      </c>
      <c r="BP45" s="905" t="s">
        <v>13077</v>
      </c>
      <c r="BQ45" s="903" t="s">
        <v>9680</v>
      </c>
      <c r="BR45" s="909">
        <v>78</v>
      </c>
      <c r="BS45" s="903" t="s">
        <v>4511</v>
      </c>
      <c r="BT45" s="909">
        <v>56</v>
      </c>
      <c r="BU45" s="903" t="s">
        <v>4566</v>
      </c>
      <c r="BV45" s="909">
        <v>54</v>
      </c>
      <c r="BW45" s="903" t="s">
        <v>4553</v>
      </c>
      <c r="BX45" s="909">
        <v>85</v>
      </c>
      <c r="BY45" s="903" t="s">
        <v>4601</v>
      </c>
      <c r="BZ45" s="909">
        <v>59</v>
      </c>
      <c r="CA45" s="903" t="s">
        <v>4510</v>
      </c>
      <c r="CB45" s="340">
        <v>10</v>
      </c>
      <c r="CC45" s="249">
        <f>IF(ISBLANK(AL45),0,1)</f>
        <v>0</v>
      </c>
      <c r="CD45" s="414">
        <f>IF(ISBLANK(AM45),0,1)</f>
        <v>0</v>
      </c>
      <c r="CE45" s="414">
        <f>IF(ISBLANK(AN45),0,1)</f>
        <v>1</v>
      </c>
      <c r="CF45" s="414">
        <f>IF(ISBLANK(AO45),0,1)</f>
        <v>0</v>
      </c>
      <c r="CG45" s="414">
        <f>IF(ISBLANK(AP45),0,1)</f>
        <v>0</v>
      </c>
      <c r="CH45" s="436">
        <f>IF(ISBLANK(AQ45),0,1)</f>
        <v>0</v>
      </c>
      <c r="CI45" s="435">
        <f>IF($W45="Dropped","-",DAYS360(X45,Y45,TRUE)/360)</f>
        <v>1.6666666666666667</v>
      </c>
      <c r="CJ45" s="416">
        <f>IF(OR($W45="Pipeline",$W45="Dropped"),"-",IF(OR($AA45="-",$AA45="n/a"),"-",DAYS360(Y45,AA45,TRUE)/360))</f>
        <v>0.51666666666666672</v>
      </c>
      <c r="CK45" s="416">
        <f>IF(OR($W45="Pipeline",$W45="Dropped"),"-",IF($AC45="-","-",IF(OR($AA45="-",$AA45="n/a"),DAYS360(Y45,AC45,TRUE)/360,DAYS360(AA45,AC45,TRUE)/360)))</f>
        <v>4.4138888888888888</v>
      </c>
      <c r="CL45" s="416">
        <f>IF(OR($W45="Pipeline",$W45="Dropped"),"-",IF($AC45="-","-",DAYS360(X45,AC45,TRUE)/360))</f>
        <v>6.5972222222222223</v>
      </c>
      <c r="CM45" s="437">
        <f>IF(OR($W45="Pipeline",$W45="Dropped"),"-",IF($AC45="-","-",DAYS360(AB45,AC45,TRUE)/360))</f>
        <v>1.25</v>
      </c>
      <c r="CN45" s="344">
        <f>IF(W45="Closed",IF(AC45="-","-",YEAR(AC45)),"-")</f>
        <v>2001</v>
      </c>
      <c r="CO45" s="344" t="str">
        <f>IF(W45="Closed",IF(OR(BE45="S",BE45="MS",BE45="HS"),"S",IF(OR(BE45="U",BE45="MU",BE45="HU"),"U",IF(OR(BE45="NA",BE45="NR",BE45="NV",BE45="?",BE45="#"),"NR","-"))),"-")</f>
        <v>S</v>
      </c>
      <c r="CP45" s="249">
        <v>0</v>
      </c>
      <c r="CQ45" s="414">
        <v>0</v>
      </c>
      <c r="CR45" s="414">
        <v>1</v>
      </c>
      <c r="CS45" s="414">
        <v>0</v>
      </c>
      <c r="CT45" s="414">
        <v>0</v>
      </c>
      <c r="CU45" s="436">
        <v>0</v>
      </c>
      <c r="CV45" s="432" t="str">
        <f>IF(OR(DC45="-",DC45="",DC45="n/a"),"-",HYPERLINK(DC45,"PAD"))</f>
        <v>-</v>
      </c>
      <c r="CW45" s="417" t="str">
        <f>IF(OR(DD45="-",DD45="",DD45="n/a"),"-",HYPERLINK(DD45,"ICR"))</f>
        <v>ICR</v>
      </c>
      <c r="CX45" s="438" t="str">
        <f>IF(OR(DE45="-",DE45="",DE45="n/a"),"-",HYPERLINK(DE45,"IEG"))</f>
        <v>IEG</v>
      </c>
      <c r="CY45" s="687" t="str">
        <f>IF(OR(DF45="-",DF45="",DF45="n/a"),"-",HYPERLINK(DF45,"PPAR"))</f>
        <v>-</v>
      </c>
      <c r="CZ45" s="665" t="str">
        <f>IF(OR(DG45="-",DG45="",DG45="n/a"),"-",HYPERLINK(DG45,"PCR"))</f>
        <v>-</v>
      </c>
      <c r="DA45" s="665" t="str">
        <f>IF(OR(DH45="-",DH45="",DH45="n/a"),"-",HYPERLINK(DH45,"PP"))</f>
        <v>-</v>
      </c>
      <c r="DB45" s="688" t="str">
        <f>IF(OR(DI45="-",DI45="",DI45="n/a"),"-",HYPERLINK(DI45,"TA"))</f>
        <v>-</v>
      </c>
      <c r="DC45" s="897" t="s">
        <v>33</v>
      </c>
      <c r="DD45" s="897" t="s">
        <v>10612</v>
      </c>
      <c r="DE45" s="897" t="s">
        <v>10613</v>
      </c>
      <c r="DF45" s="897" t="s">
        <v>33</v>
      </c>
      <c r="DG45" s="897" t="s">
        <v>33</v>
      </c>
      <c r="DH45" s="897" t="s">
        <v>33</v>
      </c>
      <c r="DI45" s="897" t="s">
        <v>33</v>
      </c>
      <c r="DJ45" s="734"/>
    </row>
    <row r="46" spans="1:114" ht="14.1" customHeight="1" x14ac:dyDescent="0.25">
      <c r="A46" s="703">
        <f>ROW()-1</f>
        <v>45</v>
      </c>
      <c r="B46" s="713" t="s">
        <v>5173</v>
      </c>
      <c r="C46" s="711" t="str">
        <f>HYPERLINK(E46,"OP")</f>
        <v>OP</v>
      </c>
      <c r="D46" s="711" t="str">
        <f>HYPERLINK(F46,"Prj")</f>
        <v>Prj</v>
      </c>
      <c r="E46" s="705" t="s">
        <v>9726</v>
      </c>
      <c r="F46" s="424" t="s">
        <v>9727</v>
      </c>
      <c r="G46" s="414" t="s">
        <v>33</v>
      </c>
      <c r="H46" s="414" t="s">
        <v>33</v>
      </c>
      <c r="I46" s="694" t="s">
        <v>33</v>
      </c>
      <c r="J46" s="695" t="s">
        <v>9548</v>
      </c>
      <c r="K46" s="727" t="s">
        <v>33</v>
      </c>
      <c r="L46" s="735" t="s">
        <v>231</v>
      </c>
      <c r="M46" s="695" t="s">
        <v>603</v>
      </c>
      <c r="N46" s="735" t="s">
        <v>18</v>
      </c>
      <c r="O46" s="735" t="s">
        <v>30</v>
      </c>
      <c r="P46" s="1080" t="s">
        <v>1419</v>
      </c>
      <c r="Q46" s="1074" t="s">
        <v>33</v>
      </c>
      <c r="R46" s="698" t="s">
        <v>33</v>
      </c>
      <c r="S46" s="1041" t="s">
        <v>33</v>
      </c>
      <c r="T46" s="908" t="s">
        <v>4925</v>
      </c>
      <c r="U46" s="905" t="s">
        <v>1782</v>
      </c>
      <c r="V46" s="905" t="s">
        <v>612</v>
      </c>
      <c r="W46" s="1068" t="s">
        <v>1773</v>
      </c>
      <c r="X46" s="1064">
        <v>34051</v>
      </c>
      <c r="Y46" s="1066">
        <v>34514</v>
      </c>
      <c r="Z46" s="1046">
        <v>1994</v>
      </c>
      <c r="AA46" s="1064">
        <v>34802</v>
      </c>
      <c r="AB46" s="1065">
        <v>36616</v>
      </c>
      <c r="AC46" s="1066">
        <v>38717</v>
      </c>
      <c r="AD46" s="1049">
        <v>19.899999999999999</v>
      </c>
      <c r="AE46" s="746">
        <v>0</v>
      </c>
      <c r="AF46" s="744">
        <v>0</v>
      </c>
      <c r="AG46" s="690">
        <v>19.899999999999999</v>
      </c>
      <c r="AH46" s="747" t="s">
        <v>33</v>
      </c>
      <c r="AI46" s="744">
        <v>0</v>
      </c>
      <c r="AJ46" s="1103">
        <v>25.25</v>
      </c>
      <c r="AK46" s="1104">
        <v>24.703754570000001</v>
      </c>
      <c r="AL46" s="646"/>
      <c r="AM46" s="647"/>
      <c r="AN46" s="647">
        <v>6</v>
      </c>
      <c r="AO46" s="647"/>
      <c r="AP46" s="647"/>
      <c r="AQ46" s="648">
        <v>18</v>
      </c>
      <c r="AR46" s="778" t="s">
        <v>9956</v>
      </c>
      <c r="AS46" s="649">
        <f>AT46+AU46</f>
        <v>17.899999999999999</v>
      </c>
      <c r="AT46" s="649">
        <v>17.899999999999999</v>
      </c>
      <c r="AU46" s="650">
        <v>0</v>
      </c>
      <c r="AV46" s="686" t="s">
        <v>9957</v>
      </c>
      <c r="AW46" s="695" t="s">
        <v>4879</v>
      </c>
      <c r="AX46" s="695" t="s">
        <v>2721</v>
      </c>
      <c r="AY46" s="822">
        <v>38920</v>
      </c>
      <c r="AZ46" s="735" t="s">
        <v>26</v>
      </c>
      <c r="BA46" s="735" t="s">
        <v>26</v>
      </c>
      <c r="BB46" s="843" t="s">
        <v>26</v>
      </c>
      <c r="BC46" s="844" t="s">
        <v>26</v>
      </c>
      <c r="BD46" s="846" t="s">
        <v>33</v>
      </c>
      <c r="BE46" s="843" t="s">
        <v>26</v>
      </c>
      <c r="BF46" s="844" t="s">
        <v>26</v>
      </c>
      <c r="BG46" s="845" t="s">
        <v>26</v>
      </c>
      <c r="BH46" s="905" t="s">
        <v>4485</v>
      </c>
      <c r="BI46" s="903" t="s">
        <v>10472</v>
      </c>
      <c r="BJ46" s="905" t="s">
        <v>4487</v>
      </c>
      <c r="BK46" s="903" t="s">
        <v>4683</v>
      </c>
      <c r="BL46" s="905" t="s">
        <v>0</v>
      </c>
      <c r="BM46" s="903" t="s">
        <v>0</v>
      </c>
      <c r="BN46" s="905" t="s">
        <v>0</v>
      </c>
      <c r="BO46" s="903" t="s">
        <v>0</v>
      </c>
      <c r="BP46" s="905" t="s">
        <v>0</v>
      </c>
      <c r="BQ46" s="903" t="s">
        <v>0</v>
      </c>
      <c r="BR46" s="909">
        <v>28</v>
      </c>
      <c r="BS46" s="903" t="s">
        <v>4500</v>
      </c>
      <c r="BT46" s="909">
        <v>49</v>
      </c>
      <c r="BU46" s="903" t="s">
        <v>4607</v>
      </c>
      <c r="BV46" s="909">
        <v>36</v>
      </c>
      <c r="BW46" s="903" t="s">
        <v>4565</v>
      </c>
      <c r="BX46" s="909">
        <v>22</v>
      </c>
      <c r="BY46" s="903" t="s">
        <v>4502</v>
      </c>
      <c r="BZ46" s="905" t="s">
        <v>0</v>
      </c>
      <c r="CA46" s="903" t="s">
        <v>4492</v>
      </c>
      <c r="CB46" s="340">
        <v>50</v>
      </c>
      <c r="CC46" s="249">
        <f>IF(ISBLANK(AL46),0,1)</f>
        <v>0</v>
      </c>
      <c r="CD46" s="414">
        <f>IF(ISBLANK(AM46),0,1)</f>
        <v>0</v>
      </c>
      <c r="CE46" s="414">
        <f>IF(ISBLANK(AN46),0,1)</f>
        <v>1</v>
      </c>
      <c r="CF46" s="414">
        <f>IF(ISBLANK(AO46),0,1)</f>
        <v>0</v>
      </c>
      <c r="CG46" s="414">
        <f>IF(ISBLANK(AP46),0,1)</f>
        <v>0</v>
      </c>
      <c r="CH46" s="436">
        <f>IF(ISBLANK(AQ46),0,1)</f>
        <v>1</v>
      </c>
      <c r="CI46" s="435">
        <f>IF($W46="Dropped","-",DAYS360(X46,Y46,TRUE)/360)</f>
        <v>1.2666666666666666</v>
      </c>
      <c r="CJ46" s="416">
        <f>IF(OR($W46="Pipeline",$W46="Dropped"),"-",IF(OR($AA46="-",$AA46="n/a"),"-",DAYS360(Y46,AA46,TRUE)/360))</f>
        <v>0.78888888888888886</v>
      </c>
      <c r="CK46" s="416">
        <f>IF(OR($W46="Pipeline",$W46="Dropped"),"-",IF($AC46="-","-",IF(OR($AA46="-",$AA46="n/a"),DAYS360(Y46,AC46,TRUE)/360,DAYS360(AA46,AC46,TRUE)/360)))</f>
        <v>10.713888888888889</v>
      </c>
      <c r="CL46" s="416">
        <f>IF(OR($W46="Pipeline",$W46="Dropped"),"-",IF($AC46="-","-",DAYS360(X46,AC46,TRUE)/360))</f>
        <v>12.769444444444444</v>
      </c>
      <c r="CM46" s="437">
        <f>IF(OR($W46="Pipeline",$W46="Dropped"),"-",IF($AC46="-","-",DAYS360(AB46,AC46,TRUE)/360))</f>
        <v>5.75</v>
      </c>
      <c r="CN46" s="344">
        <f>IF(W46="Closed",IF(AC46="-","-",YEAR(AC46)),"-")</f>
        <v>2005</v>
      </c>
      <c r="CO46" s="344" t="str">
        <f>IF(W46="Closed",IF(OR(BE46="S",BE46="MS",BE46="HS"),"S",IF(OR(BE46="U",BE46="MU",BE46="HU"),"U",IF(OR(BE46="NA",BE46="NR",BE46="NV",BE46="?",BE46="#"),"NR","-"))),"-")</f>
        <v>S</v>
      </c>
      <c r="CP46" s="249">
        <v>1</v>
      </c>
      <c r="CQ46" s="414">
        <v>2</v>
      </c>
      <c r="CR46" s="414">
        <v>2</v>
      </c>
      <c r="CS46" s="414">
        <v>1</v>
      </c>
      <c r="CT46" s="414">
        <v>0</v>
      </c>
      <c r="CU46" s="436">
        <v>1</v>
      </c>
      <c r="CV46" s="432" t="str">
        <f>IF(OR(DC46="-",DC46="",DC46="n/a"),"-",HYPERLINK(DC46,"PAD"))</f>
        <v>-</v>
      </c>
      <c r="CW46" s="417" t="str">
        <f>IF(OR(DD46="-",DD46="",DD46="n/a"),"-",HYPERLINK(DD46,"ICR"))</f>
        <v>ICR</v>
      </c>
      <c r="CX46" s="438" t="str">
        <f>IF(OR(DE46="-",DE46="",DE46="n/a"),"-",HYPERLINK(DE46,"IEG"))</f>
        <v>IEG</v>
      </c>
      <c r="CY46" s="687" t="str">
        <f>IF(OR(DF46="-",DF46="",DF46="n/a"),"-",HYPERLINK(DF46,"PPAR"))</f>
        <v>-</v>
      </c>
      <c r="CZ46" s="665" t="str">
        <f>IF(OR(DG46="-",DG46="",DG46="n/a"),"-",HYPERLINK(DG46,"PCR"))</f>
        <v>-</v>
      </c>
      <c r="DA46" s="665" t="str">
        <f>IF(OR(DH46="-",DH46="",DH46="n/a"),"-",HYPERLINK(DH46,"PP"))</f>
        <v>-</v>
      </c>
      <c r="DB46" s="688" t="str">
        <f>IF(OR(DI46="-",DI46="",DI46="n/a"),"-",HYPERLINK(DI46,"TA"))</f>
        <v>-</v>
      </c>
      <c r="DC46" s="897" t="s">
        <v>33</v>
      </c>
      <c r="DD46" s="897" t="s">
        <v>10614</v>
      </c>
      <c r="DE46" s="897" t="s">
        <v>10615</v>
      </c>
      <c r="DF46" s="897" t="s">
        <v>33</v>
      </c>
      <c r="DG46" s="897" t="s">
        <v>33</v>
      </c>
      <c r="DH46" s="897" t="s">
        <v>33</v>
      </c>
      <c r="DI46" s="897" t="s">
        <v>33</v>
      </c>
      <c r="DJ46" s="734"/>
    </row>
    <row r="47" spans="1:114" ht="14.1" customHeight="1" x14ac:dyDescent="0.25">
      <c r="A47" s="702">
        <f>ROW()-1</f>
        <v>46</v>
      </c>
      <c r="B47" s="713" t="s">
        <v>7986</v>
      </c>
      <c r="C47" s="711" t="str">
        <f>HYPERLINK(E47,"OP")</f>
        <v>OP</v>
      </c>
      <c r="D47" s="711" t="str">
        <f>HYPERLINK(F47,"Prj")</f>
        <v>Prj</v>
      </c>
      <c r="E47" s="631" t="s">
        <v>8693</v>
      </c>
      <c r="F47" s="413" t="s">
        <v>8694</v>
      </c>
      <c r="G47" s="414" t="s">
        <v>33</v>
      </c>
      <c r="H47" s="414" t="s">
        <v>33</v>
      </c>
      <c r="I47" s="694" t="s">
        <v>33</v>
      </c>
      <c r="J47" s="697" t="s">
        <v>7987</v>
      </c>
      <c r="K47" s="727" t="s">
        <v>33</v>
      </c>
      <c r="L47" s="736" t="s">
        <v>231</v>
      </c>
      <c r="M47" s="697" t="s">
        <v>232</v>
      </c>
      <c r="N47" s="736" t="s">
        <v>18</v>
      </c>
      <c r="O47" s="736" t="s">
        <v>30</v>
      </c>
      <c r="P47" s="1080" t="s">
        <v>36</v>
      </c>
      <c r="Q47" s="1074" t="s">
        <v>33</v>
      </c>
      <c r="R47" s="698" t="s">
        <v>33</v>
      </c>
      <c r="S47" s="1041" t="s">
        <v>33</v>
      </c>
      <c r="T47" s="908" t="s">
        <v>7739</v>
      </c>
      <c r="U47" s="905" t="s">
        <v>572</v>
      </c>
      <c r="V47" s="905" t="s">
        <v>1415</v>
      </c>
      <c r="W47" s="1068" t="s">
        <v>1773</v>
      </c>
      <c r="X47" s="1064">
        <v>34446</v>
      </c>
      <c r="Y47" s="1066">
        <v>36146</v>
      </c>
      <c r="Z47" s="1046">
        <v>1999</v>
      </c>
      <c r="AA47" s="1064">
        <v>36493</v>
      </c>
      <c r="AB47" s="1065">
        <v>37986</v>
      </c>
      <c r="AC47" s="1066">
        <v>39082</v>
      </c>
      <c r="AD47" s="1049">
        <v>66</v>
      </c>
      <c r="AE47" s="746">
        <v>0</v>
      </c>
      <c r="AF47" s="744">
        <v>0</v>
      </c>
      <c r="AG47" s="690">
        <v>66</v>
      </c>
      <c r="AH47" s="747" t="s">
        <v>33</v>
      </c>
      <c r="AI47" s="744">
        <v>0</v>
      </c>
      <c r="AJ47" s="1101">
        <v>37.370341240000002</v>
      </c>
      <c r="AK47" s="1102">
        <v>44.747645179999999</v>
      </c>
      <c r="AL47" s="1085"/>
      <c r="AM47" s="632"/>
      <c r="AN47" s="632">
        <v>3</v>
      </c>
      <c r="AO47" s="632"/>
      <c r="AP47" s="632"/>
      <c r="AQ47" s="757"/>
      <c r="AR47" s="778" t="s">
        <v>9130</v>
      </c>
      <c r="AS47" s="784">
        <f>AT47+AU47</f>
        <v>35.5</v>
      </c>
      <c r="AT47" s="784">
        <v>35.5</v>
      </c>
      <c r="AU47" s="785">
        <v>0</v>
      </c>
      <c r="AV47" s="734" t="s">
        <v>9131</v>
      </c>
      <c r="AW47" s="697" t="s">
        <v>7988</v>
      </c>
      <c r="AX47" s="697" t="s">
        <v>3547</v>
      </c>
      <c r="AY47" s="823">
        <v>39068</v>
      </c>
      <c r="AZ47" s="736" t="s">
        <v>22</v>
      </c>
      <c r="BA47" s="736" t="s">
        <v>22</v>
      </c>
      <c r="BB47" s="840" t="s">
        <v>45</v>
      </c>
      <c r="BC47" s="841" t="s">
        <v>45</v>
      </c>
      <c r="BD47" s="842" t="s">
        <v>45</v>
      </c>
      <c r="BE47" s="840" t="s">
        <v>45</v>
      </c>
      <c r="BF47" s="841" t="s">
        <v>45</v>
      </c>
      <c r="BG47" s="842" t="s">
        <v>45</v>
      </c>
      <c r="BH47" s="905" t="s">
        <v>13072</v>
      </c>
      <c r="BI47" s="903" t="s">
        <v>4508</v>
      </c>
      <c r="BJ47" s="905" t="s">
        <v>13075</v>
      </c>
      <c r="BK47" s="903" t="s">
        <v>13771</v>
      </c>
      <c r="BL47" s="905" t="s">
        <v>4485</v>
      </c>
      <c r="BM47" s="903" t="s">
        <v>10472</v>
      </c>
      <c r="BN47" s="905" t="s">
        <v>0</v>
      </c>
      <c r="BO47" s="903" t="s">
        <v>0</v>
      </c>
      <c r="BP47" s="905" t="s">
        <v>0</v>
      </c>
      <c r="BQ47" s="903" t="s">
        <v>0</v>
      </c>
      <c r="BR47" s="909">
        <v>67</v>
      </c>
      <c r="BS47" s="903" t="s">
        <v>4577</v>
      </c>
      <c r="BT47" s="909">
        <v>26</v>
      </c>
      <c r="BU47" s="903" t="s">
        <v>4517</v>
      </c>
      <c r="BV47" s="905" t="s">
        <v>0</v>
      </c>
      <c r="BW47" s="903" t="s">
        <v>4492</v>
      </c>
      <c r="BX47" s="905" t="s">
        <v>0</v>
      </c>
      <c r="BY47" s="903" t="s">
        <v>4492</v>
      </c>
      <c r="BZ47" s="905" t="s">
        <v>0</v>
      </c>
      <c r="CA47" s="903" t="s">
        <v>4492</v>
      </c>
      <c r="CB47" s="340">
        <v>10</v>
      </c>
      <c r="CC47" s="249">
        <f>IF(ISBLANK(AL47),0,1)</f>
        <v>0</v>
      </c>
      <c r="CD47" s="414">
        <f>IF(ISBLANK(AM47),0,1)</f>
        <v>0</v>
      </c>
      <c r="CE47" s="414">
        <f>IF(ISBLANK(AN47),0,1)</f>
        <v>1</v>
      </c>
      <c r="CF47" s="414">
        <f>IF(ISBLANK(AO47),0,1)</f>
        <v>0</v>
      </c>
      <c r="CG47" s="414">
        <f>IF(ISBLANK(AP47),0,1)</f>
        <v>0</v>
      </c>
      <c r="CH47" s="436">
        <f>IF(ISBLANK(AQ47),0,1)</f>
        <v>0</v>
      </c>
      <c r="CI47" s="435">
        <f>IF($W47="Dropped","-",DAYS360(X47,Y47,TRUE)/360)</f>
        <v>4.6527777777777777</v>
      </c>
      <c r="CJ47" s="416">
        <f>IF(OR($W47="Pipeline",$W47="Dropped"),"-",IF(OR($AA47="-",$AA47="n/a"),"-",DAYS360(Y47,AA47,TRUE)/360))</f>
        <v>0.95</v>
      </c>
      <c r="CK47" s="416">
        <f>IF(OR($W47="Pipeline",$W47="Dropped"),"-",IF($AC47="-","-",IF(OR($AA47="-",$AA47="n/a"),DAYS360(Y47,AC47,TRUE)/360,DAYS360(AA47,AC47,TRUE)/360)))</f>
        <v>7.0861111111111112</v>
      </c>
      <c r="CL47" s="416">
        <f>IF(OR($W47="Pipeline",$W47="Dropped"),"-",IF($AC47="-","-",DAYS360(X47,AC47,TRUE)/360))</f>
        <v>12.688888888888888</v>
      </c>
      <c r="CM47" s="437">
        <f>IF(OR($W47="Pipeline",$W47="Dropped"),"-",IF($AC47="-","-",DAYS360(AB47,AC47,TRUE)/360))</f>
        <v>3</v>
      </c>
      <c r="CN47" s="344">
        <f>IF(W47="Closed",IF(AC47="-","-",YEAR(AC47)),"-")</f>
        <v>2006</v>
      </c>
      <c r="CO47" s="344" t="str">
        <f>IF(W47="Closed",IF(OR(BE47="S",BE47="MS",BE47="HS"),"S",IF(OR(BE47="U",BE47="MU",BE47="HU"),"U",IF(OR(BE47="NA",BE47="NR",BE47="NV",BE47="?",BE47="#"),"NR","-"))),"-")</f>
        <v>U</v>
      </c>
      <c r="CP47" s="249">
        <v>1</v>
      </c>
      <c r="CQ47" s="414">
        <v>1</v>
      </c>
      <c r="CR47" s="414">
        <v>2</v>
      </c>
      <c r="CS47" s="414">
        <v>0</v>
      </c>
      <c r="CT47" s="414">
        <v>0</v>
      </c>
      <c r="CU47" s="436">
        <v>0</v>
      </c>
      <c r="CV47" s="432" t="str">
        <f>IF(OR(DC47="-",DC47="",DC47="n/a"),"-",HYPERLINK(DC47,"PAD"))</f>
        <v>PAD</v>
      </c>
      <c r="CW47" s="417" t="str">
        <f>IF(OR(DD47="-",DD47="",DD47="n/a"),"-",HYPERLINK(DD47,"ICR"))</f>
        <v>ICR</v>
      </c>
      <c r="CX47" s="438" t="str">
        <f>IF(OR(DE47="-",DE47="",DE47="n/a"),"-",HYPERLINK(DE47,"IEG"))</f>
        <v>IEG</v>
      </c>
      <c r="CY47" s="687" t="str">
        <f>IF(OR(DF47="-",DF47="",DF47="n/a"),"-",HYPERLINK(DF47,"PPAR"))</f>
        <v>-</v>
      </c>
      <c r="CZ47" s="665" t="str">
        <f>IF(OR(DG47="-",DG47="",DG47="n/a"),"-",HYPERLINK(DG47,"PCR"))</f>
        <v>-</v>
      </c>
      <c r="DA47" s="665" t="str">
        <f>IF(OR(DH47="-",DH47="",DH47="n/a"),"-",HYPERLINK(DH47,"PP"))</f>
        <v>-</v>
      </c>
      <c r="DB47" s="688" t="str">
        <f>IF(OR(DI47="-",DI47="",DI47="n/a"),"-",HYPERLINK(DI47,"TA"))</f>
        <v>-</v>
      </c>
      <c r="DC47" s="897" t="s">
        <v>13889</v>
      </c>
      <c r="DD47" s="897" t="s">
        <v>10616</v>
      </c>
      <c r="DE47" s="897" t="s">
        <v>10617</v>
      </c>
      <c r="DF47" s="897" t="s">
        <v>33</v>
      </c>
      <c r="DG47" s="897" t="s">
        <v>33</v>
      </c>
      <c r="DH47" s="897" t="s">
        <v>33</v>
      </c>
      <c r="DI47" s="897" t="s">
        <v>33</v>
      </c>
      <c r="DJ47" s="734"/>
    </row>
    <row r="48" spans="1:114" ht="14.1" customHeight="1" x14ac:dyDescent="0.25">
      <c r="A48" s="702">
        <f>ROW()-1</f>
        <v>47</v>
      </c>
      <c r="B48" s="710" t="s">
        <v>1045</v>
      </c>
      <c r="C48" s="711" t="str">
        <f>HYPERLINK(E48,"OP")</f>
        <v>OP</v>
      </c>
      <c r="D48" s="711" t="str">
        <f>HYPERLINK(F48,"Prj")</f>
        <v>Prj</v>
      </c>
      <c r="E48" s="704" t="s">
        <v>6035</v>
      </c>
      <c r="F48" s="415" t="s">
        <v>6076</v>
      </c>
      <c r="G48" s="414" t="s">
        <v>33</v>
      </c>
      <c r="H48" s="414" t="s">
        <v>33</v>
      </c>
      <c r="I48" s="694" t="s">
        <v>33</v>
      </c>
      <c r="J48" s="686" t="s">
        <v>10273</v>
      </c>
      <c r="K48" s="199" t="s">
        <v>33</v>
      </c>
      <c r="L48" s="693" t="s">
        <v>231</v>
      </c>
      <c r="M48" s="696" t="s">
        <v>655</v>
      </c>
      <c r="N48" s="732" t="s">
        <v>18</v>
      </c>
      <c r="O48" s="732" t="s">
        <v>30</v>
      </c>
      <c r="P48" s="1080" t="s">
        <v>1763</v>
      </c>
      <c r="Q48" s="1074" t="s">
        <v>33</v>
      </c>
      <c r="R48" s="698" t="s">
        <v>33</v>
      </c>
      <c r="S48" s="907" t="s">
        <v>10285</v>
      </c>
      <c r="T48" s="908" t="s">
        <v>3615</v>
      </c>
      <c r="U48" s="905" t="s">
        <v>572</v>
      </c>
      <c r="V48" s="905" t="s">
        <v>10386</v>
      </c>
      <c r="W48" s="1068" t="s">
        <v>1773</v>
      </c>
      <c r="X48" s="1064">
        <v>35564</v>
      </c>
      <c r="Y48" s="1066">
        <v>35871</v>
      </c>
      <c r="Z48" s="1046">
        <v>1998</v>
      </c>
      <c r="AA48" s="1064">
        <v>35977</v>
      </c>
      <c r="AB48" s="1065">
        <v>37986</v>
      </c>
      <c r="AC48" s="1066">
        <v>38352</v>
      </c>
      <c r="AD48" s="638">
        <v>80</v>
      </c>
      <c r="AE48" s="639">
        <v>0</v>
      </c>
      <c r="AF48" s="744">
        <v>0</v>
      </c>
      <c r="AG48" s="690">
        <v>80</v>
      </c>
      <c r="AH48" s="747">
        <v>26.585599999999999</v>
      </c>
      <c r="AI48" s="744">
        <v>0</v>
      </c>
      <c r="AJ48" s="1099">
        <v>57.352763349999996</v>
      </c>
      <c r="AK48" s="1100">
        <v>58.874849789999999</v>
      </c>
      <c r="AL48" s="646"/>
      <c r="AM48" s="647"/>
      <c r="AN48" s="647">
        <v>2</v>
      </c>
      <c r="AO48" s="647"/>
      <c r="AP48" s="647"/>
      <c r="AQ48" s="648"/>
      <c r="AR48" s="779" t="s">
        <v>3427</v>
      </c>
      <c r="AS48" s="649">
        <f>AT48+AU48</f>
        <v>6</v>
      </c>
      <c r="AT48" s="649">
        <v>4.67</v>
      </c>
      <c r="AU48" s="650">
        <v>1.33</v>
      </c>
      <c r="AV48" s="686" t="s">
        <v>3428</v>
      </c>
      <c r="AW48" s="686" t="s">
        <v>1936</v>
      </c>
      <c r="AX48" s="686" t="s">
        <v>2216</v>
      </c>
      <c r="AY48" s="819">
        <v>38750</v>
      </c>
      <c r="AZ48" s="721" t="s">
        <v>26</v>
      </c>
      <c r="BA48" s="721" t="s">
        <v>22</v>
      </c>
      <c r="BB48" s="625" t="s">
        <v>26</v>
      </c>
      <c r="BC48" s="626" t="s">
        <v>26</v>
      </c>
      <c r="BD48" s="633" t="s">
        <v>33</v>
      </c>
      <c r="BE48" s="625" t="s">
        <v>26</v>
      </c>
      <c r="BF48" s="626" t="s">
        <v>26</v>
      </c>
      <c r="BG48" s="633" t="s">
        <v>26</v>
      </c>
      <c r="BH48" s="905" t="s">
        <v>4493</v>
      </c>
      <c r="BI48" s="903" t="s">
        <v>4705</v>
      </c>
      <c r="BJ48" s="905" t="s">
        <v>4485</v>
      </c>
      <c r="BK48" s="903" t="s">
        <v>10472</v>
      </c>
      <c r="BL48" s="905" t="s">
        <v>4525</v>
      </c>
      <c r="BM48" s="903" t="s">
        <v>10476</v>
      </c>
      <c r="BN48" s="905" t="s">
        <v>0</v>
      </c>
      <c r="BO48" s="903" t="s">
        <v>0</v>
      </c>
      <c r="BP48" s="905" t="s">
        <v>0</v>
      </c>
      <c r="BQ48" s="903" t="s">
        <v>0</v>
      </c>
      <c r="BR48" s="909">
        <v>66</v>
      </c>
      <c r="BS48" s="903" t="s">
        <v>4532</v>
      </c>
      <c r="BT48" s="909">
        <v>48</v>
      </c>
      <c r="BU48" s="903" t="s">
        <v>4533</v>
      </c>
      <c r="BV48" s="905" t="s">
        <v>0</v>
      </c>
      <c r="BW48" s="903" t="s">
        <v>4492</v>
      </c>
      <c r="BX48" s="905" t="s">
        <v>0</v>
      </c>
      <c r="BY48" s="903" t="s">
        <v>4492</v>
      </c>
      <c r="BZ48" s="905" t="s">
        <v>0</v>
      </c>
      <c r="CA48" s="903" t="s">
        <v>4492</v>
      </c>
      <c r="CB48" s="340">
        <v>10</v>
      </c>
      <c r="CC48" s="249">
        <f>IF(ISBLANK(AL48),0,1)</f>
        <v>0</v>
      </c>
      <c r="CD48" s="414">
        <f>IF(ISBLANK(AM48),0,1)</f>
        <v>0</v>
      </c>
      <c r="CE48" s="414">
        <f>IF(ISBLANK(AN48),0,1)</f>
        <v>1</v>
      </c>
      <c r="CF48" s="414">
        <f>IF(ISBLANK(AO48),0,1)</f>
        <v>0</v>
      </c>
      <c r="CG48" s="414">
        <f>IF(ISBLANK(AP48),0,1)</f>
        <v>0</v>
      </c>
      <c r="CH48" s="436">
        <f>IF(ISBLANK(AQ48),0,1)</f>
        <v>0</v>
      </c>
      <c r="CI48" s="435">
        <f>IF($W48="Dropped","-",DAYS360(X48,Y48,TRUE)/360)</f>
        <v>0.84166666666666667</v>
      </c>
      <c r="CJ48" s="416">
        <f>IF(OR($W48="Pipeline",$W48="Dropped"),"-",IF(OR($AA48="-",$AA48="n/a"),"-",DAYS360(Y48,AA48,TRUE)/360))</f>
        <v>0.28888888888888886</v>
      </c>
      <c r="CK48" s="416">
        <f>IF(OR($W48="Pipeline",$W48="Dropped"),"-",IF($AC48="-","-",IF(OR($AA48="-",$AA48="n/a"),DAYS360(Y48,AC48,TRUE)/360,DAYS360(AA48,AC48,TRUE)/360)))</f>
        <v>6.4972222222222218</v>
      </c>
      <c r="CL48" s="416">
        <f>IF(OR($W48="Pipeline",$W48="Dropped"),"-",IF($AC48="-","-",DAYS360(X48,AC48,TRUE)/360))</f>
        <v>7.6277777777777782</v>
      </c>
      <c r="CM48" s="437">
        <f>IF(OR($W48="Pipeline",$W48="Dropped"),"-",IF($AC48="-","-",DAYS360(AB48,AC48,TRUE)/360))</f>
        <v>1</v>
      </c>
      <c r="CN48" s="344">
        <f>IF(W48="Closed",IF(AC48="-","-",YEAR(AC48)),"-")</f>
        <v>2004</v>
      </c>
      <c r="CO48" s="344" t="str">
        <f>IF(W48="Closed",IF(OR(BE48="S",BE48="MS",BE48="HS"),"S",IF(OR(BE48="U",BE48="MU",BE48="HU"),"U",IF(OR(BE48="NA",BE48="NR",BE48="NV",BE48="?",BE48="#"),"NR","-"))),"-")</f>
        <v>S</v>
      </c>
      <c r="CP48" s="249">
        <v>6</v>
      </c>
      <c r="CQ48" s="414">
        <v>0</v>
      </c>
      <c r="CR48" s="414">
        <v>2</v>
      </c>
      <c r="CS48" s="414">
        <v>0</v>
      </c>
      <c r="CT48" s="414">
        <v>0</v>
      </c>
      <c r="CU48" s="436">
        <v>0</v>
      </c>
      <c r="CV48" s="432" t="str">
        <f>IF(OR(DC48="-",DC48="",DC48="n/a"),"-",HYPERLINK(DC48,"PAD"))</f>
        <v>PAD</v>
      </c>
      <c r="CW48" s="417" t="str">
        <f>IF(OR(DD48="-",DD48="",DD48="n/a"),"-",HYPERLINK(DD48,"ICR"))</f>
        <v>ICR</v>
      </c>
      <c r="CX48" s="438" t="str">
        <f>IF(OR(DE48="-",DE48="",DE48="n/a"),"-",HYPERLINK(DE48,"IEG"))</f>
        <v>IEG</v>
      </c>
      <c r="CY48" s="687" t="str">
        <f>IF(OR(DF48="-",DF48="",DF48="n/a"),"-",HYPERLINK(DF48,"PPAR"))</f>
        <v>-</v>
      </c>
      <c r="CZ48" s="665" t="str">
        <f>IF(OR(DG48="-",DG48="",DG48="n/a"),"-",HYPERLINK(DG48,"PCR"))</f>
        <v>-</v>
      </c>
      <c r="DA48" s="665" t="str">
        <f>IF(OR(DH48="-",DH48="",DH48="n/a"),"-",HYPERLINK(DH48,"PP"))</f>
        <v>-</v>
      </c>
      <c r="DB48" s="688" t="str">
        <f>IF(OR(DI48="-",DI48="",DI48="n/a"),"-",HYPERLINK(DI48,"TA"))</f>
        <v>-</v>
      </c>
      <c r="DC48" s="897" t="s">
        <v>10618</v>
      </c>
      <c r="DD48" s="897" t="s">
        <v>10619</v>
      </c>
      <c r="DE48" s="897" t="s">
        <v>10620</v>
      </c>
      <c r="DF48" s="897" t="s">
        <v>33</v>
      </c>
      <c r="DG48" s="897" t="s">
        <v>33</v>
      </c>
      <c r="DH48" s="897" t="s">
        <v>33</v>
      </c>
      <c r="DI48" s="897" t="s">
        <v>33</v>
      </c>
      <c r="DJ48" s="734"/>
    </row>
    <row r="49" spans="1:114" ht="14.1" customHeight="1" x14ac:dyDescent="0.25">
      <c r="A49" s="703">
        <f>ROW()-1</f>
        <v>48</v>
      </c>
      <c r="B49" s="713" t="s">
        <v>7798</v>
      </c>
      <c r="C49" s="711" t="str">
        <f>HYPERLINK(E49,"OP")</f>
        <v>OP</v>
      </c>
      <c r="D49" s="711" t="str">
        <f>HYPERLINK(F49,"Prj")</f>
        <v>Prj</v>
      </c>
      <c r="E49" s="631" t="s">
        <v>8575</v>
      </c>
      <c r="F49" s="413" t="s">
        <v>8576</v>
      </c>
      <c r="G49" s="414" t="s">
        <v>33</v>
      </c>
      <c r="H49" s="414" t="s">
        <v>33</v>
      </c>
      <c r="I49" s="694" t="s">
        <v>33</v>
      </c>
      <c r="J49" s="697" t="s">
        <v>7799</v>
      </c>
      <c r="K49" s="727" t="s">
        <v>33</v>
      </c>
      <c r="L49" s="736" t="s">
        <v>231</v>
      </c>
      <c r="M49" s="697" t="s">
        <v>655</v>
      </c>
      <c r="N49" s="736" t="s">
        <v>18</v>
      </c>
      <c r="O49" s="736" t="s">
        <v>1432</v>
      </c>
      <c r="P49" s="1080" t="s">
        <v>36</v>
      </c>
      <c r="Q49" s="1074" t="s">
        <v>33</v>
      </c>
      <c r="R49" s="698" t="s">
        <v>33</v>
      </c>
      <c r="S49" s="1041" t="s">
        <v>33</v>
      </c>
      <c r="T49" s="908" t="s">
        <v>7514</v>
      </c>
      <c r="U49" s="905" t="s">
        <v>572</v>
      </c>
      <c r="V49" s="905" t="s">
        <v>1415</v>
      </c>
      <c r="W49" s="1068" t="s">
        <v>1773</v>
      </c>
      <c r="X49" s="1064">
        <v>35613</v>
      </c>
      <c r="Y49" s="1066">
        <v>35864</v>
      </c>
      <c r="Z49" s="1046">
        <v>1998</v>
      </c>
      <c r="AA49" s="1064">
        <v>35972</v>
      </c>
      <c r="AB49" s="1065">
        <v>37621</v>
      </c>
      <c r="AC49" s="1066">
        <v>37986</v>
      </c>
      <c r="AD49" s="1049">
        <v>50</v>
      </c>
      <c r="AE49" s="746">
        <v>0</v>
      </c>
      <c r="AF49" s="744">
        <v>0</v>
      </c>
      <c r="AG49" s="690">
        <v>50</v>
      </c>
      <c r="AH49" s="747" t="s">
        <v>33</v>
      </c>
      <c r="AI49" s="744">
        <v>0</v>
      </c>
      <c r="AJ49" s="1101">
        <v>50</v>
      </c>
      <c r="AK49" s="1102">
        <v>45.00113107</v>
      </c>
      <c r="AL49" s="1085"/>
      <c r="AM49" s="632"/>
      <c r="AN49" s="632">
        <v>3</v>
      </c>
      <c r="AO49" s="632"/>
      <c r="AP49" s="632"/>
      <c r="AQ49" s="757"/>
      <c r="AR49" s="778" t="s">
        <v>9132</v>
      </c>
      <c r="AS49" s="784">
        <f>AT49+AU49</f>
        <v>88.57</v>
      </c>
      <c r="AT49" s="784">
        <v>42</v>
      </c>
      <c r="AU49" s="785">
        <v>46.57</v>
      </c>
      <c r="AV49" s="734" t="s">
        <v>4257</v>
      </c>
      <c r="AW49" s="697" t="s">
        <v>7462</v>
      </c>
      <c r="AX49" s="697" t="s">
        <v>3547</v>
      </c>
      <c r="AY49" s="823" t="s">
        <v>33</v>
      </c>
      <c r="AZ49" s="736"/>
      <c r="BA49" s="736"/>
      <c r="BB49" s="840" t="s">
        <v>26</v>
      </c>
      <c r="BC49" s="841" t="s">
        <v>26</v>
      </c>
      <c r="BD49" s="846" t="s">
        <v>33</v>
      </c>
      <c r="BE49" s="840" t="s">
        <v>26</v>
      </c>
      <c r="BF49" s="841" t="s">
        <v>26</v>
      </c>
      <c r="BG49" s="842" t="s">
        <v>26</v>
      </c>
      <c r="BH49" s="905" t="s">
        <v>13072</v>
      </c>
      <c r="BI49" s="903" t="s">
        <v>4508</v>
      </c>
      <c r="BJ49" s="905" t="s">
        <v>4485</v>
      </c>
      <c r="BK49" s="903" t="s">
        <v>10472</v>
      </c>
      <c r="BL49" s="905" t="s">
        <v>0</v>
      </c>
      <c r="BM49" s="903" t="s">
        <v>0</v>
      </c>
      <c r="BN49" s="905" t="s">
        <v>0</v>
      </c>
      <c r="BO49" s="903" t="s">
        <v>0</v>
      </c>
      <c r="BP49" s="905" t="s">
        <v>0</v>
      </c>
      <c r="BQ49" s="903" t="s">
        <v>0</v>
      </c>
      <c r="BR49" s="909">
        <v>67</v>
      </c>
      <c r="BS49" s="903" t="s">
        <v>4577</v>
      </c>
      <c r="BT49" s="905" t="s">
        <v>0</v>
      </c>
      <c r="BU49" s="903" t="s">
        <v>4492</v>
      </c>
      <c r="BV49" s="905" t="s">
        <v>0</v>
      </c>
      <c r="BW49" s="903" t="s">
        <v>4492</v>
      </c>
      <c r="BX49" s="905" t="s">
        <v>0</v>
      </c>
      <c r="BY49" s="903" t="s">
        <v>4492</v>
      </c>
      <c r="BZ49" s="905" t="s">
        <v>0</v>
      </c>
      <c r="CA49" s="903" t="s">
        <v>4492</v>
      </c>
      <c r="CB49" s="340">
        <v>10</v>
      </c>
      <c r="CC49" s="249">
        <f>IF(ISBLANK(AL49),0,1)</f>
        <v>0</v>
      </c>
      <c r="CD49" s="414">
        <f>IF(ISBLANK(AM49),0,1)</f>
        <v>0</v>
      </c>
      <c r="CE49" s="414">
        <f>IF(ISBLANK(AN49),0,1)</f>
        <v>1</v>
      </c>
      <c r="CF49" s="414">
        <f>IF(ISBLANK(AO49),0,1)</f>
        <v>0</v>
      </c>
      <c r="CG49" s="414">
        <f>IF(ISBLANK(AP49),0,1)</f>
        <v>0</v>
      </c>
      <c r="CH49" s="436">
        <f>IF(ISBLANK(AQ49),0,1)</f>
        <v>0</v>
      </c>
      <c r="CI49" s="435">
        <f>IF($W49="Dropped","-",DAYS360(X49,Y49,TRUE)/360)</f>
        <v>0.68888888888888888</v>
      </c>
      <c r="CJ49" s="416">
        <f>IF(OR($W49="Pipeline",$W49="Dropped"),"-",IF(OR($AA49="-",$AA49="n/a"),"-",DAYS360(Y49,AA49,TRUE)/360))</f>
        <v>0.29444444444444445</v>
      </c>
      <c r="CK49" s="416">
        <f>IF(OR($W49="Pipeline",$W49="Dropped"),"-",IF($AC49="-","-",IF(OR($AA49="-",$AA49="n/a"),DAYS360(Y49,AC49,TRUE)/360,DAYS360(AA49,AC49,TRUE)/360)))</f>
        <v>5.5111111111111111</v>
      </c>
      <c r="CL49" s="416">
        <f>IF(OR($W49="Pipeline",$W49="Dropped"),"-",IF($AC49="-","-",DAYS360(X49,AC49,TRUE)/360))</f>
        <v>6.4944444444444445</v>
      </c>
      <c r="CM49" s="437">
        <f>IF(OR($W49="Pipeline",$W49="Dropped"),"-",IF($AC49="-","-",DAYS360(AB49,AC49,TRUE)/360))</f>
        <v>1</v>
      </c>
      <c r="CN49" s="344">
        <f>IF(W49="Closed",IF(AC49="-","-",YEAR(AC49)),"-")</f>
        <v>2003</v>
      </c>
      <c r="CO49" s="344" t="str">
        <f>IF(W49="Closed",IF(OR(BE49="S",BE49="MS",BE49="HS"),"S",IF(OR(BE49="U",BE49="MU",BE49="HU"),"U",IF(OR(BE49="NA",BE49="NR",BE49="NV",BE49="?",BE49="#"),"NR","-"))),"-")</f>
        <v>S</v>
      </c>
      <c r="CP49" s="249">
        <v>1</v>
      </c>
      <c r="CQ49" s="414">
        <v>3</v>
      </c>
      <c r="CR49" s="414">
        <v>3</v>
      </c>
      <c r="CS49" s="414">
        <v>0</v>
      </c>
      <c r="CT49" s="414">
        <v>0</v>
      </c>
      <c r="CU49" s="436">
        <v>0</v>
      </c>
      <c r="CV49" s="432" t="str">
        <f>IF(OR(DC49="-",DC49="",DC49="n/a"),"-",HYPERLINK(DC49,"PAD"))</f>
        <v>PAD</v>
      </c>
      <c r="CW49" s="417" t="str">
        <f>IF(OR(DD49="-",DD49="",DD49="n/a"),"-",HYPERLINK(DD49,"ICR"))</f>
        <v>ICR</v>
      </c>
      <c r="CX49" s="438" t="str">
        <f>IF(OR(DE49="-",DE49="",DE49="n/a"),"-",HYPERLINK(DE49,"IEG"))</f>
        <v>IEG</v>
      </c>
      <c r="CY49" s="687" t="str">
        <f>IF(OR(DF49="-",DF49="",DF49="n/a"),"-",HYPERLINK(DF49,"PPAR"))</f>
        <v>-</v>
      </c>
      <c r="CZ49" s="665" t="str">
        <f>IF(OR(DG49="-",DG49="",DG49="n/a"),"-",HYPERLINK(DG49,"PCR"))</f>
        <v>-</v>
      </c>
      <c r="DA49" s="665" t="str">
        <f>IF(OR(DH49="-",DH49="",DH49="n/a"),"-",HYPERLINK(DH49,"PP"))</f>
        <v>-</v>
      </c>
      <c r="DB49" s="688" t="str">
        <f>IF(OR(DI49="-",DI49="",DI49="n/a"),"-",HYPERLINK(DI49,"TA"))</f>
        <v>-</v>
      </c>
      <c r="DC49" s="897" t="s">
        <v>10621</v>
      </c>
      <c r="DD49" s="897" t="s">
        <v>10622</v>
      </c>
      <c r="DE49" s="897" t="s">
        <v>10623</v>
      </c>
      <c r="DF49" s="897" t="s">
        <v>33</v>
      </c>
      <c r="DG49" s="897" t="s">
        <v>33</v>
      </c>
      <c r="DH49" s="897" t="s">
        <v>33</v>
      </c>
      <c r="DI49" s="897" t="s">
        <v>33</v>
      </c>
      <c r="DJ49" s="734"/>
    </row>
    <row r="50" spans="1:114" ht="14.1" customHeight="1" x14ac:dyDescent="0.25">
      <c r="A50" s="702">
        <f>ROW()-1</f>
        <v>49</v>
      </c>
      <c r="B50" s="713" t="s">
        <v>8087</v>
      </c>
      <c r="C50" s="711" t="str">
        <f>HYPERLINK(E50,"OP")</f>
        <v>OP</v>
      </c>
      <c r="D50" s="711" t="str">
        <f>HYPERLINK(F50,"Prj")</f>
        <v>Prj</v>
      </c>
      <c r="E50" s="631" t="s">
        <v>8751</v>
      </c>
      <c r="F50" s="413" t="s">
        <v>8752</v>
      </c>
      <c r="G50" s="414" t="s">
        <v>33</v>
      </c>
      <c r="H50" s="414" t="s">
        <v>33</v>
      </c>
      <c r="I50" s="694" t="s">
        <v>33</v>
      </c>
      <c r="J50" s="697" t="s">
        <v>8088</v>
      </c>
      <c r="K50" s="727" t="s">
        <v>33</v>
      </c>
      <c r="L50" s="736" t="s">
        <v>231</v>
      </c>
      <c r="M50" s="696" t="s">
        <v>240</v>
      </c>
      <c r="N50" s="736" t="s">
        <v>18</v>
      </c>
      <c r="O50" s="736" t="s">
        <v>30</v>
      </c>
      <c r="P50" s="1080" t="s">
        <v>19</v>
      </c>
      <c r="Q50" s="1074" t="s">
        <v>33</v>
      </c>
      <c r="R50" s="698" t="s">
        <v>3888</v>
      </c>
      <c r="S50" s="1041" t="s">
        <v>33</v>
      </c>
      <c r="T50" s="908" t="s">
        <v>3553</v>
      </c>
      <c r="U50" s="905" t="s">
        <v>592</v>
      </c>
      <c r="V50" s="905" t="s">
        <v>13821</v>
      </c>
      <c r="W50" s="1068" t="s">
        <v>1773</v>
      </c>
      <c r="X50" s="1064">
        <v>34309</v>
      </c>
      <c r="Y50" s="1066">
        <v>35045</v>
      </c>
      <c r="Z50" s="1046">
        <v>1996</v>
      </c>
      <c r="AA50" s="1064">
        <v>35284</v>
      </c>
      <c r="AB50" s="1065">
        <v>37802</v>
      </c>
      <c r="AC50" s="1066">
        <v>37986</v>
      </c>
      <c r="AD50" s="1049">
        <v>0</v>
      </c>
      <c r="AE50" s="746">
        <v>24.3</v>
      </c>
      <c r="AF50" s="744">
        <v>0</v>
      </c>
      <c r="AG50" s="690">
        <v>24.3</v>
      </c>
      <c r="AH50" s="747" t="s">
        <v>33</v>
      </c>
      <c r="AI50" s="744">
        <v>0</v>
      </c>
      <c r="AJ50" s="1101">
        <v>24.3</v>
      </c>
      <c r="AK50" s="1102">
        <v>20.030826730000001</v>
      </c>
      <c r="AL50" s="1085"/>
      <c r="AM50" s="632"/>
      <c r="AN50" s="632">
        <v>4</v>
      </c>
      <c r="AO50" s="632"/>
      <c r="AP50" s="632"/>
      <c r="AQ50" s="757"/>
      <c r="AR50" s="778" t="s">
        <v>9244</v>
      </c>
      <c r="AS50" s="784">
        <f>AT50+AU50</f>
        <v>3.82</v>
      </c>
      <c r="AT50" s="784">
        <v>3.73</v>
      </c>
      <c r="AU50" s="785">
        <v>0.09</v>
      </c>
      <c r="AV50" s="806" t="s">
        <v>9245</v>
      </c>
      <c r="AW50" s="697" t="s">
        <v>4879</v>
      </c>
      <c r="AX50" s="697" t="s">
        <v>8089</v>
      </c>
      <c r="AY50" s="823" t="s">
        <v>33</v>
      </c>
      <c r="AZ50" s="736"/>
      <c r="BA50" s="736"/>
      <c r="BB50" s="840" t="s">
        <v>26</v>
      </c>
      <c r="BC50" s="841" t="s">
        <v>112</v>
      </c>
      <c r="BD50" s="846" t="s">
        <v>33</v>
      </c>
      <c r="BE50" s="840" t="s">
        <v>45</v>
      </c>
      <c r="BF50" s="841" t="s">
        <v>112</v>
      </c>
      <c r="BG50" s="842" t="s">
        <v>112</v>
      </c>
      <c r="BH50" s="905" t="s">
        <v>1371</v>
      </c>
      <c r="BI50" s="903" t="s">
        <v>13870</v>
      </c>
      <c r="BJ50" s="905" t="s">
        <v>4485</v>
      </c>
      <c r="BK50" s="903" t="s">
        <v>10472</v>
      </c>
      <c r="BL50" s="905" t="s">
        <v>4504</v>
      </c>
      <c r="BM50" s="903" t="s">
        <v>10473</v>
      </c>
      <c r="BN50" s="905" t="s">
        <v>0</v>
      </c>
      <c r="BO50" s="903" t="s">
        <v>0</v>
      </c>
      <c r="BP50" s="905" t="s">
        <v>0</v>
      </c>
      <c r="BQ50" s="903" t="s">
        <v>0</v>
      </c>
      <c r="BR50" s="909">
        <v>66</v>
      </c>
      <c r="BS50" s="903" t="s">
        <v>4532</v>
      </c>
      <c r="BT50" s="909">
        <v>51</v>
      </c>
      <c r="BU50" s="903" t="s">
        <v>4520</v>
      </c>
      <c r="BV50" s="909">
        <v>65</v>
      </c>
      <c r="BW50" s="903" t="s">
        <v>4509</v>
      </c>
      <c r="BX50" s="909">
        <v>59</v>
      </c>
      <c r="BY50" s="903" t="s">
        <v>4510</v>
      </c>
      <c r="BZ50" s="905" t="s">
        <v>0</v>
      </c>
      <c r="CA50" s="903" t="s">
        <v>4492</v>
      </c>
      <c r="CB50" s="340">
        <v>10</v>
      </c>
      <c r="CC50" s="249">
        <f>IF(ISBLANK(AL50),0,1)</f>
        <v>0</v>
      </c>
      <c r="CD50" s="414">
        <f>IF(ISBLANK(AM50),0,1)</f>
        <v>0</v>
      </c>
      <c r="CE50" s="414">
        <f>IF(ISBLANK(AN50),0,1)</f>
        <v>1</v>
      </c>
      <c r="CF50" s="414">
        <f>IF(ISBLANK(AO50),0,1)</f>
        <v>0</v>
      </c>
      <c r="CG50" s="414">
        <f>IF(ISBLANK(AP50),0,1)</f>
        <v>0</v>
      </c>
      <c r="CH50" s="436">
        <f>IF(ISBLANK(AQ50),0,1)</f>
        <v>0</v>
      </c>
      <c r="CI50" s="435">
        <f>IF($W50="Dropped","-",DAYS360(X50,Y50,TRUE)/360)</f>
        <v>2.0166666666666666</v>
      </c>
      <c r="CJ50" s="416">
        <f>IF(OR($W50="Pipeline",$W50="Dropped"),"-",IF(OR($AA50="-",$AA50="n/a"),"-",DAYS360(Y50,AA50,TRUE)/360))</f>
        <v>0.65277777777777779</v>
      </c>
      <c r="CK50" s="416">
        <f>IF(OR($W50="Pipeline",$W50="Dropped"),"-",IF($AC50="-","-",IF(OR($AA50="-",$AA50="n/a"),DAYS360(Y50,AC50,TRUE)/360,DAYS360(AA50,AC50,TRUE)/360)))</f>
        <v>7.3972222222222221</v>
      </c>
      <c r="CL50" s="416">
        <f>IF(OR($W50="Pipeline",$W50="Dropped"),"-",IF($AC50="-","-",DAYS360(X50,AC50,TRUE)/360))</f>
        <v>10.066666666666666</v>
      </c>
      <c r="CM50" s="437">
        <f>IF(OR($W50="Pipeline",$W50="Dropped"),"-",IF($AC50="-","-",DAYS360(AB50,AC50,TRUE)/360))</f>
        <v>0.5</v>
      </c>
      <c r="CN50" s="344">
        <f>IF(W50="Closed",IF(AC50="-","-",YEAR(AC50)),"-")</f>
        <v>2003</v>
      </c>
      <c r="CO50" s="344" t="str">
        <f>IF(W50="Closed",IF(OR(BE50="S",BE50="MS",BE50="HS"),"S",IF(OR(BE50="U",BE50="MU",BE50="HU"),"U",IF(OR(BE50="NA",BE50="NR",BE50="NV",BE50="?",BE50="#"),"NR","-"))),"-")</f>
        <v>U</v>
      </c>
      <c r="CP50" s="249">
        <v>0</v>
      </c>
      <c r="CQ50" s="414">
        <v>0</v>
      </c>
      <c r="CR50" s="414">
        <v>2</v>
      </c>
      <c r="CS50" s="414">
        <v>0</v>
      </c>
      <c r="CT50" s="414">
        <v>0</v>
      </c>
      <c r="CU50" s="436">
        <v>0</v>
      </c>
      <c r="CV50" s="432" t="str">
        <f>IF(OR(DC50="-",DC50="",DC50="n/a"),"-",HYPERLINK(DC50,"PAD"))</f>
        <v>-</v>
      </c>
      <c r="CW50" s="417" t="str">
        <f>IF(OR(DD50="-",DD50="",DD50="n/a"),"-",HYPERLINK(DD50,"ICR"))</f>
        <v>ICR</v>
      </c>
      <c r="CX50" s="438" t="str">
        <f>IF(OR(DE50="-",DE50="",DE50="n/a"),"-",HYPERLINK(DE50,"IEG"))</f>
        <v>IEG</v>
      </c>
      <c r="CY50" s="687" t="str">
        <f>IF(OR(DF50="-",DF50="",DF50="n/a"),"-",HYPERLINK(DF50,"PPAR"))</f>
        <v>PPAR</v>
      </c>
      <c r="CZ50" s="665" t="str">
        <f>IF(OR(DG50="-",DG50="",DG50="n/a"),"-",HYPERLINK(DG50,"PCR"))</f>
        <v>-</v>
      </c>
      <c r="DA50" s="665" t="str">
        <f>IF(OR(DH50="-",DH50="",DH50="n/a"),"-",HYPERLINK(DH50,"PP"))</f>
        <v>-</v>
      </c>
      <c r="DB50" s="688" t="str">
        <f>IF(OR(DI50="-",DI50="",DI50="n/a"),"-",HYPERLINK(DI50,"TA"))</f>
        <v>-</v>
      </c>
      <c r="DC50" s="897" t="s">
        <v>33</v>
      </c>
      <c r="DD50" s="897" t="s">
        <v>10624</v>
      </c>
      <c r="DE50" s="897" t="s">
        <v>10625</v>
      </c>
      <c r="DF50" s="897" t="s">
        <v>10626</v>
      </c>
      <c r="DG50" s="897" t="s">
        <v>33</v>
      </c>
      <c r="DH50" s="897" t="s">
        <v>33</v>
      </c>
      <c r="DI50" s="897" t="s">
        <v>33</v>
      </c>
      <c r="DJ50" s="734"/>
    </row>
    <row r="51" spans="1:114" ht="14.1" customHeight="1" x14ac:dyDescent="0.25">
      <c r="A51" s="702">
        <f>ROW()-1</f>
        <v>50</v>
      </c>
      <c r="B51" s="713" t="s">
        <v>9406</v>
      </c>
      <c r="C51" s="711" t="str">
        <f>HYPERLINK(E51,"OP")</f>
        <v>OP</v>
      </c>
      <c r="D51" s="711" t="str">
        <f>HYPERLINK(F51,"Prj")</f>
        <v>Prj</v>
      </c>
      <c r="E51" s="705" t="s">
        <v>9728</v>
      </c>
      <c r="F51" s="424" t="s">
        <v>9729</v>
      </c>
      <c r="G51" s="414" t="s">
        <v>33</v>
      </c>
      <c r="H51" s="414" t="s">
        <v>33</v>
      </c>
      <c r="I51" s="694" t="s">
        <v>33</v>
      </c>
      <c r="J51" s="695" t="s">
        <v>9549</v>
      </c>
      <c r="K51" s="727" t="s">
        <v>33</v>
      </c>
      <c r="L51" s="735" t="s">
        <v>193</v>
      </c>
      <c r="M51" s="695" t="s">
        <v>360</v>
      </c>
      <c r="N51" s="735" t="s">
        <v>18</v>
      </c>
      <c r="O51" s="735" t="s">
        <v>30</v>
      </c>
      <c r="P51" s="1080" t="s">
        <v>1763</v>
      </c>
      <c r="Q51" s="1074" t="s">
        <v>33</v>
      </c>
      <c r="R51" s="698" t="s">
        <v>33</v>
      </c>
      <c r="S51" s="907" t="s">
        <v>3574</v>
      </c>
      <c r="T51" s="908" t="s">
        <v>10286</v>
      </c>
      <c r="U51" s="905" t="s">
        <v>573</v>
      </c>
      <c r="V51" s="905" t="s">
        <v>10387</v>
      </c>
      <c r="W51" s="1068" t="s">
        <v>1773</v>
      </c>
      <c r="X51" s="1064">
        <v>33813</v>
      </c>
      <c r="Y51" s="1066">
        <v>34592</v>
      </c>
      <c r="Z51" s="1046">
        <v>1995</v>
      </c>
      <c r="AA51" s="1064">
        <v>34929</v>
      </c>
      <c r="AB51" s="1065">
        <v>36707</v>
      </c>
      <c r="AC51" s="1066">
        <v>37072</v>
      </c>
      <c r="AD51" s="1051">
        <v>190</v>
      </c>
      <c r="AE51" s="746">
        <v>0</v>
      </c>
      <c r="AF51" s="744">
        <v>0</v>
      </c>
      <c r="AG51" s="690">
        <v>190</v>
      </c>
      <c r="AH51" s="747" t="s">
        <v>33</v>
      </c>
      <c r="AI51" s="744">
        <v>0</v>
      </c>
      <c r="AJ51" s="1103">
        <v>168.69335100000001</v>
      </c>
      <c r="AK51" s="1104">
        <v>159.97898358</v>
      </c>
      <c r="AL51" s="646"/>
      <c r="AM51" s="647">
        <v>21</v>
      </c>
      <c r="AN51" s="647"/>
      <c r="AO51" s="647"/>
      <c r="AP51" s="647"/>
      <c r="AQ51" s="648"/>
      <c r="AR51" s="778" t="s">
        <v>9930</v>
      </c>
      <c r="AS51" s="649">
        <v>65.2</v>
      </c>
      <c r="AT51" s="649">
        <v>65.2</v>
      </c>
      <c r="AU51" s="650">
        <v>0</v>
      </c>
      <c r="AV51" s="686" t="s">
        <v>9867</v>
      </c>
      <c r="AW51" s="695" t="s">
        <v>9550</v>
      </c>
      <c r="AX51" s="695" t="s">
        <v>9551</v>
      </c>
      <c r="AY51" s="822" t="s">
        <v>33</v>
      </c>
      <c r="AZ51" s="735"/>
      <c r="BA51" s="735"/>
      <c r="BB51" s="843" t="s">
        <v>26</v>
      </c>
      <c r="BC51" s="844" t="s">
        <v>26</v>
      </c>
      <c r="BD51" s="845" t="s">
        <v>26</v>
      </c>
      <c r="BE51" s="843" t="s">
        <v>22</v>
      </c>
      <c r="BF51" s="844" t="s">
        <v>26</v>
      </c>
      <c r="BG51" s="845" t="s">
        <v>26</v>
      </c>
      <c r="BH51" s="905" t="s">
        <v>4515</v>
      </c>
      <c r="BI51" s="903" t="s">
        <v>4704</v>
      </c>
      <c r="BJ51" s="905" t="s">
        <v>4485</v>
      </c>
      <c r="BK51" s="903" t="s">
        <v>10472</v>
      </c>
      <c r="BL51" s="905" t="s">
        <v>4525</v>
      </c>
      <c r="BM51" s="903" t="s">
        <v>10476</v>
      </c>
      <c r="BN51" s="905" t="s">
        <v>4493</v>
      </c>
      <c r="BO51" s="903" t="s">
        <v>4705</v>
      </c>
      <c r="BP51" s="905" t="s">
        <v>0</v>
      </c>
      <c r="BQ51" s="903" t="s">
        <v>0</v>
      </c>
      <c r="BR51" s="909">
        <v>65</v>
      </c>
      <c r="BS51" s="903" t="s">
        <v>4509</v>
      </c>
      <c r="BT51" s="909">
        <v>71</v>
      </c>
      <c r="BU51" s="903" t="s">
        <v>4521</v>
      </c>
      <c r="BV51" s="909">
        <v>78</v>
      </c>
      <c r="BW51" s="903" t="s">
        <v>4511</v>
      </c>
      <c r="BX51" s="909">
        <v>26</v>
      </c>
      <c r="BY51" s="903" t="s">
        <v>4517</v>
      </c>
      <c r="BZ51" s="909">
        <v>57</v>
      </c>
      <c r="CA51" s="903" t="s">
        <v>4527</v>
      </c>
      <c r="CB51" s="340">
        <v>10</v>
      </c>
      <c r="CC51" s="249">
        <f>IF(ISBLANK(AL51),0,1)</f>
        <v>0</v>
      </c>
      <c r="CD51" s="414">
        <f>IF(ISBLANK(AM51),0,1)</f>
        <v>1</v>
      </c>
      <c r="CE51" s="414">
        <f>IF(ISBLANK(AN51),0,1)</f>
        <v>0</v>
      </c>
      <c r="CF51" s="414">
        <f>IF(ISBLANK(AO51),0,1)</f>
        <v>0</v>
      </c>
      <c r="CG51" s="414">
        <f>IF(ISBLANK(AP51),0,1)</f>
        <v>0</v>
      </c>
      <c r="CH51" s="436">
        <f>IF(ISBLANK(AQ51),0,1)</f>
        <v>0</v>
      </c>
      <c r="CI51" s="435">
        <f>IF($W51="Dropped","-",DAYS360(X51,Y51,TRUE)/360)</f>
        <v>2.1305555555555555</v>
      </c>
      <c r="CJ51" s="416">
        <f>IF(OR($W51="Pipeline",$W51="Dropped"),"-",IF(OR($AA51="-",$AA51="n/a"),"-",DAYS360(Y51,AA51,TRUE)/360))</f>
        <v>0.92500000000000004</v>
      </c>
      <c r="CK51" s="416">
        <f>IF(OR($W51="Pipeline",$W51="Dropped"),"-",IF($AC51="-","-",IF(OR($AA51="-",$AA51="n/a"),DAYS360(Y51,AC51,TRUE)/360,DAYS360(AA51,AC51,TRUE)/360)))</f>
        <v>5.8666666666666663</v>
      </c>
      <c r="CL51" s="416">
        <f>IF(OR($W51="Pipeline",$W51="Dropped"),"-",IF($AC51="-","-",DAYS360(X51,AC51,TRUE)/360))</f>
        <v>8.9222222222222225</v>
      </c>
      <c r="CM51" s="437">
        <f>IF(OR($W51="Pipeline",$W51="Dropped"),"-",IF($AC51="-","-",DAYS360(AB51,AC51,TRUE)/360))</f>
        <v>1</v>
      </c>
      <c r="CN51" s="344">
        <f>IF(W51="Closed",IF(AC51="-","-",YEAR(AC51)),"-")</f>
        <v>2001</v>
      </c>
      <c r="CO51" s="344" t="str">
        <f>IF(W51="Closed",IF(OR(BE51="S",BE51="MS",BE51="HS"),"S",IF(OR(BE51="U",BE51="MU",BE51="HU"),"U",IF(OR(BE51="NA",BE51="NR",BE51="NV",BE51="?",BE51="#"),"NR","-"))),"-")</f>
        <v>S</v>
      </c>
      <c r="CP51" s="249">
        <v>0</v>
      </c>
      <c r="CQ51" s="414">
        <v>3</v>
      </c>
      <c r="CR51" s="414">
        <v>3</v>
      </c>
      <c r="CS51" s="414">
        <v>0</v>
      </c>
      <c r="CT51" s="414">
        <v>0</v>
      </c>
      <c r="CU51" s="436">
        <v>0</v>
      </c>
      <c r="CV51" s="432" t="str">
        <f>IF(OR(DC51="-",DC51="",DC51="n/a"),"-",HYPERLINK(DC51,"PAD"))</f>
        <v>-</v>
      </c>
      <c r="CW51" s="417" t="str">
        <f>IF(OR(DD51="-",DD51="",DD51="n/a"),"-",HYPERLINK(DD51,"ICR"))</f>
        <v>ICR</v>
      </c>
      <c r="CX51" s="438" t="str">
        <f>IF(OR(DE51="-",DE51="",DE51="n/a"),"-",HYPERLINK(DE51,"IEG"))</f>
        <v>IEG</v>
      </c>
      <c r="CY51" s="687" t="str">
        <f>IF(OR(DF51="-",DF51="",DF51="n/a"),"-",HYPERLINK(DF51,"PPAR"))</f>
        <v>-</v>
      </c>
      <c r="CZ51" s="665" t="str">
        <f>IF(OR(DG51="-",DG51="",DG51="n/a"),"-",HYPERLINK(DG51,"PCR"))</f>
        <v>-</v>
      </c>
      <c r="DA51" s="665" t="str">
        <f>IF(OR(DH51="-",DH51="",DH51="n/a"),"-",HYPERLINK(DH51,"PP"))</f>
        <v>-</v>
      </c>
      <c r="DB51" s="688" t="str">
        <f>IF(OR(DI51="-",DI51="",DI51="n/a"),"-",HYPERLINK(DI51,"TA"))</f>
        <v>-</v>
      </c>
      <c r="DC51" s="897" t="s">
        <v>33</v>
      </c>
      <c r="DD51" s="897" t="s">
        <v>10627</v>
      </c>
      <c r="DE51" s="897" t="s">
        <v>10628</v>
      </c>
      <c r="DF51" s="897" t="s">
        <v>33</v>
      </c>
      <c r="DG51" s="897" t="s">
        <v>33</v>
      </c>
      <c r="DH51" s="897" t="s">
        <v>33</v>
      </c>
      <c r="DI51" s="897" t="s">
        <v>33</v>
      </c>
      <c r="DJ51" s="734"/>
    </row>
    <row r="52" spans="1:114" ht="14.1" customHeight="1" x14ac:dyDescent="0.25">
      <c r="A52" s="703">
        <f>ROW()-1</f>
        <v>51</v>
      </c>
      <c r="B52" s="710" t="s">
        <v>4897</v>
      </c>
      <c r="C52" s="711" t="str">
        <f>HYPERLINK(E52,"OP")</f>
        <v>OP</v>
      </c>
      <c r="D52" s="711" t="str">
        <f>HYPERLINK(F52,"Prj")</f>
        <v>Prj</v>
      </c>
      <c r="E52" s="663" t="s">
        <v>7212</v>
      </c>
      <c r="F52" s="422" t="s">
        <v>5850</v>
      </c>
      <c r="G52" s="414" t="s">
        <v>33</v>
      </c>
      <c r="H52" s="414" t="s">
        <v>33</v>
      </c>
      <c r="I52" s="694" t="s">
        <v>33</v>
      </c>
      <c r="J52" s="697" t="s">
        <v>4898</v>
      </c>
      <c r="K52" s="727" t="s">
        <v>33</v>
      </c>
      <c r="L52" s="736" t="s">
        <v>193</v>
      </c>
      <c r="M52" s="697" t="s">
        <v>360</v>
      </c>
      <c r="N52" s="736" t="s">
        <v>18</v>
      </c>
      <c r="O52" s="736" t="s">
        <v>30</v>
      </c>
      <c r="P52" s="1080" t="s">
        <v>1419</v>
      </c>
      <c r="Q52" s="1074" t="s">
        <v>33</v>
      </c>
      <c r="R52" s="698" t="s">
        <v>33</v>
      </c>
      <c r="S52" s="1041" t="s">
        <v>33</v>
      </c>
      <c r="T52" s="908" t="s">
        <v>3636</v>
      </c>
      <c r="U52" s="905" t="s">
        <v>573</v>
      </c>
      <c r="V52" s="905" t="s">
        <v>612</v>
      </c>
      <c r="W52" s="1068" t="s">
        <v>1773</v>
      </c>
      <c r="X52" s="1064">
        <v>34556</v>
      </c>
      <c r="Y52" s="1066">
        <v>34823</v>
      </c>
      <c r="Z52" s="1046">
        <v>1995</v>
      </c>
      <c r="AA52" s="1064">
        <v>35243</v>
      </c>
      <c r="AB52" s="1065">
        <v>37437</v>
      </c>
      <c r="AC52" s="1066">
        <v>38533</v>
      </c>
      <c r="AD52" s="1049">
        <v>225</v>
      </c>
      <c r="AE52" s="746">
        <v>0</v>
      </c>
      <c r="AF52" s="744">
        <v>0</v>
      </c>
      <c r="AG52" s="690">
        <v>225</v>
      </c>
      <c r="AH52" s="747" t="s">
        <v>33</v>
      </c>
      <c r="AI52" s="744">
        <v>0</v>
      </c>
      <c r="AJ52" s="1101">
        <v>225</v>
      </c>
      <c r="AK52" s="1102">
        <v>224.37397435</v>
      </c>
      <c r="AL52" s="1085"/>
      <c r="AM52" s="632" t="s">
        <v>2664</v>
      </c>
      <c r="AN52" s="632">
        <v>6</v>
      </c>
      <c r="AO52" s="632"/>
      <c r="AP52" s="632"/>
      <c r="AQ52" s="757"/>
      <c r="AR52" s="783" t="s">
        <v>5640</v>
      </c>
      <c r="AS52" s="784">
        <f>AT52+AU52</f>
        <v>127.8</v>
      </c>
      <c r="AT52" s="784">
        <v>127.8</v>
      </c>
      <c r="AU52" s="785">
        <v>0</v>
      </c>
      <c r="AV52" s="806" t="s">
        <v>5641</v>
      </c>
      <c r="AW52" s="697" t="s">
        <v>4899</v>
      </c>
      <c r="AX52" s="697" t="s">
        <v>4900</v>
      </c>
      <c r="AY52" s="823">
        <v>38692</v>
      </c>
      <c r="AZ52" s="736" t="s">
        <v>26</v>
      </c>
      <c r="BA52" s="736" t="s">
        <v>26</v>
      </c>
      <c r="BB52" s="840" t="s">
        <v>26</v>
      </c>
      <c r="BC52" s="841" t="s">
        <v>26</v>
      </c>
      <c r="BD52" s="846" t="s">
        <v>33</v>
      </c>
      <c r="BE52" s="840" t="s">
        <v>22</v>
      </c>
      <c r="BF52" s="841" t="s">
        <v>22</v>
      </c>
      <c r="BG52" s="842" t="s">
        <v>26</v>
      </c>
      <c r="BH52" s="905" t="s">
        <v>4525</v>
      </c>
      <c r="BI52" s="903" t="s">
        <v>10476</v>
      </c>
      <c r="BJ52" s="905" t="s">
        <v>4568</v>
      </c>
      <c r="BK52" s="903" t="s">
        <v>10484</v>
      </c>
      <c r="BL52" s="905" t="s">
        <v>1374</v>
      </c>
      <c r="BM52" s="903" t="s">
        <v>4581</v>
      </c>
      <c r="BN52" s="905" t="s">
        <v>13072</v>
      </c>
      <c r="BO52" s="903" t="s">
        <v>4508</v>
      </c>
      <c r="BP52" s="905" t="s">
        <v>4518</v>
      </c>
      <c r="BQ52" s="903" t="s">
        <v>10475</v>
      </c>
      <c r="BR52" s="909">
        <v>78</v>
      </c>
      <c r="BS52" s="903" t="s">
        <v>4511</v>
      </c>
      <c r="BT52" s="909">
        <v>27</v>
      </c>
      <c r="BU52" s="903" t="s">
        <v>4490</v>
      </c>
      <c r="BV52" s="909">
        <v>39</v>
      </c>
      <c r="BW52" s="903" t="s">
        <v>4545</v>
      </c>
      <c r="BX52" s="909">
        <v>72</v>
      </c>
      <c r="BY52" s="903" t="s">
        <v>4551</v>
      </c>
      <c r="BZ52" s="909">
        <v>73</v>
      </c>
      <c r="CA52" s="903" t="s">
        <v>4534</v>
      </c>
      <c r="CB52" s="340">
        <v>10</v>
      </c>
      <c r="CC52" s="249">
        <f>IF(ISBLANK(AL52),0,1)</f>
        <v>0</v>
      </c>
      <c r="CD52" s="414">
        <f>IF(ISBLANK(AM52),0,1)</f>
        <v>1</v>
      </c>
      <c r="CE52" s="414">
        <f>IF(ISBLANK(AN52),0,1)</f>
        <v>1</v>
      </c>
      <c r="CF52" s="414">
        <f>IF(ISBLANK(AO52),0,1)</f>
        <v>0</v>
      </c>
      <c r="CG52" s="414">
        <f>IF(ISBLANK(AP52),0,1)</f>
        <v>0</v>
      </c>
      <c r="CH52" s="436">
        <f>IF(ISBLANK(AQ52),0,1)</f>
        <v>0</v>
      </c>
      <c r="CI52" s="435">
        <f>IF($W52="Dropped","-",DAYS360(X52,Y52,TRUE)/360)</f>
        <v>0.73333333333333328</v>
      </c>
      <c r="CJ52" s="416">
        <f>IF(OR($W52="Pipeline",$W52="Dropped"),"-",IF(OR($AA52="-",$AA52="n/a"),"-",DAYS360(Y52,AA52,TRUE)/360))</f>
        <v>1.1472222222222221</v>
      </c>
      <c r="CK52" s="416">
        <f>IF(OR($W52="Pipeline",$W52="Dropped"),"-",IF($AC52="-","-",IF(OR($AA52="-",$AA52="n/a"),DAYS360(Y52,AC52,TRUE)/360,DAYS360(AA52,AC52,TRUE)/360)))</f>
        <v>9.0083333333333329</v>
      </c>
      <c r="CL52" s="416">
        <f>IF(OR($W52="Pipeline",$W52="Dropped"),"-",IF($AC52="-","-",DAYS360(X52,AC52,TRUE)/360))</f>
        <v>10.888888888888889</v>
      </c>
      <c r="CM52" s="437">
        <f>IF(OR($W52="Pipeline",$W52="Dropped"),"-",IF($AC52="-","-",DAYS360(AB52,AC52,TRUE)/360))</f>
        <v>3</v>
      </c>
      <c r="CN52" s="344">
        <f>IF(W52="Closed",IF(AC52="-","-",YEAR(AC52)),"-")</f>
        <v>2005</v>
      </c>
      <c r="CO52" s="344" t="str">
        <f>IF(W52="Closed",IF(OR(BE52="S",BE52="MS",BE52="HS"),"S",IF(OR(BE52="U",BE52="MU",BE52="HU"),"U",IF(OR(BE52="NA",BE52="NR",BE52="NV",BE52="?",BE52="#"),"NR","-"))),"-")</f>
        <v>S</v>
      </c>
      <c r="CP52" s="249">
        <v>1</v>
      </c>
      <c r="CQ52" s="414">
        <v>1</v>
      </c>
      <c r="CR52" s="414">
        <v>0</v>
      </c>
      <c r="CS52" s="414">
        <v>0</v>
      </c>
      <c r="CT52" s="414">
        <v>1</v>
      </c>
      <c r="CU52" s="436">
        <v>2</v>
      </c>
      <c r="CV52" s="432" t="str">
        <f>IF(OR(DC52="-",DC52="",DC52="n/a"),"-",HYPERLINK(DC52,"PAD"))</f>
        <v>-</v>
      </c>
      <c r="CW52" s="417" t="str">
        <f>IF(OR(DD52="-",DD52="",DD52="n/a"),"-",HYPERLINK(DD52,"ICR"))</f>
        <v>ICR</v>
      </c>
      <c r="CX52" s="438" t="str">
        <f>IF(OR(DE52="-",DE52="",DE52="n/a"),"-",HYPERLINK(DE52,"IEG"))</f>
        <v>IEG</v>
      </c>
      <c r="CY52" s="687" t="str">
        <f>IF(OR(DF52="-",DF52="",DF52="n/a"),"-",HYPERLINK(DF52,"PPAR"))</f>
        <v>-</v>
      </c>
      <c r="CZ52" s="665" t="str">
        <f>IF(OR(DG52="-",DG52="",DG52="n/a"),"-",HYPERLINK(DG52,"PCR"))</f>
        <v>-</v>
      </c>
      <c r="DA52" s="665" t="str">
        <f>IF(OR(DH52="-",DH52="",DH52="n/a"),"-",HYPERLINK(DH52,"PP"))</f>
        <v>-</v>
      </c>
      <c r="DB52" s="688" t="str">
        <f>IF(OR(DI52="-",DI52="",DI52="n/a"),"-",HYPERLINK(DI52,"TA"))</f>
        <v>-</v>
      </c>
      <c r="DC52" s="897" t="s">
        <v>33</v>
      </c>
      <c r="DD52" s="897" t="s">
        <v>10629</v>
      </c>
      <c r="DE52" s="897" t="s">
        <v>10630</v>
      </c>
      <c r="DF52" s="897" t="s">
        <v>33</v>
      </c>
      <c r="DG52" s="897" t="s">
        <v>33</v>
      </c>
      <c r="DH52" s="897" t="s">
        <v>33</v>
      </c>
      <c r="DI52" s="897" t="s">
        <v>33</v>
      </c>
      <c r="DJ52" s="734"/>
    </row>
    <row r="53" spans="1:114" ht="14.1" customHeight="1" x14ac:dyDescent="0.25">
      <c r="A53" s="702">
        <f>ROW()-1</f>
        <v>52</v>
      </c>
      <c r="B53" s="710" t="s">
        <v>358</v>
      </c>
      <c r="C53" s="711" t="str">
        <f>HYPERLINK(E53,"OP")</f>
        <v>OP</v>
      </c>
      <c r="D53" s="711" t="str">
        <f>HYPERLINK(F53,"Prj")</f>
        <v>Prj</v>
      </c>
      <c r="E53" s="704" t="s">
        <v>6036</v>
      </c>
      <c r="F53" s="415" t="s">
        <v>6077</v>
      </c>
      <c r="G53" s="414" t="s">
        <v>33</v>
      </c>
      <c r="H53" s="414" t="s">
        <v>33</v>
      </c>
      <c r="I53" s="694" t="s">
        <v>33</v>
      </c>
      <c r="J53" s="686" t="s">
        <v>359</v>
      </c>
      <c r="K53" s="199" t="s">
        <v>33</v>
      </c>
      <c r="L53" s="693" t="s">
        <v>193</v>
      </c>
      <c r="M53" s="696" t="s">
        <v>360</v>
      </c>
      <c r="N53" s="693" t="s">
        <v>18</v>
      </c>
      <c r="O53" s="693" t="s">
        <v>54</v>
      </c>
      <c r="P53" s="1080" t="s">
        <v>1419</v>
      </c>
      <c r="Q53" s="1074" t="s">
        <v>33</v>
      </c>
      <c r="R53" s="698" t="s">
        <v>33</v>
      </c>
      <c r="S53" s="1041" t="s">
        <v>33</v>
      </c>
      <c r="T53" s="908" t="s">
        <v>3616</v>
      </c>
      <c r="U53" s="905" t="s">
        <v>573</v>
      </c>
      <c r="V53" s="905" t="s">
        <v>612</v>
      </c>
      <c r="W53" s="1068" t="s">
        <v>1773</v>
      </c>
      <c r="X53" s="1064">
        <v>33156</v>
      </c>
      <c r="Y53" s="1066">
        <v>33414</v>
      </c>
      <c r="Z53" s="1046">
        <v>1991</v>
      </c>
      <c r="AA53" s="1064">
        <v>33582</v>
      </c>
      <c r="AB53" s="1065">
        <v>34880</v>
      </c>
      <c r="AC53" s="1066">
        <v>35611</v>
      </c>
      <c r="AD53" s="1050">
        <v>23</v>
      </c>
      <c r="AE53" s="749">
        <v>0</v>
      </c>
      <c r="AF53" s="744">
        <v>0</v>
      </c>
      <c r="AG53" s="690">
        <v>23</v>
      </c>
      <c r="AH53" s="747" t="s">
        <v>33</v>
      </c>
      <c r="AI53" s="744">
        <v>0</v>
      </c>
      <c r="AJ53" s="1099">
        <v>23</v>
      </c>
      <c r="AK53" s="1100">
        <v>23</v>
      </c>
      <c r="AL53" s="1086"/>
      <c r="AM53" s="760" t="s">
        <v>2502</v>
      </c>
      <c r="AN53" s="760"/>
      <c r="AO53" s="760"/>
      <c r="AP53" s="760"/>
      <c r="AQ53" s="761">
        <v>13</v>
      </c>
      <c r="AR53" s="779" t="s">
        <v>2501</v>
      </c>
      <c r="AS53" s="649">
        <f>AT53+AU53</f>
        <v>18.344999999999999</v>
      </c>
      <c r="AT53" s="649">
        <f>1.2+4.55+6.23+2.68+1.09</f>
        <v>15.75</v>
      </c>
      <c r="AU53" s="650">
        <f>0.4+0.095+2.1</f>
        <v>2.5950000000000002</v>
      </c>
      <c r="AV53" s="807" t="s">
        <v>2503</v>
      </c>
      <c r="AW53" s="686" t="s">
        <v>2027</v>
      </c>
      <c r="AX53" s="686" t="s">
        <v>2298</v>
      </c>
      <c r="AY53" s="830" t="s">
        <v>33</v>
      </c>
      <c r="AZ53" s="693" t="s">
        <v>26</v>
      </c>
      <c r="BA53" s="693" t="s">
        <v>26</v>
      </c>
      <c r="BB53" s="625" t="s">
        <v>33</v>
      </c>
      <c r="BC53" s="626" t="s">
        <v>33</v>
      </c>
      <c r="BD53" s="633" t="s">
        <v>33</v>
      </c>
      <c r="BE53" s="625" t="s">
        <v>26</v>
      </c>
      <c r="BF53" s="626" t="s">
        <v>26</v>
      </c>
      <c r="BG53" s="633" t="s">
        <v>82</v>
      </c>
      <c r="BH53" s="905" t="s">
        <v>4485</v>
      </c>
      <c r="BI53" s="903" t="s">
        <v>10472</v>
      </c>
      <c r="BJ53" s="905" t="s">
        <v>4494</v>
      </c>
      <c r="BK53" s="903" t="s">
        <v>10485</v>
      </c>
      <c r="BL53" s="905" t="s">
        <v>0</v>
      </c>
      <c r="BM53" s="903" t="s">
        <v>0</v>
      </c>
      <c r="BN53" s="905" t="s">
        <v>0</v>
      </c>
      <c r="BO53" s="903" t="s">
        <v>0</v>
      </c>
      <c r="BP53" s="905" t="s">
        <v>0</v>
      </c>
      <c r="BQ53" s="903" t="s">
        <v>0</v>
      </c>
      <c r="BR53" s="909">
        <v>25</v>
      </c>
      <c r="BS53" s="903" t="s">
        <v>4489</v>
      </c>
      <c r="BT53" s="909">
        <v>43</v>
      </c>
      <c r="BU53" s="903" t="s">
        <v>4496</v>
      </c>
      <c r="BV53" s="905" t="s">
        <v>0</v>
      </c>
      <c r="BW53" s="903" t="s">
        <v>4492</v>
      </c>
      <c r="BX53" s="905" t="s">
        <v>0</v>
      </c>
      <c r="BY53" s="903" t="s">
        <v>4492</v>
      </c>
      <c r="BZ53" s="905" t="s">
        <v>0</v>
      </c>
      <c r="CA53" s="903" t="s">
        <v>4492</v>
      </c>
      <c r="CB53" s="340">
        <v>10</v>
      </c>
      <c r="CC53" s="249">
        <f>IF(ISBLANK(AL53),0,1)</f>
        <v>0</v>
      </c>
      <c r="CD53" s="414">
        <f>IF(ISBLANK(AM53),0,1)</f>
        <v>1</v>
      </c>
      <c r="CE53" s="414">
        <f>IF(ISBLANK(AN53),0,1)</f>
        <v>0</v>
      </c>
      <c r="CF53" s="414">
        <f>IF(ISBLANK(AO53),0,1)</f>
        <v>0</v>
      </c>
      <c r="CG53" s="414">
        <f>IF(ISBLANK(AP53),0,1)</f>
        <v>0</v>
      </c>
      <c r="CH53" s="436">
        <f>IF(ISBLANK(AQ53),0,1)</f>
        <v>1</v>
      </c>
      <c r="CI53" s="435">
        <f>IF($W53="Dropped","-",DAYS360(X53,Y53,TRUE)/360)</f>
        <v>0.70833333333333337</v>
      </c>
      <c r="CJ53" s="416">
        <f>IF(OR($W53="Pipeline",$W53="Dropped"),"-",IF(OR($AA53="-",$AA53="n/a"),"-",DAYS360(Y53,AA53,TRUE)/360))</f>
        <v>0.45833333333333331</v>
      </c>
      <c r="CK53" s="416">
        <f>IF(OR($W53="Pipeline",$W53="Dropped"),"-",IF($AC53="-","-",IF(OR($AA53="-",$AA53="n/a"),DAYS360(Y53,AC53,TRUE)/360,DAYS360(AA53,AC53,TRUE)/360)))</f>
        <v>5.5555555555555554</v>
      </c>
      <c r="CL53" s="416">
        <f>IF(OR($W53="Pipeline",$W53="Dropped"),"-",IF($AC53="-","-",DAYS360(X53,AC53,TRUE)/360))</f>
        <v>6.7222222222222223</v>
      </c>
      <c r="CM53" s="437">
        <f>IF(OR($W53="Pipeline",$W53="Dropped"),"-",IF($AC53="-","-",DAYS360(AB53,AC53,TRUE)/360))</f>
        <v>2</v>
      </c>
      <c r="CN53" s="344">
        <f>IF(W53="Closed",IF(AC53="-","-",YEAR(AC53)),"-")</f>
        <v>1997</v>
      </c>
      <c r="CO53" s="344" t="str">
        <f>IF(W53="Closed",IF(OR(BE53="S",BE53="MS",BE53="HS"),"S",IF(OR(BE53="U",BE53="MU",BE53="HU"),"U",IF(OR(BE53="NA",BE53="NR",BE53="NV",BE53="?",BE53="#"),"NR","-"))),"-")</f>
        <v>S</v>
      </c>
      <c r="CP53" s="249">
        <v>0</v>
      </c>
      <c r="CQ53" s="414">
        <v>3</v>
      </c>
      <c r="CR53" s="414">
        <v>0</v>
      </c>
      <c r="CS53" s="414">
        <v>0</v>
      </c>
      <c r="CT53" s="414">
        <v>0</v>
      </c>
      <c r="CU53" s="436">
        <v>0</v>
      </c>
      <c r="CV53" s="432" t="str">
        <f>IF(OR(DC53="-",DC53="",DC53="n/a"),"-",HYPERLINK(DC53,"PAD"))</f>
        <v>-</v>
      </c>
      <c r="CW53" s="417" t="str">
        <f>IF(OR(DD53="-",DD53="",DD53="n/a"),"-",HYPERLINK(DD53,"ICR"))</f>
        <v>ICR</v>
      </c>
      <c r="CX53" s="438" t="str">
        <f>IF(OR(DE53="-",DE53="",DE53="n/a"),"-",HYPERLINK(DE53,"IEG"))</f>
        <v>IEG</v>
      </c>
      <c r="CY53" s="687" t="str">
        <f>IF(OR(DF53="-",DF53="",DF53="n/a"),"-",HYPERLINK(DF53,"PPAR"))</f>
        <v>-</v>
      </c>
      <c r="CZ53" s="665" t="str">
        <f>IF(OR(DG53="-",DG53="",DG53="n/a"),"-",HYPERLINK(DG53,"PCR"))</f>
        <v>-</v>
      </c>
      <c r="DA53" s="665" t="str">
        <f>IF(OR(DH53="-",DH53="",DH53="n/a"),"-",HYPERLINK(DH53,"PP"))</f>
        <v>-</v>
      </c>
      <c r="DB53" s="688" t="str">
        <f>IF(OR(DI53="-",DI53="",DI53="n/a"),"-",HYPERLINK(DI53,"TA"))</f>
        <v>-</v>
      </c>
      <c r="DC53" s="897" t="s">
        <v>33</v>
      </c>
      <c r="DD53" s="897" t="s">
        <v>10631</v>
      </c>
      <c r="DE53" s="897" t="s">
        <v>10632</v>
      </c>
      <c r="DF53" s="897" t="s">
        <v>33</v>
      </c>
      <c r="DG53" s="897" t="s">
        <v>33</v>
      </c>
      <c r="DH53" s="897" t="s">
        <v>33</v>
      </c>
      <c r="DI53" s="897" t="s">
        <v>33</v>
      </c>
      <c r="DJ53" s="734"/>
    </row>
    <row r="54" spans="1:114" ht="14.1" customHeight="1" x14ac:dyDescent="0.25">
      <c r="A54" s="702">
        <f>ROW()-1</f>
        <v>53</v>
      </c>
      <c r="B54" s="713" t="s">
        <v>7894</v>
      </c>
      <c r="C54" s="711" t="str">
        <f>HYPERLINK(E54,"OP")</f>
        <v>OP</v>
      </c>
      <c r="D54" s="711" t="str">
        <f>HYPERLINK(F54,"Prj")</f>
        <v>Prj</v>
      </c>
      <c r="E54" s="631" t="s">
        <v>8633</v>
      </c>
      <c r="F54" s="413" t="s">
        <v>8634</v>
      </c>
      <c r="G54" s="414" t="s">
        <v>33</v>
      </c>
      <c r="H54" s="414" t="s">
        <v>33</v>
      </c>
      <c r="I54" s="694" t="s">
        <v>33</v>
      </c>
      <c r="J54" s="697" t="s">
        <v>7895</v>
      </c>
      <c r="K54" s="727" t="s">
        <v>33</v>
      </c>
      <c r="L54" s="736" t="s">
        <v>193</v>
      </c>
      <c r="M54" s="697" t="s">
        <v>360</v>
      </c>
      <c r="N54" s="736" t="s">
        <v>18</v>
      </c>
      <c r="O54" s="736" t="s">
        <v>1432</v>
      </c>
      <c r="P54" s="1080" t="s">
        <v>36</v>
      </c>
      <c r="Q54" s="1074" t="s">
        <v>33</v>
      </c>
      <c r="R54" s="698" t="s">
        <v>33</v>
      </c>
      <c r="S54" s="1041" t="s">
        <v>33</v>
      </c>
      <c r="T54" s="908" t="s">
        <v>7896</v>
      </c>
      <c r="U54" s="905" t="s">
        <v>573</v>
      </c>
      <c r="V54" s="905" t="s">
        <v>1415</v>
      </c>
      <c r="W54" s="1068" t="s">
        <v>1773</v>
      </c>
      <c r="X54" s="1064">
        <v>34205</v>
      </c>
      <c r="Y54" s="1066">
        <v>34914</v>
      </c>
      <c r="Z54" s="1046">
        <v>1996</v>
      </c>
      <c r="AA54" s="1064">
        <v>35125</v>
      </c>
      <c r="AB54" s="1065">
        <v>37072</v>
      </c>
      <c r="AC54" s="1066">
        <v>37256</v>
      </c>
      <c r="AD54" s="1049">
        <v>101.4</v>
      </c>
      <c r="AE54" s="746">
        <v>0</v>
      </c>
      <c r="AF54" s="744">
        <v>0</v>
      </c>
      <c r="AG54" s="690">
        <v>101.4</v>
      </c>
      <c r="AH54" s="747" t="s">
        <v>33</v>
      </c>
      <c r="AI54" s="744">
        <v>0</v>
      </c>
      <c r="AJ54" s="1101">
        <v>79.625764419999996</v>
      </c>
      <c r="AK54" s="1102">
        <v>77.819108330000006</v>
      </c>
      <c r="AL54" s="1085"/>
      <c r="AM54" s="632"/>
      <c r="AN54" s="632">
        <v>3</v>
      </c>
      <c r="AO54" s="632"/>
      <c r="AP54" s="632"/>
      <c r="AQ54" s="757"/>
      <c r="AR54" s="778" t="s">
        <v>9133</v>
      </c>
      <c r="AS54" s="784">
        <f>AT54+AU54</f>
        <v>3.3</v>
      </c>
      <c r="AT54" s="784">
        <v>2.2999999999999998</v>
      </c>
      <c r="AU54" s="785">
        <v>1</v>
      </c>
      <c r="AV54" s="734" t="s">
        <v>9134</v>
      </c>
      <c r="AW54" s="697" t="s">
        <v>5015</v>
      </c>
      <c r="AX54" s="697" t="s">
        <v>7688</v>
      </c>
      <c r="AY54" s="823" t="s">
        <v>33</v>
      </c>
      <c r="AZ54" s="736"/>
      <c r="BA54" s="736"/>
      <c r="BB54" s="840" t="s">
        <v>112</v>
      </c>
      <c r="BC54" s="841" t="s">
        <v>112</v>
      </c>
      <c r="BD54" s="842" t="s">
        <v>112</v>
      </c>
      <c r="BE54" s="840" t="s">
        <v>112</v>
      </c>
      <c r="BF54" s="841" t="s">
        <v>112</v>
      </c>
      <c r="BG54" s="842" t="s">
        <v>112</v>
      </c>
      <c r="BH54" s="905" t="s">
        <v>13072</v>
      </c>
      <c r="BI54" s="903" t="s">
        <v>4508</v>
      </c>
      <c r="BJ54" s="905" t="s">
        <v>4485</v>
      </c>
      <c r="BK54" s="903" t="s">
        <v>10472</v>
      </c>
      <c r="BL54" s="905" t="s">
        <v>0</v>
      </c>
      <c r="BM54" s="903" t="s">
        <v>0</v>
      </c>
      <c r="BN54" s="905" t="s">
        <v>0</v>
      </c>
      <c r="BO54" s="903" t="s">
        <v>0</v>
      </c>
      <c r="BP54" s="905" t="s">
        <v>0</v>
      </c>
      <c r="BQ54" s="903" t="s">
        <v>0</v>
      </c>
      <c r="BR54" s="909">
        <v>67</v>
      </c>
      <c r="BS54" s="903" t="s">
        <v>4577</v>
      </c>
      <c r="BT54" s="905" t="s">
        <v>0</v>
      </c>
      <c r="BU54" s="903" t="s">
        <v>4492</v>
      </c>
      <c r="BV54" s="905" t="s">
        <v>0</v>
      </c>
      <c r="BW54" s="903" t="s">
        <v>4492</v>
      </c>
      <c r="BX54" s="905" t="s">
        <v>0</v>
      </c>
      <c r="BY54" s="903" t="s">
        <v>4492</v>
      </c>
      <c r="BZ54" s="905" t="s">
        <v>0</v>
      </c>
      <c r="CA54" s="903" t="s">
        <v>4492</v>
      </c>
      <c r="CB54" s="340">
        <v>10</v>
      </c>
      <c r="CC54" s="249">
        <f>IF(ISBLANK(AL54),0,1)</f>
        <v>0</v>
      </c>
      <c r="CD54" s="414">
        <f>IF(ISBLANK(AM54),0,1)</f>
        <v>0</v>
      </c>
      <c r="CE54" s="414">
        <f>IF(ISBLANK(AN54),0,1)</f>
        <v>1</v>
      </c>
      <c r="CF54" s="414">
        <f>IF(ISBLANK(AO54),0,1)</f>
        <v>0</v>
      </c>
      <c r="CG54" s="414">
        <f>IF(ISBLANK(AP54),0,1)</f>
        <v>0</v>
      </c>
      <c r="CH54" s="436">
        <f>IF(ISBLANK(AQ54),0,1)</f>
        <v>0</v>
      </c>
      <c r="CI54" s="435">
        <f>IF($W54="Dropped","-",DAYS360(X54,Y54,TRUE)/360)</f>
        <v>1.9416666666666667</v>
      </c>
      <c r="CJ54" s="416">
        <f>IF(OR($W54="Pipeline",$W54="Dropped"),"-",IF(OR($AA54="-",$AA54="n/a"),"-",DAYS360(Y54,AA54,TRUE)/360))</f>
        <v>0.57777777777777772</v>
      </c>
      <c r="CK54" s="416">
        <f>IF(OR($W54="Pipeline",$W54="Dropped"),"-",IF($AC54="-","-",IF(OR($AA54="-",$AA54="n/a"),DAYS360(Y54,AC54,TRUE)/360,DAYS360(AA54,AC54,TRUE)/360)))</f>
        <v>5.8305555555555557</v>
      </c>
      <c r="CL54" s="416">
        <f>IF(OR($W54="Pipeline",$W54="Dropped"),"-",IF($AC54="-","-",DAYS360(X54,AC54,TRUE)/360))</f>
        <v>8.35</v>
      </c>
      <c r="CM54" s="437">
        <f>IF(OR($W54="Pipeline",$W54="Dropped"),"-",IF($AC54="-","-",DAYS360(AB54,AC54,TRUE)/360))</f>
        <v>0.5</v>
      </c>
      <c r="CN54" s="344">
        <f>IF(W54="Closed",IF(AC54="-","-",YEAR(AC54)),"-")</f>
        <v>2001</v>
      </c>
      <c r="CO54" s="344" t="str">
        <f>IF(W54="Closed",IF(OR(BE54="S",BE54="MS",BE54="HS"),"S",IF(OR(BE54="U",BE54="MU",BE54="HU"),"U",IF(OR(BE54="NA",BE54="NR",BE54="NV",BE54="?",BE54="#"),"NR","-"))),"-")</f>
        <v>U</v>
      </c>
      <c r="CP54" s="249">
        <v>0</v>
      </c>
      <c r="CQ54" s="414">
        <v>2</v>
      </c>
      <c r="CR54" s="414">
        <v>1</v>
      </c>
      <c r="CS54" s="414">
        <v>3</v>
      </c>
      <c r="CT54" s="414">
        <v>0</v>
      </c>
      <c r="CU54" s="436">
        <v>0</v>
      </c>
      <c r="CV54" s="432" t="str">
        <f>IF(OR(DC54="-",DC54="",DC54="n/a"),"-",HYPERLINK(DC54,"PAD"))</f>
        <v>-</v>
      </c>
      <c r="CW54" s="417" t="str">
        <f>IF(OR(DD54="-",DD54="",DD54="n/a"),"-",HYPERLINK(DD54,"ICR"))</f>
        <v>ICR</v>
      </c>
      <c r="CX54" s="438" t="str">
        <f>IF(OR(DE54="-",DE54="",DE54="n/a"),"-",HYPERLINK(DE54,"IEG"))</f>
        <v>IEG</v>
      </c>
      <c r="CY54" s="687" t="str">
        <f>IF(OR(DF54="-",DF54="",DF54="n/a"),"-",HYPERLINK(DF54,"PPAR"))</f>
        <v>-</v>
      </c>
      <c r="CZ54" s="665" t="str">
        <f>IF(OR(DG54="-",DG54="",DG54="n/a"),"-",HYPERLINK(DG54,"PCR"))</f>
        <v>-</v>
      </c>
      <c r="DA54" s="665" t="str">
        <f>IF(OR(DH54="-",DH54="",DH54="n/a"),"-",HYPERLINK(DH54,"PP"))</f>
        <v>-</v>
      </c>
      <c r="DB54" s="688" t="str">
        <f>IF(OR(DI54="-",DI54="",DI54="n/a"),"-",HYPERLINK(DI54,"TA"))</f>
        <v>-</v>
      </c>
      <c r="DC54" s="897" t="s">
        <v>33</v>
      </c>
      <c r="DD54" s="897" t="s">
        <v>10633</v>
      </c>
      <c r="DE54" s="897" t="s">
        <v>10634</v>
      </c>
      <c r="DF54" s="897" t="s">
        <v>33</v>
      </c>
      <c r="DG54" s="897" t="s">
        <v>33</v>
      </c>
      <c r="DH54" s="897" t="s">
        <v>33</v>
      </c>
      <c r="DI54" s="897" t="s">
        <v>33</v>
      </c>
      <c r="DJ54" s="734"/>
    </row>
    <row r="55" spans="1:114" ht="14.1" customHeight="1" x14ac:dyDescent="0.25">
      <c r="A55" s="703">
        <f>ROW()-1</f>
        <v>54</v>
      </c>
      <c r="B55" s="713" t="s">
        <v>8144</v>
      </c>
      <c r="C55" s="711" t="str">
        <f>HYPERLINK(E55,"OP")</f>
        <v>OP</v>
      </c>
      <c r="D55" s="711" t="str">
        <f>HYPERLINK(F55,"Prj")</f>
        <v>Prj</v>
      </c>
      <c r="E55" s="631" t="s">
        <v>8783</v>
      </c>
      <c r="F55" s="413" t="s">
        <v>8784</v>
      </c>
      <c r="G55" s="414" t="s">
        <v>33</v>
      </c>
      <c r="H55" s="414" t="s">
        <v>33</v>
      </c>
      <c r="I55" s="694" t="s">
        <v>33</v>
      </c>
      <c r="J55" s="697" t="s">
        <v>8145</v>
      </c>
      <c r="K55" s="727" t="s">
        <v>33</v>
      </c>
      <c r="L55" s="736" t="s">
        <v>193</v>
      </c>
      <c r="M55" s="697" t="s">
        <v>360</v>
      </c>
      <c r="N55" s="736" t="s">
        <v>18</v>
      </c>
      <c r="O55" s="736" t="s">
        <v>30</v>
      </c>
      <c r="P55" s="1080" t="s">
        <v>19</v>
      </c>
      <c r="Q55" s="1074" t="s">
        <v>33</v>
      </c>
      <c r="R55" s="698" t="s">
        <v>33</v>
      </c>
      <c r="S55" s="1041" t="s">
        <v>33</v>
      </c>
      <c r="T55" s="908" t="s">
        <v>8074</v>
      </c>
      <c r="U55" s="905" t="s">
        <v>573</v>
      </c>
      <c r="V55" s="905" t="s">
        <v>13821</v>
      </c>
      <c r="W55" s="1068" t="s">
        <v>1773</v>
      </c>
      <c r="X55" s="1064">
        <v>35913</v>
      </c>
      <c r="Y55" s="1066">
        <v>36083</v>
      </c>
      <c r="Z55" s="1046">
        <v>1999</v>
      </c>
      <c r="AA55" s="1064">
        <v>36418</v>
      </c>
      <c r="AB55" s="1065">
        <v>37802</v>
      </c>
      <c r="AC55" s="1066">
        <v>38717</v>
      </c>
      <c r="AD55" s="1049">
        <v>90.8</v>
      </c>
      <c r="AE55" s="746">
        <v>0</v>
      </c>
      <c r="AF55" s="744">
        <v>0</v>
      </c>
      <c r="AG55" s="690">
        <v>90.8</v>
      </c>
      <c r="AH55" s="747">
        <v>0</v>
      </c>
      <c r="AI55" s="744">
        <v>0</v>
      </c>
      <c r="AJ55" s="1101">
        <v>90.75</v>
      </c>
      <c r="AK55" s="1102">
        <v>89.875351710000004</v>
      </c>
      <c r="AL55" s="1085"/>
      <c r="AM55" s="632"/>
      <c r="AN55" s="632">
        <v>4</v>
      </c>
      <c r="AO55" s="632"/>
      <c r="AP55" s="632"/>
      <c r="AQ55" s="757"/>
      <c r="AR55" s="778" t="s">
        <v>9246</v>
      </c>
      <c r="AS55" s="784">
        <f>AT55+AU55</f>
        <v>3.9</v>
      </c>
      <c r="AT55" s="784">
        <v>3.9</v>
      </c>
      <c r="AU55" s="785">
        <v>0</v>
      </c>
      <c r="AV55" s="806" t="s">
        <v>9247</v>
      </c>
      <c r="AW55" s="697" t="s">
        <v>5015</v>
      </c>
      <c r="AX55" s="697" t="s">
        <v>8146</v>
      </c>
      <c r="AY55" s="823">
        <v>38688</v>
      </c>
      <c r="AZ55" s="736" t="s">
        <v>26</v>
      </c>
      <c r="BA55" s="828" t="s">
        <v>37</v>
      </c>
      <c r="BB55" s="840" t="s">
        <v>26</v>
      </c>
      <c r="BC55" s="841" t="s">
        <v>26</v>
      </c>
      <c r="BD55" s="846" t="s">
        <v>33</v>
      </c>
      <c r="BE55" s="840" t="s">
        <v>22</v>
      </c>
      <c r="BF55" s="841" t="s">
        <v>26</v>
      </c>
      <c r="BG55" s="842" t="s">
        <v>26</v>
      </c>
      <c r="BH55" s="905" t="s">
        <v>13077</v>
      </c>
      <c r="BI55" s="903" t="s">
        <v>9680</v>
      </c>
      <c r="BJ55" s="905" t="s">
        <v>4568</v>
      </c>
      <c r="BK55" s="903" t="s">
        <v>10484</v>
      </c>
      <c r="BL55" s="905" t="s">
        <v>1374</v>
      </c>
      <c r="BM55" s="903" t="s">
        <v>4581</v>
      </c>
      <c r="BN55" s="905" t="s">
        <v>4525</v>
      </c>
      <c r="BO55" s="903" t="s">
        <v>10476</v>
      </c>
      <c r="BP55" s="905" t="s">
        <v>0</v>
      </c>
      <c r="BQ55" s="903" t="s">
        <v>0</v>
      </c>
      <c r="BR55" s="909">
        <v>57</v>
      </c>
      <c r="BS55" s="903" t="s">
        <v>4527</v>
      </c>
      <c r="BT55" s="909">
        <v>61</v>
      </c>
      <c r="BU55" s="903" t="s">
        <v>4524</v>
      </c>
      <c r="BV55" s="909">
        <v>78</v>
      </c>
      <c r="BW55" s="903" t="s">
        <v>4511</v>
      </c>
      <c r="BX55" s="909">
        <v>71</v>
      </c>
      <c r="BY55" s="903" t="s">
        <v>4521</v>
      </c>
      <c r="BZ55" s="909">
        <v>56</v>
      </c>
      <c r="CA55" s="903" t="s">
        <v>4566</v>
      </c>
      <c r="CB55" s="340">
        <v>10</v>
      </c>
      <c r="CC55" s="249">
        <f>IF(ISBLANK(AL55),0,1)</f>
        <v>0</v>
      </c>
      <c r="CD55" s="414">
        <f>IF(ISBLANK(AM55),0,1)</f>
        <v>0</v>
      </c>
      <c r="CE55" s="414">
        <f>IF(ISBLANK(AN55),0,1)</f>
        <v>1</v>
      </c>
      <c r="CF55" s="414">
        <f>IF(ISBLANK(AO55),0,1)</f>
        <v>0</v>
      </c>
      <c r="CG55" s="414">
        <f>IF(ISBLANK(AP55),0,1)</f>
        <v>0</v>
      </c>
      <c r="CH55" s="436">
        <f>IF(ISBLANK(AQ55),0,1)</f>
        <v>0</v>
      </c>
      <c r="CI55" s="435">
        <f>IF($W55="Dropped","-",DAYS360(X55,Y55,TRUE)/360)</f>
        <v>0.46388888888888891</v>
      </c>
      <c r="CJ55" s="416">
        <f>IF(OR($W55="Pipeline",$W55="Dropped"),"-",IF(OR($AA55="-",$AA55="n/a"),"-",DAYS360(Y55,AA55,TRUE)/360))</f>
        <v>0.91666666666666663</v>
      </c>
      <c r="CK55" s="416">
        <f>IF(OR($W55="Pipeline",$W55="Dropped"),"-",IF($AC55="-","-",IF(OR($AA55="-",$AA55="n/a"),DAYS360(Y55,AC55,TRUE)/360,DAYS360(AA55,AC55,TRUE)/360)))</f>
        <v>6.291666666666667</v>
      </c>
      <c r="CL55" s="416">
        <f>IF(OR($W55="Pipeline",$W55="Dropped"),"-",IF($AC55="-","-",DAYS360(X55,AC55,TRUE)/360))</f>
        <v>7.6722222222222225</v>
      </c>
      <c r="CM55" s="437">
        <f>IF(OR($W55="Pipeline",$W55="Dropped"),"-",IF($AC55="-","-",DAYS360(AB55,AC55,TRUE)/360))</f>
        <v>2.5</v>
      </c>
      <c r="CN55" s="344">
        <f>IF(W55="Closed",IF(AC55="-","-",YEAR(AC55)),"-")</f>
        <v>2005</v>
      </c>
      <c r="CO55" s="344" t="str">
        <f>IF(W55="Closed",IF(OR(BE55="S",BE55="MS",BE55="HS"),"S",IF(OR(BE55="U",BE55="MU",BE55="HU"),"U",IF(OR(BE55="NA",BE55="NR",BE55="NV",BE55="?",BE55="#"),"NR","-"))),"-")</f>
        <v>S</v>
      </c>
      <c r="CP55" s="249">
        <v>0</v>
      </c>
      <c r="CQ55" s="414">
        <v>0</v>
      </c>
      <c r="CR55" s="414">
        <v>2</v>
      </c>
      <c r="CS55" s="414">
        <v>0</v>
      </c>
      <c r="CT55" s="414">
        <v>0</v>
      </c>
      <c r="CU55" s="436">
        <v>0</v>
      </c>
      <c r="CV55" s="432" t="str">
        <f>IF(OR(DC55="-",DC55="",DC55="n/a"),"-",HYPERLINK(DC55,"PAD"))</f>
        <v>PAD</v>
      </c>
      <c r="CW55" s="417" t="str">
        <f>IF(OR(DD55="-",DD55="",DD55="n/a"),"-",HYPERLINK(DD55,"ICR"))</f>
        <v>ICR</v>
      </c>
      <c r="CX55" s="438" t="str">
        <f>IF(OR(DE55="-",DE55="",DE55="n/a"),"-",HYPERLINK(DE55,"IEG"))</f>
        <v>IEG</v>
      </c>
      <c r="CY55" s="687" t="str">
        <f>IF(OR(DF55="-",DF55="",DF55="n/a"),"-",HYPERLINK(DF55,"PPAR"))</f>
        <v>-</v>
      </c>
      <c r="CZ55" s="665" t="str">
        <f>IF(OR(DG55="-",DG55="",DG55="n/a"),"-",HYPERLINK(DG55,"PCR"))</f>
        <v>-</v>
      </c>
      <c r="DA55" s="665" t="str">
        <f>IF(OR(DH55="-",DH55="",DH55="n/a"),"-",HYPERLINK(DH55,"PP"))</f>
        <v>-</v>
      </c>
      <c r="DB55" s="688" t="str">
        <f>IF(OR(DI55="-",DI55="",DI55="n/a"),"-",HYPERLINK(DI55,"TA"))</f>
        <v>-</v>
      </c>
      <c r="DC55" s="897" t="s">
        <v>10635</v>
      </c>
      <c r="DD55" s="897" t="s">
        <v>10636</v>
      </c>
      <c r="DE55" s="897" t="s">
        <v>10637</v>
      </c>
      <c r="DF55" s="897" t="s">
        <v>33</v>
      </c>
      <c r="DG55" s="897" t="s">
        <v>33</v>
      </c>
      <c r="DH55" s="897" t="s">
        <v>33</v>
      </c>
      <c r="DI55" s="897" t="s">
        <v>33</v>
      </c>
      <c r="DJ55" s="734"/>
    </row>
    <row r="56" spans="1:114" ht="14.1" customHeight="1" x14ac:dyDescent="0.25">
      <c r="A56" s="702">
        <f>ROW()-1</f>
        <v>55</v>
      </c>
      <c r="B56" s="710" t="s">
        <v>445</v>
      </c>
      <c r="C56" s="711" t="str">
        <f>HYPERLINK(E56,"OP")</f>
        <v>OP</v>
      </c>
      <c r="D56" s="711" t="str">
        <f>HYPERLINK(F56,"Prj")</f>
        <v>Prj</v>
      </c>
      <c r="E56" s="704" t="s">
        <v>6037</v>
      </c>
      <c r="F56" s="415" t="s">
        <v>6078</v>
      </c>
      <c r="G56" s="414" t="s">
        <v>33</v>
      </c>
      <c r="H56" s="414" t="s">
        <v>33</v>
      </c>
      <c r="I56" s="694" t="s">
        <v>33</v>
      </c>
      <c r="J56" s="686" t="s">
        <v>517</v>
      </c>
      <c r="K56" s="199" t="s">
        <v>33</v>
      </c>
      <c r="L56" s="693" t="s">
        <v>193</v>
      </c>
      <c r="M56" s="734" t="s">
        <v>366</v>
      </c>
      <c r="N56" s="693" t="s">
        <v>18</v>
      </c>
      <c r="O56" s="693" t="s">
        <v>54</v>
      </c>
      <c r="P56" s="1080" t="s">
        <v>1419</v>
      </c>
      <c r="Q56" s="1074" t="s">
        <v>33</v>
      </c>
      <c r="R56" s="698" t="s">
        <v>33</v>
      </c>
      <c r="S56" s="1041" t="s">
        <v>33</v>
      </c>
      <c r="T56" s="908" t="s">
        <v>3617</v>
      </c>
      <c r="U56" s="905" t="s">
        <v>576</v>
      </c>
      <c r="V56" s="905" t="s">
        <v>612</v>
      </c>
      <c r="W56" s="1068" t="s">
        <v>1773</v>
      </c>
      <c r="X56" s="1064">
        <v>33011</v>
      </c>
      <c r="Y56" s="1066">
        <v>33415</v>
      </c>
      <c r="Z56" s="1046">
        <v>1991</v>
      </c>
      <c r="AA56" s="1064">
        <v>33588</v>
      </c>
      <c r="AB56" s="1065">
        <v>35430</v>
      </c>
      <c r="AC56" s="1066">
        <v>35795</v>
      </c>
      <c r="AD56" s="638">
        <v>0</v>
      </c>
      <c r="AE56" s="639">
        <v>11.3</v>
      </c>
      <c r="AF56" s="744">
        <v>0</v>
      </c>
      <c r="AG56" s="690">
        <v>11.3</v>
      </c>
      <c r="AH56" s="747" t="s">
        <v>33</v>
      </c>
      <c r="AI56" s="744">
        <v>0</v>
      </c>
      <c r="AJ56" s="1099">
        <v>11.3</v>
      </c>
      <c r="AK56" s="1100">
        <v>10.973195</v>
      </c>
      <c r="AL56" s="646"/>
      <c r="AM56" s="647" t="s">
        <v>2505</v>
      </c>
      <c r="AN56" s="647"/>
      <c r="AO56" s="647"/>
      <c r="AP56" s="647"/>
      <c r="AQ56" s="648"/>
      <c r="AR56" s="779" t="s">
        <v>2504</v>
      </c>
      <c r="AS56" s="781">
        <f>AT56+AU56</f>
        <v>9.75</v>
      </c>
      <c r="AT56" s="781">
        <v>5.93</v>
      </c>
      <c r="AU56" s="782">
        <v>3.82</v>
      </c>
      <c r="AV56" s="686" t="s">
        <v>2506</v>
      </c>
      <c r="AW56" s="686" t="s">
        <v>3990</v>
      </c>
      <c r="AX56" s="686" t="s">
        <v>2157</v>
      </c>
      <c r="AY56" s="830" t="s">
        <v>33</v>
      </c>
      <c r="AZ56" s="693" t="s">
        <v>26</v>
      </c>
      <c r="BA56" s="693" t="s">
        <v>26</v>
      </c>
      <c r="BB56" s="625" t="s">
        <v>33</v>
      </c>
      <c r="BC56" s="626" t="s">
        <v>33</v>
      </c>
      <c r="BD56" s="633" t="s">
        <v>33</v>
      </c>
      <c r="BE56" s="625" t="s">
        <v>45</v>
      </c>
      <c r="BF56" s="626" t="s">
        <v>26</v>
      </c>
      <c r="BG56" s="633" t="s">
        <v>112</v>
      </c>
      <c r="BH56" s="905" t="s">
        <v>4485</v>
      </c>
      <c r="BI56" s="903" t="s">
        <v>10472</v>
      </c>
      <c r="BJ56" s="905" t="s">
        <v>4487</v>
      </c>
      <c r="BK56" s="903" t="s">
        <v>4683</v>
      </c>
      <c r="BL56" s="905" t="s">
        <v>0</v>
      </c>
      <c r="BM56" s="903" t="s">
        <v>0</v>
      </c>
      <c r="BN56" s="905" t="s">
        <v>0</v>
      </c>
      <c r="BO56" s="903" t="s">
        <v>0</v>
      </c>
      <c r="BP56" s="905" t="s">
        <v>0</v>
      </c>
      <c r="BQ56" s="903" t="s">
        <v>0</v>
      </c>
      <c r="BR56" s="909">
        <v>27</v>
      </c>
      <c r="BS56" s="903" t="s">
        <v>4490</v>
      </c>
      <c r="BT56" s="909">
        <v>29</v>
      </c>
      <c r="BU56" s="903" t="s">
        <v>4497</v>
      </c>
      <c r="BV56" s="909">
        <v>25</v>
      </c>
      <c r="BW56" s="903" t="s">
        <v>4489</v>
      </c>
      <c r="BX56" s="909">
        <v>33</v>
      </c>
      <c r="BY56" s="903" t="s">
        <v>4498</v>
      </c>
      <c r="BZ56" s="905" t="s">
        <v>0</v>
      </c>
      <c r="CA56" s="903" t="s">
        <v>4492</v>
      </c>
      <c r="CB56" s="340">
        <v>10</v>
      </c>
      <c r="CC56" s="249">
        <f>IF(ISBLANK(AL56),0,1)</f>
        <v>0</v>
      </c>
      <c r="CD56" s="414">
        <f>IF(ISBLANK(AM56),0,1)</f>
        <v>1</v>
      </c>
      <c r="CE56" s="414">
        <f>IF(ISBLANK(AN56),0,1)</f>
        <v>0</v>
      </c>
      <c r="CF56" s="414">
        <f>IF(ISBLANK(AO56),0,1)</f>
        <v>0</v>
      </c>
      <c r="CG56" s="414">
        <f>IF(ISBLANK(AP56),0,1)</f>
        <v>0</v>
      </c>
      <c r="CH56" s="436">
        <f>IF(ISBLANK(AQ56),0,1)</f>
        <v>0</v>
      </c>
      <c r="CI56" s="435">
        <f>IF($W56="Dropped","-",DAYS360(X56,Y56,TRUE)/360)</f>
        <v>1.1055555555555556</v>
      </c>
      <c r="CJ56" s="416">
        <f>IF(OR($W56="Pipeline",$W56="Dropped"),"-",IF(OR($AA56="-",$AA56="n/a"),"-",DAYS360(Y56,AA56,TRUE)/360))</f>
        <v>0.47222222222222221</v>
      </c>
      <c r="CK56" s="416">
        <f>IF(OR($W56="Pipeline",$W56="Dropped"),"-",IF($AC56="-","-",IF(OR($AA56="-",$AA56="n/a"),DAYS360(Y56,AC56,TRUE)/360,DAYS360(AA56,AC56,TRUE)/360)))</f>
        <v>6.0388888888888888</v>
      </c>
      <c r="CL56" s="416">
        <f>IF(OR($W56="Pipeline",$W56="Dropped"),"-",IF($AC56="-","-",DAYS360(X56,AC56,TRUE)/360))</f>
        <v>7.6166666666666663</v>
      </c>
      <c r="CM56" s="437">
        <f>IF(OR($W56="Pipeline",$W56="Dropped"),"-",IF($AC56="-","-",DAYS360(AB56,AC56,TRUE)/360))</f>
        <v>1</v>
      </c>
      <c r="CN56" s="344">
        <f>IF(W56="Closed",IF(AC56="-","-",YEAR(AC56)),"-")</f>
        <v>1997</v>
      </c>
      <c r="CO56" s="344" t="str">
        <f>IF(W56="Closed",IF(OR(BE56="S",BE56="MS",BE56="HS"),"S",IF(OR(BE56="U",BE56="MU",BE56="HU"),"U",IF(OR(BE56="NA",BE56="NR",BE56="NV",BE56="?",BE56="#"),"NR","-"))),"-")</f>
        <v>U</v>
      </c>
      <c r="CP56" s="249">
        <v>1</v>
      </c>
      <c r="CQ56" s="414">
        <v>3</v>
      </c>
      <c r="CR56" s="414">
        <v>2</v>
      </c>
      <c r="CS56" s="414">
        <v>0</v>
      </c>
      <c r="CT56" s="414">
        <v>0</v>
      </c>
      <c r="CU56" s="436">
        <v>0</v>
      </c>
      <c r="CV56" s="432" t="str">
        <f>IF(OR(DC56="-",DC56="",DC56="n/a"),"-",HYPERLINK(DC56,"PAD"))</f>
        <v>-</v>
      </c>
      <c r="CW56" s="417" t="str">
        <f>IF(OR(DD56="-",DD56="",DD56="n/a"),"-",HYPERLINK(DD56,"ICR"))</f>
        <v>ICR</v>
      </c>
      <c r="CX56" s="438" t="str">
        <f>IF(OR(DE56="-",DE56="",DE56="n/a"),"-",HYPERLINK(DE56,"IEG"))</f>
        <v>IEG</v>
      </c>
      <c r="CY56" s="687" t="str">
        <f>IF(OR(DF56="-",DF56="",DF56="n/a"),"-",HYPERLINK(DF56,"PPAR"))</f>
        <v>-</v>
      </c>
      <c r="CZ56" s="665" t="str">
        <f>IF(OR(DG56="-",DG56="",DG56="n/a"),"-",HYPERLINK(DG56,"PCR"))</f>
        <v>-</v>
      </c>
      <c r="DA56" s="665" t="str">
        <f>IF(OR(DH56="-",DH56="",DH56="n/a"),"-",HYPERLINK(DH56,"PP"))</f>
        <v>-</v>
      </c>
      <c r="DB56" s="688" t="str">
        <f>IF(OR(DI56="-",DI56="",DI56="n/a"),"-",HYPERLINK(DI56,"TA"))</f>
        <v>-</v>
      </c>
      <c r="DC56" s="897" t="s">
        <v>33</v>
      </c>
      <c r="DD56" s="897" t="s">
        <v>10638</v>
      </c>
      <c r="DE56" s="897" t="s">
        <v>10639</v>
      </c>
      <c r="DF56" s="897" t="s">
        <v>33</v>
      </c>
      <c r="DG56" s="897" t="s">
        <v>33</v>
      </c>
      <c r="DH56" s="897" t="s">
        <v>33</v>
      </c>
      <c r="DI56" s="897" t="s">
        <v>33</v>
      </c>
      <c r="DJ56" s="734"/>
    </row>
    <row r="57" spans="1:114" ht="14.1" customHeight="1" x14ac:dyDescent="0.25">
      <c r="A57" s="702">
        <f>ROW()-1</f>
        <v>56</v>
      </c>
      <c r="B57" s="710" t="s">
        <v>785</v>
      </c>
      <c r="C57" s="711" t="str">
        <f>HYPERLINK(E57,"OP")</f>
        <v>OP</v>
      </c>
      <c r="D57" s="711" t="str">
        <f>HYPERLINK(F57,"Prj")</f>
        <v>Prj</v>
      </c>
      <c r="E57" s="704" t="s">
        <v>6038</v>
      </c>
      <c r="F57" s="415" t="s">
        <v>6079</v>
      </c>
      <c r="G57" s="414" t="s">
        <v>33</v>
      </c>
      <c r="H57" s="414" t="s">
        <v>33</v>
      </c>
      <c r="I57" s="694" t="s">
        <v>33</v>
      </c>
      <c r="J57" s="686" t="s">
        <v>786</v>
      </c>
      <c r="K57" s="199" t="s">
        <v>33</v>
      </c>
      <c r="L57" s="693" t="s">
        <v>193</v>
      </c>
      <c r="M57" s="696" t="s">
        <v>366</v>
      </c>
      <c r="N57" s="732" t="s">
        <v>18</v>
      </c>
      <c r="O57" s="732" t="s">
        <v>30</v>
      </c>
      <c r="P57" s="1080" t="s">
        <v>1763</v>
      </c>
      <c r="Q57" s="1074" t="s">
        <v>33</v>
      </c>
      <c r="R57" s="698" t="s">
        <v>33</v>
      </c>
      <c r="S57" s="907" t="s">
        <v>3574</v>
      </c>
      <c r="T57" s="908" t="s">
        <v>3618</v>
      </c>
      <c r="U57" s="905" t="s">
        <v>576</v>
      </c>
      <c r="V57" s="905" t="s">
        <v>10387</v>
      </c>
      <c r="W57" s="1068" t="s">
        <v>1773</v>
      </c>
      <c r="X57" s="1064">
        <v>35004</v>
      </c>
      <c r="Y57" s="1066">
        <v>35962</v>
      </c>
      <c r="Z57" s="1046">
        <v>1998</v>
      </c>
      <c r="AA57" s="1064">
        <v>36139</v>
      </c>
      <c r="AB57" s="1065">
        <v>37986</v>
      </c>
      <c r="AC57" s="1066">
        <v>39082</v>
      </c>
      <c r="AD57" s="638">
        <v>0</v>
      </c>
      <c r="AE57" s="639">
        <v>75</v>
      </c>
      <c r="AF57" s="744">
        <v>0</v>
      </c>
      <c r="AG57" s="690">
        <v>75</v>
      </c>
      <c r="AH57" s="747" t="s">
        <v>33</v>
      </c>
      <c r="AI57" s="744">
        <v>0</v>
      </c>
      <c r="AJ57" s="1099">
        <v>75</v>
      </c>
      <c r="AK57" s="1100">
        <v>73.800228110000006</v>
      </c>
      <c r="AL57" s="646"/>
      <c r="AM57" s="647"/>
      <c r="AN57" s="647">
        <v>2</v>
      </c>
      <c r="AO57" s="647"/>
      <c r="AP57" s="647"/>
      <c r="AQ57" s="648"/>
      <c r="AR57" s="779" t="s">
        <v>3429</v>
      </c>
      <c r="AS57" s="781">
        <f>AT57+AU57</f>
        <v>2.8</v>
      </c>
      <c r="AT57" s="781">
        <v>2.8</v>
      </c>
      <c r="AU57" s="782">
        <v>0</v>
      </c>
      <c r="AV57" s="686" t="s">
        <v>3430</v>
      </c>
      <c r="AW57" s="686" t="s">
        <v>2036</v>
      </c>
      <c r="AX57" s="686" t="s">
        <v>2305</v>
      </c>
      <c r="AY57" s="819">
        <v>39078</v>
      </c>
      <c r="AZ57" s="721" t="s">
        <v>26</v>
      </c>
      <c r="BA57" s="721" t="s">
        <v>26</v>
      </c>
      <c r="BB57" s="625" t="s">
        <v>26</v>
      </c>
      <c r="BC57" s="626" t="s">
        <v>26</v>
      </c>
      <c r="BD57" s="633" t="s">
        <v>26</v>
      </c>
      <c r="BE57" s="625" t="s">
        <v>45</v>
      </c>
      <c r="BF57" s="626" t="s">
        <v>45</v>
      </c>
      <c r="BG57" s="633" t="s">
        <v>45</v>
      </c>
      <c r="BH57" s="905" t="s">
        <v>4503</v>
      </c>
      <c r="BI57" s="903" t="s">
        <v>4703</v>
      </c>
      <c r="BJ57" s="905" t="s">
        <v>4515</v>
      </c>
      <c r="BK57" s="903" t="s">
        <v>4704</v>
      </c>
      <c r="BL57" s="905" t="s">
        <v>4525</v>
      </c>
      <c r="BM57" s="903" t="s">
        <v>10476</v>
      </c>
      <c r="BN57" s="905" t="s">
        <v>4485</v>
      </c>
      <c r="BO57" s="903" t="s">
        <v>10472</v>
      </c>
      <c r="BP57" s="905" t="s">
        <v>0</v>
      </c>
      <c r="BQ57" s="903" t="s">
        <v>0</v>
      </c>
      <c r="BR57" s="909">
        <v>65</v>
      </c>
      <c r="BS57" s="903" t="s">
        <v>4509</v>
      </c>
      <c r="BT57" s="909">
        <v>73</v>
      </c>
      <c r="BU57" s="903" t="s">
        <v>4534</v>
      </c>
      <c r="BV57" s="909">
        <v>59</v>
      </c>
      <c r="BW57" s="903" t="s">
        <v>4510</v>
      </c>
      <c r="BX57" s="909">
        <v>57</v>
      </c>
      <c r="BY57" s="903" t="s">
        <v>4527</v>
      </c>
      <c r="BZ57" s="909">
        <v>25</v>
      </c>
      <c r="CA57" s="903" t="s">
        <v>4489</v>
      </c>
      <c r="CB57" s="340">
        <v>10</v>
      </c>
      <c r="CC57" s="249">
        <f>IF(ISBLANK(AL57),0,1)</f>
        <v>0</v>
      </c>
      <c r="CD57" s="414">
        <f>IF(ISBLANK(AM57),0,1)</f>
        <v>0</v>
      </c>
      <c r="CE57" s="414">
        <f>IF(ISBLANK(AN57),0,1)</f>
        <v>1</v>
      </c>
      <c r="CF57" s="414">
        <f>IF(ISBLANK(AO57),0,1)</f>
        <v>0</v>
      </c>
      <c r="CG57" s="414">
        <f>IF(ISBLANK(AP57),0,1)</f>
        <v>0</v>
      </c>
      <c r="CH57" s="436">
        <f>IF(ISBLANK(AQ57),0,1)</f>
        <v>0</v>
      </c>
      <c r="CI57" s="435">
        <f>IF($W57="Dropped","-",DAYS360(X57,Y57,TRUE)/360)</f>
        <v>2.625</v>
      </c>
      <c r="CJ57" s="416">
        <f>IF(OR($W57="Pipeline",$W57="Dropped"),"-",IF(OR($AA57="-",$AA57="n/a"),"-",DAYS360(Y57,AA57,TRUE)/360))</f>
        <v>0.48333333333333334</v>
      </c>
      <c r="CK57" s="416">
        <f>IF(OR($W57="Pipeline",$W57="Dropped"),"-",IF($AC57="-","-",IF(OR($AA57="-",$AA57="n/a"),DAYS360(Y57,AC57,TRUE)/360,DAYS360(AA57,AC57,TRUE)/360)))</f>
        <v>8.0555555555555554</v>
      </c>
      <c r="CL57" s="416">
        <f>IF(OR($W57="Pipeline",$W57="Dropped"),"-",IF($AC57="-","-",DAYS360(X57,AC57,TRUE)/360))</f>
        <v>11.16388888888889</v>
      </c>
      <c r="CM57" s="437">
        <f>IF(OR($W57="Pipeline",$W57="Dropped"),"-",IF($AC57="-","-",DAYS360(AB57,AC57,TRUE)/360))</f>
        <v>3</v>
      </c>
      <c r="CN57" s="344">
        <f>IF(W57="Closed",IF(AC57="-","-",YEAR(AC57)),"-")</f>
        <v>2006</v>
      </c>
      <c r="CO57" s="344" t="str">
        <f>IF(W57="Closed",IF(OR(BE57="S",BE57="MS",BE57="HS"),"S",IF(OR(BE57="U",BE57="MU",BE57="HU"),"U",IF(OR(BE57="NA",BE57="NR",BE57="NV",BE57="?",BE57="#"),"NR","-"))),"-")</f>
        <v>U</v>
      </c>
      <c r="CP57" s="249">
        <v>0</v>
      </c>
      <c r="CQ57" s="414">
        <v>0</v>
      </c>
      <c r="CR57" s="414">
        <v>1</v>
      </c>
      <c r="CS57" s="414">
        <v>0</v>
      </c>
      <c r="CT57" s="414">
        <v>0</v>
      </c>
      <c r="CU57" s="436">
        <v>0</v>
      </c>
      <c r="CV57" s="432" t="str">
        <f>IF(OR(DC57="-",DC57="",DC57="n/a"),"-",HYPERLINK(DC57,"PAD"))</f>
        <v>PAD</v>
      </c>
      <c r="CW57" s="417" t="str">
        <f>IF(OR(DD57="-",DD57="",DD57="n/a"),"-",HYPERLINK(DD57,"ICR"))</f>
        <v>ICR</v>
      </c>
      <c r="CX57" s="438" t="str">
        <f>IF(OR(DE57="-",DE57="",DE57="n/a"),"-",HYPERLINK(DE57,"IEG"))</f>
        <v>IEG</v>
      </c>
      <c r="CY57" s="687" t="str">
        <f>IF(OR(DF57="-",DF57="",DF57="n/a"),"-",HYPERLINK(DF57,"PPAR"))</f>
        <v>-</v>
      </c>
      <c r="CZ57" s="665" t="str">
        <f>IF(OR(DG57="-",DG57="",DG57="n/a"),"-",HYPERLINK(DG57,"PCR"))</f>
        <v>-</v>
      </c>
      <c r="DA57" s="665" t="str">
        <f>IF(OR(DH57="-",DH57="",DH57="n/a"),"-",HYPERLINK(DH57,"PP"))</f>
        <v>-</v>
      </c>
      <c r="DB57" s="688" t="str">
        <f>IF(OR(DI57="-",DI57="",DI57="n/a"),"-",HYPERLINK(DI57,"TA"))</f>
        <v>-</v>
      </c>
      <c r="DC57" s="897" t="s">
        <v>10640</v>
      </c>
      <c r="DD57" s="897" t="s">
        <v>10641</v>
      </c>
      <c r="DE57" s="897" t="s">
        <v>10642</v>
      </c>
      <c r="DF57" s="897" t="s">
        <v>33</v>
      </c>
      <c r="DG57" s="897" t="s">
        <v>33</v>
      </c>
      <c r="DH57" s="897" t="s">
        <v>33</v>
      </c>
      <c r="DI57" s="897" t="s">
        <v>33</v>
      </c>
      <c r="DJ57" s="734"/>
    </row>
    <row r="58" spans="1:114" ht="14.1" customHeight="1" x14ac:dyDescent="0.25">
      <c r="A58" s="703">
        <f>ROW()-1</f>
        <v>57</v>
      </c>
      <c r="B58" s="710" t="s">
        <v>4901</v>
      </c>
      <c r="C58" s="711" t="str">
        <f>HYPERLINK(E58,"OP")</f>
        <v>OP</v>
      </c>
      <c r="D58" s="711" t="str">
        <f>HYPERLINK(F58,"Prj")</f>
        <v>Prj</v>
      </c>
      <c r="E58" s="663" t="s">
        <v>7213</v>
      </c>
      <c r="F58" s="422" t="s">
        <v>5851</v>
      </c>
      <c r="G58" s="414" t="s">
        <v>33</v>
      </c>
      <c r="H58" s="414" t="s">
        <v>33</v>
      </c>
      <c r="I58" s="694" t="s">
        <v>33</v>
      </c>
      <c r="J58" s="697" t="s">
        <v>4902</v>
      </c>
      <c r="K58" s="727" t="s">
        <v>33</v>
      </c>
      <c r="L58" s="736" t="s">
        <v>193</v>
      </c>
      <c r="M58" s="697" t="s">
        <v>366</v>
      </c>
      <c r="N58" s="736" t="s">
        <v>18</v>
      </c>
      <c r="O58" s="736" t="s">
        <v>30</v>
      </c>
      <c r="P58" s="1080" t="s">
        <v>1419</v>
      </c>
      <c r="Q58" s="1074" t="s">
        <v>33</v>
      </c>
      <c r="R58" s="698" t="s">
        <v>33</v>
      </c>
      <c r="S58" s="907" t="s">
        <v>3586</v>
      </c>
      <c r="T58" s="908" t="s">
        <v>3685</v>
      </c>
      <c r="U58" s="905" t="s">
        <v>4903</v>
      </c>
      <c r="V58" s="905" t="s">
        <v>612</v>
      </c>
      <c r="W58" s="1068" t="s">
        <v>1773</v>
      </c>
      <c r="X58" s="1064">
        <v>34141</v>
      </c>
      <c r="Y58" s="1066">
        <v>34802</v>
      </c>
      <c r="Z58" s="1046">
        <v>1995</v>
      </c>
      <c r="AA58" s="1064">
        <v>34904</v>
      </c>
      <c r="AB58" s="1065">
        <v>36433</v>
      </c>
      <c r="AC58" s="1066">
        <v>36616</v>
      </c>
      <c r="AD58" s="1049">
        <v>0</v>
      </c>
      <c r="AE58" s="746">
        <v>11</v>
      </c>
      <c r="AF58" s="744">
        <v>0</v>
      </c>
      <c r="AG58" s="690">
        <v>11</v>
      </c>
      <c r="AH58" s="747" t="s">
        <v>33</v>
      </c>
      <c r="AI58" s="744">
        <v>0</v>
      </c>
      <c r="AJ58" s="1101">
        <v>11</v>
      </c>
      <c r="AK58" s="1102">
        <v>8.7867767200000007</v>
      </c>
      <c r="AL58" s="1085"/>
      <c r="AM58" s="632"/>
      <c r="AN58" s="632">
        <v>9</v>
      </c>
      <c r="AO58" s="632"/>
      <c r="AP58" s="632"/>
      <c r="AQ58" s="757"/>
      <c r="AR58" s="783" t="s">
        <v>5642</v>
      </c>
      <c r="AS58" s="784">
        <f>AT58+AU58</f>
        <v>0.82</v>
      </c>
      <c r="AT58" s="784">
        <v>0.82</v>
      </c>
      <c r="AU58" s="785">
        <v>0</v>
      </c>
      <c r="AV58" s="806" t="s">
        <v>5643</v>
      </c>
      <c r="AW58" s="697" t="s">
        <v>4904</v>
      </c>
      <c r="AX58" s="697" t="s">
        <v>4905</v>
      </c>
      <c r="AY58" s="823" t="s">
        <v>33</v>
      </c>
      <c r="AZ58" s="736" t="s">
        <v>33</v>
      </c>
      <c r="BA58" s="736" t="s">
        <v>33</v>
      </c>
      <c r="BB58" s="840" t="s">
        <v>26</v>
      </c>
      <c r="BC58" s="841" t="s">
        <v>26</v>
      </c>
      <c r="BD58" s="842" t="s">
        <v>112</v>
      </c>
      <c r="BE58" s="840" t="s">
        <v>22</v>
      </c>
      <c r="BF58" s="841" t="s">
        <v>26</v>
      </c>
      <c r="BG58" s="842" t="s">
        <v>26</v>
      </c>
      <c r="BH58" s="905" t="s">
        <v>4487</v>
      </c>
      <c r="BI58" s="903" t="s">
        <v>4683</v>
      </c>
      <c r="BJ58" s="905" t="s">
        <v>0</v>
      </c>
      <c r="BK58" s="903" t="s">
        <v>0</v>
      </c>
      <c r="BL58" s="905" t="s">
        <v>0</v>
      </c>
      <c r="BM58" s="903" t="s">
        <v>0</v>
      </c>
      <c r="BN58" s="905" t="s">
        <v>0</v>
      </c>
      <c r="BO58" s="903" t="s">
        <v>0</v>
      </c>
      <c r="BP58" s="905" t="s">
        <v>0</v>
      </c>
      <c r="BQ58" s="903" t="s">
        <v>0</v>
      </c>
      <c r="BR58" s="909">
        <v>32</v>
      </c>
      <c r="BS58" s="903" t="s">
        <v>4555</v>
      </c>
      <c r="BT58" s="909">
        <v>33</v>
      </c>
      <c r="BU58" s="903" t="s">
        <v>4498</v>
      </c>
      <c r="BV58" s="909">
        <v>35</v>
      </c>
      <c r="BW58" s="903" t="s">
        <v>4556</v>
      </c>
      <c r="BX58" s="905" t="s">
        <v>0</v>
      </c>
      <c r="BY58" s="903" t="s">
        <v>4492</v>
      </c>
      <c r="BZ58" s="905" t="s">
        <v>0</v>
      </c>
      <c r="CA58" s="903" t="s">
        <v>4492</v>
      </c>
      <c r="CB58" s="340">
        <v>10</v>
      </c>
      <c r="CC58" s="249">
        <f>IF(ISBLANK(AL58),0,1)</f>
        <v>0</v>
      </c>
      <c r="CD58" s="414">
        <f>IF(ISBLANK(AM58),0,1)</f>
        <v>0</v>
      </c>
      <c r="CE58" s="414">
        <f>IF(ISBLANK(AN58),0,1)</f>
        <v>1</v>
      </c>
      <c r="CF58" s="414">
        <f>IF(ISBLANK(AO58),0,1)</f>
        <v>0</v>
      </c>
      <c r="CG58" s="414">
        <f>IF(ISBLANK(AP58),0,1)</f>
        <v>0</v>
      </c>
      <c r="CH58" s="436">
        <f>IF(ISBLANK(AQ58),0,1)</f>
        <v>0</v>
      </c>
      <c r="CI58" s="435">
        <f>IF($W58="Dropped","-",DAYS360(X58,Y58,TRUE)/360)</f>
        <v>1.8111111111111111</v>
      </c>
      <c r="CJ58" s="416">
        <f>IF(OR($W58="Pipeline",$W58="Dropped"),"-",IF(OR($AA58="-",$AA58="n/a"),"-",DAYS360(Y58,AA58,TRUE)/360))</f>
        <v>0.28055555555555556</v>
      </c>
      <c r="CK58" s="416">
        <f>IF(OR($W58="Pipeline",$W58="Dropped"),"-",IF($AC58="-","-",IF(OR($AA58="-",$AA58="n/a"),DAYS360(Y58,AC58,TRUE)/360,DAYS360(AA58,AC58,TRUE)/360)))</f>
        <v>4.6833333333333336</v>
      </c>
      <c r="CL58" s="416">
        <f>IF(OR($W58="Pipeline",$W58="Dropped"),"-",IF($AC58="-","-",DAYS360(X58,AC58,TRUE)/360))</f>
        <v>6.7750000000000004</v>
      </c>
      <c r="CM58" s="437">
        <f>IF(OR($W58="Pipeline",$W58="Dropped"),"-",IF($AC58="-","-",DAYS360(AB58,AC58,TRUE)/360))</f>
        <v>0.5</v>
      </c>
      <c r="CN58" s="344">
        <f>IF(W58="Closed",IF(AC58="-","-",YEAR(AC58)),"-")</f>
        <v>2000</v>
      </c>
      <c r="CO58" s="344" t="str">
        <f>IF(W58="Closed",IF(OR(BE58="S",BE58="MS",BE58="HS"),"S",IF(OR(BE58="U",BE58="MU",BE58="HU"),"U",IF(OR(BE58="NA",BE58="NR",BE58="NV",BE58="?",BE58="#"),"NR","-"))),"-")</f>
        <v>S</v>
      </c>
      <c r="CP58" s="249">
        <v>0</v>
      </c>
      <c r="CQ58" s="414">
        <v>0</v>
      </c>
      <c r="CR58" s="414">
        <v>2</v>
      </c>
      <c r="CS58" s="414">
        <v>0</v>
      </c>
      <c r="CT58" s="414">
        <v>0</v>
      </c>
      <c r="CU58" s="436">
        <v>0</v>
      </c>
      <c r="CV58" s="432" t="str">
        <f>IF(OR(DC58="-",DC58="",DC58="n/a"),"-",HYPERLINK(DC58,"PAD"))</f>
        <v>-</v>
      </c>
      <c r="CW58" s="417" t="str">
        <f>IF(OR(DD58="-",DD58="",DD58="n/a"),"-",HYPERLINK(DD58,"ICR"))</f>
        <v>ICR</v>
      </c>
      <c r="CX58" s="438" t="str">
        <f>IF(OR(DE58="-",DE58="",DE58="n/a"),"-",HYPERLINK(DE58,"IEG"))</f>
        <v>IEG</v>
      </c>
      <c r="CY58" s="687" t="str">
        <f>IF(OR(DF58="-",DF58="",DF58="n/a"),"-",HYPERLINK(DF58,"PPAR"))</f>
        <v>-</v>
      </c>
      <c r="CZ58" s="665" t="str">
        <f>IF(OR(DG58="-",DG58="",DG58="n/a"),"-",HYPERLINK(DG58,"PCR"))</f>
        <v>-</v>
      </c>
      <c r="DA58" s="665" t="str">
        <f>IF(OR(DH58="-",DH58="",DH58="n/a"),"-",HYPERLINK(DH58,"PP"))</f>
        <v>-</v>
      </c>
      <c r="DB58" s="688" t="str">
        <f>IF(OR(DI58="-",DI58="",DI58="n/a"),"-",HYPERLINK(DI58,"TA"))</f>
        <v>-</v>
      </c>
      <c r="DC58" s="897" t="s">
        <v>33</v>
      </c>
      <c r="DD58" s="897" t="s">
        <v>10643</v>
      </c>
      <c r="DE58" s="897" t="s">
        <v>10644</v>
      </c>
      <c r="DF58" s="897" t="s">
        <v>33</v>
      </c>
      <c r="DG58" s="897" t="s">
        <v>33</v>
      </c>
      <c r="DH58" s="897" t="s">
        <v>33</v>
      </c>
      <c r="DI58" s="897" t="s">
        <v>33</v>
      </c>
      <c r="DJ58" s="734"/>
    </row>
    <row r="59" spans="1:114" ht="14.1" customHeight="1" x14ac:dyDescent="0.25">
      <c r="A59" s="702">
        <f>ROW()-1</f>
        <v>58</v>
      </c>
      <c r="B59" s="713" t="s">
        <v>7929</v>
      </c>
      <c r="C59" s="711" t="str">
        <f>HYPERLINK(E59,"OP")</f>
        <v>OP</v>
      </c>
      <c r="D59" s="711" t="str">
        <f>HYPERLINK(F59,"Prj")</f>
        <v>Prj</v>
      </c>
      <c r="E59" s="631" t="s">
        <v>8655</v>
      </c>
      <c r="F59" s="413" t="s">
        <v>8656</v>
      </c>
      <c r="G59" s="414" t="s">
        <v>33</v>
      </c>
      <c r="H59" s="414" t="s">
        <v>33</v>
      </c>
      <c r="I59" s="694" t="s">
        <v>33</v>
      </c>
      <c r="J59" s="697" t="s">
        <v>7930</v>
      </c>
      <c r="K59" s="727" t="s">
        <v>33</v>
      </c>
      <c r="L59" s="736" t="s">
        <v>193</v>
      </c>
      <c r="M59" s="697" t="s">
        <v>194</v>
      </c>
      <c r="N59" s="736" t="s">
        <v>18</v>
      </c>
      <c r="O59" s="736" t="s">
        <v>1432</v>
      </c>
      <c r="P59" s="1080" t="s">
        <v>36</v>
      </c>
      <c r="Q59" s="1074" t="s">
        <v>33</v>
      </c>
      <c r="R59" s="698" t="s">
        <v>33</v>
      </c>
      <c r="S59" s="1041" t="s">
        <v>33</v>
      </c>
      <c r="T59" s="908" t="s">
        <v>3668</v>
      </c>
      <c r="U59" s="905" t="s">
        <v>577</v>
      </c>
      <c r="V59" s="905" t="s">
        <v>1415</v>
      </c>
      <c r="W59" s="1068" t="s">
        <v>1773</v>
      </c>
      <c r="X59" s="1064">
        <v>34880</v>
      </c>
      <c r="Y59" s="1066">
        <v>35236</v>
      </c>
      <c r="Z59" s="1046">
        <v>1996</v>
      </c>
      <c r="AA59" s="1064">
        <v>35423</v>
      </c>
      <c r="AB59" s="1065">
        <v>36891</v>
      </c>
      <c r="AC59" s="1066">
        <v>37986</v>
      </c>
      <c r="AD59" s="1049">
        <v>300</v>
      </c>
      <c r="AE59" s="746">
        <v>0</v>
      </c>
      <c r="AF59" s="744">
        <v>0</v>
      </c>
      <c r="AG59" s="690">
        <v>300</v>
      </c>
      <c r="AH59" s="747" t="s">
        <v>33</v>
      </c>
      <c r="AI59" s="744">
        <v>0</v>
      </c>
      <c r="AJ59" s="1101">
        <v>278.88</v>
      </c>
      <c r="AK59" s="1102">
        <v>256.35181456999999</v>
      </c>
      <c r="AL59" s="1085"/>
      <c r="AM59" s="632"/>
      <c r="AN59" s="632">
        <v>3</v>
      </c>
      <c r="AO59" s="632"/>
      <c r="AP59" s="632"/>
      <c r="AQ59" s="757"/>
      <c r="AR59" s="778" t="s">
        <v>9135</v>
      </c>
      <c r="AS59" s="791">
        <f>AT59+AU59</f>
        <v>3.73</v>
      </c>
      <c r="AT59" s="784">
        <v>3.73</v>
      </c>
      <c r="AU59" s="785">
        <v>0</v>
      </c>
      <c r="AV59" s="734" t="s">
        <v>9136</v>
      </c>
      <c r="AW59" s="697" t="s">
        <v>7931</v>
      </c>
      <c r="AX59" s="697" t="s">
        <v>7932</v>
      </c>
      <c r="AY59" s="823" t="s">
        <v>33</v>
      </c>
      <c r="AZ59" s="736" t="s">
        <v>33</v>
      </c>
      <c r="BA59" s="736" t="s">
        <v>33</v>
      </c>
      <c r="BB59" s="840" t="s">
        <v>112</v>
      </c>
      <c r="BC59" s="841" t="s">
        <v>112</v>
      </c>
      <c r="BD59" s="846" t="s">
        <v>33</v>
      </c>
      <c r="BE59" s="840" t="s">
        <v>112</v>
      </c>
      <c r="BF59" s="841" t="s">
        <v>112</v>
      </c>
      <c r="BG59" s="842" t="s">
        <v>112</v>
      </c>
      <c r="BH59" s="905" t="s">
        <v>13072</v>
      </c>
      <c r="BI59" s="903" t="s">
        <v>4508</v>
      </c>
      <c r="BJ59" s="905" t="s">
        <v>4485</v>
      </c>
      <c r="BK59" s="903" t="s">
        <v>10472</v>
      </c>
      <c r="BL59" s="905" t="s">
        <v>0</v>
      </c>
      <c r="BM59" s="903" t="s">
        <v>0</v>
      </c>
      <c r="BN59" s="905" t="s">
        <v>0</v>
      </c>
      <c r="BO59" s="903" t="s">
        <v>0</v>
      </c>
      <c r="BP59" s="905" t="s">
        <v>0</v>
      </c>
      <c r="BQ59" s="903" t="s">
        <v>0</v>
      </c>
      <c r="BR59" s="909">
        <v>67</v>
      </c>
      <c r="BS59" s="903" t="s">
        <v>4577</v>
      </c>
      <c r="BT59" s="909">
        <v>26</v>
      </c>
      <c r="BU59" s="903" t="s">
        <v>4517</v>
      </c>
      <c r="BV59" s="905" t="s">
        <v>0</v>
      </c>
      <c r="BW59" s="903" t="s">
        <v>4492</v>
      </c>
      <c r="BX59" s="905" t="s">
        <v>0</v>
      </c>
      <c r="BY59" s="903" t="s">
        <v>4492</v>
      </c>
      <c r="BZ59" s="905" t="s">
        <v>0</v>
      </c>
      <c r="CA59" s="903" t="s">
        <v>4492</v>
      </c>
      <c r="CB59" s="340">
        <v>10</v>
      </c>
      <c r="CC59" s="249">
        <f>IF(ISBLANK(AL59),0,1)</f>
        <v>0</v>
      </c>
      <c r="CD59" s="414">
        <f>IF(ISBLANK(AM59),0,1)</f>
        <v>0</v>
      </c>
      <c r="CE59" s="414">
        <f>IF(ISBLANK(AN59),0,1)</f>
        <v>1</v>
      </c>
      <c r="CF59" s="414">
        <f>IF(ISBLANK(AO59),0,1)</f>
        <v>0</v>
      </c>
      <c r="CG59" s="414">
        <f>IF(ISBLANK(AP59),0,1)</f>
        <v>0</v>
      </c>
      <c r="CH59" s="436">
        <f>IF(ISBLANK(AQ59),0,1)</f>
        <v>0</v>
      </c>
      <c r="CI59" s="435">
        <f>IF($W59="Dropped","-",DAYS360(X59,Y59,TRUE)/360)</f>
        <v>0.97222222222222221</v>
      </c>
      <c r="CJ59" s="416">
        <f>IF(OR($W59="Pipeline",$W59="Dropped"),"-",IF(OR($AA59="-",$AA59="n/a"),"-",DAYS360(Y59,AA59,TRUE)/360))</f>
        <v>0.51111111111111107</v>
      </c>
      <c r="CK59" s="416">
        <f>IF(OR($W59="Pipeline",$W59="Dropped"),"-",IF($AC59="-","-",IF(OR($AA59="-",$AA59="n/a"),DAYS360(Y59,AC59,TRUE)/360,DAYS360(AA59,AC59,TRUE)/360)))</f>
        <v>7.0166666666666666</v>
      </c>
      <c r="CL59" s="416">
        <f>IF(OR($W59="Pipeline",$W59="Dropped"),"-",IF($AC59="-","-",DAYS360(X59,AC59,TRUE)/360))</f>
        <v>8.5</v>
      </c>
      <c r="CM59" s="437">
        <f>IF(OR($W59="Pipeline",$W59="Dropped"),"-",IF($AC59="-","-",DAYS360(AB59,AC59,TRUE)/360))</f>
        <v>3</v>
      </c>
      <c r="CN59" s="344">
        <f>IF(W59="Closed",IF(AC59="-","-",YEAR(AC59)),"-")</f>
        <v>2003</v>
      </c>
      <c r="CO59" s="344" t="str">
        <f>IF(W59="Closed",IF(OR(BE59="S",BE59="MS",BE59="HS"),"S",IF(OR(BE59="U",BE59="MU",BE59="HU"),"U",IF(OR(BE59="NA",BE59="NR",BE59="NV",BE59="?",BE59="#"),"NR","-"))),"-")</f>
        <v>U</v>
      </c>
      <c r="CP59" s="249">
        <v>2</v>
      </c>
      <c r="CQ59" s="414">
        <v>0</v>
      </c>
      <c r="CR59" s="414">
        <v>2</v>
      </c>
      <c r="CS59" s="414">
        <v>0</v>
      </c>
      <c r="CT59" s="414">
        <v>0</v>
      </c>
      <c r="CU59" s="436">
        <v>0</v>
      </c>
      <c r="CV59" s="432" t="str">
        <f>IF(OR(DC59="-",DC59="",DC59="n/a"),"-",HYPERLINK(DC59,"PAD"))</f>
        <v>-</v>
      </c>
      <c r="CW59" s="417" t="str">
        <f>IF(OR(DD59="-",DD59="",DD59="n/a"),"-",HYPERLINK(DD59,"ICR"))</f>
        <v>ICR</v>
      </c>
      <c r="CX59" s="438" t="str">
        <f>IF(OR(DE59="-",DE59="",DE59="n/a"),"-",HYPERLINK(DE59,"IEG"))</f>
        <v>IEG</v>
      </c>
      <c r="CY59" s="687" t="str">
        <f>IF(OR(DF59="-",DF59="",DF59="n/a"),"-",HYPERLINK(DF59,"PPAR"))</f>
        <v>-</v>
      </c>
      <c r="CZ59" s="665" t="str">
        <f>IF(OR(DG59="-",DG59="",DG59="n/a"),"-",HYPERLINK(DG59,"PCR"))</f>
        <v>-</v>
      </c>
      <c r="DA59" s="665" t="str">
        <f>IF(OR(DH59="-",DH59="",DH59="n/a"),"-",HYPERLINK(DH59,"PP"))</f>
        <v>-</v>
      </c>
      <c r="DB59" s="688" t="str">
        <f>IF(OR(DI59="-",DI59="",DI59="n/a"),"-",HYPERLINK(DI59,"TA"))</f>
        <v>-</v>
      </c>
      <c r="DC59" s="897" t="s">
        <v>33</v>
      </c>
      <c r="DD59" s="897" t="s">
        <v>10645</v>
      </c>
      <c r="DE59" s="897" t="s">
        <v>10646</v>
      </c>
      <c r="DF59" s="897" t="s">
        <v>33</v>
      </c>
      <c r="DG59" s="897" t="s">
        <v>33</v>
      </c>
      <c r="DH59" s="897" t="s">
        <v>33</v>
      </c>
      <c r="DI59" s="897" t="s">
        <v>33</v>
      </c>
      <c r="DJ59" s="734"/>
    </row>
    <row r="60" spans="1:114" ht="14.1" customHeight="1" x14ac:dyDescent="0.25">
      <c r="A60" s="702">
        <f>ROW()-1</f>
        <v>59</v>
      </c>
      <c r="B60" s="713" t="s">
        <v>8333</v>
      </c>
      <c r="C60" s="711" t="str">
        <f>HYPERLINK(E60,"OP")</f>
        <v>OP</v>
      </c>
      <c r="D60" s="711" t="str">
        <f>HYPERLINK(F60,"Prj")</f>
        <v>Prj</v>
      </c>
      <c r="E60" s="631" t="s">
        <v>8885</v>
      </c>
      <c r="F60" s="413" t="s">
        <v>8886</v>
      </c>
      <c r="G60" s="414" t="s">
        <v>33</v>
      </c>
      <c r="H60" s="414" t="s">
        <v>33</v>
      </c>
      <c r="I60" s="694" t="s">
        <v>33</v>
      </c>
      <c r="J60" s="697" t="s">
        <v>8334</v>
      </c>
      <c r="K60" s="727" t="s">
        <v>33</v>
      </c>
      <c r="L60" s="736" t="s">
        <v>193</v>
      </c>
      <c r="M60" s="697" t="s">
        <v>369</v>
      </c>
      <c r="N60" s="736" t="s">
        <v>18</v>
      </c>
      <c r="O60" s="736" t="s">
        <v>30</v>
      </c>
      <c r="P60" s="1080" t="s">
        <v>1742</v>
      </c>
      <c r="Q60" s="1074" t="s">
        <v>33</v>
      </c>
      <c r="R60" s="698" t="s">
        <v>33</v>
      </c>
      <c r="S60" s="1041" t="s">
        <v>33</v>
      </c>
      <c r="T60" s="908" t="s">
        <v>3827</v>
      </c>
      <c r="U60" s="905" t="s">
        <v>576</v>
      </c>
      <c r="V60" s="905" t="s">
        <v>1417</v>
      </c>
      <c r="W60" s="1068" t="s">
        <v>1773</v>
      </c>
      <c r="X60" s="1064">
        <v>33553</v>
      </c>
      <c r="Y60" s="1066">
        <v>34690</v>
      </c>
      <c r="Z60" s="1046">
        <v>1995</v>
      </c>
      <c r="AA60" s="1064">
        <v>34974</v>
      </c>
      <c r="AB60" s="1065">
        <v>36341</v>
      </c>
      <c r="AC60" s="1066">
        <v>37621</v>
      </c>
      <c r="AD60" s="1049">
        <v>120</v>
      </c>
      <c r="AE60" s="746">
        <v>0</v>
      </c>
      <c r="AF60" s="744">
        <v>0</v>
      </c>
      <c r="AG60" s="690">
        <v>120</v>
      </c>
      <c r="AH60" s="747" t="s">
        <v>33</v>
      </c>
      <c r="AI60" s="744">
        <v>0</v>
      </c>
      <c r="AJ60" s="1101">
        <v>120</v>
      </c>
      <c r="AK60" s="1102">
        <v>118.87773597</v>
      </c>
      <c r="AL60" s="1085"/>
      <c r="AM60" s="632"/>
      <c r="AN60" s="632">
        <v>10</v>
      </c>
      <c r="AO60" s="632"/>
      <c r="AP60" s="632"/>
      <c r="AQ60" s="757"/>
      <c r="AR60" s="778" t="s">
        <v>9364</v>
      </c>
      <c r="AS60" s="784">
        <f>AT60+AU60</f>
        <v>14.1</v>
      </c>
      <c r="AT60" s="784">
        <v>0</v>
      </c>
      <c r="AU60" s="785">
        <v>14.1</v>
      </c>
      <c r="AV60" s="811" t="s">
        <v>9365</v>
      </c>
      <c r="AW60" s="697" t="s">
        <v>8335</v>
      </c>
      <c r="AX60" s="697" t="s">
        <v>8336</v>
      </c>
      <c r="AY60" s="823" t="s">
        <v>33</v>
      </c>
      <c r="AZ60" s="736" t="s">
        <v>33</v>
      </c>
      <c r="BA60" s="736" t="s">
        <v>33</v>
      </c>
      <c r="BB60" s="840" t="s">
        <v>26</v>
      </c>
      <c r="BC60" s="841" t="s">
        <v>26</v>
      </c>
      <c r="BD60" s="842" t="s">
        <v>26</v>
      </c>
      <c r="BE60" s="840" t="s">
        <v>26</v>
      </c>
      <c r="BF60" s="841" t="s">
        <v>26</v>
      </c>
      <c r="BG60" s="842" t="s">
        <v>26</v>
      </c>
      <c r="BH60" s="905" t="s">
        <v>1374</v>
      </c>
      <c r="BI60" s="903" t="s">
        <v>4581</v>
      </c>
      <c r="BJ60" s="905" t="s">
        <v>0</v>
      </c>
      <c r="BK60" s="903" t="s">
        <v>0</v>
      </c>
      <c r="BL60" s="905" t="s">
        <v>0</v>
      </c>
      <c r="BM60" s="903" t="s">
        <v>0</v>
      </c>
      <c r="BN60" s="905" t="s">
        <v>0</v>
      </c>
      <c r="BO60" s="903" t="s">
        <v>0</v>
      </c>
      <c r="BP60" s="905" t="s">
        <v>0</v>
      </c>
      <c r="BQ60" s="903" t="s">
        <v>0</v>
      </c>
      <c r="BR60" s="909">
        <v>44</v>
      </c>
      <c r="BS60" s="903" t="s">
        <v>4550</v>
      </c>
      <c r="BT60" s="909">
        <v>78</v>
      </c>
      <c r="BU60" s="903" t="s">
        <v>4511</v>
      </c>
      <c r="BV60" s="909">
        <v>47</v>
      </c>
      <c r="BW60" s="903" t="s">
        <v>4539</v>
      </c>
      <c r="BX60" s="909">
        <v>84</v>
      </c>
      <c r="BY60" s="903" t="s">
        <v>4619</v>
      </c>
      <c r="BZ60" s="909">
        <v>26</v>
      </c>
      <c r="CA60" s="903" t="s">
        <v>4517</v>
      </c>
      <c r="CB60" s="340">
        <v>10</v>
      </c>
      <c r="CC60" s="249">
        <f>IF(ISBLANK(AL60),0,1)</f>
        <v>0</v>
      </c>
      <c r="CD60" s="414">
        <f>IF(ISBLANK(AM60),0,1)</f>
        <v>0</v>
      </c>
      <c r="CE60" s="414">
        <f>IF(ISBLANK(AN60),0,1)</f>
        <v>1</v>
      </c>
      <c r="CF60" s="414">
        <f>IF(ISBLANK(AO60),0,1)</f>
        <v>0</v>
      </c>
      <c r="CG60" s="414">
        <f>IF(ISBLANK(AP60),0,1)</f>
        <v>0</v>
      </c>
      <c r="CH60" s="436">
        <f>IF(ISBLANK(AQ60),0,1)</f>
        <v>0</v>
      </c>
      <c r="CI60" s="435">
        <f>IF($W60="Dropped","-",DAYS360(X60,Y60,TRUE)/360)</f>
        <v>3.1138888888888889</v>
      </c>
      <c r="CJ60" s="416">
        <f>IF(OR($W60="Pipeline",$W60="Dropped"),"-",IF(OR($AA60="-",$AA60="n/a"),"-",DAYS360(Y60,AA60,TRUE)/360))</f>
        <v>0.77777777777777779</v>
      </c>
      <c r="CK60" s="416">
        <f>IF(OR($W60="Pipeline",$W60="Dropped"),"-",IF($AC60="-","-",IF(OR($AA60="-",$AA60="n/a"),DAYS360(Y60,AC60,TRUE)/360,DAYS360(AA60,AC60,TRUE)/360)))</f>
        <v>7.2444444444444445</v>
      </c>
      <c r="CL60" s="416">
        <f>IF(OR($W60="Pipeline",$W60="Dropped"),"-",IF($AC60="-","-",DAYS360(X60,AC60,TRUE)/360))</f>
        <v>11.136111111111111</v>
      </c>
      <c r="CM60" s="437">
        <f>IF(OR($W60="Pipeline",$W60="Dropped"),"-",IF($AC60="-","-",DAYS360(AB60,AC60,TRUE)/360))</f>
        <v>3.5</v>
      </c>
      <c r="CN60" s="344">
        <f>IF(W60="Closed",IF(AC60="-","-",YEAR(AC60)),"-")</f>
        <v>2002</v>
      </c>
      <c r="CO60" s="344" t="str">
        <f>IF(W60="Closed",IF(OR(BE60="S",BE60="MS",BE60="HS"),"S",IF(OR(BE60="U",BE60="MU",BE60="HU"),"U",IF(OR(BE60="NA",BE60="NR",BE60="NV",BE60="?",BE60="#"),"NR","-"))),"-")</f>
        <v>S</v>
      </c>
      <c r="CP60" s="249">
        <v>0</v>
      </c>
      <c r="CQ60" s="414">
        <v>1</v>
      </c>
      <c r="CR60" s="414">
        <v>1</v>
      </c>
      <c r="CS60" s="414">
        <v>0</v>
      </c>
      <c r="CT60" s="414">
        <v>0</v>
      </c>
      <c r="CU60" s="436">
        <v>0</v>
      </c>
      <c r="CV60" s="432" t="str">
        <f>IF(OR(DC60="-",DC60="",DC60="n/a"),"-",HYPERLINK(DC60,"PAD"))</f>
        <v>-</v>
      </c>
      <c r="CW60" s="417" t="str">
        <f>IF(OR(DD60="-",DD60="",DD60="n/a"),"-",HYPERLINK(DD60,"ICR"))</f>
        <v>ICR</v>
      </c>
      <c r="CX60" s="438" t="str">
        <f>IF(OR(DE60="-",DE60="",DE60="n/a"),"-",HYPERLINK(DE60,"IEG"))</f>
        <v>IEG</v>
      </c>
      <c r="CY60" s="687" t="str">
        <f>IF(OR(DF60="-",DF60="",DF60="n/a"),"-",HYPERLINK(DF60,"PPAR"))</f>
        <v>-</v>
      </c>
      <c r="CZ60" s="665" t="str">
        <f>IF(OR(DG60="-",DG60="",DG60="n/a"),"-",HYPERLINK(DG60,"PCR"))</f>
        <v>-</v>
      </c>
      <c r="DA60" s="665" t="str">
        <f>IF(OR(DH60="-",DH60="",DH60="n/a"),"-",HYPERLINK(DH60,"PP"))</f>
        <v>-</v>
      </c>
      <c r="DB60" s="688" t="str">
        <f>IF(OR(DI60="-",DI60="",DI60="n/a"),"-",HYPERLINK(DI60,"TA"))</f>
        <v>-</v>
      </c>
      <c r="DC60" s="897" t="s">
        <v>33</v>
      </c>
      <c r="DD60" s="897" t="s">
        <v>10647</v>
      </c>
      <c r="DE60" s="897" t="s">
        <v>10648</v>
      </c>
      <c r="DF60" s="897" t="s">
        <v>33</v>
      </c>
      <c r="DG60" s="897" t="s">
        <v>33</v>
      </c>
      <c r="DH60" s="897" t="s">
        <v>33</v>
      </c>
      <c r="DI60" s="897" t="s">
        <v>33</v>
      </c>
      <c r="DJ60" s="734"/>
    </row>
    <row r="61" spans="1:114" ht="14.1" customHeight="1" x14ac:dyDescent="0.25">
      <c r="A61" s="703">
        <f>ROW()-1</f>
        <v>60</v>
      </c>
      <c r="B61" s="710" t="s">
        <v>367</v>
      </c>
      <c r="C61" s="711" t="str">
        <f>HYPERLINK(E61,"OP")</f>
        <v>OP</v>
      </c>
      <c r="D61" s="711" t="str">
        <f>HYPERLINK(F61,"Prj")</f>
        <v>Prj</v>
      </c>
      <c r="E61" s="704" t="s">
        <v>6039</v>
      </c>
      <c r="F61" s="415" t="s">
        <v>6080</v>
      </c>
      <c r="G61" s="414" t="s">
        <v>33</v>
      </c>
      <c r="H61" s="414" t="s">
        <v>33</v>
      </c>
      <c r="I61" s="694" t="s">
        <v>33</v>
      </c>
      <c r="J61" s="686" t="s">
        <v>368</v>
      </c>
      <c r="K61" s="199" t="s">
        <v>33</v>
      </c>
      <c r="L61" s="693" t="s">
        <v>193</v>
      </c>
      <c r="M61" s="696" t="s">
        <v>369</v>
      </c>
      <c r="N61" s="693" t="s">
        <v>18</v>
      </c>
      <c r="O61" s="693" t="s">
        <v>54</v>
      </c>
      <c r="P61" s="1080" t="s">
        <v>1419</v>
      </c>
      <c r="Q61" s="1074" t="s">
        <v>33</v>
      </c>
      <c r="R61" s="698" t="s">
        <v>33</v>
      </c>
      <c r="S61" s="1041" t="s">
        <v>33</v>
      </c>
      <c r="T61" s="908" t="s">
        <v>3616</v>
      </c>
      <c r="U61" s="905" t="s">
        <v>576</v>
      </c>
      <c r="V61" s="905" t="s">
        <v>612</v>
      </c>
      <c r="W61" s="1068" t="s">
        <v>1773</v>
      </c>
      <c r="X61" s="1064">
        <v>33032</v>
      </c>
      <c r="Y61" s="1066">
        <v>33514</v>
      </c>
      <c r="Z61" s="1046">
        <v>1992</v>
      </c>
      <c r="AA61" s="1064">
        <v>33625</v>
      </c>
      <c r="AB61" s="1065">
        <v>35976</v>
      </c>
      <c r="AC61" s="1066">
        <v>35976</v>
      </c>
      <c r="AD61" s="1050">
        <v>17.2</v>
      </c>
      <c r="AE61" s="749">
        <v>0</v>
      </c>
      <c r="AF61" s="744">
        <v>0</v>
      </c>
      <c r="AG61" s="690">
        <v>17.2</v>
      </c>
      <c r="AH61" s="747" t="s">
        <v>33</v>
      </c>
      <c r="AI61" s="744">
        <v>0</v>
      </c>
      <c r="AJ61" s="1099">
        <v>15.29280726</v>
      </c>
      <c r="AK61" s="1100">
        <v>15.29280726</v>
      </c>
      <c r="AL61" s="1086"/>
      <c r="AM61" s="760" t="s">
        <v>739</v>
      </c>
      <c r="AN61" s="760"/>
      <c r="AO61" s="760"/>
      <c r="AP61" s="760"/>
      <c r="AQ61" s="761">
        <v>12</v>
      </c>
      <c r="AR61" s="779" t="s">
        <v>2507</v>
      </c>
      <c r="AS61" s="781">
        <f>AT61+AU61</f>
        <v>7.6</v>
      </c>
      <c r="AT61" s="781">
        <v>7.6</v>
      </c>
      <c r="AU61" s="782">
        <v>0</v>
      </c>
      <c r="AV61" s="807" t="s">
        <v>2508</v>
      </c>
      <c r="AW61" s="686" t="s">
        <v>2027</v>
      </c>
      <c r="AX61" s="686" t="s">
        <v>1900</v>
      </c>
      <c r="AY61" s="830" t="s">
        <v>33</v>
      </c>
      <c r="AZ61" s="736" t="s">
        <v>33</v>
      </c>
      <c r="BA61" s="736" t="s">
        <v>33</v>
      </c>
      <c r="BB61" s="625" t="s">
        <v>33</v>
      </c>
      <c r="BC61" s="626" t="s">
        <v>33</v>
      </c>
      <c r="BD61" s="633" t="s">
        <v>33</v>
      </c>
      <c r="BE61" s="625" t="s">
        <v>82</v>
      </c>
      <c r="BF61" s="626" t="s">
        <v>82</v>
      </c>
      <c r="BG61" s="633" t="s">
        <v>82</v>
      </c>
      <c r="BH61" s="905" t="s">
        <v>4485</v>
      </c>
      <c r="BI61" s="903" t="s">
        <v>10472</v>
      </c>
      <c r="BJ61" s="905" t="s">
        <v>13078</v>
      </c>
      <c r="BK61" s="903" t="s">
        <v>13872</v>
      </c>
      <c r="BL61" s="905" t="s">
        <v>0</v>
      </c>
      <c r="BM61" s="903" t="s">
        <v>0</v>
      </c>
      <c r="BN61" s="905" t="s">
        <v>0</v>
      </c>
      <c r="BO61" s="903" t="s">
        <v>0</v>
      </c>
      <c r="BP61" s="905" t="s">
        <v>0</v>
      </c>
      <c r="BQ61" s="903" t="s">
        <v>0</v>
      </c>
      <c r="BR61" s="909">
        <v>27</v>
      </c>
      <c r="BS61" s="903" t="s">
        <v>4490</v>
      </c>
      <c r="BT61" s="909">
        <v>28</v>
      </c>
      <c r="BU61" s="903" t="s">
        <v>4500</v>
      </c>
      <c r="BV61" s="909">
        <v>25</v>
      </c>
      <c r="BW61" s="903" t="s">
        <v>4489</v>
      </c>
      <c r="BX61" s="909">
        <v>30</v>
      </c>
      <c r="BY61" s="903" t="s">
        <v>4501</v>
      </c>
      <c r="BZ61" s="909">
        <v>29</v>
      </c>
      <c r="CA61" s="903" t="s">
        <v>4497</v>
      </c>
      <c r="CB61" s="340">
        <v>10</v>
      </c>
      <c r="CC61" s="249">
        <f>IF(ISBLANK(AL61),0,1)</f>
        <v>0</v>
      </c>
      <c r="CD61" s="414">
        <f>IF(ISBLANK(AM61),0,1)</f>
        <v>1</v>
      </c>
      <c r="CE61" s="414">
        <f>IF(ISBLANK(AN61),0,1)</f>
        <v>0</v>
      </c>
      <c r="CF61" s="414">
        <f>IF(ISBLANK(AO61),0,1)</f>
        <v>0</v>
      </c>
      <c r="CG61" s="414">
        <f>IF(ISBLANK(AP61),0,1)</f>
        <v>0</v>
      </c>
      <c r="CH61" s="436">
        <f>IF(ISBLANK(AQ61),0,1)</f>
        <v>1</v>
      </c>
      <c r="CI61" s="435">
        <f>IF($W61="Dropped","-",DAYS360(X61,Y61,TRUE)/360)</f>
        <v>1.3194444444444444</v>
      </c>
      <c r="CJ61" s="416">
        <f>IF(OR($W61="Pipeline",$W61="Dropped"),"-",IF(OR($AA61="-",$AA61="n/a"),"-",DAYS360(Y61,AA61,TRUE)/360))</f>
        <v>0.30277777777777776</v>
      </c>
      <c r="CK61" s="416">
        <f>IF(OR($W61="Pipeline",$W61="Dropped"),"-",IF($AC61="-","-",IF(OR($AA61="-",$AA61="n/a"),DAYS360(Y61,AC61,TRUE)/360,DAYS360(AA61,AC61,TRUE)/360)))</f>
        <v>6.4388888888888891</v>
      </c>
      <c r="CL61" s="416">
        <f>IF(OR($W61="Pipeline",$W61="Dropped"),"-",IF($AC61="-","-",DAYS360(X61,AC61,TRUE)/360))</f>
        <v>8.0611111111111118</v>
      </c>
      <c r="CM61" s="437">
        <f>IF(OR($W61="Pipeline",$W61="Dropped"),"-",IF($AC61="-","-",DAYS360(AB61,AC61,TRUE)/360))</f>
        <v>0</v>
      </c>
      <c r="CN61" s="344">
        <f>IF(W61="Closed",IF(AC61="-","-",YEAR(AC61)),"-")</f>
        <v>1998</v>
      </c>
      <c r="CO61" s="344" t="str">
        <f>IF(W61="Closed",IF(OR(BE61="S",BE61="MS",BE61="HS"),"S",IF(OR(BE61="U",BE61="MU",BE61="HU"),"U",IF(OR(BE61="NA",BE61="NR",BE61="NV",BE61="?",BE61="#"),"NR","-"))),"-")</f>
        <v>S</v>
      </c>
      <c r="CP61" s="249">
        <v>2</v>
      </c>
      <c r="CQ61" s="414">
        <v>0</v>
      </c>
      <c r="CR61" s="414">
        <v>1</v>
      </c>
      <c r="CS61" s="414">
        <v>2</v>
      </c>
      <c r="CT61" s="414">
        <v>0</v>
      </c>
      <c r="CU61" s="436">
        <v>0</v>
      </c>
      <c r="CV61" s="432" t="str">
        <f>IF(OR(DC61="-",DC61="",DC61="n/a"),"-",HYPERLINK(DC61,"PAD"))</f>
        <v>-</v>
      </c>
      <c r="CW61" s="417" t="str">
        <f>IF(OR(DD61="-",DD61="",DD61="n/a"),"-",HYPERLINK(DD61,"ICR"))</f>
        <v>ICR</v>
      </c>
      <c r="CX61" s="438" t="str">
        <f>IF(OR(DE61="-",DE61="",DE61="n/a"),"-",HYPERLINK(DE61,"IEG"))</f>
        <v>IEG</v>
      </c>
      <c r="CY61" s="687" t="str">
        <f>IF(OR(DF61="-",DF61="",DF61="n/a"),"-",HYPERLINK(DF61,"PPAR"))</f>
        <v>-</v>
      </c>
      <c r="CZ61" s="665" t="str">
        <f>IF(OR(DG61="-",DG61="",DG61="n/a"),"-",HYPERLINK(DG61,"PCR"))</f>
        <v>-</v>
      </c>
      <c r="DA61" s="665" t="str">
        <f>IF(OR(DH61="-",DH61="",DH61="n/a"),"-",HYPERLINK(DH61,"PP"))</f>
        <v>-</v>
      </c>
      <c r="DB61" s="688" t="str">
        <f>IF(OR(DI61="-",DI61="",DI61="n/a"),"-",HYPERLINK(DI61,"TA"))</f>
        <v>-</v>
      </c>
      <c r="DC61" s="897" t="s">
        <v>33</v>
      </c>
      <c r="DD61" s="897" t="s">
        <v>10649</v>
      </c>
      <c r="DE61" s="897" t="s">
        <v>10650</v>
      </c>
      <c r="DF61" s="897" t="s">
        <v>33</v>
      </c>
      <c r="DG61" s="897" t="s">
        <v>33</v>
      </c>
      <c r="DH61" s="897" t="s">
        <v>33</v>
      </c>
      <c r="DI61" s="897" t="s">
        <v>33</v>
      </c>
      <c r="DJ61" s="734"/>
    </row>
    <row r="62" spans="1:114" ht="14.1" customHeight="1" x14ac:dyDescent="0.25">
      <c r="A62" s="702">
        <f>ROW()-1</f>
        <v>61</v>
      </c>
      <c r="B62" s="710" t="s">
        <v>372</v>
      </c>
      <c r="C62" s="711" t="str">
        <f>HYPERLINK(E62,"OP")</f>
        <v>OP</v>
      </c>
      <c r="D62" s="711" t="str">
        <f>HYPERLINK(F62,"Prj")</f>
        <v>Prj</v>
      </c>
      <c r="E62" s="704" t="s">
        <v>6040</v>
      </c>
      <c r="F62" s="415" t="s">
        <v>6081</v>
      </c>
      <c r="G62" s="414" t="s">
        <v>33</v>
      </c>
      <c r="H62" s="414" t="s">
        <v>33</v>
      </c>
      <c r="I62" s="694" t="s">
        <v>33</v>
      </c>
      <c r="J62" s="686" t="s">
        <v>365</v>
      </c>
      <c r="K62" s="199" t="s">
        <v>33</v>
      </c>
      <c r="L62" s="693" t="s">
        <v>193</v>
      </c>
      <c r="M62" s="696" t="s">
        <v>199</v>
      </c>
      <c r="N62" s="693" t="s">
        <v>18</v>
      </c>
      <c r="O62" s="693" t="s">
        <v>30</v>
      </c>
      <c r="P62" s="1080" t="s">
        <v>1419</v>
      </c>
      <c r="Q62" s="1074" t="s">
        <v>33</v>
      </c>
      <c r="R62" s="698" t="s">
        <v>33</v>
      </c>
      <c r="S62" s="1041" t="s">
        <v>33</v>
      </c>
      <c r="T62" s="908" t="s">
        <v>3619</v>
      </c>
      <c r="U62" s="905" t="s">
        <v>583</v>
      </c>
      <c r="V62" s="905" t="s">
        <v>612</v>
      </c>
      <c r="W62" s="1068" t="s">
        <v>1773</v>
      </c>
      <c r="X62" s="1064">
        <v>33953</v>
      </c>
      <c r="Y62" s="1066">
        <v>34310</v>
      </c>
      <c r="Z62" s="1046">
        <v>1994</v>
      </c>
      <c r="AA62" s="1064">
        <v>34464</v>
      </c>
      <c r="AB62" s="1065">
        <v>36707</v>
      </c>
      <c r="AC62" s="1066">
        <v>36981</v>
      </c>
      <c r="AD62" s="1050">
        <v>30</v>
      </c>
      <c r="AE62" s="749">
        <v>0</v>
      </c>
      <c r="AF62" s="744">
        <v>0</v>
      </c>
      <c r="AG62" s="690">
        <v>30</v>
      </c>
      <c r="AH62" s="747" t="s">
        <v>33</v>
      </c>
      <c r="AI62" s="744">
        <v>0</v>
      </c>
      <c r="AJ62" s="1099">
        <v>30</v>
      </c>
      <c r="AK62" s="1100">
        <v>28.059362119999999</v>
      </c>
      <c r="AL62" s="1086"/>
      <c r="AM62" s="760" t="s">
        <v>2510</v>
      </c>
      <c r="AN62" s="760"/>
      <c r="AO62" s="760"/>
      <c r="AP62" s="760"/>
      <c r="AQ62" s="761">
        <v>12</v>
      </c>
      <c r="AR62" s="779" t="s">
        <v>2509</v>
      </c>
      <c r="AS62" s="781">
        <f>AT62+AU62</f>
        <v>50.870000000000005</v>
      </c>
      <c r="AT62" s="781">
        <f>14.68+13.53</f>
        <v>28.21</v>
      </c>
      <c r="AU62" s="782">
        <f>4.18+18.48</f>
        <v>22.66</v>
      </c>
      <c r="AV62" s="807" t="s">
        <v>2956</v>
      </c>
      <c r="AW62" s="686" t="s">
        <v>2029</v>
      </c>
      <c r="AX62" s="686" t="s">
        <v>1900</v>
      </c>
      <c r="AY62" s="819">
        <v>36791</v>
      </c>
      <c r="AZ62" s="721" t="s">
        <v>26</v>
      </c>
      <c r="BA62" s="693" t="s">
        <v>26</v>
      </c>
      <c r="BB62" s="625" t="s">
        <v>26</v>
      </c>
      <c r="BC62" s="626" t="s">
        <v>26</v>
      </c>
      <c r="BD62" s="633" t="s">
        <v>26</v>
      </c>
      <c r="BE62" s="625" t="s">
        <v>26</v>
      </c>
      <c r="BF62" s="626" t="s">
        <v>26</v>
      </c>
      <c r="BG62" s="633" t="s">
        <v>26</v>
      </c>
      <c r="BH62" s="905" t="s">
        <v>4485</v>
      </c>
      <c r="BI62" s="903" t="s">
        <v>10472</v>
      </c>
      <c r="BJ62" s="905" t="s">
        <v>0</v>
      </c>
      <c r="BK62" s="903" t="s">
        <v>0</v>
      </c>
      <c r="BL62" s="905" t="s">
        <v>0</v>
      </c>
      <c r="BM62" s="903" t="s">
        <v>0</v>
      </c>
      <c r="BN62" s="905" t="s">
        <v>0</v>
      </c>
      <c r="BO62" s="903" t="s">
        <v>0</v>
      </c>
      <c r="BP62" s="905" t="s">
        <v>0</v>
      </c>
      <c r="BQ62" s="903" t="s">
        <v>0</v>
      </c>
      <c r="BR62" s="909">
        <v>28</v>
      </c>
      <c r="BS62" s="903" t="s">
        <v>4500</v>
      </c>
      <c r="BT62" s="909">
        <v>27</v>
      </c>
      <c r="BU62" s="903" t="s">
        <v>4490</v>
      </c>
      <c r="BV62" s="909">
        <v>22</v>
      </c>
      <c r="BW62" s="903" t="s">
        <v>4502</v>
      </c>
      <c r="BX62" s="909">
        <v>25</v>
      </c>
      <c r="BY62" s="903" t="s">
        <v>4489</v>
      </c>
      <c r="BZ62" s="905" t="s">
        <v>0</v>
      </c>
      <c r="CA62" s="903" t="s">
        <v>4492</v>
      </c>
      <c r="CB62" s="340">
        <v>10</v>
      </c>
      <c r="CC62" s="249">
        <f>IF(ISBLANK(AL62),0,1)</f>
        <v>0</v>
      </c>
      <c r="CD62" s="414">
        <f>IF(ISBLANK(AM62),0,1)</f>
        <v>1</v>
      </c>
      <c r="CE62" s="414">
        <f>IF(ISBLANK(AN62),0,1)</f>
        <v>0</v>
      </c>
      <c r="CF62" s="414">
        <f>IF(ISBLANK(AO62),0,1)</f>
        <v>0</v>
      </c>
      <c r="CG62" s="414">
        <f>IF(ISBLANK(AP62),0,1)</f>
        <v>0</v>
      </c>
      <c r="CH62" s="436">
        <f>IF(ISBLANK(AQ62),0,1)</f>
        <v>1</v>
      </c>
      <c r="CI62" s="435">
        <f>IF($W62="Dropped","-",DAYS360(X62,Y62,TRUE)/360)</f>
        <v>0.97777777777777775</v>
      </c>
      <c r="CJ62" s="416">
        <f>IF(OR($W62="Pipeline",$W62="Dropped"),"-",IF(OR($AA62="-",$AA62="n/a"),"-",DAYS360(Y62,AA62,TRUE)/360))</f>
        <v>0.42499999999999999</v>
      </c>
      <c r="CK62" s="416">
        <f>IF(OR($W62="Pipeline",$W62="Dropped"),"-",IF($AC62="-","-",IF(OR($AA62="-",$AA62="n/a"),DAYS360(Y62,AC62,TRUE)/360,DAYS360(AA62,AC62,TRUE)/360)))</f>
        <v>6.8888888888888893</v>
      </c>
      <c r="CL62" s="416">
        <f>IF(OR($W62="Pipeline",$W62="Dropped"),"-",IF($AC62="-","-",DAYS360(X62,AC62,TRUE)/360))</f>
        <v>8.2916666666666661</v>
      </c>
      <c r="CM62" s="437">
        <f>IF(OR($W62="Pipeline",$W62="Dropped"),"-",IF($AC62="-","-",DAYS360(AB62,AC62,TRUE)/360))</f>
        <v>0.75</v>
      </c>
      <c r="CN62" s="344">
        <f>IF(W62="Closed",IF(AC62="-","-",YEAR(AC62)),"-")</f>
        <v>2001</v>
      </c>
      <c r="CO62" s="344" t="str">
        <f>IF(W62="Closed",IF(OR(BE62="S",BE62="MS",BE62="HS"),"S",IF(OR(BE62="U",BE62="MU",BE62="HU"),"U",IF(OR(BE62="NA",BE62="NR",BE62="NV",BE62="?",BE62="#"),"NR","-"))),"-")</f>
        <v>S</v>
      </c>
      <c r="CP62" s="249">
        <v>3</v>
      </c>
      <c r="CQ62" s="414">
        <v>5</v>
      </c>
      <c r="CR62" s="414">
        <v>1</v>
      </c>
      <c r="CS62" s="414">
        <v>1</v>
      </c>
      <c r="CT62" s="414">
        <v>0</v>
      </c>
      <c r="CU62" s="436">
        <v>0</v>
      </c>
      <c r="CV62" s="432" t="str">
        <f>IF(OR(DC62="-",DC62="",DC62="n/a"),"-",HYPERLINK(DC62,"PAD"))</f>
        <v>-</v>
      </c>
      <c r="CW62" s="417" t="str">
        <f>IF(OR(DD62="-",DD62="",DD62="n/a"),"-",HYPERLINK(DD62,"ICR"))</f>
        <v>ICR</v>
      </c>
      <c r="CX62" s="438" t="str">
        <f>IF(OR(DE62="-",DE62="",DE62="n/a"),"-",HYPERLINK(DE62,"IEG"))</f>
        <v>IEG</v>
      </c>
      <c r="CY62" s="687" t="str">
        <f>IF(OR(DF62="-",DF62="",DF62="n/a"),"-",HYPERLINK(DF62,"PPAR"))</f>
        <v>-</v>
      </c>
      <c r="CZ62" s="665" t="str">
        <f>IF(OR(DG62="-",DG62="",DG62="n/a"),"-",HYPERLINK(DG62,"PCR"))</f>
        <v>-</v>
      </c>
      <c r="DA62" s="665" t="str">
        <f>IF(OR(DH62="-",DH62="",DH62="n/a"),"-",HYPERLINK(DH62,"PP"))</f>
        <v>-</v>
      </c>
      <c r="DB62" s="688" t="str">
        <f>IF(OR(DI62="-",DI62="",DI62="n/a"),"-",HYPERLINK(DI62,"TA"))</f>
        <v>-</v>
      </c>
      <c r="DC62" s="897" t="s">
        <v>33</v>
      </c>
      <c r="DD62" s="897" t="s">
        <v>10651</v>
      </c>
      <c r="DE62" s="897" t="s">
        <v>10652</v>
      </c>
      <c r="DF62" s="897" t="s">
        <v>33</v>
      </c>
      <c r="DG62" s="897" t="s">
        <v>33</v>
      </c>
      <c r="DH62" s="897" t="s">
        <v>33</v>
      </c>
      <c r="DI62" s="897" t="s">
        <v>33</v>
      </c>
      <c r="DJ62" s="734"/>
    </row>
    <row r="63" spans="1:114" ht="14.1" customHeight="1" x14ac:dyDescent="0.25">
      <c r="A63" s="702">
        <f>ROW()-1</f>
        <v>62</v>
      </c>
      <c r="B63" s="710" t="s">
        <v>1233</v>
      </c>
      <c r="C63" s="711" t="str">
        <f>HYPERLINK(E63,"OP")</f>
        <v>OP</v>
      </c>
      <c r="D63" s="711" t="str">
        <f>HYPERLINK(F63,"Prj")</f>
        <v>Prj</v>
      </c>
      <c r="E63" s="704" t="s">
        <v>6041</v>
      </c>
      <c r="F63" s="415" t="s">
        <v>6082</v>
      </c>
      <c r="G63" s="414" t="s">
        <v>33</v>
      </c>
      <c r="H63" s="414" t="s">
        <v>33</v>
      </c>
      <c r="I63" s="694" t="s">
        <v>33</v>
      </c>
      <c r="J63" s="686" t="s">
        <v>1234</v>
      </c>
      <c r="K63" s="199" t="s">
        <v>33</v>
      </c>
      <c r="L63" s="693" t="s">
        <v>193</v>
      </c>
      <c r="M63" s="696" t="s">
        <v>199</v>
      </c>
      <c r="N63" s="732" t="s">
        <v>18</v>
      </c>
      <c r="O63" s="732" t="s">
        <v>30</v>
      </c>
      <c r="P63" s="1080" t="s">
        <v>1763</v>
      </c>
      <c r="Q63" s="1074" t="s">
        <v>33</v>
      </c>
      <c r="R63" s="698" t="s">
        <v>33</v>
      </c>
      <c r="S63" s="907" t="s">
        <v>3574</v>
      </c>
      <c r="T63" s="908" t="s">
        <v>3620</v>
      </c>
      <c r="U63" s="905" t="s">
        <v>583</v>
      </c>
      <c r="V63" s="905" t="s">
        <v>10387</v>
      </c>
      <c r="W63" s="1068" t="s">
        <v>1773</v>
      </c>
      <c r="X63" s="1064">
        <v>35187</v>
      </c>
      <c r="Y63" s="1066">
        <v>35740</v>
      </c>
      <c r="Z63" s="1046">
        <v>1998</v>
      </c>
      <c r="AA63" s="1064">
        <v>35870</v>
      </c>
      <c r="AB63" s="1065">
        <v>37802</v>
      </c>
      <c r="AC63" s="1066">
        <v>38915</v>
      </c>
      <c r="AD63" s="638">
        <v>40</v>
      </c>
      <c r="AE63" s="639">
        <v>0</v>
      </c>
      <c r="AF63" s="744">
        <v>0</v>
      </c>
      <c r="AG63" s="690">
        <v>40</v>
      </c>
      <c r="AH63" s="747" t="s">
        <v>33</v>
      </c>
      <c r="AI63" s="744">
        <v>0</v>
      </c>
      <c r="AJ63" s="1099">
        <v>40</v>
      </c>
      <c r="AK63" s="1100">
        <v>39.537270880000001</v>
      </c>
      <c r="AL63" s="646"/>
      <c r="AM63" s="647"/>
      <c r="AN63" s="647">
        <v>2</v>
      </c>
      <c r="AO63" s="647"/>
      <c r="AP63" s="647"/>
      <c r="AQ63" s="648"/>
      <c r="AR63" s="779" t="s">
        <v>3431</v>
      </c>
      <c r="AS63" s="781">
        <f>AT63+AU63</f>
        <v>11.7</v>
      </c>
      <c r="AT63" s="781">
        <v>8.9</v>
      </c>
      <c r="AU63" s="782">
        <v>2.8</v>
      </c>
      <c r="AV63" s="686" t="s">
        <v>3432</v>
      </c>
      <c r="AW63" s="686" t="s">
        <v>2035</v>
      </c>
      <c r="AX63" s="686" t="s">
        <v>2304</v>
      </c>
      <c r="AY63" s="819">
        <v>37972</v>
      </c>
      <c r="AZ63" s="721" t="s">
        <v>26</v>
      </c>
      <c r="BA63" s="828" t="s">
        <v>37</v>
      </c>
      <c r="BB63" s="625" t="s">
        <v>26</v>
      </c>
      <c r="BC63" s="626" t="s">
        <v>26</v>
      </c>
      <c r="BD63" s="633" t="s">
        <v>33</v>
      </c>
      <c r="BE63" s="625" t="s">
        <v>22</v>
      </c>
      <c r="BF63" s="626" t="s">
        <v>26</v>
      </c>
      <c r="BG63" s="633" t="s">
        <v>26</v>
      </c>
      <c r="BH63" s="905" t="s">
        <v>4485</v>
      </c>
      <c r="BI63" s="903" t="s">
        <v>10472</v>
      </c>
      <c r="BJ63" s="905" t="s">
        <v>4530</v>
      </c>
      <c r="BK63" s="903" t="s">
        <v>10483</v>
      </c>
      <c r="BL63" s="905" t="s">
        <v>4503</v>
      </c>
      <c r="BM63" s="903" t="s">
        <v>4703</v>
      </c>
      <c r="BN63" s="905" t="s">
        <v>4515</v>
      </c>
      <c r="BO63" s="903" t="s">
        <v>4704</v>
      </c>
      <c r="BP63" s="905" t="s">
        <v>4525</v>
      </c>
      <c r="BQ63" s="903" t="s">
        <v>10476</v>
      </c>
      <c r="BR63" s="909">
        <v>65</v>
      </c>
      <c r="BS63" s="903" t="s">
        <v>4509</v>
      </c>
      <c r="BT63" s="909">
        <v>87</v>
      </c>
      <c r="BU63" s="903" t="s">
        <v>4535</v>
      </c>
      <c r="BV63" s="909">
        <v>78</v>
      </c>
      <c r="BW63" s="903" t="s">
        <v>4511</v>
      </c>
      <c r="BX63" s="909">
        <v>71</v>
      </c>
      <c r="BY63" s="903" t="s">
        <v>4521</v>
      </c>
      <c r="BZ63" s="909">
        <v>73</v>
      </c>
      <c r="CA63" s="903" t="s">
        <v>4534</v>
      </c>
      <c r="CB63" s="340">
        <v>10</v>
      </c>
      <c r="CC63" s="249">
        <f>IF(ISBLANK(AL63),0,1)</f>
        <v>0</v>
      </c>
      <c r="CD63" s="414">
        <f>IF(ISBLANK(AM63),0,1)</f>
        <v>0</v>
      </c>
      <c r="CE63" s="414">
        <f>IF(ISBLANK(AN63),0,1)</f>
        <v>1</v>
      </c>
      <c r="CF63" s="414">
        <f>IF(ISBLANK(AO63),0,1)</f>
        <v>0</v>
      </c>
      <c r="CG63" s="414">
        <f>IF(ISBLANK(AP63),0,1)</f>
        <v>0</v>
      </c>
      <c r="CH63" s="436">
        <f>IF(ISBLANK(AQ63),0,1)</f>
        <v>0</v>
      </c>
      <c r="CI63" s="435">
        <f>IF($W63="Dropped","-",DAYS360(X63,Y63,TRUE)/360)</f>
        <v>1.5111111111111111</v>
      </c>
      <c r="CJ63" s="416">
        <f>IF(OR($W63="Pipeline",$W63="Dropped"),"-",IF(OR($AA63="-",$AA63="n/a"),"-",DAYS360(Y63,AA63,TRUE)/360))</f>
        <v>0.3611111111111111</v>
      </c>
      <c r="CK63" s="416">
        <f>IF(OR($W63="Pipeline",$W63="Dropped"),"-",IF($AC63="-","-",IF(OR($AA63="-",$AA63="n/a"),DAYS360(Y63,AC63,TRUE)/360,DAYS360(AA63,AC63,TRUE)/360)))</f>
        <v>8.3361111111111104</v>
      </c>
      <c r="CL63" s="416">
        <f>IF(OR($W63="Pipeline",$W63="Dropped"),"-",IF($AC63="-","-",DAYS360(X63,AC63,TRUE)/360))</f>
        <v>10.208333333333334</v>
      </c>
      <c r="CM63" s="437">
        <f>IF(OR($W63="Pipeline",$W63="Dropped"),"-",IF($AC63="-","-",DAYS360(AB63,AC63,TRUE)/360))</f>
        <v>3.0472222222222221</v>
      </c>
      <c r="CN63" s="344">
        <f>IF(W63="Closed",IF(AC63="-","-",YEAR(AC63)),"-")</f>
        <v>2006</v>
      </c>
      <c r="CO63" s="344" t="str">
        <f>IF(W63="Closed",IF(OR(BE63="S",BE63="MS",BE63="HS"),"S",IF(OR(BE63="U",BE63="MU",BE63="HU"),"U",IF(OR(BE63="NA",BE63="NR",BE63="NV",BE63="?",BE63="#"),"NR","-"))),"-")</f>
        <v>S</v>
      </c>
      <c r="CP63" s="249">
        <v>0</v>
      </c>
      <c r="CQ63" s="414">
        <v>1</v>
      </c>
      <c r="CR63" s="414">
        <v>2</v>
      </c>
      <c r="CS63" s="414">
        <v>3</v>
      </c>
      <c r="CT63" s="414">
        <v>0</v>
      </c>
      <c r="CU63" s="436">
        <v>0</v>
      </c>
      <c r="CV63" s="432" t="str">
        <f>IF(OR(DC63="-",DC63="",DC63="n/a"),"-",HYPERLINK(DC63,"PAD"))</f>
        <v>PAD</v>
      </c>
      <c r="CW63" s="417" t="str">
        <f>IF(OR(DD63="-",DD63="",DD63="n/a"),"-",HYPERLINK(DD63,"ICR"))</f>
        <v>ICR</v>
      </c>
      <c r="CX63" s="438" t="str">
        <f>IF(OR(DE63="-",DE63="",DE63="n/a"),"-",HYPERLINK(DE63,"IEG"))</f>
        <v>IEG</v>
      </c>
      <c r="CY63" s="687" t="str">
        <f>IF(OR(DF63="-",DF63="",DF63="n/a"),"-",HYPERLINK(DF63,"PPAR"))</f>
        <v>-</v>
      </c>
      <c r="CZ63" s="665" t="str">
        <f>IF(OR(DG63="-",DG63="",DG63="n/a"),"-",HYPERLINK(DG63,"PCR"))</f>
        <v>-</v>
      </c>
      <c r="DA63" s="665" t="str">
        <f>IF(OR(DH63="-",DH63="",DH63="n/a"),"-",HYPERLINK(DH63,"PP"))</f>
        <v>-</v>
      </c>
      <c r="DB63" s="688" t="str">
        <f>IF(OR(DI63="-",DI63="",DI63="n/a"),"-",HYPERLINK(DI63,"TA"))</f>
        <v>-</v>
      </c>
      <c r="DC63" s="897" t="s">
        <v>10653</v>
      </c>
      <c r="DD63" s="897" t="s">
        <v>10654</v>
      </c>
      <c r="DE63" s="897" t="s">
        <v>10655</v>
      </c>
      <c r="DF63" s="897" t="s">
        <v>33</v>
      </c>
      <c r="DG63" s="897" t="s">
        <v>33</v>
      </c>
      <c r="DH63" s="897" t="s">
        <v>33</v>
      </c>
      <c r="DI63" s="897" t="s">
        <v>33</v>
      </c>
      <c r="DJ63" s="734"/>
    </row>
    <row r="64" spans="1:114" ht="14.1" customHeight="1" x14ac:dyDescent="0.25">
      <c r="A64" s="703">
        <f>ROW()-1</f>
        <v>63</v>
      </c>
      <c r="B64" s="713" t="s">
        <v>7966</v>
      </c>
      <c r="C64" s="711" t="str">
        <f>HYPERLINK(E64,"OP")</f>
        <v>OP</v>
      </c>
      <c r="D64" s="711" t="str">
        <f>HYPERLINK(F64,"Prj")</f>
        <v>Prj</v>
      </c>
      <c r="E64" s="631" t="s">
        <v>8679</v>
      </c>
      <c r="F64" s="413" t="s">
        <v>8680</v>
      </c>
      <c r="G64" s="414" t="s">
        <v>33</v>
      </c>
      <c r="H64" s="414" t="s">
        <v>33</v>
      </c>
      <c r="I64" s="694" t="s">
        <v>33</v>
      </c>
      <c r="J64" s="697" t="s">
        <v>7967</v>
      </c>
      <c r="K64" s="727" t="s">
        <v>33</v>
      </c>
      <c r="L64" s="736" t="s">
        <v>193</v>
      </c>
      <c r="M64" s="697" t="s">
        <v>207</v>
      </c>
      <c r="N64" s="736" t="s">
        <v>18</v>
      </c>
      <c r="O64" s="736" t="s">
        <v>1432</v>
      </c>
      <c r="P64" s="1080" t="s">
        <v>36</v>
      </c>
      <c r="Q64" s="1074" t="s">
        <v>33</v>
      </c>
      <c r="R64" s="698" t="s">
        <v>33</v>
      </c>
      <c r="S64" s="1041" t="s">
        <v>33</v>
      </c>
      <c r="T64" s="908" t="s">
        <v>3624</v>
      </c>
      <c r="U64" s="905" t="s">
        <v>588</v>
      </c>
      <c r="V64" s="905" t="s">
        <v>1415</v>
      </c>
      <c r="W64" s="1068" t="s">
        <v>1773</v>
      </c>
      <c r="X64" s="1064">
        <v>35110</v>
      </c>
      <c r="Y64" s="1066">
        <v>35810</v>
      </c>
      <c r="Z64" s="1046">
        <v>1998</v>
      </c>
      <c r="AA64" s="1064">
        <v>36042</v>
      </c>
      <c r="AB64" s="1065">
        <v>38168</v>
      </c>
      <c r="AC64" s="1066">
        <v>38168</v>
      </c>
      <c r="AD64" s="1049">
        <v>30</v>
      </c>
      <c r="AE64" s="746">
        <v>0</v>
      </c>
      <c r="AF64" s="744">
        <v>0</v>
      </c>
      <c r="AG64" s="690">
        <v>30</v>
      </c>
      <c r="AH64" s="747" t="s">
        <v>33</v>
      </c>
      <c r="AI64" s="744">
        <v>0</v>
      </c>
      <c r="AJ64" s="1101">
        <v>30</v>
      </c>
      <c r="AK64" s="1102">
        <v>30</v>
      </c>
      <c r="AL64" s="1085"/>
      <c r="AM64" s="632"/>
      <c r="AN64" s="632">
        <v>3</v>
      </c>
      <c r="AO64" s="632"/>
      <c r="AP64" s="632"/>
      <c r="AQ64" s="757"/>
      <c r="AR64" s="778" t="s">
        <v>9137</v>
      </c>
      <c r="AS64" s="784">
        <f>AT64+AU64</f>
        <v>27.4</v>
      </c>
      <c r="AT64" s="784">
        <v>21.3</v>
      </c>
      <c r="AU64" s="785">
        <v>6.1</v>
      </c>
      <c r="AV64" s="734" t="s">
        <v>9138</v>
      </c>
      <c r="AW64" s="697"/>
      <c r="AX64" s="697" t="s">
        <v>3547</v>
      </c>
      <c r="AY64" s="823" t="s">
        <v>33</v>
      </c>
      <c r="AZ64" s="736"/>
      <c r="BA64" s="736"/>
      <c r="BB64" s="840" t="s">
        <v>26</v>
      </c>
      <c r="BC64" s="841" t="s">
        <v>26</v>
      </c>
      <c r="BD64" s="846" t="s">
        <v>33</v>
      </c>
      <c r="BE64" s="840" t="s">
        <v>26</v>
      </c>
      <c r="BF64" s="841" t="s">
        <v>26</v>
      </c>
      <c r="BG64" s="842" t="s">
        <v>26</v>
      </c>
      <c r="BH64" s="905" t="s">
        <v>13072</v>
      </c>
      <c r="BI64" s="903" t="s">
        <v>4508</v>
      </c>
      <c r="BJ64" s="905" t="s">
        <v>4485</v>
      </c>
      <c r="BK64" s="903" t="s">
        <v>10472</v>
      </c>
      <c r="BL64" s="905" t="s">
        <v>0</v>
      </c>
      <c r="BM64" s="903" t="s">
        <v>0</v>
      </c>
      <c r="BN64" s="905" t="s">
        <v>0</v>
      </c>
      <c r="BO64" s="903" t="s">
        <v>0</v>
      </c>
      <c r="BP64" s="905" t="s">
        <v>0</v>
      </c>
      <c r="BQ64" s="903" t="s">
        <v>0</v>
      </c>
      <c r="BR64" s="909">
        <v>63</v>
      </c>
      <c r="BS64" s="903" t="s">
        <v>4512</v>
      </c>
      <c r="BT64" s="909">
        <v>67</v>
      </c>
      <c r="BU64" s="903" t="s">
        <v>4577</v>
      </c>
      <c r="BV64" s="909">
        <v>69</v>
      </c>
      <c r="BW64" s="903" t="s">
        <v>4598</v>
      </c>
      <c r="BX64" s="909">
        <v>57</v>
      </c>
      <c r="BY64" s="903" t="s">
        <v>4527</v>
      </c>
      <c r="BZ64" s="909">
        <v>26</v>
      </c>
      <c r="CA64" s="903" t="s">
        <v>4517</v>
      </c>
      <c r="CB64" s="340">
        <v>10</v>
      </c>
      <c r="CC64" s="249">
        <f>IF(ISBLANK(AL64),0,1)</f>
        <v>0</v>
      </c>
      <c r="CD64" s="414">
        <f>IF(ISBLANK(AM64),0,1)</f>
        <v>0</v>
      </c>
      <c r="CE64" s="414">
        <f>IF(ISBLANK(AN64),0,1)</f>
        <v>1</v>
      </c>
      <c r="CF64" s="414">
        <f>IF(ISBLANK(AO64),0,1)</f>
        <v>0</v>
      </c>
      <c r="CG64" s="414">
        <f>IF(ISBLANK(AP64),0,1)</f>
        <v>0</v>
      </c>
      <c r="CH64" s="436">
        <f>IF(ISBLANK(AQ64),0,1)</f>
        <v>0</v>
      </c>
      <c r="CI64" s="435">
        <f>IF($W64="Dropped","-",DAYS360(X64,Y64,TRUE)/360)</f>
        <v>1.9166666666666667</v>
      </c>
      <c r="CJ64" s="416">
        <f>IF(OR($W64="Pipeline",$W64="Dropped"),"-",IF(OR($AA64="-",$AA64="n/a"),"-",DAYS360(Y64,AA64,TRUE)/360))</f>
        <v>0.63611111111111107</v>
      </c>
      <c r="CK64" s="416">
        <f>IF(OR($W64="Pipeline",$W64="Dropped"),"-",IF($AC64="-","-",IF(OR($AA64="-",$AA64="n/a"),DAYS360(Y64,AC64,TRUE)/360,DAYS360(AA64,AC64,TRUE)/360)))</f>
        <v>5.822222222222222</v>
      </c>
      <c r="CL64" s="416">
        <f>IF(OR($W64="Pipeline",$W64="Dropped"),"-",IF($AC64="-","-",DAYS360(X64,AC64,TRUE)/360))</f>
        <v>8.375</v>
      </c>
      <c r="CM64" s="437">
        <f>IF(OR($W64="Pipeline",$W64="Dropped"),"-",IF($AC64="-","-",DAYS360(AB64,AC64,TRUE)/360))</f>
        <v>0</v>
      </c>
      <c r="CN64" s="344">
        <f>IF(W64="Closed",IF(AC64="-","-",YEAR(AC64)),"-")</f>
        <v>2004</v>
      </c>
      <c r="CO64" s="344" t="str">
        <f>IF(W64="Closed",IF(OR(BE64="S",BE64="MS",BE64="HS"),"S",IF(OR(BE64="U",BE64="MU",BE64="HU"),"U",IF(OR(BE64="NA",BE64="NR",BE64="NV",BE64="?",BE64="#"),"NR","-"))),"-")</f>
        <v>S</v>
      </c>
      <c r="CP64" s="249">
        <v>2</v>
      </c>
      <c r="CQ64" s="414">
        <v>0</v>
      </c>
      <c r="CR64" s="414">
        <v>3</v>
      </c>
      <c r="CS64" s="414">
        <v>2</v>
      </c>
      <c r="CT64" s="414">
        <v>0</v>
      </c>
      <c r="CU64" s="436">
        <v>1</v>
      </c>
      <c r="CV64" s="432" t="str">
        <f>IF(OR(DC64="-",DC64="",DC64="n/a"),"-",HYPERLINK(DC64,"PAD"))</f>
        <v>PAD</v>
      </c>
      <c r="CW64" s="417" t="str">
        <f>IF(OR(DD64="-",DD64="",DD64="n/a"),"-",HYPERLINK(DD64,"ICR"))</f>
        <v>ICR</v>
      </c>
      <c r="CX64" s="438" t="str">
        <f>IF(OR(DE64="-",DE64="",DE64="n/a"),"-",HYPERLINK(DE64,"IEG"))</f>
        <v>IEG</v>
      </c>
      <c r="CY64" s="687" t="str">
        <f>IF(OR(DF64="-",DF64="",DF64="n/a"),"-",HYPERLINK(DF64,"PPAR"))</f>
        <v>-</v>
      </c>
      <c r="CZ64" s="665" t="str">
        <f>IF(OR(DG64="-",DG64="",DG64="n/a"),"-",HYPERLINK(DG64,"PCR"))</f>
        <v>-</v>
      </c>
      <c r="DA64" s="665" t="str">
        <f>IF(OR(DH64="-",DH64="",DH64="n/a"),"-",HYPERLINK(DH64,"PP"))</f>
        <v>-</v>
      </c>
      <c r="DB64" s="688" t="str">
        <f>IF(OR(DI64="-",DI64="",DI64="n/a"),"-",HYPERLINK(DI64,"TA"))</f>
        <v>-</v>
      </c>
      <c r="DC64" s="897" t="s">
        <v>10656</v>
      </c>
      <c r="DD64" s="897" t="s">
        <v>10657</v>
      </c>
      <c r="DE64" s="897" t="s">
        <v>10658</v>
      </c>
      <c r="DF64" s="897" t="s">
        <v>33</v>
      </c>
      <c r="DG64" s="897" t="s">
        <v>33</v>
      </c>
      <c r="DH64" s="897" t="s">
        <v>33</v>
      </c>
      <c r="DI64" s="897" t="s">
        <v>33</v>
      </c>
      <c r="DJ64" s="734"/>
    </row>
    <row r="65" spans="1:114" ht="14.1" customHeight="1" x14ac:dyDescent="0.25">
      <c r="A65" s="702">
        <f>ROW()-1</f>
        <v>64</v>
      </c>
      <c r="B65" s="710" t="s">
        <v>380</v>
      </c>
      <c r="C65" s="711" t="str">
        <f>HYPERLINK(E65,"OP")</f>
        <v>OP</v>
      </c>
      <c r="D65" s="711" t="str">
        <f>HYPERLINK(F65,"Prj")</f>
        <v>Prj</v>
      </c>
      <c r="E65" s="704" t="s">
        <v>6042</v>
      </c>
      <c r="F65" s="415" t="s">
        <v>6083</v>
      </c>
      <c r="G65" s="414" t="s">
        <v>33</v>
      </c>
      <c r="H65" s="414" t="s">
        <v>33</v>
      </c>
      <c r="I65" s="694" t="s">
        <v>33</v>
      </c>
      <c r="J65" s="686" t="s">
        <v>381</v>
      </c>
      <c r="K65" s="199" t="s">
        <v>33</v>
      </c>
      <c r="L65" s="693" t="s">
        <v>193</v>
      </c>
      <c r="M65" s="696" t="s">
        <v>382</v>
      </c>
      <c r="N65" s="693" t="s">
        <v>18</v>
      </c>
      <c r="O65" s="693" t="s">
        <v>54</v>
      </c>
      <c r="P65" s="1080" t="s">
        <v>1419</v>
      </c>
      <c r="Q65" s="1074" t="s">
        <v>33</v>
      </c>
      <c r="R65" s="698" t="s">
        <v>33</v>
      </c>
      <c r="S65" s="1041" t="s">
        <v>33</v>
      </c>
      <c r="T65" s="908" t="s">
        <v>3621</v>
      </c>
      <c r="U65" s="905" t="s">
        <v>576</v>
      </c>
      <c r="V65" s="905" t="s">
        <v>612</v>
      </c>
      <c r="W65" s="1068" t="s">
        <v>1773</v>
      </c>
      <c r="X65" s="1064">
        <v>34368</v>
      </c>
      <c r="Y65" s="1066">
        <v>34681</v>
      </c>
      <c r="Z65" s="1046">
        <v>1995</v>
      </c>
      <c r="AA65" s="1064">
        <v>34830</v>
      </c>
      <c r="AB65" s="1065">
        <v>36707</v>
      </c>
      <c r="AC65" s="1066">
        <v>36981</v>
      </c>
      <c r="AD65" s="1050">
        <v>20</v>
      </c>
      <c r="AE65" s="749">
        <v>0</v>
      </c>
      <c r="AF65" s="744">
        <v>0</v>
      </c>
      <c r="AG65" s="690">
        <v>20</v>
      </c>
      <c r="AH65" s="747" t="s">
        <v>33</v>
      </c>
      <c r="AI65" s="744">
        <v>0</v>
      </c>
      <c r="AJ65" s="1099">
        <v>20</v>
      </c>
      <c r="AK65" s="1100">
        <v>18.116484589999999</v>
      </c>
      <c r="AL65" s="1086"/>
      <c r="AM65" s="760" t="s">
        <v>2950</v>
      </c>
      <c r="AN65" s="760"/>
      <c r="AO65" s="760"/>
      <c r="AP65" s="760"/>
      <c r="AQ65" s="761">
        <v>13</v>
      </c>
      <c r="AR65" s="779" t="s">
        <v>2511</v>
      </c>
      <c r="AS65" s="781">
        <f>AT65+AU65</f>
        <v>12.06</v>
      </c>
      <c r="AT65" s="781">
        <v>10.210000000000001</v>
      </c>
      <c r="AU65" s="782">
        <v>1.85</v>
      </c>
      <c r="AV65" s="807" t="s">
        <v>2957</v>
      </c>
      <c r="AW65" s="686" t="s">
        <v>1868</v>
      </c>
      <c r="AX65" s="686" t="s">
        <v>2143</v>
      </c>
      <c r="AY65" s="819">
        <v>36886</v>
      </c>
      <c r="AZ65" s="721" t="s">
        <v>26</v>
      </c>
      <c r="BA65" s="693" t="s">
        <v>26</v>
      </c>
      <c r="BB65" s="625" t="s">
        <v>26</v>
      </c>
      <c r="BC65" s="626" t="s">
        <v>26</v>
      </c>
      <c r="BD65" s="633" t="s">
        <v>26</v>
      </c>
      <c r="BE65" s="625" t="s">
        <v>22</v>
      </c>
      <c r="BF65" s="626" t="s">
        <v>26</v>
      </c>
      <c r="BG65" s="633" t="s">
        <v>26</v>
      </c>
      <c r="BH65" s="905" t="s">
        <v>4485</v>
      </c>
      <c r="BI65" s="903" t="s">
        <v>10472</v>
      </c>
      <c r="BJ65" s="905" t="s">
        <v>0</v>
      </c>
      <c r="BK65" s="903" t="s">
        <v>0</v>
      </c>
      <c r="BL65" s="905" t="s">
        <v>0</v>
      </c>
      <c r="BM65" s="903" t="s">
        <v>0</v>
      </c>
      <c r="BN65" s="905" t="s">
        <v>0</v>
      </c>
      <c r="BO65" s="903" t="s">
        <v>0</v>
      </c>
      <c r="BP65" s="905" t="s">
        <v>0</v>
      </c>
      <c r="BQ65" s="903" t="s">
        <v>0</v>
      </c>
      <c r="BR65" s="909">
        <v>27</v>
      </c>
      <c r="BS65" s="903" t="s">
        <v>4490</v>
      </c>
      <c r="BT65" s="909">
        <v>25</v>
      </c>
      <c r="BU65" s="903" t="s">
        <v>4489</v>
      </c>
      <c r="BV65" s="905" t="s">
        <v>0</v>
      </c>
      <c r="BW65" s="903" t="s">
        <v>4492</v>
      </c>
      <c r="BX65" s="905" t="s">
        <v>0</v>
      </c>
      <c r="BY65" s="903" t="s">
        <v>4492</v>
      </c>
      <c r="BZ65" s="905" t="s">
        <v>0</v>
      </c>
      <c r="CA65" s="903" t="s">
        <v>4492</v>
      </c>
      <c r="CB65" s="340">
        <v>10</v>
      </c>
      <c r="CC65" s="249">
        <f>IF(ISBLANK(AL65),0,1)</f>
        <v>0</v>
      </c>
      <c r="CD65" s="414">
        <f>IF(ISBLANK(AM65),0,1)</f>
        <v>1</v>
      </c>
      <c r="CE65" s="414">
        <f>IF(ISBLANK(AN65),0,1)</f>
        <v>0</v>
      </c>
      <c r="CF65" s="414">
        <f>IF(ISBLANK(AO65),0,1)</f>
        <v>0</v>
      </c>
      <c r="CG65" s="414">
        <f>IF(ISBLANK(AP65),0,1)</f>
        <v>0</v>
      </c>
      <c r="CH65" s="436">
        <f>IF(ISBLANK(AQ65),0,1)</f>
        <v>1</v>
      </c>
      <c r="CI65" s="435">
        <f>IF($W65="Dropped","-",DAYS360(X65,Y65,TRUE)/360)</f>
        <v>0.86111111111111116</v>
      </c>
      <c r="CJ65" s="416">
        <f>IF(OR($W65="Pipeline",$W65="Dropped"),"-",IF(OR($AA65="-",$AA65="n/a"),"-",DAYS360(Y65,AA65,TRUE)/360))</f>
        <v>0.41111111111111109</v>
      </c>
      <c r="CK65" s="416">
        <f>IF(OR($W65="Pipeline",$W65="Dropped"),"-",IF($AC65="-","-",IF(OR($AA65="-",$AA65="n/a"),DAYS360(Y65,AC65,TRUE)/360,DAYS360(AA65,AC65,TRUE)/360)))</f>
        <v>5.8861111111111111</v>
      </c>
      <c r="CL65" s="416">
        <f>IF(OR($W65="Pipeline",$W65="Dropped"),"-",IF($AC65="-","-",DAYS360(X65,AC65,TRUE)/360))</f>
        <v>7.1583333333333332</v>
      </c>
      <c r="CM65" s="437">
        <f>IF(OR($W65="Pipeline",$W65="Dropped"),"-",IF($AC65="-","-",DAYS360(AB65,AC65,TRUE)/360))</f>
        <v>0.75</v>
      </c>
      <c r="CN65" s="344">
        <f>IF(W65="Closed",IF(AC65="-","-",YEAR(AC65)),"-")</f>
        <v>2001</v>
      </c>
      <c r="CO65" s="344" t="str">
        <f>IF(W65="Closed",IF(OR(BE65="S",BE65="MS",BE65="HS"),"S",IF(OR(BE65="U",BE65="MU",BE65="HU"),"U",IF(OR(BE65="NA",BE65="NR",BE65="NV",BE65="?",BE65="#"),"NR","-"))),"-")</f>
        <v>S</v>
      </c>
      <c r="CP65" s="249">
        <v>3</v>
      </c>
      <c r="CQ65" s="414">
        <v>11</v>
      </c>
      <c r="CR65" s="414">
        <v>1</v>
      </c>
      <c r="CS65" s="414">
        <v>0</v>
      </c>
      <c r="CT65" s="414">
        <v>0</v>
      </c>
      <c r="CU65" s="436">
        <v>0</v>
      </c>
      <c r="CV65" s="432" t="str">
        <f>IF(OR(DC65="-",DC65="",DC65="n/a"),"-",HYPERLINK(DC65,"PAD"))</f>
        <v>-</v>
      </c>
      <c r="CW65" s="417" t="str">
        <f>IF(OR(DD65="-",DD65="",DD65="n/a"),"-",HYPERLINK(DD65,"ICR"))</f>
        <v>ICR</v>
      </c>
      <c r="CX65" s="438" t="str">
        <f>IF(OR(DE65="-",DE65="",DE65="n/a"),"-",HYPERLINK(DE65,"IEG"))</f>
        <v>IEG</v>
      </c>
      <c r="CY65" s="687" t="str">
        <f>IF(OR(DF65="-",DF65="",DF65="n/a"),"-",HYPERLINK(DF65,"PPAR"))</f>
        <v>-</v>
      </c>
      <c r="CZ65" s="665" t="str">
        <f>IF(OR(DG65="-",DG65="",DG65="n/a"),"-",HYPERLINK(DG65,"PCR"))</f>
        <v>-</v>
      </c>
      <c r="DA65" s="665" t="str">
        <f>IF(OR(DH65="-",DH65="",DH65="n/a"),"-",HYPERLINK(DH65,"PP"))</f>
        <v>-</v>
      </c>
      <c r="DB65" s="688" t="str">
        <f>IF(OR(DI65="-",DI65="",DI65="n/a"),"-",HYPERLINK(DI65,"TA"))</f>
        <v>TA</v>
      </c>
      <c r="DC65" s="897" t="s">
        <v>33</v>
      </c>
      <c r="DD65" s="897" t="s">
        <v>10659</v>
      </c>
      <c r="DE65" s="897" t="s">
        <v>10660</v>
      </c>
      <c r="DF65" s="897" t="s">
        <v>33</v>
      </c>
      <c r="DG65" s="897" t="s">
        <v>33</v>
      </c>
      <c r="DH65" s="897" t="s">
        <v>33</v>
      </c>
      <c r="DI65" s="897" t="s">
        <v>10661</v>
      </c>
      <c r="DJ65" s="734"/>
    </row>
    <row r="66" spans="1:114" ht="14.1" customHeight="1" x14ac:dyDescent="0.25">
      <c r="A66" s="702">
        <f>ROW()-1</f>
        <v>65</v>
      </c>
      <c r="B66" s="710" t="s">
        <v>383</v>
      </c>
      <c r="C66" s="711" t="str">
        <f>HYPERLINK(E66,"OP")</f>
        <v>OP</v>
      </c>
      <c r="D66" s="711" t="str">
        <f>HYPERLINK(F66,"Prj")</f>
        <v>Prj</v>
      </c>
      <c r="E66" s="704" t="s">
        <v>6043</v>
      </c>
      <c r="F66" s="415" t="s">
        <v>6084</v>
      </c>
      <c r="G66" s="414" t="s">
        <v>33</v>
      </c>
      <c r="H66" s="414" t="s">
        <v>33</v>
      </c>
      <c r="I66" s="694" t="s">
        <v>33</v>
      </c>
      <c r="J66" s="686" t="s">
        <v>384</v>
      </c>
      <c r="K66" s="199" t="s">
        <v>33</v>
      </c>
      <c r="L66" s="693" t="s">
        <v>193</v>
      </c>
      <c r="M66" s="696" t="s">
        <v>212</v>
      </c>
      <c r="N66" s="693" t="s">
        <v>18</v>
      </c>
      <c r="O66" s="693" t="s">
        <v>54</v>
      </c>
      <c r="P66" s="1080" t="s">
        <v>1419</v>
      </c>
      <c r="Q66" s="1074" t="s">
        <v>33</v>
      </c>
      <c r="R66" s="698" t="s">
        <v>33</v>
      </c>
      <c r="S66" s="1041" t="s">
        <v>33</v>
      </c>
      <c r="T66" s="908" t="s">
        <v>3622</v>
      </c>
      <c r="U66" s="905" t="s">
        <v>585</v>
      </c>
      <c r="V66" s="905" t="s">
        <v>612</v>
      </c>
      <c r="W66" s="1068" t="s">
        <v>1773</v>
      </c>
      <c r="X66" s="1064">
        <v>34666</v>
      </c>
      <c r="Y66" s="1066">
        <v>35311</v>
      </c>
      <c r="Z66" s="1046">
        <v>1997</v>
      </c>
      <c r="AA66" s="1064">
        <v>35500</v>
      </c>
      <c r="AB66" s="1065">
        <v>37134</v>
      </c>
      <c r="AC66" s="1066">
        <v>39325</v>
      </c>
      <c r="AD66" s="1050">
        <v>24</v>
      </c>
      <c r="AE66" s="749">
        <v>0</v>
      </c>
      <c r="AF66" s="744">
        <v>0</v>
      </c>
      <c r="AG66" s="690">
        <v>24</v>
      </c>
      <c r="AH66" s="747" t="s">
        <v>33</v>
      </c>
      <c r="AI66" s="744">
        <v>0</v>
      </c>
      <c r="AJ66" s="1099">
        <v>22.245808180000001</v>
      </c>
      <c r="AK66" s="1100">
        <v>22.245808180000001</v>
      </c>
      <c r="AL66" s="1086"/>
      <c r="AM66" s="760" t="s">
        <v>740</v>
      </c>
      <c r="AN66" s="760"/>
      <c r="AO66" s="760"/>
      <c r="AP66" s="760"/>
      <c r="AQ66" s="761"/>
      <c r="AR66" s="779" t="s">
        <v>2512</v>
      </c>
      <c r="AS66" s="781">
        <f>AT66+AU66</f>
        <v>6</v>
      </c>
      <c r="AT66" s="781">
        <v>6</v>
      </c>
      <c r="AU66" s="782">
        <v>0</v>
      </c>
      <c r="AV66" s="807" t="s">
        <v>2958</v>
      </c>
      <c r="AW66" s="686" t="s">
        <v>1867</v>
      </c>
      <c r="AX66" s="686" t="s">
        <v>2142</v>
      </c>
      <c r="AY66" s="819">
        <v>39246</v>
      </c>
      <c r="AZ66" s="721" t="s">
        <v>26</v>
      </c>
      <c r="BA66" s="721" t="s">
        <v>26</v>
      </c>
      <c r="BB66" s="625" t="s">
        <v>26</v>
      </c>
      <c r="BC66" s="626" t="s">
        <v>22</v>
      </c>
      <c r="BD66" s="633" t="s">
        <v>26</v>
      </c>
      <c r="BE66" s="625" t="s">
        <v>22</v>
      </c>
      <c r="BF66" s="626" t="s">
        <v>45</v>
      </c>
      <c r="BG66" s="633" t="s">
        <v>22</v>
      </c>
      <c r="BH66" s="905" t="s">
        <v>4485</v>
      </c>
      <c r="BI66" s="903" t="s">
        <v>10472</v>
      </c>
      <c r="BJ66" s="905" t="s">
        <v>4487</v>
      </c>
      <c r="BK66" s="903" t="s">
        <v>4683</v>
      </c>
      <c r="BL66" s="905" t="s">
        <v>0</v>
      </c>
      <c r="BM66" s="903" t="s">
        <v>0</v>
      </c>
      <c r="BN66" s="905" t="s">
        <v>0</v>
      </c>
      <c r="BO66" s="903" t="s">
        <v>0</v>
      </c>
      <c r="BP66" s="905" t="s">
        <v>0</v>
      </c>
      <c r="BQ66" s="903" t="s">
        <v>0</v>
      </c>
      <c r="BR66" s="909">
        <v>25</v>
      </c>
      <c r="BS66" s="903" t="s">
        <v>4489</v>
      </c>
      <c r="BT66" s="909">
        <v>43</v>
      </c>
      <c r="BU66" s="903" t="s">
        <v>4496</v>
      </c>
      <c r="BV66" s="909">
        <v>28</v>
      </c>
      <c r="BW66" s="903" t="s">
        <v>4500</v>
      </c>
      <c r="BX66" s="909">
        <v>29</v>
      </c>
      <c r="BY66" s="903" t="s">
        <v>4497</v>
      </c>
      <c r="BZ66" s="909">
        <v>34</v>
      </c>
      <c r="CA66" s="903" t="s">
        <v>4491</v>
      </c>
      <c r="CB66" s="340">
        <v>10</v>
      </c>
      <c r="CC66" s="249">
        <f>IF(ISBLANK(AL66),0,1)</f>
        <v>0</v>
      </c>
      <c r="CD66" s="414">
        <f>IF(ISBLANK(AM66),0,1)</f>
        <v>1</v>
      </c>
      <c r="CE66" s="414">
        <f>IF(ISBLANK(AN66),0,1)</f>
        <v>0</v>
      </c>
      <c r="CF66" s="414">
        <f>IF(ISBLANK(AO66),0,1)</f>
        <v>0</v>
      </c>
      <c r="CG66" s="414">
        <f>IF(ISBLANK(AP66),0,1)</f>
        <v>0</v>
      </c>
      <c r="CH66" s="436">
        <f>IF(ISBLANK(AQ66),0,1)</f>
        <v>0</v>
      </c>
      <c r="CI66" s="435">
        <f>IF($W66="Dropped","-",DAYS360(X66,Y66,TRUE)/360)</f>
        <v>1.7638888888888888</v>
      </c>
      <c r="CJ66" s="416">
        <f>IF(OR($W66="Pipeline",$W66="Dropped"),"-",IF(OR($AA66="-",$AA66="n/a"),"-",DAYS360(Y66,AA66,TRUE)/360))</f>
        <v>0.52222222222222225</v>
      </c>
      <c r="CK66" s="416">
        <f>IF(OR($W66="Pipeline",$W66="Dropped"),"-",IF($AC66="-","-",IF(OR($AA66="-",$AA66="n/a"),DAYS360(Y66,AC66,TRUE)/360,DAYS360(AA66,AC66,TRUE)/360)))</f>
        <v>10.469444444444445</v>
      </c>
      <c r="CL66" s="416">
        <f>IF(OR($W66="Pipeline",$W66="Dropped"),"-",IF($AC66="-","-",DAYS360(X66,AC66,TRUE)/360))</f>
        <v>12.755555555555556</v>
      </c>
      <c r="CM66" s="437">
        <f>IF(OR($W66="Pipeline",$W66="Dropped"),"-",IF($AC66="-","-",DAYS360(AB66,AC66,TRUE)/360))</f>
        <v>6</v>
      </c>
      <c r="CN66" s="344">
        <f>IF(W66="Closed",IF(AC66="-","-",YEAR(AC66)),"-")</f>
        <v>2007</v>
      </c>
      <c r="CO66" s="344" t="str">
        <f>IF(W66="Closed",IF(OR(BE66="S",BE66="MS",BE66="HS"),"S",IF(OR(BE66="U",BE66="MU",BE66="HU"),"U",IF(OR(BE66="NA",BE66="NR",BE66="NV",BE66="?",BE66="#"),"NR","-"))),"-")</f>
        <v>S</v>
      </c>
      <c r="CP66" s="249">
        <v>7</v>
      </c>
      <c r="CQ66" s="414">
        <v>7</v>
      </c>
      <c r="CR66" s="414">
        <v>1</v>
      </c>
      <c r="CS66" s="414">
        <v>7</v>
      </c>
      <c r="CT66" s="414">
        <v>0</v>
      </c>
      <c r="CU66" s="436">
        <v>1</v>
      </c>
      <c r="CV66" s="432" t="str">
        <f>IF(OR(DC66="-",DC66="",DC66="n/a"),"-",HYPERLINK(DC66,"PAD"))</f>
        <v>-</v>
      </c>
      <c r="CW66" s="417" t="str">
        <f>IF(OR(DD66="-",DD66="",DD66="n/a"),"-",HYPERLINK(DD66,"ICR"))</f>
        <v>ICR</v>
      </c>
      <c r="CX66" s="438" t="str">
        <f>IF(OR(DE66="-",DE66="",DE66="n/a"),"-",HYPERLINK(DE66,"IEG"))</f>
        <v>IEG</v>
      </c>
      <c r="CY66" s="687" t="str">
        <f>IF(OR(DF66="-",DF66="",DF66="n/a"),"-",HYPERLINK(DF66,"PPAR"))</f>
        <v>-</v>
      </c>
      <c r="CZ66" s="665" t="str">
        <f>IF(OR(DG66="-",DG66="",DG66="n/a"),"-",HYPERLINK(DG66,"PCR"))</f>
        <v>-</v>
      </c>
      <c r="DA66" s="665" t="str">
        <f>IF(OR(DH66="-",DH66="",DH66="n/a"),"-",HYPERLINK(DH66,"PP"))</f>
        <v>-</v>
      </c>
      <c r="DB66" s="688" t="str">
        <f>IF(OR(DI66="-",DI66="",DI66="n/a"),"-",HYPERLINK(DI66,"TA"))</f>
        <v>TA</v>
      </c>
      <c r="DC66" s="897" t="s">
        <v>33</v>
      </c>
      <c r="DD66" s="897" t="s">
        <v>10662</v>
      </c>
      <c r="DE66" s="897" t="s">
        <v>10663</v>
      </c>
      <c r="DF66" s="897" t="s">
        <v>33</v>
      </c>
      <c r="DG66" s="897" t="s">
        <v>33</v>
      </c>
      <c r="DH66" s="897" t="s">
        <v>33</v>
      </c>
      <c r="DI66" s="897" t="s">
        <v>10664</v>
      </c>
      <c r="DJ66" s="734"/>
    </row>
    <row r="67" spans="1:114" ht="14.1" customHeight="1" x14ac:dyDescent="0.25">
      <c r="A67" s="703">
        <f>ROW()-1</f>
        <v>66</v>
      </c>
      <c r="B67" s="710" t="s">
        <v>459</v>
      </c>
      <c r="C67" s="711" t="str">
        <f>HYPERLINK(E67,"OP")</f>
        <v>OP</v>
      </c>
      <c r="D67" s="711" t="str">
        <f>HYPERLINK(F67,"Prj")</f>
        <v>Prj</v>
      </c>
      <c r="E67" s="704" t="s">
        <v>6044</v>
      </c>
      <c r="F67" s="415" t="s">
        <v>6085</v>
      </c>
      <c r="G67" s="414" t="s">
        <v>33</v>
      </c>
      <c r="H67" s="414" t="s">
        <v>33</v>
      </c>
      <c r="I67" s="694" t="s">
        <v>33</v>
      </c>
      <c r="J67" s="686" t="s">
        <v>530</v>
      </c>
      <c r="K67" s="199" t="s">
        <v>33</v>
      </c>
      <c r="L67" s="693" t="s">
        <v>193</v>
      </c>
      <c r="M67" s="734" t="s">
        <v>387</v>
      </c>
      <c r="N67" s="693" t="s">
        <v>18</v>
      </c>
      <c r="O67" s="693" t="s">
        <v>54</v>
      </c>
      <c r="P67" s="1080" t="s">
        <v>1419</v>
      </c>
      <c r="Q67" s="1074" t="s">
        <v>33</v>
      </c>
      <c r="R67" s="698" t="s">
        <v>33</v>
      </c>
      <c r="S67" s="1041" t="s">
        <v>33</v>
      </c>
      <c r="T67" s="908" t="s">
        <v>3623</v>
      </c>
      <c r="U67" s="905" t="s">
        <v>585</v>
      </c>
      <c r="V67" s="905" t="s">
        <v>612</v>
      </c>
      <c r="W67" s="1068" t="s">
        <v>1773</v>
      </c>
      <c r="X67" s="1064">
        <v>34628</v>
      </c>
      <c r="Y67" s="1066">
        <v>34849</v>
      </c>
      <c r="Z67" s="1046">
        <v>1995</v>
      </c>
      <c r="AA67" s="1064">
        <v>35178</v>
      </c>
      <c r="AB67" s="1065">
        <v>36525</v>
      </c>
      <c r="AC67" s="1066">
        <v>36341</v>
      </c>
      <c r="AD67" s="638">
        <v>9.4</v>
      </c>
      <c r="AE67" s="639">
        <v>0</v>
      </c>
      <c r="AF67" s="744">
        <v>0</v>
      </c>
      <c r="AG67" s="690">
        <v>9.4</v>
      </c>
      <c r="AH67" s="747" t="s">
        <v>33</v>
      </c>
      <c r="AI67" s="744">
        <v>0</v>
      </c>
      <c r="AJ67" s="1099">
        <v>9.4</v>
      </c>
      <c r="AK67" s="1100">
        <v>9.3979073100000008</v>
      </c>
      <c r="AL67" s="646"/>
      <c r="AM67" s="647" t="s">
        <v>2951</v>
      </c>
      <c r="AN67" s="647"/>
      <c r="AO67" s="647"/>
      <c r="AP67" s="647"/>
      <c r="AQ67" s="648"/>
      <c r="AR67" s="779" t="s">
        <v>2959</v>
      </c>
      <c r="AS67" s="781">
        <f>AT67+AU67</f>
        <v>8.9</v>
      </c>
      <c r="AT67" s="781">
        <v>8.1</v>
      </c>
      <c r="AU67" s="782">
        <v>0.8</v>
      </c>
      <c r="AV67" s="686" t="s">
        <v>2960</v>
      </c>
      <c r="AW67" s="686" t="s">
        <v>1864</v>
      </c>
      <c r="AX67" s="686" t="s">
        <v>2136</v>
      </c>
      <c r="AY67" s="830" t="s">
        <v>33</v>
      </c>
      <c r="AZ67" s="693" t="s">
        <v>26</v>
      </c>
      <c r="BA67" s="693" t="s">
        <v>26</v>
      </c>
      <c r="BB67" s="625" t="s">
        <v>26</v>
      </c>
      <c r="BC67" s="626" t="s">
        <v>26</v>
      </c>
      <c r="BD67" s="633" t="s">
        <v>26</v>
      </c>
      <c r="BE67" s="625" t="s">
        <v>26</v>
      </c>
      <c r="BF67" s="626" t="s">
        <v>26</v>
      </c>
      <c r="BG67" s="633" t="s">
        <v>82</v>
      </c>
      <c r="BH67" s="905" t="s">
        <v>4485</v>
      </c>
      <c r="BI67" s="903" t="s">
        <v>10472</v>
      </c>
      <c r="BJ67" s="905" t="s">
        <v>0</v>
      </c>
      <c r="BK67" s="903" t="s">
        <v>0</v>
      </c>
      <c r="BL67" s="905" t="s">
        <v>0</v>
      </c>
      <c r="BM67" s="903" t="s">
        <v>0</v>
      </c>
      <c r="BN67" s="905" t="s">
        <v>0</v>
      </c>
      <c r="BO67" s="903" t="s">
        <v>0</v>
      </c>
      <c r="BP67" s="905" t="s">
        <v>0</v>
      </c>
      <c r="BQ67" s="903" t="s">
        <v>0</v>
      </c>
      <c r="BR67" s="909">
        <v>27</v>
      </c>
      <c r="BS67" s="903" t="s">
        <v>4490</v>
      </c>
      <c r="BT67" s="905" t="s">
        <v>0</v>
      </c>
      <c r="BU67" s="903" t="s">
        <v>4492</v>
      </c>
      <c r="BV67" s="905" t="s">
        <v>0</v>
      </c>
      <c r="BW67" s="903" t="s">
        <v>4492</v>
      </c>
      <c r="BX67" s="905" t="s">
        <v>0</v>
      </c>
      <c r="BY67" s="903" t="s">
        <v>4492</v>
      </c>
      <c r="BZ67" s="905" t="s">
        <v>0</v>
      </c>
      <c r="CA67" s="903" t="s">
        <v>4492</v>
      </c>
      <c r="CB67" s="340">
        <v>10</v>
      </c>
      <c r="CC67" s="249">
        <f>IF(ISBLANK(AL67),0,1)</f>
        <v>0</v>
      </c>
      <c r="CD67" s="414">
        <f>IF(ISBLANK(AM67),0,1)</f>
        <v>1</v>
      </c>
      <c r="CE67" s="414">
        <f>IF(ISBLANK(AN67),0,1)</f>
        <v>0</v>
      </c>
      <c r="CF67" s="414">
        <f>IF(ISBLANK(AO67),0,1)</f>
        <v>0</v>
      </c>
      <c r="CG67" s="414">
        <f>IF(ISBLANK(AP67),0,1)</f>
        <v>0</v>
      </c>
      <c r="CH67" s="436">
        <f>IF(ISBLANK(AQ67),0,1)</f>
        <v>0</v>
      </c>
      <c r="CI67" s="435">
        <f>IF($W67="Dropped","-",DAYS360(X67,Y67,TRUE)/360)</f>
        <v>0.60833333333333328</v>
      </c>
      <c r="CJ67" s="416">
        <f>IF(OR($W67="Pipeline",$W67="Dropped"),"-",IF(OR($AA67="-",$AA67="n/a"),"-",DAYS360(Y67,AA67,TRUE)/360))</f>
        <v>0.89722222222222225</v>
      </c>
      <c r="CK67" s="416">
        <f>IF(OR($W67="Pipeline",$W67="Dropped"),"-",IF($AC67="-","-",IF(OR($AA67="-",$AA67="n/a"),DAYS360(Y67,AC67,TRUE)/360,DAYS360(AA67,AC67,TRUE)/360)))</f>
        <v>3.1861111111111109</v>
      </c>
      <c r="CL67" s="416">
        <f>IF(OR($W67="Pipeline",$W67="Dropped"),"-",IF($AC67="-","-",DAYS360(X67,AC67,TRUE)/360))</f>
        <v>4.6916666666666664</v>
      </c>
      <c r="CM67" s="437">
        <f>IF(OR($W67="Pipeline",$W67="Dropped"),"-",IF($AC67="-","-",DAYS360(AB67,AC67,TRUE)/360))</f>
        <v>-0.5</v>
      </c>
      <c r="CN67" s="344">
        <f>IF(W67="Closed",IF(AC67="-","-",YEAR(AC67)),"-")</f>
        <v>1999</v>
      </c>
      <c r="CO67" s="344" t="str">
        <f>IF(W67="Closed",IF(OR(BE67="S",BE67="MS",BE67="HS"),"S",IF(OR(BE67="U",BE67="MU",BE67="HU"),"U",IF(OR(BE67="NA",BE67="NR",BE67="NV",BE67="?",BE67="#"),"NR","-"))),"-")</f>
        <v>S</v>
      </c>
      <c r="CP67" s="249">
        <v>0</v>
      </c>
      <c r="CQ67" s="414">
        <v>7</v>
      </c>
      <c r="CR67" s="414">
        <v>1</v>
      </c>
      <c r="CS67" s="414">
        <v>0</v>
      </c>
      <c r="CT67" s="414">
        <v>0</v>
      </c>
      <c r="CU67" s="436">
        <v>0</v>
      </c>
      <c r="CV67" s="432" t="str">
        <f>IF(OR(DC67="-",DC67="",DC67="n/a"),"-",HYPERLINK(DC67,"PAD"))</f>
        <v>-</v>
      </c>
      <c r="CW67" s="417" t="str">
        <f>IF(OR(DD67="-",DD67="",DD67="n/a"),"-",HYPERLINK(DD67,"ICR"))</f>
        <v>ICR</v>
      </c>
      <c r="CX67" s="438" t="str">
        <f>IF(OR(DE67="-",DE67="",DE67="n/a"),"-",HYPERLINK(DE67,"IEG"))</f>
        <v>IEG</v>
      </c>
      <c r="CY67" s="687" t="str">
        <f>IF(OR(DF67="-",DF67="",DF67="n/a"),"-",HYPERLINK(DF67,"PPAR"))</f>
        <v>-</v>
      </c>
      <c r="CZ67" s="665" t="str">
        <f>IF(OR(DG67="-",DG67="",DG67="n/a"),"-",HYPERLINK(DG67,"PCR"))</f>
        <v>-</v>
      </c>
      <c r="DA67" s="665" t="str">
        <f>IF(OR(DH67="-",DH67="",DH67="n/a"),"-",HYPERLINK(DH67,"PP"))</f>
        <v>-</v>
      </c>
      <c r="DB67" s="688" t="str">
        <f>IF(OR(DI67="-",DI67="",DI67="n/a"),"-",HYPERLINK(DI67,"TA"))</f>
        <v>TA</v>
      </c>
      <c r="DC67" s="897" t="s">
        <v>33</v>
      </c>
      <c r="DD67" s="897" t="s">
        <v>10665</v>
      </c>
      <c r="DE67" s="897" t="s">
        <v>10666</v>
      </c>
      <c r="DF67" s="897" t="s">
        <v>33</v>
      </c>
      <c r="DG67" s="897" t="s">
        <v>33</v>
      </c>
      <c r="DH67" s="897" t="s">
        <v>33</v>
      </c>
      <c r="DI67" s="897" t="s">
        <v>10667</v>
      </c>
      <c r="DJ67" s="806"/>
    </row>
    <row r="68" spans="1:114" ht="14.1" customHeight="1" x14ac:dyDescent="0.25">
      <c r="A68" s="702">
        <f>ROW()-1</f>
        <v>67</v>
      </c>
      <c r="B68" s="710" t="s">
        <v>876</v>
      </c>
      <c r="C68" s="711" t="str">
        <f>HYPERLINK(E68,"OP")</f>
        <v>OP</v>
      </c>
      <c r="D68" s="711" t="str">
        <f>HYPERLINK(F68,"Prj")</f>
        <v>Prj</v>
      </c>
      <c r="E68" s="704" t="s">
        <v>6045</v>
      </c>
      <c r="F68" s="415" t="s">
        <v>6086</v>
      </c>
      <c r="G68" s="414" t="s">
        <v>33</v>
      </c>
      <c r="H68" s="414" t="s">
        <v>33</v>
      </c>
      <c r="I68" s="694" t="s">
        <v>33</v>
      </c>
      <c r="J68" s="686" t="s">
        <v>877</v>
      </c>
      <c r="K68" s="199" t="s">
        <v>33</v>
      </c>
      <c r="L68" s="693" t="s">
        <v>193</v>
      </c>
      <c r="M68" s="696" t="s">
        <v>390</v>
      </c>
      <c r="N68" s="732" t="s">
        <v>18</v>
      </c>
      <c r="O68" s="732" t="s">
        <v>30</v>
      </c>
      <c r="P68" s="1080" t="s">
        <v>1763</v>
      </c>
      <c r="Q68" s="1074" t="s">
        <v>33</v>
      </c>
      <c r="R68" s="698" t="s">
        <v>33</v>
      </c>
      <c r="S68" s="907" t="s">
        <v>3574</v>
      </c>
      <c r="T68" s="908" t="s">
        <v>3624</v>
      </c>
      <c r="U68" s="905" t="s">
        <v>585</v>
      </c>
      <c r="V68" s="905" t="s">
        <v>10387</v>
      </c>
      <c r="W68" s="1068" t="s">
        <v>1773</v>
      </c>
      <c r="X68" s="1064">
        <v>36704</v>
      </c>
      <c r="Y68" s="1066">
        <v>36991</v>
      </c>
      <c r="Z68" s="1046">
        <v>2001</v>
      </c>
      <c r="AA68" s="1064">
        <v>37305</v>
      </c>
      <c r="AB68" s="1065">
        <v>39082</v>
      </c>
      <c r="AC68" s="1066">
        <v>39447</v>
      </c>
      <c r="AD68" s="638">
        <v>0</v>
      </c>
      <c r="AE68" s="639">
        <v>41.5</v>
      </c>
      <c r="AF68" s="744">
        <v>0</v>
      </c>
      <c r="AG68" s="690">
        <v>41.5</v>
      </c>
      <c r="AH68" s="747">
        <v>6.3</v>
      </c>
      <c r="AI68" s="744">
        <v>0</v>
      </c>
      <c r="AJ68" s="1099">
        <v>41.5</v>
      </c>
      <c r="AK68" s="1100">
        <v>47.304764669999997</v>
      </c>
      <c r="AL68" s="646"/>
      <c r="AM68" s="647"/>
      <c r="AN68" s="647">
        <v>2</v>
      </c>
      <c r="AO68" s="647"/>
      <c r="AP68" s="647"/>
      <c r="AQ68" s="648"/>
      <c r="AR68" s="779" t="s">
        <v>3433</v>
      </c>
      <c r="AS68" s="784">
        <f>AT68+AU68</f>
        <v>18.8</v>
      </c>
      <c r="AT68" s="781">
        <v>18.8</v>
      </c>
      <c r="AU68" s="782">
        <v>0</v>
      </c>
      <c r="AV68" s="686" t="s">
        <v>3434</v>
      </c>
      <c r="AW68" s="686" t="s">
        <v>1862</v>
      </c>
      <c r="AX68" s="686" t="s">
        <v>1902</v>
      </c>
      <c r="AY68" s="819">
        <v>39526</v>
      </c>
      <c r="AZ68" s="721" t="s">
        <v>22</v>
      </c>
      <c r="BA68" s="721" t="s">
        <v>22</v>
      </c>
      <c r="BB68" s="625" t="s">
        <v>22</v>
      </c>
      <c r="BC68" s="626" t="s">
        <v>26</v>
      </c>
      <c r="BD68" s="633" t="s">
        <v>22</v>
      </c>
      <c r="BE68" s="625" t="s">
        <v>22</v>
      </c>
      <c r="BF68" s="626" t="s">
        <v>26</v>
      </c>
      <c r="BG68" s="633" t="s">
        <v>22</v>
      </c>
      <c r="BH68" s="905" t="s">
        <v>4530</v>
      </c>
      <c r="BI68" s="903" t="s">
        <v>10483</v>
      </c>
      <c r="BJ68" s="905" t="s">
        <v>4503</v>
      </c>
      <c r="BK68" s="903" t="s">
        <v>4703</v>
      </c>
      <c r="BL68" s="905" t="s">
        <v>4485</v>
      </c>
      <c r="BM68" s="903" t="s">
        <v>10472</v>
      </c>
      <c r="BN68" s="905" t="s">
        <v>4525</v>
      </c>
      <c r="BO68" s="903" t="s">
        <v>10476</v>
      </c>
      <c r="BP68" s="905" t="s">
        <v>0</v>
      </c>
      <c r="BQ68" s="903" t="s">
        <v>0</v>
      </c>
      <c r="BR68" s="909">
        <v>65</v>
      </c>
      <c r="BS68" s="903" t="s">
        <v>4509</v>
      </c>
      <c r="BT68" s="909">
        <v>78</v>
      </c>
      <c r="BU68" s="903" t="s">
        <v>4511</v>
      </c>
      <c r="BV68" s="909">
        <v>60</v>
      </c>
      <c r="BW68" s="903" t="s">
        <v>4531</v>
      </c>
      <c r="BX68" s="909">
        <v>57</v>
      </c>
      <c r="BY68" s="903" t="s">
        <v>4527</v>
      </c>
      <c r="BZ68" s="905" t="s">
        <v>0</v>
      </c>
      <c r="CA68" s="903" t="s">
        <v>4492</v>
      </c>
      <c r="CB68" s="340">
        <v>10</v>
      </c>
      <c r="CC68" s="249">
        <f>IF(ISBLANK(AL68),0,1)</f>
        <v>0</v>
      </c>
      <c r="CD68" s="414">
        <f>IF(ISBLANK(AM68),0,1)</f>
        <v>0</v>
      </c>
      <c r="CE68" s="414">
        <f>IF(ISBLANK(AN68),0,1)</f>
        <v>1</v>
      </c>
      <c r="CF68" s="414">
        <f>IF(ISBLANK(AO68),0,1)</f>
        <v>0</v>
      </c>
      <c r="CG68" s="414">
        <f>IF(ISBLANK(AP68),0,1)</f>
        <v>0</v>
      </c>
      <c r="CH68" s="436">
        <f>IF(ISBLANK(AQ68),0,1)</f>
        <v>0</v>
      </c>
      <c r="CI68" s="435">
        <f>IF($W68="Dropped","-",DAYS360(X68,Y68,TRUE)/360)</f>
        <v>0.78611111111111109</v>
      </c>
      <c r="CJ68" s="416">
        <f>IF(OR($W68="Pipeline",$W68="Dropped"),"-",IF(OR($AA68="-",$AA68="n/a"),"-",DAYS360(Y68,AA68,TRUE)/360))</f>
        <v>0.85555555555555551</v>
      </c>
      <c r="CK68" s="416">
        <f>IF(OR($W68="Pipeline",$W68="Dropped"),"-",IF($AC68="-","-",IF(OR($AA68="-",$AA68="n/a"),DAYS360(Y68,AC68,TRUE)/360,DAYS360(AA68,AC68,TRUE)/360)))</f>
        <v>5.8666666666666663</v>
      </c>
      <c r="CL68" s="416">
        <f>IF(OR($W68="Pipeline",$W68="Dropped"),"-",IF($AC68="-","-",DAYS360(X68,AC68,TRUE)/360))</f>
        <v>7.5083333333333337</v>
      </c>
      <c r="CM68" s="437">
        <f>IF(OR($W68="Pipeline",$W68="Dropped"),"-",IF($AC68="-","-",DAYS360(AB68,AC68,TRUE)/360))</f>
        <v>1</v>
      </c>
      <c r="CN68" s="344">
        <f>IF(W68="Closed",IF(AC68="-","-",YEAR(AC68)),"-")</f>
        <v>2007</v>
      </c>
      <c r="CO68" s="344" t="str">
        <f>IF(W68="Closed",IF(OR(BE68="S",BE68="MS",BE68="HS"),"S",IF(OR(BE68="U",BE68="MU",BE68="HU"),"U",IF(OR(BE68="NA",BE68="NR",BE68="NV",BE68="?",BE68="#"),"NR","-"))),"-")</f>
        <v>S</v>
      </c>
      <c r="CP68" s="249">
        <v>2</v>
      </c>
      <c r="CQ68" s="414">
        <v>1</v>
      </c>
      <c r="CR68" s="414">
        <v>4</v>
      </c>
      <c r="CS68" s="414">
        <v>2</v>
      </c>
      <c r="CT68" s="414">
        <v>0</v>
      </c>
      <c r="CU68" s="436">
        <v>0</v>
      </c>
      <c r="CV68" s="432" t="str">
        <f>IF(OR(DC68="-",DC68="",DC68="n/a"),"-",HYPERLINK(DC68,"PAD"))</f>
        <v>PAD</v>
      </c>
      <c r="CW68" s="417" t="str">
        <f>IF(OR(DD68="-",DD68="",DD68="n/a"),"-",HYPERLINK(DD68,"ICR"))</f>
        <v>ICR</v>
      </c>
      <c r="CX68" s="438" t="str">
        <f>IF(OR(DE68="-",DE68="",DE68="n/a"),"-",HYPERLINK(DE68,"IEG"))</f>
        <v>IEG</v>
      </c>
      <c r="CY68" s="687" t="str">
        <f>IF(OR(DF68="-",DF68="",DF68="n/a"),"-",HYPERLINK(DF68,"PPAR"))</f>
        <v>-</v>
      </c>
      <c r="CZ68" s="665" t="str">
        <f>IF(OR(DG68="-",DG68="",DG68="n/a"),"-",HYPERLINK(DG68,"PCR"))</f>
        <v>-</v>
      </c>
      <c r="DA68" s="665" t="str">
        <f>IF(OR(DH68="-",DH68="",DH68="n/a"),"-",HYPERLINK(DH68,"PP"))</f>
        <v>-</v>
      </c>
      <c r="DB68" s="688" t="str">
        <f>IF(OR(DI68="-",DI68="",DI68="n/a"),"-",HYPERLINK(DI68,"TA"))</f>
        <v>-</v>
      </c>
      <c r="DC68" s="897" t="s">
        <v>10668</v>
      </c>
      <c r="DD68" s="897" t="s">
        <v>10669</v>
      </c>
      <c r="DE68" s="897" t="s">
        <v>10670</v>
      </c>
      <c r="DF68" s="897" t="s">
        <v>33</v>
      </c>
      <c r="DG68" s="897" t="s">
        <v>33</v>
      </c>
      <c r="DH68" s="897" t="s">
        <v>33</v>
      </c>
      <c r="DI68" s="897" t="s">
        <v>33</v>
      </c>
      <c r="DJ68" s="806"/>
    </row>
    <row r="69" spans="1:114" ht="14.1" customHeight="1" x14ac:dyDescent="0.25">
      <c r="A69" s="702">
        <f>ROW()-1</f>
        <v>68</v>
      </c>
      <c r="B69" s="710" t="s">
        <v>391</v>
      </c>
      <c r="C69" s="711" t="str">
        <f>HYPERLINK(E69,"OP")</f>
        <v>OP</v>
      </c>
      <c r="D69" s="711" t="str">
        <f>HYPERLINK(F69,"Prj")</f>
        <v>Prj</v>
      </c>
      <c r="E69" s="704" t="s">
        <v>6046</v>
      </c>
      <c r="F69" s="415" t="s">
        <v>6087</v>
      </c>
      <c r="G69" s="414" t="s">
        <v>33</v>
      </c>
      <c r="H69" s="414" t="s">
        <v>33</v>
      </c>
      <c r="I69" s="694" t="s">
        <v>33</v>
      </c>
      <c r="J69" s="686" t="s">
        <v>392</v>
      </c>
      <c r="K69" s="199" t="s">
        <v>33</v>
      </c>
      <c r="L69" s="693" t="s">
        <v>193</v>
      </c>
      <c r="M69" s="696" t="s">
        <v>393</v>
      </c>
      <c r="N69" s="693" t="s">
        <v>18</v>
      </c>
      <c r="O69" s="693" t="s">
        <v>54</v>
      </c>
      <c r="P69" s="1080" t="s">
        <v>1419</v>
      </c>
      <c r="Q69" s="1074" t="s">
        <v>33</v>
      </c>
      <c r="R69" s="698" t="s">
        <v>33</v>
      </c>
      <c r="S69" s="1041" t="s">
        <v>33</v>
      </c>
      <c r="T69" s="908" t="s">
        <v>3619</v>
      </c>
      <c r="U69" s="905" t="s">
        <v>588</v>
      </c>
      <c r="V69" s="905" t="s">
        <v>612</v>
      </c>
      <c r="W69" s="1068" t="s">
        <v>1773</v>
      </c>
      <c r="X69" s="1064">
        <v>31805</v>
      </c>
      <c r="Y69" s="1066">
        <v>33416</v>
      </c>
      <c r="Z69" s="1046">
        <v>1991</v>
      </c>
      <c r="AA69" s="1064">
        <v>33498</v>
      </c>
      <c r="AB69" s="1065">
        <v>35976</v>
      </c>
      <c r="AC69" s="1066">
        <v>35976</v>
      </c>
      <c r="AD69" s="1050">
        <v>11.5</v>
      </c>
      <c r="AE69" s="749">
        <v>0</v>
      </c>
      <c r="AF69" s="744">
        <v>0</v>
      </c>
      <c r="AG69" s="690">
        <v>11.5</v>
      </c>
      <c r="AH69" s="747" t="s">
        <v>33</v>
      </c>
      <c r="AI69" s="744">
        <v>0</v>
      </c>
      <c r="AJ69" s="1099">
        <v>11.5</v>
      </c>
      <c r="AK69" s="1100">
        <v>10.15840843</v>
      </c>
      <c r="AL69" s="1086"/>
      <c r="AM69" s="760" t="s">
        <v>2910</v>
      </c>
      <c r="AN69" s="760"/>
      <c r="AO69" s="760"/>
      <c r="AP69" s="760"/>
      <c r="AQ69" s="761">
        <v>13</v>
      </c>
      <c r="AR69" s="779" t="s">
        <v>2961</v>
      </c>
      <c r="AS69" s="781">
        <f>AT69+AU69</f>
        <v>8.5150000000000006</v>
      </c>
      <c r="AT69" s="781">
        <f>1.26+5.2</f>
        <v>6.46</v>
      </c>
      <c r="AU69" s="782">
        <f>1.02+1.035</f>
        <v>2.0549999999999997</v>
      </c>
      <c r="AV69" s="807" t="s">
        <v>2962</v>
      </c>
      <c r="AW69" s="686" t="s">
        <v>393</v>
      </c>
      <c r="AX69" s="686" t="s">
        <v>3991</v>
      </c>
      <c r="AY69" s="830" t="s">
        <v>33</v>
      </c>
      <c r="AZ69" s="693" t="s">
        <v>26</v>
      </c>
      <c r="BA69" s="693" t="s">
        <v>26</v>
      </c>
      <c r="BB69" s="625" t="s">
        <v>33</v>
      </c>
      <c r="BC69" s="626" t="s">
        <v>33</v>
      </c>
      <c r="BD69" s="633" t="s">
        <v>33</v>
      </c>
      <c r="BE69" s="625" t="s">
        <v>26</v>
      </c>
      <c r="BF69" s="626" t="s">
        <v>112</v>
      </c>
      <c r="BG69" s="633" t="s">
        <v>26</v>
      </c>
      <c r="BH69" s="905" t="s">
        <v>4485</v>
      </c>
      <c r="BI69" s="903" t="s">
        <v>10472</v>
      </c>
      <c r="BJ69" s="905" t="s">
        <v>0</v>
      </c>
      <c r="BK69" s="903" t="s">
        <v>0</v>
      </c>
      <c r="BL69" s="905" t="s">
        <v>0</v>
      </c>
      <c r="BM69" s="903" t="s">
        <v>0</v>
      </c>
      <c r="BN69" s="905" t="s">
        <v>0</v>
      </c>
      <c r="BO69" s="903" t="s">
        <v>0</v>
      </c>
      <c r="BP69" s="905" t="s">
        <v>0</v>
      </c>
      <c r="BQ69" s="903" t="s">
        <v>0</v>
      </c>
      <c r="BR69" s="909">
        <v>25</v>
      </c>
      <c r="BS69" s="903" t="s">
        <v>4489</v>
      </c>
      <c r="BT69" s="909">
        <v>27</v>
      </c>
      <c r="BU69" s="903" t="s">
        <v>4490</v>
      </c>
      <c r="BV69" s="905" t="s">
        <v>0</v>
      </c>
      <c r="BW69" s="903" t="s">
        <v>4492</v>
      </c>
      <c r="BX69" s="905" t="s">
        <v>0</v>
      </c>
      <c r="BY69" s="903" t="s">
        <v>4492</v>
      </c>
      <c r="BZ69" s="905" t="s">
        <v>0</v>
      </c>
      <c r="CA69" s="903" t="s">
        <v>4492</v>
      </c>
      <c r="CB69" s="340">
        <v>10</v>
      </c>
      <c r="CC69" s="249">
        <f>IF(ISBLANK(AL69),0,1)</f>
        <v>0</v>
      </c>
      <c r="CD69" s="414">
        <f>IF(ISBLANK(AM69),0,1)</f>
        <v>1</v>
      </c>
      <c r="CE69" s="414">
        <f>IF(ISBLANK(AN69),0,1)</f>
        <v>0</v>
      </c>
      <c r="CF69" s="414">
        <f>IF(ISBLANK(AO69),0,1)</f>
        <v>0</v>
      </c>
      <c r="CG69" s="414">
        <f>IF(ISBLANK(AP69),0,1)</f>
        <v>0</v>
      </c>
      <c r="CH69" s="436">
        <f>IF(ISBLANK(AQ69),0,1)</f>
        <v>1</v>
      </c>
      <c r="CI69" s="435">
        <f>IF($W69="Dropped","-",DAYS360(X69,Y69,TRUE)/360)</f>
        <v>4.4138888888888888</v>
      </c>
      <c r="CJ69" s="416">
        <f>IF(OR($W69="Pipeline",$W69="Dropped"),"-",IF(OR($AA69="-",$AA69="n/a"),"-",DAYS360(Y69,AA69,TRUE)/360))</f>
        <v>0.22222222222222221</v>
      </c>
      <c r="CK69" s="416">
        <f>IF(OR($W69="Pipeline",$W69="Dropped"),"-",IF($AC69="-","-",IF(OR($AA69="-",$AA69="n/a"),DAYS360(Y69,AC69,TRUE)/360,DAYS360(AA69,AC69,TRUE)/360)))</f>
        <v>6.7861111111111114</v>
      </c>
      <c r="CL69" s="416">
        <f>IF(OR($W69="Pipeline",$W69="Dropped"),"-",IF($AC69="-","-",DAYS360(X69,AC69,TRUE)/360))</f>
        <v>11.422222222222222</v>
      </c>
      <c r="CM69" s="437">
        <f>IF(OR($W69="Pipeline",$W69="Dropped"),"-",IF($AC69="-","-",DAYS360(AB69,AC69,TRUE)/360))</f>
        <v>0</v>
      </c>
      <c r="CN69" s="344">
        <f>IF(W69="Closed",IF(AC69="-","-",YEAR(AC69)),"-")</f>
        <v>1998</v>
      </c>
      <c r="CO69" s="344" t="str">
        <f>IF(W69="Closed",IF(OR(BE69="S",BE69="MS",BE69="HS"),"S",IF(OR(BE69="U",BE69="MU",BE69="HU"),"U",IF(OR(BE69="NA",BE69="NR",BE69="NV",BE69="?",BE69="#"),"NR","-"))),"-")</f>
        <v>S</v>
      </c>
      <c r="CP69" s="249">
        <v>0</v>
      </c>
      <c r="CQ69" s="414">
        <v>6</v>
      </c>
      <c r="CR69" s="414">
        <v>2</v>
      </c>
      <c r="CS69" s="414">
        <v>1</v>
      </c>
      <c r="CT69" s="414">
        <v>0</v>
      </c>
      <c r="CU69" s="436">
        <v>0</v>
      </c>
      <c r="CV69" s="432" t="str">
        <f>IF(OR(DC69="-",DC69="",DC69="n/a"),"-",HYPERLINK(DC69,"PAD"))</f>
        <v>-</v>
      </c>
      <c r="CW69" s="417" t="str">
        <f>IF(OR(DD69="-",DD69="",DD69="n/a"),"-",HYPERLINK(DD69,"ICR"))</f>
        <v>ICR</v>
      </c>
      <c r="CX69" s="438" t="str">
        <f>IF(OR(DE69="-",DE69="",DE69="n/a"),"-",HYPERLINK(DE69,"IEG"))</f>
        <v>IEG</v>
      </c>
      <c r="CY69" s="687" t="str">
        <f>IF(OR(DF69="-",DF69="",DF69="n/a"),"-",HYPERLINK(DF69,"PPAR"))</f>
        <v>-</v>
      </c>
      <c r="CZ69" s="665" t="str">
        <f>IF(OR(DG69="-",DG69="",DG69="n/a"),"-",HYPERLINK(DG69,"PCR"))</f>
        <v>-</v>
      </c>
      <c r="DA69" s="665" t="str">
        <f>IF(OR(DH69="-",DH69="",DH69="n/a"),"-",HYPERLINK(DH69,"PP"))</f>
        <v>-</v>
      </c>
      <c r="DB69" s="688" t="str">
        <f>IF(OR(DI69="-",DI69="",DI69="n/a"),"-",HYPERLINK(DI69,"TA"))</f>
        <v>-</v>
      </c>
      <c r="DC69" s="897" t="s">
        <v>33</v>
      </c>
      <c r="DD69" s="897" t="s">
        <v>10671</v>
      </c>
      <c r="DE69" s="897" t="s">
        <v>10672</v>
      </c>
      <c r="DF69" s="897" t="s">
        <v>33</v>
      </c>
      <c r="DG69" s="897" t="s">
        <v>33</v>
      </c>
      <c r="DH69" s="897" t="s">
        <v>33</v>
      </c>
      <c r="DI69" s="897" t="s">
        <v>33</v>
      </c>
      <c r="DJ69" s="806"/>
    </row>
    <row r="70" spans="1:114" ht="14.1" customHeight="1" x14ac:dyDescent="0.25">
      <c r="A70" s="703">
        <f>ROW()-1</f>
        <v>69</v>
      </c>
      <c r="B70" s="710" t="s">
        <v>394</v>
      </c>
      <c r="C70" s="711" t="str">
        <f>HYPERLINK(E70,"OP")</f>
        <v>OP</v>
      </c>
      <c r="D70" s="711" t="str">
        <f>HYPERLINK(F70,"Prj")</f>
        <v>Prj</v>
      </c>
      <c r="E70" s="704" t="s">
        <v>6047</v>
      </c>
      <c r="F70" s="415" t="s">
        <v>6088</v>
      </c>
      <c r="G70" s="414" t="s">
        <v>33</v>
      </c>
      <c r="H70" s="414" t="s">
        <v>33</v>
      </c>
      <c r="I70" s="694" t="s">
        <v>33</v>
      </c>
      <c r="J70" s="686" t="s">
        <v>84</v>
      </c>
      <c r="K70" s="199" t="s">
        <v>33</v>
      </c>
      <c r="L70" s="693" t="s">
        <v>193</v>
      </c>
      <c r="M70" s="696" t="s">
        <v>393</v>
      </c>
      <c r="N70" s="693" t="s">
        <v>18</v>
      </c>
      <c r="O70" s="693" t="s">
        <v>54</v>
      </c>
      <c r="P70" s="1080" t="s">
        <v>1744</v>
      </c>
      <c r="Q70" s="1074" t="s">
        <v>33</v>
      </c>
      <c r="R70" s="698" t="s">
        <v>33</v>
      </c>
      <c r="S70" s="1041" t="s">
        <v>33</v>
      </c>
      <c r="T70" s="908" t="s">
        <v>3625</v>
      </c>
      <c r="U70" s="905" t="s">
        <v>588</v>
      </c>
      <c r="V70" s="905" t="s">
        <v>1425</v>
      </c>
      <c r="W70" s="1068" t="s">
        <v>1773</v>
      </c>
      <c r="X70" s="1064">
        <v>34204</v>
      </c>
      <c r="Y70" s="1066">
        <v>35311</v>
      </c>
      <c r="Z70" s="1046">
        <v>1997</v>
      </c>
      <c r="AA70" s="1064">
        <v>35527</v>
      </c>
      <c r="AB70" s="1065">
        <v>37437</v>
      </c>
      <c r="AC70" s="1066">
        <v>37802</v>
      </c>
      <c r="AD70" s="1050">
        <v>28.4</v>
      </c>
      <c r="AE70" s="749">
        <v>0</v>
      </c>
      <c r="AF70" s="744">
        <v>0</v>
      </c>
      <c r="AG70" s="690">
        <v>28.4</v>
      </c>
      <c r="AH70" s="747" t="s">
        <v>33</v>
      </c>
      <c r="AI70" s="744">
        <v>0</v>
      </c>
      <c r="AJ70" s="1099">
        <v>28.4</v>
      </c>
      <c r="AK70" s="1100">
        <v>24.781432469999999</v>
      </c>
      <c r="AL70" s="1086"/>
      <c r="AM70" s="760" t="s">
        <v>2513</v>
      </c>
      <c r="AN70" s="760"/>
      <c r="AO70" s="760"/>
      <c r="AP70" s="760"/>
      <c r="AQ70" s="761">
        <v>13</v>
      </c>
      <c r="AR70" s="779" t="s">
        <v>2514</v>
      </c>
      <c r="AS70" s="781">
        <f>AT70+AU70</f>
        <v>3.8699999999999997</v>
      </c>
      <c r="AT70" s="781">
        <v>3.01</v>
      </c>
      <c r="AU70" s="782">
        <v>0.86</v>
      </c>
      <c r="AV70" s="807" t="s">
        <v>2873</v>
      </c>
      <c r="AW70" s="686" t="s">
        <v>2034</v>
      </c>
      <c r="AX70" s="686" t="s">
        <v>2303</v>
      </c>
      <c r="AY70" s="819">
        <v>37792</v>
      </c>
      <c r="AZ70" s="721" t="s">
        <v>26</v>
      </c>
      <c r="BA70" s="693" t="s">
        <v>26</v>
      </c>
      <c r="BB70" s="625" t="s">
        <v>26</v>
      </c>
      <c r="BC70" s="626" t="s">
        <v>26</v>
      </c>
      <c r="BD70" s="633" t="s">
        <v>33</v>
      </c>
      <c r="BE70" s="625" t="s">
        <v>26</v>
      </c>
      <c r="BF70" s="626" t="s">
        <v>26</v>
      </c>
      <c r="BG70" s="633" t="s">
        <v>26</v>
      </c>
      <c r="BH70" s="905" t="s">
        <v>4485</v>
      </c>
      <c r="BI70" s="903" t="s">
        <v>10472</v>
      </c>
      <c r="BJ70" s="905" t="s">
        <v>4494</v>
      </c>
      <c r="BK70" s="903" t="s">
        <v>10485</v>
      </c>
      <c r="BL70" s="905" t="s">
        <v>0</v>
      </c>
      <c r="BM70" s="903" t="s">
        <v>0</v>
      </c>
      <c r="BN70" s="905" t="s">
        <v>0</v>
      </c>
      <c r="BO70" s="903" t="s">
        <v>0</v>
      </c>
      <c r="BP70" s="905" t="s">
        <v>0</v>
      </c>
      <c r="BQ70" s="903" t="s">
        <v>0</v>
      </c>
      <c r="BR70" s="909">
        <v>25</v>
      </c>
      <c r="BS70" s="903" t="s">
        <v>4489</v>
      </c>
      <c r="BT70" s="909">
        <v>27</v>
      </c>
      <c r="BU70" s="903" t="s">
        <v>4490</v>
      </c>
      <c r="BV70" s="909">
        <v>43</v>
      </c>
      <c r="BW70" s="903" t="s">
        <v>4496</v>
      </c>
      <c r="BX70" s="905" t="s">
        <v>0</v>
      </c>
      <c r="BY70" s="903" t="s">
        <v>4492</v>
      </c>
      <c r="BZ70" s="905" t="s">
        <v>0</v>
      </c>
      <c r="CA70" s="903" t="s">
        <v>4492</v>
      </c>
      <c r="CB70" s="340">
        <v>10</v>
      </c>
      <c r="CC70" s="249">
        <f>IF(ISBLANK(AL70),0,1)</f>
        <v>0</v>
      </c>
      <c r="CD70" s="414">
        <f>IF(ISBLANK(AM70),0,1)</f>
        <v>1</v>
      </c>
      <c r="CE70" s="414">
        <f>IF(ISBLANK(AN70),0,1)</f>
        <v>0</v>
      </c>
      <c r="CF70" s="414">
        <f>IF(ISBLANK(AO70),0,1)</f>
        <v>0</v>
      </c>
      <c r="CG70" s="414">
        <f>IF(ISBLANK(AP70),0,1)</f>
        <v>0</v>
      </c>
      <c r="CH70" s="436">
        <f>IF(ISBLANK(AQ70),0,1)</f>
        <v>1</v>
      </c>
      <c r="CI70" s="435">
        <f>IF($W70="Dropped","-",DAYS360(X70,Y70,TRUE)/360)</f>
        <v>3.0277777777777777</v>
      </c>
      <c r="CJ70" s="416">
        <f>IF(OR($W70="Pipeline",$W70="Dropped"),"-",IF(OR($AA70="-",$AA70="n/a"),"-",DAYS360(Y70,AA70,TRUE)/360))</f>
        <v>0.59444444444444444</v>
      </c>
      <c r="CK70" s="416">
        <f>IF(OR($W70="Pipeline",$W70="Dropped"),"-",IF($AC70="-","-",IF(OR($AA70="-",$AA70="n/a"),DAYS360(Y70,AC70,TRUE)/360,DAYS360(AA70,AC70,TRUE)/360)))</f>
        <v>6.2305555555555552</v>
      </c>
      <c r="CL70" s="416">
        <f>IF(OR($W70="Pipeline",$W70="Dropped"),"-",IF($AC70="-","-",DAYS360(X70,AC70,TRUE)/360))</f>
        <v>9.8527777777777779</v>
      </c>
      <c r="CM70" s="437">
        <f>IF(OR($W70="Pipeline",$W70="Dropped"),"-",IF($AC70="-","-",DAYS360(AB70,AC70,TRUE)/360))</f>
        <v>1</v>
      </c>
      <c r="CN70" s="344">
        <f>IF(W70="Closed",IF(AC70="-","-",YEAR(AC70)),"-")</f>
        <v>2003</v>
      </c>
      <c r="CO70" s="344" t="str">
        <f>IF(W70="Closed",IF(OR(BE70="S",BE70="MS",BE70="HS"),"S",IF(OR(BE70="U",BE70="MU",BE70="HU"),"U",IF(OR(BE70="NA",BE70="NR",BE70="NV",BE70="?",BE70="#"),"NR","-"))),"-")</f>
        <v>S</v>
      </c>
      <c r="CP70" s="249">
        <v>1</v>
      </c>
      <c r="CQ70" s="414">
        <v>5</v>
      </c>
      <c r="CR70" s="414">
        <v>3</v>
      </c>
      <c r="CS70" s="414">
        <v>6</v>
      </c>
      <c r="CT70" s="414">
        <v>0</v>
      </c>
      <c r="CU70" s="436">
        <v>0</v>
      </c>
      <c r="CV70" s="432" t="str">
        <f>IF(OR(DC70="-",DC70="",DC70="n/a"),"-",HYPERLINK(DC70,"PAD"))</f>
        <v>-</v>
      </c>
      <c r="CW70" s="417" t="str">
        <f>IF(OR(DD70="-",DD70="",DD70="n/a"),"-",HYPERLINK(DD70,"ICR"))</f>
        <v>ICR</v>
      </c>
      <c r="CX70" s="438" t="str">
        <f>IF(OR(DE70="-",DE70="",DE70="n/a"),"-",HYPERLINK(DE70,"IEG"))</f>
        <v>IEG</v>
      </c>
      <c r="CY70" s="687" t="str">
        <f>IF(OR(DF70="-",DF70="",DF70="n/a"),"-",HYPERLINK(DF70,"PPAR"))</f>
        <v>-</v>
      </c>
      <c r="CZ70" s="665" t="str">
        <f>IF(OR(DG70="-",DG70="",DG70="n/a"),"-",HYPERLINK(DG70,"PCR"))</f>
        <v>-</v>
      </c>
      <c r="DA70" s="665" t="str">
        <f>IF(OR(DH70="-",DH70="",DH70="n/a"),"-",HYPERLINK(DH70,"PP"))</f>
        <v>-</v>
      </c>
      <c r="DB70" s="688" t="str">
        <f>IF(OR(DI70="-",DI70="",DI70="n/a"),"-",HYPERLINK(DI70,"TA"))</f>
        <v>-</v>
      </c>
      <c r="DC70" s="897" t="s">
        <v>33</v>
      </c>
      <c r="DD70" s="897" t="s">
        <v>10673</v>
      </c>
      <c r="DE70" s="897" t="s">
        <v>10674</v>
      </c>
      <c r="DF70" s="897" t="s">
        <v>33</v>
      </c>
      <c r="DG70" s="897" t="s">
        <v>33</v>
      </c>
      <c r="DH70" s="897" t="s">
        <v>33</v>
      </c>
      <c r="DI70" s="897" t="s">
        <v>33</v>
      </c>
      <c r="DJ70" s="806"/>
    </row>
    <row r="71" spans="1:114" ht="14.1" customHeight="1" x14ac:dyDescent="0.25">
      <c r="A71" s="702">
        <f>ROW()-1</f>
        <v>70</v>
      </c>
      <c r="B71" s="713" t="s">
        <v>7743</v>
      </c>
      <c r="C71" s="711" t="str">
        <f>HYPERLINK(E71,"OP")</f>
        <v>OP</v>
      </c>
      <c r="D71" s="711" t="str">
        <f>HYPERLINK(F71,"Prj")</f>
        <v>Prj</v>
      </c>
      <c r="E71" s="631" t="s">
        <v>8543</v>
      </c>
      <c r="F71" s="413" t="s">
        <v>8544</v>
      </c>
      <c r="G71" s="414" t="s">
        <v>33</v>
      </c>
      <c r="H71" s="414" t="s">
        <v>33</v>
      </c>
      <c r="I71" s="694" t="s">
        <v>33</v>
      </c>
      <c r="J71" s="697" t="s">
        <v>7744</v>
      </c>
      <c r="K71" s="727" t="s">
        <v>33</v>
      </c>
      <c r="L71" s="736" t="s">
        <v>193</v>
      </c>
      <c r="M71" s="697" t="s">
        <v>215</v>
      </c>
      <c r="N71" s="736" t="s">
        <v>18</v>
      </c>
      <c r="O71" s="736" t="s">
        <v>1432</v>
      </c>
      <c r="P71" s="1080" t="s">
        <v>36</v>
      </c>
      <c r="Q71" s="1074" t="s">
        <v>33</v>
      </c>
      <c r="R71" s="698" t="s">
        <v>3888</v>
      </c>
      <c r="S71" s="1041" t="s">
        <v>33</v>
      </c>
      <c r="T71" s="908" t="s">
        <v>7745</v>
      </c>
      <c r="U71" s="905" t="s">
        <v>583</v>
      </c>
      <c r="V71" s="905" t="s">
        <v>1415</v>
      </c>
      <c r="W71" s="1068" t="s">
        <v>1773</v>
      </c>
      <c r="X71" s="1064">
        <v>34422</v>
      </c>
      <c r="Y71" s="1066">
        <v>34968</v>
      </c>
      <c r="Z71" s="1046">
        <v>1996</v>
      </c>
      <c r="AA71" s="1064">
        <v>35139</v>
      </c>
      <c r="AB71" s="1065">
        <v>37072</v>
      </c>
      <c r="AC71" s="1066">
        <v>37437</v>
      </c>
      <c r="AD71" s="1049">
        <v>310</v>
      </c>
      <c r="AE71" s="746">
        <v>0</v>
      </c>
      <c r="AF71" s="744">
        <v>0</v>
      </c>
      <c r="AG71" s="690">
        <v>310</v>
      </c>
      <c r="AH71" s="747" t="s">
        <v>33</v>
      </c>
      <c r="AI71" s="744">
        <v>0</v>
      </c>
      <c r="AJ71" s="1101">
        <v>310</v>
      </c>
      <c r="AK71" s="1102">
        <v>291.04778700000003</v>
      </c>
      <c r="AL71" s="1085"/>
      <c r="AM71" s="632"/>
      <c r="AN71" s="632">
        <v>3</v>
      </c>
      <c r="AO71" s="632"/>
      <c r="AP71" s="632"/>
      <c r="AQ71" s="757"/>
      <c r="AR71" s="778" t="s">
        <v>9139</v>
      </c>
      <c r="AS71" s="784">
        <f>AT71+AU71</f>
        <v>7.7</v>
      </c>
      <c r="AT71" s="784">
        <v>7.7</v>
      </c>
      <c r="AU71" s="785">
        <v>0</v>
      </c>
      <c r="AV71" s="734" t="s">
        <v>9140</v>
      </c>
      <c r="AW71" s="697" t="s">
        <v>7465</v>
      </c>
      <c r="AX71" s="697" t="s">
        <v>7746</v>
      </c>
      <c r="AY71" s="823" t="s">
        <v>33</v>
      </c>
      <c r="AZ71" s="736"/>
      <c r="BA71" s="736"/>
      <c r="BB71" s="840" t="s">
        <v>82</v>
      </c>
      <c r="BC71" s="841" t="s">
        <v>82</v>
      </c>
      <c r="BD71" s="842" t="s">
        <v>82</v>
      </c>
      <c r="BE71" s="840" t="s">
        <v>82</v>
      </c>
      <c r="BF71" s="841" t="s">
        <v>82</v>
      </c>
      <c r="BG71" s="842" t="s">
        <v>82</v>
      </c>
      <c r="BH71" s="905" t="s">
        <v>13072</v>
      </c>
      <c r="BI71" s="903" t="s">
        <v>4508</v>
      </c>
      <c r="BJ71" s="905" t="s">
        <v>4485</v>
      </c>
      <c r="BK71" s="903" t="s">
        <v>10472</v>
      </c>
      <c r="BL71" s="905" t="s">
        <v>4525</v>
      </c>
      <c r="BM71" s="903" t="s">
        <v>10476</v>
      </c>
      <c r="BN71" s="905" t="s">
        <v>0</v>
      </c>
      <c r="BO71" s="903" t="s">
        <v>0</v>
      </c>
      <c r="BP71" s="905" t="s">
        <v>0</v>
      </c>
      <c r="BQ71" s="903" t="s">
        <v>0</v>
      </c>
      <c r="BR71" s="909">
        <v>67</v>
      </c>
      <c r="BS71" s="903" t="s">
        <v>4577</v>
      </c>
      <c r="BT71" s="909">
        <v>25</v>
      </c>
      <c r="BU71" s="903" t="s">
        <v>4489</v>
      </c>
      <c r="BV71" s="909">
        <v>26</v>
      </c>
      <c r="BW71" s="903" t="s">
        <v>4517</v>
      </c>
      <c r="BX71" s="909">
        <v>78</v>
      </c>
      <c r="BY71" s="903" t="s">
        <v>4511</v>
      </c>
      <c r="BZ71" s="909">
        <v>57</v>
      </c>
      <c r="CA71" s="903" t="s">
        <v>4527</v>
      </c>
      <c r="CB71" s="340">
        <v>10</v>
      </c>
      <c r="CC71" s="249">
        <f>IF(ISBLANK(AL71),0,1)</f>
        <v>0</v>
      </c>
      <c r="CD71" s="414">
        <f>IF(ISBLANK(AM71),0,1)</f>
        <v>0</v>
      </c>
      <c r="CE71" s="414">
        <f>IF(ISBLANK(AN71),0,1)</f>
        <v>1</v>
      </c>
      <c r="CF71" s="414">
        <f>IF(ISBLANK(AO71),0,1)</f>
        <v>0</v>
      </c>
      <c r="CG71" s="414">
        <f>IF(ISBLANK(AP71),0,1)</f>
        <v>0</v>
      </c>
      <c r="CH71" s="436">
        <f>IF(ISBLANK(AQ71),0,1)</f>
        <v>0</v>
      </c>
      <c r="CI71" s="435">
        <f>IF($W71="Dropped","-",DAYS360(X71,Y71,TRUE)/360)</f>
        <v>1.4916666666666667</v>
      </c>
      <c r="CJ71" s="416">
        <f>IF(OR($W71="Pipeline",$W71="Dropped"),"-",IF(OR($AA71="-",$AA71="n/a"),"-",DAYS360(Y71,AA71,TRUE)/360))</f>
        <v>0.46944444444444444</v>
      </c>
      <c r="CK71" s="416">
        <f>IF(OR($W71="Pipeline",$W71="Dropped"),"-",IF($AC71="-","-",IF(OR($AA71="-",$AA71="n/a"),DAYS360(Y71,AC71,TRUE)/360,DAYS360(AA71,AC71,TRUE)/360)))</f>
        <v>6.291666666666667</v>
      </c>
      <c r="CL71" s="416">
        <f>IF(OR($W71="Pipeline",$W71="Dropped"),"-",IF($AC71="-","-",DAYS360(X71,AC71,TRUE)/360))</f>
        <v>8.2527777777777782</v>
      </c>
      <c r="CM71" s="437">
        <f>IF(OR($W71="Pipeline",$W71="Dropped"),"-",IF($AC71="-","-",DAYS360(AB71,AC71,TRUE)/360))</f>
        <v>1</v>
      </c>
      <c r="CN71" s="344">
        <f>IF(W71="Closed",IF(AC71="-","-",YEAR(AC71)),"-")</f>
        <v>2002</v>
      </c>
      <c r="CO71" s="344" t="str">
        <f>IF(W71="Closed",IF(OR(BE71="S",BE71="MS",BE71="HS"),"S",IF(OR(BE71="U",BE71="MU",BE71="HU"),"U",IF(OR(BE71="NA",BE71="NR",BE71="NV",BE71="?",BE71="#"),"NR","-"))),"-")</f>
        <v>S</v>
      </c>
      <c r="CP71" s="249">
        <v>0</v>
      </c>
      <c r="CQ71" s="414">
        <v>0</v>
      </c>
      <c r="CR71" s="414">
        <v>1</v>
      </c>
      <c r="CS71" s="414">
        <v>0</v>
      </c>
      <c r="CT71" s="414">
        <v>0</v>
      </c>
      <c r="CU71" s="436">
        <v>0</v>
      </c>
      <c r="CV71" s="432" t="str">
        <f>IF(OR(DC71="-",DC71="",DC71="n/a"),"-",HYPERLINK(DC71,"PAD"))</f>
        <v>-</v>
      </c>
      <c r="CW71" s="417" t="str">
        <f>IF(OR(DD71="-",DD71="",DD71="n/a"),"-",HYPERLINK(DD71,"ICR"))</f>
        <v>ICR</v>
      </c>
      <c r="CX71" s="438" t="str">
        <f>IF(OR(DE71="-",DE71="",DE71="n/a"),"-",HYPERLINK(DE71,"IEG"))</f>
        <v>IEG</v>
      </c>
      <c r="CY71" s="687" t="str">
        <f>IF(OR(DF71="-",DF71="",DF71="n/a"),"-",HYPERLINK(DF71,"PPAR"))</f>
        <v>-</v>
      </c>
      <c r="CZ71" s="665" t="str">
        <f>IF(OR(DG71="-",DG71="",DG71="n/a"),"-",HYPERLINK(DG71,"PCR"))</f>
        <v>-</v>
      </c>
      <c r="DA71" s="665" t="str">
        <f>IF(OR(DH71="-",DH71="",DH71="n/a"),"-",HYPERLINK(DH71,"PP"))</f>
        <v>-</v>
      </c>
      <c r="DB71" s="688" t="str">
        <f>IF(OR(DI71="-",DI71="",DI71="n/a"),"-",HYPERLINK(DI71,"TA"))</f>
        <v>-</v>
      </c>
      <c r="DC71" s="897" t="s">
        <v>33</v>
      </c>
      <c r="DD71" s="897" t="s">
        <v>10675</v>
      </c>
      <c r="DE71" s="897" t="s">
        <v>10676</v>
      </c>
      <c r="DF71" s="897" t="s">
        <v>33</v>
      </c>
      <c r="DG71" s="897" t="s">
        <v>33</v>
      </c>
      <c r="DH71" s="897" t="s">
        <v>33</v>
      </c>
      <c r="DI71" s="897" t="s">
        <v>33</v>
      </c>
      <c r="DJ71" s="734"/>
    </row>
    <row r="72" spans="1:114" ht="14.1" customHeight="1" x14ac:dyDescent="0.25">
      <c r="A72" s="702">
        <f>ROW()-1</f>
        <v>71</v>
      </c>
      <c r="B72" s="713" t="s">
        <v>8103</v>
      </c>
      <c r="C72" s="711" t="str">
        <f>HYPERLINK(E72,"OP")</f>
        <v>OP</v>
      </c>
      <c r="D72" s="711" t="str">
        <f>HYPERLINK(F72,"Prj")</f>
        <v>Prj</v>
      </c>
      <c r="E72" s="631" t="s">
        <v>8759</v>
      </c>
      <c r="F72" s="413" t="s">
        <v>8760</v>
      </c>
      <c r="G72" s="414" t="s">
        <v>33</v>
      </c>
      <c r="H72" s="414" t="s">
        <v>33</v>
      </c>
      <c r="I72" s="694" t="s">
        <v>33</v>
      </c>
      <c r="J72" s="697" t="s">
        <v>8104</v>
      </c>
      <c r="K72" s="727" t="s">
        <v>33</v>
      </c>
      <c r="L72" s="736" t="s">
        <v>193</v>
      </c>
      <c r="M72" s="697" t="s">
        <v>607</v>
      </c>
      <c r="N72" s="736" t="s">
        <v>18</v>
      </c>
      <c r="O72" s="736" t="s">
        <v>30</v>
      </c>
      <c r="P72" s="1080" t="s">
        <v>19</v>
      </c>
      <c r="Q72" s="1074" t="s">
        <v>33</v>
      </c>
      <c r="R72" s="698" t="s">
        <v>3888</v>
      </c>
      <c r="S72" s="1041" t="s">
        <v>33</v>
      </c>
      <c r="T72" s="908" t="s">
        <v>3525</v>
      </c>
      <c r="U72" s="905" t="s">
        <v>585</v>
      </c>
      <c r="V72" s="905" t="s">
        <v>13821</v>
      </c>
      <c r="W72" s="1068" t="s">
        <v>1773</v>
      </c>
      <c r="X72" s="1064">
        <v>34996</v>
      </c>
      <c r="Y72" s="1066">
        <v>35598</v>
      </c>
      <c r="Z72" s="1046">
        <v>1997</v>
      </c>
      <c r="AA72" s="1064">
        <v>35800</v>
      </c>
      <c r="AB72" s="1065">
        <v>37256</v>
      </c>
      <c r="AC72" s="1066">
        <v>38168</v>
      </c>
      <c r="AD72" s="1049">
        <v>28</v>
      </c>
      <c r="AE72" s="746">
        <v>0</v>
      </c>
      <c r="AF72" s="744">
        <v>0</v>
      </c>
      <c r="AG72" s="690">
        <v>28</v>
      </c>
      <c r="AH72" s="747" t="s">
        <v>33</v>
      </c>
      <c r="AI72" s="744">
        <v>0</v>
      </c>
      <c r="AJ72" s="1101">
        <v>28</v>
      </c>
      <c r="AK72" s="1102">
        <v>21.927836079999999</v>
      </c>
      <c r="AL72" s="1085"/>
      <c r="AM72" s="632"/>
      <c r="AN72" s="632">
        <v>4</v>
      </c>
      <c r="AO72" s="632"/>
      <c r="AP72" s="632"/>
      <c r="AQ72" s="757"/>
      <c r="AR72" s="778" t="s">
        <v>9248</v>
      </c>
      <c r="AS72" s="784">
        <f>AT72+AU72</f>
        <v>4.4000000000000004</v>
      </c>
      <c r="AT72" s="784">
        <v>4.4000000000000004</v>
      </c>
      <c r="AU72" s="785">
        <v>0</v>
      </c>
      <c r="AV72" s="806" t="s">
        <v>9249</v>
      </c>
      <c r="AW72" s="697" t="s">
        <v>5026</v>
      </c>
      <c r="AX72" s="697" t="s">
        <v>8105</v>
      </c>
      <c r="AY72" s="823" t="s">
        <v>33</v>
      </c>
      <c r="AZ72" s="736"/>
      <c r="BA72" s="736"/>
      <c r="BB72" s="840" t="s">
        <v>112</v>
      </c>
      <c r="BC72" s="841" t="s">
        <v>112</v>
      </c>
      <c r="BD72" s="846" t="s">
        <v>33</v>
      </c>
      <c r="BE72" s="840" t="s">
        <v>45</v>
      </c>
      <c r="BF72" s="841" t="s">
        <v>112</v>
      </c>
      <c r="BG72" s="842" t="s">
        <v>112</v>
      </c>
      <c r="BH72" s="905" t="s">
        <v>13077</v>
      </c>
      <c r="BI72" s="903" t="s">
        <v>9680</v>
      </c>
      <c r="BJ72" s="905" t="s">
        <v>4568</v>
      </c>
      <c r="BK72" s="903" t="s">
        <v>10484</v>
      </c>
      <c r="BL72" s="905" t="s">
        <v>13072</v>
      </c>
      <c r="BM72" s="903" t="s">
        <v>4508</v>
      </c>
      <c r="BN72" s="905" t="s">
        <v>4518</v>
      </c>
      <c r="BO72" s="903" t="s">
        <v>10475</v>
      </c>
      <c r="BP72" s="905" t="s">
        <v>1374</v>
      </c>
      <c r="BQ72" s="903" t="s">
        <v>4581</v>
      </c>
      <c r="BR72" s="909">
        <v>78</v>
      </c>
      <c r="BS72" s="903" t="s">
        <v>4511</v>
      </c>
      <c r="BT72" s="909">
        <v>51</v>
      </c>
      <c r="BU72" s="903" t="s">
        <v>4520</v>
      </c>
      <c r="BV72" s="909">
        <v>60</v>
      </c>
      <c r="BW72" s="903" t="s">
        <v>4531</v>
      </c>
      <c r="BX72" s="909">
        <v>41</v>
      </c>
      <c r="BY72" s="903" t="s">
        <v>4544</v>
      </c>
      <c r="BZ72" s="909">
        <v>63</v>
      </c>
      <c r="CA72" s="903" t="s">
        <v>4512</v>
      </c>
      <c r="CB72" s="340">
        <v>10</v>
      </c>
      <c r="CC72" s="249">
        <f>IF(ISBLANK(AL72),0,1)</f>
        <v>0</v>
      </c>
      <c r="CD72" s="414">
        <f>IF(ISBLANK(AM72),0,1)</f>
        <v>0</v>
      </c>
      <c r="CE72" s="414">
        <f>IF(ISBLANK(AN72),0,1)</f>
        <v>1</v>
      </c>
      <c r="CF72" s="414">
        <f>IF(ISBLANK(AO72),0,1)</f>
        <v>0</v>
      </c>
      <c r="CG72" s="414">
        <f>IF(ISBLANK(AP72),0,1)</f>
        <v>0</v>
      </c>
      <c r="CH72" s="436">
        <f>IF(ISBLANK(AQ72),0,1)</f>
        <v>0</v>
      </c>
      <c r="CI72" s="435">
        <f>IF($W72="Dropped","-",DAYS360(X72,Y72,TRUE)/360)</f>
        <v>1.6472222222222221</v>
      </c>
      <c r="CJ72" s="416">
        <f>IF(OR($W72="Pipeline",$W72="Dropped"),"-",IF(OR($AA72="-",$AA72="n/a"),"-",DAYS360(Y72,AA72,TRUE)/360))</f>
        <v>0.55000000000000004</v>
      </c>
      <c r="CK72" s="416">
        <f>IF(OR($W72="Pipeline",$W72="Dropped"),"-",IF($AC72="-","-",IF(OR($AA72="-",$AA72="n/a"),DAYS360(Y72,AC72,TRUE)/360,DAYS360(AA72,AC72,TRUE)/360)))</f>
        <v>6.4861111111111107</v>
      </c>
      <c r="CL72" s="416">
        <f>IF(OR($W72="Pipeline",$W72="Dropped"),"-",IF($AC72="-","-",DAYS360(X72,AC72,TRUE)/360))</f>
        <v>8.6833333333333336</v>
      </c>
      <c r="CM72" s="437">
        <f>IF(OR($W72="Pipeline",$W72="Dropped"),"-",IF($AC72="-","-",DAYS360(AB72,AC72,TRUE)/360))</f>
        <v>2.5</v>
      </c>
      <c r="CN72" s="344">
        <f>IF(W72="Closed",IF(AC72="-","-",YEAR(AC72)),"-")</f>
        <v>2004</v>
      </c>
      <c r="CO72" s="344" t="str">
        <f>IF(W72="Closed",IF(OR(BE72="S",BE72="MS",BE72="HS"),"S",IF(OR(BE72="U",BE72="MU",BE72="HU"),"U",IF(OR(BE72="NA",BE72="NR",BE72="NV",BE72="?",BE72="#"),"NR","-"))),"-")</f>
        <v>U</v>
      </c>
      <c r="CP72" s="249">
        <v>0</v>
      </c>
      <c r="CQ72" s="414">
        <v>0</v>
      </c>
      <c r="CR72" s="414">
        <v>2</v>
      </c>
      <c r="CS72" s="414">
        <v>0</v>
      </c>
      <c r="CT72" s="414">
        <v>0</v>
      </c>
      <c r="CU72" s="436">
        <v>0</v>
      </c>
      <c r="CV72" s="432" t="str">
        <f>IF(OR(DC72="-",DC72="",DC72="n/a"),"-",HYPERLINK(DC72,"PAD"))</f>
        <v>PAD</v>
      </c>
      <c r="CW72" s="417" t="str">
        <f>IF(OR(DD72="-",DD72="",DD72="n/a"),"-",HYPERLINK(DD72,"ICR"))</f>
        <v>ICR</v>
      </c>
      <c r="CX72" s="438" t="str">
        <f>IF(OR(DE72="-",DE72="",DE72="n/a"),"-",HYPERLINK(DE72,"IEG"))</f>
        <v>IEG</v>
      </c>
      <c r="CY72" s="687" t="str">
        <f>IF(OR(DF72="-",DF72="",DF72="n/a"),"-",HYPERLINK(DF72,"PPAR"))</f>
        <v>-</v>
      </c>
      <c r="CZ72" s="665" t="str">
        <f>IF(OR(DG72="-",DG72="",DG72="n/a"),"-",HYPERLINK(DG72,"PCR"))</f>
        <v>-</v>
      </c>
      <c r="DA72" s="665" t="str">
        <f>IF(OR(DH72="-",DH72="",DH72="n/a"),"-",HYPERLINK(DH72,"PP"))</f>
        <v>-</v>
      </c>
      <c r="DB72" s="688" t="str">
        <f>IF(OR(DI72="-",DI72="",DI72="n/a"),"-",HYPERLINK(DI72,"TA"))</f>
        <v>-</v>
      </c>
      <c r="DC72" s="897" t="s">
        <v>10677</v>
      </c>
      <c r="DD72" s="897" t="s">
        <v>10678</v>
      </c>
      <c r="DE72" s="897" t="s">
        <v>10679</v>
      </c>
      <c r="DF72" s="897" t="s">
        <v>33</v>
      </c>
      <c r="DG72" s="897" t="s">
        <v>33</v>
      </c>
      <c r="DH72" s="897" t="s">
        <v>33</v>
      </c>
      <c r="DI72" s="897" t="s">
        <v>33</v>
      </c>
      <c r="DJ72" s="734"/>
    </row>
    <row r="73" spans="1:114" ht="14.1" customHeight="1" x14ac:dyDescent="0.25">
      <c r="A73" s="703">
        <f>ROW()-1</f>
        <v>72</v>
      </c>
      <c r="B73" s="713" t="s">
        <v>7776</v>
      </c>
      <c r="C73" s="711" t="str">
        <f>HYPERLINK(E73,"OP")</f>
        <v>OP</v>
      </c>
      <c r="D73" s="711" t="str">
        <f>HYPERLINK(F73,"Prj")</f>
        <v>Prj</v>
      </c>
      <c r="E73" s="631" t="s">
        <v>8561</v>
      </c>
      <c r="F73" s="413" t="s">
        <v>8562</v>
      </c>
      <c r="G73" s="414" t="s">
        <v>33</v>
      </c>
      <c r="H73" s="414" t="s">
        <v>33</v>
      </c>
      <c r="I73" s="694" t="s">
        <v>33</v>
      </c>
      <c r="J73" s="697" t="s">
        <v>7777</v>
      </c>
      <c r="K73" s="727" t="s">
        <v>33</v>
      </c>
      <c r="L73" s="736" t="s">
        <v>193</v>
      </c>
      <c r="M73" s="697" t="s">
        <v>607</v>
      </c>
      <c r="N73" s="736" t="s">
        <v>18</v>
      </c>
      <c r="O73" s="736" t="s">
        <v>30</v>
      </c>
      <c r="P73" s="1080" t="s">
        <v>36</v>
      </c>
      <c r="Q73" s="1074" t="s">
        <v>33</v>
      </c>
      <c r="R73" s="698" t="s">
        <v>33</v>
      </c>
      <c r="S73" s="1041" t="s">
        <v>33</v>
      </c>
      <c r="T73" s="908" t="s">
        <v>7674</v>
      </c>
      <c r="U73" s="905" t="s">
        <v>585</v>
      </c>
      <c r="V73" s="905" t="s">
        <v>1415</v>
      </c>
      <c r="W73" s="1068" t="s">
        <v>1773</v>
      </c>
      <c r="X73" s="1064">
        <v>33977</v>
      </c>
      <c r="Y73" s="1066">
        <v>34737</v>
      </c>
      <c r="Z73" s="1046">
        <v>1995</v>
      </c>
      <c r="AA73" s="1064">
        <v>34983</v>
      </c>
      <c r="AB73" s="1065">
        <v>36707</v>
      </c>
      <c r="AC73" s="1066">
        <v>37802</v>
      </c>
      <c r="AD73" s="1049">
        <v>25</v>
      </c>
      <c r="AE73" s="746">
        <v>0</v>
      </c>
      <c r="AF73" s="744">
        <v>0</v>
      </c>
      <c r="AG73" s="690">
        <v>25</v>
      </c>
      <c r="AH73" s="747" t="s">
        <v>33</v>
      </c>
      <c r="AI73" s="744">
        <v>0</v>
      </c>
      <c r="AJ73" s="1101">
        <v>25</v>
      </c>
      <c r="AK73" s="1102">
        <v>24.99989051</v>
      </c>
      <c r="AL73" s="1085"/>
      <c r="AM73" s="632"/>
      <c r="AN73" s="632">
        <v>3</v>
      </c>
      <c r="AO73" s="632"/>
      <c r="AP73" s="632"/>
      <c r="AQ73" s="757"/>
      <c r="AR73" s="778" t="s">
        <v>9141</v>
      </c>
      <c r="AS73" s="784">
        <f>AT73+AU73</f>
        <v>0.8</v>
      </c>
      <c r="AT73" s="784">
        <v>0.8</v>
      </c>
      <c r="AU73" s="785">
        <v>0</v>
      </c>
      <c r="AV73" s="806" t="s">
        <v>9142</v>
      </c>
      <c r="AW73" s="697" t="s">
        <v>4879</v>
      </c>
      <c r="AX73" s="697" t="s">
        <v>3547</v>
      </c>
      <c r="AY73" s="823" t="s">
        <v>33</v>
      </c>
      <c r="AZ73" s="736"/>
      <c r="BA73" s="736"/>
      <c r="BB73" s="840" t="s">
        <v>26</v>
      </c>
      <c r="BC73" s="841" t="s">
        <v>26</v>
      </c>
      <c r="BD73" s="846" t="s">
        <v>33</v>
      </c>
      <c r="BE73" s="840" t="s">
        <v>26</v>
      </c>
      <c r="BF73" s="841" t="s">
        <v>26</v>
      </c>
      <c r="BG73" s="842" t="s">
        <v>26</v>
      </c>
      <c r="BH73" s="905" t="s">
        <v>13072</v>
      </c>
      <c r="BI73" s="903" t="s">
        <v>4508</v>
      </c>
      <c r="BJ73" s="905" t="s">
        <v>4605</v>
      </c>
      <c r="BK73" s="903" t="s">
        <v>4744</v>
      </c>
      <c r="BL73" s="905" t="s">
        <v>4617</v>
      </c>
      <c r="BM73" s="903" t="s">
        <v>4618</v>
      </c>
      <c r="BN73" s="905" t="s">
        <v>4485</v>
      </c>
      <c r="BO73" s="903" t="s">
        <v>10472</v>
      </c>
      <c r="BP73" s="905" t="s">
        <v>0</v>
      </c>
      <c r="BQ73" s="903" t="s">
        <v>0</v>
      </c>
      <c r="BR73" s="909">
        <v>68</v>
      </c>
      <c r="BS73" s="903" t="s">
        <v>4557</v>
      </c>
      <c r="BT73" s="909">
        <v>63</v>
      </c>
      <c r="BU73" s="903" t="s">
        <v>4512</v>
      </c>
      <c r="BV73" s="909">
        <v>78</v>
      </c>
      <c r="BW73" s="903" t="s">
        <v>4511</v>
      </c>
      <c r="BX73" s="909">
        <v>57</v>
      </c>
      <c r="BY73" s="903" t="s">
        <v>4527</v>
      </c>
      <c r="BZ73" s="905" t="s">
        <v>0</v>
      </c>
      <c r="CA73" s="903" t="s">
        <v>4492</v>
      </c>
      <c r="CB73" s="340">
        <v>10</v>
      </c>
      <c r="CC73" s="249">
        <f>IF(ISBLANK(AL73),0,1)</f>
        <v>0</v>
      </c>
      <c r="CD73" s="414">
        <f>IF(ISBLANK(AM73),0,1)</f>
        <v>0</v>
      </c>
      <c r="CE73" s="414">
        <f>IF(ISBLANK(AN73),0,1)</f>
        <v>1</v>
      </c>
      <c r="CF73" s="414">
        <f>IF(ISBLANK(AO73),0,1)</f>
        <v>0</v>
      </c>
      <c r="CG73" s="414">
        <f>IF(ISBLANK(AP73),0,1)</f>
        <v>0</v>
      </c>
      <c r="CH73" s="436">
        <f>IF(ISBLANK(AQ73),0,1)</f>
        <v>0</v>
      </c>
      <c r="CI73" s="435">
        <f>IF($W73="Dropped","-",DAYS360(X73,Y73,TRUE)/360)</f>
        <v>2.0805555555555557</v>
      </c>
      <c r="CJ73" s="416">
        <f>IF(OR($W73="Pipeline",$W73="Dropped"),"-",IF(OR($AA73="-",$AA73="n/a"),"-",DAYS360(Y73,AA73,TRUE)/360))</f>
        <v>0.67777777777777781</v>
      </c>
      <c r="CK73" s="416">
        <f>IF(OR($W73="Pipeline",$W73="Dropped"),"-",IF($AC73="-","-",IF(OR($AA73="-",$AA73="n/a"),DAYS360(Y73,AC73,TRUE)/360,DAYS360(AA73,AC73,TRUE)/360)))</f>
        <v>7.7194444444444441</v>
      </c>
      <c r="CL73" s="416">
        <f>IF(OR($W73="Pipeline",$W73="Dropped"),"-",IF($AC73="-","-",DAYS360(X73,AC73,TRUE)/360))</f>
        <v>10.477777777777778</v>
      </c>
      <c r="CM73" s="437">
        <f>IF(OR($W73="Pipeline",$W73="Dropped"),"-",IF($AC73="-","-",DAYS360(AB73,AC73,TRUE)/360))</f>
        <v>3</v>
      </c>
      <c r="CN73" s="344">
        <f>IF(W73="Closed",IF(AC73="-","-",YEAR(AC73)),"-")</f>
        <v>2003</v>
      </c>
      <c r="CO73" s="344" t="str">
        <f>IF(W73="Closed",IF(OR(BE73="S",BE73="MS",BE73="HS"),"S",IF(OR(BE73="U",BE73="MU",BE73="HU"),"U",IF(OR(BE73="NA",BE73="NR",BE73="NV",BE73="?",BE73="#"),"NR","-"))),"-")</f>
        <v>S</v>
      </c>
      <c r="CP73" s="249">
        <v>0</v>
      </c>
      <c r="CQ73" s="414">
        <v>0</v>
      </c>
      <c r="CR73" s="414">
        <v>1</v>
      </c>
      <c r="CS73" s="414">
        <v>0</v>
      </c>
      <c r="CT73" s="414">
        <v>0</v>
      </c>
      <c r="CU73" s="436">
        <v>0</v>
      </c>
      <c r="CV73" s="432" t="str">
        <f>IF(OR(DC73="-",DC73="",DC73="n/a"),"-",HYPERLINK(DC73,"PAD"))</f>
        <v>-</v>
      </c>
      <c r="CW73" s="417" t="str">
        <f>IF(OR(DD73="-",DD73="",DD73="n/a"),"-",HYPERLINK(DD73,"ICR"))</f>
        <v>ICR</v>
      </c>
      <c r="CX73" s="438" t="str">
        <f>IF(OR(DE73="-",DE73="",DE73="n/a"),"-",HYPERLINK(DE73,"IEG"))</f>
        <v>IEG</v>
      </c>
      <c r="CY73" s="687" t="str">
        <f>IF(OR(DF73="-",DF73="",DF73="n/a"),"-",HYPERLINK(DF73,"PPAR"))</f>
        <v>-</v>
      </c>
      <c r="CZ73" s="665" t="str">
        <f>IF(OR(DG73="-",DG73="",DG73="n/a"),"-",HYPERLINK(DG73,"PCR"))</f>
        <v>-</v>
      </c>
      <c r="DA73" s="665" t="str">
        <f>IF(OR(DH73="-",DH73="",DH73="n/a"),"-",HYPERLINK(DH73,"PP"))</f>
        <v>-</v>
      </c>
      <c r="DB73" s="688" t="str">
        <f>IF(OR(DI73="-",DI73="",DI73="n/a"),"-",HYPERLINK(DI73,"TA"))</f>
        <v>-</v>
      </c>
      <c r="DC73" s="897" t="s">
        <v>33</v>
      </c>
      <c r="DD73" s="897" t="s">
        <v>10680</v>
      </c>
      <c r="DE73" s="897" t="s">
        <v>10681</v>
      </c>
      <c r="DF73" s="897" t="s">
        <v>33</v>
      </c>
      <c r="DG73" s="897" t="s">
        <v>33</v>
      </c>
      <c r="DH73" s="897" t="s">
        <v>33</v>
      </c>
      <c r="DI73" s="897" t="s">
        <v>33</v>
      </c>
      <c r="DJ73" s="734"/>
    </row>
    <row r="74" spans="1:114" ht="14.1" customHeight="1" x14ac:dyDescent="0.25">
      <c r="A74" s="702">
        <f>ROW()-1</f>
        <v>73</v>
      </c>
      <c r="B74" s="713" t="s">
        <v>7658</v>
      </c>
      <c r="C74" s="711" t="str">
        <f>HYPERLINK(E74,"OP")</f>
        <v>OP</v>
      </c>
      <c r="D74" s="711" t="str">
        <f>HYPERLINK(F74,"Prj")</f>
        <v>Prj</v>
      </c>
      <c r="E74" s="631" t="s">
        <v>8503</v>
      </c>
      <c r="F74" s="413" t="s">
        <v>8504</v>
      </c>
      <c r="G74" s="414" t="s">
        <v>33</v>
      </c>
      <c r="H74" s="414" t="s">
        <v>33</v>
      </c>
      <c r="I74" s="694" t="s">
        <v>33</v>
      </c>
      <c r="J74" s="697" t="s">
        <v>7659</v>
      </c>
      <c r="K74" s="727" t="s">
        <v>33</v>
      </c>
      <c r="L74" s="736" t="s">
        <v>193</v>
      </c>
      <c r="M74" s="697" t="s">
        <v>227</v>
      </c>
      <c r="N74" s="736" t="s">
        <v>18</v>
      </c>
      <c r="O74" s="736" t="s">
        <v>30</v>
      </c>
      <c r="P74" s="1080" t="s">
        <v>36</v>
      </c>
      <c r="Q74" s="1074" t="s">
        <v>33</v>
      </c>
      <c r="R74" s="698" t="s">
        <v>3888</v>
      </c>
      <c r="S74" s="1041" t="s">
        <v>33</v>
      </c>
      <c r="T74" s="908" t="s">
        <v>7660</v>
      </c>
      <c r="U74" s="905" t="s">
        <v>573</v>
      </c>
      <c r="V74" s="905" t="s">
        <v>1415</v>
      </c>
      <c r="W74" s="1068" t="s">
        <v>1773</v>
      </c>
      <c r="X74" s="1064">
        <v>33953</v>
      </c>
      <c r="Y74" s="1066">
        <v>34779</v>
      </c>
      <c r="Z74" s="1046">
        <v>1995</v>
      </c>
      <c r="AA74" s="1064">
        <v>34907</v>
      </c>
      <c r="AB74" s="1065">
        <v>36707</v>
      </c>
      <c r="AC74" s="1066">
        <v>37435</v>
      </c>
      <c r="AD74" s="1049">
        <v>15.6</v>
      </c>
      <c r="AE74" s="746">
        <v>0</v>
      </c>
      <c r="AF74" s="744">
        <v>0</v>
      </c>
      <c r="AG74" s="690">
        <v>15.6</v>
      </c>
      <c r="AH74" s="747" t="s">
        <v>33</v>
      </c>
      <c r="AI74" s="744">
        <v>0</v>
      </c>
      <c r="AJ74" s="1101">
        <v>10.6</v>
      </c>
      <c r="AK74" s="1102">
        <v>9.8803211500000003</v>
      </c>
      <c r="AL74" s="1085"/>
      <c r="AM74" s="632"/>
      <c r="AN74" s="632">
        <v>3</v>
      </c>
      <c r="AO74" s="632"/>
      <c r="AP74" s="632"/>
      <c r="AQ74" s="757"/>
      <c r="AR74" s="778" t="s">
        <v>9143</v>
      </c>
      <c r="AS74" s="784">
        <f>AT74+AU74</f>
        <v>5.5</v>
      </c>
      <c r="AT74" s="784">
        <v>3.2</v>
      </c>
      <c r="AU74" s="785">
        <v>2.2999999999999998</v>
      </c>
      <c r="AV74" s="734" t="s">
        <v>9144</v>
      </c>
      <c r="AW74" s="697" t="s">
        <v>7661</v>
      </c>
      <c r="AX74" s="697" t="s">
        <v>7662</v>
      </c>
      <c r="AY74" s="823" t="s">
        <v>33</v>
      </c>
      <c r="AZ74" s="736"/>
      <c r="BA74" s="736"/>
      <c r="BB74" s="840" t="s">
        <v>26</v>
      </c>
      <c r="BC74" s="841" t="s">
        <v>26</v>
      </c>
      <c r="BD74" s="842" t="s">
        <v>26</v>
      </c>
      <c r="BE74" s="840" t="s">
        <v>26</v>
      </c>
      <c r="BF74" s="841" t="s">
        <v>26</v>
      </c>
      <c r="BG74" s="842" t="s">
        <v>26</v>
      </c>
      <c r="BH74" s="905" t="s">
        <v>4485</v>
      </c>
      <c r="BI74" s="903" t="s">
        <v>10472</v>
      </c>
      <c r="BJ74" s="905" t="s">
        <v>13072</v>
      </c>
      <c r="BK74" s="903" t="s">
        <v>4508</v>
      </c>
      <c r="BL74" s="905" t="s">
        <v>0</v>
      </c>
      <c r="BM74" s="903" t="s">
        <v>0</v>
      </c>
      <c r="BN74" s="905" t="s">
        <v>0</v>
      </c>
      <c r="BO74" s="903" t="s">
        <v>0</v>
      </c>
      <c r="BP74" s="905" t="s">
        <v>0</v>
      </c>
      <c r="BQ74" s="903" t="s">
        <v>0</v>
      </c>
      <c r="BR74" s="909">
        <v>67</v>
      </c>
      <c r="BS74" s="903" t="s">
        <v>4577</v>
      </c>
      <c r="BT74" s="905" t="s">
        <v>0</v>
      </c>
      <c r="BU74" s="903" t="s">
        <v>4492</v>
      </c>
      <c r="BV74" s="905" t="s">
        <v>0</v>
      </c>
      <c r="BW74" s="903" t="s">
        <v>4492</v>
      </c>
      <c r="BX74" s="905" t="s">
        <v>0</v>
      </c>
      <c r="BY74" s="903" t="s">
        <v>4492</v>
      </c>
      <c r="BZ74" s="905" t="s">
        <v>0</v>
      </c>
      <c r="CA74" s="903" t="s">
        <v>4492</v>
      </c>
      <c r="CB74" s="340">
        <v>10</v>
      </c>
      <c r="CC74" s="249">
        <f>IF(ISBLANK(AL74),0,1)</f>
        <v>0</v>
      </c>
      <c r="CD74" s="414">
        <f>IF(ISBLANK(AM74),0,1)</f>
        <v>0</v>
      </c>
      <c r="CE74" s="414">
        <f>IF(ISBLANK(AN74),0,1)</f>
        <v>1</v>
      </c>
      <c r="CF74" s="414">
        <f>IF(ISBLANK(AO74),0,1)</f>
        <v>0</v>
      </c>
      <c r="CG74" s="414">
        <f>IF(ISBLANK(AP74),0,1)</f>
        <v>0</v>
      </c>
      <c r="CH74" s="436">
        <f>IF(ISBLANK(AQ74),0,1)</f>
        <v>0</v>
      </c>
      <c r="CI74" s="435">
        <f>IF($W74="Dropped","-",DAYS360(X74,Y74,TRUE)/360)</f>
        <v>2.2666666666666666</v>
      </c>
      <c r="CJ74" s="416">
        <f>IF(OR($W74="Pipeline",$W74="Dropped"),"-",IF(OR($AA74="-",$AA74="n/a"),"-",DAYS360(Y74,AA74,TRUE)/360))</f>
        <v>0.35</v>
      </c>
      <c r="CK74" s="416">
        <f>IF(OR($W74="Pipeline",$W74="Dropped"),"-",IF($AC74="-","-",IF(OR($AA74="-",$AA74="n/a"),DAYS360(Y74,AC74,TRUE)/360,DAYS360(AA74,AC74,TRUE)/360)))</f>
        <v>6.9194444444444443</v>
      </c>
      <c r="CL74" s="416">
        <f>IF(OR($W74="Pipeline",$W74="Dropped"),"-",IF($AC74="-","-",DAYS360(X74,AC74,TRUE)/360))</f>
        <v>9.5361111111111114</v>
      </c>
      <c r="CM74" s="437">
        <f>IF(OR($W74="Pipeline",$W74="Dropped"),"-",IF($AC74="-","-",DAYS360(AB74,AC74,TRUE)/360))</f>
        <v>1.9944444444444445</v>
      </c>
      <c r="CN74" s="344">
        <f>IF(W74="Closed",IF(AC74="-","-",YEAR(AC74)),"-")</f>
        <v>2002</v>
      </c>
      <c r="CO74" s="344" t="str">
        <f>IF(W74="Closed",IF(OR(BE74="S",BE74="MS",BE74="HS"),"S",IF(OR(BE74="U",BE74="MU",BE74="HU"),"U",IF(OR(BE74="NA",BE74="NR",BE74="NV",BE74="?",BE74="#"),"NR","-"))),"-")</f>
        <v>S</v>
      </c>
      <c r="CP74" s="249">
        <v>0</v>
      </c>
      <c r="CQ74" s="414">
        <v>0</v>
      </c>
      <c r="CR74" s="414">
        <v>1</v>
      </c>
      <c r="CS74" s="414">
        <v>0</v>
      </c>
      <c r="CT74" s="414">
        <v>0</v>
      </c>
      <c r="CU74" s="436">
        <v>1</v>
      </c>
      <c r="CV74" s="432" t="str">
        <f>IF(OR(DC74="-",DC74="",DC74="n/a"),"-",HYPERLINK(DC74,"PAD"))</f>
        <v>-</v>
      </c>
      <c r="CW74" s="417" t="str">
        <f>IF(OR(DD74="-",DD74="",DD74="n/a"),"-",HYPERLINK(DD74,"ICR"))</f>
        <v>ICR</v>
      </c>
      <c r="CX74" s="438" t="str">
        <f>IF(OR(DE74="-",DE74="",DE74="n/a"),"-",HYPERLINK(DE74,"IEG"))</f>
        <v>IEG</v>
      </c>
      <c r="CY74" s="687" t="str">
        <f>IF(OR(DF74="-",DF74="",DF74="n/a"),"-",HYPERLINK(DF74,"PPAR"))</f>
        <v>-</v>
      </c>
      <c r="CZ74" s="665" t="str">
        <f>IF(OR(DG74="-",DG74="",DG74="n/a"),"-",HYPERLINK(DG74,"PCR"))</f>
        <v>-</v>
      </c>
      <c r="DA74" s="665" t="str">
        <f>IF(OR(DH74="-",DH74="",DH74="n/a"),"-",HYPERLINK(DH74,"PP"))</f>
        <v>-</v>
      </c>
      <c r="DB74" s="688" t="str">
        <f>IF(OR(DI74="-",DI74="",DI74="n/a"),"-",HYPERLINK(DI74,"TA"))</f>
        <v>-</v>
      </c>
      <c r="DC74" s="897" t="s">
        <v>33</v>
      </c>
      <c r="DD74" s="897" t="s">
        <v>10682</v>
      </c>
      <c r="DE74" s="897" t="s">
        <v>10683</v>
      </c>
      <c r="DF74" s="897" t="s">
        <v>33</v>
      </c>
      <c r="DG74" s="897" t="s">
        <v>33</v>
      </c>
      <c r="DH74" s="897" t="s">
        <v>33</v>
      </c>
      <c r="DI74" s="897" t="s">
        <v>33</v>
      </c>
      <c r="DJ74" s="806"/>
    </row>
    <row r="75" spans="1:114" ht="14.1" customHeight="1" x14ac:dyDescent="0.25">
      <c r="A75" s="702">
        <f>ROW()-1</f>
        <v>74</v>
      </c>
      <c r="B75" s="713" t="s">
        <v>7782</v>
      </c>
      <c r="C75" s="711" t="str">
        <f>HYPERLINK(E75,"OP")</f>
        <v>OP</v>
      </c>
      <c r="D75" s="711" t="str">
        <f>HYPERLINK(F75,"Prj")</f>
        <v>Prj</v>
      </c>
      <c r="E75" s="631" t="s">
        <v>8565</v>
      </c>
      <c r="F75" s="413" t="s">
        <v>8566</v>
      </c>
      <c r="G75" s="414" t="s">
        <v>33</v>
      </c>
      <c r="H75" s="414" t="s">
        <v>33</v>
      </c>
      <c r="I75" s="694" t="s">
        <v>33</v>
      </c>
      <c r="J75" s="697" t="s">
        <v>7783</v>
      </c>
      <c r="K75" s="727" t="s">
        <v>33</v>
      </c>
      <c r="L75" s="736" t="s">
        <v>193</v>
      </c>
      <c r="M75" s="734" t="s">
        <v>399</v>
      </c>
      <c r="N75" s="736" t="s">
        <v>18</v>
      </c>
      <c r="O75" s="736" t="s">
        <v>1432</v>
      </c>
      <c r="P75" s="1080" t="s">
        <v>36</v>
      </c>
      <c r="Q75" s="1074" t="s">
        <v>33</v>
      </c>
      <c r="R75" s="698" t="s">
        <v>33</v>
      </c>
      <c r="S75" s="1041" t="s">
        <v>33</v>
      </c>
      <c r="T75" s="908" t="s">
        <v>3668</v>
      </c>
      <c r="U75" s="905" t="s">
        <v>7784</v>
      </c>
      <c r="V75" s="905" t="s">
        <v>1415</v>
      </c>
      <c r="W75" s="1068" t="s">
        <v>1773</v>
      </c>
      <c r="X75" s="1064">
        <v>33704</v>
      </c>
      <c r="Y75" s="1066">
        <v>34681</v>
      </c>
      <c r="Z75" s="1046">
        <v>1995</v>
      </c>
      <c r="AA75" s="1064">
        <v>35118</v>
      </c>
      <c r="AB75" s="1065">
        <v>36891</v>
      </c>
      <c r="AC75" s="1066">
        <v>37437</v>
      </c>
      <c r="AD75" s="1049">
        <v>54</v>
      </c>
      <c r="AE75" s="746">
        <v>0</v>
      </c>
      <c r="AF75" s="744">
        <v>0</v>
      </c>
      <c r="AG75" s="690">
        <v>54</v>
      </c>
      <c r="AH75" s="747" t="s">
        <v>33</v>
      </c>
      <c r="AI75" s="744">
        <v>0</v>
      </c>
      <c r="AJ75" s="1101">
        <v>54</v>
      </c>
      <c r="AK75" s="1102">
        <v>48.856995220000002</v>
      </c>
      <c r="AL75" s="1085"/>
      <c r="AM75" s="632"/>
      <c r="AN75" s="632">
        <v>3</v>
      </c>
      <c r="AO75" s="632"/>
      <c r="AP75" s="632"/>
      <c r="AQ75" s="757"/>
      <c r="AR75" s="778" t="s">
        <v>9145</v>
      </c>
      <c r="AS75" s="784">
        <f>AT75+AU75</f>
        <v>0.54</v>
      </c>
      <c r="AT75" s="784">
        <v>0.54</v>
      </c>
      <c r="AU75" s="785">
        <v>0</v>
      </c>
      <c r="AV75" s="734" t="s">
        <v>4257</v>
      </c>
      <c r="AW75" s="697" t="s">
        <v>7785</v>
      </c>
      <c r="AX75" s="697" t="s">
        <v>3547</v>
      </c>
      <c r="AY75" s="823" t="s">
        <v>33</v>
      </c>
      <c r="AZ75" s="736"/>
      <c r="BA75" s="736"/>
      <c r="BB75" s="840" t="s">
        <v>112</v>
      </c>
      <c r="BC75" s="841" t="s">
        <v>112</v>
      </c>
      <c r="BD75" s="842" t="s">
        <v>112</v>
      </c>
      <c r="BE75" s="840" t="s">
        <v>112</v>
      </c>
      <c r="BF75" s="841" t="s">
        <v>2809</v>
      </c>
      <c r="BG75" s="842" t="s">
        <v>112</v>
      </c>
      <c r="BH75" s="905" t="s">
        <v>13072</v>
      </c>
      <c r="BI75" s="903" t="s">
        <v>4508</v>
      </c>
      <c r="BJ75" s="905" t="s">
        <v>4525</v>
      </c>
      <c r="BK75" s="903" t="s">
        <v>10476</v>
      </c>
      <c r="BL75" s="905" t="s">
        <v>4485</v>
      </c>
      <c r="BM75" s="903" t="s">
        <v>10472</v>
      </c>
      <c r="BN75" s="905" t="s">
        <v>0</v>
      </c>
      <c r="BO75" s="903" t="s">
        <v>0</v>
      </c>
      <c r="BP75" s="905" t="s">
        <v>0</v>
      </c>
      <c r="BQ75" s="903" t="s">
        <v>0</v>
      </c>
      <c r="BR75" s="909">
        <v>67</v>
      </c>
      <c r="BS75" s="903" t="s">
        <v>4577</v>
      </c>
      <c r="BT75" s="909">
        <v>26</v>
      </c>
      <c r="BU75" s="903" t="s">
        <v>4517</v>
      </c>
      <c r="BV75" s="909">
        <v>78</v>
      </c>
      <c r="BW75" s="903" t="s">
        <v>4511</v>
      </c>
      <c r="BX75" s="909">
        <v>71</v>
      </c>
      <c r="BY75" s="903" t="s">
        <v>4521</v>
      </c>
      <c r="BZ75" s="905" t="s">
        <v>0</v>
      </c>
      <c r="CA75" s="903" t="s">
        <v>4492</v>
      </c>
      <c r="CB75" s="340">
        <v>10</v>
      </c>
      <c r="CC75" s="249">
        <f>IF(ISBLANK(AL75),0,1)</f>
        <v>0</v>
      </c>
      <c r="CD75" s="414">
        <f>IF(ISBLANK(AM75),0,1)</f>
        <v>0</v>
      </c>
      <c r="CE75" s="414">
        <f>IF(ISBLANK(AN75),0,1)</f>
        <v>1</v>
      </c>
      <c r="CF75" s="414">
        <f>IF(ISBLANK(AO75),0,1)</f>
        <v>0</v>
      </c>
      <c r="CG75" s="414">
        <f>IF(ISBLANK(AP75),0,1)</f>
        <v>0</v>
      </c>
      <c r="CH75" s="436">
        <f>IF(ISBLANK(AQ75),0,1)</f>
        <v>0</v>
      </c>
      <c r="CI75" s="435">
        <f>IF($W75="Dropped","-",DAYS360(X75,Y75,TRUE)/360)</f>
        <v>2.6749999999999998</v>
      </c>
      <c r="CJ75" s="416">
        <f>IF(OR($W75="Pipeline",$W75="Dropped"),"-",IF(OR($AA75="-",$AA75="n/a"),"-",DAYS360(Y75,AA75,TRUE)/360))</f>
        <v>1.1944444444444444</v>
      </c>
      <c r="CK75" s="416">
        <f>IF(OR($W75="Pipeline",$W75="Dropped"),"-",IF($AC75="-","-",IF(OR($AA75="-",$AA75="n/a"),DAYS360(Y75,AC75,TRUE)/360,DAYS360(AA75,AC75,TRUE)/360)))</f>
        <v>6.3527777777777779</v>
      </c>
      <c r="CL75" s="416">
        <f>IF(OR($W75="Pipeline",$W75="Dropped"),"-",IF($AC75="-","-",DAYS360(X75,AC75,TRUE)/360))</f>
        <v>10.222222222222221</v>
      </c>
      <c r="CM75" s="437">
        <f>IF(OR($W75="Pipeline",$W75="Dropped"),"-",IF($AC75="-","-",DAYS360(AB75,AC75,TRUE)/360))</f>
        <v>1.5</v>
      </c>
      <c r="CN75" s="344">
        <f>IF(W75="Closed",IF(AC75="-","-",YEAR(AC75)),"-")</f>
        <v>2002</v>
      </c>
      <c r="CO75" s="344" t="str">
        <f>IF(W75="Closed",IF(OR(BE75="S",BE75="MS",BE75="HS"),"S",IF(OR(BE75="U",BE75="MU",BE75="HU"),"U",IF(OR(BE75="NA",BE75="NR",BE75="NV",BE75="?",BE75="#"),"NR","-"))),"-")</f>
        <v>U</v>
      </c>
      <c r="CP75" s="249">
        <v>0</v>
      </c>
      <c r="CQ75" s="414">
        <v>2</v>
      </c>
      <c r="CR75" s="414">
        <v>1</v>
      </c>
      <c r="CS75" s="414">
        <v>0</v>
      </c>
      <c r="CT75" s="414">
        <v>0</v>
      </c>
      <c r="CU75" s="436">
        <v>0</v>
      </c>
      <c r="CV75" s="432" t="str">
        <f>IF(OR(DC75="-",DC75="",DC75="n/a"),"-",HYPERLINK(DC75,"PAD"))</f>
        <v>-</v>
      </c>
      <c r="CW75" s="417" t="str">
        <f>IF(OR(DD75="-",DD75="",DD75="n/a"),"-",HYPERLINK(DD75,"ICR"))</f>
        <v>ICR</v>
      </c>
      <c r="CX75" s="438" t="str">
        <f>IF(OR(DE75="-",DE75="",DE75="n/a"),"-",HYPERLINK(DE75,"IEG"))</f>
        <v>IEG</v>
      </c>
      <c r="CY75" s="687" t="str">
        <f>IF(OR(DF75="-",DF75="",DF75="n/a"),"-",HYPERLINK(DF75,"PPAR"))</f>
        <v>-</v>
      </c>
      <c r="CZ75" s="665" t="str">
        <f>IF(OR(DG75="-",DG75="",DG75="n/a"),"-",HYPERLINK(DG75,"PCR"))</f>
        <v>-</v>
      </c>
      <c r="DA75" s="665" t="str">
        <f>IF(OR(DH75="-",DH75="",DH75="n/a"),"-",HYPERLINK(DH75,"PP"))</f>
        <v>-</v>
      </c>
      <c r="DB75" s="688" t="str">
        <f>IF(OR(DI75="-",DI75="",DI75="n/a"),"-",HYPERLINK(DI75,"TA"))</f>
        <v>-</v>
      </c>
      <c r="DC75" s="897" t="s">
        <v>33</v>
      </c>
      <c r="DD75" s="897" t="s">
        <v>10684</v>
      </c>
      <c r="DE75" s="897" t="s">
        <v>10685</v>
      </c>
      <c r="DF75" s="897" t="s">
        <v>33</v>
      </c>
      <c r="DG75" s="897" t="s">
        <v>33</v>
      </c>
      <c r="DH75" s="897" t="s">
        <v>33</v>
      </c>
      <c r="DI75" s="897" t="s">
        <v>33</v>
      </c>
      <c r="DJ75" s="806"/>
    </row>
    <row r="76" spans="1:114" ht="14.1" customHeight="1" x14ac:dyDescent="0.25">
      <c r="A76" s="703">
        <f>ROW()-1</f>
        <v>75</v>
      </c>
      <c r="B76" s="710" t="s">
        <v>4906</v>
      </c>
      <c r="C76" s="711" t="str">
        <f>HYPERLINK(E76,"OP")</f>
        <v>OP</v>
      </c>
      <c r="D76" s="711" t="str">
        <f>HYPERLINK(F76,"Prj")</f>
        <v>Prj</v>
      </c>
      <c r="E76" s="663" t="s">
        <v>7214</v>
      </c>
      <c r="F76" s="422" t="s">
        <v>5852</v>
      </c>
      <c r="G76" s="414" t="s">
        <v>33</v>
      </c>
      <c r="H76" s="414" t="s">
        <v>33</v>
      </c>
      <c r="I76" s="694" t="s">
        <v>33</v>
      </c>
      <c r="J76" s="697" t="s">
        <v>139</v>
      </c>
      <c r="K76" s="727" t="s">
        <v>33</v>
      </c>
      <c r="L76" s="736" t="s">
        <v>153</v>
      </c>
      <c r="M76" s="697" t="s">
        <v>154</v>
      </c>
      <c r="N76" s="736" t="s">
        <v>18</v>
      </c>
      <c r="O76" s="736" t="s">
        <v>54</v>
      </c>
      <c r="P76" s="1080" t="s">
        <v>1419</v>
      </c>
      <c r="Q76" s="1074" t="s">
        <v>33</v>
      </c>
      <c r="R76" s="698" t="s">
        <v>33</v>
      </c>
      <c r="S76" s="1041" t="s">
        <v>33</v>
      </c>
      <c r="T76" s="908" t="s">
        <v>4907</v>
      </c>
      <c r="U76" s="905" t="s">
        <v>13703</v>
      </c>
      <c r="V76" s="905" t="s">
        <v>612</v>
      </c>
      <c r="W76" s="1068" t="s">
        <v>1773</v>
      </c>
      <c r="X76" s="1064">
        <v>34241</v>
      </c>
      <c r="Y76" s="1066">
        <v>34541</v>
      </c>
      <c r="Z76" s="1046">
        <v>1995</v>
      </c>
      <c r="AA76" s="1064">
        <v>34724</v>
      </c>
      <c r="AB76" s="1065">
        <v>35611</v>
      </c>
      <c r="AC76" s="1066">
        <v>36707</v>
      </c>
      <c r="AD76" s="1049">
        <v>0</v>
      </c>
      <c r="AE76" s="746">
        <v>4</v>
      </c>
      <c r="AF76" s="744">
        <v>0</v>
      </c>
      <c r="AG76" s="690">
        <v>4</v>
      </c>
      <c r="AH76" s="747" t="s">
        <v>33</v>
      </c>
      <c r="AI76" s="744">
        <v>0</v>
      </c>
      <c r="AJ76" s="1101">
        <v>4</v>
      </c>
      <c r="AK76" s="1102">
        <v>2.7340339199999999</v>
      </c>
      <c r="AL76" s="1085"/>
      <c r="AM76" s="632" t="s">
        <v>2433</v>
      </c>
      <c r="AN76" s="632"/>
      <c r="AO76" s="632"/>
      <c r="AP76" s="632"/>
      <c r="AQ76" s="757">
        <v>12</v>
      </c>
      <c r="AR76" s="783" t="s">
        <v>5644</v>
      </c>
      <c r="AS76" s="784">
        <f>AT76+AU76</f>
        <v>2.5299999999999998</v>
      </c>
      <c r="AT76" s="784">
        <f>1.64+0.55</f>
        <v>2.19</v>
      </c>
      <c r="AU76" s="785">
        <f>0.1+0.12+0.12</f>
        <v>0.33999999999999997</v>
      </c>
      <c r="AV76" s="806" t="s">
        <v>5645</v>
      </c>
      <c r="AW76" s="697" t="s">
        <v>4908</v>
      </c>
      <c r="AX76" s="697" t="s">
        <v>2721</v>
      </c>
      <c r="AY76" s="823" t="s">
        <v>33</v>
      </c>
      <c r="AZ76" s="736" t="s">
        <v>33</v>
      </c>
      <c r="BA76" s="736" t="s">
        <v>33</v>
      </c>
      <c r="BB76" s="840" t="s">
        <v>26</v>
      </c>
      <c r="BC76" s="841" t="s">
        <v>26</v>
      </c>
      <c r="BD76" s="842" t="s">
        <v>26</v>
      </c>
      <c r="BE76" s="840" t="s">
        <v>26</v>
      </c>
      <c r="BF76" s="841" t="s">
        <v>26</v>
      </c>
      <c r="BG76" s="842" t="s">
        <v>26</v>
      </c>
      <c r="BH76" s="905" t="s">
        <v>4485</v>
      </c>
      <c r="BI76" s="903" t="s">
        <v>10472</v>
      </c>
      <c r="BJ76" s="905" t="s">
        <v>0</v>
      </c>
      <c r="BK76" s="903" t="s">
        <v>0</v>
      </c>
      <c r="BL76" s="905" t="s">
        <v>0</v>
      </c>
      <c r="BM76" s="903" t="s">
        <v>0</v>
      </c>
      <c r="BN76" s="905" t="s">
        <v>0</v>
      </c>
      <c r="BO76" s="903" t="s">
        <v>0</v>
      </c>
      <c r="BP76" s="905" t="s">
        <v>0</v>
      </c>
      <c r="BQ76" s="903" t="s">
        <v>0</v>
      </c>
      <c r="BR76" s="909">
        <v>28</v>
      </c>
      <c r="BS76" s="903" t="s">
        <v>4500</v>
      </c>
      <c r="BT76" s="905" t="s">
        <v>0</v>
      </c>
      <c r="BU76" s="903" t="s">
        <v>4492</v>
      </c>
      <c r="BV76" s="905" t="s">
        <v>0</v>
      </c>
      <c r="BW76" s="903" t="s">
        <v>4492</v>
      </c>
      <c r="BX76" s="905" t="s">
        <v>0</v>
      </c>
      <c r="BY76" s="903" t="s">
        <v>4492</v>
      </c>
      <c r="BZ76" s="905" t="s">
        <v>0</v>
      </c>
      <c r="CA76" s="903" t="s">
        <v>4492</v>
      </c>
      <c r="CB76" s="340">
        <v>10</v>
      </c>
      <c r="CC76" s="249">
        <f>IF(ISBLANK(AL76),0,1)</f>
        <v>0</v>
      </c>
      <c r="CD76" s="414">
        <f>IF(ISBLANK(AM76),0,1)</f>
        <v>1</v>
      </c>
      <c r="CE76" s="414">
        <f>IF(ISBLANK(AN76),0,1)</f>
        <v>0</v>
      </c>
      <c r="CF76" s="414">
        <f>IF(ISBLANK(AO76),0,1)</f>
        <v>0</v>
      </c>
      <c r="CG76" s="414">
        <f>IF(ISBLANK(AP76),0,1)</f>
        <v>0</v>
      </c>
      <c r="CH76" s="436">
        <f>IF(ISBLANK(AQ76),0,1)</f>
        <v>1</v>
      </c>
      <c r="CI76" s="435">
        <f>IF($W76="Dropped","-",DAYS360(X76,Y76,TRUE)/360)</f>
        <v>0.82499999999999996</v>
      </c>
      <c r="CJ76" s="416">
        <f>IF(OR($W76="Pipeline",$W76="Dropped"),"-",IF(OR($AA76="-",$AA76="n/a"),"-",DAYS360(Y76,AA76,TRUE)/360))</f>
        <v>0.49722222222222223</v>
      </c>
      <c r="CK76" s="416">
        <f>IF(OR($W76="Pipeline",$W76="Dropped"),"-",IF($AC76="-","-",IF(OR($AA76="-",$AA76="n/a"),DAYS360(Y76,AC76,TRUE)/360,DAYS360(AA76,AC76,TRUE)/360)))</f>
        <v>5.4305555555555554</v>
      </c>
      <c r="CL76" s="416">
        <f>IF(OR($W76="Pipeline",$W76="Dropped"),"-",IF($AC76="-","-",DAYS360(X76,AC76,TRUE)/360))</f>
        <v>6.7527777777777782</v>
      </c>
      <c r="CM76" s="437">
        <f>IF(OR($W76="Pipeline",$W76="Dropped"),"-",IF($AC76="-","-",DAYS360(AB76,AC76,TRUE)/360))</f>
        <v>3</v>
      </c>
      <c r="CN76" s="344">
        <f>IF(W76="Closed",IF(AC76="-","-",YEAR(AC76)),"-")</f>
        <v>2000</v>
      </c>
      <c r="CO76" s="344" t="str">
        <f>IF(W76="Closed",IF(OR(BE76="S",BE76="MS",BE76="HS"),"S",IF(OR(BE76="U",BE76="MU",BE76="HU"),"U",IF(OR(BE76="NA",BE76="NR",BE76="NV",BE76="?",BE76="#"),"NR","-"))),"-")</f>
        <v>S</v>
      </c>
      <c r="CP76" s="249">
        <v>2</v>
      </c>
      <c r="CQ76" s="414">
        <v>0</v>
      </c>
      <c r="CR76" s="414">
        <v>0</v>
      </c>
      <c r="CS76" s="414">
        <v>0</v>
      </c>
      <c r="CT76" s="414">
        <v>0</v>
      </c>
      <c r="CU76" s="436">
        <v>1</v>
      </c>
      <c r="CV76" s="432" t="str">
        <f>IF(OR(DC76="-",DC76="",DC76="n/a"),"-",HYPERLINK(DC76,"PAD"))</f>
        <v>-</v>
      </c>
      <c r="CW76" s="417" t="str">
        <f>IF(OR(DD76="-",DD76="",DD76="n/a"),"-",HYPERLINK(DD76,"ICR"))</f>
        <v>ICR</v>
      </c>
      <c r="CX76" s="438" t="str">
        <f>IF(OR(DE76="-",DE76="",DE76="n/a"),"-",HYPERLINK(DE76,"IEG"))</f>
        <v>IEG</v>
      </c>
      <c r="CY76" s="687" t="str">
        <f>IF(OR(DF76="-",DF76="",DF76="n/a"),"-",HYPERLINK(DF76,"PPAR"))</f>
        <v>-</v>
      </c>
      <c r="CZ76" s="665" t="str">
        <f>IF(OR(DG76="-",DG76="",DG76="n/a"),"-",HYPERLINK(DG76,"PCR"))</f>
        <v>-</v>
      </c>
      <c r="DA76" s="665" t="str">
        <f>IF(OR(DH76="-",DH76="",DH76="n/a"),"-",HYPERLINK(DH76,"PP"))</f>
        <v>-</v>
      </c>
      <c r="DB76" s="688" t="str">
        <f>IF(OR(DI76="-",DI76="",DI76="n/a"),"-",HYPERLINK(DI76,"TA"))</f>
        <v>-</v>
      </c>
      <c r="DC76" s="897" t="s">
        <v>33</v>
      </c>
      <c r="DD76" s="897" t="s">
        <v>10686</v>
      </c>
      <c r="DE76" s="897" t="s">
        <v>10687</v>
      </c>
      <c r="DF76" s="897" t="s">
        <v>33</v>
      </c>
      <c r="DG76" s="897" t="s">
        <v>33</v>
      </c>
      <c r="DH76" s="897" t="s">
        <v>33</v>
      </c>
      <c r="DI76" s="897" t="s">
        <v>33</v>
      </c>
      <c r="DJ76" s="734"/>
    </row>
    <row r="77" spans="1:114" ht="14.1" customHeight="1" x14ac:dyDescent="0.25">
      <c r="A77" s="702">
        <f>ROW()-1</f>
        <v>76</v>
      </c>
      <c r="B77" s="710" t="s">
        <v>766</v>
      </c>
      <c r="C77" s="711" t="str">
        <f>HYPERLINK(E77,"OP")</f>
        <v>OP</v>
      </c>
      <c r="D77" s="711" t="str">
        <f>HYPERLINK(F77,"Prj")</f>
        <v>Prj</v>
      </c>
      <c r="E77" s="704" t="s">
        <v>6048</v>
      </c>
      <c r="F77" s="415" t="s">
        <v>6089</v>
      </c>
      <c r="G77" s="414" t="s">
        <v>33</v>
      </c>
      <c r="H77" s="414" t="s">
        <v>33</v>
      </c>
      <c r="I77" s="694" t="s">
        <v>33</v>
      </c>
      <c r="J77" s="686" t="s">
        <v>10274</v>
      </c>
      <c r="K77" s="199" t="s">
        <v>33</v>
      </c>
      <c r="L77" s="693" t="s">
        <v>153</v>
      </c>
      <c r="M77" s="696" t="s">
        <v>161</v>
      </c>
      <c r="N77" s="732" t="s">
        <v>18</v>
      </c>
      <c r="O77" s="732" t="s">
        <v>30</v>
      </c>
      <c r="P77" s="1080" t="s">
        <v>1763</v>
      </c>
      <c r="Q77" s="1074" t="s">
        <v>33</v>
      </c>
      <c r="R77" s="698" t="s">
        <v>33</v>
      </c>
      <c r="S77" s="907" t="s">
        <v>3725</v>
      </c>
      <c r="T77" s="908" t="s">
        <v>3626</v>
      </c>
      <c r="U77" s="905" t="s">
        <v>13822</v>
      </c>
      <c r="V77" s="905" t="s">
        <v>10388</v>
      </c>
      <c r="W77" s="1068" t="s">
        <v>1773</v>
      </c>
      <c r="X77" s="1064">
        <v>35103</v>
      </c>
      <c r="Y77" s="1066">
        <v>35754</v>
      </c>
      <c r="Z77" s="1046">
        <v>1998</v>
      </c>
      <c r="AA77" s="1064">
        <v>35942</v>
      </c>
      <c r="AB77" s="1065">
        <v>37437</v>
      </c>
      <c r="AC77" s="1066">
        <v>37560</v>
      </c>
      <c r="AD77" s="638">
        <v>0</v>
      </c>
      <c r="AE77" s="639">
        <v>15</v>
      </c>
      <c r="AF77" s="744">
        <v>0</v>
      </c>
      <c r="AG77" s="690">
        <v>15</v>
      </c>
      <c r="AH77" s="747" t="s">
        <v>33</v>
      </c>
      <c r="AI77" s="744">
        <v>0</v>
      </c>
      <c r="AJ77" s="1099">
        <v>14.94355365</v>
      </c>
      <c r="AK77" s="1100">
        <v>14.561720680000001</v>
      </c>
      <c r="AL77" s="646"/>
      <c r="AM77" s="647"/>
      <c r="AN77" s="647">
        <v>2</v>
      </c>
      <c r="AO77" s="647"/>
      <c r="AP77" s="647"/>
      <c r="AQ77" s="648"/>
      <c r="AR77" s="779" t="s">
        <v>3435</v>
      </c>
      <c r="AS77" s="649">
        <f>AT77+AU77</f>
        <v>3.21</v>
      </c>
      <c r="AT77" s="649">
        <v>3.21</v>
      </c>
      <c r="AU77" s="650">
        <v>0</v>
      </c>
      <c r="AV77" s="686" t="s">
        <v>3430</v>
      </c>
      <c r="AW77" s="686" t="s">
        <v>1877</v>
      </c>
      <c r="AX77" s="686" t="s">
        <v>1901</v>
      </c>
      <c r="AY77" s="819">
        <v>37433</v>
      </c>
      <c r="AZ77" s="721" t="s">
        <v>26</v>
      </c>
      <c r="BA77" s="721" t="s">
        <v>82</v>
      </c>
      <c r="BB77" s="625" t="s">
        <v>82</v>
      </c>
      <c r="BC77" s="626" t="s">
        <v>26</v>
      </c>
      <c r="BD77" s="633" t="s">
        <v>26</v>
      </c>
      <c r="BE77" s="625" t="s">
        <v>82</v>
      </c>
      <c r="BF77" s="626" t="s">
        <v>26</v>
      </c>
      <c r="BG77" s="633" t="s">
        <v>26</v>
      </c>
      <c r="BH77" s="905" t="s">
        <v>4518</v>
      </c>
      <c r="BI77" s="903" t="s">
        <v>10475</v>
      </c>
      <c r="BJ77" s="905" t="s">
        <v>4485</v>
      </c>
      <c r="BK77" s="903" t="s">
        <v>10472</v>
      </c>
      <c r="BL77" s="905" t="s">
        <v>4525</v>
      </c>
      <c r="BM77" s="903" t="s">
        <v>10476</v>
      </c>
      <c r="BN77" s="905" t="s">
        <v>0</v>
      </c>
      <c r="BO77" s="903" t="s">
        <v>0</v>
      </c>
      <c r="BP77" s="905" t="s">
        <v>0</v>
      </c>
      <c r="BQ77" s="903" t="s">
        <v>0</v>
      </c>
      <c r="BR77" s="909">
        <v>65</v>
      </c>
      <c r="BS77" s="903" t="s">
        <v>4509</v>
      </c>
      <c r="BT77" s="909">
        <v>25</v>
      </c>
      <c r="BU77" s="903" t="s">
        <v>4489</v>
      </c>
      <c r="BV77" s="909">
        <v>61</v>
      </c>
      <c r="BW77" s="903" t="s">
        <v>4524</v>
      </c>
      <c r="BX77" s="909">
        <v>57</v>
      </c>
      <c r="BY77" s="903" t="s">
        <v>4527</v>
      </c>
      <c r="BZ77" s="905" t="s">
        <v>0</v>
      </c>
      <c r="CA77" s="903" t="s">
        <v>4492</v>
      </c>
      <c r="CB77" s="340">
        <v>10</v>
      </c>
      <c r="CC77" s="249">
        <f>IF(ISBLANK(AL77),0,1)</f>
        <v>0</v>
      </c>
      <c r="CD77" s="414">
        <f>IF(ISBLANK(AM77),0,1)</f>
        <v>0</v>
      </c>
      <c r="CE77" s="414">
        <f>IF(ISBLANK(AN77),0,1)</f>
        <v>1</v>
      </c>
      <c r="CF77" s="414">
        <f>IF(ISBLANK(AO77),0,1)</f>
        <v>0</v>
      </c>
      <c r="CG77" s="414">
        <f>IF(ISBLANK(AP77),0,1)</f>
        <v>0</v>
      </c>
      <c r="CH77" s="436">
        <f>IF(ISBLANK(AQ77),0,1)</f>
        <v>0</v>
      </c>
      <c r="CI77" s="435">
        <f>IF($W77="Dropped","-",DAYS360(X77,Y77,TRUE)/360)</f>
        <v>1.7833333333333334</v>
      </c>
      <c r="CJ77" s="416">
        <f>IF(OR($W77="Pipeline",$W77="Dropped"),"-",IF(OR($AA77="-",$AA77="n/a"),"-",DAYS360(Y77,AA77,TRUE)/360))</f>
        <v>0.51944444444444449</v>
      </c>
      <c r="CK77" s="416">
        <f>IF(OR($W77="Pipeline",$W77="Dropped"),"-",IF($AC77="-","-",IF(OR($AA77="-",$AA77="n/a"),DAYS360(Y77,AC77,TRUE)/360,DAYS360(AA77,AC77,TRUE)/360)))</f>
        <v>4.4249999999999998</v>
      </c>
      <c r="CL77" s="416">
        <f>IF(OR($W77="Pipeline",$W77="Dropped"),"-",IF($AC77="-","-",DAYS360(X77,AC77,TRUE)/360))</f>
        <v>6.7277777777777779</v>
      </c>
      <c r="CM77" s="437">
        <f>IF(OR($W77="Pipeline",$W77="Dropped"),"-",IF($AC77="-","-",DAYS360(AB77,AC77,TRUE)/360))</f>
        <v>0.33333333333333331</v>
      </c>
      <c r="CN77" s="344">
        <f>IF(W77="Closed",IF(AC77="-","-",YEAR(AC77)),"-")</f>
        <v>2002</v>
      </c>
      <c r="CO77" s="344" t="str">
        <f>IF(W77="Closed",IF(OR(BE77="S",BE77="MS",BE77="HS"),"S",IF(OR(BE77="U",BE77="MU",BE77="HU"),"U",IF(OR(BE77="NA",BE77="NR",BE77="NV",BE77="?",BE77="#"),"NR","-"))),"-")</f>
        <v>S</v>
      </c>
      <c r="CP77" s="249">
        <v>0</v>
      </c>
      <c r="CQ77" s="414">
        <v>1</v>
      </c>
      <c r="CR77" s="414">
        <v>2</v>
      </c>
      <c r="CS77" s="414">
        <v>0</v>
      </c>
      <c r="CT77" s="414">
        <v>0</v>
      </c>
      <c r="CU77" s="436">
        <v>0</v>
      </c>
      <c r="CV77" s="432" t="str">
        <f>IF(OR(DC77="-",DC77="",DC77="n/a"),"-",HYPERLINK(DC77,"PAD"))</f>
        <v>-</v>
      </c>
      <c r="CW77" s="417" t="str">
        <f>IF(OR(DD77="-",DD77="",DD77="n/a"),"-",HYPERLINK(DD77,"ICR"))</f>
        <v>ICR</v>
      </c>
      <c r="CX77" s="438" t="str">
        <f>IF(OR(DE77="-",DE77="",DE77="n/a"),"-",HYPERLINK(DE77,"IEG"))</f>
        <v>IEG</v>
      </c>
      <c r="CY77" s="687" t="str">
        <f>IF(OR(DF77="-",DF77="",DF77="n/a"),"-",HYPERLINK(DF77,"PPAR"))</f>
        <v>-</v>
      </c>
      <c r="CZ77" s="665" t="str">
        <f>IF(OR(DG77="-",DG77="",DG77="n/a"),"-",HYPERLINK(DG77,"PCR"))</f>
        <v>-</v>
      </c>
      <c r="DA77" s="665" t="str">
        <f>IF(OR(DH77="-",DH77="",DH77="n/a"),"-",HYPERLINK(DH77,"PP"))</f>
        <v>-</v>
      </c>
      <c r="DB77" s="688" t="str">
        <f>IF(OR(DI77="-",DI77="",DI77="n/a"),"-",HYPERLINK(DI77,"TA"))</f>
        <v>-</v>
      </c>
      <c r="DC77" s="897" t="s">
        <v>33</v>
      </c>
      <c r="DD77" s="897" t="s">
        <v>10688</v>
      </c>
      <c r="DE77" s="897" t="s">
        <v>10689</v>
      </c>
      <c r="DF77" s="897" t="s">
        <v>33</v>
      </c>
      <c r="DG77" s="897" t="s">
        <v>33</v>
      </c>
      <c r="DH77" s="897" t="s">
        <v>33</v>
      </c>
      <c r="DI77" s="897" t="s">
        <v>33</v>
      </c>
      <c r="DJ77" s="734"/>
    </row>
    <row r="78" spans="1:114" ht="14.1" customHeight="1" x14ac:dyDescent="0.25">
      <c r="A78" s="702">
        <f>ROW()-1</f>
        <v>77</v>
      </c>
      <c r="B78" s="713" t="s">
        <v>8317</v>
      </c>
      <c r="C78" s="711" t="str">
        <f>HYPERLINK(E78,"OP")</f>
        <v>OP</v>
      </c>
      <c r="D78" s="711" t="str">
        <f>HYPERLINK(F78,"Prj")</f>
        <v>Prj</v>
      </c>
      <c r="E78" s="631" t="s">
        <v>8875</v>
      </c>
      <c r="F78" s="413" t="s">
        <v>8876</v>
      </c>
      <c r="G78" s="414" t="s">
        <v>33</v>
      </c>
      <c r="H78" s="414" t="s">
        <v>33</v>
      </c>
      <c r="I78" s="694" t="s">
        <v>33</v>
      </c>
      <c r="J78" s="697" t="s">
        <v>8318</v>
      </c>
      <c r="K78" s="727" t="s">
        <v>33</v>
      </c>
      <c r="L78" s="736" t="s">
        <v>153</v>
      </c>
      <c r="M78" s="697" t="s">
        <v>813</v>
      </c>
      <c r="N78" s="736" t="s">
        <v>18</v>
      </c>
      <c r="O78" s="736" t="s">
        <v>30</v>
      </c>
      <c r="P78" s="1080" t="s">
        <v>1742</v>
      </c>
      <c r="Q78" s="1074" t="s">
        <v>33</v>
      </c>
      <c r="R78" s="698" t="s">
        <v>33</v>
      </c>
      <c r="S78" s="1041" t="s">
        <v>33</v>
      </c>
      <c r="T78" s="908" t="s">
        <v>8290</v>
      </c>
      <c r="U78" s="905" t="s">
        <v>13823</v>
      </c>
      <c r="V78" s="905" t="s">
        <v>1417</v>
      </c>
      <c r="W78" s="1068" t="s">
        <v>1773</v>
      </c>
      <c r="X78" s="1064">
        <v>34110</v>
      </c>
      <c r="Y78" s="1066">
        <v>34886</v>
      </c>
      <c r="Z78" s="1046">
        <v>1996</v>
      </c>
      <c r="AA78" s="1064">
        <v>35125</v>
      </c>
      <c r="AB78" s="1065">
        <v>36707</v>
      </c>
      <c r="AC78" s="1066">
        <v>37437</v>
      </c>
      <c r="AD78" s="1049">
        <v>95</v>
      </c>
      <c r="AE78" s="746">
        <v>0</v>
      </c>
      <c r="AF78" s="744">
        <v>0</v>
      </c>
      <c r="AG78" s="690">
        <v>95</v>
      </c>
      <c r="AH78" s="747" t="s">
        <v>33</v>
      </c>
      <c r="AI78" s="744">
        <v>0</v>
      </c>
      <c r="AJ78" s="1101">
        <v>95</v>
      </c>
      <c r="AK78" s="1102">
        <v>79.881717949999995</v>
      </c>
      <c r="AL78" s="1085"/>
      <c r="AM78" s="632"/>
      <c r="AN78" s="632">
        <v>10</v>
      </c>
      <c r="AO78" s="632"/>
      <c r="AP78" s="632"/>
      <c r="AQ78" s="757"/>
      <c r="AR78" s="778" t="s">
        <v>9333</v>
      </c>
      <c r="AS78" s="784">
        <f>AT78+AU78</f>
        <v>8.83</v>
      </c>
      <c r="AT78" s="784">
        <v>8.09</v>
      </c>
      <c r="AU78" s="785">
        <v>0.74</v>
      </c>
      <c r="AV78" s="806" t="s">
        <v>9334</v>
      </c>
      <c r="AW78" s="697" t="s">
        <v>8319</v>
      </c>
      <c r="AX78" s="697" t="s">
        <v>8320</v>
      </c>
      <c r="AY78" s="823" t="s">
        <v>33</v>
      </c>
      <c r="AZ78" s="736"/>
      <c r="BA78" s="736"/>
      <c r="BB78" s="840" t="s">
        <v>26</v>
      </c>
      <c r="BC78" s="841" t="s">
        <v>26</v>
      </c>
      <c r="BD78" s="842" t="s">
        <v>26</v>
      </c>
      <c r="BE78" s="840" t="s">
        <v>22</v>
      </c>
      <c r="BF78" s="841" t="s">
        <v>26</v>
      </c>
      <c r="BG78" s="842" t="s">
        <v>26</v>
      </c>
      <c r="BH78" s="905" t="s">
        <v>4739</v>
      </c>
      <c r="BI78" s="903" t="s">
        <v>4740</v>
      </c>
      <c r="BJ78" s="905" t="s">
        <v>0</v>
      </c>
      <c r="BK78" s="903" t="s">
        <v>0</v>
      </c>
      <c r="BL78" s="905" t="s">
        <v>0</v>
      </c>
      <c r="BM78" s="903" t="s">
        <v>0</v>
      </c>
      <c r="BN78" s="905" t="s">
        <v>0</v>
      </c>
      <c r="BO78" s="903" t="s">
        <v>0</v>
      </c>
      <c r="BP78" s="905" t="s">
        <v>0</v>
      </c>
      <c r="BQ78" s="903" t="s">
        <v>0</v>
      </c>
      <c r="BR78" s="909">
        <v>71</v>
      </c>
      <c r="BS78" s="903" t="s">
        <v>4521</v>
      </c>
      <c r="BT78" s="909">
        <v>78</v>
      </c>
      <c r="BU78" s="903" t="s">
        <v>4511</v>
      </c>
      <c r="BV78" s="909">
        <v>39</v>
      </c>
      <c r="BW78" s="903" t="s">
        <v>4545</v>
      </c>
      <c r="BX78" s="909">
        <v>43</v>
      </c>
      <c r="BY78" s="903" t="s">
        <v>4496</v>
      </c>
      <c r="BZ78" s="905" t="s">
        <v>0</v>
      </c>
      <c r="CA78" s="903" t="s">
        <v>4492</v>
      </c>
      <c r="CB78" s="340">
        <v>10</v>
      </c>
      <c r="CC78" s="249">
        <f>IF(ISBLANK(AL78),0,1)</f>
        <v>0</v>
      </c>
      <c r="CD78" s="414">
        <f>IF(ISBLANK(AM78),0,1)</f>
        <v>0</v>
      </c>
      <c r="CE78" s="414">
        <f>IF(ISBLANK(AN78),0,1)</f>
        <v>1</v>
      </c>
      <c r="CF78" s="414">
        <f>IF(ISBLANK(AO78),0,1)</f>
        <v>0</v>
      </c>
      <c r="CG78" s="414">
        <f>IF(ISBLANK(AP78),0,1)</f>
        <v>0</v>
      </c>
      <c r="CH78" s="436">
        <f>IF(ISBLANK(AQ78),0,1)</f>
        <v>0</v>
      </c>
      <c r="CI78" s="435">
        <f>IF($W78="Dropped","-",DAYS360(X78,Y78,TRUE)/360)</f>
        <v>2.125</v>
      </c>
      <c r="CJ78" s="416">
        <f>IF(OR($W78="Pipeline",$W78="Dropped"),"-",IF(OR($AA78="-",$AA78="n/a"),"-",DAYS360(Y78,AA78,TRUE)/360))</f>
        <v>0.65277777777777779</v>
      </c>
      <c r="CK78" s="416">
        <f>IF(OR($W78="Pipeline",$W78="Dropped"),"-",IF($AC78="-","-",IF(OR($AA78="-",$AA78="n/a"),DAYS360(Y78,AC78,TRUE)/360,DAYS360(AA78,AC78,TRUE)/360)))</f>
        <v>6.3305555555555557</v>
      </c>
      <c r="CL78" s="416">
        <f>IF(OR($W78="Pipeline",$W78="Dropped"),"-",IF($AC78="-","-",DAYS360(X78,AC78,TRUE)/360))</f>
        <v>9.1083333333333325</v>
      </c>
      <c r="CM78" s="437">
        <f>IF(OR($W78="Pipeline",$W78="Dropped"),"-",IF($AC78="-","-",DAYS360(AB78,AC78,TRUE)/360))</f>
        <v>2</v>
      </c>
      <c r="CN78" s="344">
        <f>IF(W78="Closed",IF(AC78="-","-",YEAR(AC78)),"-")</f>
        <v>2002</v>
      </c>
      <c r="CO78" s="344" t="str">
        <f>IF(W78="Closed",IF(OR(BE78="S",BE78="MS",BE78="HS"),"S",IF(OR(BE78="U",BE78="MU",BE78="HU"),"U",IF(OR(BE78="NA",BE78="NR",BE78="NV",BE78="?",BE78="#"),"NR","-"))),"-")</f>
        <v>S</v>
      </c>
      <c r="CP78" s="249">
        <v>0</v>
      </c>
      <c r="CQ78" s="414">
        <v>3</v>
      </c>
      <c r="CR78" s="414">
        <v>2</v>
      </c>
      <c r="CS78" s="414">
        <v>2</v>
      </c>
      <c r="CT78" s="414">
        <v>0</v>
      </c>
      <c r="CU78" s="436">
        <v>0</v>
      </c>
      <c r="CV78" s="432" t="str">
        <f>IF(OR(DC78="-",DC78="",DC78="n/a"),"-",HYPERLINK(DC78,"PAD"))</f>
        <v>-</v>
      </c>
      <c r="CW78" s="417" t="str">
        <f>IF(OR(DD78="-",DD78="",DD78="n/a"),"-",HYPERLINK(DD78,"ICR"))</f>
        <v>ICR</v>
      </c>
      <c r="CX78" s="438" t="str">
        <f>IF(OR(DE78="-",DE78="",DE78="n/a"),"-",HYPERLINK(DE78,"IEG"))</f>
        <v>IEG</v>
      </c>
      <c r="CY78" s="687" t="str">
        <f>IF(OR(DF78="-",DF78="",DF78="n/a"),"-",HYPERLINK(DF78,"PPAR"))</f>
        <v>PPAR</v>
      </c>
      <c r="CZ78" s="665" t="str">
        <f>IF(OR(DG78="-",DG78="",DG78="n/a"),"-",HYPERLINK(DG78,"PCR"))</f>
        <v>-</v>
      </c>
      <c r="DA78" s="665" t="str">
        <f>IF(OR(DH78="-",DH78="",DH78="n/a"),"-",HYPERLINK(DH78,"PP"))</f>
        <v>-</v>
      </c>
      <c r="DB78" s="688" t="str">
        <f>IF(OR(DI78="-",DI78="",DI78="n/a"),"-",HYPERLINK(DI78,"TA"))</f>
        <v>-</v>
      </c>
      <c r="DC78" s="897" t="s">
        <v>33</v>
      </c>
      <c r="DD78" s="897" t="s">
        <v>10690</v>
      </c>
      <c r="DE78" s="897" t="s">
        <v>10691</v>
      </c>
      <c r="DF78" s="897" t="s">
        <v>10692</v>
      </c>
      <c r="DG78" s="897" t="s">
        <v>33</v>
      </c>
      <c r="DH78" s="897" t="s">
        <v>33</v>
      </c>
      <c r="DI78" s="897" t="s">
        <v>33</v>
      </c>
      <c r="DJ78" s="734"/>
    </row>
    <row r="79" spans="1:114" ht="14.1" customHeight="1" x14ac:dyDescent="0.25">
      <c r="A79" s="703">
        <f>ROW()-1</f>
        <v>78</v>
      </c>
      <c r="B79" s="713" t="s">
        <v>7734</v>
      </c>
      <c r="C79" s="711" t="str">
        <f>HYPERLINK(E79,"OP")</f>
        <v>OP</v>
      </c>
      <c r="D79" s="711" t="str">
        <f>HYPERLINK(F79,"Prj")</f>
        <v>Prj</v>
      </c>
      <c r="E79" s="631" t="s">
        <v>8537</v>
      </c>
      <c r="F79" s="413" t="s">
        <v>8538</v>
      </c>
      <c r="G79" s="414" t="s">
        <v>33</v>
      </c>
      <c r="H79" s="414" t="s">
        <v>33</v>
      </c>
      <c r="I79" s="694" t="s">
        <v>33</v>
      </c>
      <c r="J79" s="697" t="s">
        <v>7735</v>
      </c>
      <c r="K79" s="727" t="s">
        <v>33</v>
      </c>
      <c r="L79" s="736" t="s">
        <v>153</v>
      </c>
      <c r="M79" s="697" t="s">
        <v>813</v>
      </c>
      <c r="N79" s="736" t="s">
        <v>18</v>
      </c>
      <c r="O79" s="736" t="s">
        <v>30</v>
      </c>
      <c r="P79" s="1080" t="s">
        <v>36</v>
      </c>
      <c r="Q79" s="1074" t="s">
        <v>33</v>
      </c>
      <c r="R79" s="698" t="s">
        <v>33</v>
      </c>
      <c r="S79" s="1041" t="s">
        <v>33</v>
      </c>
      <c r="T79" s="908" t="s">
        <v>7502</v>
      </c>
      <c r="U79" s="905" t="s">
        <v>13823</v>
      </c>
      <c r="V79" s="905" t="s">
        <v>1415</v>
      </c>
      <c r="W79" s="1068" t="s">
        <v>1773</v>
      </c>
      <c r="X79" s="1064">
        <v>34040</v>
      </c>
      <c r="Y79" s="1066">
        <v>35164</v>
      </c>
      <c r="Z79" s="1046">
        <v>1996</v>
      </c>
      <c r="AA79" s="1064">
        <v>35377</v>
      </c>
      <c r="AB79" s="1065">
        <v>37256</v>
      </c>
      <c r="AC79" s="1066">
        <v>37256</v>
      </c>
      <c r="AD79" s="1049">
        <v>26</v>
      </c>
      <c r="AE79" s="746">
        <v>0</v>
      </c>
      <c r="AF79" s="744">
        <v>0</v>
      </c>
      <c r="AG79" s="690">
        <v>26</v>
      </c>
      <c r="AH79" s="747" t="s">
        <v>33</v>
      </c>
      <c r="AI79" s="744">
        <v>0</v>
      </c>
      <c r="AJ79" s="1101">
        <v>24.473453930000002</v>
      </c>
      <c r="AK79" s="1102">
        <v>21.207972720000001</v>
      </c>
      <c r="AL79" s="1085"/>
      <c r="AM79" s="632"/>
      <c r="AN79" s="632">
        <v>3</v>
      </c>
      <c r="AO79" s="632"/>
      <c r="AP79" s="632"/>
      <c r="AQ79" s="757"/>
      <c r="AR79" s="778" t="s">
        <v>9145</v>
      </c>
      <c r="AS79" s="784">
        <f>AT79+AU79</f>
        <v>12.73</v>
      </c>
      <c r="AT79" s="784">
        <v>4.0999999999999996</v>
      </c>
      <c r="AU79" s="785">
        <v>8.6300000000000008</v>
      </c>
      <c r="AV79" s="734" t="s">
        <v>9146</v>
      </c>
      <c r="AW79" s="697" t="s">
        <v>7736</v>
      </c>
      <c r="AX79" s="697" t="s">
        <v>7657</v>
      </c>
      <c r="AY79" s="823" t="s">
        <v>33</v>
      </c>
      <c r="AZ79" s="736"/>
      <c r="BA79" s="736"/>
      <c r="BB79" s="840" t="s">
        <v>82</v>
      </c>
      <c r="BC79" s="841" t="s">
        <v>26</v>
      </c>
      <c r="BD79" s="842" t="s">
        <v>82</v>
      </c>
      <c r="BE79" s="840" t="s">
        <v>82</v>
      </c>
      <c r="BF79" s="841" t="s">
        <v>26</v>
      </c>
      <c r="BG79" s="842" t="s">
        <v>26</v>
      </c>
      <c r="BH79" s="905" t="s">
        <v>13072</v>
      </c>
      <c r="BI79" s="903" t="s">
        <v>4508</v>
      </c>
      <c r="BJ79" s="905" t="s">
        <v>4485</v>
      </c>
      <c r="BK79" s="903" t="s">
        <v>10472</v>
      </c>
      <c r="BL79" s="905" t="s">
        <v>0</v>
      </c>
      <c r="BM79" s="903" t="s">
        <v>0</v>
      </c>
      <c r="BN79" s="905" t="s">
        <v>0</v>
      </c>
      <c r="BO79" s="903" t="s">
        <v>0</v>
      </c>
      <c r="BP79" s="905" t="s">
        <v>0</v>
      </c>
      <c r="BQ79" s="903" t="s">
        <v>0</v>
      </c>
      <c r="BR79" s="909">
        <v>67</v>
      </c>
      <c r="BS79" s="903" t="s">
        <v>4577</v>
      </c>
      <c r="BT79" s="909">
        <v>25</v>
      </c>
      <c r="BU79" s="903" t="s">
        <v>4489</v>
      </c>
      <c r="BV79" s="909">
        <v>69</v>
      </c>
      <c r="BW79" s="903" t="s">
        <v>4598</v>
      </c>
      <c r="BX79" s="909">
        <v>63</v>
      </c>
      <c r="BY79" s="903" t="s">
        <v>4512</v>
      </c>
      <c r="BZ79" s="909">
        <v>89</v>
      </c>
      <c r="CA79" s="903" t="s">
        <v>4639</v>
      </c>
      <c r="CB79" s="340">
        <v>10</v>
      </c>
      <c r="CC79" s="249">
        <f>IF(ISBLANK(AL79),0,1)</f>
        <v>0</v>
      </c>
      <c r="CD79" s="414">
        <f>IF(ISBLANK(AM79),0,1)</f>
        <v>0</v>
      </c>
      <c r="CE79" s="414">
        <f>IF(ISBLANK(AN79),0,1)</f>
        <v>1</v>
      </c>
      <c r="CF79" s="414">
        <f>IF(ISBLANK(AO79),0,1)</f>
        <v>0</v>
      </c>
      <c r="CG79" s="414">
        <f>IF(ISBLANK(AP79),0,1)</f>
        <v>0</v>
      </c>
      <c r="CH79" s="436">
        <f>IF(ISBLANK(AQ79),0,1)</f>
        <v>0</v>
      </c>
      <c r="CI79" s="435">
        <f>IF($W79="Dropped","-",DAYS360(X79,Y79,TRUE)/360)</f>
        <v>3.0750000000000002</v>
      </c>
      <c r="CJ79" s="416">
        <f>IF(OR($W79="Pipeline",$W79="Dropped"),"-",IF(OR($AA79="-",$AA79="n/a"),"-",DAYS360(Y79,AA79,TRUE)/360))</f>
        <v>0.5805555555555556</v>
      </c>
      <c r="CK79" s="416">
        <f>IF(OR($W79="Pipeline",$W79="Dropped"),"-",IF($AC79="-","-",IF(OR($AA79="-",$AA79="n/a"),DAYS360(Y79,AC79,TRUE)/360,DAYS360(AA79,AC79,TRUE)/360)))</f>
        <v>5.1444444444444448</v>
      </c>
      <c r="CL79" s="416">
        <f>IF(OR($W79="Pipeline",$W79="Dropped"),"-",IF($AC79="-","-",DAYS360(X79,AC79,TRUE)/360))</f>
        <v>8.8000000000000007</v>
      </c>
      <c r="CM79" s="437">
        <f>IF(OR($W79="Pipeline",$W79="Dropped"),"-",IF($AC79="-","-",DAYS360(AB79,AC79,TRUE)/360))</f>
        <v>0</v>
      </c>
      <c r="CN79" s="344">
        <f>IF(W79="Closed",IF(AC79="-","-",YEAR(AC79)),"-")</f>
        <v>2001</v>
      </c>
      <c r="CO79" s="344" t="str">
        <f>IF(W79="Closed",IF(OR(BE79="S",BE79="MS",BE79="HS"),"S",IF(OR(BE79="U",BE79="MU",BE79="HU"),"U",IF(OR(BE79="NA",BE79="NR",BE79="NV",BE79="?",BE79="#"),"NR","-"))),"-")</f>
        <v>S</v>
      </c>
      <c r="CP79" s="249">
        <v>1</v>
      </c>
      <c r="CQ79" s="414">
        <v>0</v>
      </c>
      <c r="CR79" s="414">
        <v>0</v>
      </c>
      <c r="CS79" s="414">
        <v>0</v>
      </c>
      <c r="CT79" s="414">
        <v>0</v>
      </c>
      <c r="CU79" s="436">
        <v>0</v>
      </c>
      <c r="CV79" s="432" t="str">
        <f>IF(OR(DC79="-",DC79="",DC79="n/a"),"-",HYPERLINK(DC79,"PAD"))</f>
        <v>-</v>
      </c>
      <c r="CW79" s="417" t="str">
        <f>IF(OR(DD79="-",DD79="",DD79="n/a"),"-",HYPERLINK(DD79,"ICR"))</f>
        <v>ICR</v>
      </c>
      <c r="CX79" s="438" t="str">
        <f>IF(OR(DE79="-",DE79="",DE79="n/a"),"-",HYPERLINK(DE79,"IEG"))</f>
        <v>IEG</v>
      </c>
      <c r="CY79" s="687" t="str">
        <f>IF(OR(DF79="-",DF79="",DF79="n/a"),"-",HYPERLINK(DF79,"PPAR"))</f>
        <v>-</v>
      </c>
      <c r="CZ79" s="665" t="str">
        <f>IF(OR(DG79="-",DG79="",DG79="n/a"),"-",HYPERLINK(DG79,"PCR"))</f>
        <v>-</v>
      </c>
      <c r="DA79" s="665" t="str">
        <f>IF(OR(DH79="-",DH79="",DH79="n/a"),"-",HYPERLINK(DH79,"PP"))</f>
        <v>-</v>
      </c>
      <c r="DB79" s="688" t="str">
        <f>IF(OR(DI79="-",DI79="",DI79="n/a"),"-",HYPERLINK(DI79,"TA"))</f>
        <v>-</v>
      </c>
      <c r="DC79" s="897" t="s">
        <v>33</v>
      </c>
      <c r="DD79" s="897" t="s">
        <v>10693</v>
      </c>
      <c r="DE79" s="897" t="s">
        <v>10694</v>
      </c>
      <c r="DF79" s="897" t="s">
        <v>33</v>
      </c>
      <c r="DG79" s="897" t="s">
        <v>33</v>
      </c>
      <c r="DH79" s="897" t="s">
        <v>33</v>
      </c>
      <c r="DI79" s="897" t="s">
        <v>33</v>
      </c>
      <c r="DJ79" s="734"/>
    </row>
    <row r="80" spans="1:114" ht="14.1" customHeight="1" x14ac:dyDescent="0.25">
      <c r="A80" s="702">
        <f>ROW()-1</f>
        <v>79</v>
      </c>
      <c r="B80" s="713" t="s">
        <v>8160</v>
      </c>
      <c r="C80" s="711" t="str">
        <f>HYPERLINK(E80,"OP")</f>
        <v>OP</v>
      </c>
      <c r="D80" s="711" t="str">
        <f>HYPERLINK(F80,"Prj")</f>
        <v>Prj</v>
      </c>
      <c r="E80" s="631" t="s">
        <v>8793</v>
      </c>
      <c r="F80" s="413" t="s">
        <v>8794</v>
      </c>
      <c r="G80" s="414" t="s">
        <v>33</v>
      </c>
      <c r="H80" s="414" t="s">
        <v>33</v>
      </c>
      <c r="I80" s="694" t="s">
        <v>33</v>
      </c>
      <c r="J80" s="697" t="s">
        <v>8161</v>
      </c>
      <c r="K80" s="727" t="s">
        <v>33</v>
      </c>
      <c r="L80" s="736" t="s">
        <v>153</v>
      </c>
      <c r="M80" s="697" t="s">
        <v>813</v>
      </c>
      <c r="N80" s="736" t="s">
        <v>18</v>
      </c>
      <c r="O80" s="736" t="s">
        <v>30</v>
      </c>
      <c r="P80" s="1080" t="s">
        <v>19</v>
      </c>
      <c r="Q80" s="1074" t="s">
        <v>33</v>
      </c>
      <c r="R80" s="698" t="s">
        <v>33</v>
      </c>
      <c r="S80" s="1041" t="s">
        <v>33</v>
      </c>
      <c r="T80" s="908" t="s">
        <v>4941</v>
      </c>
      <c r="U80" s="905" t="s">
        <v>13823</v>
      </c>
      <c r="V80" s="905" t="s">
        <v>13821</v>
      </c>
      <c r="W80" s="1068" t="s">
        <v>1773</v>
      </c>
      <c r="X80" s="1064">
        <v>34182</v>
      </c>
      <c r="Y80" s="1066">
        <v>35311</v>
      </c>
      <c r="Z80" s="1046">
        <v>1997</v>
      </c>
      <c r="AA80" s="1064">
        <v>35545</v>
      </c>
      <c r="AB80" s="1065">
        <v>37072</v>
      </c>
      <c r="AC80" s="1066">
        <v>37437</v>
      </c>
      <c r="AD80" s="1049">
        <v>24.3</v>
      </c>
      <c r="AE80" s="746">
        <v>0</v>
      </c>
      <c r="AF80" s="744">
        <v>0</v>
      </c>
      <c r="AG80" s="690">
        <v>24.3</v>
      </c>
      <c r="AH80" s="747" t="s">
        <v>33</v>
      </c>
      <c r="AI80" s="744">
        <v>0</v>
      </c>
      <c r="AJ80" s="1101">
        <v>24.3</v>
      </c>
      <c r="AK80" s="1102">
        <v>20.679187519999999</v>
      </c>
      <c r="AL80" s="1085"/>
      <c r="AM80" s="632"/>
      <c r="AN80" s="632">
        <v>4</v>
      </c>
      <c r="AO80" s="632"/>
      <c r="AP80" s="632"/>
      <c r="AQ80" s="757"/>
      <c r="AR80" s="778" t="s">
        <v>9250</v>
      </c>
      <c r="AS80" s="784">
        <f>AT80+AU80</f>
        <v>20.7</v>
      </c>
      <c r="AT80" s="784">
        <v>19.899999999999999</v>
      </c>
      <c r="AU80" s="785">
        <v>0.8</v>
      </c>
      <c r="AV80" s="806" t="s">
        <v>9251</v>
      </c>
      <c r="AW80" s="697" t="s">
        <v>4896</v>
      </c>
      <c r="AX80" s="697" t="s">
        <v>8162</v>
      </c>
      <c r="AY80" s="823" t="s">
        <v>33</v>
      </c>
      <c r="AZ80" s="736"/>
      <c r="BA80" s="736"/>
      <c r="BB80" s="840" t="s">
        <v>82</v>
      </c>
      <c r="BC80" s="841" t="s">
        <v>82</v>
      </c>
      <c r="BD80" s="842" t="s">
        <v>82</v>
      </c>
      <c r="BE80" s="840" t="s">
        <v>26</v>
      </c>
      <c r="BF80" s="841" t="s">
        <v>82</v>
      </c>
      <c r="BG80" s="842" t="s">
        <v>82</v>
      </c>
      <c r="BH80" s="905" t="s">
        <v>13078</v>
      </c>
      <c r="BI80" s="903" t="s">
        <v>13872</v>
      </c>
      <c r="BJ80" s="905" t="s">
        <v>0</v>
      </c>
      <c r="BK80" s="903" t="s">
        <v>0</v>
      </c>
      <c r="BL80" s="905" t="s">
        <v>0</v>
      </c>
      <c r="BM80" s="903" t="s">
        <v>0</v>
      </c>
      <c r="BN80" s="905" t="s">
        <v>0</v>
      </c>
      <c r="BO80" s="903" t="s">
        <v>0</v>
      </c>
      <c r="BP80" s="905" t="s">
        <v>0</v>
      </c>
      <c r="BQ80" s="903" t="s">
        <v>0</v>
      </c>
      <c r="BR80" s="909">
        <v>87</v>
      </c>
      <c r="BS80" s="903" t="s">
        <v>4535</v>
      </c>
      <c r="BT80" s="909">
        <v>28</v>
      </c>
      <c r="BU80" s="903" t="s">
        <v>4500</v>
      </c>
      <c r="BV80" s="905" t="s">
        <v>0</v>
      </c>
      <c r="BW80" s="903" t="s">
        <v>4492</v>
      </c>
      <c r="BX80" s="905" t="s">
        <v>0</v>
      </c>
      <c r="BY80" s="903" t="s">
        <v>4492</v>
      </c>
      <c r="BZ80" s="905" t="s">
        <v>0</v>
      </c>
      <c r="CA80" s="903" t="s">
        <v>4492</v>
      </c>
      <c r="CB80" s="340">
        <v>10</v>
      </c>
      <c r="CC80" s="249">
        <f>IF(ISBLANK(AL80),0,1)</f>
        <v>0</v>
      </c>
      <c r="CD80" s="414">
        <f>IF(ISBLANK(AM80),0,1)</f>
        <v>0</v>
      </c>
      <c r="CE80" s="414">
        <f>IF(ISBLANK(AN80),0,1)</f>
        <v>1</v>
      </c>
      <c r="CF80" s="414">
        <f>IF(ISBLANK(AO80),0,1)</f>
        <v>0</v>
      </c>
      <c r="CG80" s="414">
        <f>IF(ISBLANK(AP80),0,1)</f>
        <v>0</v>
      </c>
      <c r="CH80" s="436">
        <f>IF(ISBLANK(AQ80),0,1)</f>
        <v>0</v>
      </c>
      <c r="CI80" s="435">
        <f>IF($W80="Dropped","-",DAYS360(X80,Y80,TRUE)/360)</f>
        <v>3.088888888888889</v>
      </c>
      <c r="CJ80" s="416">
        <f>IF(OR($W80="Pipeline",$W80="Dropped"),"-",IF(OR($AA80="-",$AA80="n/a"),"-",DAYS360(Y80,AA80,TRUE)/360))</f>
        <v>0.64444444444444449</v>
      </c>
      <c r="CK80" s="416">
        <f>IF(OR($W80="Pipeline",$W80="Dropped"),"-",IF($AC80="-","-",IF(OR($AA80="-",$AA80="n/a"),DAYS360(Y80,AC80,TRUE)/360,DAYS360(AA80,AC80,TRUE)/360)))</f>
        <v>5.1805555555555554</v>
      </c>
      <c r="CL80" s="416">
        <f>IF(OR($W80="Pipeline",$W80="Dropped"),"-",IF($AC80="-","-",DAYS360(X80,AC80,TRUE)/360))</f>
        <v>8.9138888888888896</v>
      </c>
      <c r="CM80" s="437">
        <f>IF(OR($W80="Pipeline",$W80="Dropped"),"-",IF($AC80="-","-",DAYS360(AB80,AC80,TRUE)/360))</f>
        <v>1</v>
      </c>
      <c r="CN80" s="344">
        <f>IF(W80="Closed",IF(AC80="-","-",YEAR(AC80)),"-")</f>
        <v>2002</v>
      </c>
      <c r="CO80" s="344" t="str">
        <f>IF(W80="Closed",IF(OR(BE80="S",BE80="MS",BE80="HS"),"S",IF(OR(BE80="U",BE80="MU",BE80="HU"),"U",IF(OR(BE80="NA",BE80="NR",BE80="NV",BE80="?",BE80="#"),"NR","-"))),"-")</f>
        <v>S</v>
      </c>
      <c r="CP80" s="249">
        <v>1</v>
      </c>
      <c r="CQ80" s="414">
        <v>2</v>
      </c>
      <c r="CR80" s="414">
        <v>0</v>
      </c>
      <c r="CS80" s="414">
        <v>0</v>
      </c>
      <c r="CT80" s="414">
        <v>0</v>
      </c>
      <c r="CU80" s="436">
        <v>0</v>
      </c>
      <c r="CV80" s="432" t="str">
        <f>IF(OR(DC80="-",DC80="",DC80="n/a"),"-",HYPERLINK(DC80,"PAD"))</f>
        <v>-</v>
      </c>
      <c r="CW80" s="417" t="str">
        <f>IF(OR(DD80="-",DD80="",DD80="n/a"),"-",HYPERLINK(DD80,"ICR"))</f>
        <v>ICR</v>
      </c>
      <c r="CX80" s="438" t="str">
        <f>IF(OR(DE80="-",DE80="",DE80="n/a"),"-",HYPERLINK(DE80,"IEG"))</f>
        <v>IEG</v>
      </c>
      <c r="CY80" s="687" t="str">
        <f>IF(OR(DF80="-",DF80="",DF80="n/a"),"-",HYPERLINK(DF80,"PPAR"))</f>
        <v>-</v>
      </c>
      <c r="CZ80" s="665" t="str">
        <f>IF(OR(DG80="-",DG80="",DG80="n/a"),"-",HYPERLINK(DG80,"PCR"))</f>
        <v>-</v>
      </c>
      <c r="DA80" s="665" t="str">
        <f>IF(OR(DH80="-",DH80="",DH80="n/a"),"-",HYPERLINK(DH80,"PP"))</f>
        <v>-</v>
      </c>
      <c r="DB80" s="688" t="str">
        <f>IF(OR(DI80="-",DI80="",DI80="n/a"),"-",HYPERLINK(DI80,"TA"))</f>
        <v>-</v>
      </c>
      <c r="DC80" s="897" t="s">
        <v>33</v>
      </c>
      <c r="DD80" s="897" t="s">
        <v>10695</v>
      </c>
      <c r="DE80" s="897" t="s">
        <v>10696</v>
      </c>
      <c r="DF80" s="897" t="s">
        <v>33</v>
      </c>
      <c r="DG80" s="897" t="s">
        <v>33</v>
      </c>
      <c r="DH80" s="897" t="s">
        <v>33</v>
      </c>
      <c r="DI80" s="897" t="s">
        <v>33</v>
      </c>
      <c r="DJ80" s="734"/>
    </row>
    <row r="81" spans="1:114" ht="14.1" customHeight="1" x14ac:dyDescent="0.25">
      <c r="A81" s="702">
        <f>ROW()-1</f>
        <v>80</v>
      </c>
      <c r="B81" s="713" t="s">
        <v>7706</v>
      </c>
      <c r="C81" s="711" t="str">
        <f>HYPERLINK(E81,"OP")</f>
        <v>OP</v>
      </c>
      <c r="D81" s="711" t="str">
        <f>HYPERLINK(F81,"Prj")</f>
        <v>Prj</v>
      </c>
      <c r="E81" s="631" t="s">
        <v>8521</v>
      </c>
      <c r="F81" s="413" t="s">
        <v>8522</v>
      </c>
      <c r="G81" s="414" t="s">
        <v>33</v>
      </c>
      <c r="H81" s="414" t="s">
        <v>33</v>
      </c>
      <c r="I81" s="694" t="s">
        <v>33</v>
      </c>
      <c r="J81" s="697" t="s">
        <v>7707</v>
      </c>
      <c r="K81" s="727" t="s">
        <v>33</v>
      </c>
      <c r="L81" s="736" t="s">
        <v>153</v>
      </c>
      <c r="M81" s="697" t="s">
        <v>7708</v>
      </c>
      <c r="N81" s="736" t="s">
        <v>18</v>
      </c>
      <c r="O81" s="736" t="s">
        <v>30</v>
      </c>
      <c r="P81" s="1080" t="s">
        <v>36</v>
      </c>
      <c r="Q81" s="1074" t="s">
        <v>33</v>
      </c>
      <c r="R81" s="698" t="s">
        <v>3888</v>
      </c>
      <c r="S81" s="1041" t="s">
        <v>33</v>
      </c>
      <c r="T81" s="908" t="s">
        <v>7709</v>
      </c>
      <c r="U81" s="905" t="s">
        <v>13823</v>
      </c>
      <c r="V81" s="905" t="s">
        <v>1415</v>
      </c>
      <c r="W81" s="1068" t="s">
        <v>1773</v>
      </c>
      <c r="X81" s="1064">
        <v>34264</v>
      </c>
      <c r="Y81" s="1066">
        <v>34718</v>
      </c>
      <c r="Z81" s="1046">
        <v>1995</v>
      </c>
      <c r="AA81" s="1064">
        <v>34890</v>
      </c>
      <c r="AB81" s="1065">
        <v>36342</v>
      </c>
      <c r="AC81" s="1066">
        <v>36707</v>
      </c>
      <c r="AD81" s="1049">
        <v>18</v>
      </c>
      <c r="AE81" s="746">
        <v>0</v>
      </c>
      <c r="AF81" s="744">
        <v>0</v>
      </c>
      <c r="AG81" s="690">
        <v>18</v>
      </c>
      <c r="AH81" s="747" t="s">
        <v>33</v>
      </c>
      <c r="AI81" s="744">
        <v>0</v>
      </c>
      <c r="AJ81" s="1101">
        <v>18</v>
      </c>
      <c r="AK81" s="1102">
        <v>16.69832109</v>
      </c>
      <c r="AL81" s="1085"/>
      <c r="AM81" s="632"/>
      <c r="AN81" s="632">
        <v>3</v>
      </c>
      <c r="AO81" s="632"/>
      <c r="AP81" s="632"/>
      <c r="AQ81" s="757"/>
      <c r="AR81" s="778" t="s">
        <v>9147</v>
      </c>
      <c r="AS81" s="784">
        <f>AT81+AU81</f>
        <v>5.47</v>
      </c>
      <c r="AT81" s="784">
        <v>5.47</v>
      </c>
      <c r="AU81" s="785">
        <v>0</v>
      </c>
      <c r="AV81" s="734" t="s">
        <v>1590</v>
      </c>
      <c r="AW81" s="697" t="s">
        <v>7710</v>
      </c>
      <c r="AX81" s="697" t="s">
        <v>7711</v>
      </c>
      <c r="AY81" s="823" t="s">
        <v>33</v>
      </c>
      <c r="AZ81" s="736"/>
      <c r="BA81" s="736"/>
      <c r="BB81" s="840" t="s">
        <v>82</v>
      </c>
      <c r="BC81" s="841" t="s">
        <v>26</v>
      </c>
      <c r="BD81" s="842" t="s">
        <v>82</v>
      </c>
      <c r="BE81" s="840" t="s">
        <v>82</v>
      </c>
      <c r="BF81" s="841" t="s">
        <v>82</v>
      </c>
      <c r="BG81" s="842" t="s">
        <v>82</v>
      </c>
      <c r="BH81" s="905" t="s">
        <v>4493</v>
      </c>
      <c r="BI81" s="903" t="s">
        <v>4705</v>
      </c>
      <c r="BJ81" s="905" t="s">
        <v>4485</v>
      </c>
      <c r="BK81" s="903" t="s">
        <v>10472</v>
      </c>
      <c r="BL81" s="905" t="s">
        <v>13075</v>
      </c>
      <c r="BM81" s="903" t="s">
        <v>13771</v>
      </c>
      <c r="BN81" s="905" t="s">
        <v>13072</v>
      </c>
      <c r="BO81" s="903" t="s">
        <v>4508</v>
      </c>
      <c r="BP81" s="905" t="s">
        <v>0</v>
      </c>
      <c r="BQ81" s="903" t="s">
        <v>0</v>
      </c>
      <c r="BR81" s="909">
        <v>67</v>
      </c>
      <c r="BS81" s="903" t="s">
        <v>4577</v>
      </c>
      <c r="BT81" s="909">
        <v>68</v>
      </c>
      <c r="BU81" s="903" t="s">
        <v>4557</v>
      </c>
      <c r="BV81" s="909">
        <v>89</v>
      </c>
      <c r="BW81" s="903" t="s">
        <v>4639</v>
      </c>
      <c r="BX81" s="905" t="s">
        <v>0</v>
      </c>
      <c r="BY81" s="903" t="s">
        <v>4492</v>
      </c>
      <c r="BZ81" s="905" t="s">
        <v>0</v>
      </c>
      <c r="CA81" s="903" t="s">
        <v>4492</v>
      </c>
      <c r="CB81" s="340">
        <v>10</v>
      </c>
      <c r="CC81" s="249">
        <f>IF(ISBLANK(AL81),0,1)</f>
        <v>0</v>
      </c>
      <c r="CD81" s="414">
        <f>IF(ISBLANK(AM81),0,1)</f>
        <v>0</v>
      </c>
      <c r="CE81" s="414">
        <f>IF(ISBLANK(AN81),0,1)</f>
        <v>1</v>
      </c>
      <c r="CF81" s="414">
        <f>IF(ISBLANK(AO81),0,1)</f>
        <v>0</v>
      </c>
      <c r="CG81" s="414">
        <f>IF(ISBLANK(AP81),0,1)</f>
        <v>0</v>
      </c>
      <c r="CH81" s="436">
        <f>IF(ISBLANK(AQ81),0,1)</f>
        <v>0</v>
      </c>
      <c r="CI81" s="435">
        <f>IF($W81="Dropped","-",DAYS360(X81,Y81,TRUE)/360)</f>
        <v>1.2416666666666667</v>
      </c>
      <c r="CJ81" s="416">
        <f>IF(OR($W81="Pipeline",$W81="Dropped"),"-",IF(OR($AA81="-",$AA81="n/a"),"-",DAYS360(Y81,AA81,TRUE)/360))</f>
        <v>0.47499999999999998</v>
      </c>
      <c r="CK81" s="416">
        <f>IF(OR($W81="Pipeline",$W81="Dropped"),"-",IF($AC81="-","-",IF(OR($AA81="-",$AA81="n/a"),DAYS360(Y81,AC81,TRUE)/360,DAYS360(AA81,AC81,TRUE)/360)))</f>
        <v>4.9722222222222223</v>
      </c>
      <c r="CL81" s="416">
        <f>IF(OR($W81="Pipeline",$W81="Dropped"),"-",IF($AC81="-","-",DAYS360(X81,AC81,TRUE)/360))</f>
        <v>6.6888888888888891</v>
      </c>
      <c r="CM81" s="437">
        <f>IF(OR($W81="Pipeline",$W81="Dropped"),"-",IF($AC81="-","-",DAYS360(AB81,AC81,TRUE)/360))</f>
        <v>0.99722222222222223</v>
      </c>
      <c r="CN81" s="344">
        <f>IF(W81="Closed",IF(AC81="-","-",YEAR(AC81)),"-")</f>
        <v>2000</v>
      </c>
      <c r="CO81" s="344" t="str">
        <f>IF(W81="Closed",IF(OR(BE81="S",BE81="MS",BE81="HS"),"S",IF(OR(BE81="U",BE81="MU",BE81="HU"),"U",IF(OR(BE81="NA",BE81="NR",BE81="NV",BE81="?",BE81="#"),"NR","-"))),"-")</f>
        <v>S</v>
      </c>
      <c r="CP81" s="249">
        <v>2</v>
      </c>
      <c r="CQ81" s="414">
        <v>1</v>
      </c>
      <c r="CR81" s="414">
        <v>2</v>
      </c>
      <c r="CS81" s="414">
        <v>0</v>
      </c>
      <c r="CT81" s="414">
        <v>0</v>
      </c>
      <c r="CU81" s="436">
        <v>0</v>
      </c>
      <c r="CV81" s="432" t="str">
        <f>IF(OR(DC81="-",DC81="",DC81="n/a"),"-",HYPERLINK(DC81,"PAD"))</f>
        <v>-</v>
      </c>
      <c r="CW81" s="417" t="str">
        <f>IF(OR(DD81="-",DD81="",DD81="n/a"),"-",HYPERLINK(DD81,"ICR"))</f>
        <v>ICR</v>
      </c>
      <c r="CX81" s="438" t="str">
        <f>IF(OR(DE81="-",DE81="",DE81="n/a"),"-",HYPERLINK(DE81,"IEG"))</f>
        <v>IEG</v>
      </c>
      <c r="CY81" s="687" t="str">
        <f>IF(OR(DF81="-",DF81="",DF81="n/a"),"-",HYPERLINK(DF81,"PPAR"))</f>
        <v>PPAR</v>
      </c>
      <c r="CZ81" s="665" t="str">
        <f>IF(OR(DG81="-",DG81="",DG81="n/a"),"-",HYPERLINK(DG81,"PCR"))</f>
        <v>-</v>
      </c>
      <c r="DA81" s="665" t="str">
        <f>IF(OR(DH81="-",DH81="",DH81="n/a"),"-",HYPERLINK(DH81,"PP"))</f>
        <v>-</v>
      </c>
      <c r="DB81" s="688" t="str">
        <f>IF(OR(DI81="-",DI81="",DI81="n/a"),"-",HYPERLINK(DI81,"TA"))</f>
        <v>-</v>
      </c>
      <c r="DC81" s="897" t="s">
        <v>33</v>
      </c>
      <c r="DD81" s="897" t="s">
        <v>10697</v>
      </c>
      <c r="DE81" s="897" t="s">
        <v>10698</v>
      </c>
      <c r="DF81" s="897" t="s">
        <v>10699</v>
      </c>
      <c r="DG81" s="897" t="s">
        <v>33</v>
      </c>
      <c r="DH81" s="897" t="s">
        <v>33</v>
      </c>
      <c r="DI81" s="897" t="s">
        <v>33</v>
      </c>
      <c r="DJ81" s="734"/>
    </row>
    <row r="82" spans="1:114" ht="14.1" customHeight="1" x14ac:dyDescent="0.25">
      <c r="A82" s="703">
        <f>ROW()-1</f>
        <v>81</v>
      </c>
      <c r="B82" s="710" t="s">
        <v>4909</v>
      </c>
      <c r="C82" s="711" t="str">
        <f>HYPERLINK(E82,"OP")</f>
        <v>OP</v>
      </c>
      <c r="D82" s="711" t="str">
        <f>HYPERLINK(F82,"Prj")</f>
        <v>Prj</v>
      </c>
      <c r="E82" s="663" t="s">
        <v>7215</v>
      </c>
      <c r="F82" s="422" t="s">
        <v>5853</v>
      </c>
      <c r="G82" s="414" t="s">
        <v>33</v>
      </c>
      <c r="H82" s="414" t="s">
        <v>33</v>
      </c>
      <c r="I82" s="694" t="s">
        <v>33</v>
      </c>
      <c r="J82" s="697" t="s">
        <v>4910</v>
      </c>
      <c r="K82" s="727" t="s">
        <v>33</v>
      </c>
      <c r="L82" s="736" t="s">
        <v>153</v>
      </c>
      <c r="M82" s="697" t="s">
        <v>353</v>
      </c>
      <c r="N82" s="736" t="s">
        <v>18</v>
      </c>
      <c r="O82" s="736" t="s">
        <v>54</v>
      </c>
      <c r="P82" s="1080" t="s">
        <v>1419</v>
      </c>
      <c r="Q82" s="1074" t="s">
        <v>33</v>
      </c>
      <c r="R82" s="698" t="s">
        <v>33</v>
      </c>
      <c r="S82" s="1041" t="s">
        <v>33</v>
      </c>
      <c r="T82" s="908" t="s">
        <v>10287</v>
      </c>
      <c r="U82" s="905" t="s">
        <v>13822</v>
      </c>
      <c r="V82" s="905" t="s">
        <v>612</v>
      </c>
      <c r="W82" s="1068" t="s">
        <v>1773</v>
      </c>
      <c r="X82" s="1064">
        <v>33849</v>
      </c>
      <c r="Y82" s="1066">
        <v>34520</v>
      </c>
      <c r="Z82" s="1046">
        <v>1995</v>
      </c>
      <c r="AA82" s="1064">
        <v>34570</v>
      </c>
      <c r="AB82" s="1065">
        <v>35795</v>
      </c>
      <c r="AC82" s="1066">
        <v>35976</v>
      </c>
      <c r="AD82" s="1049">
        <v>0</v>
      </c>
      <c r="AE82" s="746">
        <v>10.1</v>
      </c>
      <c r="AF82" s="744">
        <v>0</v>
      </c>
      <c r="AG82" s="690">
        <v>10.1</v>
      </c>
      <c r="AH82" s="747" t="s">
        <v>33</v>
      </c>
      <c r="AI82" s="744">
        <v>0</v>
      </c>
      <c r="AJ82" s="1101">
        <v>10.1</v>
      </c>
      <c r="AK82" s="1102">
        <v>10.72796306</v>
      </c>
      <c r="AL82" s="1085"/>
      <c r="AM82" s="632" t="s">
        <v>5628</v>
      </c>
      <c r="AN82" s="632"/>
      <c r="AO82" s="632"/>
      <c r="AP82" s="632"/>
      <c r="AQ82" s="757"/>
      <c r="AR82" s="783" t="s">
        <v>5646</v>
      </c>
      <c r="AS82" s="784">
        <f>AT82+AU82</f>
        <v>1.2450000000000001</v>
      </c>
      <c r="AT82" s="784">
        <v>1.2450000000000001</v>
      </c>
      <c r="AU82" s="785">
        <v>0</v>
      </c>
      <c r="AV82" s="806" t="s">
        <v>5647</v>
      </c>
      <c r="AW82" s="697" t="s">
        <v>4911</v>
      </c>
      <c r="AX82" s="697" t="s">
        <v>4912</v>
      </c>
      <c r="AY82" s="823" t="s">
        <v>33</v>
      </c>
      <c r="AZ82" s="736" t="s">
        <v>33</v>
      </c>
      <c r="BA82" s="736" t="s">
        <v>33</v>
      </c>
      <c r="BB82" s="840" t="s">
        <v>33</v>
      </c>
      <c r="BC82" s="841" t="s">
        <v>33</v>
      </c>
      <c r="BD82" s="842" t="s">
        <v>33</v>
      </c>
      <c r="BE82" s="840" t="s">
        <v>26</v>
      </c>
      <c r="BF82" s="841" t="s">
        <v>26</v>
      </c>
      <c r="BG82" s="842" t="s">
        <v>26</v>
      </c>
      <c r="BH82" s="905" t="s">
        <v>4485</v>
      </c>
      <c r="BI82" s="903" t="s">
        <v>10472</v>
      </c>
      <c r="BJ82" s="905" t="s">
        <v>4487</v>
      </c>
      <c r="BK82" s="903" t="s">
        <v>4683</v>
      </c>
      <c r="BL82" s="905" t="s">
        <v>4494</v>
      </c>
      <c r="BM82" s="903" t="s">
        <v>10485</v>
      </c>
      <c r="BN82" s="905" t="s">
        <v>4659</v>
      </c>
      <c r="BO82" s="903" t="s">
        <v>10494</v>
      </c>
      <c r="BP82" s="905" t="s">
        <v>13082</v>
      </c>
      <c r="BQ82" s="903" t="s">
        <v>13083</v>
      </c>
      <c r="BR82" s="909">
        <v>43</v>
      </c>
      <c r="BS82" s="903" t="s">
        <v>4496</v>
      </c>
      <c r="BT82" s="909">
        <v>40</v>
      </c>
      <c r="BU82" s="903" t="s">
        <v>4563</v>
      </c>
      <c r="BV82" s="909">
        <v>24</v>
      </c>
      <c r="BW82" s="903" t="s">
        <v>4540</v>
      </c>
      <c r="BX82" s="909">
        <v>28</v>
      </c>
      <c r="BY82" s="903" t="s">
        <v>4500</v>
      </c>
      <c r="BZ82" s="909">
        <v>27</v>
      </c>
      <c r="CA82" s="903" t="s">
        <v>4490</v>
      </c>
      <c r="CB82" s="340">
        <v>10</v>
      </c>
      <c r="CC82" s="249">
        <f>IF(ISBLANK(AL82),0,1)</f>
        <v>0</v>
      </c>
      <c r="CD82" s="414">
        <f>IF(ISBLANK(AM82),0,1)</f>
        <v>1</v>
      </c>
      <c r="CE82" s="414">
        <f>IF(ISBLANK(AN82),0,1)</f>
        <v>0</v>
      </c>
      <c r="CF82" s="414">
        <f>IF(ISBLANK(AO82),0,1)</f>
        <v>0</v>
      </c>
      <c r="CG82" s="414">
        <f>IF(ISBLANK(AP82),0,1)</f>
        <v>0</v>
      </c>
      <c r="CH82" s="436">
        <f>IF(ISBLANK(AQ82),0,1)</f>
        <v>0</v>
      </c>
      <c r="CI82" s="435">
        <f>IF($W82="Dropped","-",DAYS360(X82,Y82,TRUE)/360)</f>
        <v>1.8416666666666666</v>
      </c>
      <c r="CJ82" s="416">
        <f>IF(OR($W82="Pipeline",$W82="Dropped"),"-",IF(OR($AA82="-",$AA82="n/a"),"-",DAYS360(Y82,AA82,TRUE)/360))</f>
        <v>0.1361111111111111</v>
      </c>
      <c r="CK82" s="416">
        <f>IF(OR($W82="Pipeline",$W82="Dropped"),"-",IF($AC82="-","-",IF(OR($AA82="-",$AA82="n/a"),DAYS360(Y82,AC82,TRUE)/360,DAYS360(AA82,AC82,TRUE)/360)))</f>
        <v>3.85</v>
      </c>
      <c r="CL82" s="416">
        <f>IF(OR($W82="Pipeline",$W82="Dropped"),"-",IF($AC82="-","-",DAYS360(X82,AC82,TRUE)/360))</f>
        <v>5.8277777777777775</v>
      </c>
      <c r="CM82" s="437">
        <f>IF(OR($W82="Pipeline",$W82="Dropped"),"-",IF($AC82="-","-",DAYS360(AB82,AC82,TRUE)/360))</f>
        <v>0.5</v>
      </c>
      <c r="CN82" s="344">
        <f>IF(W82="Closed",IF(AC82="-","-",YEAR(AC82)),"-")</f>
        <v>1998</v>
      </c>
      <c r="CO82" s="344" t="str">
        <f>IF(W82="Closed",IF(OR(BE82="S",BE82="MS",BE82="HS"),"S",IF(OR(BE82="U",BE82="MU",BE82="HU"),"U",IF(OR(BE82="NA",BE82="NR",BE82="NV",BE82="?",BE82="#"),"NR","-"))),"-")</f>
        <v>S</v>
      </c>
      <c r="CP82" s="249">
        <v>0</v>
      </c>
      <c r="CQ82" s="414">
        <v>1</v>
      </c>
      <c r="CR82" s="414">
        <v>0</v>
      </c>
      <c r="CS82" s="414">
        <v>0</v>
      </c>
      <c r="CT82" s="414">
        <v>0</v>
      </c>
      <c r="CU82" s="436">
        <v>0</v>
      </c>
      <c r="CV82" s="432" t="str">
        <f>IF(OR(DC82="-",DC82="",DC82="n/a"),"-",HYPERLINK(DC82,"PAD"))</f>
        <v>-</v>
      </c>
      <c r="CW82" s="417" t="str">
        <f>IF(OR(DD82="-",DD82="",DD82="n/a"),"-",HYPERLINK(DD82,"ICR"))</f>
        <v>ICR</v>
      </c>
      <c r="CX82" s="438" t="str">
        <f>IF(OR(DE82="-",DE82="",DE82="n/a"),"-",HYPERLINK(DE82,"IEG"))</f>
        <v>IEG</v>
      </c>
      <c r="CY82" s="687" t="str">
        <f>IF(OR(DF82="-",DF82="",DF82="n/a"),"-",HYPERLINK(DF82,"PPAR"))</f>
        <v>PPAR</v>
      </c>
      <c r="CZ82" s="665" t="str">
        <f>IF(OR(DG82="-",DG82="",DG82="n/a"),"-",HYPERLINK(DG82,"PCR"))</f>
        <v>-</v>
      </c>
      <c r="DA82" s="665" t="str">
        <f>IF(OR(DH82="-",DH82="",DH82="n/a"),"-",HYPERLINK(DH82,"PP"))</f>
        <v>-</v>
      </c>
      <c r="DB82" s="688" t="str">
        <f>IF(OR(DI82="-",DI82="",DI82="n/a"),"-",HYPERLINK(DI82,"TA"))</f>
        <v>-</v>
      </c>
      <c r="DC82" s="897" t="s">
        <v>33</v>
      </c>
      <c r="DD82" s="897" t="s">
        <v>10700</v>
      </c>
      <c r="DE82" s="897" t="s">
        <v>10701</v>
      </c>
      <c r="DF82" s="897" t="s">
        <v>10702</v>
      </c>
      <c r="DG82" s="897" t="s">
        <v>33</v>
      </c>
      <c r="DH82" s="897" t="s">
        <v>33</v>
      </c>
      <c r="DI82" s="897" t="s">
        <v>33</v>
      </c>
      <c r="DJ82" s="806"/>
    </row>
    <row r="83" spans="1:114" ht="14.1" customHeight="1" x14ac:dyDescent="0.25">
      <c r="A83" s="702">
        <f>ROW()-1</f>
        <v>82</v>
      </c>
      <c r="B83" s="713" t="s">
        <v>7816</v>
      </c>
      <c r="C83" s="711" t="str">
        <f>HYPERLINK(E83,"OP")</f>
        <v>OP</v>
      </c>
      <c r="D83" s="711" t="str">
        <f>HYPERLINK(F83,"Prj")</f>
        <v>Prj</v>
      </c>
      <c r="E83" s="631" t="s">
        <v>8585</v>
      </c>
      <c r="F83" s="413" t="s">
        <v>8586</v>
      </c>
      <c r="G83" s="414" t="s">
        <v>33</v>
      </c>
      <c r="H83" s="414" t="s">
        <v>33</v>
      </c>
      <c r="I83" s="694" t="s">
        <v>33</v>
      </c>
      <c r="J83" s="697" t="s">
        <v>7652</v>
      </c>
      <c r="K83" s="727" t="s">
        <v>33</v>
      </c>
      <c r="L83" s="736" t="s">
        <v>153</v>
      </c>
      <c r="M83" s="697" t="s">
        <v>353</v>
      </c>
      <c r="N83" s="736" t="s">
        <v>18</v>
      </c>
      <c r="O83" s="736" t="s">
        <v>30</v>
      </c>
      <c r="P83" s="1080" t="s">
        <v>36</v>
      </c>
      <c r="Q83" s="1074" t="s">
        <v>33</v>
      </c>
      <c r="R83" s="698" t="s">
        <v>33</v>
      </c>
      <c r="S83" s="1041" t="s">
        <v>33</v>
      </c>
      <c r="T83" s="908" t="s">
        <v>3626</v>
      </c>
      <c r="U83" s="905" t="s">
        <v>13822</v>
      </c>
      <c r="V83" s="905" t="s">
        <v>1415</v>
      </c>
      <c r="W83" s="1068" t="s">
        <v>1773</v>
      </c>
      <c r="X83" s="1064">
        <v>34717</v>
      </c>
      <c r="Y83" s="1066">
        <v>35180</v>
      </c>
      <c r="Z83" s="1046">
        <v>1996</v>
      </c>
      <c r="AA83" s="1064">
        <v>35284</v>
      </c>
      <c r="AB83" s="1065">
        <v>37072</v>
      </c>
      <c r="AC83" s="1066">
        <v>37621</v>
      </c>
      <c r="AD83" s="1049">
        <v>0</v>
      </c>
      <c r="AE83" s="746">
        <v>14</v>
      </c>
      <c r="AF83" s="744">
        <v>0</v>
      </c>
      <c r="AG83" s="690">
        <v>14</v>
      </c>
      <c r="AH83" s="747" t="s">
        <v>33</v>
      </c>
      <c r="AI83" s="744">
        <v>0</v>
      </c>
      <c r="AJ83" s="1101">
        <v>16.354447969999999</v>
      </c>
      <c r="AK83" s="1102">
        <v>15.385432310000001</v>
      </c>
      <c r="AL83" s="1085"/>
      <c r="AM83" s="632"/>
      <c r="AN83" s="632">
        <v>3</v>
      </c>
      <c r="AO83" s="632"/>
      <c r="AP83" s="632"/>
      <c r="AQ83" s="757"/>
      <c r="AR83" s="778" t="s">
        <v>9148</v>
      </c>
      <c r="AS83" s="784">
        <f>AT83+AU83</f>
        <v>1.8</v>
      </c>
      <c r="AT83" s="784">
        <v>1.5</v>
      </c>
      <c r="AU83" s="785">
        <v>0.3</v>
      </c>
      <c r="AV83" s="734" t="s">
        <v>4257</v>
      </c>
      <c r="AW83" s="697" t="s">
        <v>4911</v>
      </c>
      <c r="AX83" s="697" t="s">
        <v>3547</v>
      </c>
      <c r="AY83" s="823" t="s">
        <v>33</v>
      </c>
      <c r="AZ83" s="736"/>
      <c r="BA83" s="736"/>
      <c r="BB83" s="840" t="s">
        <v>26</v>
      </c>
      <c r="BC83" s="841" t="s">
        <v>26</v>
      </c>
      <c r="BD83" s="842" t="s">
        <v>26</v>
      </c>
      <c r="BE83" s="840" t="s">
        <v>22</v>
      </c>
      <c r="BF83" s="841" t="s">
        <v>26</v>
      </c>
      <c r="BG83" s="842" t="s">
        <v>26</v>
      </c>
      <c r="BH83" s="905" t="s">
        <v>13072</v>
      </c>
      <c r="BI83" s="903" t="s">
        <v>4508</v>
      </c>
      <c r="BJ83" s="905" t="s">
        <v>4485</v>
      </c>
      <c r="BK83" s="903" t="s">
        <v>10472</v>
      </c>
      <c r="BL83" s="905" t="s">
        <v>13075</v>
      </c>
      <c r="BM83" s="903" t="s">
        <v>13771</v>
      </c>
      <c r="BN83" s="905" t="s">
        <v>0</v>
      </c>
      <c r="BO83" s="903" t="s">
        <v>0</v>
      </c>
      <c r="BP83" s="905" t="s">
        <v>0</v>
      </c>
      <c r="BQ83" s="903" t="s">
        <v>0</v>
      </c>
      <c r="BR83" s="909">
        <v>67</v>
      </c>
      <c r="BS83" s="903" t="s">
        <v>4577</v>
      </c>
      <c r="BT83" s="909">
        <v>69</v>
      </c>
      <c r="BU83" s="903" t="s">
        <v>4598</v>
      </c>
      <c r="BV83" s="909">
        <v>64</v>
      </c>
      <c r="BW83" s="903" t="s">
        <v>4625</v>
      </c>
      <c r="BX83" s="909">
        <v>57</v>
      </c>
      <c r="BY83" s="903" t="s">
        <v>4527</v>
      </c>
      <c r="BZ83" s="909">
        <v>63</v>
      </c>
      <c r="CA83" s="903" t="s">
        <v>4512</v>
      </c>
      <c r="CB83" s="340">
        <v>10</v>
      </c>
      <c r="CC83" s="249">
        <f>IF(ISBLANK(AL83),0,1)</f>
        <v>0</v>
      </c>
      <c r="CD83" s="414">
        <f>IF(ISBLANK(AM83),0,1)</f>
        <v>0</v>
      </c>
      <c r="CE83" s="414">
        <f>IF(ISBLANK(AN83),0,1)</f>
        <v>1</v>
      </c>
      <c r="CF83" s="414">
        <f>IF(ISBLANK(AO83),0,1)</f>
        <v>0</v>
      </c>
      <c r="CG83" s="414">
        <f>IF(ISBLANK(AP83),0,1)</f>
        <v>0</v>
      </c>
      <c r="CH83" s="436">
        <f>IF(ISBLANK(AQ83),0,1)</f>
        <v>0</v>
      </c>
      <c r="CI83" s="435">
        <f>IF($W83="Dropped","-",DAYS360(X83,Y83,TRUE)/360)</f>
        <v>1.2694444444444444</v>
      </c>
      <c r="CJ83" s="416">
        <f>IF(OR($W83="Pipeline",$W83="Dropped"),"-",IF(OR($AA83="-",$AA83="n/a"),"-",DAYS360(Y83,AA83,TRUE)/360))</f>
        <v>0.28333333333333333</v>
      </c>
      <c r="CK83" s="416">
        <f>IF(OR($W83="Pipeline",$W83="Dropped"),"-",IF($AC83="-","-",IF(OR($AA83="-",$AA83="n/a"),DAYS360(Y83,AC83,TRUE)/360,DAYS360(AA83,AC83,TRUE)/360)))</f>
        <v>6.3972222222222221</v>
      </c>
      <c r="CL83" s="416">
        <f>IF(OR($W83="Pipeline",$W83="Dropped"),"-",IF($AC83="-","-",DAYS360(X83,AC83,TRUE)/360))</f>
        <v>7.95</v>
      </c>
      <c r="CM83" s="437">
        <f>IF(OR($W83="Pipeline",$W83="Dropped"),"-",IF($AC83="-","-",DAYS360(AB83,AC83,TRUE)/360))</f>
        <v>1.5</v>
      </c>
      <c r="CN83" s="344">
        <f>IF(W83="Closed",IF(AC83="-","-",YEAR(AC83)),"-")</f>
        <v>2002</v>
      </c>
      <c r="CO83" s="344" t="str">
        <f>IF(W83="Closed",IF(OR(BE83="S",BE83="MS",BE83="HS"),"S",IF(OR(BE83="U",BE83="MU",BE83="HU"),"U",IF(OR(BE83="NA",BE83="NR",BE83="NV",BE83="?",BE83="#"),"NR","-"))),"-")</f>
        <v>S</v>
      </c>
      <c r="CP83" s="249">
        <v>0</v>
      </c>
      <c r="CQ83" s="414">
        <v>1</v>
      </c>
      <c r="CR83" s="414">
        <v>1</v>
      </c>
      <c r="CS83" s="414">
        <v>1</v>
      </c>
      <c r="CT83" s="414">
        <v>0</v>
      </c>
      <c r="CU83" s="436">
        <v>0</v>
      </c>
      <c r="CV83" s="432" t="str">
        <f>IF(OR(DC83="-",DC83="",DC83="n/a"),"-",HYPERLINK(DC83,"PAD"))</f>
        <v>-</v>
      </c>
      <c r="CW83" s="417" t="str">
        <f>IF(OR(DD83="-",DD83="",DD83="n/a"),"-",HYPERLINK(DD83,"ICR"))</f>
        <v>ICR</v>
      </c>
      <c r="CX83" s="438" t="str">
        <f>IF(OR(DE83="-",DE83="",DE83="n/a"),"-",HYPERLINK(DE83,"IEG"))</f>
        <v>IEG</v>
      </c>
      <c r="CY83" s="687" t="str">
        <f>IF(OR(DF83="-",DF83="",DF83="n/a"),"-",HYPERLINK(DF83,"PPAR"))</f>
        <v>-</v>
      </c>
      <c r="CZ83" s="665" t="str">
        <f>IF(OR(DG83="-",DG83="",DG83="n/a"),"-",HYPERLINK(DG83,"PCR"))</f>
        <v>-</v>
      </c>
      <c r="DA83" s="665" t="str">
        <f>IF(OR(DH83="-",DH83="",DH83="n/a"),"-",HYPERLINK(DH83,"PP"))</f>
        <v>-</v>
      </c>
      <c r="DB83" s="688" t="str">
        <f>IF(OR(DI83="-",DI83="",DI83="n/a"),"-",HYPERLINK(DI83,"TA"))</f>
        <v>-</v>
      </c>
      <c r="DC83" s="897" t="s">
        <v>33</v>
      </c>
      <c r="DD83" s="897" t="s">
        <v>10703</v>
      </c>
      <c r="DE83" s="897" t="s">
        <v>10704</v>
      </c>
      <c r="DF83" s="897" t="s">
        <v>33</v>
      </c>
      <c r="DG83" s="897" t="s">
        <v>33</v>
      </c>
      <c r="DH83" s="897" t="s">
        <v>33</v>
      </c>
      <c r="DI83" s="897" t="s">
        <v>33</v>
      </c>
      <c r="DJ83" s="806"/>
    </row>
    <row r="84" spans="1:114" ht="14.1" customHeight="1" x14ac:dyDescent="0.25">
      <c r="A84" s="702">
        <f>ROW()-1</f>
        <v>83</v>
      </c>
      <c r="B84" s="719" t="s">
        <v>8311</v>
      </c>
      <c r="C84" s="711" t="str">
        <f>HYPERLINK(E84,"OP")</f>
        <v>OP</v>
      </c>
      <c r="D84" s="711" t="str">
        <f>HYPERLINK(F84,"Prj")</f>
        <v>Prj</v>
      </c>
      <c r="E84" s="631" t="s">
        <v>8873</v>
      </c>
      <c r="F84" s="413" t="s">
        <v>8874</v>
      </c>
      <c r="G84" s="414" t="s">
        <v>33</v>
      </c>
      <c r="H84" s="414" t="s">
        <v>33</v>
      </c>
      <c r="I84" s="694" t="s">
        <v>33</v>
      </c>
      <c r="J84" s="697" t="s">
        <v>8312</v>
      </c>
      <c r="K84" s="727" t="s">
        <v>33</v>
      </c>
      <c r="L84" s="736" t="s">
        <v>153</v>
      </c>
      <c r="M84" s="697" t="s">
        <v>599</v>
      </c>
      <c r="N84" s="736" t="s">
        <v>18</v>
      </c>
      <c r="O84" s="736" t="s">
        <v>30</v>
      </c>
      <c r="P84" s="1080" t="s">
        <v>1742</v>
      </c>
      <c r="Q84" s="1074" t="s">
        <v>33</v>
      </c>
      <c r="R84" s="698" t="s">
        <v>33</v>
      </c>
      <c r="S84" s="1041" t="s">
        <v>33</v>
      </c>
      <c r="T84" s="908" t="s">
        <v>8313</v>
      </c>
      <c r="U84" s="905" t="s">
        <v>13823</v>
      </c>
      <c r="V84" s="905" t="s">
        <v>1417</v>
      </c>
      <c r="W84" s="1068" t="s">
        <v>1773</v>
      </c>
      <c r="X84" s="1064">
        <v>33704</v>
      </c>
      <c r="Y84" s="1066">
        <v>34865</v>
      </c>
      <c r="Z84" s="1046">
        <v>1995</v>
      </c>
      <c r="AA84" s="1064">
        <v>35061</v>
      </c>
      <c r="AB84" s="1065">
        <v>36707</v>
      </c>
      <c r="AC84" s="1066">
        <v>37072</v>
      </c>
      <c r="AD84" s="1049">
        <v>38</v>
      </c>
      <c r="AE84" s="746">
        <v>0</v>
      </c>
      <c r="AF84" s="744">
        <v>0</v>
      </c>
      <c r="AG84" s="690">
        <v>38</v>
      </c>
      <c r="AH84" s="747" t="s">
        <v>33</v>
      </c>
      <c r="AI84" s="744">
        <v>0</v>
      </c>
      <c r="AJ84" s="1101">
        <v>38</v>
      </c>
      <c r="AK84" s="1102">
        <v>37.459117190000001</v>
      </c>
      <c r="AL84" s="1085"/>
      <c r="AM84" s="632"/>
      <c r="AN84" s="632">
        <v>10</v>
      </c>
      <c r="AO84" s="632"/>
      <c r="AP84" s="632"/>
      <c r="AQ84" s="757"/>
      <c r="AR84" s="778" t="s">
        <v>9335</v>
      </c>
      <c r="AS84" s="784">
        <f>AT84+AU84</f>
        <v>1.31</v>
      </c>
      <c r="AT84" s="784">
        <v>0.98</v>
      </c>
      <c r="AU84" s="785">
        <v>0.33000000000000007</v>
      </c>
      <c r="AV84" s="811" t="s">
        <v>9336</v>
      </c>
      <c r="AW84" s="697" t="s">
        <v>8314</v>
      </c>
      <c r="AX84" s="697" t="s">
        <v>8315</v>
      </c>
      <c r="AY84" s="823" t="s">
        <v>33</v>
      </c>
      <c r="AZ84" s="736"/>
      <c r="BA84" s="736"/>
      <c r="BB84" s="840" t="s">
        <v>26</v>
      </c>
      <c r="BC84" s="841" t="s">
        <v>26</v>
      </c>
      <c r="BD84" s="842" t="s">
        <v>82</v>
      </c>
      <c r="BE84" s="840" t="s">
        <v>26</v>
      </c>
      <c r="BF84" s="841" t="s">
        <v>26</v>
      </c>
      <c r="BG84" s="842" t="s">
        <v>26</v>
      </c>
      <c r="BH84" s="905" t="s">
        <v>4602</v>
      </c>
      <c r="BI84" s="903" t="s">
        <v>10480</v>
      </c>
      <c r="BJ84" s="905" t="s">
        <v>0</v>
      </c>
      <c r="BK84" s="903" t="s">
        <v>0</v>
      </c>
      <c r="BL84" s="905" t="s">
        <v>0</v>
      </c>
      <c r="BM84" s="903" t="s">
        <v>0</v>
      </c>
      <c r="BN84" s="905" t="s">
        <v>0</v>
      </c>
      <c r="BO84" s="903" t="s">
        <v>0</v>
      </c>
      <c r="BP84" s="905" t="s">
        <v>0</v>
      </c>
      <c r="BQ84" s="903" t="s">
        <v>0</v>
      </c>
      <c r="BR84" s="909">
        <v>74</v>
      </c>
      <c r="BS84" s="903" t="s">
        <v>4588</v>
      </c>
      <c r="BT84" s="909">
        <v>73</v>
      </c>
      <c r="BU84" s="903" t="s">
        <v>4534</v>
      </c>
      <c r="BV84" s="909">
        <v>44</v>
      </c>
      <c r="BW84" s="903" t="s">
        <v>4550</v>
      </c>
      <c r="BX84" s="909">
        <v>84</v>
      </c>
      <c r="BY84" s="903" t="s">
        <v>4619</v>
      </c>
      <c r="BZ84" s="905" t="s">
        <v>0</v>
      </c>
      <c r="CA84" s="903" t="s">
        <v>4492</v>
      </c>
      <c r="CB84" s="340">
        <v>10</v>
      </c>
      <c r="CC84" s="249">
        <f>IF(ISBLANK(AL84),0,1)</f>
        <v>0</v>
      </c>
      <c r="CD84" s="414">
        <f>IF(ISBLANK(AM84),0,1)</f>
        <v>0</v>
      </c>
      <c r="CE84" s="414">
        <f>IF(ISBLANK(AN84),0,1)</f>
        <v>1</v>
      </c>
      <c r="CF84" s="414">
        <f>IF(ISBLANK(AO84),0,1)</f>
        <v>0</v>
      </c>
      <c r="CG84" s="414">
        <f>IF(ISBLANK(AP84),0,1)</f>
        <v>0</v>
      </c>
      <c r="CH84" s="436">
        <f>IF(ISBLANK(AQ84),0,1)</f>
        <v>0</v>
      </c>
      <c r="CI84" s="435">
        <f>IF($W84="Dropped","-",DAYS360(X84,Y84,TRUE)/360)</f>
        <v>3.1805555555555554</v>
      </c>
      <c r="CJ84" s="416">
        <f>IF(OR($W84="Pipeline",$W84="Dropped"),"-",IF(OR($AA84="-",$AA84="n/a"),"-",DAYS360(Y84,AA84,TRUE)/360))</f>
        <v>0.53611111111111109</v>
      </c>
      <c r="CK84" s="416">
        <f>IF(OR($W84="Pipeline",$W84="Dropped"),"-",IF($AC84="-","-",IF(OR($AA84="-",$AA84="n/a"),DAYS360(Y84,AC84,TRUE)/360,DAYS360(AA84,AC84,TRUE)/360)))</f>
        <v>5.5055555555555555</v>
      </c>
      <c r="CL84" s="416">
        <f>IF(OR($W84="Pipeline",$W84="Dropped"),"-",IF($AC84="-","-",DAYS360(X84,AC84,TRUE)/360))</f>
        <v>9.2222222222222214</v>
      </c>
      <c r="CM84" s="437">
        <f>IF(OR($W84="Pipeline",$W84="Dropped"),"-",IF($AC84="-","-",DAYS360(AB84,AC84,TRUE)/360))</f>
        <v>1</v>
      </c>
      <c r="CN84" s="344">
        <f>IF(W84="Closed",IF(AC84="-","-",YEAR(AC84)),"-")</f>
        <v>2001</v>
      </c>
      <c r="CO84" s="344" t="str">
        <f>IF(W84="Closed",IF(OR(BE84="S",BE84="MS",BE84="HS"),"S",IF(OR(BE84="U",BE84="MU",BE84="HU"),"U",IF(OR(BE84="NA",BE84="NR",BE84="NV",BE84="?",BE84="#"),"NR","-"))),"-")</f>
        <v>S</v>
      </c>
      <c r="CP84" s="249">
        <v>0</v>
      </c>
      <c r="CQ84" s="414">
        <v>1</v>
      </c>
      <c r="CR84" s="414">
        <v>1</v>
      </c>
      <c r="CS84" s="414">
        <v>0</v>
      </c>
      <c r="CT84" s="414">
        <v>0</v>
      </c>
      <c r="CU84" s="436">
        <v>0</v>
      </c>
      <c r="CV84" s="432" t="str">
        <f>IF(OR(DC84="-",DC84="",DC84="n/a"),"-",HYPERLINK(DC84,"PAD"))</f>
        <v>-</v>
      </c>
      <c r="CW84" s="417" t="str">
        <f>IF(OR(DD84="-",DD84="",DD84="n/a"),"-",HYPERLINK(DD84,"ICR"))</f>
        <v>ICR</v>
      </c>
      <c r="CX84" s="438" t="str">
        <f>IF(OR(DE84="-",DE84="",DE84="n/a"),"-",HYPERLINK(DE84,"IEG"))</f>
        <v>IEG</v>
      </c>
      <c r="CY84" s="687" t="str">
        <f>IF(OR(DF84="-",DF84="",DF84="n/a"),"-",HYPERLINK(DF84,"PPAR"))</f>
        <v>-</v>
      </c>
      <c r="CZ84" s="665" t="str">
        <f>IF(OR(DG84="-",DG84="",DG84="n/a"),"-",HYPERLINK(DG84,"PCR"))</f>
        <v>-</v>
      </c>
      <c r="DA84" s="665" t="str">
        <f>IF(OR(DH84="-",DH84="",DH84="n/a"),"-",HYPERLINK(DH84,"PP"))</f>
        <v>-</v>
      </c>
      <c r="DB84" s="688" t="str">
        <f>IF(OR(DI84="-",DI84="",DI84="n/a"),"-",HYPERLINK(DI84,"TA"))</f>
        <v>-</v>
      </c>
      <c r="DC84" s="897" t="s">
        <v>33</v>
      </c>
      <c r="DD84" s="897" t="s">
        <v>10705</v>
      </c>
      <c r="DE84" s="897" t="s">
        <v>10706</v>
      </c>
      <c r="DF84" s="897" t="s">
        <v>33</v>
      </c>
      <c r="DG84" s="897" t="s">
        <v>33</v>
      </c>
      <c r="DH84" s="897" t="s">
        <v>33</v>
      </c>
      <c r="DI84" s="897" t="s">
        <v>33</v>
      </c>
      <c r="DJ84" s="806"/>
    </row>
    <row r="85" spans="1:114" ht="14.1" customHeight="1" x14ac:dyDescent="0.25">
      <c r="A85" s="703">
        <f>ROW()-1</f>
        <v>84</v>
      </c>
      <c r="B85" s="713" t="s">
        <v>7651</v>
      </c>
      <c r="C85" s="711" t="str">
        <f>HYPERLINK(E85,"OP")</f>
        <v>OP</v>
      </c>
      <c r="D85" s="711" t="str">
        <f>HYPERLINK(F85,"Prj")</f>
        <v>Prj</v>
      </c>
      <c r="E85" s="631" t="s">
        <v>8501</v>
      </c>
      <c r="F85" s="413" t="s">
        <v>8502</v>
      </c>
      <c r="G85" s="414" t="s">
        <v>33</v>
      </c>
      <c r="H85" s="414" t="s">
        <v>33</v>
      </c>
      <c r="I85" s="694" t="s">
        <v>33</v>
      </c>
      <c r="J85" s="697" t="s">
        <v>7652</v>
      </c>
      <c r="K85" s="727" t="s">
        <v>33</v>
      </c>
      <c r="L85" s="736" t="s">
        <v>153</v>
      </c>
      <c r="M85" s="697" t="s">
        <v>601</v>
      </c>
      <c r="N85" s="736" t="s">
        <v>18</v>
      </c>
      <c r="O85" s="736" t="s">
        <v>30</v>
      </c>
      <c r="P85" s="1080" t="s">
        <v>36</v>
      </c>
      <c r="Q85" s="1074" t="s">
        <v>33</v>
      </c>
      <c r="R85" s="698" t="s">
        <v>33</v>
      </c>
      <c r="S85" s="1041" t="s">
        <v>33</v>
      </c>
      <c r="T85" s="908" t="s">
        <v>7653</v>
      </c>
      <c r="U85" s="905" t="s">
        <v>13707</v>
      </c>
      <c r="V85" s="905" t="s">
        <v>1415</v>
      </c>
      <c r="W85" s="1068" t="s">
        <v>1773</v>
      </c>
      <c r="X85" s="1064">
        <v>34439</v>
      </c>
      <c r="Y85" s="1066">
        <v>35199</v>
      </c>
      <c r="Z85" s="1046">
        <v>1996</v>
      </c>
      <c r="AA85" s="1064">
        <v>35367</v>
      </c>
      <c r="AB85" s="1065">
        <v>37072</v>
      </c>
      <c r="AC85" s="1066">
        <v>37164</v>
      </c>
      <c r="AD85" s="1049">
        <v>0</v>
      </c>
      <c r="AE85" s="746">
        <v>18.5</v>
      </c>
      <c r="AF85" s="744">
        <v>0</v>
      </c>
      <c r="AG85" s="690">
        <v>18.5</v>
      </c>
      <c r="AH85" s="747" t="s">
        <v>33</v>
      </c>
      <c r="AI85" s="744">
        <v>0</v>
      </c>
      <c r="AJ85" s="1101">
        <v>17.412945619999999</v>
      </c>
      <c r="AK85" s="1102">
        <v>15.90273638</v>
      </c>
      <c r="AL85" s="1085"/>
      <c r="AM85" s="632"/>
      <c r="AN85" s="632">
        <v>3</v>
      </c>
      <c r="AO85" s="632"/>
      <c r="AP85" s="632"/>
      <c r="AQ85" s="757"/>
      <c r="AR85" s="778" t="s">
        <v>9149</v>
      </c>
      <c r="AS85" s="784">
        <f>AT85+AU85</f>
        <v>4.5</v>
      </c>
      <c r="AT85" s="784">
        <v>3.95</v>
      </c>
      <c r="AU85" s="785">
        <v>0.55000000000000004</v>
      </c>
      <c r="AV85" s="734" t="s">
        <v>9150</v>
      </c>
      <c r="AW85" s="697" t="s">
        <v>7654</v>
      </c>
      <c r="AX85" s="697" t="s">
        <v>3547</v>
      </c>
      <c r="AY85" s="823" t="s">
        <v>33</v>
      </c>
      <c r="AZ85" s="736"/>
      <c r="BA85" s="736"/>
      <c r="BB85" s="840" t="s">
        <v>26</v>
      </c>
      <c r="BC85" s="841" t="s">
        <v>82</v>
      </c>
      <c r="BD85" s="842" t="s">
        <v>82</v>
      </c>
      <c r="BE85" s="840" t="s">
        <v>26</v>
      </c>
      <c r="BF85" s="841" t="s">
        <v>82</v>
      </c>
      <c r="BG85" s="842" t="s">
        <v>82</v>
      </c>
      <c r="BH85" s="905" t="s">
        <v>13072</v>
      </c>
      <c r="BI85" s="903" t="s">
        <v>4508</v>
      </c>
      <c r="BJ85" s="905" t="s">
        <v>4485</v>
      </c>
      <c r="BK85" s="903" t="s">
        <v>10472</v>
      </c>
      <c r="BL85" s="905" t="s">
        <v>0</v>
      </c>
      <c r="BM85" s="903" t="s">
        <v>0</v>
      </c>
      <c r="BN85" s="905" t="s">
        <v>0</v>
      </c>
      <c r="BO85" s="903" t="s">
        <v>0</v>
      </c>
      <c r="BP85" s="905" t="s">
        <v>0</v>
      </c>
      <c r="BQ85" s="903" t="s">
        <v>0</v>
      </c>
      <c r="BR85" s="909">
        <v>67</v>
      </c>
      <c r="BS85" s="903" t="s">
        <v>4577</v>
      </c>
      <c r="BT85" s="909">
        <v>63</v>
      </c>
      <c r="BU85" s="903" t="s">
        <v>4512</v>
      </c>
      <c r="BV85" s="909">
        <v>93</v>
      </c>
      <c r="BW85" s="903" t="s">
        <v>4651</v>
      </c>
      <c r="BX85" s="909">
        <v>69</v>
      </c>
      <c r="BY85" s="903" t="s">
        <v>4598</v>
      </c>
      <c r="BZ85" s="905" t="s">
        <v>0</v>
      </c>
      <c r="CA85" s="903" t="s">
        <v>4492</v>
      </c>
      <c r="CB85" s="340">
        <v>10</v>
      </c>
      <c r="CC85" s="249">
        <f>IF(ISBLANK(AL85),0,1)</f>
        <v>0</v>
      </c>
      <c r="CD85" s="414">
        <f>IF(ISBLANK(AM85),0,1)</f>
        <v>0</v>
      </c>
      <c r="CE85" s="414">
        <f>IF(ISBLANK(AN85),0,1)</f>
        <v>1</v>
      </c>
      <c r="CF85" s="414">
        <f>IF(ISBLANK(AO85),0,1)</f>
        <v>0</v>
      </c>
      <c r="CG85" s="414">
        <f>IF(ISBLANK(AP85),0,1)</f>
        <v>0</v>
      </c>
      <c r="CH85" s="436">
        <f>IF(ISBLANK(AQ85),0,1)</f>
        <v>0</v>
      </c>
      <c r="CI85" s="435">
        <f>IF($W85="Dropped","-",DAYS360(X85,Y85,TRUE)/360)</f>
        <v>2.0805555555555557</v>
      </c>
      <c r="CJ85" s="416">
        <f>IF(OR($W85="Pipeline",$W85="Dropped"),"-",IF(OR($AA85="-",$AA85="n/a"),"-",DAYS360(Y85,AA85,TRUE)/360))</f>
        <v>0.45833333333333331</v>
      </c>
      <c r="CK85" s="416">
        <f>IF(OR($W85="Pipeline",$W85="Dropped"),"-",IF($AC85="-","-",IF(OR($AA85="-",$AA85="n/a"),DAYS360(Y85,AC85,TRUE)/360,DAYS360(AA85,AC85,TRUE)/360)))</f>
        <v>4.9194444444444443</v>
      </c>
      <c r="CL85" s="416">
        <f>IF(OR($W85="Pipeline",$W85="Dropped"),"-",IF($AC85="-","-",DAYS360(X85,AC85,TRUE)/360))</f>
        <v>7.458333333333333</v>
      </c>
      <c r="CM85" s="437">
        <f>IF(OR($W85="Pipeline",$W85="Dropped"),"-",IF($AC85="-","-",DAYS360(AB85,AC85,TRUE)/360))</f>
        <v>0.25</v>
      </c>
      <c r="CN85" s="344">
        <f>IF(W85="Closed",IF(AC85="-","-",YEAR(AC85)),"-")</f>
        <v>2001</v>
      </c>
      <c r="CO85" s="344" t="str">
        <f>IF(W85="Closed",IF(OR(BE85="S",BE85="MS",BE85="HS"),"S",IF(OR(BE85="U",BE85="MU",BE85="HU"),"U",IF(OR(BE85="NA",BE85="NR",BE85="NV",BE85="?",BE85="#"),"NR","-"))),"-")</f>
        <v>S</v>
      </c>
      <c r="CP85" s="249">
        <v>0</v>
      </c>
      <c r="CQ85" s="414">
        <v>0</v>
      </c>
      <c r="CR85" s="414">
        <v>1</v>
      </c>
      <c r="CS85" s="414">
        <v>0</v>
      </c>
      <c r="CT85" s="414">
        <v>0</v>
      </c>
      <c r="CU85" s="436">
        <v>0</v>
      </c>
      <c r="CV85" s="432" t="str">
        <f>IF(OR(DC85="-",DC85="",DC85="n/a"),"-",HYPERLINK(DC85,"PAD"))</f>
        <v>-</v>
      </c>
      <c r="CW85" s="417" t="str">
        <f>IF(OR(DD85="-",DD85="",DD85="n/a"),"-",HYPERLINK(DD85,"ICR"))</f>
        <v>ICR</v>
      </c>
      <c r="CX85" s="438" t="str">
        <f>IF(OR(DE85="-",DE85="",DE85="n/a"),"-",HYPERLINK(DE85,"IEG"))</f>
        <v>IEG</v>
      </c>
      <c r="CY85" s="687" t="str">
        <f>IF(OR(DF85="-",DF85="",DF85="n/a"),"-",HYPERLINK(DF85,"PPAR"))</f>
        <v>PPAR</v>
      </c>
      <c r="CZ85" s="665" t="str">
        <f>IF(OR(DG85="-",DG85="",DG85="n/a"),"-",HYPERLINK(DG85,"PCR"))</f>
        <v>-</v>
      </c>
      <c r="DA85" s="665" t="str">
        <f>IF(OR(DH85="-",DH85="",DH85="n/a"),"-",HYPERLINK(DH85,"PP"))</f>
        <v>-</v>
      </c>
      <c r="DB85" s="688" t="str">
        <f>IF(OR(DI85="-",DI85="",DI85="n/a"),"-",HYPERLINK(DI85,"TA"))</f>
        <v>-</v>
      </c>
      <c r="DC85" s="897" t="s">
        <v>33</v>
      </c>
      <c r="DD85" s="897" t="s">
        <v>10707</v>
      </c>
      <c r="DE85" s="897" t="s">
        <v>10708</v>
      </c>
      <c r="DF85" s="897" t="s">
        <v>10709</v>
      </c>
      <c r="DG85" s="897" t="s">
        <v>33</v>
      </c>
      <c r="DH85" s="897" t="s">
        <v>33</v>
      </c>
      <c r="DI85" s="897" t="s">
        <v>33</v>
      </c>
      <c r="DJ85" s="734"/>
    </row>
    <row r="86" spans="1:114" ht="14.1" customHeight="1" x14ac:dyDescent="0.25">
      <c r="A86" s="702">
        <f>ROW()-1</f>
        <v>85</v>
      </c>
      <c r="B86" s="713" t="s">
        <v>8138</v>
      </c>
      <c r="C86" s="711" t="str">
        <f>HYPERLINK(E86,"OP")</f>
        <v>OP</v>
      </c>
      <c r="D86" s="711" t="str">
        <f>HYPERLINK(F86,"Prj")</f>
        <v>Prj</v>
      </c>
      <c r="E86" s="631" t="s">
        <v>8779</v>
      </c>
      <c r="F86" s="413" t="s">
        <v>8780</v>
      </c>
      <c r="G86" s="414" t="s">
        <v>33</v>
      </c>
      <c r="H86" s="414" t="s">
        <v>33</v>
      </c>
      <c r="I86" s="694" t="s">
        <v>33</v>
      </c>
      <c r="J86" s="697" t="s">
        <v>8139</v>
      </c>
      <c r="K86" s="727" t="s">
        <v>33</v>
      </c>
      <c r="L86" s="736" t="s">
        <v>153</v>
      </c>
      <c r="M86" s="697" t="s">
        <v>933</v>
      </c>
      <c r="N86" s="736" t="s">
        <v>18</v>
      </c>
      <c r="O86" s="736" t="s">
        <v>30</v>
      </c>
      <c r="P86" s="1080" t="s">
        <v>19</v>
      </c>
      <c r="Q86" s="1074" t="s">
        <v>33</v>
      </c>
      <c r="R86" s="698" t="s">
        <v>33</v>
      </c>
      <c r="S86" s="1041" t="s">
        <v>33</v>
      </c>
      <c r="T86" s="908" t="s">
        <v>8140</v>
      </c>
      <c r="U86" s="905" t="s">
        <v>13823</v>
      </c>
      <c r="V86" s="905" t="s">
        <v>13821</v>
      </c>
      <c r="W86" s="1068" t="s">
        <v>1773</v>
      </c>
      <c r="X86" s="1064">
        <v>34421</v>
      </c>
      <c r="Y86" s="1066">
        <v>35479</v>
      </c>
      <c r="Z86" s="1046">
        <v>1997</v>
      </c>
      <c r="AA86" s="1064">
        <v>35808</v>
      </c>
      <c r="AB86" s="1065">
        <v>37530</v>
      </c>
      <c r="AC86" s="1066">
        <v>38503</v>
      </c>
      <c r="AD86" s="1049">
        <v>3.7</v>
      </c>
      <c r="AE86" s="746">
        <v>0</v>
      </c>
      <c r="AF86" s="744">
        <v>0</v>
      </c>
      <c r="AG86" s="690">
        <v>3.7</v>
      </c>
      <c r="AH86" s="747" t="s">
        <v>33</v>
      </c>
      <c r="AI86" s="744">
        <v>0</v>
      </c>
      <c r="AJ86" s="1101">
        <v>3.7</v>
      </c>
      <c r="AK86" s="1102">
        <v>3.7</v>
      </c>
      <c r="AL86" s="1085"/>
      <c r="AM86" s="632"/>
      <c r="AN86" s="632">
        <v>4</v>
      </c>
      <c r="AO86" s="632"/>
      <c r="AP86" s="632"/>
      <c r="AQ86" s="757"/>
      <c r="AR86" s="778" t="s">
        <v>9252</v>
      </c>
      <c r="AS86" s="784">
        <f>AT86+AU86</f>
        <v>12.4</v>
      </c>
      <c r="AT86" s="784">
        <v>2.2599999999999998</v>
      </c>
      <c r="AU86" s="785">
        <v>10.14</v>
      </c>
      <c r="AV86" s="806" t="s">
        <v>9253</v>
      </c>
      <c r="AW86" s="697" t="s">
        <v>7856</v>
      </c>
      <c r="AX86" s="697" t="s">
        <v>8141</v>
      </c>
      <c r="AY86" s="823">
        <v>38494</v>
      </c>
      <c r="AZ86" s="736" t="s">
        <v>26</v>
      </c>
      <c r="BA86" s="736" t="s">
        <v>26</v>
      </c>
      <c r="BB86" s="840" t="s">
        <v>26</v>
      </c>
      <c r="BC86" s="841" t="s">
        <v>26</v>
      </c>
      <c r="BD86" s="846" t="s">
        <v>33</v>
      </c>
      <c r="BE86" s="840" t="s">
        <v>26</v>
      </c>
      <c r="BF86" s="841" t="s">
        <v>26</v>
      </c>
      <c r="BG86" s="842" t="s">
        <v>26</v>
      </c>
      <c r="BH86" s="905" t="s">
        <v>13077</v>
      </c>
      <c r="BI86" s="903" t="s">
        <v>9680</v>
      </c>
      <c r="BJ86" s="905" t="s">
        <v>4485</v>
      </c>
      <c r="BK86" s="903" t="s">
        <v>10472</v>
      </c>
      <c r="BL86" s="905" t="s">
        <v>0</v>
      </c>
      <c r="BM86" s="903" t="s">
        <v>0</v>
      </c>
      <c r="BN86" s="905" t="s">
        <v>0</v>
      </c>
      <c r="BO86" s="903" t="s">
        <v>0</v>
      </c>
      <c r="BP86" s="905" t="s">
        <v>0</v>
      </c>
      <c r="BQ86" s="903" t="s">
        <v>0</v>
      </c>
      <c r="BR86" s="909">
        <v>55</v>
      </c>
      <c r="BS86" s="903" t="s">
        <v>4541</v>
      </c>
      <c r="BT86" s="909">
        <v>54</v>
      </c>
      <c r="BU86" s="903" t="s">
        <v>4553</v>
      </c>
      <c r="BV86" s="909">
        <v>53</v>
      </c>
      <c r="BW86" s="903" t="s">
        <v>4528</v>
      </c>
      <c r="BX86" s="909">
        <v>51</v>
      </c>
      <c r="BY86" s="903" t="s">
        <v>4520</v>
      </c>
      <c r="BZ86" s="909">
        <v>25</v>
      </c>
      <c r="CA86" s="903" t="s">
        <v>4489</v>
      </c>
      <c r="CB86" s="340">
        <v>10</v>
      </c>
      <c r="CC86" s="249">
        <f>IF(ISBLANK(AL86),0,1)</f>
        <v>0</v>
      </c>
      <c r="CD86" s="414">
        <f>IF(ISBLANK(AM86),0,1)</f>
        <v>0</v>
      </c>
      <c r="CE86" s="414">
        <f>IF(ISBLANK(AN86),0,1)</f>
        <v>1</v>
      </c>
      <c r="CF86" s="414">
        <f>IF(ISBLANK(AO86),0,1)</f>
        <v>0</v>
      </c>
      <c r="CG86" s="414">
        <f>IF(ISBLANK(AP86),0,1)</f>
        <v>0</v>
      </c>
      <c r="CH86" s="436">
        <f>IF(ISBLANK(AQ86),0,1)</f>
        <v>0</v>
      </c>
      <c r="CI86" s="435">
        <f>IF($W86="Dropped","-",DAYS360(X86,Y86,TRUE)/360)</f>
        <v>2.8888888888888888</v>
      </c>
      <c r="CJ86" s="416">
        <f>IF(OR($W86="Pipeline",$W86="Dropped"),"-",IF(OR($AA86="-",$AA86="n/a"),"-",DAYS360(Y86,AA86,TRUE)/360))</f>
        <v>0.90277777777777779</v>
      </c>
      <c r="CK86" s="416">
        <f>IF(OR($W86="Pipeline",$W86="Dropped"),"-",IF($AC86="-","-",IF(OR($AA86="-",$AA86="n/a"),DAYS360(Y86,AC86,TRUE)/360,DAYS360(AA86,AC86,TRUE)/360)))</f>
        <v>7.3805555555555555</v>
      </c>
      <c r="CL86" s="416">
        <f>IF(OR($W86="Pipeline",$W86="Dropped"),"-",IF($AC86="-","-",DAYS360(X86,AC86,TRUE)/360))</f>
        <v>11.172222222222222</v>
      </c>
      <c r="CM86" s="437">
        <f>IF(OR($W86="Pipeline",$W86="Dropped"),"-",IF($AC86="-","-",DAYS360(AB86,AC86,TRUE)/360))</f>
        <v>2.6638888888888888</v>
      </c>
      <c r="CN86" s="344">
        <f>IF(W86="Closed",IF(AC86="-","-",YEAR(AC86)),"-")</f>
        <v>2005</v>
      </c>
      <c r="CO86" s="344" t="str">
        <f>IF(W86="Closed",IF(OR(BE86="S",BE86="MS",BE86="HS"),"S",IF(OR(BE86="U",BE86="MU",BE86="HU"),"U",IF(OR(BE86="NA",BE86="NR",BE86="NV",BE86="?",BE86="#"),"NR","-"))),"-")</f>
        <v>S</v>
      </c>
      <c r="CP86" s="249">
        <v>1</v>
      </c>
      <c r="CQ86" s="414">
        <v>0</v>
      </c>
      <c r="CR86" s="414">
        <v>1</v>
      </c>
      <c r="CS86" s="414">
        <v>0</v>
      </c>
      <c r="CT86" s="414">
        <v>0</v>
      </c>
      <c r="CU86" s="436">
        <v>0</v>
      </c>
      <c r="CV86" s="432" t="str">
        <f>IF(OR(DC86="-",DC86="",DC86="n/a"),"-",HYPERLINK(DC86,"PAD"))</f>
        <v>-</v>
      </c>
      <c r="CW86" s="417" t="str">
        <f>IF(OR(DD86="-",DD86="",DD86="n/a"),"-",HYPERLINK(DD86,"ICR"))</f>
        <v>ICR</v>
      </c>
      <c r="CX86" s="438" t="str">
        <f>IF(OR(DE86="-",DE86="",DE86="n/a"),"-",HYPERLINK(DE86,"IEG"))</f>
        <v>IEG</v>
      </c>
      <c r="CY86" s="687" t="str">
        <f>IF(OR(DF86="-",DF86="",DF86="n/a"),"-",HYPERLINK(DF86,"PPAR"))</f>
        <v>-</v>
      </c>
      <c r="CZ86" s="665" t="str">
        <f>IF(OR(DG86="-",DG86="",DG86="n/a"),"-",HYPERLINK(DG86,"PCR"))</f>
        <v>-</v>
      </c>
      <c r="DA86" s="665" t="str">
        <f>IF(OR(DH86="-",DH86="",DH86="n/a"),"-",HYPERLINK(DH86,"PP"))</f>
        <v>-</v>
      </c>
      <c r="DB86" s="688" t="str">
        <f>IF(OR(DI86="-",DI86="",DI86="n/a"),"-",HYPERLINK(DI86,"TA"))</f>
        <v>-</v>
      </c>
      <c r="DC86" s="897" t="s">
        <v>33</v>
      </c>
      <c r="DD86" s="897" t="s">
        <v>10710</v>
      </c>
      <c r="DE86" s="897" t="s">
        <v>10711</v>
      </c>
      <c r="DF86" s="897" t="s">
        <v>33</v>
      </c>
      <c r="DG86" s="897" t="s">
        <v>33</v>
      </c>
      <c r="DH86" s="897" t="s">
        <v>33</v>
      </c>
      <c r="DI86" s="897" t="s">
        <v>33</v>
      </c>
      <c r="DJ86" s="734"/>
    </row>
    <row r="87" spans="1:114" ht="14.1" customHeight="1" x14ac:dyDescent="0.25">
      <c r="A87" s="702">
        <f>ROW()-1</f>
        <v>86</v>
      </c>
      <c r="B87" s="712" t="s">
        <v>2797</v>
      </c>
      <c r="C87" s="711" t="str">
        <f>HYPERLINK(E87,"OP")</f>
        <v>OP</v>
      </c>
      <c r="D87" s="711" t="str">
        <f>HYPERLINK(F87,"Prj")</f>
        <v>Prj</v>
      </c>
      <c r="E87" s="704" t="s">
        <v>6049</v>
      </c>
      <c r="F87" s="415" t="s">
        <v>6090</v>
      </c>
      <c r="G87" s="414" t="s">
        <v>1248</v>
      </c>
      <c r="H87" s="414" t="s">
        <v>33</v>
      </c>
      <c r="I87" s="694" t="s">
        <v>33</v>
      </c>
      <c r="J87" s="686" t="s">
        <v>1249</v>
      </c>
      <c r="K87" s="199" t="s">
        <v>33</v>
      </c>
      <c r="L87" s="693" t="s">
        <v>153</v>
      </c>
      <c r="M87" s="696" t="s">
        <v>180</v>
      </c>
      <c r="N87" s="732" t="s">
        <v>18</v>
      </c>
      <c r="O87" s="732" t="s">
        <v>30</v>
      </c>
      <c r="P87" s="1080" t="s">
        <v>1763</v>
      </c>
      <c r="Q87" s="1074" t="s">
        <v>33</v>
      </c>
      <c r="R87" s="698" t="s">
        <v>33</v>
      </c>
      <c r="S87" s="907" t="s">
        <v>3725</v>
      </c>
      <c r="T87" s="908" t="s">
        <v>3627</v>
      </c>
      <c r="U87" s="905" t="s">
        <v>13824</v>
      </c>
      <c r="V87" s="905" t="s">
        <v>10388</v>
      </c>
      <c r="W87" s="1068" t="s">
        <v>1773</v>
      </c>
      <c r="X87" s="1064">
        <v>35046</v>
      </c>
      <c r="Y87" s="1066">
        <v>35542</v>
      </c>
      <c r="Z87" s="1046">
        <v>1997</v>
      </c>
      <c r="AA87" s="1064">
        <v>35977</v>
      </c>
      <c r="AB87" s="1065">
        <v>37621</v>
      </c>
      <c r="AC87" s="1066">
        <v>38230</v>
      </c>
      <c r="AD87" s="638">
        <v>16.8</v>
      </c>
      <c r="AE87" s="639">
        <v>0</v>
      </c>
      <c r="AF87" s="744">
        <v>0</v>
      </c>
      <c r="AG87" s="690">
        <v>16.8</v>
      </c>
      <c r="AH87" s="747" t="s">
        <v>33</v>
      </c>
      <c r="AI87" s="744">
        <v>0</v>
      </c>
      <c r="AJ87" s="1099">
        <v>16.08890452</v>
      </c>
      <c r="AK87" s="1100">
        <v>15.77027124</v>
      </c>
      <c r="AL87" s="646"/>
      <c r="AM87" s="647"/>
      <c r="AN87" s="647">
        <v>2</v>
      </c>
      <c r="AO87" s="647"/>
      <c r="AP87" s="647"/>
      <c r="AQ87" s="648"/>
      <c r="AR87" s="779" t="s">
        <v>3436</v>
      </c>
      <c r="AS87" s="649">
        <f>AT87+AU87</f>
        <v>0.82</v>
      </c>
      <c r="AT87" s="649">
        <v>0.82</v>
      </c>
      <c r="AU87" s="650">
        <v>0</v>
      </c>
      <c r="AV87" s="686" t="s">
        <v>3437</v>
      </c>
      <c r="AW87" s="686" t="s">
        <v>1853</v>
      </c>
      <c r="AX87" s="686" t="s">
        <v>2119</v>
      </c>
      <c r="AY87" s="819">
        <v>38154</v>
      </c>
      <c r="AZ87" s="721" t="s">
        <v>26</v>
      </c>
      <c r="BA87" s="693" t="s">
        <v>26</v>
      </c>
      <c r="BB87" s="625" t="s">
        <v>26</v>
      </c>
      <c r="BC87" s="626" t="s">
        <v>26</v>
      </c>
      <c r="BD87" s="633" t="s">
        <v>33</v>
      </c>
      <c r="BE87" s="625" t="s">
        <v>26</v>
      </c>
      <c r="BF87" s="626" t="s">
        <v>26</v>
      </c>
      <c r="BG87" s="633" t="s">
        <v>26</v>
      </c>
      <c r="BH87" s="905" t="s">
        <v>4503</v>
      </c>
      <c r="BI87" s="903" t="s">
        <v>4703</v>
      </c>
      <c r="BJ87" s="905" t="s">
        <v>4515</v>
      </c>
      <c r="BK87" s="903" t="s">
        <v>4704</v>
      </c>
      <c r="BL87" s="905" t="s">
        <v>4493</v>
      </c>
      <c r="BM87" s="903" t="s">
        <v>4705</v>
      </c>
      <c r="BN87" s="905" t="s">
        <v>4485</v>
      </c>
      <c r="BO87" s="903" t="s">
        <v>10472</v>
      </c>
      <c r="BP87" s="905" t="s">
        <v>0</v>
      </c>
      <c r="BQ87" s="903" t="s">
        <v>0</v>
      </c>
      <c r="BR87" s="909">
        <v>65</v>
      </c>
      <c r="BS87" s="903" t="s">
        <v>4509</v>
      </c>
      <c r="BT87" s="909">
        <v>61</v>
      </c>
      <c r="BU87" s="903" t="s">
        <v>4524</v>
      </c>
      <c r="BV87" s="909">
        <v>25</v>
      </c>
      <c r="BW87" s="903" t="s">
        <v>4489</v>
      </c>
      <c r="BX87" s="905" t="s">
        <v>0</v>
      </c>
      <c r="BY87" s="903" t="s">
        <v>4492</v>
      </c>
      <c r="BZ87" s="905" t="s">
        <v>0</v>
      </c>
      <c r="CA87" s="903" t="s">
        <v>4492</v>
      </c>
      <c r="CB87" s="340">
        <v>10</v>
      </c>
      <c r="CC87" s="249">
        <f>IF(ISBLANK(AL87),0,1)</f>
        <v>0</v>
      </c>
      <c r="CD87" s="414">
        <f>IF(ISBLANK(AM87),0,1)</f>
        <v>0</v>
      </c>
      <c r="CE87" s="414">
        <f>IF(ISBLANK(AN87),0,1)</f>
        <v>1</v>
      </c>
      <c r="CF87" s="414">
        <f>IF(ISBLANK(AO87),0,1)</f>
        <v>0</v>
      </c>
      <c r="CG87" s="414">
        <f>IF(ISBLANK(AP87),0,1)</f>
        <v>0</v>
      </c>
      <c r="CH87" s="436">
        <f>IF(ISBLANK(AQ87),0,1)</f>
        <v>0</v>
      </c>
      <c r="CI87" s="435">
        <f>IF($W87="Dropped","-",DAYS360(X87,Y87,TRUE)/360)</f>
        <v>1.3583333333333334</v>
      </c>
      <c r="CJ87" s="416">
        <f>IF(OR($W87="Pipeline",$W87="Dropped"),"-",IF(OR($AA87="-",$AA87="n/a"),"-",DAYS360(Y87,AA87,TRUE)/360))</f>
        <v>1.1916666666666667</v>
      </c>
      <c r="CK87" s="416">
        <f>IF(OR($W87="Pipeline",$W87="Dropped"),"-",IF($AC87="-","-",IF(OR($AA87="-",$AA87="n/a"),DAYS360(Y87,AC87,TRUE)/360,DAYS360(AA87,AC87,TRUE)/360)))</f>
        <v>6.1638888888888888</v>
      </c>
      <c r="CL87" s="416">
        <f>IF(OR($W87="Pipeline",$W87="Dropped"),"-",IF($AC87="-","-",DAYS360(X87,AC87,TRUE)/360))</f>
        <v>8.7138888888888886</v>
      </c>
      <c r="CM87" s="437">
        <f>IF(OR($W87="Pipeline",$W87="Dropped"),"-",IF($AC87="-","-",DAYS360(AB87,AC87,TRUE)/360))</f>
        <v>1.6666666666666667</v>
      </c>
      <c r="CN87" s="344">
        <f>IF(W87="Closed",IF(AC87="-","-",YEAR(AC87)),"-")</f>
        <v>2004</v>
      </c>
      <c r="CO87" s="344" t="str">
        <f>IF(W87="Closed",IF(OR(BE87="S",BE87="MS",BE87="HS"),"S",IF(OR(BE87="U",BE87="MU",BE87="HU"),"U",IF(OR(BE87="NA",BE87="NR",BE87="NV",BE87="?",BE87="#"),"NR","-"))),"-")</f>
        <v>S</v>
      </c>
      <c r="CP87" s="249">
        <v>0</v>
      </c>
      <c r="CQ87" s="414">
        <v>1</v>
      </c>
      <c r="CR87" s="414">
        <v>1</v>
      </c>
      <c r="CS87" s="414">
        <v>0</v>
      </c>
      <c r="CT87" s="414">
        <v>0</v>
      </c>
      <c r="CU87" s="436">
        <v>0</v>
      </c>
      <c r="CV87" s="432" t="str">
        <f>IF(OR(DC87="-",DC87="",DC87="n/a"),"-",HYPERLINK(DC87,"PAD"))</f>
        <v>-</v>
      </c>
      <c r="CW87" s="417" t="str">
        <f>IF(OR(DD87="-",DD87="",DD87="n/a"),"-",HYPERLINK(DD87,"ICR"))</f>
        <v>ICR</v>
      </c>
      <c r="CX87" s="438" t="str">
        <f>IF(OR(DE87="-",DE87="",DE87="n/a"),"-",HYPERLINK(DE87,"IEG"))</f>
        <v>IEG</v>
      </c>
      <c r="CY87" s="687" t="str">
        <f>IF(OR(DF87="-",DF87="",DF87="n/a"),"-",HYPERLINK(DF87,"PPAR"))</f>
        <v>-</v>
      </c>
      <c r="CZ87" s="665" t="str">
        <f>IF(OR(DG87="-",DG87="",DG87="n/a"),"-",HYPERLINK(DG87,"PCR"))</f>
        <v>-</v>
      </c>
      <c r="DA87" s="665" t="str">
        <f>IF(OR(DH87="-",DH87="",DH87="n/a"),"-",HYPERLINK(DH87,"PP"))</f>
        <v>-</v>
      </c>
      <c r="DB87" s="688" t="str">
        <f>IF(OR(DI87="-",DI87="",DI87="n/a"),"-",HYPERLINK(DI87,"TA"))</f>
        <v>-</v>
      </c>
      <c r="DC87" s="897" t="s">
        <v>33</v>
      </c>
      <c r="DD87" s="897" t="s">
        <v>10712</v>
      </c>
      <c r="DE87" s="897" t="s">
        <v>10713</v>
      </c>
      <c r="DF87" s="897" t="s">
        <v>33</v>
      </c>
      <c r="DG87" s="897" t="s">
        <v>33</v>
      </c>
      <c r="DH87" s="897" t="s">
        <v>33</v>
      </c>
      <c r="DI87" s="897" t="s">
        <v>33</v>
      </c>
      <c r="DJ87" s="934"/>
    </row>
    <row r="88" spans="1:114" ht="14.1" customHeight="1" x14ac:dyDescent="0.25">
      <c r="A88" s="703">
        <f>ROW()-1</f>
        <v>87</v>
      </c>
      <c r="B88" s="713" t="s">
        <v>8135</v>
      </c>
      <c r="C88" s="711" t="str">
        <f>HYPERLINK(E88,"OP")</f>
        <v>OP</v>
      </c>
      <c r="D88" s="711" t="str">
        <f>HYPERLINK(F88,"Prj")</f>
        <v>Prj</v>
      </c>
      <c r="E88" s="631" t="s">
        <v>8777</v>
      </c>
      <c r="F88" s="413" t="s">
        <v>8778</v>
      </c>
      <c r="G88" s="414" t="s">
        <v>33</v>
      </c>
      <c r="H88" s="414" t="s">
        <v>33</v>
      </c>
      <c r="I88" s="694" t="s">
        <v>33</v>
      </c>
      <c r="J88" s="697" t="s">
        <v>8136</v>
      </c>
      <c r="K88" s="727" t="s">
        <v>33</v>
      </c>
      <c r="L88" s="736" t="s">
        <v>153</v>
      </c>
      <c r="M88" s="697" t="s">
        <v>176</v>
      </c>
      <c r="N88" s="736" t="s">
        <v>18</v>
      </c>
      <c r="O88" s="736" t="s">
        <v>30</v>
      </c>
      <c r="P88" s="1080" t="s">
        <v>19</v>
      </c>
      <c r="Q88" s="1074" t="s">
        <v>33</v>
      </c>
      <c r="R88" s="698" t="s">
        <v>3888</v>
      </c>
      <c r="S88" s="1041" t="s">
        <v>33</v>
      </c>
      <c r="T88" s="908" t="s">
        <v>7890</v>
      </c>
      <c r="U88" s="905" t="s">
        <v>13823</v>
      </c>
      <c r="V88" s="905" t="s">
        <v>13821</v>
      </c>
      <c r="W88" s="1068" t="s">
        <v>1773</v>
      </c>
      <c r="X88" s="1064">
        <v>33679</v>
      </c>
      <c r="Y88" s="1066">
        <v>34765</v>
      </c>
      <c r="Z88" s="1046">
        <v>1995</v>
      </c>
      <c r="AA88" s="1064">
        <v>35038</v>
      </c>
      <c r="AB88" s="1065">
        <v>37164</v>
      </c>
      <c r="AC88" s="1066">
        <v>37894</v>
      </c>
      <c r="AD88" s="1049">
        <v>55.4</v>
      </c>
      <c r="AE88" s="746">
        <v>0</v>
      </c>
      <c r="AF88" s="744">
        <v>0</v>
      </c>
      <c r="AG88" s="690">
        <v>55.4</v>
      </c>
      <c r="AH88" s="747" t="s">
        <v>33</v>
      </c>
      <c r="AI88" s="744">
        <v>0</v>
      </c>
      <c r="AJ88" s="1101">
        <v>49.7</v>
      </c>
      <c r="AK88" s="1102">
        <v>43.639268319999999</v>
      </c>
      <c r="AL88" s="1085"/>
      <c r="AM88" s="632"/>
      <c r="AN88" s="632">
        <v>4</v>
      </c>
      <c r="AO88" s="632"/>
      <c r="AP88" s="632"/>
      <c r="AQ88" s="757"/>
      <c r="AR88" s="778" t="s">
        <v>9254</v>
      </c>
      <c r="AS88" s="784">
        <f>AT88+AU88</f>
        <v>13.579999999999998</v>
      </c>
      <c r="AT88" s="784">
        <v>10.62</v>
      </c>
      <c r="AU88" s="785">
        <v>2.96</v>
      </c>
      <c r="AV88" s="806" t="s">
        <v>9255</v>
      </c>
      <c r="AW88" s="697"/>
      <c r="AX88" s="697" t="s">
        <v>8137</v>
      </c>
      <c r="AY88" s="823" t="s">
        <v>33</v>
      </c>
      <c r="AZ88" s="736"/>
      <c r="BA88" s="736"/>
      <c r="BB88" s="840" t="s">
        <v>26</v>
      </c>
      <c r="BC88" s="841" t="s">
        <v>26</v>
      </c>
      <c r="BD88" s="846" t="s">
        <v>33</v>
      </c>
      <c r="BE88" s="840" t="s">
        <v>26</v>
      </c>
      <c r="BF88" s="841" t="s">
        <v>26</v>
      </c>
      <c r="BG88" s="842" t="s">
        <v>26</v>
      </c>
      <c r="BH88" s="905" t="s">
        <v>4485</v>
      </c>
      <c r="BI88" s="903" t="s">
        <v>10472</v>
      </c>
      <c r="BJ88" s="905" t="s">
        <v>1371</v>
      </c>
      <c r="BK88" s="903" t="s">
        <v>13870</v>
      </c>
      <c r="BL88" s="905" t="s">
        <v>13077</v>
      </c>
      <c r="BM88" s="903" t="s">
        <v>9680</v>
      </c>
      <c r="BN88" s="905" t="s">
        <v>13078</v>
      </c>
      <c r="BO88" s="903" t="s">
        <v>13872</v>
      </c>
      <c r="BP88" s="905" t="s">
        <v>4712</v>
      </c>
      <c r="BQ88" s="903" t="s">
        <v>10486</v>
      </c>
      <c r="BR88" s="909">
        <v>51</v>
      </c>
      <c r="BS88" s="903" t="s">
        <v>4520</v>
      </c>
      <c r="BT88" s="909">
        <v>87</v>
      </c>
      <c r="BU88" s="903" t="s">
        <v>4535</v>
      </c>
      <c r="BV88" s="909">
        <v>55</v>
      </c>
      <c r="BW88" s="903" t="s">
        <v>4541</v>
      </c>
      <c r="BX88" s="905" t="s">
        <v>0</v>
      </c>
      <c r="BY88" s="903" t="s">
        <v>4492</v>
      </c>
      <c r="BZ88" s="905" t="s">
        <v>0</v>
      </c>
      <c r="CA88" s="903" t="s">
        <v>4492</v>
      </c>
      <c r="CB88" s="340">
        <v>10</v>
      </c>
      <c r="CC88" s="249">
        <f>IF(ISBLANK(AL88),0,1)</f>
        <v>0</v>
      </c>
      <c r="CD88" s="414">
        <f>IF(ISBLANK(AM88),0,1)</f>
        <v>0</v>
      </c>
      <c r="CE88" s="414">
        <f>IF(ISBLANK(AN88),0,1)</f>
        <v>1</v>
      </c>
      <c r="CF88" s="414">
        <f>IF(ISBLANK(AO88),0,1)</f>
        <v>0</v>
      </c>
      <c r="CG88" s="414">
        <f>IF(ISBLANK(AP88),0,1)</f>
        <v>0</v>
      </c>
      <c r="CH88" s="436">
        <f>IF(ISBLANK(AQ88),0,1)</f>
        <v>0</v>
      </c>
      <c r="CI88" s="435">
        <f>IF($W88="Dropped","-",DAYS360(X88,Y88,TRUE)/360)</f>
        <v>2.9750000000000001</v>
      </c>
      <c r="CJ88" s="416">
        <f>IF(OR($W88="Pipeline",$W88="Dropped"),"-",IF(OR($AA88="-",$AA88="n/a"),"-",DAYS360(Y88,AA88,TRUE)/360))</f>
        <v>0.74444444444444446</v>
      </c>
      <c r="CK88" s="416">
        <f>IF(OR($W88="Pipeline",$W88="Dropped"),"-",IF($AC88="-","-",IF(OR($AA88="-",$AA88="n/a"),DAYS360(Y88,AC88,TRUE)/360,DAYS360(AA88,AC88,TRUE)/360)))</f>
        <v>7.8194444444444446</v>
      </c>
      <c r="CL88" s="416">
        <f>IF(OR($W88="Pipeline",$W88="Dropped"),"-",IF($AC88="-","-",DAYS360(X88,AC88,TRUE)/360))</f>
        <v>11.53888888888889</v>
      </c>
      <c r="CM88" s="437">
        <f>IF(OR($W88="Pipeline",$W88="Dropped"),"-",IF($AC88="-","-",DAYS360(AB88,AC88,TRUE)/360))</f>
        <v>2</v>
      </c>
      <c r="CN88" s="344">
        <f>IF(W88="Closed",IF(AC88="-","-",YEAR(AC88)),"-")</f>
        <v>2003</v>
      </c>
      <c r="CO88" s="344" t="str">
        <f>IF(W88="Closed",IF(OR(BE88="S",BE88="MS",BE88="HS"),"S",IF(OR(BE88="U",BE88="MU",BE88="HU"),"U",IF(OR(BE88="NA",BE88="NR",BE88="NV",BE88="?",BE88="#"),"NR","-"))),"-")</f>
        <v>S</v>
      </c>
      <c r="CP88" s="249">
        <v>1</v>
      </c>
      <c r="CQ88" s="414">
        <v>0</v>
      </c>
      <c r="CR88" s="414">
        <v>3</v>
      </c>
      <c r="CS88" s="414">
        <v>0</v>
      </c>
      <c r="CT88" s="414">
        <v>0</v>
      </c>
      <c r="CU88" s="436">
        <v>0</v>
      </c>
      <c r="CV88" s="432" t="str">
        <f>IF(OR(DC88="-",DC88="",DC88="n/a"),"-",HYPERLINK(DC88,"PAD"))</f>
        <v>-</v>
      </c>
      <c r="CW88" s="417" t="str">
        <f>IF(OR(DD88="-",DD88="",DD88="n/a"),"-",HYPERLINK(DD88,"ICR"))</f>
        <v>ICR</v>
      </c>
      <c r="CX88" s="438" t="str">
        <f>IF(OR(DE88="-",DE88="",DE88="n/a"),"-",HYPERLINK(DE88,"IEG"))</f>
        <v>IEG</v>
      </c>
      <c r="CY88" s="687" t="str">
        <f>IF(OR(DF88="-",DF88="",DF88="n/a"),"-",HYPERLINK(DF88,"PPAR"))</f>
        <v>-</v>
      </c>
      <c r="CZ88" s="665" t="str">
        <f>IF(OR(DG88="-",DG88="",DG88="n/a"),"-",HYPERLINK(DG88,"PCR"))</f>
        <v>-</v>
      </c>
      <c r="DA88" s="665" t="str">
        <f>IF(OR(DH88="-",DH88="",DH88="n/a"),"-",HYPERLINK(DH88,"PP"))</f>
        <v>-</v>
      </c>
      <c r="DB88" s="688" t="str">
        <f>IF(OR(DI88="-",DI88="",DI88="n/a"),"-",HYPERLINK(DI88,"TA"))</f>
        <v>-</v>
      </c>
      <c r="DC88" s="897" t="s">
        <v>33</v>
      </c>
      <c r="DD88" s="897" t="s">
        <v>10714</v>
      </c>
      <c r="DE88" s="897" t="s">
        <v>10715</v>
      </c>
      <c r="DF88" s="897" t="s">
        <v>33</v>
      </c>
      <c r="DG88" s="897" t="s">
        <v>33</v>
      </c>
      <c r="DH88" s="897" t="s">
        <v>33</v>
      </c>
      <c r="DI88" s="897" t="s">
        <v>33</v>
      </c>
      <c r="DJ88" s="734"/>
    </row>
    <row r="89" spans="1:114" ht="14.1" customHeight="1" x14ac:dyDescent="0.25">
      <c r="A89" s="702">
        <f>ROW()-1</f>
        <v>88</v>
      </c>
      <c r="B89" s="713" t="s">
        <v>8166</v>
      </c>
      <c r="C89" s="711" t="str">
        <f>HYPERLINK(E89,"OP")</f>
        <v>OP</v>
      </c>
      <c r="D89" s="711" t="str">
        <f>HYPERLINK(F89,"Prj")</f>
        <v>Prj</v>
      </c>
      <c r="E89" s="631" t="s">
        <v>8797</v>
      </c>
      <c r="F89" s="413" t="s">
        <v>8798</v>
      </c>
      <c r="G89" s="414" t="s">
        <v>33</v>
      </c>
      <c r="H89" s="414" t="s">
        <v>33</v>
      </c>
      <c r="I89" s="694" t="s">
        <v>33</v>
      </c>
      <c r="J89" s="697" t="s">
        <v>8167</v>
      </c>
      <c r="K89" s="727" t="s">
        <v>33</v>
      </c>
      <c r="L89" s="736" t="s">
        <v>153</v>
      </c>
      <c r="M89" s="697" t="s">
        <v>176</v>
      </c>
      <c r="N89" s="736" t="s">
        <v>18</v>
      </c>
      <c r="O89" s="736" t="s">
        <v>30</v>
      </c>
      <c r="P89" s="1080" t="s">
        <v>19</v>
      </c>
      <c r="Q89" s="1074" t="s">
        <v>33</v>
      </c>
      <c r="R89" s="698" t="s">
        <v>3888</v>
      </c>
      <c r="S89" s="1041" t="s">
        <v>33</v>
      </c>
      <c r="T89" s="908" t="s">
        <v>3871</v>
      </c>
      <c r="U89" s="905" t="s">
        <v>13823</v>
      </c>
      <c r="V89" s="905" t="s">
        <v>13821</v>
      </c>
      <c r="W89" s="1068" t="s">
        <v>1773</v>
      </c>
      <c r="X89" s="1064">
        <v>36707</v>
      </c>
      <c r="Y89" s="1066">
        <v>37061</v>
      </c>
      <c r="Z89" s="1046">
        <v>2001</v>
      </c>
      <c r="AA89" s="1064">
        <v>37190</v>
      </c>
      <c r="AB89" s="1065">
        <v>38898</v>
      </c>
      <c r="AC89" s="1066">
        <v>39813</v>
      </c>
      <c r="AD89" s="1049">
        <v>50.000599999999999</v>
      </c>
      <c r="AE89" s="746">
        <v>0</v>
      </c>
      <c r="AF89" s="744">
        <v>0</v>
      </c>
      <c r="AG89" s="690">
        <v>50.000599999999999</v>
      </c>
      <c r="AH89" s="747">
        <v>21.4817</v>
      </c>
      <c r="AI89" s="744">
        <v>0</v>
      </c>
      <c r="AJ89" s="1101">
        <v>45.016447020000001</v>
      </c>
      <c r="AK89" s="1102">
        <v>45.016447020000001</v>
      </c>
      <c r="AL89" s="1085"/>
      <c r="AM89" s="632"/>
      <c r="AN89" s="632">
        <v>4</v>
      </c>
      <c r="AO89" s="632"/>
      <c r="AP89" s="632"/>
      <c r="AQ89" s="757"/>
      <c r="AR89" s="778" t="s">
        <v>9256</v>
      </c>
      <c r="AS89" s="784">
        <f>AT89+AU89</f>
        <v>17.7</v>
      </c>
      <c r="AT89" s="784">
        <v>17.7</v>
      </c>
      <c r="AU89" s="785">
        <v>0</v>
      </c>
      <c r="AV89" s="806" t="s">
        <v>9257</v>
      </c>
      <c r="AW89" s="697" t="s">
        <v>7953</v>
      </c>
      <c r="AX89" s="697"/>
      <c r="AY89" s="823">
        <v>39806</v>
      </c>
      <c r="AZ89" s="736" t="s">
        <v>26</v>
      </c>
      <c r="BA89" s="736" t="s">
        <v>26</v>
      </c>
      <c r="BB89" s="840" t="s">
        <v>26</v>
      </c>
      <c r="BC89" s="841" t="s">
        <v>22</v>
      </c>
      <c r="BD89" s="842" t="s">
        <v>22</v>
      </c>
      <c r="BE89" s="840" t="s">
        <v>22</v>
      </c>
      <c r="BF89" s="841" t="s">
        <v>22</v>
      </c>
      <c r="BG89" s="842" t="s">
        <v>22</v>
      </c>
      <c r="BH89" s="905" t="s">
        <v>13077</v>
      </c>
      <c r="BI89" s="903" t="s">
        <v>9680</v>
      </c>
      <c r="BJ89" s="905" t="s">
        <v>4542</v>
      </c>
      <c r="BK89" s="903" t="s">
        <v>4543</v>
      </c>
      <c r="BL89" s="905" t="s">
        <v>13078</v>
      </c>
      <c r="BM89" s="903" t="s">
        <v>13872</v>
      </c>
      <c r="BN89" s="905" t="s">
        <v>4485</v>
      </c>
      <c r="BO89" s="903" t="s">
        <v>10472</v>
      </c>
      <c r="BP89" s="905" t="s">
        <v>0</v>
      </c>
      <c r="BQ89" s="903" t="s">
        <v>0</v>
      </c>
      <c r="BR89" s="909">
        <v>51</v>
      </c>
      <c r="BS89" s="903" t="s">
        <v>4520</v>
      </c>
      <c r="BT89" s="909">
        <v>41</v>
      </c>
      <c r="BU89" s="903" t="s">
        <v>4544</v>
      </c>
      <c r="BV89" s="909">
        <v>87</v>
      </c>
      <c r="BW89" s="903" t="s">
        <v>4535</v>
      </c>
      <c r="BX89" s="909">
        <v>53</v>
      </c>
      <c r="BY89" s="903" t="s">
        <v>4528</v>
      </c>
      <c r="BZ89" s="905" t="s">
        <v>0</v>
      </c>
      <c r="CA89" s="903" t="s">
        <v>4492</v>
      </c>
      <c r="CB89" s="340">
        <v>10</v>
      </c>
      <c r="CC89" s="249">
        <f>IF(ISBLANK(AL89),0,1)</f>
        <v>0</v>
      </c>
      <c r="CD89" s="414">
        <f>IF(ISBLANK(AM89),0,1)</f>
        <v>0</v>
      </c>
      <c r="CE89" s="414">
        <f>IF(ISBLANK(AN89),0,1)</f>
        <v>1</v>
      </c>
      <c r="CF89" s="414">
        <f>IF(ISBLANK(AO89),0,1)</f>
        <v>0</v>
      </c>
      <c r="CG89" s="414">
        <f>IF(ISBLANK(AP89),0,1)</f>
        <v>0</v>
      </c>
      <c r="CH89" s="436">
        <f>IF(ISBLANK(AQ89),0,1)</f>
        <v>0</v>
      </c>
      <c r="CI89" s="435">
        <f>IF($W89="Dropped","-",DAYS360(X89,Y89,TRUE)/360)</f>
        <v>0.96944444444444444</v>
      </c>
      <c r="CJ89" s="416">
        <f>IF(OR($W89="Pipeline",$W89="Dropped"),"-",IF(OR($AA89="-",$AA89="n/a"),"-",DAYS360(Y89,AA89,TRUE)/360))</f>
        <v>0.3527777777777778</v>
      </c>
      <c r="CK89" s="416">
        <f>IF(OR($W89="Pipeline",$W89="Dropped"),"-",IF($AC89="-","-",IF(OR($AA89="-",$AA89="n/a"),DAYS360(Y89,AC89,TRUE)/360,DAYS360(AA89,AC89,TRUE)/360)))</f>
        <v>7.177777777777778</v>
      </c>
      <c r="CL89" s="416">
        <f>IF(OR($W89="Pipeline",$W89="Dropped"),"-",IF($AC89="-","-",DAYS360(X89,AC89,TRUE)/360))</f>
        <v>8.5</v>
      </c>
      <c r="CM89" s="437">
        <f>IF(OR($W89="Pipeline",$W89="Dropped"),"-",IF($AC89="-","-",DAYS360(AB89,AC89,TRUE)/360))</f>
        <v>2.5</v>
      </c>
      <c r="CN89" s="344">
        <f>IF(W89="Closed",IF(AC89="-","-",YEAR(AC89)),"-")</f>
        <v>2008</v>
      </c>
      <c r="CO89" s="344" t="str">
        <f>IF(W89="Closed",IF(OR(BE89="S",BE89="MS",BE89="HS"),"S",IF(OR(BE89="U",BE89="MU",BE89="HU"),"U",IF(OR(BE89="NA",BE89="NR",BE89="NV",BE89="?",BE89="#"),"NR","-"))),"-")</f>
        <v>S</v>
      </c>
      <c r="CP89" s="249">
        <v>0</v>
      </c>
      <c r="CQ89" s="414">
        <v>1</v>
      </c>
      <c r="CR89" s="414">
        <v>7</v>
      </c>
      <c r="CS89" s="414">
        <v>0</v>
      </c>
      <c r="CT89" s="414">
        <v>0</v>
      </c>
      <c r="CU89" s="436">
        <v>0</v>
      </c>
      <c r="CV89" s="432" t="str">
        <f>IF(OR(DC89="-",DC89="",DC89="n/a"),"-",HYPERLINK(DC89,"PAD"))</f>
        <v>PAD</v>
      </c>
      <c r="CW89" s="417" t="str">
        <f>IF(OR(DD89="-",DD89="",DD89="n/a"),"-",HYPERLINK(DD89,"ICR"))</f>
        <v>ICR</v>
      </c>
      <c r="CX89" s="438" t="str">
        <f>IF(OR(DE89="-",DE89="",DE89="n/a"),"-",HYPERLINK(DE89,"IEG"))</f>
        <v>IEG</v>
      </c>
      <c r="CY89" s="687" t="str">
        <f>IF(OR(DF89="-",DF89="",DF89="n/a"),"-",HYPERLINK(DF89,"PPAR"))</f>
        <v>-</v>
      </c>
      <c r="CZ89" s="665" t="str">
        <f>IF(OR(DG89="-",DG89="",DG89="n/a"),"-",HYPERLINK(DG89,"PCR"))</f>
        <v>-</v>
      </c>
      <c r="DA89" s="665" t="str">
        <f>IF(OR(DH89="-",DH89="",DH89="n/a"),"-",HYPERLINK(DH89,"PP"))</f>
        <v>-</v>
      </c>
      <c r="DB89" s="688" t="str">
        <f>IF(OR(DI89="-",DI89="",DI89="n/a"),"-",HYPERLINK(DI89,"TA"))</f>
        <v>-</v>
      </c>
      <c r="DC89" s="897" t="s">
        <v>10716</v>
      </c>
      <c r="DD89" s="897" t="s">
        <v>10717</v>
      </c>
      <c r="DE89" s="897" t="s">
        <v>10718</v>
      </c>
      <c r="DF89" s="897" t="s">
        <v>33</v>
      </c>
      <c r="DG89" s="897" t="s">
        <v>33</v>
      </c>
      <c r="DH89" s="897" t="s">
        <v>33</v>
      </c>
      <c r="DI89" s="897" t="s">
        <v>33</v>
      </c>
      <c r="DJ89" s="734"/>
    </row>
    <row r="90" spans="1:114" ht="14.1" customHeight="1" x14ac:dyDescent="0.25">
      <c r="A90" s="702">
        <f>ROW()-1</f>
        <v>89</v>
      </c>
      <c r="B90" s="713" t="s">
        <v>7764</v>
      </c>
      <c r="C90" s="711" t="str">
        <f>HYPERLINK(E90,"OP")</f>
        <v>OP</v>
      </c>
      <c r="D90" s="711" t="str">
        <f>HYPERLINK(F90,"Prj")</f>
        <v>Prj</v>
      </c>
      <c r="E90" s="631" t="s">
        <v>8555</v>
      </c>
      <c r="F90" s="413" t="s">
        <v>8556</v>
      </c>
      <c r="G90" s="414" t="s">
        <v>33</v>
      </c>
      <c r="H90" s="414" t="s">
        <v>33</v>
      </c>
      <c r="I90" s="694" t="s">
        <v>33</v>
      </c>
      <c r="J90" s="697" t="s">
        <v>7765</v>
      </c>
      <c r="K90" s="727" t="s">
        <v>33</v>
      </c>
      <c r="L90" s="736" t="s">
        <v>153</v>
      </c>
      <c r="M90" s="697" t="s">
        <v>183</v>
      </c>
      <c r="N90" s="736" t="s">
        <v>18</v>
      </c>
      <c r="O90" s="736" t="s">
        <v>30</v>
      </c>
      <c r="P90" s="1080" t="s">
        <v>36</v>
      </c>
      <c r="Q90" s="1074" t="s">
        <v>33</v>
      </c>
      <c r="R90" s="698" t="s">
        <v>33</v>
      </c>
      <c r="S90" s="1041" t="s">
        <v>33</v>
      </c>
      <c r="T90" s="908" t="s">
        <v>7667</v>
      </c>
      <c r="U90" s="905" t="s">
        <v>13825</v>
      </c>
      <c r="V90" s="905" t="s">
        <v>1415</v>
      </c>
      <c r="W90" s="1068" t="s">
        <v>1773</v>
      </c>
      <c r="X90" s="1064">
        <v>34059</v>
      </c>
      <c r="Y90" s="1066">
        <v>35586</v>
      </c>
      <c r="Z90" s="1046">
        <v>1997</v>
      </c>
      <c r="AA90" s="1064">
        <v>35902</v>
      </c>
      <c r="AB90" s="1065">
        <v>38107</v>
      </c>
      <c r="AC90" s="1066">
        <v>38107</v>
      </c>
      <c r="AD90" s="1049">
        <v>66</v>
      </c>
      <c r="AE90" s="746">
        <v>0</v>
      </c>
      <c r="AF90" s="744">
        <v>0</v>
      </c>
      <c r="AG90" s="690">
        <v>66</v>
      </c>
      <c r="AH90" s="747" t="s">
        <v>33</v>
      </c>
      <c r="AI90" s="744">
        <v>0</v>
      </c>
      <c r="AJ90" s="1101">
        <v>36.666406000000002</v>
      </c>
      <c r="AK90" s="1102">
        <v>32.860870910000003</v>
      </c>
      <c r="AL90" s="1085"/>
      <c r="AM90" s="632"/>
      <c r="AN90" s="632">
        <v>3</v>
      </c>
      <c r="AO90" s="632"/>
      <c r="AP90" s="632"/>
      <c r="AQ90" s="757"/>
      <c r="AR90" s="778" t="s">
        <v>9151</v>
      </c>
      <c r="AS90" s="784">
        <f>AT90+AU90</f>
        <v>0.33</v>
      </c>
      <c r="AT90" s="784">
        <v>0.33</v>
      </c>
      <c r="AU90" s="785">
        <v>0</v>
      </c>
      <c r="AV90" s="734" t="s">
        <v>9152</v>
      </c>
      <c r="AW90" s="697" t="s">
        <v>7766</v>
      </c>
      <c r="AX90" s="697" t="s">
        <v>3547</v>
      </c>
      <c r="AY90" s="823" t="s">
        <v>33</v>
      </c>
      <c r="AZ90" s="736"/>
      <c r="BA90" s="736"/>
      <c r="BB90" s="840" t="s">
        <v>26</v>
      </c>
      <c r="BC90" s="841" t="s">
        <v>26</v>
      </c>
      <c r="BD90" s="846" t="s">
        <v>33</v>
      </c>
      <c r="BE90" s="840" t="s">
        <v>112</v>
      </c>
      <c r="BF90" s="841" t="s">
        <v>45</v>
      </c>
      <c r="BG90" s="842" t="s">
        <v>45</v>
      </c>
      <c r="BH90" s="905" t="s">
        <v>13072</v>
      </c>
      <c r="BI90" s="903" t="s">
        <v>4508</v>
      </c>
      <c r="BJ90" s="905" t="s">
        <v>0</v>
      </c>
      <c r="BK90" s="903" t="s">
        <v>0</v>
      </c>
      <c r="BL90" s="905" t="s">
        <v>0</v>
      </c>
      <c r="BM90" s="903" t="s">
        <v>0</v>
      </c>
      <c r="BN90" s="905" t="s">
        <v>0</v>
      </c>
      <c r="BO90" s="903" t="s">
        <v>0</v>
      </c>
      <c r="BP90" s="905" t="s">
        <v>0</v>
      </c>
      <c r="BQ90" s="903" t="s">
        <v>0</v>
      </c>
      <c r="BR90" s="909">
        <v>67</v>
      </c>
      <c r="BS90" s="903" t="s">
        <v>4577</v>
      </c>
      <c r="BT90" s="909">
        <v>69</v>
      </c>
      <c r="BU90" s="903" t="s">
        <v>4598</v>
      </c>
      <c r="BV90" s="909">
        <v>63</v>
      </c>
      <c r="BW90" s="903" t="s">
        <v>4512</v>
      </c>
      <c r="BX90" s="909">
        <v>89</v>
      </c>
      <c r="BY90" s="903" t="s">
        <v>4639</v>
      </c>
      <c r="BZ90" s="909">
        <v>71</v>
      </c>
      <c r="CA90" s="903" t="s">
        <v>4521</v>
      </c>
      <c r="CB90" s="340">
        <v>10</v>
      </c>
      <c r="CC90" s="249">
        <f>IF(ISBLANK(AL90),0,1)</f>
        <v>0</v>
      </c>
      <c r="CD90" s="414">
        <f>IF(ISBLANK(AM90),0,1)</f>
        <v>0</v>
      </c>
      <c r="CE90" s="414">
        <f>IF(ISBLANK(AN90),0,1)</f>
        <v>1</v>
      </c>
      <c r="CF90" s="414">
        <f>IF(ISBLANK(AO90),0,1)</f>
        <v>0</v>
      </c>
      <c r="CG90" s="414">
        <f>IF(ISBLANK(AP90),0,1)</f>
        <v>0</v>
      </c>
      <c r="CH90" s="436">
        <f>IF(ISBLANK(AQ90),0,1)</f>
        <v>0</v>
      </c>
      <c r="CI90" s="435">
        <f>IF($W90="Dropped","-",DAYS360(X90,Y90,TRUE)/360)</f>
        <v>4.1805555555555554</v>
      </c>
      <c r="CJ90" s="416">
        <f>IF(OR($W90="Pipeline",$W90="Dropped"),"-",IF(OR($AA90="-",$AA90="n/a"),"-",DAYS360(Y90,AA90,TRUE)/360))</f>
        <v>0.8666666666666667</v>
      </c>
      <c r="CK90" s="416">
        <f>IF(OR($W90="Pipeline",$W90="Dropped"),"-",IF($AC90="-","-",IF(OR($AA90="-",$AA90="n/a"),DAYS360(Y90,AC90,TRUE)/360,DAYS360(AA90,AC90,TRUE)/360)))</f>
        <v>6.0361111111111114</v>
      </c>
      <c r="CL90" s="416">
        <f>IF(OR($W90="Pipeline",$W90="Dropped"),"-",IF($AC90="-","-",DAYS360(X90,AC90,TRUE)/360))</f>
        <v>11.083333333333334</v>
      </c>
      <c r="CM90" s="437">
        <f>IF(OR($W90="Pipeline",$W90="Dropped"),"-",IF($AC90="-","-",DAYS360(AB90,AC90,TRUE)/360))</f>
        <v>0</v>
      </c>
      <c r="CN90" s="344">
        <f>IF(W90="Closed",IF(AC90="-","-",YEAR(AC90)),"-")</f>
        <v>2004</v>
      </c>
      <c r="CO90" s="344" t="str">
        <f>IF(W90="Closed",IF(OR(BE90="S",BE90="MS",BE90="HS"),"S",IF(OR(BE90="U",BE90="MU",BE90="HU"),"U",IF(OR(BE90="NA",BE90="NR",BE90="NV",BE90="?",BE90="#"),"NR","-"))),"-")</f>
        <v>U</v>
      </c>
      <c r="CP90" s="249">
        <v>1</v>
      </c>
      <c r="CQ90" s="414">
        <v>0</v>
      </c>
      <c r="CR90" s="414">
        <v>1</v>
      </c>
      <c r="CS90" s="414">
        <v>0</v>
      </c>
      <c r="CT90" s="414">
        <v>0</v>
      </c>
      <c r="CU90" s="436">
        <v>0</v>
      </c>
      <c r="CV90" s="432" t="str">
        <f>IF(OR(DC90="-",DC90="",DC90="n/a"),"-",HYPERLINK(DC90,"PAD"))</f>
        <v>-</v>
      </c>
      <c r="CW90" s="417" t="str">
        <f>IF(OR(DD90="-",DD90="",DD90="n/a"),"-",HYPERLINK(DD90,"ICR"))</f>
        <v>ICR</v>
      </c>
      <c r="CX90" s="438" t="str">
        <f>IF(OR(DE90="-",DE90="",DE90="n/a"),"-",HYPERLINK(DE90,"IEG"))</f>
        <v>IEG</v>
      </c>
      <c r="CY90" s="687" t="str">
        <f>IF(OR(DF90="-",DF90="",DF90="n/a"),"-",HYPERLINK(DF90,"PPAR"))</f>
        <v>-</v>
      </c>
      <c r="CZ90" s="665" t="str">
        <f>IF(OR(DG90="-",DG90="",DG90="n/a"),"-",HYPERLINK(DG90,"PCR"))</f>
        <v>-</v>
      </c>
      <c r="DA90" s="665" t="str">
        <f>IF(OR(DH90="-",DH90="",DH90="n/a"),"-",HYPERLINK(DH90,"PP"))</f>
        <v>-</v>
      </c>
      <c r="DB90" s="688" t="str">
        <f>IF(OR(DI90="-",DI90="",DI90="n/a"),"-",HYPERLINK(DI90,"TA"))</f>
        <v>-</v>
      </c>
      <c r="DC90" s="897" t="s">
        <v>33</v>
      </c>
      <c r="DD90" s="897" t="s">
        <v>10719</v>
      </c>
      <c r="DE90" s="897" t="s">
        <v>10720</v>
      </c>
      <c r="DF90" s="897" t="s">
        <v>33</v>
      </c>
      <c r="DG90" s="897" t="s">
        <v>33</v>
      </c>
      <c r="DH90" s="897" t="s">
        <v>33</v>
      </c>
      <c r="DI90" s="897" t="s">
        <v>33</v>
      </c>
      <c r="DJ90" s="734"/>
    </row>
    <row r="91" spans="1:114" ht="14.1" customHeight="1" x14ac:dyDescent="0.25">
      <c r="A91" s="703">
        <f>ROW()-1</f>
        <v>90</v>
      </c>
      <c r="B91" s="710" t="s">
        <v>4913</v>
      </c>
      <c r="C91" s="711" t="str">
        <f>HYPERLINK(E91,"OP")</f>
        <v>OP</v>
      </c>
      <c r="D91" s="711" t="str">
        <f>HYPERLINK(F91,"Prj")</f>
        <v>Prj</v>
      </c>
      <c r="E91" s="663" t="s">
        <v>7216</v>
      </c>
      <c r="F91" s="422" t="s">
        <v>5854</v>
      </c>
      <c r="G91" s="414" t="s">
        <v>33</v>
      </c>
      <c r="H91" s="414" t="s">
        <v>33</v>
      </c>
      <c r="I91" s="694" t="s">
        <v>33</v>
      </c>
      <c r="J91" s="697" t="s">
        <v>4914</v>
      </c>
      <c r="K91" s="727" t="s">
        <v>33</v>
      </c>
      <c r="L91" s="736" t="s">
        <v>153</v>
      </c>
      <c r="M91" s="697" t="s">
        <v>183</v>
      </c>
      <c r="N91" s="736" t="s">
        <v>18</v>
      </c>
      <c r="O91" s="736" t="s">
        <v>54</v>
      </c>
      <c r="P91" s="1080" t="s">
        <v>1419</v>
      </c>
      <c r="Q91" s="1074" t="s">
        <v>33</v>
      </c>
      <c r="R91" s="698" t="s">
        <v>33</v>
      </c>
      <c r="S91" s="1041" t="s">
        <v>33</v>
      </c>
      <c r="T91" s="908" t="s">
        <v>4915</v>
      </c>
      <c r="U91" s="905" t="s">
        <v>13825</v>
      </c>
      <c r="V91" s="905" t="s">
        <v>612</v>
      </c>
      <c r="W91" s="1068" t="s">
        <v>1773</v>
      </c>
      <c r="X91" s="1064">
        <v>34976</v>
      </c>
      <c r="Y91" s="1066">
        <v>35229</v>
      </c>
      <c r="Z91" s="1046">
        <v>1996</v>
      </c>
      <c r="AA91" s="1064">
        <v>35317</v>
      </c>
      <c r="AB91" s="1065">
        <v>36891</v>
      </c>
      <c r="AC91" s="1066">
        <v>38717</v>
      </c>
      <c r="AD91" s="1049">
        <v>58</v>
      </c>
      <c r="AE91" s="746">
        <v>0</v>
      </c>
      <c r="AF91" s="744">
        <v>0</v>
      </c>
      <c r="AG91" s="690">
        <v>58</v>
      </c>
      <c r="AH91" s="747" t="s">
        <v>33</v>
      </c>
      <c r="AI91" s="744">
        <v>0</v>
      </c>
      <c r="AJ91" s="1101">
        <v>47.040451570000002</v>
      </c>
      <c r="AK91" s="1102">
        <v>47.040451570000002</v>
      </c>
      <c r="AL91" s="1085"/>
      <c r="AM91" s="632"/>
      <c r="AN91" s="632">
        <v>9</v>
      </c>
      <c r="AO91" s="632"/>
      <c r="AP91" s="632"/>
      <c r="AQ91" s="757"/>
      <c r="AR91" s="783" t="s">
        <v>5648</v>
      </c>
      <c r="AS91" s="784">
        <f>AT91+AU91</f>
        <v>6.72</v>
      </c>
      <c r="AT91" s="784">
        <v>4.3499999999999996</v>
      </c>
      <c r="AU91" s="785">
        <f>1.02+1.35</f>
        <v>2.37</v>
      </c>
      <c r="AV91" s="806" t="s">
        <v>5639</v>
      </c>
      <c r="AW91" s="697" t="s">
        <v>4916</v>
      </c>
      <c r="AX91" s="697" t="s">
        <v>4917</v>
      </c>
      <c r="AY91" s="823">
        <v>38708</v>
      </c>
      <c r="AZ91" s="736" t="s">
        <v>22</v>
      </c>
      <c r="BA91" s="736" t="s">
        <v>22</v>
      </c>
      <c r="BB91" s="840" t="s">
        <v>26</v>
      </c>
      <c r="BC91" s="841" t="s">
        <v>26</v>
      </c>
      <c r="BD91" s="846" t="s">
        <v>33</v>
      </c>
      <c r="BE91" s="840" t="s">
        <v>45</v>
      </c>
      <c r="BF91" s="841" t="s">
        <v>112</v>
      </c>
      <c r="BG91" s="842" t="s">
        <v>112</v>
      </c>
      <c r="BH91" s="905" t="s">
        <v>4487</v>
      </c>
      <c r="BI91" s="903" t="s">
        <v>4683</v>
      </c>
      <c r="BJ91" s="905" t="s">
        <v>4493</v>
      </c>
      <c r="BK91" s="903" t="s">
        <v>4705</v>
      </c>
      <c r="BL91" s="905" t="s">
        <v>0</v>
      </c>
      <c r="BM91" s="903" t="s">
        <v>0</v>
      </c>
      <c r="BN91" s="905" t="s">
        <v>0</v>
      </c>
      <c r="BO91" s="903" t="s">
        <v>0</v>
      </c>
      <c r="BP91" s="905" t="s">
        <v>0</v>
      </c>
      <c r="BQ91" s="903" t="s">
        <v>0</v>
      </c>
      <c r="BR91" s="909">
        <v>31</v>
      </c>
      <c r="BS91" s="903" t="s">
        <v>4579</v>
      </c>
      <c r="BT91" s="909">
        <v>32</v>
      </c>
      <c r="BU91" s="903" t="s">
        <v>4555</v>
      </c>
      <c r="BV91" s="909">
        <v>34</v>
      </c>
      <c r="BW91" s="903" t="s">
        <v>4491</v>
      </c>
      <c r="BX91" s="909">
        <v>33</v>
      </c>
      <c r="BY91" s="903" t="s">
        <v>4498</v>
      </c>
      <c r="BZ91" s="909">
        <v>35</v>
      </c>
      <c r="CA91" s="903" t="s">
        <v>4556</v>
      </c>
      <c r="CB91" s="340">
        <v>10</v>
      </c>
      <c r="CC91" s="249">
        <f>IF(ISBLANK(AL91),0,1)</f>
        <v>0</v>
      </c>
      <c r="CD91" s="414">
        <f>IF(ISBLANK(AM91),0,1)</f>
        <v>0</v>
      </c>
      <c r="CE91" s="414">
        <f>IF(ISBLANK(AN91),0,1)</f>
        <v>1</v>
      </c>
      <c r="CF91" s="414">
        <f>IF(ISBLANK(AO91),0,1)</f>
        <v>0</v>
      </c>
      <c r="CG91" s="414">
        <f>IF(ISBLANK(AP91),0,1)</f>
        <v>0</v>
      </c>
      <c r="CH91" s="436">
        <f>IF(ISBLANK(AQ91),0,1)</f>
        <v>0</v>
      </c>
      <c r="CI91" s="435">
        <f>IF($W91="Dropped","-",DAYS360(X91,Y91,TRUE)/360)</f>
        <v>0.69166666666666665</v>
      </c>
      <c r="CJ91" s="416">
        <f>IF(OR($W91="Pipeline",$W91="Dropped"),"-",IF(OR($AA91="-",$AA91="n/a"),"-",DAYS360(Y91,AA91,TRUE)/360))</f>
        <v>0.2388888888888889</v>
      </c>
      <c r="CK91" s="416">
        <f>IF(OR($W91="Pipeline",$W91="Dropped"),"-",IF($AC91="-","-",IF(OR($AA91="-",$AA91="n/a"),DAYS360(Y91,AC91,TRUE)/360,DAYS360(AA91,AC91,TRUE)/360)))</f>
        <v>9.3083333333333336</v>
      </c>
      <c r="CL91" s="416">
        <f>IF(OR($W91="Pipeline",$W91="Dropped"),"-",IF($AC91="-","-",DAYS360(X91,AC91,TRUE)/360))</f>
        <v>10.238888888888889</v>
      </c>
      <c r="CM91" s="437">
        <f>IF(OR($W91="Pipeline",$W91="Dropped"),"-",IF($AC91="-","-",DAYS360(AB91,AC91,TRUE)/360))</f>
        <v>5</v>
      </c>
      <c r="CN91" s="344">
        <f>IF(W91="Closed",IF(AC91="-","-",YEAR(AC91)),"-")</f>
        <v>2005</v>
      </c>
      <c r="CO91" s="344" t="str">
        <f>IF(W91="Closed",IF(OR(BE91="S",BE91="MS",BE91="HS"),"S",IF(OR(BE91="U",BE91="MU",BE91="HU"),"U",IF(OR(BE91="NA",BE91="NR",BE91="NV",BE91="?",BE91="#"),"NR","-"))),"-")</f>
        <v>U</v>
      </c>
      <c r="CP91" s="249">
        <v>4</v>
      </c>
      <c r="CQ91" s="414">
        <v>2</v>
      </c>
      <c r="CR91" s="414">
        <v>2</v>
      </c>
      <c r="CS91" s="414">
        <v>4</v>
      </c>
      <c r="CT91" s="414">
        <v>0</v>
      </c>
      <c r="CU91" s="436">
        <v>0</v>
      </c>
      <c r="CV91" s="432" t="str">
        <f>IF(OR(DC91="-",DC91="",DC91="n/a"),"-",HYPERLINK(DC91,"PAD"))</f>
        <v>-</v>
      </c>
      <c r="CW91" s="417" t="str">
        <f>IF(OR(DD91="-",DD91="",DD91="n/a"),"-",HYPERLINK(DD91,"ICR"))</f>
        <v>ICR</v>
      </c>
      <c r="CX91" s="438" t="str">
        <f>IF(OR(DE91="-",DE91="",DE91="n/a"),"-",HYPERLINK(DE91,"IEG"))</f>
        <v>IEG</v>
      </c>
      <c r="CY91" s="687" t="str">
        <f>IF(OR(DF91="-",DF91="",DF91="n/a"),"-",HYPERLINK(DF91,"PPAR"))</f>
        <v>-</v>
      </c>
      <c r="CZ91" s="665" t="str">
        <f>IF(OR(DG91="-",DG91="",DG91="n/a"),"-",HYPERLINK(DG91,"PCR"))</f>
        <v>-</v>
      </c>
      <c r="DA91" s="665" t="str">
        <f>IF(OR(DH91="-",DH91="",DH91="n/a"),"-",HYPERLINK(DH91,"PP"))</f>
        <v>-</v>
      </c>
      <c r="DB91" s="688" t="str">
        <f>IF(OR(DI91="-",DI91="",DI91="n/a"),"-",HYPERLINK(DI91,"TA"))</f>
        <v>TA</v>
      </c>
      <c r="DC91" s="897" t="s">
        <v>33</v>
      </c>
      <c r="DD91" s="897" t="s">
        <v>10721</v>
      </c>
      <c r="DE91" s="897" t="s">
        <v>10722</v>
      </c>
      <c r="DF91" s="897" t="s">
        <v>33</v>
      </c>
      <c r="DG91" s="897" t="s">
        <v>33</v>
      </c>
      <c r="DH91" s="897" t="s">
        <v>33</v>
      </c>
      <c r="DI91" s="897" t="s">
        <v>10723</v>
      </c>
      <c r="DJ91" s="734"/>
    </row>
    <row r="92" spans="1:114" ht="14.1" customHeight="1" x14ac:dyDescent="0.25">
      <c r="A92" s="702">
        <f>ROW()-1</f>
        <v>91</v>
      </c>
      <c r="B92" s="713" t="s">
        <v>7726</v>
      </c>
      <c r="C92" s="711" t="str">
        <f>HYPERLINK(E92,"OP")</f>
        <v>OP</v>
      </c>
      <c r="D92" s="711" t="str">
        <f>HYPERLINK(F92,"Prj")</f>
        <v>Prj</v>
      </c>
      <c r="E92" s="631" t="s">
        <v>8533</v>
      </c>
      <c r="F92" s="413" t="s">
        <v>8534</v>
      </c>
      <c r="G92" s="414" t="s">
        <v>33</v>
      </c>
      <c r="H92" s="414" t="s">
        <v>33</v>
      </c>
      <c r="I92" s="694" t="s">
        <v>33</v>
      </c>
      <c r="J92" s="697" t="s">
        <v>7727</v>
      </c>
      <c r="K92" s="727" t="s">
        <v>33</v>
      </c>
      <c r="L92" s="736" t="s">
        <v>153</v>
      </c>
      <c r="M92" s="697" t="s">
        <v>1046</v>
      </c>
      <c r="N92" s="736" t="s">
        <v>18</v>
      </c>
      <c r="O92" s="736" t="s">
        <v>30</v>
      </c>
      <c r="P92" s="1080" t="s">
        <v>36</v>
      </c>
      <c r="Q92" s="1074" t="s">
        <v>33</v>
      </c>
      <c r="R92" s="698" t="s">
        <v>33</v>
      </c>
      <c r="S92" s="1041" t="s">
        <v>33</v>
      </c>
      <c r="T92" s="908" t="s">
        <v>7728</v>
      </c>
      <c r="U92" s="905" t="s">
        <v>13826</v>
      </c>
      <c r="V92" s="905" t="s">
        <v>1415</v>
      </c>
      <c r="W92" s="1068" t="s">
        <v>1773</v>
      </c>
      <c r="X92" s="1064">
        <v>32452</v>
      </c>
      <c r="Y92" s="1066">
        <v>34599</v>
      </c>
      <c r="Z92" s="1046">
        <v>1995</v>
      </c>
      <c r="AA92" s="1064">
        <v>34730</v>
      </c>
      <c r="AB92" s="1065">
        <v>37256</v>
      </c>
      <c r="AC92" s="1066">
        <v>38352</v>
      </c>
      <c r="AD92" s="1049">
        <v>150</v>
      </c>
      <c r="AE92" s="746">
        <v>0</v>
      </c>
      <c r="AF92" s="744">
        <v>0</v>
      </c>
      <c r="AG92" s="690">
        <v>150</v>
      </c>
      <c r="AH92" s="747" t="s">
        <v>33</v>
      </c>
      <c r="AI92" s="744">
        <v>0</v>
      </c>
      <c r="AJ92" s="1101">
        <v>129.83155848000001</v>
      </c>
      <c r="AK92" s="1102">
        <v>112.48845081</v>
      </c>
      <c r="AL92" s="1085"/>
      <c r="AM92" s="632"/>
      <c r="AN92" s="632">
        <v>3</v>
      </c>
      <c r="AO92" s="632"/>
      <c r="AP92" s="632"/>
      <c r="AQ92" s="757"/>
      <c r="AR92" s="778" t="s">
        <v>9153</v>
      </c>
      <c r="AS92" s="784">
        <f>AT92+AU92</f>
        <v>11.4</v>
      </c>
      <c r="AT92" s="784">
        <v>11.3</v>
      </c>
      <c r="AU92" s="785">
        <v>0.1</v>
      </c>
      <c r="AV92" s="734" t="s">
        <v>1590</v>
      </c>
      <c r="AW92" s="697" t="s">
        <v>4879</v>
      </c>
      <c r="AX92" s="697" t="s">
        <v>3547</v>
      </c>
      <c r="AY92" s="823" t="s">
        <v>33</v>
      </c>
      <c r="AZ92" s="736"/>
      <c r="BA92" s="736"/>
      <c r="BB92" s="840" t="s">
        <v>112</v>
      </c>
      <c r="BC92" s="841" t="s">
        <v>112</v>
      </c>
      <c r="BD92" s="846" t="s">
        <v>33</v>
      </c>
      <c r="BE92" s="840" t="s">
        <v>112</v>
      </c>
      <c r="BF92" s="841" t="s">
        <v>112</v>
      </c>
      <c r="BG92" s="842" t="s">
        <v>112</v>
      </c>
      <c r="BH92" s="905" t="s">
        <v>13072</v>
      </c>
      <c r="BI92" s="903" t="s">
        <v>4508</v>
      </c>
      <c r="BJ92" s="905" t="s">
        <v>4485</v>
      </c>
      <c r="BK92" s="903" t="s">
        <v>10472</v>
      </c>
      <c r="BL92" s="905" t="s">
        <v>0</v>
      </c>
      <c r="BM92" s="903" t="s">
        <v>0</v>
      </c>
      <c r="BN92" s="905" t="s">
        <v>0</v>
      </c>
      <c r="BO92" s="903" t="s">
        <v>0</v>
      </c>
      <c r="BP92" s="905" t="s">
        <v>0</v>
      </c>
      <c r="BQ92" s="903" t="s">
        <v>0</v>
      </c>
      <c r="BR92" s="909">
        <v>64</v>
      </c>
      <c r="BS92" s="903" t="s">
        <v>4625</v>
      </c>
      <c r="BT92" s="909">
        <v>78</v>
      </c>
      <c r="BU92" s="903" t="s">
        <v>4511</v>
      </c>
      <c r="BV92" s="909">
        <v>67</v>
      </c>
      <c r="BW92" s="903" t="s">
        <v>4577</v>
      </c>
      <c r="BX92" s="909">
        <v>69</v>
      </c>
      <c r="BY92" s="903" t="s">
        <v>4598</v>
      </c>
      <c r="BZ92" s="909">
        <v>26</v>
      </c>
      <c r="CA92" s="903" t="s">
        <v>4517</v>
      </c>
      <c r="CB92" s="340">
        <v>10</v>
      </c>
      <c r="CC92" s="249">
        <f>IF(ISBLANK(AL92),0,1)</f>
        <v>0</v>
      </c>
      <c r="CD92" s="414">
        <f>IF(ISBLANK(AM92),0,1)</f>
        <v>0</v>
      </c>
      <c r="CE92" s="414">
        <f>IF(ISBLANK(AN92),0,1)</f>
        <v>1</v>
      </c>
      <c r="CF92" s="414">
        <f>IF(ISBLANK(AO92),0,1)</f>
        <v>0</v>
      </c>
      <c r="CG92" s="414">
        <f>IF(ISBLANK(AP92),0,1)</f>
        <v>0</v>
      </c>
      <c r="CH92" s="436">
        <f>IF(ISBLANK(AQ92),0,1)</f>
        <v>0</v>
      </c>
      <c r="CI92" s="435">
        <f>IF($W92="Dropped","-",DAYS360(X92,Y92,TRUE)/360)</f>
        <v>5.8805555555555555</v>
      </c>
      <c r="CJ92" s="416">
        <f>IF(OR($W92="Pipeline",$W92="Dropped"),"-",IF(OR($AA92="-",$AA92="n/a"),"-",DAYS360(Y92,AA92,TRUE)/360))</f>
        <v>0.35555555555555557</v>
      </c>
      <c r="CK92" s="416">
        <f>IF(OR($W92="Pipeline",$W92="Dropped"),"-",IF($AC92="-","-",IF(OR($AA92="-",$AA92="n/a"),DAYS360(Y92,AC92,TRUE)/360,DAYS360(AA92,AC92,TRUE)/360)))</f>
        <v>9.9166666666666661</v>
      </c>
      <c r="CL92" s="416">
        <f>IF(OR($W92="Pipeline",$W92="Dropped"),"-",IF($AC92="-","-",DAYS360(X92,AC92,TRUE)/360))</f>
        <v>16.152777777777779</v>
      </c>
      <c r="CM92" s="437">
        <f>IF(OR($W92="Pipeline",$W92="Dropped"),"-",IF($AC92="-","-",DAYS360(AB92,AC92,TRUE)/360))</f>
        <v>3</v>
      </c>
      <c r="CN92" s="344">
        <f>IF(W92="Closed",IF(AC92="-","-",YEAR(AC92)),"-")</f>
        <v>2004</v>
      </c>
      <c r="CO92" s="344" t="str">
        <f>IF(W92="Closed",IF(OR(BE92="S",BE92="MS",BE92="HS"),"S",IF(OR(BE92="U",BE92="MU",BE92="HU"),"U",IF(OR(BE92="NA",BE92="NR",BE92="NV",BE92="?",BE92="#"),"NR","-"))),"-")</f>
        <v>U</v>
      </c>
      <c r="CP92" s="249">
        <v>0</v>
      </c>
      <c r="CQ92" s="414">
        <v>2</v>
      </c>
      <c r="CR92" s="414">
        <v>2</v>
      </c>
      <c r="CS92" s="414">
        <v>0</v>
      </c>
      <c r="CT92" s="414">
        <v>0</v>
      </c>
      <c r="CU92" s="436">
        <v>1</v>
      </c>
      <c r="CV92" s="432" t="str">
        <f>IF(OR(DC92="-",DC92="",DC92="n/a"),"-",HYPERLINK(DC92,"PAD"))</f>
        <v>-</v>
      </c>
      <c r="CW92" s="417" t="str">
        <f>IF(OR(DD92="-",DD92="",DD92="n/a"),"-",HYPERLINK(DD92,"ICR"))</f>
        <v>ICR</v>
      </c>
      <c r="CX92" s="438" t="str">
        <f>IF(OR(DE92="-",DE92="",DE92="n/a"),"-",HYPERLINK(DE92,"IEG"))</f>
        <v>IEG</v>
      </c>
      <c r="CY92" s="687" t="str">
        <f>IF(OR(DF92="-",DF92="",DF92="n/a"),"-",HYPERLINK(DF92,"PPAR"))</f>
        <v>-</v>
      </c>
      <c r="CZ92" s="665" t="str">
        <f>IF(OR(DG92="-",DG92="",DG92="n/a"),"-",HYPERLINK(DG92,"PCR"))</f>
        <v>-</v>
      </c>
      <c r="DA92" s="665" t="str">
        <f>IF(OR(DH92="-",DH92="",DH92="n/a"),"-",HYPERLINK(DH92,"PP"))</f>
        <v>-</v>
      </c>
      <c r="DB92" s="688" t="str">
        <f>IF(OR(DI92="-",DI92="",DI92="n/a"),"-",HYPERLINK(DI92,"TA"))</f>
        <v>-</v>
      </c>
      <c r="DC92" s="897" t="s">
        <v>33</v>
      </c>
      <c r="DD92" s="897" t="s">
        <v>10724</v>
      </c>
      <c r="DE92" s="897" t="s">
        <v>10725</v>
      </c>
      <c r="DF92" s="897" t="s">
        <v>33</v>
      </c>
      <c r="DG92" s="897" t="s">
        <v>33</v>
      </c>
      <c r="DH92" s="897" t="s">
        <v>33</v>
      </c>
      <c r="DI92" s="897" t="s">
        <v>33</v>
      </c>
      <c r="DJ92" s="734"/>
    </row>
    <row r="93" spans="1:114" ht="14.1" customHeight="1" x14ac:dyDescent="0.25">
      <c r="A93" s="702">
        <f>ROW()-1</f>
        <v>92</v>
      </c>
      <c r="B93" s="713" t="s">
        <v>7823</v>
      </c>
      <c r="C93" s="711" t="str">
        <f>HYPERLINK(E93,"OP")</f>
        <v>OP</v>
      </c>
      <c r="D93" s="711" t="str">
        <f>HYPERLINK(F93,"Prj")</f>
        <v>Prj</v>
      </c>
      <c r="E93" s="631" t="s">
        <v>8589</v>
      </c>
      <c r="F93" s="413" t="s">
        <v>8590</v>
      </c>
      <c r="G93" s="414" t="s">
        <v>33</v>
      </c>
      <c r="H93" s="414" t="s">
        <v>33</v>
      </c>
      <c r="I93" s="694" t="s">
        <v>33</v>
      </c>
      <c r="J93" s="697" t="s">
        <v>7652</v>
      </c>
      <c r="K93" s="727" t="s">
        <v>33</v>
      </c>
      <c r="L93" s="736" t="s">
        <v>153</v>
      </c>
      <c r="M93" s="697" t="s">
        <v>1134</v>
      </c>
      <c r="N93" s="736" t="s">
        <v>18</v>
      </c>
      <c r="O93" s="736" t="s">
        <v>30</v>
      </c>
      <c r="P93" s="1080" t="s">
        <v>36</v>
      </c>
      <c r="Q93" s="1074" t="s">
        <v>33</v>
      </c>
      <c r="R93" s="698" t="s">
        <v>3888</v>
      </c>
      <c r="S93" s="1041" t="s">
        <v>33</v>
      </c>
      <c r="T93" s="908" t="s">
        <v>7824</v>
      </c>
      <c r="U93" s="905" t="s">
        <v>13707</v>
      </c>
      <c r="V93" s="905" t="s">
        <v>1415</v>
      </c>
      <c r="W93" s="1068" t="s">
        <v>1773</v>
      </c>
      <c r="X93" s="1064">
        <v>34971</v>
      </c>
      <c r="Y93" s="1066">
        <v>36060</v>
      </c>
      <c r="Z93" s="1046">
        <v>1999</v>
      </c>
      <c r="AA93" s="1064">
        <v>36234</v>
      </c>
      <c r="AB93" s="1065">
        <v>37802</v>
      </c>
      <c r="AC93" s="1066">
        <v>38352</v>
      </c>
      <c r="AD93" s="1049">
        <v>30</v>
      </c>
      <c r="AE93" s="746">
        <v>0</v>
      </c>
      <c r="AF93" s="744">
        <v>0</v>
      </c>
      <c r="AG93" s="690">
        <v>30</v>
      </c>
      <c r="AH93" s="747" t="s">
        <v>33</v>
      </c>
      <c r="AI93" s="744">
        <v>0</v>
      </c>
      <c r="AJ93" s="1101">
        <v>29.554196600000001</v>
      </c>
      <c r="AK93" s="1102">
        <v>29.529493420000001</v>
      </c>
      <c r="AL93" s="1085"/>
      <c r="AM93" s="632"/>
      <c r="AN93" s="632">
        <v>3</v>
      </c>
      <c r="AO93" s="632"/>
      <c r="AP93" s="632"/>
      <c r="AQ93" s="757"/>
      <c r="AR93" s="778" t="s">
        <v>9154</v>
      </c>
      <c r="AS93" s="784">
        <f>AT93+AU93</f>
        <v>2.0499999999999998</v>
      </c>
      <c r="AT93" s="784">
        <v>1</v>
      </c>
      <c r="AU93" s="785">
        <v>1.05</v>
      </c>
      <c r="AV93" s="734" t="s">
        <v>9155</v>
      </c>
      <c r="AW93" s="697" t="s">
        <v>7825</v>
      </c>
      <c r="AX93" s="697" t="s">
        <v>7826</v>
      </c>
      <c r="AY93" s="823" t="s">
        <v>33</v>
      </c>
      <c r="AZ93" s="736"/>
      <c r="BA93" s="736"/>
      <c r="BB93" s="840" t="s">
        <v>26</v>
      </c>
      <c r="BC93" s="841" t="s">
        <v>26</v>
      </c>
      <c r="BD93" s="846" t="s">
        <v>33</v>
      </c>
      <c r="BE93" s="840" t="s">
        <v>22</v>
      </c>
      <c r="BF93" s="841" t="s">
        <v>112</v>
      </c>
      <c r="BG93" s="842" t="s">
        <v>26</v>
      </c>
      <c r="BH93" s="905" t="s">
        <v>13072</v>
      </c>
      <c r="BI93" s="903" t="s">
        <v>4508</v>
      </c>
      <c r="BJ93" s="905" t="s">
        <v>4485</v>
      </c>
      <c r="BK93" s="903" t="s">
        <v>10472</v>
      </c>
      <c r="BL93" s="905" t="s">
        <v>4525</v>
      </c>
      <c r="BM93" s="903" t="s">
        <v>10476</v>
      </c>
      <c r="BN93" s="905" t="s">
        <v>0</v>
      </c>
      <c r="BO93" s="903" t="s">
        <v>0</v>
      </c>
      <c r="BP93" s="905" t="s">
        <v>0</v>
      </c>
      <c r="BQ93" s="903" t="s">
        <v>0</v>
      </c>
      <c r="BR93" s="909">
        <v>78</v>
      </c>
      <c r="BS93" s="903" t="s">
        <v>4511</v>
      </c>
      <c r="BT93" s="909">
        <v>69</v>
      </c>
      <c r="BU93" s="903" t="s">
        <v>4598</v>
      </c>
      <c r="BV93" s="909">
        <v>67</v>
      </c>
      <c r="BW93" s="903" t="s">
        <v>4577</v>
      </c>
      <c r="BX93" s="905" t="s">
        <v>0</v>
      </c>
      <c r="BY93" s="903" t="s">
        <v>4492</v>
      </c>
      <c r="BZ93" s="905" t="s">
        <v>0</v>
      </c>
      <c r="CA93" s="903" t="s">
        <v>4492</v>
      </c>
      <c r="CB93" s="340">
        <v>10</v>
      </c>
      <c r="CC93" s="249">
        <f>IF(ISBLANK(AL93),0,1)</f>
        <v>0</v>
      </c>
      <c r="CD93" s="414">
        <f>IF(ISBLANK(AM93),0,1)</f>
        <v>0</v>
      </c>
      <c r="CE93" s="414">
        <f>IF(ISBLANK(AN93),0,1)</f>
        <v>1</v>
      </c>
      <c r="CF93" s="414">
        <f>IF(ISBLANK(AO93),0,1)</f>
        <v>0</v>
      </c>
      <c r="CG93" s="414">
        <f>IF(ISBLANK(AP93),0,1)</f>
        <v>0</v>
      </c>
      <c r="CH93" s="436">
        <f>IF(ISBLANK(AQ93),0,1)</f>
        <v>0</v>
      </c>
      <c r="CI93" s="435">
        <f>IF($W93="Dropped","-",DAYS360(X93,Y93,TRUE)/360)</f>
        <v>2.9805555555555556</v>
      </c>
      <c r="CJ93" s="416">
        <f>IF(OR($W93="Pipeline",$W93="Dropped"),"-",IF(OR($AA93="-",$AA93="n/a"),"-",DAYS360(Y93,AA93,TRUE)/360))</f>
        <v>0.48055555555555557</v>
      </c>
      <c r="CK93" s="416">
        <f>IF(OR($W93="Pipeline",$W93="Dropped"),"-",IF($AC93="-","-",IF(OR($AA93="-",$AA93="n/a"),DAYS360(Y93,AC93,TRUE)/360,DAYS360(AA93,AC93,TRUE)/360)))</f>
        <v>5.791666666666667</v>
      </c>
      <c r="CL93" s="416">
        <f>IF(OR($W93="Pipeline",$W93="Dropped"),"-",IF($AC93="-","-",DAYS360(X93,AC93,TRUE)/360))</f>
        <v>9.2527777777777782</v>
      </c>
      <c r="CM93" s="437">
        <f>IF(OR($W93="Pipeline",$W93="Dropped"),"-",IF($AC93="-","-",DAYS360(AB93,AC93,TRUE)/360))</f>
        <v>1.5</v>
      </c>
      <c r="CN93" s="344">
        <f>IF(W93="Closed",IF(AC93="-","-",YEAR(AC93)),"-")</f>
        <v>2004</v>
      </c>
      <c r="CO93" s="344" t="str">
        <f>IF(W93="Closed",IF(OR(BE93="S",BE93="MS",BE93="HS"),"S",IF(OR(BE93="U",BE93="MU",BE93="HU"),"U",IF(OR(BE93="NA",BE93="NR",BE93="NV",BE93="?",BE93="#"),"NR","-"))),"-")</f>
        <v>S</v>
      </c>
      <c r="CP93" s="249">
        <v>0</v>
      </c>
      <c r="CQ93" s="414">
        <v>0</v>
      </c>
      <c r="CR93" s="414">
        <v>3</v>
      </c>
      <c r="CS93" s="414">
        <v>0</v>
      </c>
      <c r="CT93" s="414">
        <v>0</v>
      </c>
      <c r="CU93" s="436">
        <v>0</v>
      </c>
      <c r="CV93" s="432" t="str">
        <f>IF(OR(DC93="-",DC93="",DC93="n/a"),"-",HYPERLINK(DC93,"PAD"))</f>
        <v>PAD</v>
      </c>
      <c r="CW93" s="417" t="str">
        <f>IF(OR(DD93="-",DD93="",DD93="n/a"),"-",HYPERLINK(DD93,"ICR"))</f>
        <v>ICR</v>
      </c>
      <c r="CX93" s="438" t="str">
        <f>IF(OR(DE93="-",DE93="",DE93="n/a"),"-",HYPERLINK(DE93,"IEG"))</f>
        <v>IEG</v>
      </c>
      <c r="CY93" s="687" t="str">
        <f>IF(OR(DF93="-",DF93="",DF93="n/a"),"-",HYPERLINK(DF93,"PPAR"))</f>
        <v>-</v>
      </c>
      <c r="CZ93" s="665" t="str">
        <f>IF(OR(DG93="-",DG93="",DG93="n/a"),"-",HYPERLINK(DG93,"PCR"))</f>
        <v>-</v>
      </c>
      <c r="DA93" s="665" t="str">
        <f>IF(OR(DH93="-",DH93="",DH93="n/a"),"-",HYPERLINK(DH93,"PP"))</f>
        <v>-</v>
      </c>
      <c r="DB93" s="688" t="str">
        <f>IF(OR(DI93="-",DI93="",DI93="n/a"),"-",HYPERLINK(DI93,"TA"))</f>
        <v>-</v>
      </c>
      <c r="DC93" s="897" t="s">
        <v>10726</v>
      </c>
      <c r="DD93" s="897" t="s">
        <v>10727</v>
      </c>
      <c r="DE93" s="897" t="s">
        <v>10728</v>
      </c>
      <c r="DF93" s="897" t="s">
        <v>33</v>
      </c>
      <c r="DG93" s="897" t="s">
        <v>33</v>
      </c>
      <c r="DH93" s="897" t="s">
        <v>33</v>
      </c>
      <c r="DI93" s="897" t="s">
        <v>33</v>
      </c>
      <c r="DJ93" s="806"/>
    </row>
    <row r="94" spans="1:114" ht="14.1" customHeight="1" x14ac:dyDescent="0.25">
      <c r="A94" s="703">
        <f>ROW()-1</f>
        <v>93</v>
      </c>
      <c r="B94" s="710" t="s">
        <v>4918</v>
      </c>
      <c r="C94" s="711" t="str">
        <f>HYPERLINK(E94,"OP")</f>
        <v>OP</v>
      </c>
      <c r="D94" s="711" t="str">
        <f>HYPERLINK(F94,"Prj")</f>
        <v>Prj</v>
      </c>
      <c r="E94" s="663" t="s">
        <v>7217</v>
      </c>
      <c r="F94" s="422" t="s">
        <v>5855</v>
      </c>
      <c r="G94" s="414" t="s">
        <v>33</v>
      </c>
      <c r="H94" s="414" t="s">
        <v>33</v>
      </c>
      <c r="I94" s="694" t="s">
        <v>33</v>
      </c>
      <c r="J94" s="697" t="s">
        <v>4919</v>
      </c>
      <c r="K94" s="727" t="s">
        <v>33</v>
      </c>
      <c r="L94" s="736" t="s">
        <v>153</v>
      </c>
      <c r="M94" s="697" t="s">
        <v>1134</v>
      </c>
      <c r="N94" s="736" t="s">
        <v>18</v>
      </c>
      <c r="O94" s="736" t="s">
        <v>54</v>
      </c>
      <c r="P94" s="1080" t="s">
        <v>1419</v>
      </c>
      <c r="Q94" s="1074" t="s">
        <v>33</v>
      </c>
      <c r="R94" s="698" t="s">
        <v>33</v>
      </c>
      <c r="S94" s="1041" t="s">
        <v>33</v>
      </c>
      <c r="T94" s="908" t="s">
        <v>4920</v>
      </c>
      <c r="U94" s="905" t="s">
        <v>13707</v>
      </c>
      <c r="V94" s="905" t="s">
        <v>612</v>
      </c>
      <c r="W94" s="1068" t="s">
        <v>1773</v>
      </c>
      <c r="X94" s="1064">
        <v>36117</v>
      </c>
      <c r="Y94" s="1066">
        <v>36307</v>
      </c>
      <c r="Z94" s="1046">
        <v>1999</v>
      </c>
      <c r="AA94" s="1064">
        <v>36390</v>
      </c>
      <c r="AB94" s="1065">
        <v>38168</v>
      </c>
      <c r="AC94" s="1066">
        <v>38077</v>
      </c>
      <c r="AD94" s="1049">
        <v>25</v>
      </c>
      <c r="AE94" s="746">
        <v>0</v>
      </c>
      <c r="AF94" s="744">
        <v>0</v>
      </c>
      <c r="AG94" s="690">
        <v>25</v>
      </c>
      <c r="AH94" s="747">
        <v>0</v>
      </c>
      <c r="AI94" s="744">
        <v>0</v>
      </c>
      <c r="AJ94" s="1101">
        <v>15.0181956</v>
      </c>
      <c r="AK94" s="1102">
        <v>15.0181956</v>
      </c>
      <c r="AL94" s="1085">
        <v>33</v>
      </c>
      <c r="AM94" s="632" t="s">
        <v>5627</v>
      </c>
      <c r="AN94" s="632"/>
      <c r="AO94" s="632"/>
      <c r="AP94" s="632"/>
      <c r="AQ94" s="757"/>
      <c r="AR94" s="783" t="s">
        <v>5649</v>
      </c>
      <c r="AS94" s="784">
        <f>AT94+AU94</f>
        <v>10</v>
      </c>
      <c r="AT94" s="784">
        <f>5.9+3.8</f>
        <v>9.6999999999999993</v>
      </c>
      <c r="AU94" s="785">
        <v>0.3</v>
      </c>
      <c r="AV94" s="806" t="s">
        <v>5650</v>
      </c>
      <c r="AW94" s="697" t="s">
        <v>4921</v>
      </c>
      <c r="AX94" s="697" t="s">
        <v>4922</v>
      </c>
      <c r="AY94" s="823" t="s">
        <v>33</v>
      </c>
      <c r="AZ94" s="736" t="s">
        <v>33</v>
      </c>
      <c r="BA94" s="736" t="s">
        <v>33</v>
      </c>
      <c r="BB94" s="840" t="s">
        <v>26</v>
      </c>
      <c r="BC94" s="841" t="s">
        <v>26</v>
      </c>
      <c r="BD94" s="846" t="s">
        <v>33</v>
      </c>
      <c r="BE94" s="840" t="s">
        <v>112</v>
      </c>
      <c r="BF94" s="841" t="s">
        <v>112</v>
      </c>
      <c r="BG94" s="842" t="s">
        <v>112</v>
      </c>
      <c r="BH94" s="905" t="s">
        <v>4494</v>
      </c>
      <c r="BI94" s="903" t="s">
        <v>10485</v>
      </c>
      <c r="BJ94" s="905" t="s">
        <v>4485</v>
      </c>
      <c r="BK94" s="903" t="s">
        <v>10472</v>
      </c>
      <c r="BL94" s="905" t="s">
        <v>4659</v>
      </c>
      <c r="BM94" s="903" t="s">
        <v>10494</v>
      </c>
      <c r="BN94" s="905" t="s">
        <v>13082</v>
      </c>
      <c r="BO94" s="903" t="s">
        <v>13083</v>
      </c>
      <c r="BP94" s="905" t="s">
        <v>0</v>
      </c>
      <c r="BQ94" s="903" t="s">
        <v>0</v>
      </c>
      <c r="BR94" s="909">
        <v>34</v>
      </c>
      <c r="BS94" s="903" t="s">
        <v>4491</v>
      </c>
      <c r="BT94" s="909">
        <v>38</v>
      </c>
      <c r="BU94" s="903" t="s">
        <v>4631</v>
      </c>
      <c r="BV94" s="909">
        <v>40</v>
      </c>
      <c r="BW94" s="903" t="s">
        <v>4563</v>
      </c>
      <c r="BX94" s="909">
        <v>42</v>
      </c>
      <c r="BY94" s="903" t="s">
        <v>4529</v>
      </c>
      <c r="BZ94" s="909">
        <v>43</v>
      </c>
      <c r="CA94" s="903" t="s">
        <v>4496</v>
      </c>
      <c r="CB94" s="340">
        <v>10</v>
      </c>
      <c r="CC94" s="249">
        <f>IF(ISBLANK(AL94),0,1)</f>
        <v>1</v>
      </c>
      <c r="CD94" s="414">
        <f>IF(ISBLANK(AM94),0,1)</f>
        <v>1</v>
      </c>
      <c r="CE94" s="414">
        <f>IF(ISBLANK(AN94),0,1)</f>
        <v>0</v>
      </c>
      <c r="CF94" s="414">
        <f>IF(ISBLANK(AO94),0,1)</f>
        <v>0</v>
      </c>
      <c r="CG94" s="414">
        <f>IF(ISBLANK(AP94),0,1)</f>
        <v>0</v>
      </c>
      <c r="CH94" s="436">
        <f>IF(ISBLANK(AQ94),0,1)</f>
        <v>0</v>
      </c>
      <c r="CI94" s="435">
        <f>IF($W94="Dropped","-",DAYS360(X94,Y94,TRUE)/360)</f>
        <v>0.52500000000000002</v>
      </c>
      <c r="CJ94" s="416">
        <f>IF(OR($W94="Pipeline",$W94="Dropped"),"-",IF(OR($AA94="-",$AA94="n/a"),"-",DAYS360(Y94,AA94,TRUE)/360))</f>
        <v>0.22500000000000001</v>
      </c>
      <c r="CK94" s="416">
        <f>IF(OR($W94="Pipeline",$W94="Dropped"),"-",IF($AC94="-","-",IF(OR($AA94="-",$AA94="n/a"),DAYS360(Y94,AC94,TRUE)/360,DAYS360(AA94,AC94,TRUE)/360)))</f>
        <v>4.6166666666666663</v>
      </c>
      <c r="CL94" s="416">
        <f>IF(OR($W94="Pipeline",$W94="Dropped"),"-",IF($AC94="-","-",DAYS360(X94,AC94,TRUE)/360))</f>
        <v>5.3666666666666663</v>
      </c>
      <c r="CM94" s="437">
        <f>IF(OR($W94="Pipeline",$W94="Dropped"),"-",IF($AC94="-","-",DAYS360(AB94,AC94,TRUE)/360))</f>
        <v>-0.25</v>
      </c>
      <c r="CN94" s="344">
        <f>IF(W94="Closed",IF(AC94="-","-",YEAR(AC94)),"-")</f>
        <v>2004</v>
      </c>
      <c r="CO94" s="344" t="str">
        <f>IF(W94="Closed",IF(OR(BE94="S",BE94="MS",BE94="HS"),"S",IF(OR(BE94="U",BE94="MU",BE94="HU"),"U",IF(OR(BE94="NA",BE94="NR",BE94="NV",BE94="?",BE94="#"),"NR","-"))),"-")</f>
        <v>U</v>
      </c>
      <c r="CP94" s="249">
        <v>0</v>
      </c>
      <c r="CQ94" s="414">
        <v>1</v>
      </c>
      <c r="CR94" s="414">
        <v>3</v>
      </c>
      <c r="CS94" s="414">
        <v>0</v>
      </c>
      <c r="CT94" s="414">
        <v>0</v>
      </c>
      <c r="CU94" s="436">
        <v>0</v>
      </c>
      <c r="CV94" s="432" t="str">
        <f>IF(OR(DC94="-",DC94="",DC94="n/a"),"-",HYPERLINK(DC94,"PAD"))</f>
        <v>PAD</v>
      </c>
      <c r="CW94" s="417" t="str">
        <f>IF(OR(DD94="-",DD94="",DD94="n/a"),"-",HYPERLINK(DD94,"ICR"))</f>
        <v>ICR</v>
      </c>
      <c r="CX94" s="438" t="str">
        <f>IF(OR(DE94="-",DE94="",DE94="n/a"),"-",HYPERLINK(DE94,"IEG"))</f>
        <v>IEG</v>
      </c>
      <c r="CY94" s="687" t="str">
        <f>IF(OR(DF94="-",DF94="",DF94="n/a"),"-",HYPERLINK(DF94,"PPAR"))</f>
        <v>-</v>
      </c>
      <c r="CZ94" s="665" t="str">
        <f>IF(OR(DG94="-",DG94="",DG94="n/a"),"-",HYPERLINK(DG94,"PCR"))</f>
        <v>-</v>
      </c>
      <c r="DA94" s="665" t="str">
        <f>IF(OR(DH94="-",DH94="",DH94="n/a"),"-",HYPERLINK(DH94,"PP"))</f>
        <v>-</v>
      </c>
      <c r="DB94" s="688" t="str">
        <f>IF(OR(DI94="-",DI94="",DI94="n/a"),"-",HYPERLINK(DI94,"TA"))</f>
        <v>-</v>
      </c>
      <c r="DC94" s="897" t="s">
        <v>10729</v>
      </c>
      <c r="DD94" s="897" t="s">
        <v>10730</v>
      </c>
      <c r="DE94" s="897" t="s">
        <v>10731</v>
      </c>
      <c r="DF94" s="897" t="s">
        <v>33</v>
      </c>
      <c r="DG94" s="897" t="s">
        <v>33</v>
      </c>
      <c r="DH94" s="897" t="s">
        <v>33</v>
      </c>
      <c r="DI94" s="897" t="s">
        <v>33</v>
      </c>
      <c r="DJ94" s="806"/>
    </row>
    <row r="95" spans="1:114" ht="14.1" customHeight="1" x14ac:dyDescent="0.25">
      <c r="A95" s="702">
        <f>ROW()-1</f>
        <v>94</v>
      </c>
      <c r="B95" s="710" t="s">
        <v>782</v>
      </c>
      <c r="C95" s="711" t="str">
        <f>HYPERLINK(E95,"OP")</f>
        <v>OP</v>
      </c>
      <c r="D95" s="711" t="str">
        <f>HYPERLINK(F95,"Prj")</f>
        <v>Prj</v>
      </c>
      <c r="E95" s="704" t="s">
        <v>6050</v>
      </c>
      <c r="F95" s="415" t="s">
        <v>6091</v>
      </c>
      <c r="G95" s="414" t="s">
        <v>33</v>
      </c>
      <c r="H95" s="414" t="s">
        <v>33</v>
      </c>
      <c r="I95" s="694" t="s">
        <v>33</v>
      </c>
      <c r="J95" s="686" t="s">
        <v>10250</v>
      </c>
      <c r="K95" s="199" t="s">
        <v>33</v>
      </c>
      <c r="L95" s="693" t="s">
        <v>245</v>
      </c>
      <c r="M95" s="696" t="s">
        <v>246</v>
      </c>
      <c r="N95" s="732" t="s">
        <v>18</v>
      </c>
      <c r="O95" s="732" t="s">
        <v>30</v>
      </c>
      <c r="P95" s="1080" t="s">
        <v>1763</v>
      </c>
      <c r="Q95" s="1074" t="s">
        <v>33</v>
      </c>
      <c r="R95" s="698" t="s">
        <v>33</v>
      </c>
      <c r="S95" s="907" t="s">
        <v>10288</v>
      </c>
      <c r="T95" s="908" t="s">
        <v>3630</v>
      </c>
      <c r="U95" s="905" t="s">
        <v>575</v>
      </c>
      <c r="V95" s="905" t="s">
        <v>10389</v>
      </c>
      <c r="W95" s="1068" t="s">
        <v>1773</v>
      </c>
      <c r="X95" s="1064">
        <v>34348</v>
      </c>
      <c r="Y95" s="1066">
        <v>35894</v>
      </c>
      <c r="Z95" s="1046">
        <v>1998</v>
      </c>
      <c r="AA95" s="1064">
        <v>36004</v>
      </c>
      <c r="AB95" s="1065">
        <v>37986</v>
      </c>
      <c r="AC95" s="1066">
        <v>37986</v>
      </c>
      <c r="AD95" s="638">
        <v>0</v>
      </c>
      <c r="AE95" s="639">
        <v>150</v>
      </c>
      <c r="AF95" s="744">
        <v>0</v>
      </c>
      <c r="AG95" s="690">
        <v>150</v>
      </c>
      <c r="AH95" s="747" t="s">
        <v>33</v>
      </c>
      <c r="AI95" s="744">
        <v>0</v>
      </c>
      <c r="AJ95" s="1099">
        <v>106.5168328</v>
      </c>
      <c r="AK95" s="1100">
        <v>91.637898879999995</v>
      </c>
      <c r="AL95" s="646"/>
      <c r="AM95" s="647"/>
      <c r="AN95" s="647">
        <v>2</v>
      </c>
      <c r="AO95" s="647"/>
      <c r="AP95" s="647"/>
      <c r="AQ95" s="648"/>
      <c r="AR95" s="779" t="s">
        <v>3438</v>
      </c>
      <c r="AS95" s="649">
        <f>AT95+AU95</f>
        <v>15.3</v>
      </c>
      <c r="AT95" s="649">
        <v>10.6</v>
      </c>
      <c r="AU95" s="650">
        <v>4.7</v>
      </c>
      <c r="AV95" s="686" t="s">
        <v>3439</v>
      </c>
      <c r="AW95" s="686" t="s">
        <v>3463</v>
      </c>
      <c r="AX95" s="686" t="s">
        <v>3464</v>
      </c>
      <c r="AY95" s="819">
        <v>37957</v>
      </c>
      <c r="AZ95" s="721" t="s">
        <v>26</v>
      </c>
      <c r="BA95" s="721" t="s">
        <v>26</v>
      </c>
      <c r="BB95" s="625" t="s">
        <v>26</v>
      </c>
      <c r="BC95" s="626" t="s">
        <v>26</v>
      </c>
      <c r="BD95" s="633" t="s">
        <v>33</v>
      </c>
      <c r="BE95" s="625" t="s">
        <v>22</v>
      </c>
      <c r="BF95" s="626" t="s">
        <v>26</v>
      </c>
      <c r="BG95" s="633" t="s">
        <v>26</v>
      </c>
      <c r="BH95" s="905" t="s">
        <v>4503</v>
      </c>
      <c r="BI95" s="903" t="s">
        <v>4703</v>
      </c>
      <c r="BJ95" s="905" t="s">
        <v>4493</v>
      </c>
      <c r="BK95" s="903" t="s">
        <v>4705</v>
      </c>
      <c r="BL95" s="905" t="s">
        <v>4485</v>
      </c>
      <c r="BM95" s="903" t="s">
        <v>10472</v>
      </c>
      <c r="BN95" s="905" t="s">
        <v>13077</v>
      </c>
      <c r="BO95" s="903" t="s">
        <v>9680</v>
      </c>
      <c r="BP95" s="905" t="s">
        <v>4525</v>
      </c>
      <c r="BQ95" s="903" t="s">
        <v>10476</v>
      </c>
      <c r="BR95" s="909">
        <v>65</v>
      </c>
      <c r="BS95" s="903" t="s">
        <v>4509</v>
      </c>
      <c r="BT95" s="909">
        <v>78</v>
      </c>
      <c r="BU95" s="903" t="s">
        <v>4511</v>
      </c>
      <c r="BV95" s="909">
        <v>71</v>
      </c>
      <c r="BW95" s="903" t="s">
        <v>4521</v>
      </c>
      <c r="BX95" s="909">
        <v>59</v>
      </c>
      <c r="BY95" s="903" t="s">
        <v>4510</v>
      </c>
      <c r="BZ95" s="909">
        <v>61</v>
      </c>
      <c r="CA95" s="903" t="s">
        <v>4524</v>
      </c>
      <c r="CB95" s="340">
        <v>10</v>
      </c>
      <c r="CC95" s="249">
        <f>IF(ISBLANK(AL95),0,1)</f>
        <v>0</v>
      </c>
      <c r="CD95" s="414">
        <f>IF(ISBLANK(AM95),0,1)</f>
        <v>0</v>
      </c>
      <c r="CE95" s="414">
        <f>IF(ISBLANK(AN95),0,1)</f>
        <v>1</v>
      </c>
      <c r="CF95" s="414">
        <f>IF(ISBLANK(AO95),0,1)</f>
        <v>0</v>
      </c>
      <c r="CG95" s="414">
        <f>IF(ISBLANK(AP95),0,1)</f>
        <v>0</v>
      </c>
      <c r="CH95" s="436">
        <f>IF(ISBLANK(AQ95),0,1)</f>
        <v>0</v>
      </c>
      <c r="CI95" s="435">
        <f>IF($W95="Dropped","-",DAYS360(X95,Y95,TRUE)/360)</f>
        <v>4.2361111111111107</v>
      </c>
      <c r="CJ95" s="416">
        <f>IF(OR($W95="Pipeline",$W95="Dropped"),"-",IF(OR($AA95="-",$AA95="n/a"),"-",DAYS360(Y95,AA95,TRUE)/360))</f>
        <v>0.30277777777777776</v>
      </c>
      <c r="CK95" s="416">
        <f>IF(OR($W95="Pipeline",$W95="Dropped"),"-",IF($AC95="-","-",IF(OR($AA95="-",$AA95="n/a"),DAYS360(Y95,AC95,TRUE)/360,DAYS360(AA95,AC95,TRUE)/360)))</f>
        <v>5.4222222222222225</v>
      </c>
      <c r="CL95" s="416">
        <f>IF(OR($W95="Pipeline",$W95="Dropped"),"-",IF($AC95="-","-",DAYS360(X95,AC95,TRUE)/360))</f>
        <v>9.9611111111111104</v>
      </c>
      <c r="CM95" s="437">
        <f>IF(OR($W95="Pipeline",$W95="Dropped"),"-",IF($AC95="-","-",DAYS360(AB95,AC95,TRUE)/360))</f>
        <v>0</v>
      </c>
      <c r="CN95" s="344">
        <f>IF(W95="Closed",IF(AC95="-","-",YEAR(AC95)),"-")</f>
        <v>2003</v>
      </c>
      <c r="CO95" s="344" t="str">
        <f>IF(W95="Closed",IF(OR(BE95="S",BE95="MS",BE95="HS"),"S",IF(OR(BE95="U",BE95="MU",BE95="HU"),"U",IF(OR(BE95="NA",BE95="NR",BE95="NV",BE95="?",BE95="#"),"NR","-"))),"-")</f>
        <v>S</v>
      </c>
      <c r="CP95" s="249">
        <v>3</v>
      </c>
      <c r="CQ95" s="414">
        <v>2</v>
      </c>
      <c r="CR95" s="414">
        <v>6</v>
      </c>
      <c r="CS95" s="414">
        <v>0</v>
      </c>
      <c r="CT95" s="414">
        <v>0</v>
      </c>
      <c r="CU95" s="436">
        <v>0</v>
      </c>
      <c r="CV95" s="432" t="str">
        <f>IF(OR(DC95="-",DC95="",DC95="n/a"),"-",HYPERLINK(DC95,"PAD"))</f>
        <v>PAD</v>
      </c>
      <c r="CW95" s="417" t="str">
        <f>IF(OR(DD95="-",DD95="",DD95="n/a"),"-",HYPERLINK(DD95,"ICR"))</f>
        <v>ICR</v>
      </c>
      <c r="CX95" s="438" t="str">
        <f>IF(OR(DE95="-",DE95="",DE95="n/a"),"-",HYPERLINK(DE95,"IEG"))</f>
        <v>IEG</v>
      </c>
      <c r="CY95" s="687" t="str">
        <f>IF(OR(DF95="-",DF95="",DF95="n/a"),"-",HYPERLINK(DF95,"PPAR"))</f>
        <v>-</v>
      </c>
      <c r="CZ95" s="665" t="str">
        <f>IF(OR(DG95="-",DG95="",DG95="n/a"),"-",HYPERLINK(DG95,"PCR"))</f>
        <v>-</v>
      </c>
      <c r="DA95" s="665" t="str">
        <f>IF(OR(DH95="-",DH95="",DH95="n/a"),"-",HYPERLINK(DH95,"PP"))</f>
        <v>-</v>
      </c>
      <c r="DB95" s="688" t="str">
        <f>IF(OR(DI95="-",DI95="",DI95="n/a"),"-",HYPERLINK(DI95,"TA"))</f>
        <v>-</v>
      </c>
      <c r="DC95" s="897" t="s">
        <v>10732</v>
      </c>
      <c r="DD95" s="897" t="s">
        <v>10733</v>
      </c>
      <c r="DE95" s="897" t="s">
        <v>10734</v>
      </c>
      <c r="DF95" s="897" t="s">
        <v>33</v>
      </c>
      <c r="DG95" s="897" t="s">
        <v>33</v>
      </c>
      <c r="DH95" s="897" t="s">
        <v>33</v>
      </c>
      <c r="DI95" s="897" t="s">
        <v>33</v>
      </c>
      <c r="DJ95" s="734"/>
    </row>
    <row r="96" spans="1:114" ht="14.1" customHeight="1" x14ac:dyDescent="0.25">
      <c r="A96" s="702">
        <f>ROW()-1</f>
        <v>95</v>
      </c>
      <c r="B96" s="710" t="s">
        <v>1229</v>
      </c>
      <c r="C96" s="711" t="str">
        <f>HYPERLINK(E96,"OP")</f>
        <v>OP</v>
      </c>
      <c r="D96" s="711" t="str">
        <f>HYPERLINK(F96,"Prj")</f>
        <v>Prj</v>
      </c>
      <c r="E96" s="704" t="s">
        <v>6051</v>
      </c>
      <c r="F96" s="415" t="s">
        <v>6092</v>
      </c>
      <c r="G96" s="414" t="s">
        <v>33</v>
      </c>
      <c r="H96" s="414" t="s">
        <v>33</v>
      </c>
      <c r="I96" s="694" t="s">
        <v>33</v>
      </c>
      <c r="J96" s="686" t="s">
        <v>1230</v>
      </c>
      <c r="K96" s="199" t="s">
        <v>33</v>
      </c>
      <c r="L96" s="693" t="s">
        <v>245</v>
      </c>
      <c r="M96" s="696" t="s">
        <v>637</v>
      </c>
      <c r="N96" s="732" t="s">
        <v>18</v>
      </c>
      <c r="O96" s="732" t="s">
        <v>30</v>
      </c>
      <c r="P96" s="1080" t="s">
        <v>1763</v>
      </c>
      <c r="Q96" s="1074" t="s">
        <v>33</v>
      </c>
      <c r="R96" s="698" t="s">
        <v>3888</v>
      </c>
      <c r="S96" s="907" t="s">
        <v>10288</v>
      </c>
      <c r="T96" s="908" t="s">
        <v>3631</v>
      </c>
      <c r="U96" s="905" t="s">
        <v>1779</v>
      </c>
      <c r="V96" s="905" t="s">
        <v>10389</v>
      </c>
      <c r="W96" s="1068" t="s">
        <v>1773</v>
      </c>
      <c r="X96" s="1064">
        <v>35166</v>
      </c>
      <c r="Y96" s="1066">
        <v>35857</v>
      </c>
      <c r="Z96" s="1046">
        <v>1998</v>
      </c>
      <c r="AA96" s="1064">
        <v>35971</v>
      </c>
      <c r="AB96" s="1065">
        <v>37894</v>
      </c>
      <c r="AC96" s="1066">
        <v>38625</v>
      </c>
      <c r="AD96" s="638">
        <v>0</v>
      </c>
      <c r="AE96" s="639">
        <v>13.7</v>
      </c>
      <c r="AF96" s="744">
        <v>0</v>
      </c>
      <c r="AG96" s="690">
        <v>13.7</v>
      </c>
      <c r="AH96" s="747" t="s">
        <v>33</v>
      </c>
      <c r="AI96" s="744">
        <v>0</v>
      </c>
      <c r="AJ96" s="1099">
        <v>13.32604293</v>
      </c>
      <c r="AK96" s="1100">
        <v>13.306354150000001</v>
      </c>
      <c r="AL96" s="646"/>
      <c r="AM96" s="647"/>
      <c r="AN96" s="647">
        <v>2</v>
      </c>
      <c r="AO96" s="647"/>
      <c r="AP96" s="647"/>
      <c r="AQ96" s="648"/>
      <c r="AR96" s="779" t="s">
        <v>3440</v>
      </c>
      <c r="AS96" s="649">
        <f>AT96+AU96</f>
        <v>2.79</v>
      </c>
      <c r="AT96" s="649">
        <v>0.69</v>
      </c>
      <c r="AU96" s="650">
        <v>2.1</v>
      </c>
      <c r="AV96" s="686" t="s">
        <v>3441</v>
      </c>
      <c r="AW96" s="686" t="s">
        <v>1826</v>
      </c>
      <c r="AX96" s="686" t="s">
        <v>3466</v>
      </c>
      <c r="AY96" s="819">
        <v>38579</v>
      </c>
      <c r="AZ96" s="721" t="s">
        <v>26</v>
      </c>
      <c r="BA96" s="721" t="s">
        <v>26</v>
      </c>
      <c r="BB96" s="625" t="s">
        <v>26</v>
      </c>
      <c r="BC96" s="626" t="s">
        <v>26</v>
      </c>
      <c r="BD96" s="633" t="s">
        <v>33</v>
      </c>
      <c r="BE96" s="625" t="s">
        <v>22</v>
      </c>
      <c r="BF96" s="626" t="s">
        <v>26</v>
      </c>
      <c r="BG96" s="633" t="s">
        <v>26</v>
      </c>
      <c r="BH96" s="905" t="s">
        <v>4503</v>
      </c>
      <c r="BI96" s="903" t="s">
        <v>4703</v>
      </c>
      <c r="BJ96" s="905" t="s">
        <v>4485</v>
      </c>
      <c r="BK96" s="903" t="s">
        <v>10472</v>
      </c>
      <c r="BL96" s="905" t="s">
        <v>4493</v>
      </c>
      <c r="BM96" s="903" t="s">
        <v>4705</v>
      </c>
      <c r="BN96" s="905" t="s">
        <v>4525</v>
      </c>
      <c r="BO96" s="903" t="s">
        <v>10476</v>
      </c>
      <c r="BP96" s="905" t="s">
        <v>1371</v>
      </c>
      <c r="BQ96" s="903" t="s">
        <v>13870</v>
      </c>
      <c r="BR96" s="909">
        <v>65</v>
      </c>
      <c r="BS96" s="903" t="s">
        <v>4509</v>
      </c>
      <c r="BT96" s="909">
        <v>78</v>
      </c>
      <c r="BU96" s="903" t="s">
        <v>4511</v>
      </c>
      <c r="BV96" s="909">
        <v>87</v>
      </c>
      <c r="BW96" s="903" t="s">
        <v>4535</v>
      </c>
      <c r="BX96" s="909">
        <v>26</v>
      </c>
      <c r="BY96" s="903" t="s">
        <v>4517</v>
      </c>
      <c r="BZ96" s="905" t="s">
        <v>0</v>
      </c>
      <c r="CA96" s="903" t="s">
        <v>4492</v>
      </c>
      <c r="CB96" s="340">
        <v>10</v>
      </c>
      <c r="CC96" s="249">
        <f>IF(ISBLANK(AL96),0,1)</f>
        <v>0</v>
      </c>
      <c r="CD96" s="414">
        <f>IF(ISBLANK(AM96),0,1)</f>
        <v>0</v>
      </c>
      <c r="CE96" s="414">
        <f>IF(ISBLANK(AN96),0,1)</f>
        <v>1</v>
      </c>
      <c r="CF96" s="414">
        <f>IF(ISBLANK(AO96),0,1)</f>
        <v>0</v>
      </c>
      <c r="CG96" s="414">
        <f>IF(ISBLANK(AP96),0,1)</f>
        <v>0</v>
      </c>
      <c r="CH96" s="436">
        <f>IF(ISBLANK(AQ96),0,1)</f>
        <v>0</v>
      </c>
      <c r="CI96" s="435">
        <f>IF($W96="Dropped","-",DAYS360(X96,Y96,TRUE)/360)</f>
        <v>1.8944444444444444</v>
      </c>
      <c r="CJ96" s="416">
        <f>IF(OR($W96="Pipeline",$W96="Dropped"),"-",IF(OR($AA96="-",$AA96="n/a"),"-",DAYS360(Y96,AA96,TRUE)/360))</f>
        <v>0.31111111111111112</v>
      </c>
      <c r="CK96" s="416">
        <f>IF(OR($W96="Pipeline",$W96="Dropped"),"-",IF($AC96="-","-",IF(OR($AA96="-",$AA96="n/a"),DAYS360(Y96,AC96,TRUE)/360,DAYS360(AA96,AC96,TRUE)/360)))</f>
        <v>7.2638888888888893</v>
      </c>
      <c r="CL96" s="416">
        <f>IF(OR($W96="Pipeline",$W96="Dropped"),"-",IF($AC96="-","-",DAYS360(X96,AC96,TRUE)/360))</f>
        <v>9.469444444444445</v>
      </c>
      <c r="CM96" s="437">
        <f>IF(OR($W96="Pipeline",$W96="Dropped"),"-",IF($AC96="-","-",DAYS360(AB96,AC96,TRUE)/360))</f>
        <v>2</v>
      </c>
      <c r="CN96" s="344">
        <f>IF(W96="Closed",IF(AC96="-","-",YEAR(AC96)),"-")</f>
        <v>2005</v>
      </c>
      <c r="CO96" s="344" t="str">
        <f>IF(W96="Closed",IF(OR(BE96="S",BE96="MS",BE96="HS"),"S",IF(OR(BE96="U",BE96="MU",BE96="HU"),"U",IF(OR(BE96="NA",BE96="NR",BE96="NV",BE96="?",BE96="#"),"NR","-"))),"-")</f>
        <v>S</v>
      </c>
      <c r="CP96" s="249">
        <v>0</v>
      </c>
      <c r="CQ96" s="414">
        <v>2</v>
      </c>
      <c r="CR96" s="414">
        <v>0</v>
      </c>
      <c r="CS96" s="414">
        <v>0</v>
      </c>
      <c r="CT96" s="414">
        <v>0</v>
      </c>
      <c r="CU96" s="436">
        <v>0</v>
      </c>
      <c r="CV96" s="432" t="str">
        <f>IF(OR(DC96="-",DC96="",DC96="n/a"),"-",HYPERLINK(DC96,"PAD"))</f>
        <v>PAD</v>
      </c>
      <c r="CW96" s="417" t="str">
        <f>IF(OR(DD96="-",DD96="",DD96="n/a"),"-",HYPERLINK(DD96,"ICR"))</f>
        <v>ICR</v>
      </c>
      <c r="CX96" s="438" t="str">
        <f>IF(OR(DE96="-",DE96="",DE96="n/a"),"-",HYPERLINK(DE96,"IEG"))</f>
        <v>IEG</v>
      </c>
      <c r="CY96" s="687" t="str">
        <f>IF(OR(DF96="-",DF96="",DF96="n/a"),"-",HYPERLINK(DF96,"PPAR"))</f>
        <v>-</v>
      </c>
      <c r="CZ96" s="665" t="str">
        <f>IF(OR(DG96="-",DG96="",DG96="n/a"),"-",HYPERLINK(DG96,"PCR"))</f>
        <v>-</v>
      </c>
      <c r="DA96" s="665" t="str">
        <f>IF(OR(DH96="-",DH96="",DH96="n/a"),"-",HYPERLINK(DH96,"PP"))</f>
        <v>-</v>
      </c>
      <c r="DB96" s="688" t="str">
        <f>IF(OR(DI96="-",DI96="",DI96="n/a"),"-",HYPERLINK(DI96,"TA"))</f>
        <v>-</v>
      </c>
      <c r="DC96" s="897" t="s">
        <v>10735</v>
      </c>
      <c r="DD96" s="897" t="s">
        <v>10736</v>
      </c>
      <c r="DE96" s="897" t="s">
        <v>10737</v>
      </c>
      <c r="DF96" s="897" t="s">
        <v>33</v>
      </c>
      <c r="DG96" s="897" t="s">
        <v>33</v>
      </c>
      <c r="DH96" s="897" t="s">
        <v>33</v>
      </c>
      <c r="DI96" s="897" t="s">
        <v>33</v>
      </c>
      <c r="DJ96" s="734"/>
    </row>
    <row r="97" spans="1:114" ht="14.1" customHeight="1" x14ac:dyDescent="0.25">
      <c r="A97" s="703">
        <f>ROW()-1</f>
        <v>96</v>
      </c>
      <c r="B97" s="713" t="s">
        <v>8288</v>
      </c>
      <c r="C97" s="711" t="str">
        <f>HYPERLINK(E97,"OP")</f>
        <v>OP</v>
      </c>
      <c r="D97" s="711" t="str">
        <f>HYPERLINK(F97,"Prj")</f>
        <v>Prj</v>
      </c>
      <c r="E97" s="631" t="s">
        <v>8863</v>
      </c>
      <c r="F97" s="413" t="s">
        <v>8864</v>
      </c>
      <c r="G97" s="414" t="s">
        <v>33</v>
      </c>
      <c r="H97" s="414" t="s">
        <v>33</v>
      </c>
      <c r="I97" s="694" t="s">
        <v>33</v>
      </c>
      <c r="J97" s="697" t="s">
        <v>8289</v>
      </c>
      <c r="K97" s="727" t="s">
        <v>33</v>
      </c>
      <c r="L97" s="736" t="s">
        <v>245</v>
      </c>
      <c r="M97" s="697" t="s">
        <v>255</v>
      </c>
      <c r="N97" s="736" t="s">
        <v>18</v>
      </c>
      <c r="O97" s="736" t="s">
        <v>30</v>
      </c>
      <c r="P97" s="1080" t="s">
        <v>1742</v>
      </c>
      <c r="Q97" s="1074" t="s">
        <v>33</v>
      </c>
      <c r="R97" s="698" t="s">
        <v>3888</v>
      </c>
      <c r="S97" s="1041" t="s">
        <v>33</v>
      </c>
      <c r="T97" s="908" t="s">
        <v>5438</v>
      </c>
      <c r="U97" s="905" t="s">
        <v>731</v>
      </c>
      <c r="V97" s="905" t="s">
        <v>1417</v>
      </c>
      <c r="W97" s="1068" t="s">
        <v>1773</v>
      </c>
      <c r="X97" s="1064">
        <v>36362</v>
      </c>
      <c r="Y97" s="1066">
        <v>36685</v>
      </c>
      <c r="Z97" s="1046">
        <v>2000</v>
      </c>
      <c r="AA97" s="1064">
        <v>36801</v>
      </c>
      <c r="AB97" s="1065">
        <v>38898</v>
      </c>
      <c r="AC97" s="1066">
        <v>39447</v>
      </c>
      <c r="AD97" s="1049">
        <v>516</v>
      </c>
      <c r="AE97" s="746">
        <v>0</v>
      </c>
      <c r="AF97" s="744">
        <v>0</v>
      </c>
      <c r="AG97" s="690">
        <v>516</v>
      </c>
      <c r="AH97" s="747" t="s">
        <v>33</v>
      </c>
      <c r="AI97" s="744">
        <v>0</v>
      </c>
      <c r="AJ97" s="1101">
        <v>407.79</v>
      </c>
      <c r="AK97" s="1102">
        <v>403.93493128</v>
      </c>
      <c r="AL97" s="1085"/>
      <c r="AM97" s="632"/>
      <c r="AN97" s="632">
        <v>10</v>
      </c>
      <c r="AO97" s="632"/>
      <c r="AP97" s="632"/>
      <c r="AQ97" s="757"/>
      <c r="AR97" s="790" t="s">
        <v>9337</v>
      </c>
      <c r="AS97" s="784">
        <f>AT97+AU97</f>
        <v>0.64</v>
      </c>
      <c r="AT97" s="784">
        <v>0.64</v>
      </c>
      <c r="AU97" s="785">
        <v>0</v>
      </c>
      <c r="AV97" s="811" t="s">
        <v>9338</v>
      </c>
      <c r="AW97" s="697" t="s">
        <v>3577</v>
      </c>
      <c r="AX97" s="697" t="s">
        <v>7419</v>
      </c>
      <c r="AY97" s="823">
        <v>39349</v>
      </c>
      <c r="AZ97" s="736" t="s">
        <v>22</v>
      </c>
      <c r="BA97" s="736" t="s">
        <v>45</v>
      </c>
      <c r="BB97" s="840" t="s">
        <v>22</v>
      </c>
      <c r="BC97" s="841" t="s">
        <v>22</v>
      </c>
      <c r="BD97" s="842" t="s">
        <v>22</v>
      </c>
      <c r="BE97" s="840" t="s">
        <v>22</v>
      </c>
      <c r="BF97" s="841" t="s">
        <v>22</v>
      </c>
      <c r="BG97" s="842" t="s">
        <v>45</v>
      </c>
      <c r="BH97" s="905" t="s">
        <v>1374</v>
      </c>
      <c r="BI97" s="903" t="s">
        <v>4581</v>
      </c>
      <c r="BJ97" s="905" t="s">
        <v>4485</v>
      </c>
      <c r="BK97" s="903" t="s">
        <v>10472</v>
      </c>
      <c r="BL97" s="905" t="s">
        <v>0</v>
      </c>
      <c r="BM97" s="903" t="s">
        <v>0</v>
      </c>
      <c r="BN97" s="905" t="s">
        <v>0</v>
      </c>
      <c r="BO97" s="903" t="s">
        <v>0</v>
      </c>
      <c r="BP97" s="905" t="s">
        <v>0</v>
      </c>
      <c r="BQ97" s="903" t="s">
        <v>0</v>
      </c>
      <c r="BR97" s="909">
        <v>74</v>
      </c>
      <c r="BS97" s="903" t="s">
        <v>4588</v>
      </c>
      <c r="BT97" s="909">
        <v>78</v>
      </c>
      <c r="BU97" s="903" t="s">
        <v>4511</v>
      </c>
      <c r="BV97" s="909">
        <v>71</v>
      </c>
      <c r="BW97" s="903" t="s">
        <v>4521</v>
      </c>
      <c r="BX97" s="909">
        <v>54</v>
      </c>
      <c r="BY97" s="903" t="s">
        <v>4553</v>
      </c>
      <c r="BZ97" s="905" t="s">
        <v>0</v>
      </c>
      <c r="CA97" s="903" t="s">
        <v>4492</v>
      </c>
      <c r="CB97" s="340">
        <v>10</v>
      </c>
      <c r="CC97" s="249">
        <f>IF(ISBLANK(AL97),0,1)</f>
        <v>0</v>
      </c>
      <c r="CD97" s="414">
        <f>IF(ISBLANK(AM97),0,1)</f>
        <v>0</v>
      </c>
      <c r="CE97" s="414">
        <f>IF(ISBLANK(AN97),0,1)</f>
        <v>1</v>
      </c>
      <c r="CF97" s="414">
        <f>IF(ISBLANK(AO97),0,1)</f>
        <v>0</v>
      </c>
      <c r="CG97" s="414">
        <f>IF(ISBLANK(AP97),0,1)</f>
        <v>0</v>
      </c>
      <c r="CH97" s="436">
        <f>IF(ISBLANK(AQ97),0,1)</f>
        <v>0</v>
      </c>
      <c r="CI97" s="435">
        <f>IF($W97="Dropped","-",DAYS360(X97,Y97,TRUE)/360)</f>
        <v>0.88055555555555554</v>
      </c>
      <c r="CJ97" s="416">
        <f>IF(OR($W97="Pipeline",$W97="Dropped"),"-",IF(OR($AA97="-",$AA97="n/a"),"-",DAYS360(Y97,AA97,TRUE)/360))</f>
        <v>0.31666666666666665</v>
      </c>
      <c r="CK97" s="416">
        <f>IF(OR($W97="Pipeline",$W97="Dropped"),"-",IF($AC97="-","-",IF(OR($AA97="-",$AA97="n/a"),DAYS360(Y97,AC97,TRUE)/360,DAYS360(AA97,AC97,TRUE)/360)))</f>
        <v>7.2444444444444445</v>
      </c>
      <c r="CL97" s="416">
        <f>IF(OR($W97="Pipeline",$W97="Dropped"),"-",IF($AC97="-","-",DAYS360(X97,AC97,TRUE)/360))</f>
        <v>8.4416666666666664</v>
      </c>
      <c r="CM97" s="437">
        <f>IF(OR($W97="Pipeline",$W97="Dropped"),"-",IF($AC97="-","-",DAYS360(AB97,AC97,TRUE)/360))</f>
        <v>1.5</v>
      </c>
      <c r="CN97" s="344">
        <f>IF(W97="Closed",IF(AC97="-","-",YEAR(AC97)),"-")</f>
        <v>2007</v>
      </c>
      <c r="CO97" s="344" t="str">
        <f>IF(W97="Closed",IF(OR(BE97="S",BE97="MS",BE97="HS"),"S",IF(OR(BE97="U",BE97="MU",BE97="HU"),"U",IF(OR(BE97="NA",BE97="NR",BE97="NV",BE97="?",BE97="#"),"NR","-"))),"-")</f>
        <v>S</v>
      </c>
      <c r="CP97" s="249">
        <v>1</v>
      </c>
      <c r="CQ97" s="414">
        <v>2</v>
      </c>
      <c r="CR97" s="414">
        <v>1</v>
      </c>
      <c r="CS97" s="414">
        <v>0</v>
      </c>
      <c r="CT97" s="414">
        <v>0</v>
      </c>
      <c r="CU97" s="436">
        <v>0</v>
      </c>
      <c r="CV97" s="432" t="str">
        <f>IF(OR(DC97="-",DC97="",DC97="n/a"),"-",HYPERLINK(DC97,"PAD"))</f>
        <v>PAD</v>
      </c>
      <c r="CW97" s="417" t="str">
        <f>IF(OR(DD97="-",DD97="",DD97="n/a"),"-",HYPERLINK(DD97,"ICR"))</f>
        <v>ICR</v>
      </c>
      <c r="CX97" s="438" t="str">
        <f>IF(OR(DE97="-",DE97="",DE97="n/a"),"-",HYPERLINK(DE97,"IEG"))</f>
        <v>IEG</v>
      </c>
      <c r="CY97" s="687" t="str">
        <f>IF(OR(DF97="-",DF97="",DF97="n/a"),"-",HYPERLINK(DF97,"PPAR"))</f>
        <v>-</v>
      </c>
      <c r="CZ97" s="665" t="str">
        <f>IF(OR(DG97="-",DG97="",DG97="n/a"),"-",HYPERLINK(DG97,"PCR"))</f>
        <v>-</v>
      </c>
      <c r="DA97" s="665" t="str">
        <f>IF(OR(DH97="-",DH97="",DH97="n/a"),"-",HYPERLINK(DH97,"PP"))</f>
        <v>-</v>
      </c>
      <c r="DB97" s="688" t="str">
        <f>IF(OR(DI97="-",DI97="",DI97="n/a"),"-",HYPERLINK(DI97,"TA"))</f>
        <v>-</v>
      </c>
      <c r="DC97" s="897" t="s">
        <v>10738</v>
      </c>
      <c r="DD97" s="897" t="s">
        <v>10739</v>
      </c>
      <c r="DE97" s="897" t="s">
        <v>10740</v>
      </c>
      <c r="DF97" s="897" t="s">
        <v>33</v>
      </c>
      <c r="DG97" s="897" t="s">
        <v>33</v>
      </c>
      <c r="DH97" s="897" t="s">
        <v>33</v>
      </c>
      <c r="DI97" s="897" t="s">
        <v>33</v>
      </c>
      <c r="DJ97" s="806"/>
    </row>
    <row r="98" spans="1:114" ht="14.1" customHeight="1" x14ac:dyDescent="0.25">
      <c r="A98" s="702">
        <f>ROW()-1</f>
        <v>97</v>
      </c>
      <c r="B98" s="713" t="s">
        <v>8369</v>
      </c>
      <c r="C98" s="711" t="str">
        <f>HYPERLINK(E98,"OP")</f>
        <v>OP</v>
      </c>
      <c r="D98" s="711" t="str">
        <f>HYPERLINK(F98,"Prj")</f>
        <v>Prj</v>
      </c>
      <c r="E98" s="631" t="s">
        <v>8907</v>
      </c>
      <c r="F98" s="413" t="s">
        <v>8908</v>
      </c>
      <c r="G98" s="414" t="s">
        <v>33</v>
      </c>
      <c r="H98" s="414" t="s">
        <v>33</v>
      </c>
      <c r="I98" s="694" t="s">
        <v>33</v>
      </c>
      <c r="J98" s="697" t="s">
        <v>8370</v>
      </c>
      <c r="K98" s="727" t="s">
        <v>33</v>
      </c>
      <c r="L98" s="736" t="s">
        <v>245</v>
      </c>
      <c r="M98" s="697" t="s">
        <v>255</v>
      </c>
      <c r="N98" s="736" t="s">
        <v>18</v>
      </c>
      <c r="O98" s="736" t="s">
        <v>30</v>
      </c>
      <c r="P98" s="1080" t="s">
        <v>1742</v>
      </c>
      <c r="Q98" s="1074" t="s">
        <v>33</v>
      </c>
      <c r="R98" s="698" t="s">
        <v>33</v>
      </c>
      <c r="S98" s="1041" t="s">
        <v>33</v>
      </c>
      <c r="T98" s="908" t="s">
        <v>5511</v>
      </c>
      <c r="U98" s="905" t="s">
        <v>731</v>
      </c>
      <c r="V98" s="905" t="s">
        <v>1417</v>
      </c>
      <c r="W98" s="1068" t="s">
        <v>1773</v>
      </c>
      <c r="X98" s="1064">
        <v>34865</v>
      </c>
      <c r="Y98" s="1066">
        <v>35598</v>
      </c>
      <c r="Z98" s="1046">
        <v>1997</v>
      </c>
      <c r="AA98" s="1064">
        <v>35705</v>
      </c>
      <c r="AB98" s="1065">
        <v>37652</v>
      </c>
      <c r="AC98" s="1066">
        <v>38168</v>
      </c>
      <c r="AD98" s="1049">
        <v>350</v>
      </c>
      <c r="AE98" s="746">
        <v>0</v>
      </c>
      <c r="AF98" s="744">
        <v>0</v>
      </c>
      <c r="AG98" s="690">
        <v>350</v>
      </c>
      <c r="AH98" s="747">
        <v>135.5</v>
      </c>
      <c r="AI98" s="744">
        <v>0</v>
      </c>
      <c r="AJ98" s="1101">
        <v>350</v>
      </c>
      <c r="AK98" s="1102">
        <v>328.23958814000002</v>
      </c>
      <c r="AL98" s="1085"/>
      <c r="AM98" s="632"/>
      <c r="AN98" s="632">
        <v>10</v>
      </c>
      <c r="AO98" s="632"/>
      <c r="AP98" s="632"/>
      <c r="AQ98" s="757"/>
      <c r="AR98" s="778" t="s">
        <v>9339</v>
      </c>
      <c r="AS98" s="784">
        <f>AT98+AU98</f>
        <v>0.58000000000000007</v>
      </c>
      <c r="AT98" s="784">
        <v>0.46</v>
      </c>
      <c r="AU98" s="785">
        <v>0.12</v>
      </c>
      <c r="AV98" s="806" t="s">
        <v>9340</v>
      </c>
      <c r="AW98" s="697" t="s">
        <v>7415</v>
      </c>
      <c r="AX98" s="697" t="s">
        <v>8371</v>
      </c>
      <c r="AY98" s="823" t="s">
        <v>33</v>
      </c>
      <c r="AZ98" s="736"/>
      <c r="BA98" s="736"/>
      <c r="BB98" s="840" t="s">
        <v>26</v>
      </c>
      <c r="BC98" s="841" t="s">
        <v>26</v>
      </c>
      <c r="BD98" s="846" t="s">
        <v>33</v>
      </c>
      <c r="BE98" s="840" t="s">
        <v>26</v>
      </c>
      <c r="BF98" s="841" t="s">
        <v>26</v>
      </c>
      <c r="BG98" s="842" t="s">
        <v>26</v>
      </c>
      <c r="BH98" s="905" t="s">
        <v>1374</v>
      </c>
      <c r="BI98" s="903" t="s">
        <v>4581</v>
      </c>
      <c r="BJ98" s="905" t="s">
        <v>4485</v>
      </c>
      <c r="BK98" s="903" t="s">
        <v>10472</v>
      </c>
      <c r="BL98" s="905" t="s">
        <v>0</v>
      </c>
      <c r="BM98" s="903" t="s">
        <v>0</v>
      </c>
      <c r="BN98" s="905" t="s">
        <v>0</v>
      </c>
      <c r="BO98" s="903" t="s">
        <v>0</v>
      </c>
      <c r="BP98" s="905" t="s">
        <v>0</v>
      </c>
      <c r="BQ98" s="903" t="s">
        <v>0</v>
      </c>
      <c r="BR98" s="909">
        <v>73</v>
      </c>
      <c r="BS98" s="903" t="s">
        <v>4534</v>
      </c>
      <c r="BT98" s="909">
        <v>74</v>
      </c>
      <c r="BU98" s="903" t="s">
        <v>4588</v>
      </c>
      <c r="BV98" s="905" t="s">
        <v>0</v>
      </c>
      <c r="BW98" s="903" t="s">
        <v>4492</v>
      </c>
      <c r="BX98" s="905" t="s">
        <v>0</v>
      </c>
      <c r="BY98" s="903" t="s">
        <v>4492</v>
      </c>
      <c r="BZ98" s="905" t="s">
        <v>0</v>
      </c>
      <c r="CA98" s="903" t="s">
        <v>4492</v>
      </c>
      <c r="CB98" s="340">
        <v>10</v>
      </c>
      <c r="CC98" s="249">
        <f>IF(ISBLANK(AL98),0,1)</f>
        <v>0</v>
      </c>
      <c r="CD98" s="414">
        <f>IF(ISBLANK(AM98),0,1)</f>
        <v>0</v>
      </c>
      <c r="CE98" s="414">
        <f>IF(ISBLANK(AN98),0,1)</f>
        <v>1</v>
      </c>
      <c r="CF98" s="414">
        <f>IF(ISBLANK(AO98),0,1)</f>
        <v>0</v>
      </c>
      <c r="CG98" s="414">
        <f>IF(ISBLANK(AP98),0,1)</f>
        <v>0</v>
      </c>
      <c r="CH98" s="436">
        <f>IF(ISBLANK(AQ98),0,1)</f>
        <v>0</v>
      </c>
      <c r="CI98" s="435">
        <f>IF($W98="Dropped","-",DAYS360(X98,Y98,TRUE)/360)</f>
        <v>2.0055555555555555</v>
      </c>
      <c r="CJ98" s="416">
        <f>IF(OR($W98="Pipeline",$W98="Dropped"),"-",IF(OR($AA98="-",$AA98="n/a"),"-",DAYS360(Y98,AA98,TRUE)/360))</f>
        <v>0.29166666666666669</v>
      </c>
      <c r="CK98" s="416">
        <f>IF(OR($W98="Pipeline",$W98="Dropped"),"-",IF($AC98="-","-",IF(OR($AA98="-",$AA98="n/a"),DAYS360(Y98,AC98,TRUE)/360,DAYS360(AA98,AC98,TRUE)/360)))</f>
        <v>6.7444444444444445</v>
      </c>
      <c r="CL98" s="416">
        <f>IF(OR($W98="Pipeline",$W98="Dropped"),"-",IF($AC98="-","-",DAYS360(X98,AC98,TRUE)/360))</f>
        <v>9.0416666666666661</v>
      </c>
      <c r="CM98" s="437">
        <f>IF(OR($W98="Pipeline",$W98="Dropped"),"-",IF($AC98="-","-",DAYS360(AB98,AC98,TRUE)/360))</f>
        <v>1.4166666666666667</v>
      </c>
      <c r="CN98" s="344">
        <f>IF(W98="Closed",IF(AC98="-","-",YEAR(AC98)),"-")</f>
        <v>2004</v>
      </c>
      <c r="CO98" s="344" t="str">
        <f>IF(W98="Closed",IF(OR(BE98="S",BE98="MS",BE98="HS"),"S",IF(OR(BE98="U",BE98="MU",BE98="HU"),"U",IF(OR(BE98="NA",BE98="NR",BE98="NV",BE98="?",BE98="#"),"NR","-"))),"-")</f>
        <v>S</v>
      </c>
      <c r="CP98" s="249">
        <v>2</v>
      </c>
      <c r="CQ98" s="414">
        <v>2</v>
      </c>
      <c r="CR98" s="414">
        <v>1</v>
      </c>
      <c r="CS98" s="414">
        <v>0</v>
      </c>
      <c r="CT98" s="414">
        <v>0</v>
      </c>
      <c r="CU98" s="436">
        <v>0</v>
      </c>
      <c r="CV98" s="432" t="str">
        <f>IF(OR(DC98="-",DC98="",DC98="n/a"),"-",HYPERLINK(DC98,"PAD"))</f>
        <v>PAD</v>
      </c>
      <c r="CW98" s="417" t="str">
        <f>IF(OR(DD98="-",DD98="",DD98="n/a"),"-",HYPERLINK(DD98,"ICR"))</f>
        <v>ICR</v>
      </c>
      <c r="CX98" s="438" t="str">
        <f>IF(OR(DE98="-",DE98="",DE98="n/a"),"-",HYPERLINK(DE98,"IEG"))</f>
        <v>IEG</v>
      </c>
      <c r="CY98" s="687" t="str">
        <f>IF(OR(DF98="-",DF98="",DF98="n/a"),"-",HYPERLINK(DF98,"PPAR"))</f>
        <v>-</v>
      </c>
      <c r="CZ98" s="665" t="str">
        <f>IF(OR(DG98="-",DG98="",DG98="n/a"),"-",HYPERLINK(DG98,"PCR"))</f>
        <v>-</v>
      </c>
      <c r="DA98" s="665" t="str">
        <f>IF(OR(DH98="-",DH98="",DH98="n/a"),"-",HYPERLINK(DH98,"PP"))</f>
        <v>-</v>
      </c>
      <c r="DB98" s="688" t="str">
        <f>IF(OR(DI98="-",DI98="",DI98="n/a"),"-",HYPERLINK(DI98,"TA"))</f>
        <v>-</v>
      </c>
      <c r="DC98" s="897" t="s">
        <v>10741</v>
      </c>
      <c r="DD98" s="897" t="s">
        <v>10742</v>
      </c>
      <c r="DE98" s="897" t="s">
        <v>10743</v>
      </c>
      <c r="DF98" s="897" t="s">
        <v>33</v>
      </c>
      <c r="DG98" s="897" t="s">
        <v>33</v>
      </c>
      <c r="DH98" s="897" t="s">
        <v>33</v>
      </c>
      <c r="DI98" s="897" t="s">
        <v>33</v>
      </c>
      <c r="DJ98" s="806"/>
    </row>
    <row r="99" spans="1:114" ht="14.1" customHeight="1" x14ac:dyDescent="0.25">
      <c r="A99" s="702">
        <f>ROW()-1</f>
        <v>98</v>
      </c>
      <c r="B99" s="713" t="s">
        <v>7886</v>
      </c>
      <c r="C99" s="711" t="str">
        <f>HYPERLINK(E99,"OP")</f>
        <v>OP</v>
      </c>
      <c r="D99" s="711" t="str">
        <f>HYPERLINK(F99,"Prj")</f>
        <v>Prj</v>
      </c>
      <c r="E99" s="631" t="s">
        <v>8629</v>
      </c>
      <c r="F99" s="413" t="s">
        <v>8630</v>
      </c>
      <c r="G99" s="414" t="s">
        <v>33</v>
      </c>
      <c r="H99" s="414" t="s">
        <v>33</v>
      </c>
      <c r="I99" s="694" t="s">
        <v>33</v>
      </c>
      <c r="J99" s="697" t="s">
        <v>7887</v>
      </c>
      <c r="K99" s="727" t="s">
        <v>33</v>
      </c>
      <c r="L99" s="736" t="s">
        <v>245</v>
      </c>
      <c r="M99" s="697" t="s">
        <v>255</v>
      </c>
      <c r="N99" s="736" t="s">
        <v>18</v>
      </c>
      <c r="O99" s="736" t="s">
        <v>30</v>
      </c>
      <c r="P99" s="1080" t="s">
        <v>36</v>
      </c>
      <c r="Q99" s="1074" t="s">
        <v>33</v>
      </c>
      <c r="R99" s="698" t="s">
        <v>33</v>
      </c>
      <c r="S99" s="1041" t="s">
        <v>33</v>
      </c>
      <c r="T99" s="908" t="s">
        <v>7888</v>
      </c>
      <c r="U99" s="905" t="s">
        <v>731</v>
      </c>
      <c r="V99" s="905" t="s">
        <v>1415</v>
      </c>
      <c r="W99" s="1068" t="s">
        <v>1773</v>
      </c>
      <c r="X99" s="1064">
        <v>34148</v>
      </c>
      <c r="Y99" s="1066">
        <v>34669</v>
      </c>
      <c r="Z99" s="1046">
        <v>1995</v>
      </c>
      <c r="AA99" s="1064">
        <v>34759</v>
      </c>
      <c r="AB99" s="1065">
        <v>37346</v>
      </c>
      <c r="AC99" s="1066">
        <v>37437</v>
      </c>
      <c r="AD99" s="1049">
        <v>0</v>
      </c>
      <c r="AE99" s="746">
        <v>133</v>
      </c>
      <c r="AF99" s="744">
        <v>0</v>
      </c>
      <c r="AG99" s="690">
        <v>133</v>
      </c>
      <c r="AH99" s="747" t="s">
        <v>33</v>
      </c>
      <c r="AI99" s="744">
        <v>0</v>
      </c>
      <c r="AJ99" s="1101">
        <v>133</v>
      </c>
      <c r="AK99" s="1102">
        <v>112.54267474</v>
      </c>
      <c r="AL99" s="1085"/>
      <c r="AM99" s="632"/>
      <c r="AN99" s="632">
        <v>3</v>
      </c>
      <c r="AO99" s="632"/>
      <c r="AP99" s="632"/>
      <c r="AQ99" s="757"/>
      <c r="AR99" s="778" t="s">
        <v>9156</v>
      </c>
      <c r="AS99" s="784">
        <f>AT99+AU99</f>
        <v>4.0999999999999996</v>
      </c>
      <c r="AT99" s="784">
        <v>3.8</v>
      </c>
      <c r="AU99" s="785">
        <v>0.3</v>
      </c>
      <c r="AV99" s="734" t="s">
        <v>9157</v>
      </c>
      <c r="AW99" s="697" t="s">
        <v>3577</v>
      </c>
      <c r="AX99" s="697" t="s">
        <v>7889</v>
      </c>
      <c r="AY99" s="823" t="s">
        <v>33</v>
      </c>
      <c r="AZ99" s="736"/>
      <c r="BA99" s="736"/>
      <c r="BB99" s="840" t="s">
        <v>82</v>
      </c>
      <c r="BC99" s="841" t="s">
        <v>26</v>
      </c>
      <c r="BD99" s="842" t="s">
        <v>82</v>
      </c>
      <c r="BE99" s="840" t="s">
        <v>82</v>
      </c>
      <c r="BF99" s="841" t="s">
        <v>26</v>
      </c>
      <c r="BG99" s="842" t="s">
        <v>26</v>
      </c>
      <c r="BH99" s="905" t="s">
        <v>13072</v>
      </c>
      <c r="BI99" s="903" t="s">
        <v>4508</v>
      </c>
      <c r="BJ99" s="905" t="s">
        <v>4525</v>
      </c>
      <c r="BK99" s="903" t="s">
        <v>10476</v>
      </c>
      <c r="BL99" s="905" t="s">
        <v>0</v>
      </c>
      <c r="BM99" s="903" t="s">
        <v>0</v>
      </c>
      <c r="BN99" s="905" t="s">
        <v>0</v>
      </c>
      <c r="BO99" s="903" t="s">
        <v>0</v>
      </c>
      <c r="BP99" s="905" t="s">
        <v>0</v>
      </c>
      <c r="BQ99" s="903" t="s">
        <v>0</v>
      </c>
      <c r="BR99" s="909">
        <v>67</v>
      </c>
      <c r="BS99" s="903" t="s">
        <v>4577</v>
      </c>
      <c r="BT99" s="909">
        <v>60</v>
      </c>
      <c r="BU99" s="903" t="s">
        <v>4531</v>
      </c>
      <c r="BV99" s="909">
        <v>57</v>
      </c>
      <c r="BW99" s="903" t="s">
        <v>4527</v>
      </c>
      <c r="BX99" s="905" t="s">
        <v>0</v>
      </c>
      <c r="BY99" s="903" t="s">
        <v>4492</v>
      </c>
      <c r="BZ99" s="905" t="s">
        <v>0</v>
      </c>
      <c r="CA99" s="903" t="s">
        <v>4492</v>
      </c>
      <c r="CB99" s="340">
        <v>10</v>
      </c>
      <c r="CC99" s="249">
        <f>IF(ISBLANK(AL99),0,1)</f>
        <v>0</v>
      </c>
      <c r="CD99" s="414">
        <f>IF(ISBLANK(AM99),0,1)</f>
        <v>0</v>
      </c>
      <c r="CE99" s="414">
        <f>IF(ISBLANK(AN99),0,1)</f>
        <v>1</v>
      </c>
      <c r="CF99" s="414">
        <f>IF(ISBLANK(AO99),0,1)</f>
        <v>0</v>
      </c>
      <c r="CG99" s="414">
        <f>IF(ISBLANK(AP99),0,1)</f>
        <v>0</v>
      </c>
      <c r="CH99" s="436">
        <f>IF(ISBLANK(AQ99),0,1)</f>
        <v>0</v>
      </c>
      <c r="CI99" s="435">
        <f>IF($W99="Dropped","-",DAYS360(X99,Y99,TRUE)/360)</f>
        <v>1.425</v>
      </c>
      <c r="CJ99" s="416">
        <f>IF(OR($W99="Pipeline",$W99="Dropped"),"-",IF(OR($AA99="-",$AA99="n/a"),"-",DAYS360(Y99,AA99,TRUE)/360))</f>
        <v>0.25</v>
      </c>
      <c r="CK99" s="416">
        <f>IF(OR($W99="Pipeline",$W99="Dropped"),"-",IF($AC99="-","-",IF(OR($AA99="-",$AA99="n/a"),DAYS360(Y99,AC99,TRUE)/360,DAYS360(AA99,AC99,TRUE)/360)))</f>
        <v>7.3305555555555557</v>
      </c>
      <c r="CL99" s="416">
        <f>IF(OR($W99="Pipeline",$W99="Dropped"),"-",IF($AC99="-","-",DAYS360(X99,AC99,TRUE)/360))</f>
        <v>9.0055555555555564</v>
      </c>
      <c r="CM99" s="437">
        <f>IF(OR($W99="Pipeline",$W99="Dropped"),"-",IF($AC99="-","-",DAYS360(AB99,AC99,TRUE)/360))</f>
        <v>0.25</v>
      </c>
      <c r="CN99" s="344">
        <f>IF(W99="Closed",IF(AC99="-","-",YEAR(AC99)),"-")</f>
        <v>2002</v>
      </c>
      <c r="CO99" s="344" t="str">
        <f>IF(W99="Closed",IF(OR(BE99="S",BE99="MS",BE99="HS"),"S",IF(OR(BE99="U",BE99="MU",BE99="HU"),"U",IF(OR(BE99="NA",BE99="NR",BE99="NV",BE99="?",BE99="#"),"NR","-"))),"-")</f>
        <v>S</v>
      </c>
      <c r="CP99" s="249">
        <v>1</v>
      </c>
      <c r="CQ99" s="414">
        <v>0</v>
      </c>
      <c r="CR99" s="414">
        <v>2</v>
      </c>
      <c r="CS99" s="414">
        <v>0</v>
      </c>
      <c r="CT99" s="414">
        <v>0</v>
      </c>
      <c r="CU99" s="436">
        <v>0</v>
      </c>
      <c r="CV99" s="432" t="str">
        <f>IF(OR(DC99="-",DC99="",DC99="n/a"),"-",HYPERLINK(DC99,"PAD"))</f>
        <v>-</v>
      </c>
      <c r="CW99" s="417" t="str">
        <f>IF(OR(DD99="-",DD99="",DD99="n/a"),"-",HYPERLINK(DD99,"ICR"))</f>
        <v>ICR</v>
      </c>
      <c r="CX99" s="438" t="str">
        <f>IF(OR(DE99="-",DE99="",DE99="n/a"),"-",HYPERLINK(DE99,"IEG"))</f>
        <v>IEG</v>
      </c>
      <c r="CY99" s="687" t="str">
        <f>IF(OR(DF99="-",DF99="",DF99="n/a"),"-",HYPERLINK(DF99,"PPAR"))</f>
        <v>-</v>
      </c>
      <c r="CZ99" s="665" t="str">
        <f>IF(OR(DG99="-",DG99="",DG99="n/a"),"-",HYPERLINK(DG99,"PCR"))</f>
        <v>-</v>
      </c>
      <c r="DA99" s="665" t="str">
        <f>IF(OR(DH99="-",DH99="",DH99="n/a"),"-",HYPERLINK(DH99,"PP"))</f>
        <v>-</v>
      </c>
      <c r="DB99" s="688" t="str">
        <f>IF(OR(DI99="-",DI99="",DI99="n/a"),"-",HYPERLINK(DI99,"TA"))</f>
        <v>-</v>
      </c>
      <c r="DC99" s="897" t="s">
        <v>33</v>
      </c>
      <c r="DD99" s="897" t="s">
        <v>10744</v>
      </c>
      <c r="DE99" s="897" t="s">
        <v>10745</v>
      </c>
      <c r="DF99" s="897" t="s">
        <v>33</v>
      </c>
      <c r="DG99" s="897" t="s">
        <v>33</v>
      </c>
      <c r="DH99" s="897" t="s">
        <v>33</v>
      </c>
      <c r="DI99" s="897" t="s">
        <v>33</v>
      </c>
      <c r="DJ99" s="806"/>
    </row>
    <row r="100" spans="1:114" ht="14.1" customHeight="1" x14ac:dyDescent="0.25">
      <c r="A100" s="703">
        <f>ROW()-1</f>
        <v>99</v>
      </c>
      <c r="B100" s="713" t="s">
        <v>8372</v>
      </c>
      <c r="C100" s="711" t="str">
        <f>HYPERLINK(E100,"OP")</f>
        <v>OP</v>
      </c>
      <c r="D100" s="711" t="str">
        <f>HYPERLINK(F100,"Prj")</f>
        <v>Prj</v>
      </c>
      <c r="E100" s="631" t="s">
        <v>8909</v>
      </c>
      <c r="F100" s="413" t="s">
        <v>8910</v>
      </c>
      <c r="G100" s="414" t="s">
        <v>33</v>
      </c>
      <c r="H100" s="414" t="s">
        <v>33</v>
      </c>
      <c r="I100" s="694" t="s">
        <v>33</v>
      </c>
      <c r="J100" s="697" t="s">
        <v>8373</v>
      </c>
      <c r="K100" s="727" t="s">
        <v>33</v>
      </c>
      <c r="L100" s="736" t="s">
        <v>245</v>
      </c>
      <c r="M100" s="697" t="s">
        <v>298</v>
      </c>
      <c r="N100" s="736" t="s">
        <v>18</v>
      </c>
      <c r="O100" s="736" t="s">
        <v>30</v>
      </c>
      <c r="P100" s="1080" t="s">
        <v>1742</v>
      </c>
      <c r="Q100" s="1074" t="s">
        <v>33</v>
      </c>
      <c r="R100" s="698" t="s">
        <v>33</v>
      </c>
      <c r="S100" s="1041" t="s">
        <v>33</v>
      </c>
      <c r="T100" s="908" t="s">
        <v>8247</v>
      </c>
      <c r="U100" s="905" t="s">
        <v>1776</v>
      </c>
      <c r="V100" s="905" t="s">
        <v>1417</v>
      </c>
      <c r="W100" s="1068" t="s">
        <v>1773</v>
      </c>
      <c r="X100" s="1064">
        <v>33918</v>
      </c>
      <c r="Y100" s="1066">
        <v>35759</v>
      </c>
      <c r="Z100" s="1046">
        <v>1998</v>
      </c>
      <c r="AA100" s="1064">
        <v>35830</v>
      </c>
      <c r="AB100" s="1065">
        <v>37256</v>
      </c>
      <c r="AC100" s="1066">
        <v>37894</v>
      </c>
      <c r="AD100" s="1049">
        <v>0</v>
      </c>
      <c r="AE100" s="746">
        <v>23.5</v>
      </c>
      <c r="AF100" s="744">
        <v>0</v>
      </c>
      <c r="AG100" s="690">
        <v>23.5</v>
      </c>
      <c r="AH100" s="747" t="s">
        <v>33</v>
      </c>
      <c r="AI100" s="744">
        <v>0</v>
      </c>
      <c r="AJ100" s="1101">
        <v>19.324134699999998</v>
      </c>
      <c r="AK100" s="1102">
        <v>18.93326579</v>
      </c>
      <c r="AL100" s="1085"/>
      <c r="AM100" s="632"/>
      <c r="AN100" s="632">
        <v>10</v>
      </c>
      <c r="AO100" s="632"/>
      <c r="AP100" s="632"/>
      <c r="AQ100" s="757"/>
      <c r="AR100" s="778" t="s">
        <v>9341</v>
      </c>
      <c r="AS100" s="784">
        <f>AT100+AU100</f>
        <v>2.4</v>
      </c>
      <c r="AT100" s="784">
        <v>2</v>
      </c>
      <c r="AU100" s="785">
        <v>0.4</v>
      </c>
      <c r="AV100" s="806" t="s">
        <v>9342</v>
      </c>
      <c r="AW100" s="697" t="s">
        <v>8374</v>
      </c>
      <c r="AX100" s="697" t="s">
        <v>8375</v>
      </c>
      <c r="AY100" s="823" t="s">
        <v>33</v>
      </c>
      <c r="AZ100" s="736"/>
      <c r="BA100" s="736"/>
      <c r="BB100" s="840" t="s">
        <v>112</v>
      </c>
      <c r="BC100" s="841" t="s">
        <v>26</v>
      </c>
      <c r="BD100" s="846" t="s">
        <v>33</v>
      </c>
      <c r="BE100" s="840" t="s">
        <v>45</v>
      </c>
      <c r="BF100" s="841" t="s">
        <v>22</v>
      </c>
      <c r="BG100" s="842" t="s">
        <v>22</v>
      </c>
      <c r="BH100" s="905" t="s">
        <v>4602</v>
      </c>
      <c r="BI100" s="903" t="s">
        <v>10480</v>
      </c>
      <c r="BJ100" s="905" t="s">
        <v>1374</v>
      </c>
      <c r="BK100" s="903" t="s">
        <v>4581</v>
      </c>
      <c r="BL100" s="905" t="s">
        <v>4485</v>
      </c>
      <c r="BM100" s="903" t="s">
        <v>10472</v>
      </c>
      <c r="BN100" s="905" t="s">
        <v>0</v>
      </c>
      <c r="BO100" s="903" t="s">
        <v>0</v>
      </c>
      <c r="BP100" s="905" t="s">
        <v>0</v>
      </c>
      <c r="BQ100" s="903" t="s">
        <v>0</v>
      </c>
      <c r="BR100" s="909">
        <v>45</v>
      </c>
      <c r="BS100" s="903" t="s">
        <v>4564</v>
      </c>
      <c r="BT100" s="909">
        <v>39</v>
      </c>
      <c r="BU100" s="903" t="s">
        <v>4545</v>
      </c>
      <c r="BV100" s="909">
        <v>47</v>
      </c>
      <c r="BW100" s="903" t="s">
        <v>4539</v>
      </c>
      <c r="BX100" s="905" t="s">
        <v>0</v>
      </c>
      <c r="BY100" s="903" t="s">
        <v>4492</v>
      </c>
      <c r="BZ100" s="905" t="s">
        <v>0</v>
      </c>
      <c r="CA100" s="903" t="s">
        <v>4492</v>
      </c>
      <c r="CB100" s="340">
        <v>10</v>
      </c>
      <c r="CC100" s="249">
        <f>IF(ISBLANK(AL100),0,1)</f>
        <v>0</v>
      </c>
      <c r="CD100" s="414">
        <f>IF(ISBLANK(AM100),0,1)</f>
        <v>0</v>
      </c>
      <c r="CE100" s="414">
        <f>IF(ISBLANK(AN100),0,1)</f>
        <v>1</v>
      </c>
      <c r="CF100" s="414">
        <f>IF(ISBLANK(AO100),0,1)</f>
        <v>0</v>
      </c>
      <c r="CG100" s="414">
        <f>IF(ISBLANK(AP100),0,1)</f>
        <v>0</v>
      </c>
      <c r="CH100" s="436">
        <f>IF(ISBLANK(AQ100),0,1)</f>
        <v>0</v>
      </c>
      <c r="CI100" s="435">
        <f>IF($W100="Dropped","-",DAYS360(X100,Y100,TRUE)/360)</f>
        <v>5.041666666666667</v>
      </c>
      <c r="CJ100" s="416">
        <f>IF(OR($W100="Pipeline",$W100="Dropped"),"-",IF(OR($AA100="-",$AA100="n/a"),"-",DAYS360(Y100,AA100,TRUE)/360))</f>
        <v>0.19166666666666668</v>
      </c>
      <c r="CK100" s="416">
        <f>IF(OR($W100="Pipeline",$W100="Dropped"),"-",IF($AC100="-","-",IF(OR($AA100="-",$AA100="n/a"),DAYS360(Y100,AC100,TRUE)/360,DAYS360(AA100,AC100,TRUE)/360)))</f>
        <v>5.6555555555555559</v>
      </c>
      <c r="CL100" s="416">
        <f>IF(OR($W100="Pipeline",$W100="Dropped"),"-",IF($AC100="-","-",DAYS360(X100,AC100,TRUE)/360))</f>
        <v>10.888888888888889</v>
      </c>
      <c r="CM100" s="437">
        <f>IF(OR($W100="Pipeline",$W100="Dropped"),"-",IF($AC100="-","-",DAYS360(AB100,AC100,TRUE)/360))</f>
        <v>1.75</v>
      </c>
      <c r="CN100" s="344">
        <f>IF(W100="Closed",IF(AC100="-","-",YEAR(AC100)),"-")</f>
        <v>2003</v>
      </c>
      <c r="CO100" s="344" t="str">
        <f>IF(W100="Closed",IF(OR(BE100="S",BE100="MS",BE100="HS"),"S",IF(OR(BE100="U",BE100="MU",BE100="HU"),"U",IF(OR(BE100="NA",BE100="NR",BE100="NV",BE100="?",BE100="#"),"NR","-"))),"-")</f>
        <v>U</v>
      </c>
      <c r="CP100" s="249">
        <v>1</v>
      </c>
      <c r="CQ100" s="414">
        <v>2</v>
      </c>
      <c r="CR100" s="414">
        <v>0</v>
      </c>
      <c r="CS100" s="414">
        <v>0</v>
      </c>
      <c r="CT100" s="414">
        <v>0</v>
      </c>
      <c r="CU100" s="436">
        <v>0</v>
      </c>
      <c r="CV100" s="432" t="str">
        <f>IF(OR(DC100="-",DC100="",DC100="n/a"),"-",HYPERLINK(DC100,"PAD"))</f>
        <v>PAD</v>
      </c>
      <c r="CW100" s="417" t="str">
        <f>IF(OR(DD100="-",DD100="",DD100="n/a"),"-",HYPERLINK(DD100,"ICR"))</f>
        <v>ICR</v>
      </c>
      <c r="CX100" s="438" t="str">
        <f>IF(OR(DE100="-",DE100="",DE100="n/a"),"-",HYPERLINK(DE100,"IEG"))</f>
        <v>IEG</v>
      </c>
      <c r="CY100" s="687" t="str">
        <f>IF(OR(DF100="-",DF100="",DF100="n/a"),"-",HYPERLINK(DF100,"PPAR"))</f>
        <v>PPAR</v>
      </c>
      <c r="CZ100" s="665" t="str">
        <f>IF(OR(DG100="-",DG100="",DG100="n/a"),"-",HYPERLINK(DG100,"PCR"))</f>
        <v>-</v>
      </c>
      <c r="DA100" s="665" t="str">
        <f>IF(OR(DH100="-",DH100="",DH100="n/a"),"-",HYPERLINK(DH100,"PP"))</f>
        <v>-</v>
      </c>
      <c r="DB100" s="688" t="str">
        <f>IF(OR(DI100="-",DI100="",DI100="n/a"),"-",HYPERLINK(DI100,"TA"))</f>
        <v>-</v>
      </c>
      <c r="DC100" s="897" t="s">
        <v>10746</v>
      </c>
      <c r="DD100" s="897" t="s">
        <v>10747</v>
      </c>
      <c r="DE100" s="897" t="s">
        <v>10748</v>
      </c>
      <c r="DF100" s="897" t="s">
        <v>10749</v>
      </c>
      <c r="DG100" s="897" t="s">
        <v>33</v>
      </c>
      <c r="DH100" s="897" t="s">
        <v>33</v>
      </c>
      <c r="DI100" s="897" t="s">
        <v>33</v>
      </c>
      <c r="DJ100" s="734"/>
    </row>
    <row r="101" spans="1:114" ht="14.1" customHeight="1" x14ac:dyDescent="0.25">
      <c r="A101" s="702">
        <f>ROW()-1</f>
        <v>100</v>
      </c>
      <c r="B101" s="713" t="s">
        <v>7936</v>
      </c>
      <c r="C101" s="711" t="str">
        <f>HYPERLINK(E101,"OP")</f>
        <v>OP</v>
      </c>
      <c r="D101" s="711" t="str">
        <f>HYPERLINK(F101,"Prj")</f>
        <v>Prj</v>
      </c>
      <c r="E101" s="631" t="s">
        <v>8659</v>
      </c>
      <c r="F101" s="413" t="s">
        <v>8660</v>
      </c>
      <c r="G101" s="414" t="s">
        <v>33</v>
      </c>
      <c r="H101" s="414" t="s">
        <v>33</v>
      </c>
      <c r="I101" s="694" t="s">
        <v>33</v>
      </c>
      <c r="J101" s="697" t="s">
        <v>7937</v>
      </c>
      <c r="K101" s="727" t="s">
        <v>33</v>
      </c>
      <c r="L101" s="736" t="s">
        <v>245</v>
      </c>
      <c r="M101" s="697" t="s">
        <v>255</v>
      </c>
      <c r="N101" s="736" t="s">
        <v>18</v>
      </c>
      <c r="O101" s="736" t="s">
        <v>30</v>
      </c>
      <c r="P101" s="1080" t="s">
        <v>36</v>
      </c>
      <c r="Q101" s="1074" t="s">
        <v>33</v>
      </c>
      <c r="R101" s="698" t="s">
        <v>33</v>
      </c>
      <c r="S101" s="1041" t="s">
        <v>33</v>
      </c>
      <c r="T101" s="908" t="s">
        <v>7938</v>
      </c>
      <c r="U101" s="905" t="s">
        <v>731</v>
      </c>
      <c r="V101" s="905" t="s">
        <v>1415</v>
      </c>
      <c r="W101" s="1068" t="s">
        <v>1773</v>
      </c>
      <c r="X101" s="1064">
        <v>34977</v>
      </c>
      <c r="Y101" s="1066">
        <v>35593</v>
      </c>
      <c r="Z101" s="1046">
        <v>1997</v>
      </c>
      <c r="AA101" s="1064">
        <v>35703</v>
      </c>
      <c r="AB101" s="1065">
        <v>37711</v>
      </c>
      <c r="AC101" s="1066">
        <v>38717</v>
      </c>
      <c r="AD101" s="1049">
        <v>0</v>
      </c>
      <c r="AE101" s="746">
        <v>164.8</v>
      </c>
      <c r="AF101" s="744">
        <v>0</v>
      </c>
      <c r="AG101" s="690">
        <v>164.8</v>
      </c>
      <c r="AH101" s="747" t="s">
        <v>33</v>
      </c>
      <c r="AI101" s="744">
        <v>0</v>
      </c>
      <c r="AJ101" s="1101">
        <v>118.30000067</v>
      </c>
      <c r="AK101" s="1102">
        <v>114.10480986</v>
      </c>
      <c r="AL101" s="1085"/>
      <c r="AM101" s="632"/>
      <c r="AN101" s="632">
        <v>3</v>
      </c>
      <c r="AO101" s="632"/>
      <c r="AP101" s="632"/>
      <c r="AQ101" s="757"/>
      <c r="AR101" s="778" t="s">
        <v>9158</v>
      </c>
      <c r="AS101" s="784">
        <f>AT101+AU101</f>
        <v>21</v>
      </c>
      <c r="AT101" s="784">
        <v>20</v>
      </c>
      <c r="AU101" s="785">
        <v>1</v>
      </c>
      <c r="AV101" s="734" t="s">
        <v>1590</v>
      </c>
      <c r="AW101" s="697" t="s">
        <v>7415</v>
      </c>
      <c r="AX101" s="697" t="s">
        <v>7506</v>
      </c>
      <c r="AY101" s="823">
        <v>38649</v>
      </c>
      <c r="AZ101" s="736" t="s">
        <v>26</v>
      </c>
      <c r="BA101" s="736" t="s">
        <v>26</v>
      </c>
      <c r="BB101" s="840" t="s">
        <v>26</v>
      </c>
      <c r="BC101" s="841" t="s">
        <v>26</v>
      </c>
      <c r="BD101" s="846" t="s">
        <v>33</v>
      </c>
      <c r="BE101" s="840" t="s">
        <v>22</v>
      </c>
      <c r="BF101" s="841" t="s">
        <v>26</v>
      </c>
      <c r="BG101" s="842" t="s">
        <v>26</v>
      </c>
      <c r="BH101" s="905" t="s">
        <v>13072</v>
      </c>
      <c r="BI101" s="903" t="s">
        <v>4508</v>
      </c>
      <c r="BJ101" s="905" t="s">
        <v>4485</v>
      </c>
      <c r="BK101" s="903" t="s">
        <v>10472</v>
      </c>
      <c r="BL101" s="905" t="s">
        <v>4525</v>
      </c>
      <c r="BM101" s="903" t="s">
        <v>10476</v>
      </c>
      <c r="BN101" s="905" t="s">
        <v>0</v>
      </c>
      <c r="BO101" s="903" t="s">
        <v>0</v>
      </c>
      <c r="BP101" s="905" t="s">
        <v>0</v>
      </c>
      <c r="BQ101" s="903" t="s">
        <v>0</v>
      </c>
      <c r="BR101" s="909">
        <v>92</v>
      </c>
      <c r="BS101" s="903" t="s">
        <v>4597</v>
      </c>
      <c r="BT101" s="909">
        <v>78</v>
      </c>
      <c r="BU101" s="903" t="s">
        <v>4511</v>
      </c>
      <c r="BV101" s="909">
        <v>57</v>
      </c>
      <c r="BW101" s="903" t="s">
        <v>4527</v>
      </c>
      <c r="BX101" s="909">
        <v>60</v>
      </c>
      <c r="BY101" s="903" t="s">
        <v>4531</v>
      </c>
      <c r="BZ101" s="905" t="s">
        <v>0</v>
      </c>
      <c r="CA101" s="903" t="s">
        <v>4492</v>
      </c>
      <c r="CB101" s="340">
        <v>10</v>
      </c>
      <c r="CC101" s="249">
        <f>IF(ISBLANK(AL101),0,1)</f>
        <v>0</v>
      </c>
      <c r="CD101" s="414">
        <f>IF(ISBLANK(AM101),0,1)</f>
        <v>0</v>
      </c>
      <c r="CE101" s="414">
        <f>IF(ISBLANK(AN101),0,1)</f>
        <v>1</v>
      </c>
      <c r="CF101" s="414">
        <f>IF(ISBLANK(AO101),0,1)</f>
        <v>0</v>
      </c>
      <c r="CG101" s="414">
        <f>IF(ISBLANK(AP101),0,1)</f>
        <v>0</v>
      </c>
      <c r="CH101" s="436">
        <f>IF(ISBLANK(AQ101),0,1)</f>
        <v>0</v>
      </c>
      <c r="CI101" s="435">
        <f>IF($W101="Dropped","-",DAYS360(X101,Y101,TRUE)/360)</f>
        <v>1.6861111111111111</v>
      </c>
      <c r="CJ101" s="416">
        <f>IF(OR($W101="Pipeline",$W101="Dropped"),"-",IF(OR($AA101="-",$AA101="n/a"),"-",DAYS360(Y101,AA101,TRUE)/360))</f>
        <v>0.3</v>
      </c>
      <c r="CK101" s="416">
        <f>IF(OR($W101="Pipeline",$W101="Dropped"),"-",IF($AC101="-","-",IF(OR($AA101="-",$AA101="n/a"),DAYS360(Y101,AC101,TRUE)/360,DAYS360(AA101,AC101,TRUE)/360)))</f>
        <v>8.25</v>
      </c>
      <c r="CL101" s="416">
        <f>IF(OR($W101="Pipeline",$W101="Dropped"),"-",IF($AC101="-","-",DAYS360(X101,AC101,TRUE)/360))</f>
        <v>10.236111111111111</v>
      </c>
      <c r="CM101" s="437">
        <f>IF(OR($W101="Pipeline",$W101="Dropped"),"-",IF($AC101="-","-",DAYS360(AB101,AC101,TRUE)/360))</f>
        <v>2.75</v>
      </c>
      <c r="CN101" s="344">
        <f>IF(W101="Closed",IF(AC101="-","-",YEAR(AC101)),"-")</f>
        <v>2005</v>
      </c>
      <c r="CO101" s="344" t="str">
        <f>IF(W101="Closed",IF(OR(BE101="S",BE101="MS",BE101="HS"),"S",IF(OR(BE101="U",BE101="MU",BE101="HU"),"U",IF(OR(BE101="NA",BE101="NR",BE101="NV",BE101="?",BE101="#"),"NR","-"))),"-")</f>
        <v>S</v>
      </c>
      <c r="CP101" s="249">
        <v>2</v>
      </c>
      <c r="CQ101" s="414">
        <v>2</v>
      </c>
      <c r="CR101" s="414">
        <v>4</v>
      </c>
      <c r="CS101" s="414">
        <v>0</v>
      </c>
      <c r="CT101" s="414">
        <v>2</v>
      </c>
      <c r="CU101" s="436">
        <v>2</v>
      </c>
      <c r="CV101" s="432" t="str">
        <f>IF(OR(DC101="-",DC101="",DC101="n/a"),"-",HYPERLINK(DC101,"PAD"))</f>
        <v>PAD</v>
      </c>
      <c r="CW101" s="417" t="str">
        <f>IF(OR(DD101="-",DD101="",DD101="n/a"),"-",HYPERLINK(DD101,"ICR"))</f>
        <v>ICR</v>
      </c>
      <c r="CX101" s="438" t="str">
        <f>IF(OR(DE101="-",DE101="",DE101="n/a"),"-",HYPERLINK(DE101,"IEG"))</f>
        <v>IEG</v>
      </c>
      <c r="CY101" s="687" t="str">
        <f>IF(OR(DF101="-",DF101="",DF101="n/a"),"-",HYPERLINK(DF101,"PPAR"))</f>
        <v>-</v>
      </c>
      <c r="CZ101" s="665" t="str">
        <f>IF(OR(DG101="-",DG101="",DG101="n/a"),"-",HYPERLINK(DG101,"PCR"))</f>
        <v>-</v>
      </c>
      <c r="DA101" s="665" t="str">
        <f>IF(OR(DH101="-",DH101="",DH101="n/a"),"-",HYPERLINK(DH101,"PP"))</f>
        <v>-</v>
      </c>
      <c r="DB101" s="688" t="str">
        <f>IF(OR(DI101="-",DI101="",DI101="n/a"),"-",HYPERLINK(DI101,"TA"))</f>
        <v>-</v>
      </c>
      <c r="DC101" s="897" t="s">
        <v>10750</v>
      </c>
      <c r="DD101" s="897" t="s">
        <v>10751</v>
      </c>
      <c r="DE101" s="897" t="s">
        <v>10752</v>
      </c>
      <c r="DF101" s="897" t="s">
        <v>33</v>
      </c>
      <c r="DG101" s="897" t="s">
        <v>33</v>
      </c>
      <c r="DH101" s="897" t="s">
        <v>33</v>
      </c>
      <c r="DI101" s="897" t="s">
        <v>33</v>
      </c>
      <c r="DJ101" s="806"/>
    </row>
    <row r="102" spans="1:114" ht="14.1" customHeight="1" x14ac:dyDescent="0.25">
      <c r="A102" s="702">
        <f>ROW()-1</f>
        <v>101</v>
      </c>
      <c r="B102" s="710" t="s">
        <v>1031</v>
      </c>
      <c r="C102" s="711" t="str">
        <f>HYPERLINK(E102,"OP")</f>
        <v>OP</v>
      </c>
      <c r="D102" s="711" t="str">
        <f>HYPERLINK(F102,"Prj")</f>
        <v>Prj</v>
      </c>
      <c r="E102" s="704" t="s">
        <v>6052</v>
      </c>
      <c r="F102" s="415" t="s">
        <v>6093</v>
      </c>
      <c r="G102" s="414" t="s">
        <v>33</v>
      </c>
      <c r="H102" s="414" t="s">
        <v>33</v>
      </c>
      <c r="I102" s="694" t="s">
        <v>33</v>
      </c>
      <c r="J102" s="686" t="s">
        <v>1032</v>
      </c>
      <c r="K102" s="199" t="s">
        <v>33</v>
      </c>
      <c r="L102" s="693" t="s">
        <v>245</v>
      </c>
      <c r="M102" s="696" t="s">
        <v>640</v>
      </c>
      <c r="N102" s="732" t="s">
        <v>18</v>
      </c>
      <c r="O102" s="732" t="s">
        <v>30</v>
      </c>
      <c r="P102" s="1080" t="s">
        <v>1763</v>
      </c>
      <c r="Q102" s="1074" t="s">
        <v>33</v>
      </c>
      <c r="R102" s="698" t="s">
        <v>33</v>
      </c>
      <c r="S102" s="907" t="s">
        <v>10288</v>
      </c>
      <c r="T102" s="908" t="s">
        <v>3632</v>
      </c>
      <c r="U102" s="905" t="s">
        <v>1772</v>
      </c>
      <c r="V102" s="905" t="s">
        <v>10389</v>
      </c>
      <c r="W102" s="1068" t="s">
        <v>1773</v>
      </c>
      <c r="X102" s="1064">
        <v>35111</v>
      </c>
      <c r="Y102" s="1066">
        <v>35773</v>
      </c>
      <c r="Z102" s="1046">
        <v>1998</v>
      </c>
      <c r="AA102" s="1064">
        <v>35824</v>
      </c>
      <c r="AB102" s="1065">
        <v>37802</v>
      </c>
      <c r="AC102" s="1066">
        <v>38686</v>
      </c>
      <c r="AD102" s="638">
        <v>0</v>
      </c>
      <c r="AE102" s="639">
        <v>70.3</v>
      </c>
      <c r="AF102" s="744">
        <v>0</v>
      </c>
      <c r="AG102" s="690">
        <v>70.3</v>
      </c>
      <c r="AH102" s="747" t="s">
        <v>33</v>
      </c>
      <c r="AI102" s="744">
        <v>0</v>
      </c>
      <c r="AJ102" s="1099">
        <v>69.438341809999997</v>
      </c>
      <c r="AK102" s="1100">
        <v>68.114482499999994</v>
      </c>
      <c r="AL102" s="646"/>
      <c r="AM102" s="647"/>
      <c r="AN102" s="647">
        <v>2</v>
      </c>
      <c r="AO102" s="647"/>
      <c r="AP102" s="647"/>
      <c r="AQ102" s="648"/>
      <c r="AR102" s="779" t="s">
        <v>3442</v>
      </c>
      <c r="AS102" s="649">
        <f>AT102+AU102</f>
        <v>8.7899999999999991</v>
      </c>
      <c r="AT102" s="649">
        <v>8.52</v>
      </c>
      <c r="AU102" s="650">
        <v>0.27</v>
      </c>
      <c r="AV102" s="686" t="s">
        <v>3443</v>
      </c>
      <c r="AW102" s="686" t="s">
        <v>3462</v>
      </c>
      <c r="AX102" s="686" t="s">
        <v>3467</v>
      </c>
      <c r="AY102" s="819">
        <v>38718</v>
      </c>
      <c r="AZ102" s="721" t="s">
        <v>26</v>
      </c>
      <c r="BA102" s="721" t="s">
        <v>26</v>
      </c>
      <c r="BB102" s="625" t="s">
        <v>26</v>
      </c>
      <c r="BC102" s="626" t="s">
        <v>26</v>
      </c>
      <c r="BD102" s="633" t="s">
        <v>33</v>
      </c>
      <c r="BE102" s="625" t="s">
        <v>26</v>
      </c>
      <c r="BF102" s="626" t="s">
        <v>26</v>
      </c>
      <c r="BG102" s="633" t="s">
        <v>26</v>
      </c>
      <c r="BH102" s="905" t="s">
        <v>4503</v>
      </c>
      <c r="BI102" s="903" t="s">
        <v>4703</v>
      </c>
      <c r="BJ102" s="905" t="s">
        <v>4515</v>
      </c>
      <c r="BK102" s="903" t="s">
        <v>4704</v>
      </c>
      <c r="BL102" s="905" t="s">
        <v>4493</v>
      </c>
      <c r="BM102" s="903" t="s">
        <v>4705</v>
      </c>
      <c r="BN102" s="905" t="s">
        <v>4485</v>
      </c>
      <c r="BO102" s="903" t="s">
        <v>10472</v>
      </c>
      <c r="BP102" s="905" t="s">
        <v>4525</v>
      </c>
      <c r="BQ102" s="903" t="s">
        <v>10476</v>
      </c>
      <c r="BR102" s="909">
        <v>65</v>
      </c>
      <c r="BS102" s="903" t="s">
        <v>4509</v>
      </c>
      <c r="BT102" s="909">
        <v>51</v>
      </c>
      <c r="BU102" s="903" t="s">
        <v>4520</v>
      </c>
      <c r="BV102" s="909">
        <v>27</v>
      </c>
      <c r="BW102" s="903" t="s">
        <v>4490</v>
      </c>
      <c r="BX102" s="909">
        <v>61</v>
      </c>
      <c r="BY102" s="903" t="s">
        <v>4524</v>
      </c>
      <c r="BZ102" s="909">
        <v>25</v>
      </c>
      <c r="CA102" s="903" t="s">
        <v>4489</v>
      </c>
      <c r="CB102" s="340">
        <v>10</v>
      </c>
      <c r="CC102" s="249">
        <f>IF(ISBLANK(AL102),0,1)</f>
        <v>0</v>
      </c>
      <c r="CD102" s="414">
        <f>IF(ISBLANK(AM102),0,1)</f>
        <v>0</v>
      </c>
      <c r="CE102" s="414">
        <f>IF(ISBLANK(AN102),0,1)</f>
        <v>1</v>
      </c>
      <c r="CF102" s="414">
        <f>IF(ISBLANK(AO102),0,1)</f>
        <v>0</v>
      </c>
      <c r="CG102" s="414">
        <f>IF(ISBLANK(AP102),0,1)</f>
        <v>0</v>
      </c>
      <c r="CH102" s="436">
        <f>IF(ISBLANK(AQ102),0,1)</f>
        <v>0</v>
      </c>
      <c r="CI102" s="435">
        <f>IF($W102="Dropped","-",DAYS360(X102,Y102,TRUE)/360)</f>
        <v>1.8138888888888889</v>
      </c>
      <c r="CJ102" s="416">
        <f>IF(OR($W102="Pipeline",$W102="Dropped"),"-",IF(OR($AA102="-",$AA102="n/a"),"-",DAYS360(Y102,AA102,TRUE)/360))</f>
        <v>0.1388888888888889</v>
      </c>
      <c r="CK102" s="416">
        <f>IF(OR($W102="Pipeline",$W102="Dropped"),"-",IF($AC102="-","-",IF(OR($AA102="-",$AA102="n/a"),DAYS360(Y102,AC102,TRUE)/360,DAYS360(AA102,AC102,TRUE)/360)))</f>
        <v>7.8361111111111112</v>
      </c>
      <c r="CL102" s="416">
        <f>IF(OR($W102="Pipeline",$W102="Dropped"),"-",IF($AC102="-","-",DAYS360(X102,AC102,TRUE)/360))</f>
        <v>9.7888888888888896</v>
      </c>
      <c r="CM102" s="437">
        <f>IF(OR($W102="Pipeline",$W102="Dropped"),"-",IF($AC102="-","-",DAYS360(AB102,AC102,TRUE)/360))</f>
        <v>2.4166666666666665</v>
      </c>
      <c r="CN102" s="344">
        <f>IF(W102="Closed",IF(AC102="-","-",YEAR(AC102)),"-")</f>
        <v>2005</v>
      </c>
      <c r="CO102" s="344" t="str">
        <f>IF(W102="Closed",IF(OR(BE102="S",BE102="MS",BE102="HS"),"S",IF(OR(BE102="U",BE102="MU",BE102="HU"),"U",IF(OR(BE102="NA",BE102="NR",BE102="NV",BE102="?",BE102="#"),"NR","-"))),"-")</f>
        <v>S</v>
      </c>
      <c r="CP102" s="249">
        <v>1</v>
      </c>
      <c r="CQ102" s="414">
        <v>2</v>
      </c>
      <c r="CR102" s="414">
        <v>2</v>
      </c>
      <c r="CS102" s="414">
        <v>1</v>
      </c>
      <c r="CT102" s="414">
        <v>0</v>
      </c>
      <c r="CU102" s="436">
        <v>0</v>
      </c>
      <c r="CV102" s="432" t="str">
        <f>IF(OR(DC102="-",DC102="",DC102="n/a"),"-",HYPERLINK(DC102,"PAD"))</f>
        <v>PAD</v>
      </c>
      <c r="CW102" s="417" t="str">
        <f>IF(OR(DD102="-",DD102="",DD102="n/a"),"-",HYPERLINK(DD102,"ICR"))</f>
        <v>ICR</v>
      </c>
      <c r="CX102" s="438" t="str">
        <f>IF(OR(DE102="-",DE102="",DE102="n/a"),"-",HYPERLINK(DE102,"IEG"))</f>
        <v>IEG</v>
      </c>
      <c r="CY102" s="687" t="str">
        <f>IF(OR(DF102="-",DF102="",DF102="n/a"),"-",HYPERLINK(DF102,"PPAR"))</f>
        <v>-</v>
      </c>
      <c r="CZ102" s="665" t="str">
        <f>IF(OR(DG102="-",DG102="",DG102="n/a"),"-",HYPERLINK(DG102,"PCR"))</f>
        <v>-</v>
      </c>
      <c r="DA102" s="665" t="str">
        <f>IF(OR(DH102="-",DH102="",DH102="n/a"),"-",HYPERLINK(DH102,"PP"))</f>
        <v>-</v>
      </c>
      <c r="DB102" s="688" t="str">
        <f>IF(OR(DI102="-",DI102="",DI102="n/a"),"-",HYPERLINK(DI102,"TA"))</f>
        <v>-</v>
      </c>
      <c r="DC102" s="897" t="s">
        <v>10753</v>
      </c>
      <c r="DD102" s="897" t="s">
        <v>10754</v>
      </c>
      <c r="DE102" s="897" t="s">
        <v>10755</v>
      </c>
      <c r="DF102" s="897" t="s">
        <v>33</v>
      </c>
      <c r="DG102" s="897" t="s">
        <v>33</v>
      </c>
      <c r="DH102" s="897" t="s">
        <v>33</v>
      </c>
      <c r="DI102" s="897" t="s">
        <v>33</v>
      </c>
      <c r="DJ102" s="734"/>
    </row>
    <row r="103" spans="1:114" ht="14.1" customHeight="1" x14ac:dyDescent="0.25">
      <c r="A103" s="703">
        <f>ROW()-1</f>
        <v>102</v>
      </c>
      <c r="B103" s="713" t="s">
        <v>7923</v>
      </c>
      <c r="C103" s="711" t="str">
        <f>HYPERLINK(E103,"OP")</f>
        <v>OP</v>
      </c>
      <c r="D103" s="711" t="str">
        <f>HYPERLINK(F103,"Prj")</f>
        <v>Prj</v>
      </c>
      <c r="E103" s="631" t="s">
        <v>8651</v>
      </c>
      <c r="F103" s="413" t="s">
        <v>8652</v>
      </c>
      <c r="G103" s="414" t="s">
        <v>33</v>
      </c>
      <c r="H103" s="414" t="s">
        <v>33</v>
      </c>
      <c r="I103" s="694" t="s">
        <v>33</v>
      </c>
      <c r="J103" s="697" t="s">
        <v>7924</v>
      </c>
      <c r="K103" s="727" t="s">
        <v>33</v>
      </c>
      <c r="L103" s="736" t="s">
        <v>231</v>
      </c>
      <c r="M103" s="697" t="s">
        <v>603</v>
      </c>
      <c r="N103" s="736" t="s">
        <v>18</v>
      </c>
      <c r="O103" s="736" t="s">
        <v>30</v>
      </c>
      <c r="P103" s="1080" t="s">
        <v>36</v>
      </c>
      <c r="Q103" s="1074" t="s">
        <v>33</v>
      </c>
      <c r="R103" s="698" t="s">
        <v>33</v>
      </c>
      <c r="S103" s="1041" t="s">
        <v>33</v>
      </c>
      <c r="T103" s="908" t="s">
        <v>3644</v>
      </c>
      <c r="U103" s="905" t="s">
        <v>1782</v>
      </c>
      <c r="V103" s="905" t="s">
        <v>1415</v>
      </c>
      <c r="W103" s="1068" t="s">
        <v>1773</v>
      </c>
      <c r="X103" s="1064">
        <v>34292</v>
      </c>
      <c r="Y103" s="1066">
        <v>34688</v>
      </c>
      <c r="Z103" s="1046">
        <v>1995</v>
      </c>
      <c r="AA103" s="1064">
        <v>34976</v>
      </c>
      <c r="AB103" s="1065">
        <v>36891</v>
      </c>
      <c r="AC103" s="1066">
        <v>37986</v>
      </c>
      <c r="AD103" s="1049">
        <v>35.700000000000003</v>
      </c>
      <c r="AE103" s="746">
        <v>0</v>
      </c>
      <c r="AF103" s="744">
        <v>0</v>
      </c>
      <c r="AG103" s="690">
        <v>35.700000000000003</v>
      </c>
      <c r="AH103" s="747" t="s">
        <v>33</v>
      </c>
      <c r="AI103" s="744">
        <v>0</v>
      </c>
      <c r="AJ103" s="1101">
        <v>35.700000000000003</v>
      </c>
      <c r="AK103" s="1102">
        <v>33.252512209999999</v>
      </c>
      <c r="AL103" s="1085"/>
      <c r="AM103" s="632"/>
      <c r="AN103" s="632">
        <v>3</v>
      </c>
      <c r="AO103" s="632"/>
      <c r="AP103" s="632"/>
      <c r="AQ103" s="757"/>
      <c r="AR103" s="778" t="s">
        <v>9159</v>
      </c>
      <c r="AS103" s="784">
        <f>AT103+AU103</f>
        <v>1.26</v>
      </c>
      <c r="AT103" s="784">
        <v>1.02</v>
      </c>
      <c r="AU103" s="785">
        <v>0.24</v>
      </c>
      <c r="AV103" s="734" t="s">
        <v>4257</v>
      </c>
      <c r="AW103" s="697" t="s">
        <v>4879</v>
      </c>
      <c r="AX103" s="697" t="s">
        <v>3547</v>
      </c>
      <c r="AY103" s="823" t="s">
        <v>33</v>
      </c>
      <c r="AZ103" s="736"/>
      <c r="BA103" s="736"/>
      <c r="BB103" s="840" t="s">
        <v>26</v>
      </c>
      <c r="BC103" s="841" t="s">
        <v>26</v>
      </c>
      <c r="BD103" s="846" t="s">
        <v>33</v>
      </c>
      <c r="BE103" s="840" t="s">
        <v>26</v>
      </c>
      <c r="BF103" s="841" t="s">
        <v>26</v>
      </c>
      <c r="BG103" s="842" t="s">
        <v>26</v>
      </c>
      <c r="BH103" s="905" t="s">
        <v>13072</v>
      </c>
      <c r="BI103" s="903" t="s">
        <v>4508</v>
      </c>
      <c r="BJ103" s="905" t="s">
        <v>4485</v>
      </c>
      <c r="BK103" s="903" t="s">
        <v>10472</v>
      </c>
      <c r="BL103" s="905" t="s">
        <v>0</v>
      </c>
      <c r="BM103" s="903" t="s">
        <v>0</v>
      </c>
      <c r="BN103" s="905" t="s">
        <v>0</v>
      </c>
      <c r="BO103" s="903" t="s">
        <v>0</v>
      </c>
      <c r="BP103" s="905" t="s">
        <v>0</v>
      </c>
      <c r="BQ103" s="903" t="s">
        <v>0</v>
      </c>
      <c r="BR103" s="909">
        <v>67</v>
      </c>
      <c r="BS103" s="903" t="s">
        <v>4577</v>
      </c>
      <c r="BT103" s="909">
        <v>71</v>
      </c>
      <c r="BU103" s="903" t="s">
        <v>4521</v>
      </c>
      <c r="BV103" s="909">
        <v>57</v>
      </c>
      <c r="BW103" s="903" t="s">
        <v>4527</v>
      </c>
      <c r="BX103" s="905" t="s">
        <v>0</v>
      </c>
      <c r="BY103" s="903" t="s">
        <v>4492</v>
      </c>
      <c r="BZ103" s="905" t="s">
        <v>0</v>
      </c>
      <c r="CA103" s="903" t="s">
        <v>4492</v>
      </c>
      <c r="CB103" s="340">
        <v>10</v>
      </c>
      <c r="CC103" s="249">
        <f>IF(ISBLANK(AL103),0,1)</f>
        <v>0</v>
      </c>
      <c r="CD103" s="414">
        <f>IF(ISBLANK(AM103),0,1)</f>
        <v>0</v>
      </c>
      <c r="CE103" s="414">
        <f>IF(ISBLANK(AN103),0,1)</f>
        <v>1</v>
      </c>
      <c r="CF103" s="414">
        <f>IF(ISBLANK(AO103),0,1)</f>
        <v>0</v>
      </c>
      <c r="CG103" s="414">
        <f>IF(ISBLANK(AP103),0,1)</f>
        <v>0</v>
      </c>
      <c r="CH103" s="436">
        <f>IF(ISBLANK(AQ103),0,1)</f>
        <v>0</v>
      </c>
      <c r="CI103" s="435">
        <f>IF($W103="Dropped","-",DAYS360(X103,Y103,TRUE)/360)</f>
        <v>1.086111111111111</v>
      </c>
      <c r="CJ103" s="416">
        <f>IF(OR($W103="Pipeline",$W103="Dropped"),"-",IF(OR($AA103="-",$AA103="n/a"),"-",DAYS360(Y103,AA103,TRUE)/360))</f>
        <v>0.78888888888888886</v>
      </c>
      <c r="CK103" s="416">
        <f>IF(OR($W103="Pipeline",$W103="Dropped"),"-",IF($AC103="-","-",IF(OR($AA103="-",$AA103="n/a"),DAYS360(Y103,AC103,TRUE)/360,DAYS360(AA103,AC103,TRUE)/360)))</f>
        <v>8.2388888888888889</v>
      </c>
      <c r="CL103" s="416">
        <f>IF(OR($W103="Pipeline",$W103="Dropped"),"-",IF($AC103="-","-",DAYS360(X103,AC103,TRUE)/360))</f>
        <v>10.113888888888889</v>
      </c>
      <c r="CM103" s="437">
        <f>IF(OR($W103="Pipeline",$W103="Dropped"),"-",IF($AC103="-","-",DAYS360(AB103,AC103,TRUE)/360))</f>
        <v>3</v>
      </c>
      <c r="CN103" s="344">
        <f>IF(W103="Closed",IF(AC103="-","-",YEAR(AC103)),"-")</f>
        <v>2003</v>
      </c>
      <c r="CO103" s="344" t="str">
        <f>IF(W103="Closed",IF(OR(BE103="S",BE103="MS",BE103="HS"),"S",IF(OR(BE103="U",BE103="MU",BE103="HU"),"U",IF(OR(BE103="NA",BE103="NR",BE103="NV",BE103="?",BE103="#"),"NR","-"))),"-")</f>
        <v>S</v>
      </c>
      <c r="CP103" s="249">
        <v>0</v>
      </c>
      <c r="CQ103" s="414">
        <v>1</v>
      </c>
      <c r="CR103" s="414">
        <v>5</v>
      </c>
      <c r="CS103" s="414">
        <v>1</v>
      </c>
      <c r="CT103" s="414">
        <v>0</v>
      </c>
      <c r="CU103" s="436">
        <v>0</v>
      </c>
      <c r="CV103" s="432" t="str">
        <f>IF(OR(DC103="-",DC103="",DC103="n/a"),"-",HYPERLINK(DC103,"PAD"))</f>
        <v>-</v>
      </c>
      <c r="CW103" s="417" t="str">
        <f>IF(OR(DD103="-",DD103="",DD103="n/a"),"-",HYPERLINK(DD103,"ICR"))</f>
        <v>ICR</v>
      </c>
      <c r="CX103" s="438" t="str">
        <f>IF(OR(DE103="-",DE103="",DE103="n/a"),"-",HYPERLINK(DE103,"IEG"))</f>
        <v>IEG</v>
      </c>
      <c r="CY103" s="687" t="str">
        <f>IF(OR(DF103="-",DF103="",DF103="n/a"),"-",HYPERLINK(DF103,"PPAR"))</f>
        <v>-</v>
      </c>
      <c r="CZ103" s="665" t="str">
        <f>IF(OR(DG103="-",DG103="",DG103="n/a"),"-",HYPERLINK(DG103,"PCR"))</f>
        <v>-</v>
      </c>
      <c r="DA103" s="665" t="str">
        <f>IF(OR(DH103="-",DH103="",DH103="n/a"),"-",HYPERLINK(DH103,"PP"))</f>
        <v>-</v>
      </c>
      <c r="DB103" s="688" t="str">
        <f>IF(OR(DI103="-",DI103="",DI103="n/a"),"-",HYPERLINK(DI103,"TA"))</f>
        <v>-</v>
      </c>
      <c r="DC103" s="897" t="s">
        <v>33</v>
      </c>
      <c r="DD103" s="897" t="s">
        <v>10756</v>
      </c>
      <c r="DE103" s="897" t="s">
        <v>10757</v>
      </c>
      <c r="DF103" s="897" t="s">
        <v>33</v>
      </c>
      <c r="DG103" s="897" t="s">
        <v>33</v>
      </c>
      <c r="DH103" s="897" t="s">
        <v>33</v>
      </c>
      <c r="DI103" s="897" t="s">
        <v>33</v>
      </c>
      <c r="DJ103" s="734"/>
    </row>
    <row r="104" spans="1:114" ht="14.1" customHeight="1" x14ac:dyDescent="0.25">
      <c r="A104" s="702">
        <f>ROW()-1</f>
        <v>103</v>
      </c>
      <c r="B104" s="710" t="s">
        <v>4923</v>
      </c>
      <c r="C104" s="711" t="str">
        <f>HYPERLINK(E104,"OP")</f>
        <v>OP</v>
      </c>
      <c r="D104" s="711" t="str">
        <f>HYPERLINK(F104,"Prj")</f>
        <v>Prj</v>
      </c>
      <c r="E104" s="663" t="s">
        <v>7218</v>
      </c>
      <c r="F104" s="422" t="s">
        <v>5856</v>
      </c>
      <c r="G104" s="414" t="s">
        <v>33</v>
      </c>
      <c r="H104" s="414" t="s">
        <v>33</v>
      </c>
      <c r="I104" s="694" t="s">
        <v>33</v>
      </c>
      <c r="J104" s="697" t="s">
        <v>4924</v>
      </c>
      <c r="K104" s="727" t="s">
        <v>33</v>
      </c>
      <c r="L104" s="736" t="s">
        <v>231</v>
      </c>
      <c r="M104" s="697" t="s">
        <v>603</v>
      </c>
      <c r="N104" s="736" t="s">
        <v>18</v>
      </c>
      <c r="O104" s="736" t="s">
        <v>30</v>
      </c>
      <c r="P104" s="1080" t="s">
        <v>1419</v>
      </c>
      <c r="Q104" s="1074" t="s">
        <v>33</v>
      </c>
      <c r="R104" s="698" t="s">
        <v>33</v>
      </c>
      <c r="S104" s="1041" t="s">
        <v>33</v>
      </c>
      <c r="T104" s="908" t="s">
        <v>4925</v>
      </c>
      <c r="U104" s="905" t="s">
        <v>1782</v>
      </c>
      <c r="V104" s="905" t="s">
        <v>612</v>
      </c>
      <c r="W104" s="1068" t="s">
        <v>1773</v>
      </c>
      <c r="X104" s="1064">
        <v>34681</v>
      </c>
      <c r="Y104" s="1066">
        <v>34914</v>
      </c>
      <c r="Z104" s="1046">
        <v>1996</v>
      </c>
      <c r="AA104" s="1064">
        <v>35068</v>
      </c>
      <c r="AB104" s="1065">
        <v>36341</v>
      </c>
      <c r="AC104" s="1066">
        <v>37802</v>
      </c>
      <c r="AD104" s="1049">
        <v>20</v>
      </c>
      <c r="AE104" s="746">
        <v>0</v>
      </c>
      <c r="AF104" s="744">
        <v>0</v>
      </c>
      <c r="AG104" s="690">
        <v>20</v>
      </c>
      <c r="AH104" s="747" t="s">
        <v>33</v>
      </c>
      <c r="AI104" s="744">
        <v>0</v>
      </c>
      <c r="AJ104" s="1101">
        <v>20</v>
      </c>
      <c r="AK104" s="1102">
        <v>19.812027449999999</v>
      </c>
      <c r="AL104" s="1085">
        <v>33</v>
      </c>
      <c r="AM104" s="632" t="s">
        <v>5627</v>
      </c>
      <c r="AN104" s="632"/>
      <c r="AO104" s="632">
        <v>1</v>
      </c>
      <c r="AP104" s="632"/>
      <c r="AQ104" s="757"/>
      <c r="AR104" s="783" t="s">
        <v>5651</v>
      </c>
      <c r="AS104" s="784">
        <f>AT104+AU104</f>
        <v>15.48</v>
      </c>
      <c r="AT104" s="784">
        <f>8.95+5.48</f>
        <v>14.43</v>
      </c>
      <c r="AU104" s="785">
        <v>1.05</v>
      </c>
      <c r="AV104" s="806" t="s">
        <v>5652</v>
      </c>
      <c r="AW104" s="697" t="s">
        <v>4926</v>
      </c>
      <c r="AX104" s="697" t="s">
        <v>4879</v>
      </c>
      <c r="AY104" s="823" t="s">
        <v>33</v>
      </c>
      <c r="AZ104" s="736" t="s">
        <v>33</v>
      </c>
      <c r="BA104" s="736" t="s">
        <v>33</v>
      </c>
      <c r="BB104" s="840" t="s">
        <v>26</v>
      </c>
      <c r="BC104" s="841" t="s">
        <v>26</v>
      </c>
      <c r="BD104" s="846" t="s">
        <v>33</v>
      </c>
      <c r="BE104" s="840" t="s">
        <v>45</v>
      </c>
      <c r="BF104" s="841" t="s">
        <v>112</v>
      </c>
      <c r="BG104" s="842" t="s">
        <v>112</v>
      </c>
      <c r="BH104" s="905" t="s">
        <v>4485</v>
      </c>
      <c r="BI104" s="903" t="s">
        <v>10472</v>
      </c>
      <c r="BJ104" s="905" t="s">
        <v>0</v>
      </c>
      <c r="BK104" s="903" t="s">
        <v>0</v>
      </c>
      <c r="BL104" s="905" t="s">
        <v>0</v>
      </c>
      <c r="BM104" s="903" t="s">
        <v>0</v>
      </c>
      <c r="BN104" s="905" t="s">
        <v>0</v>
      </c>
      <c r="BO104" s="903" t="s">
        <v>0</v>
      </c>
      <c r="BP104" s="905" t="s">
        <v>0</v>
      </c>
      <c r="BQ104" s="903" t="s">
        <v>0</v>
      </c>
      <c r="BR104" s="909">
        <v>25</v>
      </c>
      <c r="BS104" s="903" t="s">
        <v>4489</v>
      </c>
      <c r="BT104" s="905" t="s">
        <v>0</v>
      </c>
      <c r="BU104" s="903" t="s">
        <v>4492</v>
      </c>
      <c r="BV104" s="905" t="s">
        <v>0</v>
      </c>
      <c r="BW104" s="903" t="s">
        <v>4492</v>
      </c>
      <c r="BX104" s="905" t="s">
        <v>0</v>
      </c>
      <c r="BY104" s="903" t="s">
        <v>4492</v>
      </c>
      <c r="BZ104" s="905" t="s">
        <v>0</v>
      </c>
      <c r="CA104" s="903" t="s">
        <v>4492</v>
      </c>
      <c r="CB104" s="340">
        <v>10</v>
      </c>
      <c r="CC104" s="249">
        <f>IF(ISBLANK(AL104),0,1)</f>
        <v>1</v>
      </c>
      <c r="CD104" s="414">
        <f>IF(ISBLANK(AM104),0,1)</f>
        <v>1</v>
      </c>
      <c r="CE104" s="414">
        <f>IF(ISBLANK(AN104),0,1)</f>
        <v>0</v>
      </c>
      <c r="CF104" s="414">
        <f>IF(ISBLANK(AO104),0,1)</f>
        <v>1</v>
      </c>
      <c r="CG104" s="414">
        <f>IF(ISBLANK(AP104),0,1)</f>
        <v>0</v>
      </c>
      <c r="CH104" s="436">
        <f>IF(ISBLANK(AQ104),0,1)</f>
        <v>0</v>
      </c>
      <c r="CI104" s="435">
        <f>IF($W104="Dropped","-",DAYS360(X104,Y104,TRUE)/360)</f>
        <v>0.63888888888888884</v>
      </c>
      <c r="CJ104" s="416">
        <f>IF(OR($W104="Pipeline",$W104="Dropped"),"-",IF(OR($AA104="-",$AA104="n/a"),"-",DAYS360(Y104,AA104,TRUE)/360))</f>
        <v>0.41944444444444445</v>
      </c>
      <c r="CK104" s="416">
        <f>IF(OR($W104="Pipeline",$W104="Dropped"),"-",IF($AC104="-","-",IF(OR($AA104="-",$AA104="n/a"),DAYS360(Y104,AC104,TRUE)/360,DAYS360(AA104,AC104,TRUE)/360)))</f>
        <v>7.4888888888888889</v>
      </c>
      <c r="CL104" s="416">
        <f>IF(OR($W104="Pipeline",$W104="Dropped"),"-",IF($AC104="-","-",DAYS360(X104,AC104,TRUE)/360))</f>
        <v>8.5472222222222225</v>
      </c>
      <c r="CM104" s="437">
        <f>IF(OR($W104="Pipeline",$W104="Dropped"),"-",IF($AC104="-","-",DAYS360(AB104,AC104,TRUE)/360))</f>
        <v>4</v>
      </c>
      <c r="CN104" s="344">
        <f>IF(W104="Closed",IF(AC104="-","-",YEAR(AC104)),"-")</f>
        <v>2003</v>
      </c>
      <c r="CO104" s="344" t="str">
        <f>IF(W104="Closed",IF(OR(BE104="S",BE104="MS",BE104="HS"),"S",IF(OR(BE104="U",BE104="MU",BE104="HU"),"U",IF(OR(BE104="NA",BE104="NR",BE104="NV",BE104="?",BE104="#"),"NR","-"))),"-")</f>
        <v>U</v>
      </c>
      <c r="CP104" s="249">
        <v>5</v>
      </c>
      <c r="CQ104" s="414">
        <v>2</v>
      </c>
      <c r="CR104" s="414">
        <v>2</v>
      </c>
      <c r="CS104" s="414">
        <v>1</v>
      </c>
      <c r="CT104" s="414">
        <v>0</v>
      </c>
      <c r="CU104" s="436">
        <v>0</v>
      </c>
      <c r="CV104" s="432" t="str">
        <f>IF(OR(DC104="-",DC104="",DC104="n/a"),"-",HYPERLINK(DC104,"PAD"))</f>
        <v>-</v>
      </c>
      <c r="CW104" s="417" t="str">
        <f>IF(OR(DD104="-",DD104="",DD104="n/a"),"-",HYPERLINK(DD104,"ICR"))</f>
        <v>ICR</v>
      </c>
      <c r="CX104" s="438" t="str">
        <f>IF(OR(DE104="-",DE104="",DE104="n/a"),"-",HYPERLINK(DE104,"IEG"))</f>
        <v>IEG</v>
      </c>
      <c r="CY104" s="687" t="str">
        <f>IF(OR(DF104="-",DF104="",DF104="n/a"),"-",HYPERLINK(DF104,"PPAR"))</f>
        <v>-</v>
      </c>
      <c r="CZ104" s="665" t="str">
        <f>IF(OR(DG104="-",DG104="",DG104="n/a"),"-",HYPERLINK(DG104,"PCR"))</f>
        <v>-</v>
      </c>
      <c r="DA104" s="665" t="str">
        <f>IF(OR(DH104="-",DH104="",DH104="n/a"),"-",HYPERLINK(DH104,"PP"))</f>
        <v>-</v>
      </c>
      <c r="DB104" s="688" t="str">
        <f>IF(OR(DI104="-",DI104="",DI104="n/a"),"-",HYPERLINK(DI104,"TA"))</f>
        <v>-</v>
      </c>
      <c r="DC104" s="897" t="s">
        <v>33</v>
      </c>
      <c r="DD104" s="897" t="s">
        <v>10758</v>
      </c>
      <c r="DE104" s="897" t="s">
        <v>10759</v>
      </c>
      <c r="DF104" s="897" t="s">
        <v>33</v>
      </c>
      <c r="DG104" s="897" t="s">
        <v>33</v>
      </c>
      <c r="DH104" s="897" t="s">
        <v>33</v>
      </c>
      <c r="DI104" s="897" t="s">
        <v>33</v>
      </c>
      <c r="DJ104" s="734"/>
    </row>
    <row r="105" spans="1:114" ht="14.1" customHeight="1" x14ac:dyDescent="0.25">
      <c r="A105" s="702">
        <f>ROW()-1</f>
        <v>104</v>
      </c>
      <c r="B105" s="712" t="s">
        <v>1324</v>
      </c>
      <c r="C105" s="711" t="str">
        <f>HYPERLINK(E105,"OP")</f>
        <v>OP</v>
      </c>
      <c r="D105" s="711" t="str">
        <f>HYPERLINK(F105,"Prj")</f>
        <v>Prj</v>
      </c>
      <c r="E105" s="704" t="s">
        <v>6053</v>
      </c>
      <c r="F105" s="415" t="s">
        <v>6094</v>
      </c>
      <c r="G105" s="414" t="s">
        <v>4151</v>
      </c>
      <c r="H105" s="414" t="s">
        <v>33</v>
      </c>
      <c r="I105" s="694" t="s">
        <v>33</v>
      </c>
      <c r="J105" s="696" t="s">
        <v>1287</v>
      </c>
      <c r="K105" s="199" t="s">
        <v>33</v>
      </c>
      <c r="L105" s="693" t="s">
        <v>231</v>
      </c>
      <c r="M105" s="686" t="s">
        <v>603</v>
      </c>
      <c r="N105" s="732" t="s">
        <v>18</v>
      </c>
      <c r="O105" s="732" t="s">
        <v>30</v>
      </c>
      <c r="P105" s="1080" t="s">
        <v>1742</v>
      </c>
      <c r="Q105" s="1074" t="s">
        <v>33</v>
      </c>
      <c r="R105" s="698" t="s">
        <v>7443</v>
      </c>
      <c r="S105" s="907" t="s">
        <v>3633</v>
      </c>
      <c r="T105" s="908" t="s">
        <v>3634</v>
      </c>
      <c r="U105" s="905" t="s">
        <v>1782</v>
      </c>
      <c r="V105" s="905" t="s">
        <v>10390</v>
      </c>
      <c r="W105" s="1068" t="s">
        <v>1773</v>
      </c>
      <c r="X105" s="1064">
        <v>35817</v>
      </c>
      <c r="Y105" s="1066">
        <v>37420</v>
      </c>
      <c r="Z105" s="1046">
        <v>2002</v>
      </c>
      <c r="AA105" s="1064">
        <v>37833</v>
      </c>
      <c r="AB105" s="1065">
        <v>39994</v>
      </c>
      <c r="AC105" s="1066">
        <v>42369</v>
      </c>
      <c r="AD105" s="638">
        <v>65</v>
      </c>
      <c r="AE105" s="639">
        <v>0</v>
      </c>
      <c r="AF105" s="744">
        <v>0</v>
      </c>
      <c r="AG105" s="690">
        <v>65</v>
      </c>
      <c r="AH105" s="747">
        <v>32.26</v>
      </c>
      <c r="AI105" s="744">
        <v>0</v>
      </c>
      <c r="AJ105" s="1099">
        <v>134.69999999999999</v>
      </c>
      <c r="AK105" s="1100">
        <v>120.01473746000001</v>
      </c>
      <c r="AL105" s="646">
        <v>32</v>
      </c>
      <c r="AM105" s="647"/>
      <c r="AN105" s="647">
        <v>10</v>
      </c>
      <c r="AO105" s="647"/>
      <c r="AP105" s="647">
        <v>1</v>
      </c>
      <c r="AQ105" s="648"/>
      <c r="AR105" s="779" t="s">
        <v>4135</v>
      </c>
      <c r="AS105" s="649">
        <f>AT105+AU105</f>
        <v>34.410000000000004</v>
      </c>
      <c r="AT105" s="649">
        <f>27.71+6.7</f>
        <v>34.410000000000004</v>
      </c>
      <c r="AU105" s="650">
        <v>0</v>
      </c>
      <c r="AV105" s="686" t="s">
        <v>4136</v>
      </c>
      <c r="AW105" s="686" t="s">
        <v>1986</v>
      </c>
      <c r="AX105" s="686" t="s">
        <v>2260</v>
      </c>
      <c r="AY105" s="819">
        <v>42368</v>
      </c>
      <c r="AZ105" s="721" t="s">
        <v>22</v>
      </c>
      <c r="BA105" s="721" t="s">
        <v>22</v>
      </c>
      <c r="BB105" s="625" t="s">
        <v>22</v>
      </c>
      <c r="BC105" s="626" t="s">
        <v>22</v>
      </c>
      <c r="BD105" s="633" t="s">
        <v>22</v>
      </c>
      <c r="BE105" s="625" t="s">
        <v>22</v>
      </c>
      <c r="BF105" s="626" t="s">
        <v>22</v>
      </c>
      <c r="BG105" s="633" t="s">
        <v>22</v>
      </c>
      <c r="BH105" s="905" t="s">
        <v>4536</v>
      </c>
      <c r="BI105" s="903" t="s">
        <v>4537</v>
      </c>
      <c r="BJ105" s="905" t="s">
        <v>4485</v>
      </c>
      <c r="BK105" s="903" t="s">
        <v>10472</v>
      </c>
      <c r="BL105" s="905" t="s">
        <v>0</v>
      </c>
      <c r="BM105" s="903" t="s">
        <v>0</v>
      </c>
      <c r="BN105" s="905" t="s">
        <v>0</v>
      </c>
      <c r="BO105" s="903" t="s">
        <v>0</v>
      </c>
      <c r="BP105" s="905" t="s">
        <v>0</v>
      </c>
      <c r="BQ105" s="903" t="s">
        <v>0</v>
      </c>
      <c r="BR105" s="909">
        <v>73</v>
      </c>
      <c r="BS105" s="903" t="s">
        <v>4534</v>
      </c>
      <c r="BT105" s="909">
        <v>102</v>
      </c>
      <c r="BU105" s="903" t="s">
        <v>4538</v>
      </c>
      <c r="BV105" s="909">
        <v>47</v>
      </c>
      <c r="BW105" s="903" t="s">
        <v>4539</v>
      </c>
      <c r="BX105" s="905" t="s">
        <v>0</v>
      </c>
      <c r="BY105" s="903" t="s">
        <v>4492</v>
      </c>
      <c r="BZ105" s="905" t="s">
        <v>0</v>
      </c>
      <c r="CA105" s="903" t="s">
        <v>4492</v>
      </c>
      <c r="CB105" s="340">
        <v>100</v>
      </c>
      <c r="CC105" s="249">
        <f>IF(ISBLANK(AL105),0,1)</f>
        <v>1</v>
      </c>
      <c r="CD105" s="414">
        <f>IF(ISBLANK(AM105),0,1)</f>
        <v>0</v>
      </c>
      <c r="CE105" s="414">
        <f>IF(ISBLANK(AN105),0,1)</f>
        <v>1</v>
      </c>
      <c r="CF105" s="414">
        <f>IF(ISBLANK(AO105),0,1)</f>
        <v>0</v>
      </c>
      <c r="CG105" s="414">
        <f>IF(ISBLANK(AP105),0,1)</f>
        <v>1</v>
      </c>
      <c r="CH105" s="436">
        <f>IF(ISBLANK(AQ105),0,1)</f>
        <v>0</v>
      </c>
      <c r="CI105" s="435">
        <f>IF($W105="Dropped","-",DAYS360(X105,Y105,TRUE)/360)</f>
        <v>4.3916666666666666</v>
      </c>
      <c r="CJ105" s="416">
        <f>IF(OR($W105="Pipeline",$W105="Dropped"),"-",IF(OR($AA105="-",$AA105="n/a"),"-",DAYS360(Y105,AA105,TRUE)/360))</f>
        <v>1.1305555555555555</v>
      </c>
      <c r="CK105" s="416">
        <f>IF(OR($W105="Pipeline",$W105="Dropped"),"-",IF($AC105="-","-",IF(OR($AA105="-",$AA105="n/a"),DAYS360(Y105,AC105,TRUE)/360,DAYS360(AA105,AC105,TRUE)/360)))</f>
        <v>12.416666666666666</v>
      </c>
      <c r="CL105" s="416">
        <f>IF(OR($W105="Pipeline",$W105="Dropped"),"-",IF($AC105="-","-",DAYS360(X105,AC105,TRUE)/360))</f>
        <v>17.93888888888889</v>
      </c>
      <c r="CM105" s="437">
        <f>IF(OR($W105="Pipeline",$W105="Dropped"),"-",IF($AC105="-","-",DAYS360(AB105,AC105,TRUE)/360))</f>
        <v>6.5</v>
      </c>
      <c r="CN105" s="344">
        <f>IF(W105="Closed",IF(AC105="-","-",YEAR(AC105)),"-")</f>
        <v>2015</v>
      </c>
      <c r="CO105" s="344" t="str">
        <f>IF(W105="Closed",IF(OR(BE105="S",BE105="MS",BE105="HS"),"S",IF(OR(BE105="U",BE105="MU",BE105="HU"),"U",IF(OR(BE105="NA",BE105="NR",BE105="NV",BE105="?",BE105="#"),"NR","-"))),"-")</f>
        <v>S</v>
      </c>
      <c r="CP105" s="249">
        <v>2</v>
      </c>
      <c r="CQ105" s="414">
        <v>2</v>
      </c>
      <c r="CR105" s="414">
        <v>2</v>
      </c>
      <c r="CS105" s="414">
        <v>1</v>
      </c>
      <c r="CT105" s="414">
        <v>0</v>
      </c>
      <c r="CU105" s="436">
        <v>0</v>
      </c>
      <c r="CV105" s="432" t="str">
        <f>IF(OR(DC105="-",DC105="",DC105="n/a"),"-",HYPERLINK(DC105,"PAD"))</f>
        <v>PAD</v>
      </c>
      <c r="CW105" s="417" t="str">
        <f>IF(OR(DD105="-",DD105="",DD105="n/a"),"-",HYPERLINK(DD105,"ICR"))</f>
        <v>ICR</v>
      </c>
      <c r="CX105" s="438" t="str">
        <f>IF(OR(DE105="-",DE105="",DE105="n/a"),"-",HYPERLINK(DE105,"IEG"))</f>
        <v>IEG</v>
      </c>
      <c r="CY105" s="687" t="str">
        <f>IF(OR(DF105="-",DF105="",DF105="n/a"),"-",HYPERLINK(DF105,"PPAR"))</f>
        <v>-</v>
      </c>
      <c r="CZ105" s="665" t="str">
        <f>IF(OR(DG105="-",DG105="",DG105="n/a"),"-",HYPERLINK(DG105,"PCR"))</f>
        <v>-</v>
      </c>
      <c r="DA105" s="665" t="str">
        <f>IF(OR(DH105="-",DH105="",DH105="n/a"),"-",HYPERLINK(DH105,"PP"))</f>
        <v>PP</v>
      </c>
      <c r="DB105" s="688" t="str">
        <f>IF(OR(DI105="-",DI105="",DI105="n/a"),"-",HYPERLINK(DI105,"TA"))</f>
        <v>-</v>
      </c>
      <c r="DC105" s="897" t="s">
        <v>10760</v>
      </c>
      <c r="DD105" s="897" t="s">
        <v>10761</v>
      </c>
      <c r="DE105" s="897" t="s">
        <v>10762</v>
      </c>
      <c r="DF105" s="897" t="s">
        <v>33</v>
      </c>
      <c r="DG105" s="897" t="s">
        <v>33</v>
      </c>
      <c r="DH105" s="897" t="s">
        <v>10763</v>
      </c>
      <c r="DI105" s="897" t="s">
        <v>33</v>
      </c>
      <c r="DJ105" s="734"/>
    </row>
    <row r="106" spans="1:114" ht="14.1" customHeight="1" x14ac:dyDescent="0.25">
      <c r="A106" s="703">
        <f>ROW()-1</f>
        <v>105</v>
      </c>
      <c r="B106" s="710" t="s">
        <v>4927</v>
      </c>
      <c r="C106" s="711" t="str">
        <f>HYPERLINK(E106,"OP")</f>
        <v>OP</v>
      </c>
      <c r="D106" s="711" t="str">
        <f>HYPERLINK(F106,"Prj")</f>
        <v>Prj</v>
      </c>
      <c r="E106" s="663" t="s">
        <v>7219</v>
      </c>
      <c r="F106" s="422" t="s">
        <v>5857</v>
      </c>
      <c r="G106" s="414" t="s">
        <v>33</v>
      </c>
      <c r="H106" s="414" t="s">
        <v>33</v>
      </c>
      <c r="I106" s="694" t="s">
        <v>33</v>
      </c>
      <c r="J106" s="697" t="s">
        <v>4928</v>
      </c>
      <c r="K106" s="727" t="s">
        <v>33</v>
      </c>
      <c r="L106" s="736" t="s">
        <v>153</v>
      </c>
      <c r="M106" s="697" t="s">
        <v>4929</v>
      </c>
      <c r="N106" s="736" t="s">
        <v>18</v>
      </c>
      <c r="O106" s="736" t="s">
        <v>54</v>
      </c>
      <c r="P106" s="1080" t="s">
        <v>1419</v>
      </c>
      <c r="Q106" s="1074" t="s">
        <v>33</v>
      </c>
      <c r="R106" s="698" t="s">
        <v>33</v>
      </c>
      <c r="S106" s="1041" t="s">
        <v>33</v>
      </c>
      <c r="T106" s="908" t="s">
        <v>4930</v>
      </c>
      <c r="U106" s="905" t="s">
        <v>13707</v>
      </c>
      <c r="V106" s="905" t="s">
        <v>612</v>
      </c>
      <c r="W106" s="1068" t="s">
        <v>1773</v>
      </c>
      <c r="X106" s="1064">
        <v>34246</v>
      </c>
      <c r="Y106" s="1066">
        <v>34592</v>
      </c>
      <c r="Z106" s="1046">
        <v>1995</v>
      </c>
      <c r="AA106" s="1064">
        <v>34900</v>
      </c>
      <c r="AB106" s="1065">
        <v>35976</v>
      </c>
      <c r="AC106" s="1066">
        <v>37986</v>
      </c>
      <c r="AD106" s="1049">
        <v>25</v>
      </c>
      <c r="AE106" s="746">
        <v>0</v>
      </c>
      <c r="AF106" s="744">
        <v>0</v>
      </c>
      <c r="AG106" s="690">
        <v>25</v>
      </c>
      <c r="AH106" s="747" t="s">
        <v>33</v>
      </c>
      <c r="AI106" s="744">
        <v>0</v>
      </c>
      <c r="AJ106" s="1101">
        <v>14.80925616</v>
      </c>
      <c r="AK106" s="1102">
        <v>10.694738190000001</v>
      </c>
      <c r="AL106" s="1085"/>
      <c r="AM106" s="632"/>
      <c r="AN106" s="632">
        <v>1</v>
      </c>
      <c r="AO106" s="632"/>
      <c r="AP106" s="632"/>
      <c r="AQ106" s="757"/>
      <c r="AR106" s="783" t="s">
        <v>5653</v>
      </c>
      <c r="AS106" s="784">
        <f>AT106+AU106</f>
        <v>2.0299999999999998</v>
      </c>
      <c r="AT106" s="784">
        <v>2.0299999999999998</v>
      </c>
      <c r="AU106" s="785">
        <v>0</v>
      </c>
      <c r="AV106" s="806" t="s">
        <v>5654</v>
      </c>
      <c r="AW106" s="697" t="s">
        <v>4931</v>
      </c>
      <c r="AX106" s="697" t="s">
        <v>2721</v>
      </c>
      <c r="AY106" s="823" t="s">
        <v>33</v>
      </c>
      <c r="AZ106" s="736" t="s">
        <v>33</v>
      </c>
      <c r="BA106" s="736" t="s">
        <v>33</v>
      </c>
      <c r="BB106" s="840" t="s">
        <v>2809</v>
      </c>
      <c r="BC106" s="841" t="s">
        <v>112</v>
      </c>
      <c r="BD106" s="846" t="s">
        <v>33</v>
      </c>
      <c r="BE106" s="840" t="s">
        <v>2809</v>
      </c>
      <c r="BF106" s="841" t="s">
        <v>2809</v>
      </c>
      <c r="BG106" s="842" t="s">
        <v>2809</v>
      </c>
      <c r="BH106" s="905" t="s">
        <v>4485</v>
      </c>
      <c r="BI106" s="903" t="s">
        <v>10472</v>
      </c>
      <c r="BJ106" s="905" t="s">
        <v>4659</v>
      </c>
      <c r="BK106" s="903" t="s">
        <v>10494</v>
      </c>
      <c r="BL106" s="905" t="s">
        <v>13082</v>
      </c>
      <c r="BM106" s="903" t="s">
        <v>13083</v>
      </c>
      <c r="BN106" s="905" t="s">
        <v>4663</v>
      </c>
      <c r="BO106" s="903" t="s">
        <v>4725</v>
      </c>
      <c r="BP106" s="905" t="s">
        <v>4494</v>
      </c>
      <c r="BQ106" s="903" t="s">
        <v>10485</v>
      </c>
      <c r="BR106" s="909">
        <v>40</v>
      </c>
      <c r="BS106" s="903" t="s">
        <v>4563</v>
      </c>
      <c r="BT106" s="909">
        <v>43</v>
      </c>
      <c r="BU106" s="903" t="s">
        <v>4496</v>
      </c>
      <c r="BV106" s="909">
        <v>61</v>
      </c>
      <c r="BW106" s="903" t="s">
        <v>4524</v>
      </c>
      <c r="BX106" s="909">
        <v>25</v>
      </c>
      <c r="BY106" s="903" t="s">
        <v>4489</v>
      </c>
      <c r="BZ106" s="909">
        <v>34</v>
      </c>
      <c r="CA106" s="903" t="s">
        <v>4491</v>
      </c>
      <c r="CB106" s="340">
        <v>10</v>
      </c>
      <c r="CC106" s="249">
        <f>IF(ISBLANK(AL106),0,1)</f>
        <v>0</v>
      </c>
      <c r="CD106" s="414">
        <f>IF(ISBLANK(AM106),0,1)</f>
        <v>0</v>
      </c>
      <c r="CE106" s="414">
        <f>IF(ISBLANK(AN106),0,1)</f>
        <v>1</v>
      </c>
      <c r="CF106" s="414">
        <f>IF(ISBLANK(AO106),0,1)</f>
        <v>0</v>
      </c>
      <c r="CG106" s="414">
        <f>IF(ISBLANK(AP106),0,1)</f>
        <v>0</v>
      </c>
      <c r="CH106" s="436">
        <f>IF(ISBLANK(AQ106),0,1)</f>
        <v>0</v>
      </c>
      <c r="CI106" s="435">
        <f>IF($W106="Dropped","-",DAYS360(X106,Y106,TRUE)/360)</f>
        <v>0.94722222222222219</v>
      </c>
      <c r="CJ106" s="416">
        <f>IF(OR($W106="Pipeline",$W106="Dropped"),"-",IF(OR($AA106="-",$AA106="n/a"),"-",DAYS360(Y106,AA106,TRUE)/360))</f>
        <v>0.84722222222222221</v>
      </c>
      <c r="CK106" s="416">
        <f>IF(OR($W106="Pipeline",$W106="Dropped"),"-",IF($AC106="-","-",IF(OR($AA106="-",$AA106="n/a"),DAYS360(Y106,AC106,TRUE)/360,DAYS360(AA106,AC106,TRUE)/360)))</f>
        <v>8.4444444444444446</v>
      </c>
      <c r="CL106" s="416">
        <f>IF(OR($W106="Pipeline",$W106="Dropped"),"-",IF($AC106="-","-",DAYS360(X106,AC106,TRUE)/360))</f>
        <v>10.238888888888889</v>
      </c>
      <c r="CM106" s="437">
        <f>IF(OR($W106="Pipeline",$W106="Dropped"),"-",IF($AC106="-","-",DAYS360(AB106,AC106,TRUE)/360))</f>
        <v>5.5</v>
      </c>
      <c r="CN106" s="344">
        <f>IF(W106="Closed",IF(AC106="-","-",YEAR(AC106)),"-")</f>
        <v>2003</v>
      </c>
      <c r="CO106" s="344" t="str">
        <f>IF(W106="Closed",IF(OR(BE106="S",BE106="MS",BE106="HS"),"S",IF(OR(BE106="U",BE106="MU",BE106="HU"),"U",IF(OR(BE106="NA",BE106="NR",BE106="NV",BE106="?",BE106="#"),"NR","-"))),"-")</f>
        <v>U</v>
      </c>
      <c r="CP106" s="249">
        <v>0</v>
      </c>
      <c r="CQ106" s="414">
        <v>1</v>
      </c>
      <c r="CR106" s="414">
        <v>0</v>
      </c>
      <c r="CS106" s="414">
        <v>0</v>
      </c>
      <c r="CT106" s="414">
        <v>0</v>
      </c>
      <c r="CU106" s="436">
        <v>0</v>
      </c>
      <c r="CV106" s="432" t="str">
        <f>IF(OR(DC106="-",DC106="",DC106="n/a"),"-",HYPERLINK(DC106,"PAD"))</f>
        <v>-</v>
      </c>
      <c r="CW106" s="417" t="str">
        <f>IF(OR(DD106="-",DD106="",DD106="n/a"),"-",HYPERLINK(DD106,"ICR"))</f>
        <v>ICR</v>
      </c>
      <c r="CX106" s="438" t="str">
        <f>IF(OR(DE106="-",DE106="",DE106="n/a"),"-",HYPERLINK(DE106,"IEG"))</f>
        <v>IEG</v>
      </c>
      <c r="CY106" s="687" t="str">
        <f>IF(OR(DF106="-",DF106="",DF106="n/a"),"-",HYPERLINK(DF106,"PPAR"))</f>
        <v>-</v>
      </c>
      <c r="CZ106" s="665" t="str">
        <f>IF(OR(DG106="-",DG106="",DG106="n/a"),"-",HYPERLINK(DG106,"PCR"))</f>
        <v>-</v>
      </c>
      <c r="DA106" s="665" t="str">
        <f>IF(OR(DH106="-",DH106="",DH106="n/a"),"-",HYPERLINK(DH106,"PP"))</f>
        <v>-</v>
      </c>
      <c r="DB106" s="688" t="str">
        <f>IF(OR(DI106="-",DI106="",DI106="n/a"),"-",HYPERLINK(DI106,"TA"))</f>
        <v>-</v>
      </c>
      <c r="DC106" s="897" t="s">
        <v>33</v>
      </c>
      <c r="DD106" s="897" t="s">
        <v>10764</v>
      </c>
      <c r="DE106" s="897" t="s">
        <v>10765</v>
      </c>
      <c r="DF106" s="897" t="s">
        <v>33</v>
      </c>
      <c r="DG106" s="897" t="s">
        <v>33</v>
      </c>
      <c r="DH106" s="897" t="s">
        <v>33</v>
      </c>
      <c r="DI106" s="897" t="s">
        <v>33</v>
      </c>
      <c r="DJ106" s="734"/>
    </row>
    <row r="107" spans="1:114" ht="14.1" customHeight="1" x14ac:dyDescent="0.25">
      <c r="A107" s="702">
        <f>ROW()-1</f>
        <v>106</v>
      </c>
      <c r="B107" s="713" t="s">
        <v>9407</v>
      </c>
      <c r="C107" s="711" t="str">
        <f>HYPERLINK(E107,"OP")</f>
        <v>OP</v>
      </c>
      <c r="D107" s="711" t="str">
        <f>HYPERLINK(F107,"Prj")</f>
        <v>Prj</v>
      </c>
      <c r="E107" s="705" t="s">
        <v>9730</v>
      </c>
      <c r="F107" s="424" t="s">
        <v>9731</v>
      </c>
      <c r="G107" s="414" t="s">
        <v>33</v>
      </c>
      <c r="H107" s="414" t="s">
        <v>33</v>
      </c>
      <c r="I107" s="694" t="s">
        <v>33</v>
      </c>
      <c r="J107" s="695" t="s">
        <v>9552</v>
      </c>
      <c r="K107" s="727" t="s">
        <v>33</v>
      </c>
      <c r="L107" s="735" t="s">
        <v>153</v>
      </c>
      <c r="M107" s="695" t="s">
        <v>176</v>
      </c>
      <c r="N107" s="735" t="s">
        <v>18</v>
      </c>
      <c r="O107" s="735" t="s">
        <v>30</v>
      </c>
      <c r="P107" s="1080" t="s">
        <v>1764</v>
      </c>
      <c r="Q107" s="1074" t="s">
        <v>33</v>
      </c>
      <c r="R107" s="698" t="s">
        <v>33</v>
      </c>
      <c r="S107" s="1041" t="s">
        <v>33</v>
      </c>
      <c r="T107" s="908" t="s">
        <v>9553</v>
      </c>
      <c r="U107" s="905" t="s">
        <v>13823</v>
      </c>
      <c r="V107" s="905" t="s">
        <v>1786</v>
      </c>
      <c r="W107" s="1068" t="s">
        <v>1773</v>
      </c>
      <c r="X107" s="1064">
        <v>34009</v>
      </c>
      <c r="Y107" s="1066">
        <v>35773</v>
      </c>
      <c r="Z107" s="1046">
        <v>1998</v>
      </c>
      <c r="AA107" s="1064">
        <v>35935</v>
      </c>
      <c r="AB107" s="1065">
        <v>37986</v>
      </c>
      <c r="AC107" s="1066">
        <v>38898</v>
      </c>
      <c r="AD107" s="1051">
        <v>25.5</v>
      </c>
      <c r="AE107" s="746">
        <v>0</v>
      </c>
      <c r="AF107" s="744">
        <v>0</v>
      </c>
      <c r="AG107" s="690">
        <v>25.5</v>
      </c>
      <c r="AH107" s="747" t="s">
        <v>33</v>
      </c>
      <c r="AI107" s="744">
        <v>0</v>
      </c>
      <c r="AJ107" s="1103">
        <v>25.5</v>
      </c>
      <c r="AK107" s="1104">
        <v>18.387691530000001</v>
      </c>
      <c r="AL107" s="646"/>
      <c r="AM107" s="647"/>
      <c r="AN107" s="647"/>
      <c r="AO107" s="647"/>
      <c r="AP107" s="647"/>
      <c r="AQ107" s="648">
        <v>18</v>
      </c>
      <c r="AR107" s="778" t="s">
        <v>9931</v>
      </c>
      <c r="AS107" s="649">
        <v>6.7</v>
      </c>
      <c r="AT107" s="649">
        <v>6.7</v>
      </c>
      <c r="AU107" s="650">
        <v>0</v>
      </c>
      <c r="AV107" s="734" t="s">
        <v>9932</v>
      </c>
      <c r="AW107" s="695" t="s">
        <v>7953</v>
      </c>
      <c r="AX107" s="695" t="s">
        <v>9554</v>
      </c>
      <c r="AY107" s="822">
        <v>38867</v>
      </c>
      <c r="AZ107" s="735" t="s">
        <v>26</v>
      </c>
      <c r="BA107" s="735" t="s">
        <v>26</v>
      </c>
      <c r="BB107" s="843" t="s">
        <v>26</v>
      </c>
      <c r="BC107" s="844" t="s">
        <v>26</v>
      </c>
      <c r="BD107" s="845" t="s">
        <v>26</v>
      </c>
      <c r="BE107" s="843" t="s">
        <v>26</v>
      </c>
      <c r="BF107" s="844" t="s">
        <v>26</v>
      </c>
      <c r="BG107" s="845" t="s">
        <v>22</v>
      </c>
      <c r="BH107" s="905" t="s">
        <v>4485</v>
      </c>
      <c r="BI107" s="903" t="s">
        <v>10472</v>
      </c>
      <c r="BJ107" s="905" t="s">
        <v>4525</v>
      </c>
      <c r="BK107" s="903" t="s">
        <v>10476</v>
      </c>
      <c r="BL107" s="905" t="s">
        <v>0</v>
      </c>
      <c r="BM107" s="903" t="s">
        <v>0</v>
      </c>
      <c r="BN107" s="905" t="s">
        <v>0</v>
      </c>
      <c r="BO107" s="903" t="s">
        <v>0</v>
      </c>
      <c r="BP107" s="905" t="s">
        <v>0</v>
      </c>
      <c r="BQ107" s="903" t="s">
        <v>0</v>
      </c>
      <c r="BR107" s="909">
        <v>83</v>
      </c>
      <c r="BS107" s="903" t="s">
        <v>4600</v>
      </c>
      <c r="BT107" s="905" t="s">
        <v>0</v>
      </c>
      <c r="BU107" s="903" t="s">
        <v>4492</v>
      </c>
      <c r="BV107" s="905" t="s">
        <v>0</v>
      </c>
      <c r="BW107" s="903" t="s">
        <v>4492</v>
      </c>
      <c r="BX107" s="905" t="s">
        <v>0</v>
      </c>
      <c r="BY107" s="903" t="s">
        <v>4492</v>
      </c>
      <c r="BZ107" s="905" t="s">
        <v>0</v>
      </c>
      <c r="CA107" s="903" t="s">
        <v>4492</v>
      </c>
      <c r="CB107" s="340">
        <v>10</v>
      </c>
      <c r="CC107" s="249">
        <f>IF(ISBLANK(AL107),0,1)</f>
        <v>0</v>
      </c>
      <c r="CD107" s="414">
        <f>IF(ISBLANK(AM107),0,1)</f>
        <v>0</v>
      </c>
      <c r="CE107" s="414">
        <f>IF(ISBLANK(AN107),0,1)</f>
        <v>0</v>
      </c>
      <c r="CF107" s="414">
        <f>IF(ISBLANK(AO107),0,1)</f>
        <v>0</v>
      </c>
      <c r="CG107" s="414">
        <f>IF(ISBLANK(AP107),0,1)</f>
        <v>0</v>
      </c>
      <c r="CH107" s="436">
        <f>IF(ISBLANK(AQ107),0,1)</f>
        <v>1</v>
      </c>
      <c r="CI107" s="435">
        <f>IF($W107="Dropped","-",DAYS360(X107,Y107,TRUE)/360)</f>
        <v>4.833333333333333</v>
      </c>
      <c r="CJ107" s="416">
        <f>IF(OR($W107="Pipeline",$W107="Dropped"),"-",IF(OR($AA107="-",$AA107="n/a"),"-",DAYS360(Y107,AA107,TRUE)/360))</f>
        <v>0.44722222222222224</v>
      </c>
      <c r="CK107" s="416">
        <f>IF(OR($W107="Pipeline",$W107="Dropped"),"-",IF($AC107="-","-",IF(OR($AA107="-",$AA107="n/a"),DAYS360(Y107,AC107,TRUE)/360,DAYS360(AA107,AC107,TRUE)/360)))</f>
        <v>8.1111111111111107</v>
      </c>
      <c r="CL107" s="416">
        <f>IF(OR($W107="Pipeline",$W107="Dropped"),"-",IF($AC107="-","-",DAYS360(X107,AC107,TRUE)/360))</f>
        <v>13.391666666666667</v>
      </c>
      <c r="CM107" s="437">
        <f>IF(OR($W107="Pipeline",$W107="Dropped"),"-",IF($AC107="-","-",DAYS360(AB107,AC107,TRUE)/360))</f>
        <v>2.5</v>
      </c>
      <c r="CN107" s="344">
        <f>IF(W107="Closed",IF(AC107="-","-",YEAR(AC107)),"-")</f>
        <v>2006</v>
      </c>
      <c r="CO107" s="344" t="str">
        <f>IF(W107="Closed",IF(OR(BE107="S",BE107="MS",BE107="HS"),"S",IF(OR(BE107="U",BE107="MU",BE107="HU"),"U",IF(OR(BE107="NA",BE107="NR",BE107="NV",BE107="?",BE107="#"),"NR","-"))),"-")</f>
        <v>S</v>
      </c>
      <c r="CP107" s="249">
        <v>4</v>
      </c>
      <c r="CQ107" s="414">
        <v>1</v>
      </c>
      <c r="CR107" s="414">
        <v>7</v>
      </c>
      <c r="CS107" s="414">
        <v>1</v>
      </c>
      <c r="CT107" s="414">
        <v>0</v>
      </c>
      <c r="CU107" s="436">
        <v>0</v>
      </c>
      <c r="CV107" s="432" t="str">
        <f>IF(OR(DC107="-",DC107="",DC107="n/a"),"-",HYPERLINK(DC107,"PAD"))</f>
        <v>PAD</v>
      </c>
      <c r="CW107" s="417" t="str">
        <f>IF(OR(DD107="-",DD107="",DD107="n/a"),"-",HYPERLINK(DD107,"ICR"))</f>
        <v>ICR</v>
      </c>
      <c r="CX107" s="438" t="str">
        <f>IF(OR(DE107="-",DE107="",DE107="n/a"),"-",HYPERLINK(DE107,"IEG"))</f>
        <v>IEG</v>
      </c>
      <c r="CY107" s="687" t="str">
        <f>IF(OR(DF107="-",DF107="",DF107="n/a"),"-",HYPERLINK(DF107,"PPAR"))</f>
        <v>PPAR</v>
      </c>
      <c r="CZ107" s="665" t="str">
        <f>IF(OR(DG107="-",DG107="",DG107="n/a"),"-",HYPERLINK(DG107,"PCR"))</f>
        <v>-</v>
      </c>
      <c r="DA107" s="665" t="str">
        <f>IF(OR(DH107="-",DH107="",DH107="n/a"),"-",HYPERLINK(DH107,"PP"))</f>
        <v>-</v>
      </c>
      <c r="DB107" s="688" t="str">
        <f>IF(OR(DI107="-",DI107="",DI107="n/a"),"-",HYPERLINK(DI107,"TA"))</f>
        <v>-</v>
      </c>
      <c r="DC107" s="897" t="s">
        <v>10766</v>
      </c>
      <c r="DD107" s="897" t="s">
        <v>10767</v>
      </c>
      <c r="DE107" s="897" t="s">
        <v>10768</v>
      </c>
      <c r="DF107" s="897" t="s">
        <v>10769</v>
      </c>
      <c r="DG107" s="897" t="s">
        <v>33</v>
      </c>
      <c r="DH107" s="897" t="s">
        <v>33</v>
      </c>
      <c r="DI107" s="897" t="s">
        <v>33</v>
      </c>
      <c r="DJ107" s="734"/>
    </row>
    <row r="108" spans="1:114" ht="14.1" customHeight="1" x14ac:dyDescent="0.25">
      <c r="A108" s="702">
        <f>ROW()-1</f>
        <v>107</v>
      </c>
      <c r="B108" s="713" t="s">
        <v>9408</v>
      </c>
      <c r="C108" s="711" t="str">
        <f>HYPERLINK(E108,"OP")</f>
        <v>OP</v>
      </c>
      <c r="D108" s="711" t="str">
        <f>HYPERLINK(F108,"Prj")</f>
        <v>Prj</v>
      </c>
      <c r="E108" s="705" t="s">
        <v>9732</v>
      </c>
      <c r="F108" s="424" t="s">
        <v>9733</v>
      </c>
      <c r="G108" s="414" t="s">
        <v>33</v>
      </c>
      <c r="H108" s="414" t="s">
        <v>33</v>
      </c>
      <c r="I108" s="694" t="s">
        <v>33</v>
      </c>
      <c r="J108" s="695" t="s">
        <v>9555</v>
      </c>
      <c r="K108" s="727" t="s">
        <v>33</v>
      </c>
      <c r="L108" s="735" t="s">
        <v>153</v>
      </c>
      <c r="M108" s="695" t="s">
        <v>183</v>
      </c>
      <c r="N108" s="735" t="s">
        <v>18</v>
      </c>
      <c r="O108" s="735" t="s">
        <v>30</v>
      </c>
      <c r="P108" s="1080" t="s">
        <v>1419</v>
      </c>
      <c r="Q108" s="1074" t="s">
        <v>33</v>
      </c>
      <c r="R108" s="698" t="s">
        <v>33</v>
      </c>
      <c r="S108" s="1041" t="s">
        <v>33</v>
      </c>
      <c r="T108" s="908" t="s">
        <v>3789</v>
      </c>
      <c r="U108" s="905" t="s">
        <v>13825</v>
      </c>
      <c r="V108" s="905" t="s">
        <v>612</v>
      </c>
      <c r="W108" s="1068" t="s">
        <v>1773</v>
      </c>
      <c r="X108" s="1064">
        <v>34024</v>
      </c>
      <c r="Y108" s="1066">
        <v>34501</v>
      </c>
      <c r="Z108" s="1046">
        <v>1994</v>
      </c>
      <c r="AA108" s="1064">
        <v>34815</v>
      </c>
      <c r="AB108" s="1065">
        <v>36707</v>
      </c>
      <c r="AC108" s="1066">
        <v>37986</v>
      </c>
      <c r="AD108" s="1051">
        <v>80</v>
      </c>
      <c r="AE108" s="746">
        <v>0</v>
      </c>
      <c r="AF108" s="744">
        <v>0</v>
      </c>
      <c r="AG108" s="690">
        <v>80</v>
      </c>
      <c r="AH108" s="747" t="s">
        <v>33</v>
      </c>
      <c r="AI108" s="744">
        <v>0</v>
      </c>
      <c r="AJ108" s="1103">
        <v>72.482442750000004</v>
      </c>
      <c r="AK108" s="1104">
        <v>72.482442750000004</v>
      </c>
      <c r="AL108" s="646"/>
      <c r="AM108" s="647"/>
      <c r="AN108" s="647">
        <v>6</v>
      </c>
      <c r="AO108" s="647"/>
      <c r="AP108" s="647"/>
      <c r="AQ108" s="648">
        <v>18</v>
      </c>
      <c r="AR108" s="779" t="s">
        <v>9976</v>
      </c>
      <c r="AS108" s="649">
        <f>AT108+AU108</f>
        <v>25.39</v>
      </c>
      <c r="AT108" s="649">
        <v>25.39</v>
      </c>
      <c r="AU108" s="650">
        <v>0</v>
      </c>
      <c r="AV108" s="686" t="s">
        <v>9951</v>
      </c>
      <c r="AW108" s="695" t="s">
        <v>9556</v>
      </c>
      <c r="AX108" s="695" t="s">
        <v>9557</v>
      </c>
      <c r="AY108" s="822" t="s">
        <v>33</v>
      </c>
      <c r="AZ108" s="735"/>
      <c r="BA108" s="735"/>
      <c r="BB108" s="843" t="s">
        <v>26</v>
      </c>
      <c r="BC108" s="844" t="s">
        <v>26</v>
      </c>
      <c r="BD108" s="846" t="s">
        <v>33</v>
      </c>
      <c r="BE108" s="843" t="s">
        <v>26</v>
      </c>
      <c r="BF108" s="844" t="s">
        <v>26</v>
      </c>
      <c r="BG108" s="845" t="s">
        <v>26</v>
      </c>
      <c r="BH108" s="905" t="s">
        <v>4485</v>
      </c>
      <c r="BI108" s="903" t="s">
        <v>10472</v>
      </c>
      <c r="BJ108" s="905" t="s">
        <v>0</v>
      </c>
      <c r="BK108" s="903" t="s">
        <v>0</v>
      </c>
      <c r="BL108" s="905" t="s">
        <v>0</v>
      </c>
      <c r="BM108" s="903" t="s">
        <v>0</v>
      </c>
      <c r="BN108" s="905" t="s">
        <v>0</v>
      </c>
      <c r="BO108" s="903" t="s">
        <v>0</v>
      </c>
      <c r="BP108" s="905" t="s">
        <v>0</v>
      </c>
      <c r="BQ108" s="903" t="s">
        <v>0</v>
      </c>
      <c r="BR108" s="909">
        <v>83</v>
      </c>
      <c r="BS108" s="903" t="s">
        <v>4600</v>
      </c>
      <c r="BT108" s="909">
        <v>36</v>
      </c>
      <c r="BU108" s="903" t="s">
        <v>4565</v>
      </c>
      <c r="BV108" s="909">
        <v>39</v>
      </c>
      <c r="BW108" s="903" t="s">
        <v>4545</v>
      </c>
      <c r="BX108" s="905" t="s">
        <v>0</v>
      </c>
      <c r="BY108" s="903" t="s">
        <v>4492</v>
      </c>
      <c r="BZ108" s="905" t="s">
        <v>0</v>
      </c>
      <c r="CA108" s="903" t="s">
        <v>4492</v>
      </c>
      <c r="CB108" s="340">
        <v>50</v>
      </c>
      <c r="CC108" s="249">
        <f>IF(ISBLANK(AL108),0,1)</f>
        <v>0</v>
      </c>
      <c r="CD108" s="414">
        <f>IF(ISBLANK(AM108),0,1)</f>
        <v>0</v>
      </c>
      <c r="CE108" s="414">
        <f>IF(ISBLANK(AN108),0,1)</f>
        <v>1</v>
      </c>
      <c r="CF108" s="414">
        <f>IF(ISBLANK(AO108),0,1)</f>
        <v>0</v>
      </c>
      <c r="CG108" s="414">
        <f>IF(ISBLANK(AP108),0,1)</f>
        <v>0</v>
      </c>
      <c r="CH108" s="436">
        <f>IF(ISBLANK(AQ108),0,1)</f>
        <v>1</v>
      </c>
      <c r="CI108" s="435">
        <f>IF($W108="Dropped","-",DAYS360(X108,Y108,TRUE)/360)</f>
        <v>1.3111111111111111</v>
      </c>
      <c r="CJ108" s="416">
        <f>IF(OR($W108="Pipeline",$W108="Dropped"),"-",IF(OR($AA108="-",$AA108="n/a"),"-",DAYS360(Y108,AA108,TRUE)/360))</f>
        <v>0.86111111111111116</v>
      </c>
      <c r="CK108" s="416">
        <f>IF(OR($W108="Pipeline",$W108="Dropped"),"-",IF($AC108="-","-",IF(OR($AA108="-",$AA108="n/a"),DAYS360(Y108,AC108,TRUE)/360,DAYS360(AA108,AC108,TRUE)/360)))</f>
        <v>8.6777777777777771</v>
      </c>
      <c r="CL108" s="416">
        <f>IF(OR($W108="Pipeline",$W108="Dropped"),"-",IF($AC108="-","-",DAYS360(X108,AC108,TRUE)/360))</f>
        <v>10.85</v>
      </c>
      <c r="CM108" s="437">
        <f>IF(OR($W108="Pipeline",$W108="Dropped"),"-",IF($AC108="-","-",DAYS360(AB108,AC108,TRUE)/360))</f>
        <v>3.5</v>
      </c>
      <c r="CN108" s="344">
        <f>IF(W108="Closed",IF(AC108="-","-",YEAR(AC108)),"-")</f>
        <v>2003</v>
      </c>
      <c r="CO108" s="344" t="str">
        <f>IF(W108="Closed",IF(OR(BE108="S",BE108="MS",BE108="HS"),"S",IF(OR(BE108="U",BE108="MU",BE108="HU"),"U",IF(OR(BE108="NA",BE108="NR",BE108="NV",BE108="?",BE108="#"),"NR","-"))),"-")</f>
        <v>S</v>
      </c>
      <c r="CP108" s="249">
        <v>1</v>
      </c>
      <c r="CQ108" s="414">
        <v>1</v>
      </c>
      <c r="CR108" s="414">
        <v>4</v>
      </c>
      <c r="CS108" s="414">
        <v>1</v>
      </c>
      <c r="CT108" s="414">
        <v>0</v>
      </c>
      <c r="CU108" s="436">
        <v>0</v>
      </c>
      <c r="CV108" s="432" t="str">
        <f>IF(OR(DC108="-",DC108="",DC108="n/a"),"-",HYPERLINK(DC108,"PAD"))</f>
        <v>-</v>
      </c>
      <c r="CW108" s="417" t="str">
        <f>IF(OR(DD108="-",DD108="",DD108="n/a"),"-",HYPERLINK(DD108,"ICR"))</f>
        <v>ICR</v>
      </c>
      <c r="CX108" s="438" t="str">
        <f>IF(OR(DE108="-",DE108="",DE108="n/a"),"-",HYPERLINK(DE108,"IEG"))</f>
        <v>IEG</v>
      </c>
      <c r="CY108" s="687" t="str">
        <f>IF(OR(DF108="-",DF108="",DF108="n/a"),"-",HYPERLINK(DF108,"PPAR"))</f>
        <v>-</v>
      </c>
      <c r="CZ108" s="665" t="str">
        <f>IF(OR(DG108="-",DG108="",DG108="n/a"),"-",HYPERLINK(DG108,"PCR"))</f>
        <v>-</v>
      </c>
      <c r="DA108" s="665" t="str">
        <f>IF(OR(DH108="-",DH108="",DH108="n/a"),"-",HYPERLINK(DH108,"PP"))</f>
        <v>-</v>
      </c>
      <c r="DB108" s="688" t="str">
        <f>IF(OR(DI108="-",DI108="",DI108="n/a"),"-",HYPERLINK(DI108,"TA"))</f>
        <v>-</v>
      </c>
      <c r="DC108" s="897" t="s">
        <v>33</v>
      </c>
      <c r="DD108" s="897" t="s">
        <v>10770</v>
      </c>
      <c r="DE108" s="897" t="s">
        <v>10771</v>
      </c>
      <c r="DF108" s="897" t="s">
        <v>33</v>
      </c>
      <c r="DG108" s="897" t="s">
        <v>33</v>
      </c>
      <c r="DH108" s="897" t="s">
        <v>33</v>
      </c>
      <c r="DI108" s="897" t="s">
        <v>33</v>
      </c>
      <c r="DJ108" s="734"/>
    </row>
    <row r="109" spans="1:114" ht="14.1" customHeight="1" x14ac:dyDescent="0.25">
      <c r="A109" s="703">
        <f>ROW()-1</f>
        <v>108</v>
      </c>
      <c r="B109" s="710" t="s">
        <v>388</v>
      </c>
      <c r="C109" s="711" t="str">
        <f>HYPERLINK(E109,"OP")</f>
        <v>OP</v>
      </c>
      <c r="D109" s="711" t="str">
        <f>HYPERLINK(F109,"Prj")</f>
        <v>Prj</v>
      </c>
      <c r="E109" s="704" t="s">
        <v>6054</v>
      </c>
      <c r="F109" s="415" t="s">
        <v>6095</v>
      </c>
      <c r="G109" s="414" t="s">
        <v>33</v>
      </c>
      <c r="H109" s="414" t="s">
        <v>33</v>
      </c>
      <c r="I109" s="694" t="s">
        <v>33</v>
      </c>
      <c r="J109" s="686" t="s">
        <v>389</v>
      </c>
      <c r="K109" s="199" t="s">
        <v>33</v>
      </c>
      <c r="L109" s="693" t="s">
        <v>193</v>
      </c>
      <c r="M109" s="696" t="s">
        <v>390</v>
      </c>
      <c r="N109" s="693" t="s">
        <v>18</v>
      </c>
      <c r="O109" s="693" t="s">
        <v>54</v>
      </c>
      <c r="P109" s="1080" t="s">
        <v>1419</v>
      </c>
      <c r="Q109" s="1074" t="s">
        <v>33</v>
      </c>
      <c r="R109" s="698" t="s">
        <v>33</v>
      </c>
      <c r="S109" s="1041" t="s">
        <v>33</v>
      </c>
      <c r="T109" s="908" t="s">
        <v>3636</v>
      </c>
      <c r="U109" s="905" t="s">
        <v>585</v>
      </c>
      <c r="V109" s="905" t="s">
        <v>612</v>
      </c>
      <c r="W109" s="1068" t="s">
        <v>1773</v>
      </c>
      <c r="X109" s="1064">
        <v>33865</v>
      </c>
      <c r="Y109" s="1066">
        <v>35103</v>
      </c>
      <c r="Z109" s="1046">
        <v>1996</v>
      </c>
      <c r="AA109" s="1064">
        <v>35257</v>
      </c>
      <c r="AB109" s="1065">
        <v>36707</v>
      </c>
      <c r="AC109" s="1066">
        <v>36707</v>
      </c>
      <c r="AD109" s="1050">
        <v>0</v>
      </c>
      <c r="AE109" s="749">
        <v>9.6</v>
      </c>
      <c r="AF109" s="744">
        <v>0</v>
      </c>
      <c r="AG109" s="690">
        <v>9.6</v>
      </c>
      <c r="AH109" s="747" t="s">
        <v>33</v>
      </c>
      <c r="AI109" s="744">
        <v>0</v>
      </c>
      <c r="AJ109" s="1099">
        <v>9.6</v>
      </c>
      <c r="AK109" s="1100">
        <v>8.6920006900000004</v>
      </c>
      <c r="AL109" s="1086"/>
      <c r="AM109" s="760" t="s">
        <v>2952</v>
      </c>
      <c r="AN109" s="760" t="s">
        <v>2435</v>
      </c>
      <c r="AO109" s="760"/>
      <c r="AP109" s="760"/>
      <c r="AQ109" s="761">
        <v>13</v>
      </c>
      <c r="AR109" s="779" t="s">
        <v>2515</v>
      </c>
      <c r="AS109" s="781">
        <f>AT109+AU109</f>
        <v>5.85</v>
      </c>
      <c r="AT109" s="781">
        <f>0.07+1.56+3.58+0.04</f>
        <v>5.25</v>
      </c>
      <c r="AU109" s="782">
        <v>0.6</v>
      </c>
      <c r="AV109" s="807" t="s">
        <v>2963</v>
      </c>
      <c r="AW109" s="686" t="s">
        <v>1862</v>
      </c>
      <c r="AX109" s="686" t="s">
        <v>2131</v>
      </c>
      <c r="AY109" s="819">
        <v>36703</v>
      </c>
      <c r="AZ109" s="721" t="s">
        <v>26</v>
      </c>
      <c r="BA109" s="693" t="s">
        <v>26</v>
      </c>
      <c r="BB109" s="625" t="s">
        <v>26</v>
      </c>
      <c r="BC109" s="626" t="s">
        <v>26</v>
      </c>
      <c r="BD109" s="633" t="s">
        <v>26</v>
      </c>
      <c r="BE109" s="625" t="s">
        <v>112</v>
      </c>
      <c r="BF109" s="626" t="s">
        <v>26</v>
      </c>
      <c r="BG109" s="633" t="s">
        <v>112</v>
      </c>
      <c r="BH109" s="905" t="s">
        <v>4485</v>
      </c>
      <c r="BI109" s="903" t="s">
        <v>10472</v>
      </c>
      <c r="BJ109" s="905" t="s">
        <v>13078</v>
      </c>
      <c r="BK109" s="903" t="s">
        <v>13872</v>
      </c>
      <c r="BL109" s="905" t="s">
        <v>4487</v>
      </c>
      <c r="BM109" s="903" t="s">
        <v>4683</v>
      </c>
      <c r="BN109" s="905" t="s">
        <v>0</v>
      </c>
      <c r="BO109" s="903" t="s">
        <v>0</v>
      </c>
      <c r="BP109" s="905" t="s">
        <v>0</v>
      </c>
      <c r="BQ109" s="903" t="s">
        <v>0</v>
      </c>
      <c r="BR109" s="909">
        <v>30</v>
      </c>
      <c r="BS109" s="903" t="s">
        <v>4501</v>
      </c>
      <c r="BT109" s="909">
        <v>27</v>
      </c>
      <c r="BU109" s="903" t="s">
        <v>4490</v>
      </c>
      <c r="BV109" s="909">
        <v>25</v>
      </c>
      <c r="BW109" s="903" t="s">
        <v>4489</v>
      </c>
      <c r="BX109" s="909">
        <v>34</v>
      </c>
      <c r="BY109" s="903" t="s">
        <v>4491</v>
      </c>
      <c r="BZ109" s="905" t="s">
        <v>0</v>
      </c>
      <c r="CA109" s="903" t="s">
        <v>4492</v>
      </c>
      <c r="CB109" s="340">
        <v>10</v>
      </c>
      <c r="CC109" s="249">
        <f>IF(ISBLANK(AL109),0,1)</f>
        <v>0</v>
      </c>
      <c r="CD109" s="414">
        <f>IF(ISBLANK(AM109),0,1)</f>
        <v>1</v>
      </c>
      <c r="CE109" s="414">
        <f>IF(ISBLANK(AN109),0,1)</f>
        <v>1</v>
      </c>
      <c r="CF109" s="414">
        <f>IF(ISBLANK(AO109),0,1)</f>
        <v>0</v>
      </c>
      <c r="CG109" s="414">
        <f>IF(ISBLANK(AP109),0,1)</f>
        <v>0</v>
      </c>
      <c r="CH109" s="436">
        <f>IF(ISBLANK(AQ109),0,1)</f>
        <v>1</v>
      </c>
      <c r="CI109" s="435">
        <f>IF($W109="Dropped","-",DAYS360(X109,Y109,TRUE)/360)</f>
        <v>3.3888888888888888</v>
      </c>
      <c r="CJ109" s="416">
        <f>IF(OR($W109="Pipeline",$W109="Dropped"),"-",IF(OR($AA109="-",$AA109="n/a"),"-",DAYS360(Y109,AA109,TRUE)/360))</f>
        <v>0.42499999999999999</v>
      </c>
      <c r="CK109" s="416">
        <f>IF(OR($W109="Pipeline",$W109="Dropped"),"-",IF($AC109="-","-",IF(OR($AA109="-",$AA109="n/a"),DAYS360(Y109,AC109,TRUE)/360,DAYS360(AA109,AC109,TRUE)/360)))</f>
        <v>3.9694444444444446</v>
      </c>
      <c r="CL109" s="416">
        <f>IF(OR($W109="Pipeline",$W109="Dropped"),"-",IF($AC109="-","-",DAYS360(X109,AC109,TRUE)/360))</f>
        <v>7.7833333333333332</v>
      </c>
      <c r="CM109" s="437">
        <f>IF(OR($W109="Pipeline",$W109="Dropped"),"-",IF($AC109="-","-",DAYS360(AB109,AC109,TRUE)/360))</f>
        <v>0</v>
      </c>
      <c r="CN109" s="344">
        <f>IF(W109="Closed",IF(AC109="-","-",YEAR(AC109)),"-")</f>
        <v>2000</v>
      </c>
      <c r="CO109" s="344" t="str">
        <f>IF(W109="Closed",IF(OR(BE109="S",BE109="MS",BE109="HS"),"S",IF(OR(BE109="U",BE109="MU",BE109="HU"),"U",IF(OR(BE109="NA",BE109="NR",BE109="NV",BE109="?",BE109="#"),"NR","-"))),"-")</f>
        <v>U</v>
      </c>
      <c r="CP109" s="249">
        <v>3</v>
      </c>
      <c r="CQ109" s="414">
        <v>4</v>
      </c>
      <c r="CR109" s="414">
        <v>1</v>
      </c>
      <c r="CS109" s="414">
        <v>2</v>
      </c>
      <c r="CT109" s="414">
        <v>0</v>
      </c>
      <c r="CU109" s="436">
        <v>0</v>
      </c>
      <c r="CV109" s="432" t="str">
        <f>IF(OR(DC109="-",DC109="",DC109="n/a"),"-",HYPERLINK(DC109,"PAD"))</f>
        <v>-</v>
      </c>
      <c r="CW109" s="417" t="str">
        <f>IF(OR(DD109="-",DD109="",DD109="n/a"),"-",HYPERLINK(DD109,"ICR"))</f>
        <v>ICR</v>
      </c>
      <c r="CX109" s="438" t="str">
        <f>IF(OR(DE109="-",DE109="",DE109="n/a"),"-",HYPERLINK(DE109,"IEG"))</f>
        <v>IEG</v>
      </c>
      <c r="CY109" s="687" t="str">
        <f>IF(OR(DF109="-",DF109="",DF109="n/a"),"-",HYPERLINK(DF109,"PPAR"))</f>
        <v>-</v>
      </c>
      <c r="CZ109" s="665" t="str">
        <f>IF(OR(DG109="-",DG109="",DG109="n/a"),"-",HYPERLINK(DG109,"PCR"))</f>
        <v>-</v>
      </c>
      <c r="DA109" s="665" t="str">
        <f>IF(OR(DH109="-",DH109="",DH109="n/a"),"-",HYPERLINK(DH109,"PP"))</f>
        <v>-</v>
      </c>
      <c r="DB109" s="688" t="str">
        <f>IF(OR(DI109="-",DI109="",DI109="n/a"),"-",HYPERLINK(DI109,"TA"))</f>
        <v>TA</v>
      </c>
      <c r="DC109" s="897" t="s">
        <v>33</v>
      </c>
      <c r="DD109" s="897" t="s">
        <v>10772</v>
      </c>
      <c r="DE109" s="897" t="s">
        <v>10773</v>
      </c>
      <c r="DF109" s="897" t="s">
        <v>33</v>
      </c>
      <c r="DG109" s="897" t="s">
        <v>33</v>
      </c>
      <c r="DH109" s="897" t="s">
        <v>33</v>
      </c>
      <c r="DI109" s="897" t="s">
        <v>10774</v>
      </c>
      <c r="DJ109" s="806"/>
    </row>
    <row r="110" spans="1:114" ht="14.1" customHeight="1" x14ac:dyDescent="0.25">
      <c r="A110" s="702">
        <f>ROW()-1</f>
        <v>109</v>
      </c>
      <c r="B110" s="710" t="s">
        <v>480</v>
      </c>
      <c r="C110" s="711" t="str">
        <f>HYPERLINK(E110,"OP")</f>
        <v>OP</v>
      </c>
      <c r="D110" s="711" t="str">
        <f>HYPERLINK(F110,"Prj")</f>
        <v>Prj</v>
      </c>
      <c r="E110" s="704" t="s">
        <v>6055</v>
      </c>
      <c r="F110" s="415" t="s">
        <v>6096</v>
      </c>
      <c r="G110" s="414" t="s">
        <v>33</v>
      </c>
      <c r="H110" s="414" t="s">
        <v>33</v>
      </c>
      <c r="I110" s="694" t="s">
        <v>33</v>
      </c>
      <c r="J110" s="686" t="s">
        <v>549</v>
      </c>
      <c r="K110" s="199" t="s">
        <v>33</v>
      </c>
      <c r="L110" s="693" t="s">
        <v>193</v>
      </c>
      <c r="M110" s="734" t="s">
        <v>220</v>
      </c>
      <c r="N110" s="693" t="s">
        <v>18</v>
      </c>
      <c r="O110" s="693" t="s">
        <v>54</v>
      </c>
      <c r="P110" s="1080" t="s">
        <v>1419</v>
      </c>
      <c r="Q110" s="1074" t="s">
        <v>33</v>
      </c>
      <c r="R110" s="698" t="s">
        <v>33</v>
      </c>
      <c r="S110" s="1041" t="s">
        <v>33</v>
      </c>
      <c r="T110" s="908" t="s">
        <v>3623</v>
      </c>
      <c r="U110" s="905" t="s">
        <v>585</v>
      </c>
      <c r="V110" s="905" t="s">
        <v>612</v>
      </c>
      <c r="W110" s="1068" t="s">
        <v>1773</v>
      </c>
      <c r="X110" s="1064">
        <v>34422</v>
      </c>
      <c r="Y110" s="1066">
        <v>34774</v>
      </c>
      <c r="Z110" s="1046">
        <v>1995</v>
      </c>
      <c r="AA110" s="1064">
        <v>34831</v>
      </c>
      <c r="AB110" s="1065">
        <v>36891</v>
      </c>
      <c r="AC110" s="1066">
        <v>37256</v>
      </c>
      <c r="AD110" s="638">
        <v>0</v>
      </c>
      <c r="AE110" s="639">
        <v>23</v>
      </c>
      <c r="AF110" s="744">
        <v>0</v>
      </c>
      <c r="AG110" s="690">
        <v>23</v>
      </c>
      <c r="AH110" s="747" t="s">
        <v>33</v>
      </c>
      <c r="AI110" s="744">
        <v>0</v>
      </c>
      <c r="AJ110" s="1099">
        <v>46</v>
      </c>
      <c r="AK110" s="1100">
        <v>43.037713979999999</v>
      </c>
      <c r="AL110" s="646"/>
      <c r="AM110" s="647" t="s">
        <v>2513</v>
      </c>
      <c r="AN110" s="647"/>
      <c r="AO110" s="647"/>
      <c r="AP110" s="647"/>
      <c r="AQ110" s="648">
        <v>13</v>
      </c>
      <c r="AR110" s="779" t="s">
        <v>2964</v>
      </c>
      <c r="AS110" s="781">
        <f>AT110+AU110</f>
        <v>17.53</v>
      </c>
      <c r="AT110" s="781">
        <f>3.32+5.44+2.81</f>
        <v>11.57</v>
      </c>
      <c r="AU110" s="782">
        <v>5.96</v>
      </c>
      <c r="AV110" s="686" t="s">
        <v>2965</v>
      </c>
      <c r="AW110" s="686" t="s">
        <v>1916</v>
      </c>
      <c r="AX110" s="686" t="s">
        <v>2117</v>
      </c>
      <c r="AY110" s="819">
        <v>37245</v>
      </c>
      <c r="AZ110" s="721" t="s">
        <v>26</v>
      </c>
      <c r="BA110" s="693" t="s">
        <v>26</v>
      </c>
      <c r="BB110" s="625" t="s">
        <v>26</v>
      </c>
      <c r="BC110" s="626" t="s">
        <v>26</v>
      </c>
      <c r="BD110" s="633" t="s">
        <v>26</v>
      </c>
      <c r="BE110" s="625" t="s">
        <v>22</v>
      </c>
      <c r="BF110" s="626" t="s">
        <v>26</v>
      </c>
      <c r="BG110" s="633" t="s">
        <v>26</v>
      </c>
      <c r="BH110" s="905" t="s">
        <v>4485</v>
      </c>
      <c r="BI110" s="903" t="s">
        <v>10472</v>
      </c>
      <c r="BJ110" s="905" t="s">
        <v>4505</v>
      </c>
      <c r="BK110" s="903" t="s">
        <v>10474</v>
      </c>
      <c r="BL110" s="905" t="s">
        <v>0</v>
      </c>
      <c r="BM110" s="903" t="s">
        <v>0</v>
      </c>
      <c r="BN110" s="905" t="s">
        <v>0</v>
      </c>
      <c r="BO110" s="903" t="s">
        <v>0</v>
      </c>
      <c r="BP110" s="905" t="s">
        <v>0</v>
      </c>
      <c r="BQ110" s="903" t="s">
        <v>0</v>
      </c>
      <c r="BR110" s="909">
        <v>25</v>
      </c>
      <c r="BS110" s="903" t="s">
        <v>4489</v>
      </c>
      <c r="BT110" s="909">
        <v>27</v>
      </c>
      <c r="BU110" s="903" t="s">
        <v>4490</v>
      </c>
      <c r="BV110" s="909">
        <v>42</v>
      </c>
      <c r="BW110" s="903" t="s">
        <v>4529</v>
      </c>
      <c r="BX110" s="905" t="s">
        <v>0</v>
      </c>
      <c r="BY110" s="903" t="s">
        <v>4492</v>
      </c>
      <c r="BZ110" s="905" t="s">
        <v>0</v>
      </c>
      <c r="CA110" s="903" t="s">
        <v>4492</v>
      </c>
      <c r="CB110" s="340">
        <v>10</v>
      </c>
      <c r="CC110" s="249">
        <f>IF(ISBLANK(AL110),0,1)</f>
        <v>0</v>
      </c>
      <c r="CD110" s="414">
        <f>IF(ISBLANK(AM110),0,1)</f>
        <v>1</v>
      </c>
      <c r="CE110" s="414">
        <f>IF(ISBLANK(AN110),0,1)</f>
        <v>0</v>
      </c>
      <c r="CF110" s="414">
        <f>IF(ISBLANK(AO110),0,1)</f>
        <v>0</v>
      </c>
      <c r="CG110" s="414">
        <f>IF(ISBLANK(AP110),0,1)</f>
        <v>0</v>
      </c>
      <c r="CH110" s="436">
        <f>IF(ISBLANK(AQ110),0,1)</f>
        <v>1</v>
      </c>
      <c r="CI110" s="435">
        <f>IF($W110="Dropped","-",DAYS360(X110,Y110,TRUE)/360)</f>
        <v>0.96388888888888891</v>
      </c>
      <c r="CJ110" s="416">
        <f>IF(OR($W110="Pipeline",$W110="Dropped"),"-",IF(OR($AA110="-",$AA110="n/a"),"-",DAYS360(Y110,AA110,TRUE)/360))</f>
        <v>0.15555555555555556</v>
      </c>
      <c r="CK110" s="416">
        <f>IF(OR($W110="Pipeline",$W110="Dropped"),"-",IF($AC110="-","-",IF(OR($AA110="-",$AA110="n/a"),DAYS360(Y110,AC110,TRUE)/360,DAYS360(AA110,AC110,TRUE)/360)))</f>
        <v>6.6333333333333337</v>
      </c>
      <c r="CL110" s="416">
        <f>IF(OR($W110="Pipeline",$W110="Dropped"),"-",IF($AC110="-","-",DAYS360(X110,AC110,TRUE)/360))</f>
        <v>7.7527777777777782</v>
      </c>
      <c r="CM110" s="437">
        <f>IF(OR($W110="Pipeline",$W110="Dropped"),"-",IF($AC110="-","-",DAYS360(AB110,AC110,TRUE)/360))</f>
        <v>1</v>
      </c>
      <c r="CN110" s="344">
        <f>IF(W110="Closed",IF(AC110="-","-",YEAR(AC110)),"-")</f>
        <v>2001</v>
      </c>
      <c r="CO110" s="344" t="str">
        <f>IF(W110="Closed",IF(OR(BE110="S",BE110="MS",BE110="HS"),"S",IF(OR(BE110="U",BE110="MU",BE110="HU"),"U",IF(OR(BE110="NA",BE110="NR",BE110="NV",BE110="?",BE110="#"),"NR","-"))),"-")</f>
        <v>S</v>
      </c>
      <c r="CP110" s="249">
        <v>1</v>
      </c>
      <c r="CQ110" s="414">
        <v>4</v>
      </c>
      <c r="CR110" s="414">
        <v>1</v>
      </c>
      <c r="CS110" s="414">
        <v>1</v>
      </c>
      <c r="CT110" s="414">
        <v>0</v>
      </c>
      <c r="CU110" s="436">
        <v>0</v>
      </c>
      <c r="CV110" s="432" t="str">
        <f>IF(OR(DC110="-",DC110="",DC110="n/a"),"-",HYPERLINK(DC110,"PAD"))</f>
        <v>-</v>
      </c>
      <c r="CW110" s="417" t="str">
        <f>IF(OR(DD110="-",DD110="",DD110="n/a"),"-",HYPERLINK(DD110,"ICR"))</f>
        <v>ICR</v>
      </c>
      <c r="CX110" s="438" t="str">
        <f>IF(OR(DE110="-",DE110="",DE110="n/a"),"-",HYPERLINK(DE110,"IEG"))</f>
        <v>IEG</v>
      </c>
      <c r="CY110" s="687" t="str">
        <f>IF(OR(DF110="-",DF110="",DF110="n/a"),"-",HYPERLINK(DF110,"PPAR"))</f>
        <v>-</v>
      </c>
      <c r="CZ110" s="665" t="str">
        <f>IF(OR(DG110="-",DG110="",DG110="n/a"),"-",HYPERLINK(DG110,"PCR"))</f>
        <v>-</v>
      </c>
      <c r="DA110" s="665" t="str">
        <f>IF(OR(DH110="-",DH110="",DH110="n/a"),"-",HYPERLINK(DH110,"PP"))</f>
        <v>-</v>
      </c>
      <c r="DB110" s="688" t="str">
        <f>IF(OR(DI110="-",DI110="",DI110="n/a"),"-",HYPERLINK(DI110,"TA"))</f>
        <v>TA</v>
      </c>
      <c r="DC110" s="897" t="s">
        <v>33</v>
      </c>
      <c r="DD110" s="897" t="s">
        <v>10775</v>
      </c>
      <c r="DE110" s="897" t="s">
        <v>10776</v>
      </c>
      <c r="DF110" s="897" t="s">
        <v>33</v>
      </c>
      <c r="DG110" s="897" t="s">
        <v>33</v>
      </c>
      <c r="DH110" s="897" t="s">
        <v>33</v>
      </c>
      <c r="DI110" s="897" t="s">
        <v>10777</v>
      </c>
      <c r="DJ110" s="734"/>
    </row>
    <row r="111" spans="1:114" ht="14.1" customHeight="1" x14ac:dyDescent="0.25">
      <c r="A111" s="702">
        <f>ROW()-1</f>
        <v>110</v>
      </c>
      <c r="B111" s="713" t="s">
        <v>8077</v>
      </c>
      <c r="C111" s="711" t="str">
        <f>HYPERLINK(E111,"OP")</f>
        <v>OP</v>
      </c>
      <c r="D111" s="711" t="str">
        <f>HYPERLINK(F111,"Prj")</f>
        <v>Prj</v>
      </c>
      <c r="E111" s="631" t="s">
        <v>8747</v>
      </c>
      <c r="F111" s="413" t="s">
        <v>8748</v>
      </c>
      <c r="G111" s="414" t="s">
        <v>33</v>
      </c>
      <c r="H111" s="414" t="s">
        <v>33</v>
      </c>
      <c r="I111" s="694" t="s">
        <v>33</v>
      </c>
      <c r="J111" s="697" t="s">
        <v>8078</v>
      </c>
      <c r="K111" s="727" t="s">
        <v>33</v>
      </c>
      <c r="L111" s="736" t="s">
        <v>193</v>
      </c>
      <c r="M111" s="697" t="s">
        <v>360</v>
      </c>
      <c r="N111" s="736" t="s">
        <v>18</v>
      </c>
      <c r="O111" s="736" t="s">
        <v>30</v>
      </c>
      <c r="P111" s="1080" t="s">
        <v>19</v>
      </c>
      <c r="Q111" s="1074" t="s">
        <v>33</v>
      </c>
      <c r="R111" s="698" t="s">
        <v>3888</v>
      </c>
      <c r="S111" s="1041" t="s">
        <v>33</v>
      </c>
      <c r="T111" s="908" t="s">
        <v>8074</v>
      </c>
      <c r="U111" s="905" t="s">
        <v>573</v>
      </c>
      <c r="V111" s="905" t="s">
        <v>13821</v>
      </c>
      <c r="W111" s="1068" t="s">
        <v>1773</v>
      </c>
      <c r="X111" s="1064">
        <v>34806</v>
      </c>
      <c r="Y111" s="1066">
        <v>35024</v>
      </c>
      <c r="Z111" s="1046">
        <v>1996</v>
      </c>
      <c r="AA111" s="1064">
        <v>35047</v>
      </c>
      <c r="AB111" s="1065">
        <v>35976</v>
      </c>
      <c r="AC111" s="1066">
        <v>36160</v>
      </c>
      <c r="AD111" s="1049">
        <v>152</v>
      </c>
      <c r="AE111" s="746">
        <v>0</v>
      </c>
      <c r="AF111" s="744">
        <v>0</v>
      </c>
      <c r="AG111" s="690">
        <v>152</v>
      </c>
      <c r="AH111" s="747" t="s">
        <v>33</v>
      </c>
      <c r="AI111" s="744">
        <v>0</v>
      </c>
      <c r="AJ111" s="1101">
        <v>152</v>
      </c>
      <c r="AK111" s="1102">
        <v>152</v>
      </c>
      <c r="AL111" s="1085"/>
      <c r="AM111" s="632"/>
      <c r="AN111" s="632">
        <v>4</v>
      </c>
      <c r="AO111" s="632"/>
      <c r="AP111" s="632"/>
      <c r="AQ111" s="757"/>
      <c r="AR111" s="778" t="s">
        <v>9258</v>
      </c>
      <c r="AS111" s="784">
        <f>AT111+AU111</f>
        <v>7.4</v>
      </c>
      <c r="AT111" s="784">
        <v>7.4</v>
      </c>
      <c r="AU111" s="785">
        <v>0</v>
      </c>
      <c r="AV111" s="806" t="s">
        <v>9259</v>
      </c>
      <c r="AW111" s="697" t="s">
        <v>8079</v>
      </c>
      <c r="AX111" s="697" t="s">
        <v>8080</v>
      </c>
      <c r="AY111" s="823" t="s">
        <v>33</v>
      </c>
      <c r="AZ111" s="736" t="s">
        <v>33</v>
      </c>
      <c r="BA111" s="736" t="s">
        <v>33</v>
      </c>
      <c r="BB111" s="840" t="s">
        <v>33</v>
      </c>
      <c r="BC111" s="841" t="s">
        <v>33</v>
      </c>
      <c r="BD111" s="842" t="s">
        <v>33</v>
      </c>
      <c r="BE111" s="840" t="s">
        <v>26</v>
      </c>
      <c r="BF111" s="841" t="s">
        <v>26</v>
      </c>
      <c r="BG111" s="842" t="s">
        <v>26</v>
      </c>
      <c r="BH111" s="905" t="s">
        <v>13077</v>
      </c>
      <c r="BI111" s="903" t="s">
        <v>9680</v>
      </c>
      <c r="BJ111" s="905" t="s">
        <v>4518</v>
      </c>
      <c r="BK111" s="903" t="s">
        <v>10475</v>
      </c>
      <c r="BL111" s="905" t="s">
        <v>4485</v>
      </c>
      <c r="BM111" s="903" t="s">
        <v>10472</v>
      </c>
      <c r="BN111" s="905" t="s">
        <v>4568</v>
      </c>
      <c r="BO111" s="903" t="s">
        <v>10484</v>
      </c>
      <c r="BP111" s="905" t="s">
        <v>1374</v>
      </c>
      <c r="BQ111" s="903" t="s">
        <v>4581</v>
      </c>
      <c r="BR111" s="909">
        <v>54</v>
      </c>
      <c r="BS111" s="903" t="s">
        <v>4553</v>
      </c>
      <c r="BT111" s="909">
        <v>51</v>
      </c>
      <c r="BU111" s="903" t="s">
        <v>4520</v>
      </c>
      <c r="BV111" s="909">
        <v>65</v>
      </c>
      <c r="BW111" s="903" t="s">
        <v>4509</v>
      </c>
      <c r="BX111" s="909">
        <v>55</v>
      </c>
      <c r="BY111" s="903" t="s">
        <v>4541</v>
      </c>
      <c r="BZ111" s="909">
        <v>57</v>
      </c>
      <c r="CA111" s="903" t="s">
        <v>4527</v>
      </c>
      <c r="CB111" s="340">
        <v>10</v>
      </c>
      <c r="CC111" s="249">
        <f>IF(ISBLANK(AL111),0,1)</f>
        <v>0</v>
      </c>
      <c r="CD111" s="414">
        <f>IF(ISBLANK(AM111),0,1)</f>
        <v>0</v>
      </c>
      <c r="CE111" s="414">
        <f>IF(ISBLANK(AN111),0,1)</f>
        <v>1</v>
      </c>
      <c r="CF111" s="414">
        <f>IF(ISBLANK(AO111),0,1)</f>
        <v>0</v>
      </c>
      <c r="CG111" s="414">
        <f>IF(ISBLANK(AP111),0,1)</f>
        <v>0</v>
      </c>
      <c r="CH111" s="436">
        <f>IF(ISBLANK(AQ111),0,1)</f>
        <v>0</v>
      </c>
      <c r="CI111" s="435">
        <f>IF($W111="Dropped","-",DAYS360(X111,Y111,TRUE)/360)</f>
        <v>0.59444444444444444</v>
      </c>
      <c r="CJ111" s="416">
        <f>IF(OR($W111="Pipeline",$W111="Dropped"),"-",IF(OR($AA111="-",$AA111="n/a"),"-",DAYS360(Y111,AA111,TRUE)/360))</f>
        <v>6.3888888888888884E-2</v>
      </c>
      <c r="CK111" s="416">
        <f>IF(OR($W111="Pipeline",$W111="Dropped"),"-",IF($AC111="-","-",IF(OR($AA111="-",$AA111="n/a"),DAYS360(Y111,AC111,TRUE)/360,DAYS360(AA111,AC111,TRUE)/360)))</f>
        <v>3.0444444444444443</v>
      </c>
      <c r="CL111" s="416">
        <f>IF(OR($W111="Pipeline",$W111="Dropped"),"-",IF($AC111="-","-",DAYS360(X111,AC111,TRUE)/360))</f>
        <v>3.7027777777777779</v>
      </c>
      <c r="CM111" s="437">
        <f>IF(OR($W111="Pipeline",$W111="Dropped"),"-",IF($AC111="-","-",DAYS360(AB111,AC111,TRUE)/360))</f>
        <v>0.5</v>
      </c>
      <c r="CN111" s="344">
        <f>IF(W111="Closed",IF(AC111="-","-",YEAR(AC111)),"-")</f>
        <v>1998</v>
      </c>
      <c r="CO111" s="344" t="str">
        <f>IF(W111="Closed",IF(OR(BE111="S",BE111="MS",BE111="HS"),"S",IF(OR(BE111="U",BE111="MU",BE111="HU"),"U",IF(OR(BE111="NA",BE111="NR",BE111="NV",BE111="?",BE111="#"),"NR","-"))),"-")</f>
        <v>S</v>
      </c>
      <c r="CP111" s="249">
        <v>0</v>
      </c>
      <c r="CQ111" s="414">
        <v>0</v>
      </c>
      <c r="CR111" s="414">
        <v>1</v>
      </c>
      <c r="CS111" s="414">
        <v>0</v>
      </c>
      <c r="CT111" s="414">
        <v>0</v>
      </c>
      <c r="CU111" s="436">
        <v>0</v>
      </c>
      <c r="CV111" s="432" t="str">
        <f>IF(OR(DC111="-",DC111="",DC111="n/a"),"-",HYPERLINK(DC111,"PAD"))</f>
        <v>-</v>
      </c>
      <c r="CW111" s="417" t="str">
        <f>IF(OR(DD111="-",DD111="",DD111="n/a"),"-",HYPERLINK(DD111,"ICR"))</f>
        <v>ICR</v>
      </c>
      <c r="CX111" s="438" t="str">
        <f>IF(OR(DE111="-",DE111="",DE111="n/a"),"-",HYPERLINK(DE111,"IEG"))</f>
        <v>IEG</v>
      </c>
      <c r="CY111" s="687" t="str">
        <f>IF(OR(DF111="-",DF111="",DF111="n/a"),"-",HYPERLINK(DF111,"PPAR"))</f>
        <v>-</v>
      </c>
      <c r="CZ111" s="665" t="str">
        <f>IF(OR(DG111="-",DG111="",DG111="n/a"),"-",HYPERLINK(DG111,"PCR"))</f>
        <v>-</v>
      </c>
      <c r="DA111" s="665" t="str">
        <f>IF(OR(DH111="-",DH111="",DH111="n/a"),"-",HYPERLINK(DH111,"PP"))</f>
        <v>-</v>
      </c>
      <c r="DB111" s="688" t="str">
        <f>IF(OR(DI111="-",DI111="",DI111="n/a"),"-",HYPERLINK(DI111,"TA"))</f>
        <v>-</v>
      </c>
      <c r="DC111" s="897" t="s">
        <v>33</v>
      </c>
      <c r="DD111" s="897" t="s">
        <v>10778</v>
      </c>
      <c r="DE111" s="897" t="s">
        <v>10779</v>
      </c>
      <c r="DF111" s="897" t="s">
        <v>33</v>
      </c>
      <c r="DG111" s="897" t="s">
        <v>33</v>
      </c>
      <c r="DH111" s="897" t="s">
        <v>33</v>
      </c>
      <c r="DI111" s="897" t="s">
        <v>33</v>
      </c>
      <c r="DJ111" s="734"/>
    </row>
    <row r="112" spans="1:114" ht="14.1" customHeight="1" x14ac:dyDescent="0.25">
      <c r="A112" s="703">
        <f>ROW()-1</f>
        <v>111</v>
      </c>
      <c r="B112" s="710" t="s">
        <v>4932</v>
      </c>
      <c r="C112" s="711" t="str">
        <f>HYPERLINK(E112,"OP")</f>
        <v>OP</v>
      </c>
      <c r="D112" s="711" t="str">
        <f>HYPERLINK(F112,"Prj")</f>
        <v>Prj</v>
      </c>
      <c r="E112" s="663" t="s">
        <v>7220</v>
      </c>
      <c r="F112" s="422" t="s">
        <v>5858</v>
      </c>
      <c r="G112" s="414" t="s">
        <v>33</v>
      </c>
      <c r="H112" s="414" t="s">
        <v>33</v>
      </c>
      <c r="I112" s="694" t="s">
        <v>33</v>
      </c>
      <c r="J112" s="697" t="s">
        <v>4933</v>
      </c>
      <c r="K112" s="727" t="s">
        <v>33</v>
      </c>
      <c r="L112" s="736" t="s">
        <v>16</v>
      </c>
      <c r="M112" s="697" t="s">
        <v>24</v>
      </c>
      <c r="N112" s="736" t="s">
        <v>18</v>
      </c>
      <c r="O112" s="736" t="s">
        <v>30</v>
      </c>
      <c r="P112" s="1080" t="s">
        <v>1419</v>
      </c>
      <c r="Q112" s="1074" t="s">
        <v>33</v>
      </c>
      <c r="R112" s="698" t="s">
        <v>33</v>
      </c>
      <c r="S112" s="1041" t="s">
        <v>33</v>
      </c>
      <c r="T112" s="908" t="s">
        <v>3939</v>
      </c>
      <c r="U112" s="905" t="s">
        <v>582</v>
      </c>
      <c r="V112" s="905" t="s">
        <v>612</v>
      </c>
      <c r="W112" s="1068" t="s">
        <v>1773</v>
      </c>
      <c r="X112" s="1064">
        <v>34703</v>
      </c>
      <c r="Y112" s="1066">
        <v>35110</v>
      </c>
      <c r="Z112" s="1046">
        <v>1996</v>
      </c>
      <c r="AA112" s="1064">
        <v>35117</v>
      </c>
      <c r="AB112" s="1065">
        <v>36707</v>
      </c>
      <c r="AC112" s="1066">
        <v>36707</v>
      </c>
      <c r="AD112" s="1049">
        <v>0</v>
      </c>
      <c r="AE112" s="746">
        <v>9.5</v>
      </c>
      <c r="AF112" s="744">
        <v>0</v>
      </c>
      <c r="AG112" s="690">
        <v>9.5</v>
      </c>
      <c r="AH112" s="747" t="s">
        <v>33</v>
      </c>
      <c r="AI112" s="744">
        <v>0</v>
      </c>
      <c r="AJ112" s="1101">
        <v>9.5</v>
      </c>
      <c r="AK112" s="1102">
        <v>8.8077149000000006</v>
      </c>
      <c r="AL112" s="1085"/>
      <c r="AM112" s="632" t="s">
        <v>2435</v>
      </c>
      <c r="AN112" s="632"/>
      <c r="AO112" s="632"/>
      <c r="AP112" s="632"/>
      <c r="AQ112" s="757"/>
      <c r="AR112" s="783" t="s">
        <v>5655</v>
      </c>
      <c r="AS112" s="784">
        <f>AT112+AU112</f>
        <v>1.17</v>
      </c>
      <c r="AT112" s="784">
        <v>1.17</v>
      </c>
      <c r="AU112" s="785">
        <v>0</v>
      </c>
      <c r="AV112" s="806" t="s">
        <v>5656</v>
      </c>
      <c r="AW112" s="697" t="s">
        <v>4934</v>
      </c>
      <c r="AX112" s="697" t="s">
        <v>4935</v>
      </c>
      <c r="AY112" s="823" t="s">
        <v>33</v>
      </c>
      <c r="AZ112" s="736" t="s">
        <v>33</v>
      </c>
      <c r="BA112" s="736" t="s">
        <v>33</v>
      </c>
      <c r="BB112" s="840" t="s">
        <v>26</v>
      </c>
      <c r="BC112" s="841" t="s">
        <v>26</v>
      </c>
      <c r="BD112" s="842" t="s">
        <v>26</v>
      </c>
      <c r="BE112" s="840" t="s">
        <v>26</v>
      </c>
      <c r="BF112" s="841" t="s">
        <v>26</v>
      </c>
      <c r="BG112" s="842" t="s">
        <v>26</v>
      </c>
      <c r="BH112" s="905" t="s">
        <v>4485</v>
      </c>
      <c r="BI112" s="903" t="s">
        <v>10472</v>
      </c>
      <c r="BJ112" s="905" t="s">
        <v>0</v>
      </c>
      <c r="BK112" s="903" t="s">
        <v>0</v>
      </c>
      <c r="BL112" s="905" t="s">
        <v>0</v>
      </c>
      <c r="BM112" s="903" t="s">
        <v>0</v>
      </c>
      <c r="BN112" s="905" t="s">
        <v>0</v>
      </c>
      <c r="BO112" s="903" t="s">
        <v>0</v>
      </c>
      <c r="BP112" s="905" t="s">
        <v>0</v>
      </c>
      <c r="BQ112" s="903" t="s">
        <v>0</v>
      </c>
      <c r="BR112" s="909">
        <v>25</v>
      </c>
      <c r="BS112" s="903" t="s">
        <v>4489</v>
      </c>
      <c r="BT112" s="909">
        <v>27</v>
      </c>
      <c r="BU112" s="903" t="s">
        <v>4490</v>
      </c>
      <c r="BV112" s="909">
        <v>43</v>
      </c>
      <c r="BW112" s="903" t="s">
        <v>4496</v>
      </c>
      <c r="BX112" s="905" t="s">
        <v>0</v>
      </c>
      <c r="BY112" s="903" t="s">
        <v>4492</v>
      </c>
      <c r="BZ112" s="905" t="s">
        <v>0</v>
      </c>
      <c r="CA112" s="903" t="s">
        <v>4492</v>
      </c>
      <c r="CB112" s="340">
        <v>10</v>
      </c>
      <c r="CC112" s="249">
        <f>IF(ISBLANK(AL112),0,1)</f>
        <v>0</v>
      </c>
      <c r="CD112" s="414">
        <f>IF(ISBLANK(AM112),0,1)</f>
        <v>1</v>
      </c>
      <c r="CE112" s="414">
        <f>IF(ISBLANK(AN112),0,1)</f>
        <v>0</v>
      </c>
      <c r="CF112" s="414">
        <f>IF(ISBLANK(AO112),0,1)</f>
        <v>0</v>
      </c>
      <c r="CG112" s="414">
        <f>IF(ISBLANK(AP112),0,1)</f>
        <v>0</v>
      </c>
      <c r="CH112" s="436">
        <f>IF(ISBLANK(AQ112),0,1)</f>
        <v>0</v>
      </c>
      <c r="CI112" s="435">
        <f>IF($W112="Dropped","-",DAYS360(X112,Y112,TRUE)/360)</f>
        <v>1.1138888888888889</v>
      </c>
      <c r="CJ112" s="416">
        <f>IF(OR($W112="Pipeline",$W112="Dropped"),"-",IF(OR($AA112="-",$AA112="n/a"),"-",DAYS360(Y112,AA112,TRUE)/360))</f>
        <v>1.9444444444444445E-2</v>
      </c>
      <c r="CK112" s="416">
        <f>IF(OR($W112="Pipeline",$W112="Dropped"),"-",IF($AC112="-","-",IF(OR($AA112="-",$AA112="n/a"),DAYS360(Y112,AC112,TRUE)/360,DAYS360(AA112,AC112,TRUE)/360)))</f>
        <v>4.3555555555555552</v>
      </c>
      <c r="CL112" s="416">
        <f>IF(OR($W112="Pipeline",$W112="Dropped"),"-",IF($AC112="-","-",DAYS360(X112,AC112,TRUE)/360))</f>
        <v>5.4888888888888889</v>
      </c>
      <c r="CM112" s="437">
        <f>IF(OR($W112="Pipeline",$W112="Dropped"),"-",IF($AC112="-","-",DAYS360(AB112,AC112,TRUE)/360))</f>
        <v>0</v>
      </c>
      <c r="CN112" s="344">
        <f>IF(W112="Closed",IF(AC112="-","-",YEAR(AC112)),"-")</f>
        <v>2000</v>
      </c>
      <c r="CO112" s="344" t="str">
        <f>IF(W112="Closed",IF(OR(BE112="S",BE112="MS",BE112="HS"),"S",IF(OR(BE112="U",BE112="MU",BE112="HU"),"U",IF(OR(BE112="NA",BE112="NR",BE112="NV",BE112="?",BE112="#"),"NR","-"))),"-")</f>
        <v>S</v>
      </c>
      <c r="CP112" s="249">
        <v>1</v>
      </c>
      <c r="CQ112" s="414">
        <v>3</v>
      </c>
      <c r="CR112" s="414">
        <v>0</v>
      </c>
      <c r="CS112" s="414">
        <v>0</v>
      </c>
      <c r="CT112" s="414">
        <v>0</v>
      </c>
      <c r="CU112" s="436">
        <v>0</v>
      </c>
      <c r="CV112" s="432" t="str">
        <f>IF(OR(DC112="-",DC112="",DC112="n/a"),"-",HYPERLINK(DC112,"PAD"))</f>
        <v>-</v>
      </c>
      <c r="CW112" s="417" t="str">
        <f>IF(OR(DD112="-",DD112="",DD112="n/a"),"-",HYPERLINK(DD112,"ICR"))</f>
        <v>ICR</v>
      </c>
      <c r="CX112" s="438" t="str">
        <f>IF(OR(DE112="-",DE112="",DE112="n/a"),"-",HYPERLINK(DE112,"IEG"))</f>
        <v>IEG</v>
      </c>
      <c r="CY112" s="687" t="str">
        <f>IF(OR(DF112="-",DF112="",DF112="n/a"),"-",HYPERLINK(DF112,"PPAR"))</f>
        <v>-</v>
      </c>
      <c r="CZ112" s="665" t="str">
        <f>IF(OR(DG112="-",DG112="",DG112="n/a"),"-",HYPERLINK(DG112,"PCR"))</f>
        <v>-</v>
      </c>
      <c r="DA112" s="665" t="str">
        <f>IF(OR(DH112="-",DH112="",DH112="n/a"),"-",HYPERLINK(DH112,"PP"))</f>
        <v>-</v>
      </c>
      <c r="DB112" s="688" t="str">
        <f>IF(OR(DI112="-",DI112="",DI112="n/a"),"-",HYPERLINK(DI112,"TA"))</f>
        <v>TA</v>
      </c>
      <c r="DC112" s="897" t="s">
        <v>33</v>
      </c>
      <c r="DD112" s="897" t="s">
        <v>10780</v>
      </c>
      <c r="DE112" s="897" t="s">
        <v>10781</v>
      </c>
      <c r="DF112" s="897" t="s">
        <v>33</v>
      </c>
      <c r="DG112" s="897" t="s">
        <v>33</v>
      </c>
      <c r="DH112" s="897" t="s">
        <v>33</v>
      </c>
      <c r="DI112" s="897" t="s">
        <v>10782</v>
      </c>
      <c r="DJ112" s="734"/>
    </row>
    <row r="113" spans="1:114" ht="14.1" customHeight="1" x14ac:dyDescent="0.25">
      <c r="A113" s="702">
        <f>ROW()-1</f>
        <v>112</v>
      </c>
      <c r="B113" s="710" t="s">
        <v>852</v>
      </c>
      <c r="C113" s="711" t="str">
        <f>HYPERLINK(E113,"OP")</f>
        <v>OP</v>
      </c>
      <c r="D113" s="711" t="str">
        <f>HYPERLINK(F113,"Prj")</f>
        <v>Prj</v>
      </c>
      <c r="E113" s="704" t="s">
        <v>6056</v>
      </c>
      <c r="F113" s="415" t="s">
        <v>6097</v>
      </c>
      <c r="G113" s="414" t="s">
        <v>33</v>
      </c>
      <c r="H113" s="414" t="s">
        <v>33</v>
      </c>
      <c r="I113" s="694" t="s">
        <v>33</v>
      </c>
      <c r="J113" s="686" t="s">
        <v>853</v>
      </c>
      <c r="K113" s="199" t="s">
        <v>33</v>
      </c>
      <c r="L113" s="693" t="s">
        <v>16</v>
      </c>
      <c r="M113" s="734" t="s">
        <v>53</v>
      </c>
      <c r="N113" s="732" t="s">
        <v>18</v>
      </c>
      <c r="O113" s="732" t="s">
        <v>71</v>
      </c>
      <c r="P113" s="1080" t="s">
        <v>1763</v>
      </c>
      <c r="Q113" s="1074" t="s">
        <v>33</v>
      </c>
      <c r="R113" s="698" t="s">
        <v>3888</v>
      </c>
      <c r="S113" s="907" t="s">
        <v>3637</v>
      </c>
      <c r="T113" s="908" t="s">
        <v>3637</v>
      </c>
      <c r="U113" s="905" t="s">
        <v>581</v>
      </c>
      <c r="V113" s="905" t="s">
        <v>10382</v>
      </c>
      <c r="W113" s="1068" t="s">
        <v>1773</v>
      </c>
      <c r="X113" s="1064">
        <v>35744</v>
      </c>
      <c r="Y113" s="1066">
        <v>36048</v>
      </c>
      <c r="Z113" s="1046">
        <v>1999</v>
      </c>
      <c r="AA113" s="1064">
        <v>36241</v>
      </c>
      <c r="AB113" s="1065">
        <v>37741</v>
      </c>
      <c r="AC113" s="1066">
        <v>38472</v>
      </c>
      <c r="AD113" s="638">
        <v>0</v>
      </c>
      <c r="AE113" s="639">
        <v>20</v>
      </c>
      <c r="AF113" s="744">
        <v>0</v>
      </c>
      <c r="AG113" s="690">
        <v>20</v>
      </c>
      <c r="AH113" s="747" t="s">
        <v>33</v>
      </c>
      <c r="AI113" s="744">
        <v>0</v>
      </c>
      <c r="AJ113" s="1099">
        <v>20</v>
      </c>
      <c r="AK113" s="1100">
        <v>19.774235279999999</v>
      </c>
      <c r="AL113" s="646"/>
      <c r="AM113" s="647"/>
      <c r="AN113" s="647">
        <v>2</v>
      </c>
      <c r="AO113" s="647"/>
      <c r="AP113" s="647"/>
      <c r="AQ113" s="648"/>
      <c r="AR113" s="779" t="s">
        <v>4460</v>
      </c>
      <c r="AS113" s="649">
        <f>AT113+AU113</f>
        <v>0.37</v>
      </c>
      <c r="AT113" s="649">
        <v>0</v>
      </c>
      <c r="AU113" s="650">
        <v>0.37</v>
      </c>
      <c r="AV113" s="686" t="s">
        <v>3444</v>
      </c>
      <c r="AW113" s="686" t="s">
        <v>1925</v>
      </c>
      <c r="AX113" s="686" t="s">
        <v>3467</v>
      </c>
      <c r="AY113" s="819">
        <v>38446</v>
      </c>
      <c r="AZ113" s="721" t="s">
        <v>45</v>
      </c>
      <c r="BA113" s="721" t="s">
        <v>45</v>
      </c>
      <c r="BB113" s="625" t="s">
        <v>26</v>
      </c>
      <c r="BC113" s="626" t="s">
        <v>26</v>
      </c>
      <c r="BD113" s="633" t="s">
        <v>33</v>
      </c>
      <c r="BE113" s="625" t="s">
        <v>22</v>
      </c>
      <c r="BF113" s="626" t="s">
        <v>26</v>
      </c>
      <c r="BG113" s="633" t="s">
        <v>112</v>
      </c>
      <c r="BH113" s="905" t="s">
        <v>4503</v>
      </c>
      <c r="BI113" s="903" t="s">
        <v>4703</v>
      </c>
      <c r="BJ113" s="905" t="s">
        <v>4493</v>
      </c>
      <c r="BK113" s="903" t="s">
        <v>4705</v>
      </c>
      <c r="BL113" s="905" t="s">
        <v>4485</v>
      </c>
      <c r="BM113" s="903" t="s">
        <v>10472</v>
      </c>
      <c r="BN113" s="905" t="s">
        <v>4515</v>
      </c>
      <c r="BO113" s="903" t="s">
        <v>4704</v>
      </c>
      <c r="BP113" s="905" t="s">
        <v>4504</v>
      </c>
      <c r="BQ113" s="903" t="s">
        <v>10473</v>
      </c>
      <c r="BR113" s="909">
        <v>65</v>
      </c>
      <c r="BS113" s="903" t="s">
        <v>4509</v>
      </c>
      <c r="BT113" s="909">
        <v>59</v>
      </c>
      <c r="BU113" s="903" t="s">
        <v>4510</v>
      </c>
      <c r="BV113" s="909">
        <v>78</v>
      </c>
      <c r="BW113" s="903" t="s">
        <v>4511</v>
      </c>
      <c r="BX113" s="909">
        <v>51</v>
      </c>
      <c r="BY113" s="903" t="s">
        <v>4520</v>
      </c>
      <c r="BZ113" s="909">
        <v>66</v>
      </c>
      <c r="CA113" s="903" t="s">
        <v>4532</v>
      </c>
      <c r="CB113" s="340">
        <v>10</v>
      </c>
      <c r="CC113" s="249">
        <f>IF(ISBLANK(AL113),0,1)</f>
        <v>0</v>
      </c>
      <c r="CD113" s="414">
        <f>IF(ISBLANK(AM113),0,1)</f>
        <v>0</v>
      </c>
      <c r="CE113" s="414">
        <f>IF(ISBLANK(AN113),0,1)</f>
        <v>1</v>
      </c>
      <c r="CF113" s="414">
        <f>IF(ISBLANK(AO113),0,1)</f>
        <v>0</v>
      </c>
      <c r="CG113" s="414">
        <f>IF(ISBLANK(AP113),0,1)</f>
        <v>0</v>
      </c>
      <c r="CH113" s="436">
        <f>IF(ISBLANK(AQ113),0,1)</f>
        <v>0</v>
      </c>
      <c r="CI113" s="435">
        <f>IF($W113="Dropped","-",DAYS360(X113,Y113,TRUE)/360)</f>
        <v>0.83333333333333337</v>
      </c>
      <c r="CJ113" s="416">
        <f>IF(OR($W113="Pipeline",$W113="Dropped"),"-",IF(OR($AA113="-",$AA113="n/a"),"-",DAYS360(Y113,AA113,TRUE)/360))</f>
        <v>0.53333333333333333</v>
      </c>
      <c r="CK113" s="416">
        <f>IF(OR($W113="Pipeline",$W113="Dropped"),"-",IF($AC113="-","-",IF(OR($AA113="-",$AA113="n/a"),DAYS360(Y113,AC113,TRUE)/360,DAYS360(AA113,AC113,TRUE)/360)))</f>
        <v>6.1055555555555552</v>
      </c>
      <c r="CL113" s="416">
        <f>IF(OR($W113="Pipeline",$W113="Dropped"),"-",IF($AC113="-","-",DAYS360(X113,AC113,TRUE)/360))</f>
        <v>7.4722222222222223</v>
      </c>
      <c r="CM113" s="437">
        <f>IF(OR($W113="Pipeline",$W113="Dropped"),"-",IF($AC113="-","-",DAYS360(AB113,AC113,TRUE)/360))</f>
        <v>2</v>
      </c>
      <c r="CN113" s="344">
        <f>IF(W113="Closed",IF(AC113="-","-",YEAR(AC113)),"-")</f>
        <v>2005</v>
      </c>
      <c r="CO113" s="344" t="str">
        <f>IF(W113="Closed",IF(OR(BE113="S",BE113="MS",BE113="HS"),"S",IF(OR(BE113="U",BE113="MU",BE113="HU"),"U",IF(OR(BE113="NA",BE113="NR",BE113="NV",BE113="?",BE113="#"),"NR","-"))),"-")</f>
        <v>S</v>
      </c>
      <c r="CP113" s="249">
        <v>5</v>
      </c>
      <c r="CQ113" s="414">
        <v>4</v>
      </c>
      <c r="CR113" s="414">
        <v>4</v>
      </c>
      <c r="CS113" s="414">
        <v>1</v>
      </c>
      <c r="CT113" s="414">
        <v>0</v>
      </c>
      <c r="CU113" s="436">
        <v>0</v>
      </c>
      <c r="CV113" s="432" t="str">
        <f>IF(OR(DC113="-",DC113="",DC113="n/a"),"-",HYPERLINK(DC113,"PAD"))</f>
        <v>PAD</v>
      </c>
      <c r="CW113" s="417" t="str">
        <f>IF(OR(DD113="-",DD113="",DD113="n/a"),"-",HYPERLINK(DD113,"ICR"))</f>
        <v>ICR</v>
      </c>
      <c r="CX113" s="438" t="str">
        <f>IF(OR(DE113="-",DE113="",DE113="n/a"),"-",HYPERLINK(DE113,"IEG"))</f>
        <v>IEG</v>
      </c>
      <c r="CY113" s="687" t="str">
        <f>IF(OR(DF113="-",DF113="",DF113="n/a"),"-",HYPERLINK(DF113,"PPAR"))</f>
        <v>-</v>
      </c>
      <c r="CZ113" s="665" t="str">
        <f>IF(OR(DG113="-",DG113="",DG113="n/a"),"-",HYPERLINK(DG113,"PCR"))</f>
        <v>-</v>
      </c>
      <c r="DA113" s="665" t="str">
        <f>IF(OR(DH113="-",DH113="",DH113="n/a"),"-",HYPERLINK(DH113,"PP"))</f>
        <v>-</v>
      </c>
      <c r="DB113" s="688" t="str">
        <f>IF(OR(DI113="-",DI113="",DI113="n/a"),"-",HYPERLINK(DI113,"TA"))</f>
        <v>-</v>
      </c>
      <c r="DC113" s="897" t="s">
        <v>10783</v>
      </c>
      <c r="DD113" s="897" t="s">
        <v>10784</v>
      </c>
      <c r="DE113" s="897" t="s">
        <v>10785</v>
      </c>
      <c r="DF113" s="897" t="s">
        <v>33</v>
      </c>
      <c r="DG113" s="897" t="s">
        <v>33</v>
      </c>
      <c r="DH113" s="897" t="s">
        <v>33</v>
      </c>
      <c r="DI113" s="897" t="s">
        <v>33</v>
      </c>
      <c r="DJ113" s="806"/>
    </row>
    <row r="114" spans="1:114" ht="14.1" customHeight="1" x14ac:dyDescent="0.25">
      <c r="A114" s="702">
        <f>ROW()-1</f>
        <v>113</v>
      </c>
      <c r="B114" s="710" t="s">
        <v>837</v>
      </c>
      <c r="C114" s="711" t="str">
        <f>HYPERLINK(E114,"OP")</f>
        <v>OP</v>
      </c>
      <c r="D114" s="711" t="str">
        <f>HYPERLINK(F114,"Prj")</f>
        <v>Prj</v>
      </c>
      <c r="E114" s="704" t="s">
        <v>6057</v>
      </c>
      <c r="F114" s="415" t="s">
        <v>6098</v>
      </c>
      <c r="G114" s="414" t="s">
        <v>33</v>
      </c>
      <c r="H114" s="414" t="s">
        <v>33</v>
      </c>
      <c r="I114" s="694" t="s">
        <v>33</v>
      </c>
      <c r="J114" s="686" t="s">
        <v>838</v>
      </c>
      <c r="K114" s="199" t="s">
        <v>33</v>
      </c>
      <c r="L114" s="693" t="s">
        <v>16</v>
      </c>
      <c r="M114" s="696" t="s">
        <v>598</v>
      </c>
      <c r="N114" s="732" t="s">
        <v>18</v>
      </c>
      <c r="O114" s="732" t="s">
        <v>30</v>
      </c>
      <c r="P114" s="1080" t="s">
        <v>1763</v>
      </c>
      <c r="Q114" s="1074" t="s">
        <v>33</v>
      </c>
      <c r="R114" s="698" t="s">
        <v>33</v>
      </c>
      <c r="S114" s="1041" t="s">
        <v>33</v>
      </c>
      <c r="T114" s="908" t="s">
        <v>3638</v>
      </c>
      <c r="U114" s="905" t="s">
        <v>578</v>
      </c>
      <c r="V114" s="905" t="s">
        <v>1775</v>
      </c>
      <c r="W114" s="1068" t="s">
        <v>1773</v>
      </c>
      <c r="X114" s="1064">
        <v>35004</v>
      </c>
      <c r="Y114" s="1066">
        <v>35944</v>
      </c>
      <c r="Z114" s="1046">
        <v>1998</v>
      </c>
      <c r="AA114" s="1064">
        <v>36063</v>
      </c>
      <c r="AB114" s="1065">
        <v>37621</v>
      </c>
      <c r="AC114" s="1066">
        <v>41152</v>
      </c>
      <c r="AD114" s="638">
        <v>0</v>
      </c>
      <c r="AE114" s="639">
        <v>53.3</v>
      </c>
      <c r="AF114" s="744">
        <v>0</v>
      </c>
      <c r="AG114" s="690">
        <v>53.3</v>
      </c>
      <c r="AH114" s="747" t="s">
        <v>33</v>
      </c>
      <c r="AI114" s="744">
        <v>0</v>
      </c>
      <c r="AJ114" s="1099">
        <v>106.6</v>
      </c>
      <c r="AK114" s="1100">
        <v>61.309385130000003</v>
      </c>
      <c r="AL114" s="646"/>
      <c r="AM114" s="647"/>
      <c r="AN114" s="647">
        <v>2</v>
      </c>
      <c r="AO114" s="647"/>
      <c r="AP114" s="647"/>
      <c r="AQ114" s="648"/>
      <c r="AR114" s="779" t="s">
        <v>3445</v>
      </c>
      <c r="AS114" s="649">
        <f>AT114+AU114</f>
        <v>14.9</v>
      </c>
      <c r="AT114" s="649">
        <v>14.9</v>
      </c>
      <c r="AU114" s="650">
        <v>0</v>
      </c>
      <c r="AV114" s="686" t="s">
        <v>3446</v>
      </c>
      <c r="AW114" s="686" t="s">
        <v>2027</v>
      </c>
      <c r="AX114" s="686" t="s">
        <v>3465</v>
      </c>
      <c r="AY114" s="819">
        <v>41147</v>
      </c>
      <c r="AZ114" s="721" t="s">
        <v>45</v>
      </c>
      <c r="BA114" s="721" t="s">
        <v>45</v>
      </c>
      <c r="BB114" s="625" t="s">
        <v>22</v>
      </c>
      <c r="BC114" s="626" t="s">
        <v>26</v>
      </c>
      <c r="BD114" s="633" t="s">
        <v>22</v>
      </c>
      <c r="BE114" s="625" t="s">
        <v>26</v>
      </c>
      <c r="BF114" s="626" t="s">
        <v>26</v>
      </c>
      <c r="BG114" s="633" t="s">
        <v>22</v>
      </c>
      <c r="BH114" s="905" t="s">
        <v>4503</v>
      </c>
      <c r="BI114" s="903" t="s">
        <v>4703</v>
      </c>
      <c r="BJ114" s="905" t="s">
        <v>4515</v>
      </c>
      <c r="BK114" s="903" t="s">
        <v>4704</v>
      </c>
      <c r="BL114" s="905" t="s">
        <v>4493</v>
      </c>
      <c r="BM114" s="903" t="s">
        <v>4705</v>
      </c>
      <c r="BN114" s="905" t="s">
        <v>4485</v>
      </c>
      <c r="BO114" s="903" t="s">
        <v>10472</v>
      </c>
      <c r="BP114" s="905" t="s">
        <v>4525</v>
      </c>
      <c r="BQ114" s="903" t="s">
        <v>10476</v>
      </c>
      <c r="BR114" s="909">
        <v>65</v>
      </c>
      <c r="BS114" s="903" t="s">
        <v>4509</v>
      </c>
      <c r="BT114" s="909">
        <v>59</v>
      </c>
      <c r="BU114" s="903" t="s">
        <v>4510</v>
      </c>
      <c r="BV114" s="909">
        <v>78</v>
      </c>
      <c r="BW114" s="903" t="s">
        <v>4511</v>
      </c>
      <c r="BX114" s="909">
        <v>26</v>
      </c>
      <c r="BY114" s="903" t="s">
        <v>4517</v>
      </c>
      <c r="BZ114" s="909">
        <v>57</v>
      </c>
      <c r="CA114" s="903" t="s">
        <v>4527</v>
      </c>
      <c r="CB114" s="340">
        <v>10</v>
      </c>
      <c r="CC114" s="249">
        <f>IF(ISBLANK(AL114),0,1)</f>
        <v>0</v>
      </c>
      <c r="CD114" s="414">
        <f>IF(ISBLANK(AM114),0,1)</f>
        <v>0</v>
      </c>
      <c r="CE114" s="414">
        <f>IF(ISBLANK(AN114),0,1)</f>
        <v>1</v>
      </c>
      <c r="CF114" s="414">
        <f>IF(ISBLANK(AO114),0,1)</f>
        <v>0</v>
      </c>
      <c r="CG114" s="414">
        <f>IF(ISBLANK(AP114),0,1)</f>
        <v>0</v>
      </c>
      <c r="CH114" s="436">
        <f>IF(ISBLANK(AQ114),0,1)</f>
        <v>0</v>
      </c>
      <c r="CI114" s="435">
        <f>IF($W114="Dropped","-",DAYS360(X114,Y114,TRUE)/360)</f>
        <v>2.5777777777777779</v>
      </c>
      <c r="CJ114" s="416">
        <f>IF(OR($W114="Pipeline",$W114="Dropped"),"-",IF(OR($AA114="-",$AA114="n/a"),"-",DAYS360(Y114,AA114,TRUE)/360))</f>
        <v>0.32222222222222224</v>
      </c>
      <c r="CK114" s="416">
        <f>IF(OR($W114="Pipeline",$W114="Dropped"),"-",IF($AC114="-","-",IF(OR($AA114="-",$AA114="n/a"),DAYS360(Y114,AC114,TRUE)/360,DAYS360(AA114,AC114,TRUE)/360)))</f>
        <v>13.930555555555555</v>
      </c>
      <c r="CL114" s="416">
        <f>IF(OR($W114="Pipeline",$W114="Dropped"),"-",IF($AC114="-","-",DAYS360(X114,AC114,TRUE)/360))</f>
        <v>16.830555555555556</v>
      </c>
      <c r="CM114" s="437">
        <f>IF(OR($W114="Pipeline",$W114="Dropped"),"-",IF($AC114="-","-",DAYS360(AB114,AC114,TRUE)/360))</f>
        <v>9.6666666666666661</v>
      </c>
      <c r="CN114" s="344">
        <f>IF(W114="Closed",IF(AC114="-","-",YEAR(AC114)),"-")</f>
        <v>2012</v>
      </c>
      <c r="CO114" s="344" t="str">
        <f>IF(W114="Closed",IF(OR(BE114="S",BE114="MS",BE114="HS"),"S",IF(OR(BE114="U",BE114="MU",BE114="HU"),"U",IF(OR(BE114="NA",BE114="NR",BE114="NV",BE114="?",BE114="#"),"NR","-"))),"-")</f>
        <v>S</v>
      </c>
      <c r="CP114" s="249">
        <v>1</v>
      </c>
      <c r="CQ114" s="414">
        <v>0</v>
      </c>
      <c r="CR114" s="414">
        <v>1</v>
      </c>
      <c r="CS114" s="414">
        <v>0</v>
      </c>
      <c r="CT114" s="414">
        <v>0</v>
      </c>
      <c r="CU114" s="436">
        <v>0</v>
      </c>
      <c r="CV114" s="432" t="str">
        <f>IF(OR(DC114="-",DC114="",DC114="n/a"),"-",HYPERLINK(DC114,"PAD"))</f>
        <v>PAD</v>
      </c>
      <c r="CW114" s="417" t="str">
        <f>IF(OR(DD114="-",DD114="",DD114="n/a"),"-",HYPERLINK(DD114,"ICR"))</f>
        <v>ICR</v>
      </c>
      <c r="CX114" s="438" t="str">
        <f>IF(OR(DE114="-",DE114="",DE114="n/a"),"-",HYPERLINK(DE114,"IEG"))</f>
        <v>IEG</v>
      </c>
      <c r="CY114" s="687" t="str">
        <f>IF(OR(DF114="-",DF114="",DF114="n/a"),"-",HYPERLINK(DF114,"PPAR"))</f>
        <v>-</v>
      </c>
      <c r="CZ114" s="665" t="str">
        <f>IF(OR(DG114="-",DG114="",DG114="n/a"),"-",HYPERLINK(DG114,"PCR"))</f>
        <v>-</v>
      </c>
      <c r="DA114" s="665" t="str">
        <f>IF(OR(DH114="-",DH114="",DH114="n/a"),"-",HYPERLINK(DH114,"PP"))</f>
        <v>PP</v>
      </c>
      <c r="DB114" s="688" t="str">
        <f>IF(OR(DI114="-",DI114="",DI114="n/a"),"-",HYPERLINK(DI114,"TA"))</f>
        <v>-</v>
      </c>
      <c r="DC114" s="897" t="s">
        <v>10786</v>
      </c>
      <c r="DD114" s="897" t="s">
        <v>10787</v>
      </c>
      <c r="DE114" s="897" t="s">
        <v>10788</v>
      </c>
      <c r="DF114" s="897" t="s">
        <v>33</v>
      </c>
      <c r="DG114" s="897" t="s">
        <v>33</v>
      </c>
      <c r="DH114" s="897" t="s">
        <v>13890</v>
      </c>
      <c r="DI114" s="897" t="s">
        <v>33</v>
      </c>
      <c r="DJ114" s="734"/>
    </row>
    <row r="115" spans="1:114" ht="14.1" customHeight="1" x14ac:dyDescent="0.25">
      <c r="A115" s="703">
        <f>ROW()-1</f>
        <v>114</v>
      </c>
      <c r="B115" s="713" t="s">
        <v>7970</v>
      </c>
      <c r="C115" s="711" t="str">
        <f>HYPERLINK(E115,"OP")</f>
        <v>OP</v>
      </c>
      <c r="D115" s="711" t="str">
        <f>HYPERLINK(F115,"Prj")</f>
        <v>Prj</v>
      </c>
      <c r="E115" s="631" t="s">
        <v>8683</v>
      </c>
      <c r="F115" s="413" t="s">
        <v>8684</v>
      </c>
      <c r="G115" s="414" t="s">
        <v>33</v>
      </c>
      <c r="H115" s="414" t="s">
        <v>33</v>
      </c>
      <c r="I115" s="694" t="s">
        <v>33</v>
      </c>
      <c r="J115" s="697" t="s">
        <v>7971</v>
      </c>
      <c r="K115" s="727" t="s">
        <v>33</v>
      </c>
      <c r="L115" s="736" t="s">
        <v>16</v>
      </c>
      <c r="M115" s="697" t="s">
        <v>1082</v>
      </c>
      <c r="N115" s="736" t="s">
        <v>18</v>
      </c>
      <c r="O115" s="736" t="s">
        <v>30</v>
      </c>
      <c r="P115" s="1080" t="s">
        <v>36</v>
      </c>
      <c r="Q115" s="1074" t="s">
        <v>33</v>
      </c>
      <c r="R115" s="698" t="s">
        <v>33</v>
      </c>
      <c r="S115" s="1041" t="s">
        <v>33</v>
      </c>
      <c r="T115" s="908" t="s">
        <v>7972</v>
      </c>
      <c r="U115" s="905" t="s">
        <v>581</v>
      </c>
      <c r="V115" s="905" t="s">
        <v>1415</v>
      </c>
      <c r="W115" s="1068" t="s">
        <v>1773</v>
      </c>
      <c r="X115" s="1064">
        <v>35319</v>
      </c>
      <c r="Y115" s="1066">
        <v>35759</v>
      </c>
      <c r="Z115" s="1046">
        <v>1998</v>
      </c>
      <c r="AA115" s="1064">
        <v>35919</v>
      </c>
      <c r="AB115" s="1065">
        <v>37986</v>
      </c>
      <c r="AC115" s="1066">
        <v>39447</v>
      </c>
      <c r="AD115" s="1049">
        <v>0</v>
      </c>
      <c r="AE115" s="746">
        <v>11.7</v>
      </c>
      <c r="AF115" s="744">
        <v>0</v>
      </c>
      <c r="AG115" s="690">
        <v>11.7</v>
      </c>
      <c r="AH115" s="747" t="s">
        <v>33</v>
      </c>
      <c r="AI115" s="744">
        <v>0</v>
      </c>
      <c r="AJ115" s="1101">
        <v>15.7</v>
      </c>
      <c r="AK115" s="1102">
        <v>16.173599379999999</v>
      </c>
      <c r="AL115" s="1085"/>
      <c r="AM115" s="632"/>
      <c r="AN115" s="632">
        <v>3</v>
      </c>
      <c r="AO115" s="632"/>
      <c r="AP115" s="632"/>
      <c r="AQ115" s="757"/>
      <c r="AR115" s="778" t="s">
        <v>9160</v>
      </c>
      <c r="AS115" s="784">
        <f>AT115+AU115</f>
        <v>6.88</v>
      </c>
      <c r="AT115" s="784">
        <v>6.79</v>
      </c>
      <c r="AU115" s="785">
        <v>0.09</v>
      </c>
      <c r="AV115" s="734" t="s">
        <v>9161</v>
      </c>
      <c r="AW115" s="697" t="s">
        <v>7973</v>
      </c>
      <c r="AX115" s="697" t="s">
        <v>7639</v>
      </c>
      <c r="AY115" s="823">
        <v>39433</v>
      </c>
      <c r="AZ115" s="736" t="s">
        <v>22</v>
      </c>
      <c r="BA115" s="736" t="s">
        <v>26</v>
      </c>
      <c r="BB115" s="840" t="s">
        <v>45</v>
      </c>
      <c r="BC115" s="852" t="s">
        <v>22</v>
      </c>
      <c r="BD115" s="846" t="s">
        <v>112</v>
      </c>
      <c r="BE115" s="840" t="s">
        <v>45</v>
      </c>
      <c r="BF115" s="841" t="s">
        <v>22</v>
      </c>
      <c r="BG115" s="842" t="s">
        <v>112</v>
      </c>
      <c r="BH115" s="905" t="s">
        <v>13072</v>
      </c>
      <c r="BI115" s="903" t="s">
        <v>4508</v>
      </c>
      <c r="BJ115" s="905" t="s">
        <v>4485</v>
      </c>
      <c r="BK115" s="903" t="s">
        <v>10472</v>
      </c>
      <c r="BL115" s="905" t="s">
        <v>0</v>
      </c>
      <c r="BM115" s="903" t="s">
        <v>0</v>
      </c>
      <c r="BN115" s="905" t="s">
        <v>0</v>
      </c>
      <c r="BO115" s="903" t="s">
        <v>0</v>
      </c>
      <c r="BP115" s="905" t="s">
        <v>0</v>
      </c>
      <c r="BQ115" s="903" t="s">
        <v>0</v>
      </c>
      <c r="BR115" s="909">
        <v>67</v>
      </c>
      <c r="BS115" s="903" t="s">
        <v>4577</v>
      </c>
      <c r="BT115" s="909">
        <v>71</v>
      </c>
      <c r="BU115" s="903" t="s">
        <v>4521</v>
      </c>
      <c r="BV115" s="909">
        <v>63</v>
      </c>
      <c r="BW115" s="903" t="s">
        <v>4512</v>
      </c>
      <c r="BX115" s="909">
        <v>88</v>
      </c>
      <c r="BY115" s="903" t="s">
        <v>4513</v>
      </c>
      <c r="BZ115" s="909">
        <v>33</v>
      </c>
      <c r="CA115" s="903" t="s">
        <v>4498</v>
      </c>
      <c r="CB115" s="340">
        <v>10</v>
      </c>
      <c r="CC115" s="249">
        <f>IF(ISBLANK(AL115),0,1)</f>
        <v>0</v>
      </c>
      <c r="CD115" s="414">
        <f>IF(ISBLANK(AM115),0,1)</f>
        <v>0</v>
      </c>
      <c r="CE115" s="414">
        <f>IF(ISBLANK(AN115),0,1)</f>
        <v>1</v>
      </c>
      <c r="CF115" s="414">
        <f>IF(ISBLANK(AO115),0,1)</f>
        <v>0</v>
      </c>
      <c r="CG115" s="414">
        <f>IF(ISBLANK(AP115),0,1)</f>
        <v>0</v>
      </c>
      <c r="CH115" s="436">
        <f>IF(ISBLANK(AQ115),0,1)</f>
        <v>0</v>
      </c>
      <c r="CI115" s="435">
        <f>IF($W115="Dropped","-",DAYS360(X115,Y115,TRUE)/360)</f>
        <v>1.2055555555555555</v>
      </c>
      <c r="CJ115" s="416">
        <f>IF(OR($W115="Pipeline",$W115="Dropped"),"-",IF(OR($AA115="-",$AA115="n/a"),"-",DAYS360(Y115,AA115,TRUE)/360))</f>
        <v>0.44166666666666665</v>
      </c>
      <c r="CK115" s="416">
        <f>IF(OR($W115="Pipeline",$W115="Dropped"),"-",IF($AC115="-","-",IF(OR($AA115="-",$AA115="n/a"),DAYS360(Y115,AC115,TRUE)/360,DAYS360(AA115,AC115,TRUE)/360)))</f>
        <v>9.655555555555555</v>
      </c>
      <c r="CL115" s="416">
        <f>IF(OR($W115="Pipeline",$W115="Dropped"),"-",IF($AC115="-","-",DAYS360(X115,AC115,TRUE)/360))</f>
        <v>11.302777777777777</v>
      </c>
      <c r="CM115" s="437">
        <f>IF(OR($W115="Pipeline",$W115="Dropped"),"-",IF($AC115="-","-",DAYS360(AB115,AC115,TRUE)/360))</f>
        <v>4</v>
      </c>
      <c r="CN115" s="344">
        <f>IF(W115="Closed",IF(AC115="-","-",YEAR(AC115)),"-")</f>
        <v>2007</v>
      </c>
      <c r="CO115" s="344" t="str">
        <f>IF(W115="Closed",IF(OR(BE115="S",BE115="MS",BE115="HS"),"S",IF(OR(BE115="U",BE115="MU",BE115="HU"),"U",IF(OR(BE115="NA",BE115="NR",BE115="NV",BE115="?",BE115="#"),"NR","-"))),"-")</f>
        <v>U</v>
      </c>
      <c r="CP115" s="249">
        <v>2</v>
      </c>
      <c r="CQ115" s="414">
        <v>6</v>
      </c>
      <c r="CR115" s="414">
        <v>0</v>
      </c>
      <c r="CS115" s="414">
        <v>1</v>
      </c>
      <c r="CT115" s="414">
        <v>0</v>
      </c>
      <c r="CU115" s="436">
        <v>0</v>
      </c>
      <c r="CV115" s="432" t="str">
        <f>IF(OR(DC115="-",DC115="",DC115="n/a"),"-",HYPERLINK(DC115,"PAD"))</f>
        <v>PAD</v>
      </c>
      <c r="CW115" s="417" t="str">
        <f>IF(OR(DD115="-",DD115="",DD115="n/a"),"-",HYPERLINK(DD115,"ICR"))</f>
        <v>ICR</v>
      </c>
      <c r="CX115" s="438" t="str">
        <f>IF(OR(DE115="-",DE115="",DE115="n/a"),"-",HYPERLINK(DE115,"IEG"))</f>
        <v>IEG</v>
      </c>
      <c r="CY115" s="687" t="str">
        <f>IF(OR(DF115="-",DF115="",DF115="n/a"),"-",HYPERLINK(DF115,"PPAR"))</f>
        <v>-</v>
      </c>
      <c r="CZ115" s="665" t="str">
        <f>IF(OR(DG115="-",DG115="",DG115="n/a"),"-",HYPERLINK(DG115,"PCR"))</f>
        <v>-</v>
      </c>
      <c r="DA115" s="665" t="str">
        <f>IF(OR(DH115="-",DH115="",DH115="n/a"),"-",HYPERLINK(DH115,"PP"))</f>
        <v>-</v>
      </c>
      <c r="DB115" s="688" t="str">
        <f>IF(OR(DI115="-",DI115="",DI115="n/a"),"-",HYPERLINK(DI115,"TA"))</f>
        <v>-</v>
      </c>
      <c r="DC115" s="897" t="s">
        <v>10789</v>
      </c>
      <c r="DD115" s="897" t="s">
        <v>10790</v>
      </c>
      <c r="DE115" s="897" t="s">
        <v>10791</v>
      </c>
      <c r="DF115" s="897" t="s">
        <v>33</v>
      </c>
      <c r="DG115" s="897" t="s">
        <v>33</v>
      </c>
      <c r="DH115" s="897" t="s">
        <v>33</v>
      </c>
      <c r="DI115" s="897" t="s">
        <v>33</v>
      </c>
      <c r="DJ115" s="806"/>
    </row>
    <row r="116" spans="1:114" ht="14.1" customHeight="1" x14ac:dyDescent="0.25">
      <c r="A116" s="702">
        <f>ROW()-1</f>
        <v>115</v>
      </c>
      <c r="B116" s="713" t="s">
        <v>8280</v>
      </c>
      <c r="C116" s="711" t="str">
        <f>HYPERLINK(E116,"OP")</f>
        <v>OP</v>
      </c>
      <c r="D116" s="711" t="str">
        <f>HYPERLINK(F116,"Prj")</f>
        <v>Prj</v>
      </c>
      <c r="E116" s="631" t="s">
        <v>8859</v>
      </c>
      <c r="F116" s="413" t="s">
        <v>8860</v>
      </c>
      <c r="G116" s="414" t="s">
        <v>33</v>
      </c>
      <c r="H116" s="414" t="s">
        <v>33</v>
      </c>
      <c r="I116" s="694" t="s">
        <v>33</v>
      </c>
      <c r="J116" s="697" t="s">
        <v>8281</v>
      </c>
      <c r="K116" s="727" t="s">
        <v>33</v>
      </c>
      <c r="L116" s="736" t="s">
        <v>193</v>
      </c>
      <c r="M116" s="697" t="s">
        <v>207</v>
      </c>
      <c r="N116" s="736" t="s">
        <v>18</v>
      </c>
      <c r="O116" s="736" t="s">
        <v>1432</v>
      </c>
      <c r="P116" s="1080" t="s">
        <v>1742</v>
      </c>
      <c r="Q116" s="1074" t="s">
        <v>33</v>
      </c>
      <c r="R116" s="698" t="s">
        <v>3565</v>
      </c>
      <c r="S116" s="1041" t="s">
        <v>33</v>
      </c>
      <c r="T116" s="908" t="s">
        <v>8282</v>
      </c>
      <c r="U116" s="905" t="s">
        <v>588</v>
      </c>
      <c r="V116" s="905" t="s">
        <v>1417</v>
      </c>
      <c r="W116" s="1068" t="s">
        <v>1773</v>
      </c>
      <c r="X116" s="1064">
        <v>34606</v>
      </c>
      <c r="Y116" s="1066">
        <v>35418</v>
      </c>
      <c r="Z116" s="1046">
        <v>1997</v>
      </c>
      <c r="AA116" s="1064">
        <v>35744</v>
      </c>
      <c r="AB116" s="1065">
        <v>37256</v>
      </c>
      <c r="AC116" s="1066">
        <v>37925</v>
      </c>
      <c r="AD116" s="1049">
        <v>75</v>
      </c>
      <c r="AE116" s="746">
        <v>0</v>
      </c>
      <c r="AF116" s="744">
        <v>0</v>
      </c>
      <c r="AG116" s="690">
        <v>75</v>
      </c>
      <c r="AH116" s="747" t="s">
        <v>33</v>
      </c>
      <c r="AI116" s="744">
        <v>0</v>
      </c>
      <c r="AJ116" s="1101">
        <v>75</v>
      </c>
      <c r="AK116" s="1102">
        <v>75</v>
      </c>
      <c r="AL116" s="1085"/>
      <c r="AM116" s="632"/>
      <c r="AN116" s="632">
        <v>10</v>
      </c>
      <c r="AO116" s="632"/>
      <c r="AP116" s="632"/>
      <c r="AQ116" s="757"/>
      <c r="AR116" s="778" t="s">
        <v>9343</v>
      </c>
      <c r="AS116" s="784">
        <f>AT116+AU116</f>
        <v>5.57</v>
      </c>
      <c r="AT116" s="784">
        <v>4.41</v>
      </c>
      <c r="AU116" s="785">
        <v>1.1599999999999999</v>
      </c>
      <c r="AV116" s="806" t="s">
        <v>9344</v>
      </c>
      <c r="AW116" s="697" t="s">
        <v>8283</v>
      </c>
      <c r="AX116" s="697" t="s">
        <v>8284</v>
      </c>
      <c r="AY116" s="823" t="s">
        <v>33</v>
      </c>
      <c r="AZ116" s="736"/>
      <c r="BA116" s="736"/>
      <c r="BB116" s="840" t="s">
        <v>26</v>
      </c>
      <c r="BC116" s="841" t="s">
        <v>82</v>
      </c>
      <c r="BD116" s="846" t="s">
        <v>33</v>
      </c>
      <c r="BE116" s="840" t="s">
        <v>22</v>
      </c>
      <c r="BF116" s="841" t="s">
        <v>26</v>
      </c>
      <c r="BG116" s="842" t="s">
        <v>26</v>
      </c>
      <c r="BH116" s="905" t="s">
        <v>1374</v>
      </c>
      <c r="BI116" s="903" t="s">
        <v>4581</v>
      </c>
      <c r="BJ116" s="905" t="s">
        <v>4485</v>
      </c>
      <c r="BK116" s="903" t="s">
        <v>10472</v>
      </c>
      <c r="BL116" s="905" t="s">
        <v>0</v>
      </c>
      <c r="BM116" s="903" t="s">
        <v>0</v>
      </c>
      <c r="BN116" s="905" t="s">
        <v>0</v>
      </c>
      <c r="BO116" s="903" t="s">
        <v>0</v>
      </c>
      <c r="BP116" s="905" t="s">
        <v>0</v>
      </c>
      <c r="BQ116" s="903" t="s">
        <v>0</v>
      </c>
      <c r="BR116" s="909">
        <v>78</v>
      </c>
      <c r="BS116" s="903" t="s">
        <v>4511</v>
      </c>
      <c r="BT116" s="905" t="s">
        <v>0</v>
      </c>
      <c r="BU116" s="903" t="s">
        <v>4492</v>
      </c>
      <c r="BV116" s="905" t="s">
        <v>0</v>
      </c>
      <c r="BW116" s="903" t="s">
        <v>4492</v>
      </c>
      <c r="BX116" s="905" t="s">
        <v>0</v>
      </c>
      <c r="BY116" s="903" t="s">
        <v>4492</v>
      </c>
      <c r="BZ116" s="905" t="s">
        <v>0</v>
      </c>
      <c r="CA116" s="903" t="s">
        <v>4492</v>
      </c>
      <c r="CB116" s="340">
        <v>10</v>
      </c>
      <c r="CC116" s="249">
        <f>IF(ISBLANK(AL116),0,1)</f>
        <v>0</v>
      </c>
      <c r="CD116" s="414">
        <f>IF(ISBLANK(AM116),0,1)</f>
        <v>0</v>
      </c>
      <c r="CE116" s="414">
        <f>IF(ISBLANK(AN116),0,1)</f>
        <v>1</v>
      </c>
      <c r="CF116" s="414">
        <f>IF(ISBLANK(AO116),0,1)</f>
        <v>0</v>
      </c>
      <c r="CG116" s="414">
        <f>IF(ISBLANK(AP116),0,1)</f>
        <v>0</v>
      </c>
      <c r="CH116" s="436">
        <f>IF(ISBLANK(AQ116),0,1)</f>
        <v>0</v>
      </c>
      <c r="CI116" s="435">
        <f>IF($W116="Dropped","-",DAYS360(X116,Y116,TRUE)/360)</f>
        <v>2.2222222222222223</v>
      </c>
      <c r="CJ116" s="416">
        <f>IF(OR($W116="Pipeline",$W116="Dropped"),"-",IF(OR($AA116="-",$AA116="n/a"),"-",DAYS360(Y116,AA116,TRUE)/360))</f>
        <v>0.89166666666666672</v>
      </c>
      <c r="CK116" s="416">
        <f>IF(OR($W116="Pipeline",$W116="Dropped"),"-",IF($AC116="-","-",IF(OR($AA116="-",$AA116="n/a"),DAYS360(Y116,AC116,TRUE)/360,DAYS360(AA116,AC116,TRUE)/360)))</f>
        <v>5.9722222222222223</v>
      </c>
      <c r="CL116" s="416">
        <f>IF(OR($W116="Pipeline",$W116="Dropped"),"-",IF($AC116="-","-",DAYS360(X116,AC116,TRUE)/360))</f>
        <v>9.0861111111111104</v>
      </c>
      <c r="CM116" s="437">
        <f>IF(OR($W116="Pipeline",$W116="Dropped"),"-",IF($AC116="-","-",DAYS360(AB116,AC116,TRUE)/360))</f>
        <v>1.8333333333333333</v>
      </c>
      <c r="CN116" s="344">
        <f>IF(W116="Closed",IF(AC116="-","-",YEAR(AC116)),"-")</f>
        <v>2003</v>
      </c>
      <c r="CO116" s="344" t="str">
        <f>IF(W116="Closed",IF(OR(BE116="S",BE116="MS",BE116="HS"),"S",IF(OR(BE116="U",BE116="MU",BE116="HU"),"U",IF(OR(BE116="NA",BE116="NR",BE116="NV",BE116="?",BE116="#"),"NR","-"))),"-")</f>
        <v>S</v>
      </c>
      <c r="CP116" s="249">
        <v>1</v>
      </c>
      <c r="CQ116" s="414">
        <v>0</v>
      </c>
      <c r="CR116" s="414">
        <v>0</v>
      </c>
      <c r="CS116" s="414">
        <v>0</v>
      </c>
      <c r="CT116" s="414">
        <v>0</v>
      </c>
      <c r="CU116" s="436">
        <v>0</v>
      </c>
      <c r="CV116" s="432" t="str">
        <f>IF(OR(DC116="-",DC116="",DC116="n/a"),"-",HYPERLINK(DC116,"PAD"))</f>
        <v>-</v>
      </c>
      <c r="CW116" s="417" t="str">
        <f>IF(OR(DD116="-",DD116="",DD116="n/a"),"-",HYPERLINK(DD116,"ICR"))</f>
        <v>ICR</v>
      </c>
      <c r="CX116" s="438" t="str">
        <f>IF(OR(DE116="-",DE116="",DE116="n/a"),"-",HYPERLINK(DE116,"IEG"))</f>
        <v>IEG</v>
      </c>
      <c r="CY116" s="687" t="str">
        <f>IF(OR(DF116="-",DF116="",DF116="n/a"),"-",HYPERLINK(DF116,"PPAR"))</f>
        <v>-</v>
      </c>
      <c r="CZ116" s="665" t="str">
        <f>IF(OR(DG116="-",DG116="",DG116="n/a"),"-",HYPERLINK(DG116,"PCR"))</f>
        <v>-</v>
      </c>
      <c r="DA116" s="665" t="str">
        <f>IF(OR(DH116="-",DH116="",DH116="n/a"),"-",HYPERLINK(DH116,"PP"))</f>
        <v>-</v>
      </c>
      <c r="DB116" s="688" t="str">
        <f>IF(OR(DI116="-",DI116="",DI116="n/a"),"-",HYPERLINK(DI116,"TA"))</f>
        <v>-</v>
      </c>
      <c r="DC116" s="897" t="s">
        <v>33</v>
      </c>
      <c r="DD116" s="897" t="s">
        <v>10792</v>
      </c>
      <c r="DE116" s="897" t="s">
        <v>10793</v>
      </c>
      <c r="DF116" s="897" t="s">
        <v>33</v>
      </c>
      <c r="DG116" s="897" t="s">
        <v>33</v>
      </c>
      <c r="DH116" s="897" t="s">
        <v>33</v>
      </c>
      <c r="DI116" s="897" t="s">
        <v>33</v>
      </c>
      <c r="DJ116" s="734"/>
    </row>
    <row r="117" spans="1:114" ht="14.1" customHeight="1" x14ac:dyDescent="0.25">
      <c r="A117" s="702">
        <f>ROW()-1</f>
        <v>116</v>
      </c>
      <c r="B117" s="713" t="s">
        <v>7712</v>
      </c>
      <c r="C117" s="711" t="str">
        <f>HYPERLINK(E117,"OP")</f>
        <v>OP</v>
      </c>
      <c r="D117" s="711" t="str">
        <f>HYPERLINK(F117,"Prj")</f>
        <v>Prj</v>
      </c>
      <c r="E117" s="631" t="s">
        <v>8523</v>
      </c>
      <c r="F117" s="413" t="s">
        <v>8524</v>
      </c>
      <c r="G117" s="414" t="s">
        <v>33</v>
      </c>
      <c r="H117" s="414" t="s">
        <v>33</v>
      </c>
      <c r="I117" s="694" t="s">
        <v>33</v>
      </c>
      <c r="J117" s="697" t="s">
        <v>7713</v>
      </c>
      <c r="K117" s="727" t="s">
        <v>33</v>
      </c>
      <c r="L117" s="736" t="s">
        <v>193</v>
      </c>
      <c r="M117" s="697" t="s">
        <v>220</v>
      </c>
      <c r="N117" s="736" t="s">
        <v>18</v>
      </c>
      <c r="O117" s="736" t="s">
        <v>71</v>
      </c>
      <c r="P117" s="1080" t="s">
        <v>36</v>
      </c>
      <c r="Q117" s="1074" t="s">
        <v>33</v>
      </c>
      <c r="R117" s="698" t="s">
        <v>33</v>
      </c>
      <c r="S117" s="1041" t="s">
        <v>33</v>
      </c>
      <c r="T117" s="908" t="s">
        <v>7714</v>
      </c>
      <c r="U117" s="905" t="s">
        <v>585</v>
      </c>
      <c r="V117" s="905" t="s">
        <v>1415</v>
      </c>
      <c r="W117" s="1068" t="s">
        <v>1773</v>
      </c>
      <c r="X117" s="1064">
        <v>35688</v>
      </c>
      <c r="Y117" s="1066">
        <v>35948</v>
      </c>
      <c r="Z117" s="1046">
        <v>1998</v>
      </c>
      <c r="AA117" s="1064">
        <v>36136</v>
      </c>
      <c r="AB117" s="1065">
        <v>37680</v>
      </c>
      <c r="AC117" s="1066">
        <v>38352</v>
      </c>
      <c r="AD117" s="1049">
        <v>0</v>
      </c>
      <c r="AE117" s="746">
        <v>24</v>
      </c>
      <c r="AF117" s="744">
        <v>0</v>
      </c>
      <c r="AG117" s="690">
        <v>24</v>
      </c>
      <c r="AH117" s="747" t="s">
        <v>33</v>
      </c>
      <c r="AI117" s="744">
        <v>0</v>
      </c>
      <c r="AJ117" s="1101">
        <v>24</v>
      </c>
      <c r="AK117" s="1102">
        <v>23.503843060000001</v>
      </c>
      <c r="AL117" s="1085"/>
      <c r="AM117" s="632"/>
      <c r="AN117" s="632">
        <v>3</v>
      </c>
      <c r="AO117" s="632"/>
      <c r="AP117" s="632"/>
      <c r="AQ117" s="757"/>
      <c r="AR117" s="778" t="s">
        <v>9162</v>
      </c>
      <c r="AS117" s="784">
        <f>AT117+AU117</f>
        <v>6.24</v>
      </c>
      <c r="AT117" s="784">
        <v>5.44</v>
      </c>
      <c r="AU117" s="785">
        <v>0.8</v>
      </c>
      <c r="AV117" s="734" t="s">
        <v>9097</v>
      </c>
      <c r="AW117" s="697" t="s">
        <v>7424</v>
      </c>
      <c r="AX117" s="697" t="s">
        <v>7715</v>
      </c>
      <c r="AY117" s="823" t="s">
        <v>33</v>
      </c>
      <c r="AZ117" s="736"/>
      <c r="BA117" s="736"/>
      <c r="BB117" s="840" t="s">
        <v>26</v>
      </c>
      <c r="BC117" s="841" t="s">
        <v>26</v>
      </c>
      <c r="BD117" s="846" t="s">
        <v>33</v>
      </c>
      <c r="BE117" s="840" t="s">
        <v>26</v>
      </c>
      <c r="BF117" s="841" t="s">
        <v>26</v>
      </c>
      <c r="BG117" s="842" t="s">
        <v>26</v>
      </c>
      <c r="BH117" s="905" t="s">
        <v>13072</v>
      </c>
      <c r="BI117" s="903" t="s">
        <v>4508</v>
      </c>
      <c r="BJ117" s="905" t="s">
        <v>4485</v>
      </c>
      <c r="BK117" s="903" t="s">
        <v>10472</v>
      </c>
      <c r="BL117" s="905" t="s">
        <v>13078</v>
      </c>
      <c r="BM117" s="903" t="s">
        <v>13872</v>
      </c>
      <c r="BN117" s="905" t="s">
        <v>0</v>
      </c>
      <c r="BO117" s="903" t="s">
        <v>0</v>
      </c>
      <c r="BP117" s="905" t="s">
        <v>0</v>
      </c>
      <c r="BQ117" s="903" t="s">
        <v>0</v>
      </c>
      <c r="BR117" s="909">
        <v>67</v>
      </c>
      <c r="BS117" s="903" t="s">
        <v>4577</v>
      </c>
      <c r="BT117" s="909">
        <v>68</v>
      </c>
      <c r="BU117" s="903" t="s">
        <v>4557</v>
      </c>
      <c r="BV117" s="909">
        <v>59</v>
      </c>
      <c r="BW117" s="903" t="s">
        <v>4510</v>
      </c>
      <c r="BX117" s="909">
        <v>25</v>
      </c>
      <c r="BY117" s="903" t="s">
        <v>4489</v>
      </c>
      <c r="BZ117" s="909">
        <v>33</v>
      </c>
      <c r="CA117" s="903" t="s">
        <v>4498</v>
      </c>
      <c r="CB117" s="340">
        <v>10</v>
      </c>
      <c r="CC117" s="249">
        <f>IF(ISBLANK(AL117),0,1)</f>
        <v>0</v>
      </c>
      <c r="CD117" s="414">
        <f>IF(ISBLANK(AM117),0,1)</f>
        <v>0</v>
      </c>
      <c r="CE117" s="414">
        <f>IF(ISBLANK(AN117),0,1)</f>
        <v>1</v>
      </c>
      <c r="CF117" s="414">
        <f>IF(ISBLANK(AO117),0,1)</f>
        <v>0</v>
      </c>
      <c r="CG117" s="414">
        <f>IF(ISBLANK(AP117),0,1)</f>
        <v>0</v>
      </c>
      <c r="CH117" s="436">
        <f>IF(ISBLANK(AQ117),0,1)</f>
        <v>0</v>
      </c>
      <c r="CI117" s="435">
        <f>IF($W117="Dropped","-",DAYS360(X117,Y117,TRUE)/360)</f>
        <v>0.71388888888888891</v>
      </c>
      <c r="CJ117" s="416">
        <f>IF(OR($W117="Pipeline",$W117="Dropped"),"-",IF(OR($AA117="-",$AA117="n/a"),"-",DAYS360(Y117,AA117,TRUE)/360))</f>
        <v>0.51388888888888884</v>
      </c>
      <c r="CK117" s="416">
        <f>IF(OR($W117="Pipeline",$W117="Dropped"),"-",IF($AC117="-","-",IF(OR($AA117="-",$AA117="n/a"),DAYS360(Y117,AC117,TRUE)/360,DAYS360(AA117,AC117,TRUE)/360)))</f>
        <v>6.0638888888888891</v>
      </c>
      <c r="CL117" s="416">
        <f>IF(OR($W117="Pipeline",$W117="Dropped"),"-",IF($AC117="-","-",DAYS360(X117,AC117,TRUE)/360))</f>
        <v>7.291666666666667</v>
      </c>
      <c r="CM117" s="437">
        <f>IF(OR($W117="Pipeline",$W117="Dropped"),"-",IF($AC117="-","-",DAYS360(AB117,AC117,TRUE)/360))</f>
        <v>1.8388888888888888</v>
      </c>
      <c r="CN117" s="344">
        <f>IF(W117="Closed",IF(AC117="-","-",YEAR(AC117)),"-")</f>
        <v>2004</v>
      </c>
      <c r="CO117" s="344" t="str">
        <f>IF(W117="Closed",IF(OR(BE117="S",BE117="MS",BE117="HS"),"S",IF(OR(BE117="U",BE117="MU",BE117="HU"),"U",IF(OR(BE117="NA",BE117="NR",BE117="NV",BE117="?",BE117="#"),"NR","-"))),"-")</f>
        <v>S</v>
      </c>
      <c r="CP117" s="249">
        <v>1</v>
      </c>
      <c r="CQ117" s="414">
        <v>2</v>
      </c>
      <c r="CR117" s="414">
        <v>5</v>
      </c>
      <c r="CS117" s="414">
        <v>1</v>
      </c>
      <c r="CT117" s="414">
        <v>0</v>
      </c>
      <c r="CU117" s="436">
        <v>0</v>
      </c>
      <c r="CV117" s="432" t="str">
        <f>IF(OR(DC117="-",DC117="",DC117="n/a"),"-",HYPERLINK(DC117,"PAD"))</f>
        <v>PAD</v>
      </c>
      <c r="CW117" s="417" t="str">
        <f>IF(OR(DD117="-",DD117="",DD117="n/a"),"-",HYPERLINK(DD117,"ICR"))</f>
        <v>ICR</v>
      </c>
      <c r="CX117" s="438" t="str">
        <f>IF(OR(DE117="-",DE117="",DE117="n/a"),"-",HYPERLINK(DE117,"IEG"))</f>
        <v>IEG</v>
      </c>
      <c r="CY117" s="687" t="str">
        <f>IF(OR(DF117="-",DF117="",DF117="n/a"),"-",HYPERLINK(DF117,"PPAR"))</f>
        <v>-</v>
      </c>
      <c r="CZ117" s="665" t="str">
        <f>IF(OR(DG117="-",DG117="",DG117="n/a"),"-",HYPERLINK(DG117,"PCR"))</f>
        <v>-</v>
      </c>
      <c r="DA117" s="665" t="str">
        <f>IF(OR(DH117="-",DH117="",DH117="n/a"),"-",HYPERLINK(DH117,"PP"))</f>
        <v>-</v>
      </c>
      <c r="DB117" s="688" t="str">
        <f>IF(OR(DI117="-",DI117="",DI117="n/a"),"-",HYPERLINK(DI117,"TA"))</f>
        <v>-</v>
      </c>
      <c r="DC117" s="897" t="s">
        <v>10794</v>
      </c>
      <c r="DD117" s="897" t="s">
        <v>10795</v>
      </c>
      <c r="DE117" s="897" t="s">
        <v>10796</v>
      </c>
      <c r="DF117" s="897" t="s">
        <v>33</v>
      </c>
      <c r="DG117" s="897" t="s">
        <v>33</v>
      </c>
      <c r="DH117" s="897" t="s">
        <v>33</v>
      </c>
      <c r="DI117" s="897" t="s">
        <v>33</v>
      </c>
      <c r="DJ117" s="734"/>
    </row>
    <row r="118" spans="1:114" ht="14.1" customHeight="1" x14ac:dyDescent="0.25">
      <c r="A118" s="703">
        <f>ROW()-1</f>
        <v>117</v>
      </c>
      <c r="B118" s="710" t="s">
        <v>356</v>
      </c>
      <c r="C118" s="711" t="str">
        <f>HYPERLINK(E118,"OP")</f>
        <v>OP</v>
      </c>
      <c r="D118" s="711" t="str">
        <f>HYPERLINK(F118,"Prj")</f>
        <v>Prj</v>
      </c>
      <c r="E118" s="704" t="s">
        <v>6058</v>
      </c>
      <c r="F118" s="415" t="s">
        <v>6099</v>
      </c>
      <c r="G118" s="414" t="s">
        <v>33</v>
      </c>
      <c r="H118" s="414" t="s">
        <v>33</v>
      </c>
      <c r="I118" s="694" t="s">
        <v>33</v>
      </c>
      <c r="J118" s="686" t="s">
        <v>357</v>
      </c>
      <c r="K118" s="199" t="s">
        <v>33</v>
      </c>
      <c r="L118" s="693" t="s">
        <v>153</v>
      </c>
      <c r="M118" s="696" t="s">
        <v>1046</v>
      </c>
      <c r="N118" s="693" t="s">
        <v>18</v>
      </c>
      <c r="O118" s="693" t="s">
        <v>30</v>
      </c>
      <c r="P118" s="1080" t="s">
        <v>1419</v>
      </c>
      <c r="Q118" s="1074" t="s">
        <v>33</v>
      </c>
      <c r="R118" s="698" t="s">
        <v>33</v>
      </c>
      <c r="S118" s="1041" t="s">
        <v>33</v>
      </c>
      <c r="T118" s="908" t="s">
        <v>3639</v>
      </c>
      <c r="U118" s="905" t="s">
        <v>13826</v>
      </c>
      <c r="V118" s="905" t="s">
        <v>612</v>
      </c>
      <c r="W118" s="1068" t="s">
        <v>1773</v>
      </c>
      <c r="X118" s="1064">
        <v>34502</v>
      </c>
      <c r="Y118" s="1066">
        <v>34963</v>
      </c>
      <c r="Z118" s="1046">
        <v>1996</v>
      </c>
      <c r="AA118" s="1064">
        <v>35186</v>
      </c>
      <c r="AB118" s="1065">
        <v>36707</v>
      </c>
      <c r="AC118" s="1066">
        <v>37621</v>
      </c>
      <c r="AD118" s="1050">
        <v>62</v>
      </c>
      <c r="AE118" s="749">
        <v>0</v>
      </c>
      <c r="AF118" s="744">
        <v>0</v>
      </c>
      <c r="AG118" s="690">
        <v>62</v>
      </c>
      <c r="AH118" s="747" t="s">
        <v>33</v>
      </c>
      <c r="AI118" s="744">
        <v>0</v>
      </c>
      <c r="AJ118" s="1099">
        <v>44.184870910000001</v>
      </c>
      <c r="AK118" s="1100">
        <v>44.184870910000001</v>
      </c>
      <c r="AL118" s="1086"/>
      <c r="AM118" s="760" t="s">
        <v>2953</v>
      </c>
      <c r="AN118" s="760"/>
      <c r="AO118" s="760"/>
      <c r="AP118" s="760"/>
      <c r="AQ118" s="761" t="s">
        <v>431</v>
      </c>
      <c r="AR118" s="779" t="s">
        <v>2966</v>
      </c>
      <c r="AS118" s="781">
        <f>AT118+AU118</f>
        <v>77.25</v>
      </c>
      <c r="AT118" s="781">
        <f>1.16+1.15+37.25+4.62</f>
        <v>44.18</v>
      </c>
      <c r="AU118" s="782">
        <f>0.04+15.86+16.54+0.63</f>
        <v>33.07</v>
      </c>
      <c r="AV118" s="807" t="s">
        <v>2967</v>
      </c>
      <c r="AW118" s="686" t="s">
        <v>1935</v>
      </c>
      <c r="AX118" s="686" t="s">
        <v>2214</v>
      </c>
      <c r="AY118" s="819">
        <v>37606</v>
      </c>
      <c r="AZ118" s="721" t="s">
        <v>26</v>
      </c>
      <c r="BA118" s="693" t="s">
        <v>26</v>
      </c>
      <c r="BB118" s="625" t="s">
        <v>26</v>
      </c>
      <c r="BC118" s="626" t="s">
        <v>26</v>
      </c>
      <c r="BD118" s="633" t="s">
        <v>26</v>
      </c>
      <c r="BE118" s="625" t="s">
        <v>22</v>
      </c>
      <c r="BF118" s="626" t="s">
        <v>26</v>
      </c>
      <c r="BG118" s="633" t="s">
        <v>112</v>
      </c>
      <c r="BH118" s="905" t="s">
        <v>4485</v>
      </c>
      <c r="BI118" s="903" t="s">
        <v>10472</v>
      </c>
      <c r="BJ118" s="905" t="s">
        <v>0</v>
      </c>
      <c r="BK118" s="903" t="s">
        <v>0</v>
      </c>
      <c r="BL118" s="905" t="s">
        <v>0</v>
      </c>
      <c r="BM118" s="903" t="s">
        <v>0</v>
      </c>
      <c r="BN118" s="905" t="s">
        <v>0</v>
      </c>
      <c r="BO118" s="903" t="s">
        <v>0</v>
      </c>
      <c r="BP118" s="905" t="s">
        <v>0</v>
      </c>
      <c r="BQ118" s="903" t="s">
        <v>0</v>
      </c>
      <c r="BR118" s="909">
        <v>28</v>
      </c>
      <c r="BS118" s="903" t="s">
        <v>4500</v>
      </c>
      <c r="BT118" s="909">
        <v>27</v>
      </c>
      <c r="BU118" s="903" t="s">
        <v>4490</v>
      </c>
      <c r="BV118" s="909">
        <v>25</v>
      </c>
      <c r="BW118" s="903" t="s">
        <v>4489</v>
      </c>
      <c r="BX118" s="909">
        <v>33</v>
      </c>
      <c r="BY118" s="903" t="s">
        <v>4498</v>
      </c>
      <c r="BZ118" s="905" t="s">
        <v>0</v>
      </c>
      <c r="CA118" s="903" t="s">
        <v>4492</v>
      </c>
      <c r="CB118" s="340">
        <v>10</v>
      </c>
      <c r="CC118" s="249">
        <f>IF(ISBLANK(AL118),0,1)</f>
        <v>0</v>
      </c>
      <c r="CD118" s="414">
        <f>IF(ISBLANK(AM118),0,1)</f>
        <v>1</v>
      </c>
      <c r="CE118" s="414">
        <f>IF(ISBLANK(AN118),0,1)</f>
        <v>0</v>
      </c>
      <c r="CF118" s="414">
        <f>IF(ISBLANK(AO118),0,1)</f>
        <v>0</v>
      </c>
      <c r="CG118" s="414">
        <f>IF(ISBLANK(AP118),0,1)</f>
        <v>0</v>
      </c>
      <c r="CH118" s="436">
        <f>IF(ISBLANK(AQ118),0,1)</f>
        <v>1</v>
      </c>
      <c r="CI118" s="435">
        <f>IF($W118="Dropped","-",DAYS360(X118,Y118,TRUE)/360)</f>
        <v>1.2611111111111111</v>
      </c>
      <c r="CJ118" s="416">
        <f>IF(OR($W118="Pipeline",$W118="Dropped"),"-",IF(OR($AA118="-",$AA118="n/a"),"-",DAYS360(Y118,AA118,TRUE)/360))</f>
        <v>0.61111111111111116</v>
      </c>
      <c r="CK118" s="416">
        <f>IF(OR($W118="Pipeline",$W118="Dropped"),"-",IF($AC118="-","-",IF(OR($AA118="-",$AA118="n/a"),DAYS360(Y118,AC118,TRUE)/360,DAYS360(AA118,AC118,TRUE)/360)))</f>
        <v>6.6638888888888888</v>
      </c>
      <c r="CL118" s="416">
        <f>IF(OR($W118="Pipeline",$W118="Dropped"),"-",IF($AC118="-","-",DAYS360(X118,AC118,TRUE)/360))</f>
        <v>8.5361111111111114</v>
      </c>
      <c r="CM118" s="437">
        <f>IF(OR($W118="Pipeline",$W118="Dropped"),"-",IF($AC118="-","-",DAYS360(AB118,AC118,TRUE)/360))</f>
        <v>2.5</v>
      </c>
      <c r="CN118" s="344">
        <f>IF(W118="Closed",IF(AC118="-","-",YEAR(AC118)),"-")</f>
        <v>2002</v>
      </c>
      <c r="CO118" s="344" t="str">
        <f>IF(W118="Closed",IF(OR(BE118="S",BE118="MS",BE118="HS"),"S",IF(OR(BE118="U",BE118="MU",BE118="HU"),"U",IF(OR(BE118="NA",BE118="NR",BE118="NV",BE118="?",BE118="#"),"NR","-"))),"-")</f>
        <v>S</v>
      </c>
      <c r="CP118" s="249">
        <v>2</v>
      </c>
      <c r="CQ118" s="414">
        <v>14</v>
      </c>
      <c r="CR118" s="414">
        <v>1</v>
      </c>
      <c r="CS118" s="414">
        <v>1</v>
      </c>
      <c r="CT118" s="414">
        <v>0</v>
      </c>
      <c r="CU118" s="436">
        <v>0</v>
      </c>
      <c r="CV118" s="432" t="str">
        <f>IF(OR(DC118="-",DC118="",DC118="n/a"),"-",HYPERLINK(DC118,"PAD"))</f>
        <v>-</v>
      </c>
      <c r="CW118" s="417" t="str">
        <f>IF(OR(DD118="-",DD118="",DD118="n/a"),"-",HYPERLINK(DD118,"ICR"))</f>
        <v>ICR</v>
      </c>
      <c r="CX118" s="438" t="str">
        <f>IF(OR(DE118="-",DE118="",DE118="n/a"),"-",HYPERLINK(DE118,"IEG"))</f>
        <v>IEG</v>
      </c>
      <c r="CY118" s="687" t="str">
        <f>IF(OR(DF118="-",DF118="",DF118="n/a"),"-",HYPERLINK(DF118,"PPAR"))</f>
        <v>-</v>
      </c>
      <c r="CZ118" s="665" t="str">
        <f>IF(OR(DG118="-",DG118="",DG118="n/a"),"-",HYPERLINK(DG118,"PCR"))</f>
        <v>-</v>
      </c>
      <c r="DA118" s="665" t="str">
        <f>IF(OR(DH118="-",DH118="",DH118="n/a"),"-",HYPERLINK(DH118,"PP"))</f>
        <v>-</v>
      </c>
      <c r="DB118" s="688" t="str">
        <f>IF(OR(DI118="-",DI118="",DI118="n/a"),"-",HYPERLINK(DI118,"TA"))</f>
        <v>-</v>
      </c>
      <c r="DC118" s="897" t="s">
        <v>33</v>
      </c>
      <c r="DD118" s="897" t="s">
        <v>10797</v>
      </c>
      <c r="DE118" s="897" t="s">
        <v>10798</v>
      </c>
      <c r="DF118" s="897" t="s">
        <v>33</v>
      </c>
      <c r="DG118" s="897" t="s">
        <v>33</v>
      </c>
      <c r="DH118" s="897" t="s">
        <v>33</v>
      </c>
      <c r="DI118" s="897" t="s">
        <v>33</v>
      </c>
      <c r="DJ118" s="734"/>
    </row>
    <row r="119" spans="1:114" ht="14.1" customHeight="1" x14ac:dyDescent="0.25">
      <c r="A119" s="702">
        <f>ROW()-1</f>
        <v>118</v>
      </c>
      <c r="B119" s="713" t="s">
        <v>9409</v>
      </c>
      <c r="C119" s="711" t="str">
        <f>HYPERLINK(E119,"OP")</f>
        <v>OP</v>
      </c>
      <c r="D119" s="711" t="str">
        <f>HYPERLINK(F119,"Prj")</f>
        <v>Prj</v>
      </c>
      <c r="E119" s="705" t="s">
        <v>9734</v>
      </c>
      <c r="F119" s="424" t="s">
        <v>9735</v>
      </c>
      <c r="G119" s="414" t="s">
        <v>33</v>
      </c>
      <c r="H119" s="414" t="s">
        <v>33</v>
      </c>
      <c r="I119" s="694" t="s">
        <v>33</v>
      </c>
      <c r="J119" s="695" t="s">
        <v>9558</v>
      </c>
      <c r="K119" s="727" t="s">
        <v>33</v>
      </c>
      <c r="L119" s="735" t="s">
        <v>153</v>
      </c>
      <c r="M119" s="695" t="s">
        <v>611</v>
      </c>
      <c r="N119" s="735" t="s">
        <v>18</v>
      </c>
      <c r="O119" s="735" t="s">
        <v>30</v>
      </c>
      <c r="P119" s="1080" t="s">
        <v>1761</v>
      </c>
      <c r="Q119" s="1074" t="s">
        <v>33</v>
      </c>
      <c r="R119" s="698" t="s">
        <v>33</v>
      </c>
      <c r="S119" s="1041" t="s">
        <v>33</v>
      </c>
      <c r="T119" s="908" t="s">
        <v>9559</v>
      </c>
      <c r="U119" s="905" t="s">
        <v>13824</v>
      </c>
      <c r="V119" s="905" t="s">
        <v>1774</v>
      </c>
      <c r="W119" s="1068" t="s">
        <v>1773</v>
      </c>
      <c r="X119" s="1064">
        <v>37292</v>
      </c>
      <c r="Y119" s="1066">
        <v>37796</v>
      </c>
      <c r="Z119" s="1046">
        <v>2003</v>
      </c>
      <c r="AA119" s="1064">
        <v>38198</v>
      </c>
      <c r="AB119" s="1065">
        <v>41090</v>
      </c>
      <c r="AC119" s="1066">
        <v>41394</v>
      </c>
      <c r="AD119" s="1051">
        <v>195.13</v>
      </c>
      <c r="AE119" s="746">
        <v>0</v>
      </c>
      <c r="AF119" s="744">
        <v>0</v>
      </c>
      <c r="AG119" s="690">
        <v>195.13</v>
      </c>
      <c r="AH119" s="747">
        <v>15.715</v>
      </c>
      <c r="AI119" s="744">
        <v>0</v>
      </c>
      <c r="AJ119" s="1103">
        <v>89.68</v>
      </c>
      <c r="AK119" s="1104">
        <v>81.307736210000002</v>
      </c>
      <c r="AL119" s="646"/>
      <c r="AM119" s="647"/>
      <c r="AN119" s="647">
        <v>6</v>
      </c>
      <c r="AO119" s="647"/>
      <c r="AP119" s="647"/>
      <c r="AQ119" s="648"/>
      <c r="AR119" s="778" t="s">
        <v>9933</v>
      </c>
      <c r="AS119" s="649">
        <v>2.2999999999999998</v>
      </c>
      <c r="AT119" s="649">
        <v>2.2999999999999998</v>
      </c>
      <c r="AU119" s="650">
        <v>0</v>
      </c>
      <c r="AV119" s="686" t="s">
        <v>9934</v>
      </c>
      <c r="AW119" s="695" t="s">
        <v>5039</v>
      </c>
      <c r="AX119" s="695" t="s">
        <v>9560</v>
      </c>
      <c r="AY119" s="822">
        <v>41392</v>
      </c>
      <c r="AZ119" s="735" t="s">
        <v>22</v>
      </c>
      <c r="BA119" s="735" t="s">
        <v>22</v>
      </c>
      <c r="BB119" s="843" t="s">
        <v>22</v>
      </c>
      <c r="BC119" s="844" t="s">
        <v>22</v>
      </c>
      <c r="BD119" s="845" t="s">
        <v>22</v>
      </c>
      <c r="BE119" s="856" t="s">
        <v>22</v>
      </c>
      <c r="BF119" s="852" t="s">
        <v>22</v>
      </c>
      <c r="BG119" s="846" t="s">
        <v>45</v>
      </c>
      <c r="BH119" s="905" t="s">
        <v>4580</v>
      </c>
      <c r="BI119" s="903" t="s">
        <v>10478</v>
      </c>
      <c r="BJ119" s="905" t="s">
        <v>4634</v>
      </c>
      <c r="BK119" s="903" t="s">
        <v>4635</v>
      </c>
      <c r="BL119" s="905" t="s">
        <v>4485</v>
      </c>
      <c r="BM119" s="903" t="s">
        <v>10472</v>
      </c>
      <c r="BN119" s="905" t="s">
        <v>0</v>
      </c>
      <c r="BO119" s="903" t="s">
        <v>0</v>
      </c>
      <c r="BP119" s="905" t="s">
        <v>0</v>
      </c>
      <c r="BQ119" s="903" t="s">
        <v>0</v>
      </c>
      <c r="BR119" s="909">
        <v>34</v>
      </c>
      <c r="BS119" s="903" t="s">
        <v>4491</v>
      </c>
      <c r="BT119" s="909">
        <v>36</v>
      </c>
      <c r="BU119" s="903" t="s">
        <v>4565</v>
      </c>
      <c r="BV119" s="909">
        <v>43</v>
      </c>
      <c r="BW119" s="903" t="s">
        <v>4496</v>
      </c>
      <c r="BX119" s="909">
        <v>75</v>
      </c>
      <c r="BY119" s="903" t="s">
        <v>4595</v>
      </c>
      <c r="BZ119" s="905" t="s">
        <v>0</v>
      </c>
      <c r="CA119" s="903" t="s">
        <v>4492</v>
      </c>
      <c r="CB119" s="340">
        <v>10</v>
      </c>
      <c r="CC119" s="249">
        <f>IF(ISBLANK(AL119),0,1)</f>
        <v>0</v>
      </c>
      <c r="CD119" s="414">
        <f>IF(ISBLANK(AM119),0,1)</f>
        <v>0</v>
      </c>
      <c r="CE119" s="414">
        <f>IF(ISBLANK(AN119),0,1)</f>
        <v>1</v>
      </c>
      <c r="CF119" s="414">
        <f>IF(ISBLANK(AO119),0,1)</f>
        <v>0</v>
      </c>
      <c r="CG119" s="414">
        <f>IF(ISBLANK(AP119),0,1)</f>
        <v>0</v>
      </c>
      <c r="CH119" s="436">
        <f>IF(ISBLANK(AQ119),0,1)</f>
        <v>0</v>
      </c>
      <c r="CI119" s="435">
        <f>IF($W119="Dropped","-",DAYS360(X119,Y119,TRUE)/360)</f>
        <v>1.3861111111111111</v>
      </c>
      <c r="CJ119" s="416">
        <f>IF(OR($W119="Pipeline",$W119="Dropped"),"-",IF(OR($AA119="-",$AA119="n/a"),"-",DAYS360(Y119,AA119,TRUE)/360))</f>
        <v>1.1000000000000001</v>
      </c>
      <c r="CK119" s="416">
        <f>IF(OR($W119="Pipeline",$W119="Dropped"),"-",IF($AC119="-","-",IF(OR($AA119="-",$AA119="n/a"),DAYS360(Y119,AC119,TRUE)/360,DAYS360(AA119,AC119,TRUE)/360)))</f>
        <v>8.75</v>
      </c>
      <c r="CL119" s="416">
        <f>IF(OR($W119="Pipeline",$W119="Dropped"),"-",IF($AC119="-","-",DAYS360(X119,AC119,TRUE)/360))</f>
        <v>11.236111111111111</v>
      </c>
      <c r="CM119" s="437">
        <f>IF(OR($W119="Pipeline",$W119="Dropped"),"-",IF($AC119="-","-",DAYS360(AB119,AC119,TRUE)/360))</f>
        <v>0.83333333333333337</v>
      </c>
      <c r="CN119" s="344">
        <f>IF(W119="Closed",IF(AC119="-","-",YEAR(AC119)),"-")</f>
        <v>2013</v>
      </c>
      <c r="CO119" s="344" t="str">
        <f>IF(W119="Closed",IF(OR(BE119="S",BE119="MS",BE119="HS"),"S",IF(OR(BE119="U",BE119="MU",BE119="HU"),"U",IF(OR(BE119="NA",BE119="NR",BE119="NV",BE119="?",BE119="#"),"NR","-"))),"-")</f>
        <v>S</v>
      </c>
      <c r="CP119" s="249">
        <v>4</v>
      </c>
      <c r="CQ119" s="414">
        <v>1</v>
      </c>
      <c r="CR119" s="414">
        <v>4</v>
      </c>
      <c r="CS119" s="414">
        <v>3</v>
      </c>
      <c r="CT119" s="414">
        <v>0</v>
      </c>
      <c r="CU119" s="436">
        <v>0</v>
      </c>
      <c r="CV119" s="432" t="str">
        <f>IF(OR(DC119="-",DC119="",DC119="n/a"),"-",HYPERLINK(DC119,"PAD"))</f>
        <v>PAD</v>
      </c>
      <c r="CW119" s="417" t="str">
        <f>IF(OR(DD119="-",DD119="",DD119="n/a"),"-",HYPERLINK(DD119,"ICR"))</f>
        <v>ICR</v>
      </c>
      <c r="CX119" s="438" t="str">
        <f>IF(OR(DE119="-",DE119="",DE119="n/a"),"-",HYPERLINK(DE119,"IEG"))</f>
        <v>IEG</v>
      </c>
      <c r="CY119" s="687" t="str">
        <f>IF(OR(DF119="-",DF119="",DF119="n/a"),"-",HYPERLINK(DF119,"PPAR"))</f>
        <v>-</v>
      </c>
      <c r="CZ119" s="665" t="str">
        <f>IF(OR(DG119="-",DG119="",DG119="n/a"),"-",HYPERLINK(DG119,"PCR"))</f>
        <v>-</v>
      </c>
      <c r="DA119" s="665" t="str">
        <f>IF(OR(DH119="-",DH119="",DH119="n/a"),"-",HYPERLINK(DH119,"PP"))</f>
        <v>PP</v>
      </c>
      <c r="DB119" s="688" t="str">
        <f>IF(OR(DI119="-",DI119="",DI119="n/a"),"-",HYPERLINK(DI119,"TA"))</f>
        <v>-</v>
      </c>
      <c r="DC119" s="897" t="s">
        <v>10799</v>
      </c>
      <c r="DD119" s="897" t="s">
        <v>10800</v>
      </c>
      <c r="DE119" s="897" t="s">
        <v>10801</v>
      </c>
      <c r="DF119" s="897" t="s">
        <v>33</v>
      </c>
      <c r="DG119" s="897" t="s">
        <v>33</v>
      </c>
      <c r="DH119" s="897" t="s">
        <v>10802</v>
      </c>
      <c r="DI119" s="897" t="s">
        <v>33</v>
      </c>
      <c r="DJ119" s="806"/>
    </row>
    <row r="120" spans="1:114" ht="14.1" customHeight="1" x14ac:dyDescent="0.25">
      <c r="A120" s="702">
        <f>ROW()-1</f>
        <v>119</v>
      </c>
      <c r="B120" s="713" t="s">
        <v>7854</v>
      </c>
      <c r="C120" s="711" t="str">
        <f>HYPERLINK(E120,"OP")</f>
        <v>OP</v>
      </c>
      <c r="D120" s="711" t="str">
        <f>HYPERLINK(F120,"Prj")</f>
        <v>Prj</v>
      </c>
      <c r="E120" s="631" t="s">
        <v>8609</v>
      </c>
      <c r="F120" s="413" t="s">
        <v>8610</v>
      </c>
      <c r="G120" s="414" t="s">
        <v>33</v>
      </c>
      <c r="H120" s="414" t="s">
        <v>33</v>
      </c>
      <c r="I120" s="694" t="s">
        <v>33</v>
      </c>
      <c r="J120" s="697" t="s">
        <v>7652</v>
      </c>
      <c r="K120" s="727" t="s">
        <v>33</v>
      </c>
      <c r="L120" s="736" t="s">
        <v>153</v>
      </c>
      <c r="M120" s="697" t="s">
        <v>933</v>
      </c>
      <c r="N120" s="736" t="s">
        <v>18</v>
      </c>
      <c r="O120" s="736" t="s">
        <v>30</v>
      </c>
      <c r="P120" s="1080" t="s">
        <v>36</v>
      </c>
      <c r="Q120" s="1074" t="s">
        <v>33</v>
      </c>
      <c r="R120" s="698" t="s">
        <v>33</v>
      </c>
      <c r="S120" s="1041" t="s">
        <v>33</v>
      </c>
      <c r="T120" s="908" t="s">
        <v>7855</v>
      </c>
      <c r="U120" s="905" t="s">
        <v>13823</v>
      </c>
      <c r="V120" s="905" t="s">
        <v>1415</v>
      </c>
      <c r="W120" s="1068" t="s">
        <v>1773</v>
      </c>
      <c r="X120" s="1064">
        <v>35172</v>
      </c>
      <c r="Y120" s="1066">
        <v>36494</v>
      </c>
      <c r="Z120" s="1046">
        <v>2000</v>
      </c>
      <c r="AA120" s="1064">
        <v>36663</v>
      </c>
      <c r="AB120" s="1065">
        <v>38260</v>
      </c>
      <c r="AC120" s="1066">
        <v>38990</v>
      </c>
      <c r="AD120" s="1049">
        <v>21.24</v>
      </c>
      <c r="AE120" s="746">
        <v>0</v>
      </c>
      <c r="AF120" s="744">
        <v>0</v>
      </c>
      <c r="AG120" s="690">
        <v>21.24</v>
      </c>
      <c r="AH120" s="747" t="s">
        <v>33</v>
      </c>
      <c r="AI120" s="744">
        <v>0</v>
      </c>
      <c r="AJ120" s="1101">
        <v>21.175798740000001</v>
      </c>
      <c r="AK120" s="1102">
        <v>21.175798740000001</v>
      </c>
      <c r="AL120" s="1085"/>
      <c r="AM120" s="632"/>
      <c r="AN120" s="632">
        <v>3</v>
      </c>
      <c r="AO120" s="632"/>
      <c r="AP120" s="632"/>
      <c r="AQ120" s="757"/>
      <c r="AR120" s="778" t="s">
        <v>9163</v>
      </c>
      <c r="AS120" s="784">
        <f>AT120+AU120</f>
        <v>5.74</v>
      </c>
      <c r="AT120" s="784">
        <v>5.74</v>
      </c>
      <c r="AU120" s="785">
        <v>0</v>
      </c>
      <c r="AV120" s="734" t="s">
        <v>4257</v>
      </c>
      <c r="AW120" s="697" t="s">
        <v>7856</v>
      </c>
      <c r="AX120" s="697" t="s">
        <v>3547</v>
      </c>
      <c r="AY120" s="823">
        <v>38925</v>
      </c>
      <c r="AZ120" s="736" t="s">
        <v>26</v>
      </c>
      <c r="BA120" s="736" t="s">
        <v>26</v>
      </c>
      <c r="BB120" s="840" t="s">
        <v>26</v>
      </c>
      <c r="BC120" s="852" t="s">
        <v>22</v>
      </c>
      <c r="BD120" s="846" t="s">
        <v>26</v>
      </c>
      <c r="BE120" s="840" t="s">
        <v>22</v>
      </c>
      <c r="BF120" s="841" t="s">
        <v>45</v>
      </c>
      <c r="BG120" s="842" t="s">
        <v>22</v>
      </c>
      <c r="BH120" s="905" t="s">
        <v>13072</v>
      </c>
      <c r="BI120" s="903" t="s">
        <v>4508</v>
      </c>
      <c r="BJ120" s="905" t="s">
        <v>4485</v>
      </c>
      <c r="BK120" s="903" t="s">
        <v>10472</v>
      </c>
      <c r="BL120" s="905" t="s">
        <v>0</v>
      </c>
      <c r="BM120" s="903" t="s">
        <v>0</v>
      </c>
      <c r="BN120" s="905" t="s">
        <v>0</v>
      </c>
      <c r="BO120" s="903" t="s">
        <v>0</v>
      </c>
      <c r="BP120" s="905" t="s">
        <v>0</v>
      </c>
      <c r="BQ120" s="903" t="s">
        <v>0</v>
      </c>
      <c r="BR120" s="909">
        <v>67</v>
      </c>
      <c r="BS120" s="903" t="s">
        <v>4577</v>
      </c>
      <c r="BT120" s="909">
        <v>89</v>
      </c>
      <c r="BU120" s="903" t="s">
        <v>4639</v>
      </c>
      <c r="BV120" s="909">
        <v>64</v>
      </c>
      <c r="BW120" s="903" t="s">
        <v>4625</v>
      </c>
      <c r="BX120" s="909">
        <v>57</v>
      </c>
      <c r="BY120" s="903" t="s">
        <v>4527</v>
      </c>
      <c r="BZ120" s="905" t="s">
        <v>0</v>
      </c>
      <c r="CA120" s="903" t="s">
        <v>4492</v>
      </c>
      <c r="CB120" s="340">
        <v>10</v>
      </c>
      <c r="CC120" s="249">
        <f>IF(ISBLANK(AL120),0,1)</f>
        <v>0</v>
      </c>
      <c r="CD120" s="414">
        <f>IF(ISBLANK(AM120),0,1)</f>
        <v>0</v>
      </c>
      <c r="CE120" s="414">
        <f>IF(ISBLANK(AN120),0,1)</f>
        <v>1</v>
      </c>
      <c r="CF120" s="414">
        <f>IF(ISBLANK(AO120),0,1)</f>
        <v>0</v>
      </c>
      <c r="CG120" s="414">
        <f>IF(ISBLANK(AP120),0,1)</f>
        <v>0</v>
      </c>
      <c r="CH120" s="436">
        <f>IF(ISBLANK(AQ120),0,1)</f>
        <v>0</v>
      </c>
      <c r="CI120" s="435">
        <f>IF($W120="Dropped","-",DAYS360(X120,Y120,TRUE)/360)</f>
        <v>3.6194444444444445</v>
      </c>
      <c r="CJ120" s="416">
        <f>IF(OR($W120="Pipeline",$W120="Dropped"),"-",IF(OR($AA120="-",$AA120="n/a"),"-",DAYS360(Y120,AA120,TRUE)/360))</f>
        <v>0.46388888888888891</v>
      </c>
      <c r="CK120" s="416">
        <f>IF(OR($W120="Pipeline",$W120="Dropped"),"-",IF($AC120="-","-",IF(OR($AA120="-",$AA120="n/a"),DAYS360(Y120,AC120,TRUE)/360,DAYS360(AA120,AC120,TRUE)/360)))</f>
        <v>6.3694444444444445</v>
      </c>
      <c r="CL120" s="416">
        <f>IF(OR($W120="Pipeline",$W120="Dropped"),"-",IF($AC120="-","-",DAYS360(X120,AC120,TRUE)/360))</f>
        <v>10.452777777777778</v>
      </c>
      <c r="CM120" s="437">
        <f>IF(OR($W120="Pipeline",$W120="Dropped"),"-",IF($AC120="-","-",DAYS360(AB120,AC120,TRUE)/360))</f>
        <v>2</v>
      </c>
      <c r="CN120" s="344">
        <f>IF(W120="Closed",IF(AC120="-","-",YEAR(AC120)),"-")</f>
        <v>2006</v>
      </c>
      <c r="CO120" s="344" t="str">
        <f>IF(W120="Closed",IF(OR(BE120="S",BE120="MS",BE120="HS"),"S",IF(OR(BE120="U",BE120="MU",BE120="HU"),"U",IF(OR(BE120="NA",BE120="NR",BE120="NV",BE120="?",BE120="#"),"NR","-"))),"-")</f>
        <v>S</v>
      </c>
      <c r="CP120" s="249">
        <v>2</v>
      </c>
      <c r="CQ120" s="414">
        <v>2</v>
      </c>
      <c r="CR120" s="414">
        <v>5</v>
      </c>
      <c r="CS120" s="414">
        <v>2</v>
      </c>
      <c r="CT120" s="414">
        <v>0</v>
      </c>
      <c r="CU120" s="436">
        <v>0</v>
      </c>
      <c r="CV120" s="432" t="str">
        <f>IF(OR(DC120="-",DC120="",DC120="n/a"),"-",HYPERLINK(DC120,"PAD"))</f>
        <v>PAD</v>
      </c>
      <c r="CW120" s="417" t="str">
        <f>IF(OR(DD120="-",DD120="",DD120="n/a"),"-",HYPERLINK(DD120,"ICR"))</f>
        <v>ICR</v>
      </c>
      <c r="CX120" s="438" t="str">
        <f>IF(OR(DE120="-",DE120="",DE120="n/a"),"-",HYPERLINK(DE120,"IEG"))</f>
        <v>IEG</v>
      </c>
      <c r="CY120" s="687" t="str">
        <f>IF(OR(DF120="-",DF120="",DF120="n/a"),"-",HYPERLINK(DF120,"PPAR"))</f>
        <v>-</v>
      </c>
      <c r="CZ120" s="665" t="str">
        <f>IF(OR(DG120="-",DG120="",DG120="n/a"),"-",HYPERLINK(DG120,"PCR"))</f>
        <v>-</v>
      </c>
      <c r="DA120" s="665" t="str">
        <f>IF(OR(DH120="-",DH120="",DH120="n/a"),"-",HYPERLINK(DH120,"PP"))</f>
        <v>-</v>
      </c>
      <c r="DB120" s="688" t="str">
        <f>IF(OR(DI120="-",DI120="",DI120="n/a"),"-",HYPERLINK(DI120,"TA"))</f>
        <v>-</v>
      </c>
      <c r="DC120" s="897" t="s">
        <v>10803</v>
      </c>
      <c r="DD120" s="897" t="s">
        <v>10804</v>
      </c>
      <c r="DE120" s="897" t="s">
        <v>10805</v>
      </c>
      <c r="DF120" s="897" t="s">
        <v>33</v>
      </c>
      <c r="DG120" s="897" t="s">
        <v>33</v>
      </c>
      <c r="DH120" s="897" t="s">
        <v>33</v>
      </c>
      <c r="DI120" s="897" t="s">
        <v>33</v>
      </c>
      <c r="DJ120" s="734"/>
    </row>
    <row r="121" spans="1:114" ht="14.1" customHeight="1" x14ac:dyDescent="0.25">
      <c r="A121" s="703">
        <f>ROW()-1</f>
        <v>120</v>
      </c>
      <c r="B121" s="713" t="s">
        <v>8099</v>
      </c>
      <c r="C121" s="711" t="str">
        <f>HYPERLINK(E121,"OP")</f>
        <v>OP</v>
      </c>
      <c r="D121" s="711" t="str">
        <f>HYPERLINK(F121,"Prj")</f>
        <v>Prj</v>
      </c>
      <c r="E121" s="631" t="s">
        <v>8757</v>
      </c>
      <c r="F121" s="413" t="s">
        <v>8758</v>
      </c>
      <c r="G121" s="414" t="s">
        <v>33</v>
      </c>
      <c r="H121" s="414" t="s">
        <v>33</v>
      </c>
      <c r="I121" s="694" t="s">
        <v>33</v>
      </c>
      <c r="J121" s="697" t="s">
        <v>8100</v>
      </c>
      <c r="K121" s="727" t="s">
        <v>33</v>
      </c>
      <c r="L121" s="736" t="s">
        <v>153</v>
      </c>
      <c r="M121" s="697" t="s">
        <v>922</v>
      </c>
      <c r="N121" s="736" t="s">
        <v>18</v>
      </c>
      <c r="O121" s="736" t="s">
        <v>30</v>
      </c>
      <c r="P121" s="1080" t="s">
        <v>19</v>
      </c>
      <c r="Q121" s="1074" t="s">
        <v>33</v>
      </c>
      <c r="R121" s="698" t="s">
        <v>3888</v>
      </c>
      <c r="S121" s="907" t="s">
        <v>3803</v>
      </c>
      <c r="T121" s="908" t="s">
        <v>8081</v>
      </c>
      <c r="U121" s="905" t="s">
        <v>13823</v>
      </c>
      <c r="V121" s="905" t="s">
        <v>13821</v>
      </c>
      <c r="W121" s="1068" t="s">
        <v>1773</v>
      </c>
      <c r="X121" s="1064">
        <v>34999</v>
      </c>
      <c r="Y121" s="1066">
        <v>35556</v>
      </c>
      <c r="Z121" s="1046">
        <v>1997</v>
      </c>
      <c r="AA121" s="1064">
        <v>35808</v>
      </c>
      <c r="AB121" s="1065">
        <v>37621</v>
      </c>
      <c r="AC121" s="1066">
        <v>37986</v>
      </c>
      <c r="AD121" s="1049">
        <v>18.100000000000001</v>
      </c>
      <c r="AE121" s="746">
        <v>0</v>
      </c>
      <c r="AF121" s="744">
        <v>0</v>
      </c>
      <c r="AG121" s="690">
        <v>18.100000000000001</v>
      </c>
      <c r="AH121" s="747" t="s">
        <v>33</v>
      </c>
      <c r="AI121" s="744">
        <v>0</v>
      </c>
      <c r="AJ121" s="1101">
        <v>10.550362740000001</v>
      </c>
      <c r="AK121" s="1102">
        <v>9.4076663000000007</v>
      </c>
      <c r="AL121" s="1085"/>
      <c r="AM121" s="632"/>
      <c r="AN121" s="632">
        <v>4</v>
      </c>
      <c r="AO121" s="632"/>
      <c r="AP121" s="632"/>
      <c r="AQ121" s="757"/>
      <c r="AR121" s="778" t="s">
        <v>9260</v>
      </c>
      <c r="AS121" s="784">
        <f>AT121+AU121</f>
        <v>26.81</v>
      </c>
      <c r="AT121" s="784">
        <v>8.59</v>
      </c>
      <c r="AU121" s="785">
        <v>18.22</v>
      </c>
      <c r="AV121" s="806" t="s">
        <v>9261</v>
      </c>
      <c r="AW121" s="697" t="s">
        <v>8101</v>
      </c>
      <c r="AX121" s="697" t="s">
        <v>8102</v>
      </c>
      <c r="AY121" s="823" t="s">
        <v>33</v>
      </c>
      <c r="AZ121" s="736"/>
      <c r="BA121" s="736"/>
      <c r="BB121" s="840" t="s">
        <v>82</v>
      </c>
      <c r="BC121" s="841" t="s">
        <v>26</v>
      </c>
      <c r="BD121" s="846" t="s">
        <v>33</v>
      </c>
      <c r="BE121" s="840" t="s">
        <v>26</v>
      </c>
      <c r="BF121" s="841" t="s">
        <v>26</v>
      </c>
      <c r="BG121" s="842" t="s">
        <v>26</v>
      </c>
      <c r="BH121" s="905" t="s">
        <v>13078</v>
      </c>
      <c r="BI121" s="903" t="s">
        <v>13872</v>
      </c>
      <c r="BJ121" s="905" t="s">
        <v>4712</v>
      </c>
      <c r="BK121" s="903" t="s">
        <v>10486</v>
      </c>
      <c r="BL121" s="905" t="s">
        <v>13077</v>
      </c>
      <c r="BM121" s="903" t="s">
        <v>9680</v>
      </c>
      <c r="BN121" s="905" t="s">
        <v>0</v>
      </c>
      <c r="BO121" s="903" t="s">
        <v>0</v>
      </c>
      <c r="BP121" s="905" t="s">
        <v>0</v>
      </c>
      <c r="BQ121" s="903" t="s">
        <v>0</v>
      </c>
      <c r="BR121" s="909">
        <v>87</v>
      </c>
      <c r="BS121" s="903" t="s">
        <v>4535</v>
      </c>
      <c r="BT121" s="909">
        <v>53</v>
      </c>
      <c r="BU121" s="903" t="s">
        <v>4528</v>
      </c>
      <c r="BV121" s="909">
        <v>55</v>
      </c>
      <c r="BW121" s="903" t="s">
        <v>4541</v>
      </c>
      <c r="BX121" s="909">
        <v>51</v>
      </c>
      <c r="BY121" s="903" t="s">
        <v>4520</v>
      </c>
      <c r="BZ121" s="909">
        <v>70</v>
      </c>
      <c r="CA121" s="903" t="s">
        <v>4609</v>
      </c>
      <c r="CB121" s="340">
        <v>10</v>
      </c>
      <c r="CC121" s="249">
        <f>IF(ISBLANK(AL121),0,1)</f>
        <v>0</v>
      </c>
      <c r="CD121" s="414">
        <f>IF(ISBLANK(AM121),0,1)</f>
        <v>0</v>
      </c>
      <c r="CE121" s="414">
        <f>IF(ISBLANK(AN121),0,1)</f>
        <v>1</v>
      </c>
      <c r="CF121" s="414">
        <f>IF(ISBLANK(AO121),0,1)</f>
        <v>0</v>
      </c>
      <c r="CG121" s="414">
        <f>IF(ISBLANK(AP121),0,1)</f>
        <v>0</v>
      </c>
      <c r="CH121" s="436">
        <f>IF(ISBLANK(AQ121),0,1)</f>
        <v>0</v>
      </c>
      <c r="CI121" s="435">
        <f>IF($W121="Dropped","-",DAYS360(X121,Y121,TRUE)/360)</f>
        <v>1.5249999999999999</v>
      </c>
      <c r="CJ121" s="416">
        <f>IF(OR($W121="Pipeline",$W121="Dropped"),"-",IF(OR($AA121="-",$AA121="n/a"),"-",DAYS360(Y121,AA121,TRUE)/360))</f>
        <v>0.68611111111111112</v>
      </c>
      <c r="CK121" s="416">
        <f>IF(OR($W121="Pipeline",$W121="Dropped"),"-",IF($AC121="-","-",IF(OR($AA121="-",$AA121="n/a"),DAYS360(Y121,AC121,TRUE)/360,DAYS360(AA121,AC121,TRUE)/360)))</f>
        <v>5.9638888888888886</v>
      </c>
      <c r="CL121" s="416">
        <f>IF(OR($W121="Pipeline",$W121="Dropped"),"-",IF($AC121="-","-",DAYS360(X121,AC121,TRUE)/360))</f>
        <v>8.1750000000000007</v>
      </c>
      <c r="CM121" s="437">
        <f>IF(OR($W121="Pipeline",$W121="Dropped"),"-",IF($AC121="-","-",DAYS360(AB121,AC121,TRUE)/360))</f>
        <v>1</v>
      </c>
      <c r="CN121" s="344">
        <f>IF(W121="Closed",IF(AC121="-","-",YEAR(AC121)),"-")</f>
        <v>2003</v>
      </c>
      <c r="CO121" s="344" t="str">
        <f>IF(W121="Closed",IF(OR(BE121="S",BE121="MS",BE121="HS"),"S",IF(OR(BE121="U",BE121="MU",BE121="HU"),"U",IF(OR(BE121="NA",BE121="NR",BE121="NV",BE121="?",BE121="#"),"NR","-"))),"-")</f>
        <v>S</v>
      </c>
      <c r="CP121" s="249">
        <v>0</v>
      </c>
      <c r="CQ121" s="414">
        <v>2</v>
      </c>
      <c r="CR121" s="414">
        <v>3</v>
      </c>
      <c r="CS121" s="414">
        <v>2</v>
      </c>
      <c r="CT121" s="414">
        <v>0</v>
      </c>
      <c r="CU121" s="436">
        <v>0</v>
      </c>
      <c r="CV121" s="432" t="str">
        <f>IF(OR(DC121="-",DC121="",DC121="n/a"),"-",HYPERLINK(DC121,"PAD"))</f>
        <v>PAD</v>
      </c>
      <c r="CW121" s="417" t="str">
        <f>IF(OR(DD121="-",DD121="",DD121="n/a"),"-",HYPERLINK(DD121,"ICR"))</f>
        <v>ICR</v>
      </c>
      <c r="CX121" s="438" t="str">
        <f>IF(OR(DE121="-",DE121="",DE121="n/a"),"-",HYPERLINK(DE121,"IEG"))</f>
        <v>IEG</v>
      </c>
      <c r="CY121" s="687" t="str">
        <f>IF(OR(DF121="-",DF121="",DF121="n/a"),"-",HYPERLINK(DF121,"PPAR"))</f>
        <v>-</v>
      </c>
      <c r="CZ121" s="665" t="str">
        <f>IF(OR(DG121="-",DG121="",DG121="n/a"),"-",HYPERLINK(DG121,"PCR"))</f>
        <v>-</v>
      </c>
      <c r="DA121" s="665" t="str">
        <f>IF(OR(DH121="-",DH121="",DH121="n/a"),"-",HYPERLINK(DH121,"PP"))</f>
        <v>-</v>
      </c>
      <c r="DB121" s="688" t="str">
        <f>IF(OR(DI121="-",DI121="",DI121="n/a"),"-",HYPERLINK(DI121,"TA"))</f>
        <v>-</v>
      </c>
      <c r="DC121" s="897" t="s">
        <v>10806</v>
      </c>
      <c r="DD121" s="897" t="s">
        <v>10807</v>
      </c>
      <c r="DE121" s="897" t="s">
        <v>10808</v>
      </c>
      <c r="DF121" s="897" t="s">
        <v>33</v>
      </c>
      <c r="DG121" s="897" t="s">
        <v>33</v>
      </c>
      <c r="DH121" s="897" t="s">
        <v>33</v>
      </c>
      <c r="DI121" s="897" t="s">
        <v>33</v>
      </c>
      <c r="DJ121" s="734"/>
    </row>
    <row r="122" spans="1:114" ht="14.1" customHeight="1" x14ac:dyDescent="0.25">
      <c r="A122" s="702">
        <f>ROW()-1</f>
        <v>121</v>
      </c>
      <c r="B122" s="713" t="s">
        <v>9410</v>
      </c>
      <c r="C122" s="711" t="str">
        <f>HYPERLINK(E122,"OP")</f>
        <v>OP</v>
      </c>
      <c r="D122" s="711" t="str">
        <f>HYPERLINK(F122,"Prj")</f>
        <v>Prj</v>
      </c>
      <c r="E122" s="705" t="s">
        <v>9736</v>
      </c>
      <c r="F122" s="424" t="s">
        <v>9737</v>
      </c>
      <c r="G122" s="414" t="s">
        <v>33</v>
      </c>
      <c r="H122" s="414" t="s">
        <v>33</v>
      </c>
      <c r="I122" s="694" t="s">
        <v>33</v>
      </c>
      <c r="J122" s="695" t="s">
        <v>9561</v>
      </c>
      <c r="K122" s="727" t="s">
        <v>33</v>
      </c>
      <c r="L122" s="735" t="s">
        <v>153</v>
      </c>
      <c r="M122" s="695" t="s">
        <v>594</v>
      </c>
      <c r="N122" s="735" t="s">
        <v>18</v>
      </c>
      <c r="O122" s="735" t="s">
        <v>71</v>
      </c>
      <c r="P122" s="1080" t="s">
        <v>1743</v>
      </c>
      <c r="Q122" s="1074" t="s">
        <v>33</v>
      </c>
      <c r="R122" s="698" t="s">
        <v>3888</v>
      </c>
      <c r="S122" s="1041" t="s">
        <v>33</v>
      </c>
      <c r="T122" s="908" t="s">
        <v>3698</v>
      </c>
      <c r="U122" s="905" t="s">
        <v>13822</v>
      </c>
      <c r="V122" s="905" t="s">
        <v>1416</v>
      </c>
      <c r="W122" s="1068" t="s">
        <v>1773</v>
      </c>
      <c r="X122" s="1064">
        <v>36053</v>
      </c>
      <c r="Y122" s="1066">
        <v>36319</v>
      </c>
      <c r="Z122" s="1046">
        <v>1999</v>
      </c>
      <c r="AA122" s="1064">
        <v>36515</v>
      </c>
      <c r="AB122" s="1065">
        <v>38077</v>
      </c>
      <c r="AC122" s="1066">
        <v>38898</v>
      </c>
      <c r="AD122" s="1049">
        <v>0</v>
      </c>
      <c r="AE122" s="746">
        <v>30</v>
      </c>
      <c r="AF122" s="744">
        <v>0</v>
      </c>
      <c r="AG122" s="690">
        <v>30</v>
      </c>
      <c r="AH122" s="747" t="s">
        <v>33</v>
      </c>
      <c r="AI122" s="744">
        <v>0</v>
      </c>
      <c r="AJ122" s="1103">
        <v>30</v>
      </c>
      <c r="AK122" s="1104">
        <v>30.93695894</v>
      </c>
      <c r="AL122" s="646"/>
      <c r="AM122" s="647"/>
      <c r="AN122" s="647">
        <v>6</v>
      </c>
      <c r="AO122" s="647"/>
      <c r="AP122" s="647"/>
      <c r="AQ122" s="648"/>
      <c r="AR122" s="778" t="s">
        <v>9916</v>
      </c>
      <c r="AS122" s="649">
        <f>AT122+AU122</f>
        <v>5.44</v>
      </c>
      <c r="AT122" s="649">
        <v>5</v>
      </c>
      <c r="AU122" s="650">
        <v>0.44</v>
      </c>
      <c r="AV122" s="686" t="s">
        <v>9917</v>
      </c>
      <c r="AW122" s="695" t="s">
        <v>5431</v>
      </c>
      <c r="AX122" s="695" t="s">
        <v>9562</v>
      </c>
      <c r="AY122" s="822">
        <v>38898</v>
      </c>
      <c r="AZ122" s="735" t="s">
        <v>26</v>
      </c>
      <c r="BA122" s="735" t="s">
        <v>26</v>
      </c>
      <c r="BB122" s="843" t="s">
        <v>26</v>
      </c>
      <c r="BC122" s="844" t="s">
        <v>26</v>
      </c>
      <c r="BD122" s="846" t="s">
        <v>33</v>
      </c>
      <c r="BE122" s="843" t="s">
        <v>26</v>
      </c>
      <c r="BF122" s="844" t="s">
        <v>26</v>
      </c>
      <c r="BG122" s="845" t="s">
        <v>26</v>
      </c>
      <c r="BH122" s="905" t="s">
        <v>4542</v>
      </c>
      <c r="BI122" s="903" t="s">
        <v>4543</v>
      </c>
      <c r="BJ122" s="905" t="s">
        <v>4634</v>
      </c>
      <c r="BK122" s="903" t="s">
        <v>4635</v>
      </c>
      <c r="BL122" s="905" t="s">
        <v>4525</v>
      </c>
      <c r="BM122" s="903" t="s">
        <v>10476</v>
      </c>
      <c r="BN122" s="905" t="s">
        <v>4485</v>
      </c>
      <c r="BO122" s="903" t="s">
        <v>10472</v>
      </c>
      <c r="BP122" s="905" t="s">
        <v>0</v>
      </c>
      <c r="BQ122" s="903" t="s">
        <v>0</v>
      </c>
      <c r="BR122" s="909">
        <v>83</v>
      </c>
      <c r="BS122" s="903" t="s">
        <v>4600</v>
      </c>
      <c r="BT122" s="909">
        <v>77</v>
      </c>
      <c r="BU122" s="903" t="s">
        <v>4594</v>
      </c>
      <c r="BV122" s="909">
        <v>41</v>
      </c>
      <c r="BW122" s="903" t="s">
        <v>4544</v>
      </c>
      <c r="BX122" s="909">
        <v>78</v>
      </c>
      <c r="BY122" s="903" t="s">
        <v>4511</v>
      </c>
      <c r="BZ122" s="909">
        <v>26</v>
      </c>
      <c r="CA122" s="903" t="s">
        <v>4517</v>
      </c>
      <c r="CB122" s="340">
        <v>50</v>
      </c>
      <c r="CC122" s="249">
        <f>IF(ISBLANK(AL122),0,1)</f>
        <v>0</v>
      </c>
      <c r="CD122" s="414">
        <f>IF(ISBLANK(AM122),0,1)</f>
        <v>0</v>
      </c>
      <c r="CE122" s="414">
        <f>IF(ISBLANK(AN122),0,1)</f>
        <v>1</v>
      </c>
      <c r="CF122" s="414">
        <f>IF(ISBLANK(AO122),0,1)</f>
        <v>0</v>
      </c>
      <c r="CG122" s="414">
        <f>IF(ISBLANK(AP122),0,1)</f>
        <v>0</v>
      </c>
      <c r="CH122" s="436">
        <f>IF(ISBLANK(AQ122),0,1)</f>
        <v>0</v>
      </c>
      <c r="CI122" s="435">
        <f>IF($W122="Dropped","-",DAYS360(X122,Y122,TRUE)/360)</f>
        <v>0.73055555555555551</v>
      </c>
      <c r="CJ122" s="416">
        <f>IF(OR($W122="Pipeline",$W122="Dropped"),"-",IF(OR($AA122="-",$AA122="n/a"),"-",DAYS360(Y122,AA122,TRUE)/360))</f>
        <v>0.53611111111111109</v>
      </c>
      <c r="CK122" s="416">
        <f>IF(OR($W122="Pipeline",$W122="Dropped"),"-",IF($AC122="-","-",IF(OR($AA122="-",$AA122="n/a"),DAYS360(Y122,AC122,TRUE)/360,DAYS360(AA122,AC122,TRUE)/360)))</f>
        <v>6.5250000000000004</v>
      </c>
      <c r="CL122" s="416">
        <f>IF(OR($W122="Pipeline",$W122="Dropped"),"-",IF($AC122="-","-",DAYS360(X122,AC122,TRUE)/360))</f>
        <v>7.791666666666667</v>
      </c>
      <c r="CM122" s="437">
        <f>IF(OR($W122="Pipeline",$W122="Dropped"),"-",IF($AC122="-","-",DAYS360(AB122,AC122,TRUE)/360))</f>
        <v>2.25</v>
      </c>
      <c r="CN122" s="344">
        <f>IF(W122="Closed",IF(AC122="-","-",YEAR(AC122)),"-")</f>
        <v>2006</v>
      </c>
      <c r="CO122" s="344" t="str">
        <f>IF(W122="Closed",IF(OR(BE122="S",BE122="MS",BE122="HS"),"S",IF(OR(BE122="U",BE122="MU",BE122="HU"),"U",IF(OR(BE122="NA",BE122="NR",BE122="NV",BE122="?",BE122="#"),"NR","-"))),"-")</f>
        <v>S</v>
      </c>
      <c r="CP122" s="249">
        <v>4</v>
      </c>
      <c r="CQ122" s="414">
        <v>0</v>
      </c>
      <c r="CR122" s="414">
        <v>7</v>
      </c>
      <c r="CS122" s="414">
        <v>2</v>
      </c>
      <c r="CT122" s="414">
        <v>0</v>
      </c>
      <c r="CU122" s="436">
        <v>0</v>
      </c>
      <c r="CV122" s="432" t="str">
        <f>IF(OR(DC122="-",DC122="",DC122="n/a"),"-",HYPERLINK(DC122,"PAD"))</f>
        <v>PAD</v>
      </c>
      <c r="CW122" s="417" t="str">
        <f>IF(OR(DD122="-",DD122="",DD122="n/a"),"-",HYPERLINK(DD122,"ICR"))</f>
        <v>ICR</v>
      </c>
      <c r="CX122" s="438" t="str">
        <f>IF(OR(DE122="-",DE122="",DE122="n/a"),"-",HYPERLINK(DE122,"IEG"))</f>
        <v>IEG</v>
      </c>
      <c r="CY122" s="687" t="str">
        <f>IF(OR(DF122="-",DF122="",DF122="n/a"),"-",HYPERLINK(DF122,"PPAR"))</f>
        <v>PPAR</v>
      </c>
      <c r="CZ122" s="665" t="str">
        <f>IF(OR(DG122="-",DG122="",DG122="n/a"),"-",HYPERLINK(DG122,"PCR"))</f>
        <v>-</v>
      </c>
      <c r="DA122" s="665" t="str">
        <f>IF(OR(DH122="-",DH122="",DH122="n/a"),"-",HYPERLINK(DH122,"PP"))</f>
        <v>-</v>
      </c>
      <c r="DB122" s="688" t="str">
        <f>IF(OR(DI122="-",DI122="",DI122="n/a"),"-",HYPERLINK(DI122,"TA"))</f>
        <v>-</v>
      </c>
      <c r="DC122" s="897" t="s">
        <v>10809</v>
      </c>
      <c r="DD122" s="897" t="s">
        <v>10810</v>
      </c>
      <c r="DE122" s="897" t="s">
        <v>10811</v>
      </c>
      <c r="DF122" s="897" t="s">
        <v>10812</v>
      </c>
      <c r="DG122" s="897" t="s">
        <v>33</v>
      </c>
      <c r="DH122" s="897" t="s">
        <v>33</v>
      </c>
      <c r="DI122" s="897" t="s">
        <v>33</v>
      </c>
      <c r="DJ122" s="734"/>
    </row>
    <row r="123" spans="1:114" ht="14.1" customHeight="1" x14ac:dyDescent="0.25">
      <c r="A123" s="702">
        <f>ROW()-1</f>
        <v>122</v>
      </c>
      <c r="B123" s="713" t="s">
        <v>7800</v>
      </c>
      <c r="C123" s="711" t="str">
        <f>HYPERLINK(E123,"OP")</f>
        <v>OP</v>
      </c>
      <c r="D123" s="711" t="str">
        <f>HYPERLINK(F123,"Prj")</f>
        <v>Prj</v>
      </c>
      <c r="E123" s="631" t="s">
        <v>8577</v>
      </c>
      <c r="F123" s="413" t="s">
        <v>8578</v>
      </c>
      <c r="G123" s="414" t="s">
        <v>33</v>
      </c>
      <c r="H123" s="414" t="s">
        <v>33</v>
      </c>
      <c r="I123" s="694" t="s">
        <v>33</v>
      </c>
      <c r="J123" s="697" t="s">
        <v>7801</v>
      </c>
      <c r="K123" s="727" t="s">
        <v>33</v>
      </c>
      <c r="L123" s="736" t="s">
        <v>245</v>
      </c>
      <c r="M123" s="697" t="s">
        <v>255</v>
      </c>
      <c r="N123" s="736" t="s">
        <v>18</v>
      </c>
      <c r="O123" s="736" t="s">
        <v>30</v>
      </c>
      <c r="P123" s="1080" t="s">
        <v>36</v>
      </c>
      <c r="Q123" s="1074" t="s">
        <v>33</v>
      </c>
      <c r="R123" s="698" t="s">
        <v>33</v>
      </c>
      <c r="S123" s="1041" t="s">
        <v>33</v>
      </c>
      <c r="T123" s="908" t="s">
        <v>7802</v>
      </c>
      <c r="U123" s="905" t="s">
        <v>731</v>
      </c>
      <c r="V123" s="905" t="s">
        <v>1415</v>
      </c>
      <c r="W123" s="1068" t="s">
        <v>1773</v>
      </c>
      <c r="X123" s="1064">
        <v>34987</v>
      </c>
      <c r="Y123" s="1066">
        <v>35975</v>
      </c>
      <c r="Z123" s="1046">
        <v>1998</v>
      </c>
      <c r="AA123" s="1064">
        <v>36437</v>
      </c>
      <c r="AB123" s="1065">
        <v>38260</v>
      </c>
      <c r="AC123" s="1066">
        <v>38807</v>
      </c>
      <c r="AD123" s="1049">
        <v>0</v>
      </c>
      <c r="AE123" s="746">
        <v>300</v>
      </c>
      <c r="AF123" s="744">
        <v>0</v>
      </c>
      <c r="AG123" s="690">
        <v>300</v>
      </c>
      <c r="AH123" s="747" t="s">
        <v>33</v>
      </c>
      <c r="AI123" s="744">
        <v>0</v>
      </c>
      <c r="AJ123" s="1101">
        <v>274.92954780000002</v>
      </c>
      <c r="AK123" s="1102">
        <v>247.23955688999999</v>
      </c>
      <c r="AL123" s="1085"/>
      <c r="AM123" s="632"/>
      <c r="AN123" s="632">
        <v>3</v>
      </c>
      <c r="AO123" s="632"/>
      <c r="AP123" s="632"/>
      <c r="AQ123" s="757"/>
      <c r="AR123" s="778" t="s">
        <v>9164</v>
      </c>
      <c r="AS123" s="784">
        <f>AT123+AU123</f>
        <v>0.83</v>
      </c>
      <c r="AT123" s="784">
        <v>0.83</v>
      </c>
      <c r="AU123" s="785">
        <v>0</v>
      </c>
      <c r="AV123" s="734" t="s">
        <v>1590</v>
      </c>
      <c r="AW123" s="697" t="s">
        <v>7415</v>
      </c>
      <c r="AX123" s="697" t="s">
        <v>7803</v>
      </c>
      <c r="AY123" s="823">
        <v>38800</v>
      </c>
      <c r="AZ123" s="736" t="s">
        <v>22</v>
      </c>
      <c r="BA123" s="736" t="s">
        <v>22</v>
      </c>
      <c r="BB123" s="840" t="s">
        <v>22</v>
      </c>
      <c r="BC123" s="841" t="s">
        <v>22</v>
      </c>
      <c r="BD123" s="842" t="s">
        <v>22</v>
      </c>
      <c r="BE123" s="840" t="s">
        <v>22</v>
      </c>
      <c r="BF123" s="841" t="s">
        <v>22</v>
      </c>
      <c r="BG123" s="842" t="s">
        <v>22</v>
      </c>
      <c r="BH123" s="905" t="s">
        <v>13072</v>
      </c>
      <c r="BI123" s="903" t="s">
        <v>4508</v>
      </c>
      <c r="BJ123" s="905" t="s">
        <v>4530</v>
      </c>
      <c r="BK123" s="903" t="s">
        <v>10483</v>
      </c>
      <c r="BL123" s="905" t="s">
        <v>4525</v>
      </c>
      <c r="BM123" s="903" t="s">
        <v>10476</v>
      </c>
      <c r="BN123" s="905" t="s">
        <v>4485</v>
      </c>
      <c r="BO123" s="903" t="s">
        <v>10472</v>
      </c>
      <c r="BP123" s="905" t="s">
        <v>0</v>
      </c>
      <c r="BQ123" s="903" t="s">
        <v>0</v>
      </c>
      <c r="BR123" s="909">
        <v>68</v>
      </c>
      <c r="BS123" s="903" t="s">
        <v>4557</v>
      </c>
      <c r="BT123" s="909">
        <v>63</v>
      </c>
      <c r="BU123" s="903" t="s">
        <v>4512</v>
      </c>
      <c r="BV123" s="909">
        <v>65</v>
      </c>
      <c r="BW123" s="903" t="s">
        <v>4509</v>
      </c>
      <c r="BX123" s="909">
        <v>59</v>
      </c>
      <c r="BY123" s="903" t="s">
        <v>4510</v>
      </c>
      <c r="BZ123" s="909">
        <v>57</v>
      </c>
      <c r="CA123" s="903" t="s">
        <v>4527</v>
      </c>
      <c r="CB123" s="340">
        <v>10</v>
      </c>
      <c r="CC123" s="249">
        <f>IF(ISBLANK(AL123),0,1)</f>
        <v>0</v>
      </c>
      <c r="CD123" s="414">
        <f>IF(ISBLANK(AM123),0,1)</f>
        <v>0</v>
      </c>
      <c r="CE123" s="414">
        <f>IF(ISBLANK(AN123),0,1)</f>
        <v>1</v>
      </c>
      <c r="CF123" s="414">
        <f>IF(ISBLANK(AO123),0,1)</f>
        <v>0</v>
      </c>
      <c r="CG123" s="414">
        <f>IF(ISBLANK(AP123),0,1)</f>
        <v>0</v>
      </c>
      <c r="CH123" s="436">
        <f>IF(ISBLANK(AQ123),0,1)</f>
        <v>0</v>
      </c>
      <c r="CI123" s="435">
        <f>IF($W123="Dropped","-",DAYS360(X123,Y123,TRUE)/360)</f>
        <v>2.7055555555555557</v>
      </c>
      <c r="CJ123" s="416">
        <f>IF(OR($W123="Pipeline",$W123="Dropped"),"-",IF(OR($AA123="-",$AA123="n/a"),"-",DAYS360(Y123,AA123,TRUE)/360))</f>
        <v>1.2638888888888888</v>
      </c>
      <c r="CK123" s="416">
        <f>IF(OR($W123="Pipeline",$W123="Dropped"),"-",IF($AC123="-","-",IF(OR($AA123="-",$AA123="n/a"),DAYS360(Y123,AC123,TRUE)/360,DAYS360(AA123,AC123,TRUE)/360)))</f>
        <v>6.4888888888888889</v>
      </c>
      <c r="CL123" s="416">
        <f>IF(OR($W123="Pipeline",$W123="Dropped"),"-",IF($AC123="-","-",DAYS360(X123,AC123,TRUE)/360))</f>
        <v>10.458333333333334</v>
      </c>
      <c r="CM123" s="437">
        <f>IF(OR($W123="Pipeline",$W123="Dropped"),"-",IF($AC123="-","-",DAYS360(AB123,AC123,TRUE)/360))</f>
        <v>1.5</v>
      </c>
      <c r="CN123" s="344">
        <f>IF(W123="Closed",IF(AC123="-","-",YEAR(AC123)),"-")</f>
        <v>2006</v>
      </c>
      <c r="CO123" s="344" t="str">
        <f>IF(W123="Closed",IF(OR(BE123="S",BE123="MS",BE123="HS"),"S",IF(OR(BE123="U",BE123="MU",BE123="HU"),"U",IF(OR(BE123="NA",BE123="NR",BE123="NV",BE123="?",BE123="#"),"NR","-"))),"-")</f>
        <v>S</v>
      </c>
      <c r="CP123" s="249">
        <v>0</v>
      </c>
      <c r="CQ123" s="414">
        <v>1</v>
      </c>
      <c r="CR123" s="414">
        <v>1</v>
      </c>
      <c r="CS123" s="414">
        <v>1</v>
      </c>
      <c r="CT123" s="414">
        <v>0</v>
      </c>
      <c r="CU123" s="436">
        <v>0</v>
      </c>
      <c r="CV123" s="432" t="str">
        <f>IF(OR(DC123="-",DC123="",DC123="n/a"),"-",HYPERLINK(DC123,"PAD"))</f>
        <v>PAD</v>
      </c>
      <c r="CW123" s="417" t="str">
        <f>IF(OR(DD123="-",DD123="",DD123="n/a"),"-",HYPERLINK(DD123,"ICR"))</f>
        <v>ICR</v>
      </c>
      <c r="CX123" s="438" t="str">
        <f>IF(OR(DE123="-",DE123="",DE123="n/a"),"-",HYPERLINK(DE123,"IEG"))</f>
        <v>IEG</v>
      </c>
      <c r="CY123" s="687" t="str">
        <f>IF(OR(DF123="-",DF123="",DF123="n/a"),"-",HYPERLINK(DF123,"PPAR"))</f>
        <v>-</v>
      </c>
      <c r="CZ123" s="665" t="str">
        <f>IF(OR(DG123="-",DG123="",DG123="n/a"),"-",HYPERLINK(DG123,"PCR"))</f>
        <v>-</v>
      </c>
      <c r="DA123" s="665" t="str">
        <f>IF(OR(DH123="-",DH123="",DH123="n/a"),"-",HYPERLINK(DH123,"PP"))</f>
        <v>-</v>
      </c>
      <c r="DB123" s="688" t="str">
        <f>IF(OR(DI123="-",DI123="",DI123="n/a"),"-",HYPERLINK(DI123,"TA"))</f>
        <v>-</v>
      </c>
      <c r="DC123" s="897" t="s">
        <v>10813</v>
      </c>
      <c r="DD123" s="897" t="s">
        <v>10814</v>
      </c>
      <c r="DE123" s="897" t="s">
        <v>10815</v>
      </c>
      <c r="DF123" s="897" t="s">
        <v>33</v>
      </c>
      <c r="DG123" s="897" t="s">
        <v>33</v>
      </c>
      <c r="DH123" s="897" t="s">
        <v>33</v>
      </c>
      <c r="DI123" s="897" t="s">
        <v>33</v>
      </c>
      <c r="DJ123" s="806"/>
    </row>
    <row r="124" spans="1:114" ht="14.1" customHeight="1" x14ac:dyDescent="0.25">
      <c r="A124" s="703">
        <f>ROW()-1</f>
        <v>123</v>
      </c>
      <c r="B124" s="713" t="s">
        <v>8350</v>
      </c>
      <c r="C124" s="711" t="str">
        <f>HYPERLINK(E124,"OP")</f>
        <v>OP</v>
      </c>
      <c r="D124" s="711" t="str">
        <f>HYPERLINK(F124,"Prj")</f>
        <v>Prj</v>
      </c>
      <c r="E124" s="631" t="s">
        <v>8897</v>
      </c>
      <c r="F124" s="413" t="s">
        <v>8898</v>
      </c>
      <c r="G124" s="414" t="s">
        <v>33</v>
      </c>
      <c r="H124" s="414" t="s">
        <v>33</v>
      </c>
      <c r="I124" s="694" t="s">
        <v>33</v>
      </c>
      <c r="J124" s="697" t="s">
        <v>8351</v>
      </c>
      <c r="K124" s="727" t="s">
        <v>33</v>
      </c>
      <c r="L124" s="736" t="s">
        <v>153</v>
      </c>
      <c r="M124" s="697" t="s">
        <v>176</v>
      </c>
      <c r="N124" s="736" t="s">
        <v>18</v>
      </c>
      <c r="O124" s="736" t="s">
        <v>30</v>
      </c>
      <c r="P124" s="1080" t="s">
        <v>1742</v>
      </c>
      <c r="Q124" s="1074" t="s">
        <v>33</v>
      </c>
      <c r="R124" s="698" t="s">
        <v>33</v>
      </c>
      <c r="S124" s="1041" t="s">
        <v>33</v>
      </c>
      <c r="T124" s="908" t="s">
        <v>5505</v>
      </c>
      <c r="U124" s="905" t="s">
        <v>13823</v>
      </c>
      <c r="V124" s="905" t="s">
        <v>1417</v>
      </c>
      <c r="W124" s="1068" t="s">
        <v>1773</v>
      </c>
      <c r="X124" s="1064">
        <v>34508</v>
      </c>
      <c r="Y124" s="1066">
        <v>35082</v>
      </c>
      <c r="Z124" s="1046">
        <v>1996</v>
      </c>
      <c r="AA124" s="1064">
        <v>35292</v>
      </c>
      <c r="AB124" s="1065">
        <v>37256</v>
      </c>
      <c r="AC124" s="1066">
        <v>37894</v>
      </c>
      <c r="AD124" s="1049">
        <v>120</v>
      </c>
      <c r="AE124" s="746">
        <v>0</v>
      </c>
      <c r="AF124" s="744">
        <v>0</v>
      </c>
      <c r="AG124" s="690">
        <v>120</v>
      </c>
      <c r="AH124" s="747" t="s">
        <v>33</v>
      </c>
      <c r="AI124" s="744">
        <v>0</v>
      </c>
      <c r="AJ124" s="1101">
        <v>120</v>
      </c>
      <c r="AK124" s="1102">
        <v>120</v>
      </c>
      <c r="AL124" s="1085"/>
      <c r="AM124" s="632"/>
      <c r="AN124" s="632">
        <v>10</v>
      </c>
      <c r="AO124" s="632"/>
      <c r="AP124" s="632"/>
      <c r="AQ124" s="757"/>
      <c r="AR124" s="778" t="s">
        <v>9345</v>
      </c>
      <c r="AS124" s="784">
        <f>AT124+AU124</f>
        <v>71.819999999999993</v>
      </c>
      <c r="AT124" s="784">
        <v>71.819999999999993</v>
      </c>
      <c r="AU124" s="785">
        <v>0</v>
      </c>
      <c r="AV124" s="806" t="s">
        <v>9346</v>
      </c>
      <c r="AW124" s="697" t="s">
        <v>8352</v>
      </c>
      <c r="AX124" s="697" t="s">
        <v>8353</v>
      </c>
      <c r="AY124" s="823" t="s">
        <v>33</v>
      </c>
      <c r="AZ124" s="736"/>
      <c r="BA124" s="736"/>
      <c r="BB124" s="840" t="s">
        <v>82</v>
      </c>
      <c r="BC124" s="841" t="s">
        <v>26</v>
      </c>
      <c r="BD124" s="846" t="s">
        <v>33</v>
      </c>
      <c r="BE124" s="840" t="s">
        <v>82</v>
      </c>
      <c r="BF124" s="841" t="s">
        <v>82</v>
      </c>
      <c r="BG124" s="842" t="s">
        <v>82</v>
      </c>
      <c r="BH124" s="905" t="s">
        <v>4739</v>
      </c>
      <c r="BI124" s="903" t="s">
        <v>4740</v>
      </c>
      <c r="BJ124" s="905" t="s">
        <v>0</v>
      </c>
      <c r="BK124" s="903" t="s">
        <v>0</v>
      </c>
      <c r="BL124" s="905" t="s">
        <v>0</v>
      </c>
      <c r="BM124" s="903" t="s">
        <v>0</v>
      </c>
      <c r="BN124" s="905" t="s">
        <v>0</v>
      </c>
      <c r="BO124" s="903" t="s">
        <v>0</v>
      </c>
      <c r="BP124" s="905" t="s">
        <v>0</v>
      </c>
      <c r="BQ124" s="903" t="s">
        <v>0</v>
      </c>
      <c r="BR124" s="909">
        <v>39</v>
      </c>
      <c r="BS124" s="903" t="s">
        <v>4545</v>
      </c>
      <c r="BT124" s="909">
        <v>27</v>
      </c>
      <c r="BU124" s="903" t="s">
        <v>4490</v>
      </c>
      <c r="BV124" s="905" t="s">
        <v>0</v>
      </c>
      <c r="BW124" s="903" t="s">
        <v>4492</v>
      </c>
      <c r="BX124" s="905" t="s">
        <v>0</v>
      </c>
      <c r="BY124" s="903" t="s">
        <v>4492</v>
      </c>
      <c r="BZ124" s="905" t="s">
        <v>0</v>
      </c>
      <c r="CA124" s="903" t="s">
        <v>4492</v>
      </c>
      <c r="CB124" s="340">
        <v>10</v>
      </c>
      <c r="CC124" s="249">
        <f>IF(ISBLANK(AL124),0,1)</f>
        <v>0</v>
      </c>
      <c r="CD124" s="414">
        <f>IF(ISBLANK(AM124),0,1)</f>
        <v>0</v>
      </c>
      <c r="CE124" s="414">
        <f>IF(ISBLANK(AN124),0,1)</f>
        <v>1</v>
      </c>
      <c r="CF124" s="414">
        <f>IF(ISBLANK(AO124),0,1)</f>
        <v>0</v>
      </c>
      <c r="CG124" s="414">
        <f>IF(ISBLANK(AP124),0,1)</f>
        <v>0</v>
      </c>
      <c r="CH124" s="436">
        <f>IF(ISBLANK(AQ124),0,1)</f>
        <v>0</v>
      </c>
      <c r="CI124" s="435">
        <f>IF($W124="Dropped","-",DAYS360(X124,Y124,TRUE)/360)</f>
        <v>1.5694444444444444</v>
      </c>
      <c r="CJ124" s="416">
        <f>IF(OR($W124="Pipeline",$W124="Dropped"),"-",IF(OR($AA124="-",$AA124="n/a"),"-",DAYS360(Y124,AA124,TRUE)/360))</f>
        <v>0.57499999999999996</v>
      </c>
      <c r="CK124" s="416">
        <f>IF(OR($W124="Pipeline",$W124="Dropped"),"-",IF($AC124="-","-",IF(OR($AA124="-",$AA124="n/a"),DAYS360(Y124,AC124,TRUE)/360,DAYS360(AA124,AC124,TRUE)/360)))</f>
        <v>7.125</v>
      </c>
      <c r="CL124" s="416">
        <f>IF(OR($W124="Pipeline",$W124="Dropped"),"-",IF($AC124="-","-",DAYS360(X124,AC124,TRUE)/360))</f>
        <v>9.2694444444444439</v>
      </c>
      <c r="CM124" s="437">
        <f>IF(OR($W124="Pipeline",$W124="Dropped"),"-",IF($AC124="-","-",DAYS360(AB124,AC124,TRUE)/360))</f>
        <v>1.75</v>
      </c>
      <c r="CN124" s="344">
        <f>IF(W124="Closed",IF(AC124="-","-",YEAR(AC124)),"-")</f>
        <v>2003</v>
      </c>
      <c r="CO124" s="344" t="str">
        <f>IF(W124="Closed",IF(OR(BE124="S",BE124="MS",BE124="HS"),"S",IF(OR(BE124="U",BE124="MU",BE124="HU"),"U",IF(OR(BE124="NA",BE124="NR",BE124="NV",BE124="?",BE124="#"),"NR","-"))),"-")</f>
        <v>S</v>
      </c>
      <c r="CP124" s="249">
        <v>4</v>
      </c>
      <c r="CQ124" s="414">
        <v>1</v>
      </c>
      <c r="CR124" s="414">
        <v>1</v>
      </c>
      <c r="CS124" s="414">
        <v>2</v>
      </c>
      <c r="CT124" s="414">
        <v>0</v>
      </c>
      <c r="CU124" s="436">
        <v>0</v>
      </c>
      <c r="CV124" s="432" t="str">
        <f>IF(OR(DC124="-",DC124="",DC124="n/a"),"-",HYPERLINK(DC124,"PAD"))</f>
        <v>-</v>
      </c>
      <c r="CW124" s="417" t="str">
        <f>IF(OR(DD124="-",DD124="",DD124="n/a"),"-",HYPERLINK(DD124,"ICR"))</f>
        <v>ICR</v>
      </c>
      <c r="CX124" s="438" t="str">
        <f>IF(OR(DE124="-",DE124="",DE124="n/a"),"-",HYPERLINK(DE124,"IEG"))</f>
        <v>IEG</v>
      </c>
      <c r="CY124" s="687" t="str">
        <f>IF(OR(DF124="-",DF124="",DF124="n/a"),"-",HYPERLINK(DF124,"PPAR"))</f>
        <v>PPAR</v>
      </c>
      <c r="CZ124" s="665" t="str">
        <f>IF(OR(DG124="-",DG124="",DG124="n/a"),"-",HYPERLINK(DG124,"PCR"))</f>
        <v>-</v>
      </c>
      <c r="DA124" s="665" t="str">
        <f>IF(OR(DH124="-",DH124="",DH124="n/a"),"-",HYPERLINK(DH124,"PP"))</f>
        <v>-</v>
      </c>
      <c r="DB124" s="688" t="str">
        <f>IF(OR(DI124="-",DI124="",DI124="n/a"),"-",HYPERLINK(DI124,"TA"))</f>
        <v>-</v>
      </c>
      <c r="DC124" s="897" t="s">
        <v>33</v>
      </c>
      <c r="DD124" s="897" t="s">
        <v>10816</v>
      </c>
      <c r="DE124" s="897" t="s">
        <v>10817</v>
      </c>
      <c r="DF124" s="897" t="s">
        <v>10818</v>
      </c>
      <c r="DG124" s="897" t="s">
        <v>33</v>
      </c>
      <c r="DH124" s="897" t="s">
        <v>33</v>
      </c>
      <c r="DI124" s="897" t="s">
        <v>33</v>
      </c>
      <c r="DJ124" s="734"/>
    </row>
    <row r="125" spans="1:114" ht="14.1" customHeight="1" x14ac:dyDescent="0.25">
      <c r="A125" s="702">
        <f>ROW()-1</f>
        <v>124</v>
      </c>
      <c r="B125" s="710" t="s">
        <v>409</v>
      </c>
      <c r="C125" s="711" t="str">
        <f>HYPERLINK(E125,"OP")</f>
        <v>OP</v>
      </c>
      <c r="D125" s="711" t="str">
        <f>HYPERLINK(F125,"Prj")</f>
        <v>Prj</v>
      </c>
      <c r="E125" s="704" t="s">
        <v>6100</v>
      </c>
      <c r="F125" s="415" t="s">
        <v>6101</v>
      </c>
      <c r="G125" s="414" t="s">
        <v>33</v>
      </c>
      <c r="H125" s="414" t="s">
        <v>33</v>
      </c>
      <c r="I125" s="694" t="s">
        <v>33</v>
      </c>
      <c r="J125" s="686" t="s">
        <v>410</v>
      </c>
      <c r="K125" s="199" t="s">
        <v>33</v>
      </c>
      <c r="L125" s="693" t="s">
        <v>245</v>
      </c>
      <c r="M125" s="696" t="s">
        <v>264</v>
      </c>
      <c r="N125" s="693" t="s">
        <v>18</v>
      </c>
      <c r="O125" s="693" t="s">
        <v>30</v>
      </c>
      <c r="P125" s="1080" t="s">
        <v>1419</v>
      </c>
      <c r="Q125" s="1074" t="s">
        <v>33</v>
      </c>
      <c r="R125" s="698" t="s">
        <v>33</v>
      </c>
      <c r="S125" s="1041" t="s">
        <v>33</v>
      </c>
      <c r="T125" s="908" t="s">
        <v>3588</v>
      </c>
      <c r="U125" s="905" t="s">
        <v>591</v>
      </c>
      <c r="V125" s="905" t="s">
        <v>612</v>
      </c>
      <c r="W125" s="1068" t="s">
        <v>1773</v>
      </c>
      <c r="X125" s="1064">
        <v>34064</v>
      </c>
      <c r="Y125" s="1066">
        <v>35325</v>
      </c>
      <c r="Z125" s="1046">
        <v>1997</v>
      </c>
      <c r="AA125" s="1064">
        <v>35479</v>
      </c>
      <c r="AB125" s="1065">
        <v>37437</v>
      </c>
      <c r="AC125" s="1066">
        <v>38503</v>
      </c>
      <c r="AD125" s="1050">
        <v>0</v>
      </c>
      <c r="AE125" s="749">
        <v>28.8</v>
      </c>
      <c r="AF125" s="744">
        <v>0</v>
      </c>
      <c r="AG125" s="690">
        <v>28.8</v>
      </c>
      <c r="AH125" s="747" t="s">
        <v>33</v>
      </c>
      <c r="AI125" s="744">
        <v>0</v>
      </c>
      <c r="AJ125" s="1099">
        <v>28.8</v>
      </c>
      <c r="AK125" s="1100">
        <v>23.090697380000002</v>
      </c>
      <c r="AL125" s="1086"/>
      <c r="AM125" s="760" t="s">
        <v>2971</v>
      </c>
      <c r="AN125" s="760"/>
      <c r="AO125" s="760"/>
      <c r="AP125" s="760"/>
      <c r="AQ125" s="761"/>
      <c r="AR125" s="779" t="s">
        <v>2516</v>
      </c>
      <c r="AS125" s="781">
        <f>AT125+AU125</f>
        <v>24.330000000000002</v>
      </c>
      <c r="AT125" s="781">
        <f>17.58+2.92+2.1</f>
        <v>22.6</v>
      </c>
      <c r="AU125" s="782">
        <f>1.66+0.07</f>
        <v>1.73</v>
      </c>
      <c r="AV125" s="807" t="s">
        <v>2984</v>
      </c>
      <c r="AW125" s="686" t="s">
        <v>2038</v>
      </c>
      <c r="AX125" s="686" t="s">
        <v>2306</v>
      </c>
      <c r="AY125" s="819">
        <v>38511</v>
      </c>
      <c r="AZ125" s="721" t="s">
        <v>26</v>
      </c>
      <c r="BA125" s="721" t="s">
        <v>26</v>
      </c>
      <c r="BB125" s="625" t="s">
        <v>26</v>
      </c>
      <c r="BC125" s="626" t="s">
        <v>26</v>
      </c>
      <c r="BD125" s="633" t="s">
        <v>33</v>
      </c>
      <c r="BE125" s="625" t="s">
        <v>22</v>
      </c>
      <c r="BF125" s="626" t="s">
        <v>112</v>
      </c>
      <c r="BG125" s="633" t="s">
        <v>112</v>
      </c>
      <c r="BH125" s="905" t="s">
        <v>4485</v>
      </c>
      <c r="BI125" s="903" t="s">
        <v>10472</v>
      </c>
      <c r="BJ125" s="905" t="s">
        <v>0</v>
      </c>
      <c r="BK125" s="903" t="s">
        <v>0</v>
      </c>
      <c r="BL125" s="905" t="s">
        <v>0</v>
      </c>
      <c r="BM125" s="903" t="s">
        <v>0</v>
      </c>
      <c r="BN125" s="905" t="s">
        <v>0</v>
      </c>
      <c r="BO125" s="903" t="s">
        <v>0</v>
      </c>
      <c r="BP125" s="905" t="s">
        <v>0</v>
      </c>
      <c r="BQ125" s="903" t="s">
        <v>0</v>
      </c>
      <c r="BR125" s="909">
        <v>27</v>
      </c>
      <c r="BS125" s="903" t="s">
        <v>4490</v>
      </c>
      <c r="BT125" s="909">
        <v>29</v>
      </c>
      <c r="BU125" s="903" t="s">
        <v>4497</v>
      </c>
      <c r="BV125" s="909">
        <v>42</v>
      </c>
      <c r="BW125" s="903" t="s">
        <v>4529</v>
      </c>
      <c r="BX125" s="909">
        <v>24</v>
      </c>
      <c r="BY125" s="903" t="s">
        <v>4540</v>
      </c>
      <c r="BZ125" s="905" t="s">
        <v>0</v>
      </c>
      <c r="CA125" s="903" t="s">
        <v>4492</v>
      </c>
      <c r="CB125" s="340">
        <v>10</v>
      </c>
      <c r="CC125" s="249">
        <f>IF(ISBLANK(AL125),0,1)</f>
        <v>0</v>
      </c>
      <c r="CD125" s="414">
        <f>IF(ISBLANK(AM125),0,1)</f>
        <v>1</v>
      </c>
      <c r="CE125" s="414">
        <f>IF(ISBLANK(AN125),0,1)</f>
        <v>0</v>
      </c>
      <c r="CF125" s="414">
        <f>IF(ISBLANK(AO125),0,1)</f>
        <v>0</v>
      </c>
      <c r="CG125" s="414">
        <f>IF(ISBLANK(AP125),0,1)</f>
        <v>0</v>
      </c>
      <c r="CH125" s="436">
        <f>IF(ISBLANK(AQ125),0,1)</f>
        <v>0</v>
      </c>
      <c r="CI125" s="435">
        <f>IF($W125="Dropped","-",DAYS360(X125,Y125,TRUE)/360)</f>
        <v>3.45</v>
      </c>
      <c r="CJ125" s="416">
        <f>IF(OR($W125="Pipeline",$W125="Dropped"),"-",IF(OR($AA125="-",$AA125="n/a"),"-",DAYS360(Y125,AA125,TRUE)/360))</f>
        <v>0.41944444444444445</v>
      </c>
      <c r="CK125" s="416">
        <f>IF(OR($W125="Pipeline",$W125="Dropped"),"-",IF($AC125="-","-",IF(OR($AA125="-",$AA125="n/a"),DAYS360(Y125,AC125,TRUE)/360,DAYS360(AA125,AC125,TRUE)/360)))</f>
        <v>8.2833333333333332</v>
      </c>
      <c r="CL125" s="416">
        <f>IF(OR($W125="Pipeline",$W125="Dropped"),"-",IF($AC125="-","-",DAYS360(X125,AC125,TRUE)/360))</f>
        <v>12.152777777777779</v>
      </c>
      <c r="CM125" s="437">
        <f>IF(OR($W125="Pipeline",$W125="Dropped"),"-",IF($AC125="-","-",DAYS360(AB125,AC125,TRUE)/360))</f>
        <v>2.9166666666666665</v>
      </c>
      <c r="CN125" s="344">
        <f>IF(W125="Closed",IF(AC125="-","-",YEAR(AC125)),"-")</f>
        <v>2005</v>
      </c>
      <c r="CO125" s="344" t="str">
        <f>IF(W125="Closed",IF(OR(BE125="S",BE125="MS",BE125="HS"),"S",IF(OR(BE125="U",BE125="MU",BE125="HU"),"U",IF(OR(BE125="NA",BE125="NR",BE125="NV",BE125="?",BE125="#"),"NR","-"))),"-")</f>
        <v>S</v>
      </c>
      <c r="CP125" s="249">
        <v>0</v>
      </c>
      <c r="CQ125" s="414">
        <v>8</v>
      </c>
      <c r="CR125" s="414">
        <v>1</v>
      </c>
      <c r="CS125" s="414">
        <v>1</v>
      </c>
      <c r="CT125" s="414">
        <v>0</v>
      </c>
      <c r="CU125" s="436">
        <v>0</v>
      </c>
      <c r="CV125" s="432" t="str">
        <f>IF(OR(DC125="-",DC125="",DC125="n/a"),"-",HYPERLINK(DC125,"PAD"))</f>
        <v>-</v>
      </c>
      <c r="CW125" s="417" t="str">
        <f>IF(OR(DD125="-",DD125="",DD125="n/a"),"-",HYPERLINK(DD125,"ICR"))</f>
        <v>ICR</v>
      </c>
      <c r="CX125" s="438" t="str">
        <f>IF(OR(DE125="-",DE125="",DE125="n/a"),"-",HYPERLINK(DE125,"IEG"))</f>
        <v>IEG</v>
      </c>
      <c r="CY125" s="687" t="str">
        <f>IF(OR(DF125="-",DF125="",DF125="n/a"),"-",HYPERLINK(DF125,"PPAR"))</f>
        <v>-</v>
      </c>
      <c r="CZ125" s="665" t="str">
        <f>IF(OR(DG125="-",DG125="",DG125="n/a"),"-",HYPERLINK(DG125,"PCR"))</f>
        <v>-</v>
      </c>
      <c r="DA125" s="665" t="str">
        <f>IF(OR(DH125="-",DH125="",DH125="n/a"),"-",HYPERLINK(DH125,"PP"))</f>
        <v>-</v>
      </c>
      <c r="DB125" s="688" t="str">
        <f>IF(OR(DI125="-",DI125="",DI125="n/a"),"-",HYPERLINK(DI125,"TA"))</f>
        <v>-</v>
      </c>
      <c r="DC125" s="897" t="s">
        <v>33</v>
      </c>
      <c r="DD125" s="897" t="s">
        <v>10819</v>
      </c>
      <c r="DE125" s="897" t="s">
        <v>10820</v>
      </c>
      <c r="DF125" s="897" t="s">
        <v>33</v>
      </c>
      <c r="DG125" s="897" t="s">
        <v>33</v>
      </c>
      <c r="DH125" s="897" t="s">
        <v>33</v>
      </c>
      <c r="DI125" s="897" t="s">
        <v>33</v>
      </c>
      <c r="DJ125" s="734"/>
    </row>
    <row r="126" spans="1:114" ht="14.1" customHeight="1" x14ac:dyDescent="0.25">
      <c r="A126" s="702">
        <f>ROW()-1</f>
        <v>125</v>
      </c>
      <c r="B126" s="710" t="s">
        <v>330</v>
      </c>
      <c r="C126" s="711" t="str">
        <f>HYPERLINK(E126,"OP")</f>
        <v>OP</v>
      </c>
      <c r="D126" s="711" t="str">
        <f>HYPERLINK(F126,"Prj")</f>
        <v>Prj</v>
      </c>
      <c r="E126" s="704" t="s">
        <v>6102</v>
      </c>
      <c r="F126" s="415" t="s">
        <v>6103</v>
      </c>
      <c r="G126" s="414" t="s">
        <v>33</v>
      </c>
      <c r="H126" s="414" t="s">
        <v>33</v>
      </c>
      <c r="I126" s="694" t="s">
        <v>33</v>
      </c>
      <c r="J126" s="686" t="s">
        <v>331</v>
      </c>
      <c r="K126" s="199" t="s">
        <v>33</v>
      </c>
      <c r="L126" s="693" t="s">
        <v>124</v>
      </c>
      <c r="M126" s="696" t="s">
        <v>332</v>
      </c>
      <c r="N126" s="693" t="s">
        <v>18</v>
      </c>
      <c r="O126" s="693" t="s">
        <v>54</v>
      </c>
      <c r="P126" s="1080" t="s">
        <v>1419</v>
      </c>
      <c r="Q126" s="1074" t="s">
        <v>33</v>
      </c>
      <c r="R126" s="698" t="s">
        <v>33</v>
      </c>
      <c r="S126" s="1041" t="s">
        <v>33</v>
      </c>
      <c r="T126" s="908" t="s">
        <v>10289</v>
      </c>
      <c r="U126" s="905" t="s">
        <v>1789</v>
      </c>
      <c r="V126" s="905" t="s">
        <v>612</v>
      </c>
      <c r="W126" s="1068" t="s">
        <v>1773</v>
      </c>
      <c r="X126" s="1064">
        <v>34469</v>
      </c>
      <c r="Y126" s="1066">
        <v>34814</v>
      </c>
      <c r="Z126" s="1046">
        <v>1995</v>
      </c>
      <c r="AA126" s="1064">
        <v>34967</v>
      </c>
      <c r="AB126" s="1065">
        <v>36525</v>
      </c>
      <c r="AC126" s="1066">
        <v>37621</v>
      </c>
      <c r="AD126" s="1050">
        <v>25</v>
      </c>
      <c r="AE126" s="749">
        <v>25</v>
      </c>
      <c r="AF126" s="744">
        <v>0</v>
      </c>
      <c r="AG126" s="690">
        <v>50</v>
      </c>
      <c r="AH126" s="747" t="s">
        <v>33</v>
      </c>
      <c r="AI126" s="744">
        <v>0</v>
      </c>
      <c r="AJ126" s="1099">
        <v>49.999546350000003</v>
      </c>
      <c r="AK126" s="1100">
        <v>47.489150909999999</v>
      </c>
      <c r="AL126" s="1086"/>
      <c r="AM126" s="760" t="s">
        <v>2421</v>
      </c>
      <c r="AN126" s="760"/>
      <c r="AO126" s="760"/>
      <c r="AP126" s="760"/>
      <c r="AQ126" s="761">
        <v>12</v>
      </c>
      <c r="AR126" s="779" t="s">
        <v>2985</v>
      </c>
      <c r="AS126" s="781">
        <f>AT126+AU126</f>
        <v>70.16</v>
      </c>
      <c r="AT126" s="781">
        <f>40+2.46</f>
        <v>42.46</v>
      </c>
      <c r="AU126" s="782">
        <f>27.09+0.61</f>
        <v>27.7</v>
      </c>
      <c r="AV126" s="807" t="s">
        <v>2986</v>
      </c>
      <c r="AW126" s="686" t="s">
        <v>1890</v>
      </c>
      <c r="AX126" s="686" t="s">
        <v>2172</v>
      </c>
      <c r="AY126" s="819">
        <v>37431</v>
      </c>
      <c r="AZ126" s="721" t="s">
        <v>82</v>
      </c>
      <c r="BA126" s="693" t="s">
        <v>26</v>
      </c>
      <c r="BB126" s="625" t="s">
        <v>26</v>
      </c>
      <c r="BC126" s="626" t="s">
        <v>26</v>
      </c>
      <c r="BD126" s="633" t="s">
        <v>26</v>
      </c>
      <c r="BE126" s="625" t="s">
        <v>22</v>
      </c>
      <c r="BF126" s="626" t="s">
        <v>26</v>
      </c>
      <c r="BG126" s="633" t="s">
        <v>112</v>
      </c>
      <c r="BH126" s="905" t="s">
        <v>4485</v>
      </c>
      <c r="BI126" s="903" t="s">
        <v>10472</v>
      </c>
      <c r="BJ126" s="905" t="s">
        <v>4525</v>
      </c>
      <c r="BK126" s="903" t="s">
        <v>10476</v>
      </c>
      <c r="BL126" s="905" t="s">
        <v>0</v>
      </c>
      <c r="BM126" s="903" t="s">
        <v>0</v>
      </c>
      <c r="BN126" s="905" t="s">
        <v>0</v>
      </c>
      <c r="BO126" s="903" t="s">
        <v>0</v>
      </c>
      <c r="BP126" s="905" t="s">
        <v>0</v>
      </c>
      <c r="BQ126" s="903" t="s">
        <v>0</v>
      </c>
      <c r="BR126" s="909">
        <v>28</v>
      </c>
      <c r="BS126" s="903" t="s">
        <v>4500</v>
      </c>
      <c r="BT126" s="909">
        <v>27</v>
      </c>
      <c r="BU126" s="903" t="s">
        <v>4490</v>
      </c>
      <c r="BV126" s="909">
        <v>26</v>
      </c>
      <c r="BW126" s="903" t="s">
        <v>4517</v>
      </c>
      <c r="BX126" s="905" t="s">
        <v>0</v>
      </c>
      <c r="BY126" s="903" t="s">
        <v>4492</v>
      </c>
      <c r="BZ126" s="905" t="s">
        <v>0</v>
      </c>
      <c r="CA126" s="903" t="s">
        <v>4492</v>
      </c>
      <c r="CB126" s="340">
        <v>10</v>
      </c>
      <c r="CC126" s="249">
        <f>IF(ISBLANK(AL126),0,1)</f>
        <v>0</v>
      </c>
      <c r="CD126" s="414">
        <f>IF(ISBLANK(AM126),0,1)</f>
        <v>1</v>
      </c>
      <c r="CE126" s="414">
        <f>IF(ISBLANK(AN126),0,1)</f>
        <v>0</v>
      </c>
      <c r="CF126" s="414">
        <f>IF(ISBLANK(AO126),0,1)</f>
        <v>0</v>
      </c>
      <c r="CG126" s="414">
        <f>IF(ISBLANK(AP126),0,1)</f>
        <v>0</v>
      </c>
      <c r="CH126" s="436">
        <f>IF(ISBLANK(AQ126),0,1)</f>
        <v>1</v>
      </c>
      <c r="CI126" s="435">
        <f>IF($W126="Dropped","-",DAYS360(X126,Y126,TRUE)/360)</f>
        <v>0.94444444444444442</v>
      </c>
      <c r="CJ126" s="416">
        <f>IF(OR($W126="Pipeline",$W126="Dropped"),"-",IF(OR($AA126="-",$AA126="n/a"),"-",DAYS360(Y126,AA126,TRUE)/360))</f>
        <v>0.41666666666666669</v>
      </c>
      <c r="CK126" s="416">
        <f>IF(OR($W126="Pipeline",$W126="Dropped"),"-",IF($AC126="-","-",IF(OR($AA126="-",$AA126="n/a"),DAYS360(Y126,AC126,TRUE)/360,DAYS360(AA126,AC126,TRUE)/360)))</f>
        <v>7.2638888888888893</v>
      </c>
      <c r="CL126" s="416">
        <f>IF(OR($W126="Pipeline",$W126="Dropped"),"-",IF($AC126="-","-",DAYS360(X126,AC126,TRUE)/360))</f>
        <v>8.625</v>
      </c>
      <c r="CM126" s="437">
        <f>IF(OR($W126="Pipeline",$W126="Dropped"),"-",IF($AC126="-","-",DAYS360(AB126,AC126,TRUE)/360))</f>
        <v>3</v>
      </c>
      <c r="CN126" s="344">
        <f>IF(W126="Closed",IF(AC126="-","-",YEAR(AC126)),"-")</f>
        <v>2002</v>
      </c>
      <c r="CO126" s="344" t="str">
        <f>IF(W126="Closed",IF(OR(BE126="S",BE126="MS",BE126="HS"),"S",IF(OR(BE126="U",BE126="MU",BE126="HU"),"U",IF(OR(BE126="NA",BE126="NR",BE126="NV",BE126="?",BE126="#"),"NR","-"))),"-")</f>
        <v>S</v>
      </c>
      <c r="CP126" s="249">
        <v>5</v>
      </c>
      <c r="CQ126" s="414">
        <v>12</v>
      </c>
      <c r="CR126" s="414">
        <v>1</v>
      </c>
      <c r="CS126" s="414">
        <v>0</v>
      </c>
      <c r="CT126" s="414">
        <v>0</v>
      </c>
      <c r="CU126" s="436">
        <v>1</v>
      </c>
      <c r="CV126" s="432" t="str">
        <f>IF(OR(DC126="-",DC126="",DC126="n/a"),"-",HYPERLINK(DC126,"PAD"))</f>
        <v>-</v>
      </c>
      <c r="CW126" s="417" t="str">
        <f>IF(OR(DD126="-",DD126="",DD126="n/a"),"-",HYPERLINK(DD126,"ICR"))</f>
        <v>ICR</v>
      </c>
      <c r="CX126" s="438" t="str">
        <f>IF(OR(DE126="-",DE126="",DE126="n/a"),"-",HYPERLINK(DE126,"IEG"))</f>
        <v>IEG</v>
      </c>
      <c r="CY126" s="687" t="str">
        <f>IF(OR(DF126="-",DF126="",DF126="n/a"),"-",HYPERLINK(DF126,"PPAR"))</f>
        <v>-</v>
      </c>
      <c r="CZ126" s="665" t="str">
        <f>IF(OR(DG126="-",DG126="",DG126="n/a"),"-",HYPERLINK(DG126,"PCR"))</f>
        <v>-</v>
      </c>
      <c r="DA126" s="665" t="str">
        <f>IF(OR(DH126="-",DH126="",DH126="n/a"),"-",HYPERLINK(DH126,"PP"))</f>
        <v>-</v>
      </c>
      <c r="DB126" s="688" t="str">
        <f>IF(OR(DI126="-",DI126="",DI126="n/a"),"-",HYPERLINK(DI126,"TA"))</f>
        <v>TA</v>
      </c>
      <c r="DC126" s="897" t="s">
        <v>33</v>
      </c>
      <c r="DD126" s="897" t="s">
        <v>10821</v>
      </c>
      <c r="DE126" s="897" t="s">
        <v>10822</v>
      </c>
      <c r="DF126" s="897" t="s">
        <v>33</v>
      </c>
      <c r="DG126" s="897" t="s">
        <v>33</v>
      </c>
      <c r="DH126" s="897" t="s">
        <v>33</v>
      </c>
      <c r="DI126" s="897" t="s">
        <v>10823</v>
      </c>
      <c r="DJ126" s="734"/>
    </row>
    <row r="127" spans="1:114" ht="14.1" customHeight="1" x14ac:dyDescent="0.25">
      <c r="A127" s="703">
        <f>ROW()-1</f>
        <v>126</v>
      </c>
      <c r="B127" s="710" t="s">
        <v>1221</v>
      </c>
      <c r="C127" s="711" t="str">
        <f>HYPERLINK(E127,"OP")</f>
        <v>OP</v>
      </c>
      <c r="D127" s="711" t="str">
        <f>HYPERLINK(F127,"Prj")</f>
        <v>Prj</v>
      </c>
      <c r="E127" s="704" t="s">
        <v>6104</v>
      </c>
      <c r="F127" s="415" t="s">
        <v>6105</v>
      </c>
      <c r="G127" s="414" t="s">
        <v>33</v>
      </c>
      <c r="H127" s="414" t="s">
        <v>33</v>
      </c>
      <c r="I127" s="694" t="s">
        <v>33</v>
      </c>
      <c r="J127" s="686" t="s">
        <v>1222</v>
      </c>
      <c r="K127" s="199" t="s">
        <v>33</v>
      </c>
      <c r="L127" s="693" t="s">
        <v>124</v>
      </c>
      <c r="M127" s="696" t="s">
        <v>600</v>
      </c>
      <c r="N127" s="732" t="s">
        <v>18</v>
      </c>
      <c r="O127" s="732" t="s">
        <v>30</v>
      </c>
      <c r="P127" s="1080" t="s">
        <v>1763</v>
      </c>
      <c r="Q127" s="1074" t="s">
        <v>33</v>
      </c>
      <c r="R127" s="698" t="s">
        <v>33</v>
      </c>
      <c r="S127" s="907" t="s">
        <v>3582</v>
      </c>
      <c r="T127" s="908" t="s">
        <v>3640</v>
      </c>
      <c r="U127" s="905" t="s">
        <v>1788</v>
      </c>
      <c r="V127" s="905" t="s">
        <v>10385</v>
      </c>
      <c r="W127" s="1068" t="s">
        <v>1773</v>
      </c>
      <c r="X127" s="1064">
        <v>35754</v>
      </c>
      <c r="Y127" s="1066">
        <v>36004</v>
      </c>
      <c r="Z127" s="1046">
        <v>1999</v>
      </c>
      <c r="AA127" s="1064">
        <v>36084</v>
      </c>
      <c r="AB127" s="1065">
        <v>38442</v>
      </c>
      <c r="AC127" s="1066">
        <v>39082</v>
      </c>
      <c r="AD127" s="638">
        <v>21.5</v>
      </c>
      <c r="AE127" s="639">
        <v>0</v>
      </c>
      <c r="AF127" s="744">
        <v>0</v>
      </c>
      <c r="AG127" s="690">
        <v>21.5</v>
      </c>
      <c r="AH127" s="747">
        <v>0</v>
      </c>
      <c r="AI127" s="744">
        <v>0</v>
      </c>
      <c r="AJ127" s="1099">
        <v>10.848516</v>
      </c>
      <c r="AK127" s="1100">
        <v>10.848516</v>
      </c>
      <c r="AL127" s="646"/>
      <c r="AM127" s="647"/>
      <c r="AN127" s="647">
        <v>2</v>
      </c>
      <c r="AO127" s="647"/>
      <c r="AP127" s="647"/>
      <c r="AQ127" s="648"/>
      <c r="AR127" s="779" t="s">
        <v>3447</v>
      </c>
      <c r="AS127" s="781">
        <f>AT127+AU127</f>
        <v>2.5</v>
      </c>
      <c r="AT127" s="781">
        <v>2.5</v>
      </c>
      <c r="AU127" s="782">
        <v>0</v>
      </c>
      <c r="AV127" s="686" t="s">
        <v>3448</v>
      </c>
      <c r="AW127" s="686" t="s">
        <v>3460</v>
      </c>
      <c r="AX127" s="686" t="s">
        <v>2309</v>
      </c>
      <c r="AY127" s="819">
        <v>39270</v>
      </c>
      <c r="AZ127" s="721" t="s">
        <v>22</v>
      </c>
      <c r="BA127" s="721" t="s">
        <v>26</v>
      </c>
      <c r="BB127" s="625" t="s">
        <v>22</v>
      </c>
      <c r="BC127" s="626" t="s">
        <v>22</v>
      </c>
      <c r="BD127" s="633" t="s">
        <v>22</v>
      </c>
      <c r="BE127" s="625" t="s">
        <v>45</v>
      </c>
      <c r="BF127" s="626" t="s">
        <v>22</v>
      </c>
      <c r="BG127" s="633" t="s">
        <v>45</v>
      </c>
      <c r="BH127" s="905" t="s">
        <v>13072</v>
      </c>
      <c r="BI127" s="903" t="s">
        <v>4508</v>
      </c>
      <c r="BJ127" s="905" t="s">
        <v>4530</v>
      </c>
      <c r="BK127" s="903" t="s">
        <v>10483</v>
      </c>
      <c r="BL127" s="905" t="s">
        <v>4503</v>
      </c>
      <c r="BM127" s="903" t="s">
        <v>4703</v>
      </c>
      <c r="BN127" s="905" t="s">
        <v>4485</v>
      </c>
      <c r="BO127" s="903" t="s">
        <v>10472</v>
      </c>
      <c r="BP127" s="905" t="s">
        <v>4525</v>
      </c>
      <c r="BQ127" s="903" t="s">
        <v>10476</v>
      </c>
      <c r="BR127" s="909">
        <v>63</v>
      </c>
      <c r="BS127" s="903" t="s">
        <v>4512</v>
      </c>
      <c r="BT127" s="909">
        <v>55</v>
      </c>
      <c r="BU127" s="903" t="s">
        <v>4541</v>
      </c>
      <c r="BV127" s="909">
        <v>65</v>
      </c>
      <c r="BW127" s="903" t="s">
        <v>4509</v>
      </c>
      <c r="BX127" s="909">
        <v>78</v>
      </c>
      <c r="BY127" s="903" t="s">
        <v>4511</v>
      </c>
      <c r="BZ127" s="905" t="s">
        <v>0</v>
      </c>
      <c r="CA127" s="903" t="s">
        <v>4492</v>
      </c>
      <c r="CB127" s="340">
        <v>10</v>
      </c>
      <c r="CC127" s="249">
        <f>IF(ISBLANK(AL127),0,1)</f>
        <v>0</v>
      </c>
      <c r="CD127" s="414">
        <f>IF(ISBLANK(AM127),0,1)</f>
        <v>0</v>
      </c>
      <c r="CE127" s="414">
        <f>IF(ISBLANK(AN127),0,1)</f>
        <v>1</v>
      </c>
      <c r="CF127" s="414">
        <f>IF(ISBLANK(AO127),0,1)</f>
        <v>0</v>
      </c>
      <c r="CG127" s="414">
        <f>IF(ISBLANK(AP127),0,1)</f>
        <v>0</v>
      </c>
      <c r="CH127" s="436">
        <f>IF(ISBLANK(AQ127),0,1)</f>
        <v>0</v>
      </c>
      <c r="CI127" s="435">
        <f>IF($W127="Dropped","-",DAYS360(X127,Y127,TRUE)/360)</f>
        <v>0.68888888888888888</v>
      </c>
      <c r="CJ127" s="416">
        <f>IF(OR($W127="Pipeline",$W127="Dropped"),"-",IF(OR($AA127="-",$AA127="n/a"),"-",DAYS360(Y127,AA127,TRUE)/360))</f>
        <v>0.21666666666666667</v>
      </c>
      <c r="CK127" s="416">
        <f>IF(OR($W127="Pipeline",$W127="Dropped"),"-",IF($AC127="-","-",IF(OR($AA127="-",$AA127="n/a"),DAYS360(Y127,AC127,TRUE)/360,DAYS360(AA127,AC127,TRUE)/360)))</f>
        <v>8.2055555555555557</v>
      </c>
      <c r="CL127" s="416">
        <f>IF(OR($W127="Pipeline",$W127="Dropped"),"-",IF($AC127="-","-",DAYS360(X127,AC127,TRUE)/360))</f>
        <v>9.1111111111111107</v>
      </c>
      <c r="CM127" s="437">
        <f>IF(OR($W127="Pipeline",$W127="Dropped"),"-",IF($AC127="-","-",DAYS360(AB127,AC127,TRUE)/360))</f>
        <v>1.75</v>
      </c>
      <c r="CN127" s="344">
        <f>IF(W127="Closed",IF(AC127="-","-",YEAR(AC127)),"-")</f>
        <v>2006</v>
      </c>
      <c r="CO127" s="344" t="str">
        <f>IF(W127="Closed",IF(OR(BE127="S",BE127="MS",BE127="HS"),"S",IF(OR(BE127="U",BE127="MU",BE127="HU"),"U",IF(OR(BE127="NA",BE127="NR",BE127="NV",BE127="?",BE127="#"),"NR","-"))),"-")</f>
        <v>U</v>
      </c>
      <c r="CP127" s="249">
        <v>2</v>
      </c>
      <c r="CQ127" s="414">
        <v>1</v>
      </c>
      <c r="CR127" s="414">
        <v>2</v>
      </c>
      <c r="CS127" s="414">
        <v>2</v>
      </c>
      <c r="CT127" s="414">
        <v>0</v>
      </c>
      <c r="CU127" s="436">
        <v>0</v>
      </c>
      <c r="CV127" s="432" t="str">
        <f>IF(OR(DC127="-",DC127="",DC127="n/a"),"-",HYPERLINK(DC127,"PAD"))</f>
        <v>PAD</v>
      </c>
      <c r="CW127" s="417" t="str">
        <f>IF(OR(DD127="-",DD127="",DD127="n/a"),"-",HYPERLINK(DD127,"ICR"))</f>
        <v>ICR</v>
      </c>
      <c r="CX127" s="438" t="str">
        <f>IF(OR(DE127="-",DE127="",DE127="n/a"),"-",HYPERLINK(DE127,"IEG"))</f>
        <v>IEG</v>
      </c>
      <c r="CY127" s="687" t="str">
        <f>IF(OR(DF127="-",DF127="",DF127="n/a"),"-",HYPERLINK(DF127,"PPAR"))</f>
        <v>-</v>
      </c>
      <c r="CZ127" s="665" t="str">
        <f>IF(OR(DG127="-",DG127="",DG127="n/a"),"-",HYPERLINK(DG127,"PCR"))</f>
        <v>-</v>
      </c>
      <c r="DA127" s="665" t="str">
        <f>IF(OR(DH127="-",DH127="",DH127="n/a"),"-",HYPERLINK(DH127,"PP"))</f>
        <v>-</v>
      </c>
      <c r="DB127" s="688" t="str">
        <f>IF(OR(DI127="-",DI127="",DI127="n/a"),"-",HYPERLINK(DI127,"TA"))</f>
        <v>-</v>
      </c>
      <c r="DC127" s="897" t="s">
        <v>10824</v>
      </c>
      <c r="DD127" s="897" t="s">
        <v>10825</v>
      </c>
      <c r="DE127" s="897" t="s">
        <v>10826</v>
      </c>
      <c r="DF127" s="897" t="s">
        <v>33</v>
      </c>
      <c r="DG127" s="897" t="s">
        <v>33</v>
      </c>
      <c r="DH127" s="897" t="s">
        <v>33</v>
      </c>
      <c r="DI127" s="897" t="s">
        <v>33</v>
      </c>
      <c r="DJ127" s="806"/>
    </row>
    <row r="128" spans="1:114" ht="14.1" customHeight="1" x14ac:dyDescent="0.25">
      <c r="A128" s="702">
        <f>ROW()-1</f>
        <v>127</v>
      </c>
      <c r="B128" s="710" t="s">
        <v>4936</v>
      </c>
      <c r="C128" s="711" t="str">
        <f>HYPERLINK(E128,"OP")</f>
        <v>OP</v>
      </c>
      <c r="D128" s="711" t="str">
        <f>HYPERLINK(F128,"Prj")</f>
        <v>Prj</v>
      </c>
      <c r="E128" s="663" t="s">
        <v>7221</v>
      </c>
      <c r="F128" s="422" t="s">
        <v>5859</v>
      </c>
      <c r="G128" s="414" t="s">
        <v>33</v>
      </c>
      <c r="H128" s="414" t="s">
        <v>33</v>
      </c>
      <c r="I128" s="694" t="s">
        <v>33</v>
      </c>
      <c r="J128" s="697" t="s">
        <v>4902</v>
      </c>
      <c r="K128" s="727" t="s">
        <v>33</v>
      </c>
      <c r="L128" s="736" t="s">
        <v>193</v>
      </c>
      <c r="M128" s="697" t="s">
        <v>382</v>
      </c>
      <c r="N128" s="736" t="s">
        <v>18</v>
      </c>
      <c r="O128" s="736" t="s">
        <v>54</v>
      </c>
      <c r="P128" s="1080" t="s">
        <v>1419</v>
      </c>
      <c r="Q128" s="1074" t="s">
        <v>33</v>
      </c>
      <c r="R128" s="698" t="s">
        <v>33</v>
      </c>
      <c r="S128" s="1041" t="s">
        <v>33</v>
      </c>
      <c r="T128" s="908" t="s">
        <v>4937</v>
      </c>
      <c r="U128" s="905" t="s">
        <v>576</v>
      </c>
      <c r="V128" s="905" t="s">
        <v>612</v>
      </c>
      <c r="W128" s="1068" t="s">
        <v>1773</v>
      </c>
      <c r="X128" s="1064">
        <v>34570</v>
      </c>
      <c r="Y128" s="1066">
        <v>35264</v>
      </c>
      <c r="Z128" s="1046">
        <v>1997</v>
      </c>
      <c r="AA128" s="1064">
        <v>35509</v>
      </c>
      <c r="AB128" s="1065">
        <v>37437</v>
      </c>
      <c r="AC128" s="1066">
        <v>37589</v>
      </c>
      <c r="AD128" s="1049">
        <v>10.7</v>
      </c>
      <c r="AE128" s="746">
        <v>0</v>
      </c>
      <c r="AF128" s="744">
        <v>0</v>
      </c>
      <c r="AG128" s="690">
        <v>10.7</v>
      </c>
      <c r="AH128" s="747" t="s">
        <v>33</v>
      </c>
      <c r="AI128" s="744">
        <v>0</v>
      </c>
      <c r="AJ128" s="1101">
        <v>10.7</v>
      </c>
      <c r="AK128" s="1102">
        <v>10.7</v>
      </c>
      <c r="AL128" s="1085"/>
      <c r="AM128" s="632"/>
      <c r="AN128" s="632">
        <v>9</v>
      </c>
      <c r="AO128" s="632"/>
      <c r="AP128" s="632"/>
      <c r="AQ128" s="757"/>
      <c r="AR128" s="783" t="s">
        <v>5657</v>
      </c>
      <c r="AS128" s="784">
        <f>AT128+AU128</f>
        <v>5.14</v>
      </c>
      <c r="AT128" s="784">
        <v>5.14</v>
      </c>
      <c r="AU128" s="785">
        <v>0</v>
      </c>
      <c r="AV128" s="806" t="s">
        <v>5658</v>
      </c>
      <c r="AW128" s="697" t="s">
        <v>2721</v>
      </c>
      <c r="AX128" s="697" t="s">
        <v>4938</v>
      </c>
      <c r="AY128" s="823" t="s">
        <v>33</v>
      </c>
      <c r="AZ128" s="736" t="s">
        <v>33</v>
      </c>
      <c r="BA128" s="736" t="s">
        <v>33</v>
      </c>
      <c r="BB128" s="840" t="s">
        <v>26</v>
      </c>
      <c r="BC128" s="841" t="s">
        <v>26</v>
      </c>
      <c r="BD128" s="842" t="s">
        <v>26</v>
      </c>
      <c r="BE128" s="840" t="s">
        <v>26</v>
      </c>
      <c r="BF128" s="841" t="s">
        <v>26</v>
      </c>
      <c r="BG128" s="842" t="s">
        <v>26</v>
      </c>
      <c r="BH128" s="905" t="s">
        <v>4487</v>
      </c>
      <c r="BI128" s="903" t="s">
        <v>4683</v>
      </c>
      <c r="BJ128" s="905" t="s">
        <v>0</v>
      </c>
      <c r="BK128" s="903" t="s">
        <v>0</v>
      </c>
      <c r="BL128" s="905" t="s">
        <v>0</v>
      </c>
      <c r="BM128" s="903" t="s">
        <v>0</v>
      </c>
      <c r="BN128" s="905" t="s">
        <v>0</v>
      </c>
      <c r="BO128" s="903" t="s">
        <v>0</v>
      </c>
      <c r="BP128" s="905" t="s">
        <v>0</v>
      </c>
      <c r="BQ128" s="903" t="s">
        <v>0</v>
      </c>
      <c r="BR128" s="909">
        <v>33</v>
      </c>
      <c r="BS128" s="903" t="s">
        <v>4498</v>
      </c>
      <c r="BT128" s="909">
        <v>35</v>
      </c>
      <c r="BU128" s="903" t="s">
        <v>4556</v>
      </c>
      <c r="BV128" s="909">
        <v>32</v>
      </c>
      <c r="BW128" s="903" t="s">
        <v>4555</v>
      </c>
      <c r="BX128" s="909">
        <v>83</v>
      </c>
      <c r="BY128" s="903" t="s">
        <v>4600</v>
      </c>
      <c r="BZ128" s="909">
        <v>31</v>
      </c>
      <c r="CA128" s="903" t="s">
        <v>4579</v>
      </c>
      <c r="CB128" s="340">
        <v>10</v>
      </c>
      <c r="CC128" s="249">
        <f>IF(ISBLANK(AL128),0,1)</f>
        <v>0</v>
      </c>
      <c r="CD128" s="414">
        <f>IF(ISBLANK(AM128),0,1)</f>
        <v>0</v>
      </c>
      <c r="CE128" s="414">
        <f>IF(ISBLANK(AN128),0,1)</f>
        <v>1</v>
      </c>
      <c r="CF128" s="414">
        <f>IF(ISBLANK(AO128),0,1)</f>
        <v>0</v>
      </c>
      <c r="CG128" s="414">
        <f>IF(ISBLANK(AP128),0,1)</f>
        <v>0</v>
      </c>
      <c r="CH128" s="436">
        <f>IF(ISBLANK(AQ128),0,1)</f>
        <v>0</v>
      </c>
      <c r="CI128" s="435">
        <f>IF($W128="Dropped","-",DAYS360(X128,Y128,TRUE)/360)</f>
        <v>1.9</v>
      </c>
      <c r="CJ128" s="416">
        <f>IF(OR($W128="Pipeline",$W128="Dropped"),"-",IF(OR($AA128="-",$AA128="n/a"),"-",DAYS360(Y128,AA128,TRUE)/360))</f>
        <v>0.67222222222222228</v>
      </c>
      <c r="CK128" s="416">
        <f>IF(OR($W128="Pipeline",$W128="Dropped"),"-",IF($AC128="-","-",IF(OR($AA128="-",$AA128="n/a"),DAYS360(Y128,AC128,TRUE)/360,DAYS360(AA128,AC128,TRUE)/360)))</f>
        <v>5.6916666666666664</v>
      </c>
      <c r="CL128" s="416">
        <f>IF(OR($W128="Pipeline",$W128="Dropped"),"-",IF($AC128="-","-",DAYS360(X128,AC128,TRUE)/360))</f>
        <v>8.2638888888888893</v>
      </c>
      <c r="CM128" s="437">
        <f>IF(OR($W128="Pipeline",$W128="Dropped"),"-",IF($AC128="-","-",DAYS360(AB128,AC128,TRUE)/360))</f>
        <v>0.41388888888888886</v>
      </c>
      <c r="CN128" s="344">
        <f>IF(W128="Closed",IF(AC128="-","-",YEAR(AC128)),"-")</f>
        <v>2002</v>
      </c>
      <c r="CO128" s="344" t="str">
        <f>IF(W128="Closed",IF(OR(BE128="S",BE128="MS",BE128="HS"),"S",IF(OR(BE128="U",BE128="MU",BE128="HU"),"U",IF(OR(BE128="NA",BE128="NR",BE128="NV",BE128="?",BE128="#"),"NR","-"))),"-")</f>
        <v>S</v>
      </c>
      <c r="CP128" s="249">
        <v>1</v>
      </c>
      <c r="CQ128" s="414">
        <v>0</v>
      </c>
      <c r="CR128" s="414">
        <v>3</v>
      </c>
      <c r="CS128" s="414">
        <v>1</v>
      </c>
      <c r="CT128" s="414">
        <v>0</v>
      </c>
      <c r="CU128" s="436">
        <v>0</v>
      </c>
      <c r="CV128" s="432" t="str">
        <f>IF(OR(DC128="-",DC128="",DC128="n/a"),"-",HYPERLINK(DC128,"PAD"))</f>
        <v>-</v>
      </c>
      <c r="CW128" s="417" t="str">
        <f>IF(OR(DD128="-",DD128="",DD128="n/a"),"-",HYPERLINK(DD128,"ICR"))</f>
        <v>ICR</v>
      </c>
      <c r="CX128" s="438" t="str">
        <f>IF(OR(DE128="-",DE128="",DE128="n/a"),"-",HYPERLINK(DE128,"IEG"))</f>
        <v>IEG</v>
      </c>
      <c r="CY128" s="687" t="str">
        <f>IF(OR(DF128="-",DF128="",DF128="n/a"),"-",HYPERLINK(DF128,"PPAR"))</f>
        <v>PPAR</v>
      </c>
      <c r="CZ128" s="665" t="str">
        <f>IF(OR(DG128="-",DG128="",DG128="n/a"),"-",HYPERLINK(DG128,"PCR"))</f>
        <v>-</v>
      </c>
      <c r="DA128" s="665" t="str">
        <f>IF(OR(DH128="-",DH128="",DH128="n/a"),"-",HYPERLINK(DH128,"PP"))</f>
        <v>-</v>
      </c>
      <c r="DB128" s="688" t="str">
        <f>IF(OR(DI128="-",DI128="",DI128="n/a"),"-",HYPERLINK(DI128,"TA"))</f>
        <v>-</v>
      </c>
      <c r="DC128" s="897" t="s">
        <v>33</v>
      </c>
      <c r="DD128" s="897" t="s">
        <v>10827</v>
      </c>
      <c r="DE128" s="897" t="s">
        <v>10828</v>
      </c>
      <c r="DF128" s="897" t="s">
        <v>10829</v>
      </c>
      <c r="DG128" s="897" t="s">
        <v>33</v>
      </c>
      <c r="DH128" s="897" t="s">
        <v>33</v>
      </c>
      <c r="DI128" s="897" t="s">
        <v>33</v>
      </c>
      <c r="DJ128" s="734"/>
    </row>
    <row r="129" spans="1:114" ht="14.1" customHeight="1" x14ac:dyDescent="0.25">
      <c r="A129" s="702">
        <f>ROW()-1</f>
        <v>128</v>
      </c>
      <c r="B129" s="713" t="s">
        <v>7954</v>
      </c>
      <c r="C129" s="711" t="str">
        <f>HYPERLINK(E129,"OP")</f>
        <v>OP</v>
      </c>
      <c r="D129" s="711" t="str">
        <f>HYPERLINK(F129,"Prj")</f>
        <v>Prj</v>
      </c>
      <c r="E129" s="631" t="s">
        <v>8671</v>
      </c>
      <c r="F129" s="413" t="s">
        <v>8672</v>
      </c>
      <c r="G129" s="414" t="s">
        <v>33</v>
      </c>
      <c r="H129" s="414" t="s">
        <v>33</v>
      </c>
      <c r="I129" s="694" t="s">
        <v>33</v>
      </c>
      <c r="J129" s="697" t="s">
        <v>7955</v>
      </c>
      <c r="K129" s="727" t="s">
        <v>33</v>
      </c>
      <c r="L129" s="736" t="s">
        <v>153</v>
      </c>
      <c r="M129" s="696" t="s">
        <v>936</v>
      </c>
      <c r="N129" s="736" t="s">
        <v>18</v>
      </c>
      <c r="O129" s="736" t="s">
        <v>30</v>
      </c>
      <c r="P129" s="1080" t="s">
        <v>36</v>
      </c>
      <c r="Q129" s="1074" t="s">
        <v>33</v>
      </c>
      <c r="R129" s="698" t="s">
        <v>33</v>
      </c>
      <c r="S129" s="1041" t="s">
        <v>33</v>
      </c>
      <c r="T129" s="908" t="s">
        <v>7778</v>
      </c>
      <c r="U129" s="905" t="s">
        <v>13703</v>
      </c>
      <c r="V129" s="905" t="s">
        <v>1415</v>
      </c>
      <c r="W129" s="1068" t="s">
        <v>1773</v>
      </c>
      <c r="X129" s="1064">
        <v>34578</v>
      </c>
      <c r="Y129" s="1066">
        <v>35236</v>
      </c>
      <c r="Z129" s="1046">
        <v>1996</v>
      </c>
      <c r="AA129" s="1064">
        <v>35422</v>
      </c>
      <c r="AB129" s="1065">
        <v>36616</v>
      </c>
      <c r="AC129" s="1066">
        <v>37345</v>
      </c>
      <c r="AD129" s="1049">
        <v>0</v>
      </c>
      <c r="AE129" s="746">
        <v>16.899999999999999</v>
      </c>
      <c r="AF129" s="744">
        <v>0</v>
      </c>
      <c r="AG129" s="690">
        <v>16.899999999999999</v>
      </c>
      <c r="AH129" s="747" t="s">
        <v>33</v>
      </c>
      <c r="AI129" s="744">
        <v>0</v>
      </c>
      <c r="AJ129" s="1101">
        <v>16.899999999999999</v>
      </c>
      <c r="AK129" s="1102">
        <v>14.53960532</v>
      </c>
      <c r="AL129" s="1085"/>
      <c r="AM129" s="632"/>
      <c r="AN129" s="632">
        <v>3</v>
      </c>
      <c r="AO129" s="632"/>
      <c r="AP129" s="632"/>
      <c r="AQ129" s="757"/>
      <c r="AR129" s="778" t="s">
        <v>9165</v>
      </c>
      <c r="AS129" s="784">
        <f>AT129+AU129</f>
        <v>2.42</v>
      </c>
      <c r="AT129" s="784">
        <v>2.37</v>
      </c>
      <c r="AU129" s="785">
        <v>0.05</v>
      </c>
      <c r="AV129" s="734" t="s">
        <v>4257</v>
      </c>
      <c r="AW129" s="697" t="s">
        <v>7956</v>
      </c>
      <c r="AX129" s="697" t="s">
        <v>7657</v>
      </c>
      <c r="AY129" s="823" t="s">
        <v>33</v>
      </c>
      <c r="AZ129" s="736"/>
      <c r="BA129" s="736"/>
      <c r="BB129" s="840" t="s">
        <v>26</v>
      </c>
      <c r="BC129" s="841" t="s">
        <v>26</v>
      </c>
      <c r="BD129" s="842" t="s">
        <v>26</v>
      </c>
      <c r="BE129" s="840" t="s">
        <v>26</v>
      </c>
      <c r="BF129" s="841" t="s">
        <v>26</v>
      </c>
      <c r="BG129" s="842" t="s">
        <v>26</v>
      </c>
      <c r="BH129" s="905" t="s">
        <v>13072</v>
      </c>
      <c r="BI129" s="903" t="s">
        <v>4508</v>
      </c>
      <c r="BJ129" s="905" t="s">
        <v>4485</v>
      </c>
      <c r="BK129" s="903" t="s">
        <v>10472</v>
      </c>
      <c r="BL129" s="905" t="s">
        <v>13075</v>
      </c>
      <c r="BM129" s="903" t="s">
        <v>13771</v>
      </c>
      <c r="BN129" s="905" t="s">
        <v>0</v>
      </c>
      <c r="BO129" s="903" t="s">
        <v>0</v>
      </c>
      <c r="BP129" s="905" t="s">
        <v>0</v>
      </c>
      <c r="BQ129" s="903" t="s">
        <v>0</v>
      </c>
      <c r="BR129" s="909">
        <v>67</v>
      </c>
      <c r="BS129" s="903" t="s">
        <v>4577</v>
      </c>
      <c r="BT129" s="909">
        <v>63</v>
      </c>
      <c r="BU129" s="903" t="s">
        <v>4512</v>
      </c>
      <c r="BV129" s="909">
        <v>93</v>
      </c>
      <c r="BW129" s="903" t="s">
        <v>4651</v>
      </c>
      <c r="BX129" s="909">
        <v>89</v>
      </c>
      <c r="BY129" s="903" t="s">
        <v>4639</v>
      </c>
      <c r="BZ129" s="909">
        <v>78</v>
      </c>
      <c r="CA129" s="903" t="s">
        <v>4511</v>
      </c>
      <c r="CB129" s="340">
        <v>10</v>
      </c>
      <c r="CC129" s="249">
        <f>IF(ISBLANK(AL129),0,1)</f>
        <v>0</v>
      </c>
      <c r="CD129" s="414">
        <f>IF(ISBLANK(AM129),0,1)</f>
        <v>0</v>
      </c>
      <c r="CE129" s="414">
        <f>IF(ISBLANK(AN129),0,1)</f>
        <v>1</v>
      </c>
      <c r="CF129" s="414">
        <f>IF(ISBLANK(AO129),0,1)</f>
        <v>0</v>
      </c>
      <c r="CG129" s="414">
        <f>IF(ISBLANK(AP129),0,1)</f>
        <v>0</v>
      </c>
      <c r="CH129" s="436">
        <f>IF(ISBLANK(AQ129),0,1)</f>
        <v>0</v>
      </c>
      <c r="CI129" s="435">
        <f>IF($W129="Dropped","-",DAYS360(X129,Y129,TRUE)/360)</f>
        <v>1.8027777777777778</v>
      </c>
      <c r="CJ129" s="416">
        <f>IF(OR($W129="Pipeline",$W129="Dropped"),"-",IF(OR($AA129="-",$AA129="n/a"),"-",DAYS360(Y129,AA129,TRUE)/360))</f>
        <v>0.5083333333333333</v>
      </c>
      <c r="CK129" s="416">
        <f>IF(OR($W129="Pipeline",$W129="Dropped"),"-",IF($AC129="-","-",IF(OR($AA129="-",$AA129="n/a"),DAYS360(Y129,AC129,TRUE)/360,DAYS360(AA129,AC129,TRUE)/360)))</f>
        <v>5.2694444444444448</v>
      </c>
      <c r="CL129" s="416">
        <f>IF(OR($W129="Pipeline",$W129="Dropped"),"-",IF($AC129="-","-",DAYS360(X129,AC129,TRUE)/360))</f>
        <v>7.5805555555555557</v>
      </c>
      <c r="CM129" s="437">
        <f>IF(OR($W129="Pipeline",$W129="Dropped"),"-",IF($AC129="-","-",DAYS360(AB129,AC129,TRUE)/360))</f>
        <v>2</v>
      </c>
      <c r="CN129" s="344">
        <f>IF(W129="Closed",IF(AC129="-","-",YEAR(AC129)),"-")</f>
        <v>2002</v>
      </c>
      <c r="CO129" s="344" t="str">
        <f>IF(W129="Closed",IF(OR(BE129="S",BE129="MS",BE129="HS"),"S",IF(OR(BE129="U",BE129="MU",BE129="HU"),"U",IF(OR(BE129="NA",BE129="NR",BE129="NV",BE129="?",BE129="#"),"NR","-"))),"-")</f>
        <v>S</v>
      </c>
      <c r="CP129" s="249">
        <v>1</v>
      </c>
      <c r="CQ129" s="414">
        <v>2</v>
      </c>
      <c r="CR129" s="414">
        <v>3</v>
      </c>
      <c r="CS129" s="414">
        <v>0</v>
      </c>
      <c r="CT129" s="414">
        <v>0</v>
      </c>
      <c r="CU129" s="436">
        <v>0</v>
      </c>
      <c r="CV129" s="432" t="str">
        <f>IF(OR(DC129="-",DC129="",DC129="n/a"),"-",HYPERLINK(DC129,"PAD"))</f>
        <v>-</v>
      </c>
      <c r="CW129" s="417" t="str">
        <f>IF(OR(DD129="-",DD129="",DD129="n/a"),"-",HYPERLINK(DD129,"ICR"))</f>
        <v>ICR</v>
      </c>
      <c r="CX129" s="438" t="str">
        <f>IF(OR(DE129="-",DE129="",DE129="n/a"),"-",HYPERLINK(DE129,"IEG"))</f>
        <v>IEG</v>
      </c>
      <c r="CY129" s="687" t="str">
        <f>IF(OR(DF129="-",DF129="",DF129="n/a"),"-",HYPERLINK(DF129,"PPAR"))</f>
        <v>-</v>
      </c>
      <c r="CZ129" s="665" t="str">
        <f>IF(OR(DG129="-",DG129="",DG129="n/a"),"-",HYPERLINK(DG129,"PCR"))</f>
        <v>-</v>
      </c>
      <c r="DA129" s="665" t="str">
        <f>IF(OR(DH129="-",DH129="",DH129="n/a"),"-",HYPERLINK(DH129,"PP"))</f>
        <v>-</v>
      </c>
      <c r="DB129" s="688" t="str">
        <f>IF(OR(DI129="-",DI129="",DI129="n/a"),"-",HYPERLINK(DI129,"TA"))</f>
        <v>-</v>
      </c>
      <c r="DC129" s="897" t="s">
        <v>33</v>
      </c>
      <c r="DD129" s="897" t="s">
        <v>10830</v>
      </c>
      <c r="DE129" s="897" t="s">
        <v>10831</v>
      </c>
      <c r="DF129" s="897" t="s">
        <v>33</v>
      </c>
      <c r="DG129" s="897" t="s">
        <v>33</v>
      </c>
      <c r="DH129" s="897" t="s">
        <v>33</v>
      </c>
      <c r="DI129" s="897" t="s">
        <v>33</v>
      </c>
      <c r="DJ129" s="734"/>
    </row>
    <row r="130" spans="1:114" ht="14.1" customHeight="1" x14ac:dyDescent="0.25">
      <c r="A130" s="703">
        <f>ROW()-1</f>
        <v>129</v>
      </c>
      <c r="B130" s="710" t="s">
        <v>442</v>
      </c>
      <c r="C130" s="711" t="str">
        <f>HYPERLINK(E130,"OP")</f>
        <v>OP</v>
      </c>
      <c r="D130" s="711" t="str">
        <f>HYPERLINK(F130,"Prj")</f>
        <v>Prj</v>
      </c>
      <c r="E130" s="704" t="s">
        <v>6106</v>
      </c>
      <c r="F130" s="415" t="s">
        <v>6107</v>
      </c>
      <c r="G130" s="414" t="s">
        <v>33</v>
      </c>
      <c r="H130" s="414" t="s">
        <v>33</v>
      </c>
      <c r="I130" s="694" t="s">
        <v>33</v>
      </c>
      <c r="J130" s="686" t="s">
        <v>514</v>
      </c>
      <c r="K130" s="199" t="s">
        <v>33</v>
      </c>
      <c r="L130" s="693" t="s">
        <v>193</v>
      </c>
      <c r="M130" s="734" t="s">
        <v>360</v>
      </c>
      <c r="N130" s="693" t="s">
        <v>18</v>
      </c>
      <c r="O130" s="693" t="s">
        <v>54</v>
      </c>
      <c r="P130" s="1080" t="s">
        <v>1419</v>
      </c>
      <c r="Q130" s="1074" t="s">
        <v>33</v>
      </c>
      <c r="R130" s="698" t="s">
        <v>33</v>
      </c>
      <c r="S130" s="1041" t="s">
        <v>33</v>
      </c>
      <c r="T130" s="908" t="s">
        <v>3589</v>
      </c>
      <c r="U130" s="905" t="s">
        <v>573</v>
      </c>
      <c r="V130" s="905" t="s">
        <v>612</v>
      </c>
      <c r="W130" s="1068" t="s">
        <v>1773</v>
      </c>
      <c r="X130" s="1064">
        <v>34565</v>
      </c>
      <c r="Y130" s="1066">
        <v>35024</v>
      </c>
      <c r="Z130" s="1046">
        <v>1996</v>
      </c>
      <c r="AA130" s="1064">
        <v>35529</v>
      </c>
      <c r="AB130" s="1065">
        <v>37072</v>
      </c>
      <c r="AC130" s="1066">
        <v>39082</v>
      </c>
      <c r="AD130" s="638">
        <v>16</v>
      </c>
      <c r="AE130" s="639">
        <v>0</v>
      </c>
      <c r="AF130" s="744">
        <v>0</v>
      </c>
      <c r="AG130" s="690">
        <v>16</v>
      </c>
      <c r="AH130" s="747" t="s">
        <v>33</v>
      </c>
      <c r="AI130" s="744">
        <v>0</v>
      </c>
      <c r="AJ130" s="1099">
        <v>10.284435</v>
      </c>
      <c r="AK130" s="1100">
        <v>10.284435</v>
      </c>
      <c r="AL130" s="646">
        <v>33</v>
      </c>
      <c r="AM130" s="647" t="s">
        <v>4274</v>
      </c>
      <c r="AN130" s="647"/>
      <c r="AO130" s="647"/>
      <c r="AP130" s="647"/>
      <c r="AQ130" s="648"/>
      <c r="AR130" s="779" t="s">
        <v>2987</v>
      </c>
      <c r="AS130" s="781">
        <f>AT130+AU130</f>
        <v>1.9</v>
      </c>
      <c r="AT130" s="781">
        <v>1.9</v>
      </c>
      <c r="AU130" s="782">
        <v>0</v>
      </c>
      <c r="AV130" s="686" t="s">
        <v>2988</v>
      </c>
      <c r="AW130" s="686" t="s">
        <v>1927</v>
      </c>
      <c r="AX130" s="686" t="s">
        <v>2207</v>
      </c>
      <c r="AY130" s="819">
        <v>39078</v>
      </c>
      <c r="AZ130" s="721" t="s">
        <v>26</v>
      </c>
      <c r="BA130" s="721" t="s">
        <v>26</v>
      </c>
      <c r="BB130" s="625" t="s">
        <v>22</v>
      </c>
      <c r="BC130" s="626" t="s">
        <v>22</v>
      </c>
      <c r="BD130" s="633" t="s">
        <v>22</v>
      </c>
      <c r="BE130" s="625" t="s">
        <v>45</v>
      </c>
      <c r="BF130" s="626" t="s">
        <v>45</v>
      </c>
      <c r="BG130" s="633" t="s">
        <v>45</v>
      </c>
      <c r="BH130" s="905" t="s">
        <v>4485</v>
      </c>
      <c r="BI130" s="903" t="s">
        <v>10472</v>
      </c>
      <c r="BJ130" s="905" t="s">
        <v>0</v>
      </c>
      <c r="BK130" s="903" t="s">
        <v>0</v>
      </c>
      <c r="BL130" s="905" t="s">
        <v>0</v>
      </c>
      <c r="BM130" s="903" t="s">
        <v>0</v>
      </c>
      <c r="BN130" s="905" t="s">
        <v>0</v>
      </c>
      <c r="BO130" s="903" t="s">
        <v>0</v>
      </c>
      <c r="BP130" s="905" t="s">
        <v>0</v>
      </c>
      <c r="BQ130" s="903" t="s">
        <v>0</v>
      </c>
      <c r="BR130" s="909">
        <v>27</v>
      </c>
      <c r="BS130" s="903" t="s">
        <v>4490</v>
      </c>
      <c r="BT130" s="909">
        <v>26</v>
      </c>
      <c r="BU130" s="903" t="s">
        <v>4517</v>
      </c>
      <c r="BV130" s="905" t="s">
        <v>0</v>
      </c>
      <c r="BW130" s="903" t="s">
        <v>4492</v>
      </c>
      <c r="BX130" s="905" t="s">
        <v>0</v>
      </c>
      <c r="BY130" s="903" t="s">
        <v>4492</v>
      </c>
      <c r="BZ130" s="905" t="s">
        <v>0</v>
      </c>
      <c r="CA130" s="903" t="s">
        <v>4492</v>
      </c>
      <c r="CB130" s="340">
        <v>10</v>
      </c>
      <c r="CC130" s="249">
        <f>IF(ISBLANK(AL130),0,1)</f>
        <v>1</v>
      </c>
      <c r="CD130" s="414">
        <f>IF(ISBLANK(AM130),0,1)</f>
        <v>1</v>
      </c>
      <c r="CE130" s="414">
        <f>IF(ISBLANK(AN130),0,1)</f>
        <v>0</v>
      </c>
      <c r="CF130" s="414">
        <f>IF(ISBLANK(AO130),0,1)</f>
        <v>0</v>
      </c>
      <c r="CG130" s="414">
        <f>IF(ISBLANK(AP130),0,1)</f>
        <v>0</v>
      </c>
      <c r="CH130" s="436">
        <f>IF(ISBLANK(AQ130),0,1)</f>
        <v>0</v>
      </c>
      <c r="CI130" s="435">
        <f>IF($W130="Dropped","-",DAYS360(X130,Y130,TRUE)/360)</f>
        <v>1.2555555555555555</v>
      </c>
      <c r="CJ130" s="416">
        <f>IF(OR($W130="Pipeline",$W130="Dropped"),"-",IF(OR($AA130="-",$AA130="n/a"),"-",DAYS360(Y130,AA130,TRUE)/360))</f>
        <v>1.3833333333333333</v>
      </c>
      <c r="CK130" s="416">
        <f>IF(OR($W130="Pipeline",$W130="Dropped"),"-",IF($AC130="-","-",IF(OR($AA130="-",$AA130="n/a"),DAYS360(Y130,AC130,TRUE)/360,DAYS360(AA130,AC130,TRUE)/360)))</f>
        <v>9.7249999999999996</v>
      </c>
      <c r="CL130" s="416">
        <f>IF(OR($W130="Pipeline",$W130="Dropped"),"-",IF($AC130="-","-",DAYS360(X130,AC130,TRUE)/360))</f>
        <v>12.363888888888889</v>
      </c>
      <c r="CM130" s="437">
        <f>IF(OR($W130="Pipeline",$W130="Dropped"),"-",IF($AC130="-","-",DAYS360(AB130,AC130,TRUE)/360))</f>
        <v>5.5</v>
      </c>
      <c r="CN130" s="344">
        <f>IF(W130="Closed",IF(AC130="-","-",YEAR(AC130)),"-")</f>
        <v>2006</v>
      </c>
      <c r="CO130" s="344" t="str">
        <f>IF(W130="Closed",IF(OR(BE130="S",BE130="MS",BE130="HS"),"S",IF(OR(BE130="U",BE130="MU",BE130="HU"),"U",IF(OR(BE130="NA",BE130="NR",BE130="NV",BE130="?",BE130="#"),"NR","-"))),"-")</f>
        <v>U</v>
      </c>
      <c r="CP130" s="249">
        <v>0</v>
      </c>
      <c r="CQ130" s="414">
        <v>3</v>
      </c>
      <c r="CR130" s="414">
        <v>0</v>
      </c>
      <c r="CS130" s="414">
        <v>0</v>
      </c>
      <c r="CT130" s="414">
        <v>0</v>
      </c>
      <c r="CU130" s="436">
        <v>0</v>
      </c>
      <c r="CV130" s="432" t="str">
        <f>IF(OR(DC130="-",DC130="",DC130="n/a"),"-",HYPERLINK(DC130,"PAD"))</f>
        <v>-</v>
      </c>
      <c r="CW130" s="417" t="str">
        <f>IF(OR(DD130="-",DD130="",DD130="n/a"),"-",HYPERLINK(DD130,"ICR"))</f>
        <v>ICR</v>
      </c>
      <c r="CX130" s="438" t="str">
        <f>IF(OR(DE130="-",DE130="",DE130="n/a"),"-",HYPERLINK(DE130,"IEG"))</f>
        <v>IEG</v>
      </c>
      <c r="CY130" s="687" t="str">
        <f>IF(OR(DF130="-",DF130="",DF130="n/a"),"-",HYPERLINK(DF130,"PPAR"))</f>
        <v>-</v>
      </c>
      <c r="CZ130" s="665" t="str">
        <f>IF(OR(DG130="-",DG130="",DG130="n/a"),"-",HYPERLINK(DG130,"PCR"))</f>
        <v>-</v>
      </c>
      <c r="DA130" s="665" t="str">
        <f>IF(OR(DH130="-",DH130="",DH130="n/a"),"-",HYPERLINK(DH130,"PP"))</f>
        <v>-</v>
      </c>
      <c r="DB130" s="688" t="str">
        <f>IF(OR(DI130="-",DI130="",DI130="n/a"),"-",HYPERLINK(DI130,"TA"))</f>
        <v>-</v>
      </c>
      <c r="DC130" s="897" t="s">
        <v>33</v>
      </c>
      <c r="DD130" s="897" t="s">
        <v>10832</v>
      </c>
      <c r="DE130" s="897" t="s">
        <v>10833</v>
      </c>
      <c r="DF130" s="897" t="s">
        <v>33</v>
      </c>
      <c r="DG130" s="897" t="s">
        <v>33</v>
      </c>
      <c r="DH130" s="897" t="s">
        <v>33</v>
      </c>
      <c r="DI130" s="897" t="s">
        <v>33</v>
      </c>
      <c r="DJ130" s="734"/>
    </row>
    <row r="131" spans="1:114" ht="14.1" customHeight="1" x14ac:dyDescent="0.25">
      <c r="A131" s="702">
        <f>ROW()-1</f>
        <v>130</v>
      </c>
      <c r="B131" s="719" t="s">
        <v>8342</v>
      </c>
      <c r="C131" s="711" t="str">
        <f>HYPERLINK(E131,"OP")</f>
        <v>OP</v>
      </c>
      <c r="D131" s="711" t="str">
        <f>HYPERLINK(F131,"Prj")</f>
        <v>Prj</v>
      </c>
      <c r="E131" s="631" t="s">
        <v>8891</v>
      </c>
      <c r="F131" s="413" t="s">
        <v>8892</v>
      </c>
      <c r="G131" s="414" t="s">
        <v>33</v>
      </c>
      <c r="H131" s="414" t="s">
        <v>33</v>
      </c>
      <c r="I131" s="694" t="s">
        <v>33</v>
      </c>
      <c r="J131" s="697" t="s">
        <v>8343</v>
      </c>
      <c r="K131" s="727" t="s">
        <v>33</v>
      </c>
      <c r="L131" s="736" t="s">
        <v>245</v>
      </c>
      <c r="M131" s="697" t="s">
        <v>246</v>
      </c>
      <c r="N131" s="736" t="s">
        <v>18</v>
      </c>
      <c r="O131" s="736" t="s">
        <v>30</v>
      </c>
      <c r="P131" s="1080" t="s">
        <v>1742</v>
      </c>
      <c r="Q131" s="1074" t="s">
        <v>33</v>
      </c>
      <c r="R131" s="698" t="s">
        <v>33</v>
      </c>
      <c r="S131" s="1041" t="s">
        <v>33</v>
      </c>
      <c r="T131" s="908" t="s">
        <v>8235</v>
      </c>
      <c r="U131" s="905" t="s">
        <v>575</v>
      </c>
      <c r="V131" s="905" t="s">
        <v>1417</v>
      </c>
      <c r="W131" s="1068" t="s">
        <v>1773</v>
      </c>
      <c r="X131" s="1064">
        <v>35012</v>
      </c>
      <c r="Y131" s="1066">
        <v>36069</v>
      </c>
      <c r="Z131" s="1046">
        <v>1999</v>
      </c>
      <c r="AA131" s="1064">
        <v>36296</v>
      </c>
      <c r="AB131" s="1065">
        <v>37986</v>
      </c>
      <c r="AC131" s="1066">
        <v>38717</v>
      </c>
      <c r="AD131" s="1049">
        <v>0</v>
      </c>
      <c r="AE131" s="746">
        <v>273</v>
      </c>
      <c r="AF131" s="744">
        <v>0</v>
      </c>
      <c r="AG131" s="690">
        <v>273</v>
      </c>
      <c r="AH131" s="747" t="s">
        <v>33</v>
      </c>
      <c r="AI131" s="744">
        <v>0</v>
      </c>
      <c r="AJ131" s="1101">
        <v>214.60104502999999</v>
      </c>
      <c r="AK131" s="1102">
        <v>223.93868999</v>
      </c>
      <c r="AL131" s="1085"/>
      <c r="AM131" s="632"/>
      <c r="AN131" s="632">
        <v>10</v>
      </c>
      <c r="AO131" s="632"/>
      <c r="AP131" s="632"/>
      <c r="AQ131" s="757"/>
      <c r="AR131" s="778" t="s">
        <v>9347</v>
      </c>
      <c r="AS131" s="784">
        <f>AT131+AU131</f>
        <v>27.9</v>
      </c>
      <c r="AT131" s="784">
        <v>22.4</v>
      </c>
      <c r="AU131" s="785">
        <v>5.5</v>
      </c>
      <c r="AV131" s="806" t="s">
        <v>9348</v>
      </c>
      <c r="AW131" s="697" t="s">
        <v>4945</v>
      </c>
      <c r="AX131" s="697" t="s">
        <v>8354</v>
      </c>
      <c r="AY131" s="823">
        <v>38671</v>
      </c>
      <c r="AZ131" s="736" t="s">
        <v>26</v>
      </c>
      <c r="BA131" s="736" t="s">
        <v>26</v>
      </c>
      <c r="BB131" s="840" t="s">
        <v>26</v>
      </c>
      <c r="BC131" s="841" t="s">
        <v>26</v>
      </c>
      <c r="BD131" s="846" t="s">
        <v>33</v>
      </c>
      <c r="BE131" s="840" t="s">
        <v>22</v>
      </c>
      <c r="BF131" s="841" t="s">
        <v>26</v>
      </c>
      <c r="BG131" s="842" t="s">
        <v>26</v>
      </c>
      <c r="BH131" s="905" t="s">
        <v>1374</v>
      </c>
      <c r="BI131" s="903" t="s">
        <v>4581</v>
      </c>
      <c r="BJ131" s="905" t="s">
        <v>4485</v>
      </c>
      <c r="BK131" s="903" t="s">
        <v>10472</v>
      </c>
      <c r="BL131" s="905" t="s">
        <v>0</v>
      </c>
      <c r="BM131" s="903" t="s">
        <v>0</v>
      </c>
      <c r="BN131" s="905" t="s">
        <v>0</v>
      </c>
      <c r="BO131" s="903" t="s">
        <v>0</v>
      </c>
      <c r="BP131" s="905" t="s">
        <v>0</v>
      </c>
      <c r="BQ131" s="903" t="s">
        <v>0</v>
      </c>
      <c r="BR131" s="909">
        <v>51</v>
      </c>
      <c r="BS131" s="903" t="s">
        <v>4520</v>
      </c>
      <c r="BT131" s="909">
        <v>78</v>
      </c>
      <c r="BU131" s="903" t="s">
        <v>4511</v>
      </c>
      <c r="BV131" s="909">
        <v>71</v>
      </c>
      <c r="BW131" s="903" t="s">
        <v>4521</v>
      </c>
      <c r="BX131" s="909">
        <v>41</v>
      </c>
      <c r="BY131" s="903" t="s">
        <v>4544</v>
      </c>
      <c r="BZ131" s="905" t="s">
        <v>0</v>
      </c>
      <c r="CA131" s="903" t="s">
        <v>4492</v>
      </c>
      <c r="CB131" s="340">
        <v>10</v>
      </c>
      <c r="CC131" s="249">
        <f>IF(ISBLANK(AL131),0,1)</f>
        <v>0</v>
      </c>
      <c r="CD131" s="414">
        <f>IF(ISBLANK(AM131),0,1)</f>
        <v>0</v>
      </c>
      <c r="CE131" s="414">
        <f>IF(ISBLANK(AN131),0,1)</f>
        <v>1</v>
      </c>
      <c r="CF131" s="414">
        <f>IF(ISBLANK(AO131),0,1)</f>
        <v>0</v>
      </c>
      <c r="CG131" s="414">
        <f>IF(ISBLANK(AP131),0,1)</f>
        <v>0</v>
      </c>
      <c r="CH131" s="436">
        <f>IF(ISBLANK(AQ131),0,1)</f>
        <v>0</v>
      </c>
      <c r="CI131" s="435">
        <f>IF($W131="Dropped","-",DAYS360(X131,Y131,TRUE)/360)</f>
        <v>2.8944444444444444</v>
      </c>
      <c r="CJ131" s="416">
        <f>IF(OR($W131="Pipeline",$W131="Dropped"),"-",IF(OR($AA131="-",$AA131="n/a"),"-",DAYS360(Y131,AA131,TRUE)/360))</f>
        <v>0.625</v>
      </c>
      <c r="CK131" s="416">
        <f>IF(OR($W131="Pipeline",$W131="Dropped"),"-",IF($AC131="-","-",IF(OR($AA131="-",$AA131="n/a"),DAYS360(Y131,AC131,TRUE)/360,DAYS360(AA131,AC131,TRUE)/360)))</f>
        <v>6.6222222222222218</v>
      </c>
      <c r="CL131" s="416">
        <f>IF(OR($W131="Pipeline",$W131="Dropped"),"-",IF($AC131="-","-",DAYS360(X131,AC131,TRUE)/360))</f>
        <v>10.141666666666667</v>
      </c>
      <c r="CM131" s="437">
        <f>IF(OR($W131="Pipeline",$W131="Dropped"),"-",IF($AC131="-","-",DAYS360(AB131,AC131,TRUE)/360))</f>
        <v>2</v>
      </c>
      <c r="CN131" s="344">
        <f>IF(W131="Closed",IF(AC131="-","-",YEAR(AC131)),"-")</f>
        <v>2005</v>
      </c>
      <c r="CO131" s="344" t="str">
        <f>IF(W131="Closed",IF(OR(BE131="S",BE131="MS",BE131="HS"),"S",IF(OR(BE131="U",BE131="MU",BE131="HU"),"U",IF(OR(BE131="NA",BE131="NR",BE131="NV",BE131="?",BE131="#"),"NR","-"))),"-")</f>
        <v>S</v>
      </c>
      <c r="CP131" s="249">
        <v>2</v>
      </c>
      <c r="CQ131" s="414">
        <v>1</v>
      </c>
      <c r="CR131" s="414">
        <v>2</v>
      </c>
      <c r="CS131" s="414">
        <v>1</v>
      </c>
      <c r="CT131" s="414">
        <v>0</v>
      </c>
      <c r="CU131" s="436">
        <v>0</v>
      </c>
      <c r="CV131" s="432" t="str">
        <f>IF(OR(DC131="-",DC131="",DC131="n/a"),"-",HYPERLINK(DC131,"PAD"))</f>
        <v>PAD</v>
      </c>
      <c r="CW131" s="417" t="str">
        <f>IF(OR(DD131="-",DD131="",DD131="n/a"),"-",HYPERLINK(DD131,"ICR"))</f>
        <v>ICR</v>
      </c>
      <c r="CX131" s="438" t="str">
        <f>IF(OR(DE131="-",DE131="",DE131="n/a"),"-",HYPERLINK(DE131,"IEG"))</f>
        <v>IEG</v>
      </c>
      <c r="CY131" s="687" t="str">
        <f>IF(OR(DF131="-",DF131="",DF131="n/a"),"-",HYPERLINK(DF131,"PPAR"))</f>
        <v>-</v>
      </c>
      <c r="CZ131" s="665" t="str">
        <f>IF(OR(DG131="-",DG131="",DG131="n/a"),"-",HYPERLINK(DG131,"PCR"))</f>
        <v>-</v>
      </c>
      <c r="DA131" s="665" t="str">
        <f>IF(OR(DH131="-",DH131="",DH131="n/a"),"-",HYPERLINK(DH131,"PP"))</f>
        <v>-</v>
      </c>
      <c r="DB131" s="688" t="str">
        <f>IF(OR(DI131="-",DI131="",DI131="n/a"),"-",HYPERLINK(DI131,"TA"))</f>
        <v>-</v>
      </c>
      <c r="DC131" s="897" t="s">
        <v>10834</v>
      </c>
      <c r="DD131" s="897" t="s">
        <v>10835</v>
      </c>
      <c r="DE131" s="897" t="s">
        <v>10836</v>
      </c>
      <c r="DF131" s="897" t="s">
        <v>33</v>
      </c>
      <c r="DG131" s="897" t="s">
        <v>33</v>
      </c>
      <c r="DH131" s="897" t="s">
        <v>33</v>
      </c>
      <c r="DI131" s="897" t="s">
        <v>33</v>
      </c>
      <c r="DJ131" s="734"/>
    </row>
    <row r="132" spans="1:114" ht="14.1" customHeight="1" x14ac:dyDescent="0.25">
      <c r="A132" s="702">
        <f>ROW()-1</f>
        <v>131</v>
      </c>
      <c r="B132" s="713" t="s">
        <v>8120</v>
      </c>
      <c r="C132" s="711" t="str">
        <f>HYPERLINK(E132,"OP")</f>
        <v>OP</v>
      </c>
      <c r="D132" s="711" t="str">
        <f>HYPERLINK(F132,"Prj")</f>
        <v>Prj</v>
      </c>
      <c r="E132" s="631" t="s">
        <v>8769</v>
      </c>
      <c r="F132" s="413" t="s">
        <v>8770</v>
      </c>
      <c r="G132" s="414" t="s">
        <v>33</v>
      </c>
      <c r="H132" s="414" t="s">
        <v>33</v>
      </c>
      <c r="I132" s="694" t="s">
        <v>33</v>
      </c>
      <c r="J132" s="697" t="s">
        <v>8121</v>
      </c>
      <c r="K132" s="727" t="s">
        <v>33</v>
      </c>
      <c r="L132" s="736" t="s">
        <v>193</v>
      </c>
      <c r="M132" s="697" t="s">
        <v>390</v>
      </c>
      <c r="N132" s="736" t="s">
        <v>18</v>
      </c>
      <c r="O132" s="736" t="s">
        <v>30</v>
      </c>
      <c r="P132" s="1080" t="s">
        <v>19</v>
      </c>
      <c r="Q132" s="1074" t="s">
        <v>33</v>
      </c>
      <c r="R132" s="698" t="s">
        <v>33</v>
      </c>
      <c r="S132" s="1041" t="s">
        <v>33</v>
      </c>
      <c r="T132" s="908" t="s">
        <v>8090</v>
      </c>
      <c r="U132" s="905" t="s">
        <v>585</v>
      </c>
      <c r="V132" s="905" t="s">
        <v>13821</v>
      </c>
      <c r="W132" s="1068" t="s">
        <v>1773</v>
      </c>
      <c r="X132" s="1064">
        <v>34660</v>
      </c>
      <c r="Y132" s="1066">
        <v>34891</v>
      </c>
      <c r="Z132" s="1046">
        <v>1996</v>
      </c>
      <c r="AA132" s="1064">
        <v>35017</v>
      </c>
      <c r="AB132" s="1065">
        <v>36525</v>
      </c>
      <c r="AC132" s="1066">
        <v>36525</v>
      </c>
      <c r="AD132" s="1049">
        <v>0</v>
      </c>
      <c r="AE132" s="746">
        <v>30</v>
      </c>
      <c r="AF132" s="744">
        <v>0</v>
      </c>
      <c r="AG132" s="690">
        <v>30</v>
      </c>
      <c r="AH132" s="747" t="s">
        <v>33</v>
      </c>
      <c r="AI132" s="744">
        <v>0</v>
      </c>
      <c r="AJ132" s="1101">
        <v>29.999644199999999</v>
      </c>
      <c r="AK132" s="1102">
        <v>27.402639310000001</v>
      </c>
      <c r="AL132" s="1085"/>
      <c r="AM132" s="632"/>
      <c r="AN132" s="632">
        <v>4</v>
      </c>
      <c r="AO132" s="632"/>
      <c r="AP132" s="632"/>
      <c r="AQ132" s="757"/>
      <c r="AR132" s="778" t="s">
        <v>9262</v>
      </c>
      <c r="AS132" s="784">
        <f>AT132+AU132</f>
        <v>1.7</v>
      </c>
      <c r="AT132" s="784">
        <v>1.7</v>
      </c>
      <c r="AU132" s="785">
        <v>0</v>
      </c>
      <c r="AV132" s="806" t="s">
        <v>9263</v>
      </c>
      <c r="AW132" s="697" t="s">
        <v>8122</v>
      </c>
      <c r="AX132" s="697" t="s">
        <v>8116</v>
      </c>
      <c r="AY132" s="823" t="s">
        <v>33</v>
      </c>
      <c r="AZ132" s="736"/>
      <c r="BA132" s="736"/>
      <c r="BB132" s="840" t="s">
        <v>26</v>
      </c>
      <c r="BC132" s="841" t="s">
        <v>26</v>
      </c>
      <c r="BD132" s="842" t="s">
        <v>82</v>
      </c>
      <c r="BE132" s="840" t="s">
        <v>22</v>
      </c>
      <c r="BF132" s="841" t="s">
        <v>26</v>
      </c>
      <c r="BG132" s="842" t="s">
        <v>26</v>
      </c>
      <c r="BH132" s="905" t="s">
        <v>4568</v>
      </c>
      <c r="BI132" s="903" t="s">
        <v>10484</v>
      </c>
      <c r="BJ132" s="905" t="s">
        <v>4518</v>
      </c>
      <c r="BK132" s="903" t="s">
        <v>10475</v>
      </c>
      <c r="BL132" s="905" t="s">
        <v>13077</v>
      </c>
      <c r="BM132" s="903" t="s">
        <v>9680</v>
      </c>
      <c r="BN132" s="905" t="s">
        <v>4505</v>
      </c>
      <c r="BO132" s="903" t="s">
        <v>10474</v>
      </c>
      <c r="BP132" s="905" t="s">
        <v>13072</v>
      </c>
      <c r="BQ132" s="903" t="s">
        <v>4508</v>
      </c>
      <c r="BR132" s="909">
        <v>56</v>
      </c>
      <c r="BS132" s="903" t="s">
        <v>4566</v>
      </c>
      <c r="BT132" s="909">
        <v>53</v>
      </c>
      <c r="BU132" s="903" t="s">
        <v>4528</v>
      </c>
      <c r="BV132" s="909">
        <v>71</v>
      </c>
      <c r="BW132" s="903" t="s">
        <v>4521</v>
      </c>
      <c r="BX132" s="909">
        <v>78</v>
      </c>
      <c r="BY132" s="903" t="s">
        <v>4511</v>
      </c>
      <c r="BZ132" s="909">
        <v>82</v>
      </c>
      <c r="CA132" s="903" t="s">
        <v>4613</v>
      </c>
      <c r="CB132" s="340">
        <v>10</v>
      </c>
      <c r="CC132" s="249">
        <f>IF(ISBLANK(AL132),0,1)</f>
        <v>0</v>
      </c>
      <c r="CD132" s="414">
        <f>IF(ISBLANK(AM132),0,1)</f>
        <v>0</v>
      </c>
      <c r="CE132" s="414">
        <f>IF(ISBLANK(AN132),0,1)</f>
        <v>1</v>
      </c>
      <c r="CF132" s="414">
        <f>IF(ISBLANK(AO132),0,1)</f>
        <v>0</v>
      </c>
      <c r="CG132" s="414">
        <f>IF(ISBLANK(AP132),0,1)</f>
        <v>0</v>
      </c>
      <c r="CH132" s="436">
        <f>IF(ISBLANK(AQ132),0,1)</f>
        <v>0</v>
      </c>
      <c r="CI132" s="435">
        <f>IF($W132="Dropped","-",DAYS360(X132,Y132,TRUE)/360)</f>
        <v>0.63611111111111107</v>
      </c>
      <c r="CJ132" s="416">
        <f>IF(OR($W132="Pipeline",$W132="Dropped"),"-",IF(OR($AA132="-",$AA132="n/a"),"-",DAYS360(Y132,AA132,TRUE)/360))</f>
        <v>0.34166666666666667</v>
      </c>
      <c r="CK132" s="416">
        <f>IF(OR($W132="Pipeline",$W132="Dropped"),"-",IF($AC132="-","-",IF(OR($AA132="-",$AA132="n/a"),DAYS360(Y132,AC132,TRUE)/360,DAYS360(AA132,AC132,TRUE)/360)))</f>
        <v>4.1277777777777782</v>
      </c>
      <c r="CL132" s="416">
        <f>IF(OR($W132="Pipeline",$W132="Dropped"),"-",IF($AC132="-","-",DAYS360(X132,AC132,TRUE)/360))</f>
        <v>5.1055555555555552</v>
      </c>
      <c r="CM132" s="437">
        <f>IF(OR($W132="Pipeline",$W132="Dropped"),"-",IF($AC132="-","-",DAYS360(AB132,AC132,TRUE)/360))</f>
        <v>0</v>
      </c>
      <c r="CN132" s="344">
        <f>IF(W132="Closed",IF(AC132="-","-",YEAR(AC132)),"-")</f>
        <v>1999</v>
      </c>
      <c r="CO132" s="344" t="str">
        <f>IF(W132="Closed",IF(OR(BE132="S",BE132="MS",BE132="HS"),"S",IF(OR(BE132="U",BE132="MU",BE132="HU"),"U",IF(OR(BE132="NA",BE132="NR",BE132="NV",BE132="?",BE132="#"),"NR","-"))),"-")</f>
        <v>S</v>
      </c>
      <c r="CP132" s="249">
        <v>0</v>
      </c>
      <c r="CQ132" s="414">
        <v>0</v>
      </c>
      <c r="CR132" s="414">
        <v>2</v>
      </c>
      <c r="CS132" s="414">
        <v>0</v>
      </c>
      <c r="CT132" s="414">
        <v>0</v>
      </c>
      <c r="CU132" s="436">
        <v>0</v>
      </c>
      <c r="CV132" s="432" t="str">
        <f>IF(OR(DC132="-",DC132="",DC132="n/a"),"-",HYPERLINK(DC132,"PAD"))</f>
        <v>-</v>
      </c>
      <c r="CW132" s="417" t="str">
        <f>IF(OR(DD132="-",DD132="",DD132="n/a"),"-",HYPERLINK(DD132,"ICR"))</f>
        <v>ICR</v>
      </c>
      <c r="CX132" s="438" t="str">
        <f>IF(OR(DE132="-",DE132="",DE132="n/a"),"-",HYPERLINK(DE132,"IEG"))</f>
        <v>IEG</v>
      </c>
      <c r="CY132" s="687" t="str">
        <f>IF(OR(DF132="-",DF132="",DF132="n/a"),"-",HYPERLINK(DF132,"PPAR"))</f>
        <v>PPAR</v>
      </c>
      <c r="CZ132" s="665" t="str">
        <f>IF(OR(DG132="-",DG132="",DG132="n/a"),"-",HYPERLINK(DG132,"PCR"))</f>
        <v>-</v>
      </c>
      <c r="DA132" s="665" t="str">
        <f>IF(OR(DH132="-",DH132="",DH132="n/a"),"-",HYPERLINK(DH132,"PP"))</f>
        <v>-</v>
      </c>
      <c r="DB132" s="688" t="str">
        <f>IF(OR(DI132="-",DI132="",DI132="n/a"),"-",HYPERLINK(DI132,"TA"))</f>
        <v>-</v>
      </c>
      <c r="DC132" s="897" t="s">
        <v>33</v>
      </c>
      <c r="DD132" s="897" t="s">
        <v>10837</v>
      </c>
      <c r="DE132" s="897" t="s">
        <v>10838</v>
      </c>
      <c r="DF132" s="897" t="s">
        <v>10839</v>
      </c>
      <c r="DG132" s="897" t="s">
        <v>33</v>
      </c>
      <c r="DH132" s="897" t="s">
        <v>33</v>
      </c>
      <c r="DI132" s="897" t="s">
        <v>33</v>
      </c>
      <c r="DJ132" s="806"/>
    </row>
    <row r="133" spans="1:114" ht="14.1" customHeight="1" x14ac:dyDescent="0.25">
      <c r="A133" s="703">
        <f>ROW()-1</f>
        <v>132</v>
      </c>
      <c r="B133" s="713" t="s">
        <v>7729</v>
      </c>
      <c r="C133" s="711" t="str">
        <f>HYPERLINK(E133,"OP")</f>
        <v>OP</v>
      </c>
      <c r="D133" s="711" t="str">
        <f>HYPERLINK(F133,"Prj")</f>
        <v>Prj</v>
      </c>
      <c r="E133" s="631" t="s">
        <v>8535</v>
      </c>
      <c r="F133" s="413" t="s">
        <v>8536</v>
      </c>
      <c r="G133" s="414" t="s">
        <v>33</v>
      </c>
      <c r="H133" s="414" t="s">
        <v>33</v>
      </c>
      <c r="I133" s="694" t="s">
        <v>33</v>
      </c>
      <c r="J133" s="697" t="s">
        <v>7730</v>
      </c>
      <c r="K133" s="727" t="s">
        <v>33</v>
      </c>
      <c r="L133" s="736" t="s">
        <v>245</v>
      </c>
      <c r="M133" s="697" t="s">
        <v>264</v>
      </c>
      <c r="N133" s="736" t="s">
        <v>18</v>
      </c>
      <c r="O133" s="736" t="s">
        <v>30</v>
      </c>
      <c r="P133" s="1080" t="s">
        <v>36</v>
      </c>
      <c r="Q133" s="1074" t="s">
        <v>33</v>
      </c>
      <c r="R133" s="698" t="s">
        <v>33</v>
      </c>
      <c r="S133" s="1041" t="s">
        <v>33</v>
      </c>
      <c r="T133" s="908" t="s">
        <v>7731</v>
      </c>
      <c r="U133" s="905" t="s">
        <v>591</v>
      </c>
      <c r="V133" s="905" t="s">
        <v>1415</v>
      </c>
      <c r="W133" s="1068" t="s">
        <v>1773</v>
      </c>
      <c r="X133" s="1064">
        <v>34628</v>
      </c>
      <c r="Y133" s="1066">
        <v>35229</v>
      </c>
      <c r="Z133" s="1046">
        <v>1996</v>
      </c>
      <c r="AA133" s="1064">
        <v>35776</v>
      </c>
      <c r="AB133" s="1065">
        <v>36891</v>
      </c>
      <c r="AC133" s="1066">
        <v>36891</v>
      </c>
      <c r="AD133" s="1049">
        <v>0</v>
      </c>
      <c r="AE133" s="746">
        <v>26.7</v>
      </c>
      <c r="AF133" s="744">
        <v>0</v>
      </c>
      <c r="AG133" s="690">
        <v>26.7</v>
      </c>
      <c r="AH133" s="747" t="s">
        <v>33</v>
      </c>
      <c r="AI133" s="744">
        <v>0</v>
      </c>
      <c r="AJ133" s="1101">
        <v>20.286145000000001</v>
      </c>
      <c r="AK133" s="1102">
        <v>16.551976759999999</v>
      </c>
      <c r="AL133" s="1085"/>
      <c r="AM133" s="632"/>
      <c r="AN133" s="632">
        <v>3</v>
      </c>
      <c r="AO133" s="632"/>
      <c r="AP133" s="632"/>
      <c r="AQ133" s="757"/>
      <c r="AR133" s="778" t="s">
        <v>9166</v>
      </c>
      <c r="AS133" s="784">
        <f>AT133+AU133</f>
        <v>3.58</v>
      </c>
      <c r="AT133" s="784">
        <v>1.34</v>
      </c>
      <c r="AU133" s="785">
        <v>2.2400000000000002</v>
      </c>
      <c r="AV133" s="734" t="s">
        <v>4257</v>
      </c>
      <c r="AW133" s="697" t="s">
        <v>7732</v>
      </c>
      <c r="AX133" s="697" t="s">
        <v>7733</v>
      </c>
      <c r="AY133" s="823" t="s">
        <v>33</v>
      </c>
      <c r="AZ133" s="736"/>
      <c r="BA133" s="736"/>
      <c r="BB133" s="840" t="s">
        <v>26</v>
      </c>
      <c r="BC133" s="841" t="s">
        <v>26</v>
      </c>
      <c r="BD133" s="842" t="s">
        <v>26</v>
      </c>
      <c r="BE133" s="840" t="s">
        <v>26</v>
      </c>
      <c r="BF133" s="841" t="s">
        <v>26</v>
      </c>
      <c r="BG133" s="842" t="s">
        <v>26</v>
      </c>
      <c r="BH133" s="905" t="s">
        <v>13072</v>
      </c>
      <c r="BI133" s="903" t="s">
        <v>4508</v>
      </c>
      <c r="BJ133" s="905" t="s">
        <v>4485</v>
      </c>
      <c r="BK133" s="903" t="s">
        <v>10472</v>
      </c>
      <c r="BL133" s="905" t="s">
        <v>13077</v>
      </c>
      <c r="BM133" s="903" t="s">
        <v>9680</v>
      </c>
      <c r="BN133" s="905" t="s">
        <v>0</v>
      </c>
      <c r="BO133" s="903" t="s">
        <v>0</v>
      </c>
      <c r="BP133" s="905" t="s">
        <v>0</v>
      </c>
      <c r="BQ133" s="903" t="s">
        <v>0</v>
      </c>
      <c r="BR133" s="909">
        <v>67</v>
      </c>
      <c r="BS133" s="903" t="s">
        <v>4577</v>
      </c>
      <c r="BT133" s="909">
        <v>69</v>
      </c>
      <c r="BU133" s="903" t="s">
        <v>4598</v>
      </c>
      <c r="BV133" s="909">
        <v>57</v>
      </c>
      <c r="BW133" s="903" t="s">
        <v>4527</v>
      </c>
      <c r="BX133" s="909">
        <v>63</v>
      </c>
      <c r="BY133" s="903" t="s">
        <v>4512</v>
      </c>
      <c r="BZ133" s="909">
        <v>93</v>
      </c>
      <c r="CA133" s="903" t="s">
        <v>4651</v>
      </c>
      <c r="CB133" s="340">
        <v>10</v>
      </c>
      <c r="CC133" s="249">
        <f>IF(ISBLANK(AL133),0,1)</f>
        <v>0</v>
      </c>
      <c r="CD133" s="414">
        <f>IF(ISBLANK(AM133),0,1)</f>
        <v>0</v>
      </c>
      <c r="CE133" s="414">
        <f>IF(ISBLANK(AN133),0,1)</f>
        <v>1</v>
      </c>
      <c r="CF133" s="414">
        <f>IF(ISBLANK(AO133),0,1)</f>
        <v>0</v>
      </c>
      <c r="CG133" s="414">
        <f>IF(ISBLANK(AP133),0,1)</f>
        <v>0</v>
      </c>
      <c r="CH133" s="436">
        <f>IF(ISBLANK(AQ133),0,1)</f>
        <v>0</v>
      </c>
      <c r="CI133" s="435">
        <f>IF($W133="Dropped","-",DAYS360(X133,Y133,TRUE)/360)</f>
        <v>1.6444444444444444</v>
      </c>
      <c r="CJ133" s="416">
        <f>IF(OR($W133="Pipeline",$W133="Dropped"),"-",IF(OR($AA133="-",$AA133="n/a"),"-",DAYS360(Y133,AA133,TRUE)/360))</f>
        <v>1.4972222222222222</v>
      </c>
      <c r="CK133" s="416">
        <f>IF(OR($W133="Pipeline",$W133="Dropped"),"-",IF($AC133="-","-",IF(OR($AA133="-",$AA133="n/a"),DAYS360(Y133,AC133,TRUE)/360,DAYS360(AA133,AC133,TRUE)/360)))</f>
        <v>3.05</v>
      </c>
      <c r="CL133" s="416">
        <f>IF(OR($W133="Pipeline",$W133="Dropped"),"-",IF($AC133="-","-",DAYS360(X133,AC133,TRUE)/360))</f>
        <v>6.1916666666666664</v>
      </c>
      <c r="CM133" s="437">
        <f>IF(OR($W133="Pipeline",$W133="Dropped"),"-",IF($AC133="-","-",DAYS360(AB133,AC133,TRUE)/360))</f>
        <v>0</v>
      </c>
      <c r="CN133" s="344">
        <f>IF(W133="Closed",IF(AC133="-","-",YEAR(AC133)),"-")</f>
        <v>2000</v>
      </c>
      <c r="CO133" s="344" t="str">
        <f>IF(W133="Closed",IF(OR(BE133="S",BE133="MS",BE133="HS"),"S",IF(OR(BE133="U",BE133="MU",BE133="HU"),"U",IF(OR(BE133="NA",BE133="NR",BE133="NV",BE133="?",BE133="#"),"NR","-"))),"-")</f>
        <v>S</v>
      </c>
      <c r="CP133" s="249">
        <v>0</v>
      </c>
      <c r="CQ133" s="414">
        <v>0</v>
      </c>
      <c r="CR133" s="414">
        <v>1</v>
      </c>
      <c r="CS133" s="414">
        <v>0</v>
      </c>
      <c r="CT133" s="414">
        <v>0</v>
      </c>
      <c r="CU133" s="436">
        <v>0</v>
      </c>
      <c r="CV133" s="432" t="str">
        <f>IF(OR(DC133="-",DC133="",DC133="n/a"),"-",HYPERLINK(DC133,"PAD"))</f>
        <v>-</v>
      </c>
      <c r="CW133" s="417" t="str">
        <f>IF(OR(DD133="-",DD133="",DD133="n/a"),"-",HYPERLINK(DD133,"ICR"))</f>
        <v>ICR</v>
      </c>
      <c r="CX133" s="438" t="str">
        <f>IF(OR(DE133="-",DE133="",DE133="n/a"),"-",HYPERLINK(DE133,"IEG"))</f>
        <v>IEG</v>
      </c>
      <c r="CY133" s="687" t="str">
        <f>IF(OR(DF133="-",DF133="",DF133="n/a"),"-",HYPERLINK(DF133,"PPAR"))</f>
        <v>-</v>
      </c>
      <c r="CZ133" s="665" t="str">
        <f>IF(OR(DG133="-",DG133="",DG133="n/a"),"-",HYPERLINK(DG133,"PCR"))</f>
        <v>-</v>
      </c>
      <c r="DA133" s="665" t="str">
        <f>IF(OR(DH133="-",DH133="",DH133="n/a"),"-",HYPERLINK(DH133,"PP"))</f>
        <v>-</v>
      </c>
      <c r="DB133" s="688" t="str">
        <f>IF(OR(DI133="-",DI133="",DI133="n/a"),"-",HYPERLINK(DI133,"TA"))</f>
        <v>-</v>
      </c>
      <c r="DC133" s="897" t="s">
        <v>33</v>
      </c>
      <c r="DD133" s="897" t="s">
        <v>10840</v>
      </c>
      <c r="DE133" s="897" t="s">
        <v>10841</v>
      </c>
      <c r="DF133" s="897" t="s">
        <v>33</v>
      </c>
      <c r="DG133" s="897" t="s">
        <v>33</v>
      </c>
      <c r="DH133" s="897" t="s">
        <v>33</v>
      </c>
      <c r="DI133" s="897" t="s">
        <v>33</v>
      </c>
      <c r="DJ133" s="734"/>
    </row>
    <row r="134" spans="1:114" ht="14.1" customHeight="1" x14ac:dyDescent="0.25">
      <c r="A134" s="702">
        <f>ROW()-1</f>
        <v>133</v>
      </c>
      <c r="B134" s="710" t="s">
        <v>1000</v>
      </c>
      <c r="C134" s="711" t="str">
        <f>HYPERLINK(E134,"OP")</f>
        <v>OP</v>
      </c>
      <c r="D134" s="711" t="str">
        <f>HYPERLINK(F134,"Prj")</f>
        <v>Prj</v>
      </c>
      <c r="E134" s="704" t="s">
        <v>6108</v>
      </c>
      <c r="F134" s="415" t="s">
        <v>6109</v>
      </c>
      <c r="G134" s="414" t="s">
        <v>33</v>
      </c>
      <c r="H134" s="414" t="s">
        <v>33</v>
      </c>
      <c r="I134" s="694" t="s">
        <v>33</v>
      </c>
      <c r="J134" s="686" t="s">
        <v>1001</v>
      </c>
      <c r="K134" s="199" t="s">
        <v>33</v>
      </c>
      <c r="L134" s="693" t="s">
        <v>245</v>
      </c>
      <c r="M134" s="696" t="s">
        <v>264</v>
      </c>
      <c r="N134" s="732" t="s">
        <v>18</v>
      </c>
      <c r="O134" s="732" t="s">
        <v>30</v>
      </c>
      <c r="P134" s="1080" t="s">
        <v>1763</v>
      </c>
      <c r="Q134" s="1074" t="s">
        <v>33</v>
      </c>
      <c r="R134" s="698" t="s">
        <v>33</v>
      </c>
      <c r="S134" s="907" t="s">
        <v>10288</v>
      </c>
      <c r="T134" s="908" t="s">
        <v>3641</v>
      </c>
      <c r="U134" s="905" t="s">
        <v>591</v>
      </c>
      <c r="V134" s="905" t="s">
        <v>10389</v>
      </c>
      <c r="W134" s="1068" t="s">
        <v>1773</v>
      </c>
      <c r="X134" s="1064">
        <v>34757</v>
      </c>
      <c r="Y134" s="1066">
        <v>35733</v>
      </c>
      <c r="Z134" s="1046">
        <v>1998</v>
      </c>
      <c r="AA134" s="1064">
        <v>35849</v>
      </c>
      <c r="AB134" s="1065">
        <v>37437</v>
      </c>
      <c r="AC134" s="1066">
        <v>37894</v>
      </c>
      <c r="AD134" s="638">
        <v>0</v>
      </c>
      <c r="AE134" s="639">
        <v>22.8</v>
      </c>
      <c r="AF134" s="744">
        <v>0</v>
      </c>
      <c r="AG134" s="690">
        <v>22.8</v>
      </c>
      <c r="AH134" s="747" t="s">
        <v>33</v>
      </c>
      <c r="AI134" s="744">
        <v>0</v>
      </c>
      <c r="AJ134" s="1099">
        <v>17.736751649999999</v>
      </c>
      <c r="AK134" s="1100">
        <v>17.133178569999998</v>
      </c>
      <c r="AL134" s="646"/>
      <c r="AM134" s="647"/>
      <c r="AN134" s="647">
        <v>2</v>
      </c>
      <c r="AO134" s="647"/>
      <c r="AP134" s="647"/>
      <c r="AQ134" s="648"/>
      <c r="AR134" s="779" t="s">
        <v>3449</v>
      </c>
      <c r="AS134" s="781">
        <f>AT134+AU134</f>
        <v>6.74</v>
      </c>
      <c r="AT134" s="781">
        <v>3.5</v>
      </c>
      <c r="AU134" s="782">
        <f>1.79+1.45</f>
        <v>3.24</v>
      </c>
      <c r="AV134" s="686" t="s">
        <v>3450</v>
      </c>
      <c r="AW134" s="686" t="s">
        <v>3461</v>
      </c>
      <c r="AX134" s="686" t="s">
        <v>2063</v>
      </c>
      <c r="AY134" s="819">
        <v>37747</v>
      </c>
      <c r="AZ134" s="721" t="s">
        <v>26</v>
      </c>
      <c r="BA134" s="693" t="s">
        <v>26</v>
      </c>
      <c r="BB134" s="625" t="s">
        <v>26</v>
      </c>
      <c r="BC134" s="626" t="s">
        <v>26</v>
      </c>
      <c r="BD134" s="633" t="s">
        <v>33</v>
      </c>
      <c r="BE134" s="625" t="s">
        <v>26</v>
      </c>
      <c r="BF134" s="626" t="s">
        <v>26</v>
      </c>
      <c r="BG134" s="633" t="s">
        <v>26</v>
      </c>
      <c r="BH134" s="905" t="s">
        <v>4503</v>
      </c>
      <c r="BI134" s="903" t="s">
        <v>4703</v>
      </c>
      <c r="BJ134" s="905" t="s">
        <v>13077</v>
      </c>
      <c r="BK134" s="903" t="s">
        <v>9680</v>
      </c>
      <c r="BL134" s="905" t="s">
        <v>4493</v>
      </c>
      <c r="BM134" s="903" t="s">
        <v>4705</v>
      </c>
      <c r="BN134" s="905" t="s">
        <v>4525</v>
      </c>
      <c r="BO134" s="903" t="s">
        <v>10476</v>
      </c>
      <c r="BP134" s="905" t="s">
        <v>0</v>
      </c>
      <c r="BQ134" s="903" t="s">
        <v>0</v>
      </c>
      <c r="BR134" s="909">
        <v>65</v>
      </c>
      <c r="BS134" s="903" t="s">
        <v>4509</v>
      </c>
      <c r="BT134" s="909">
        <v>59</v>
      </c>
      <c r="BU134" s="903" t="s">
        <v>4510</v>
      </c>
      <c r="BV134" s="909">
        <v>57</v>
      </c>
      <c r="BW134" s="903" t="s">
        <v>4527</v>
      </c>
      <c r="BX134" s="909">
        <v>61</v>
      </c>
      <c r="BY134" s="903" t="s">
        <v>4524</v>
      </c>
      <c r="BZ134" s="905" t="s">
        <v>0</v>
      </c>
      <c r="CA134" s="903" t="s">
        <v>4492</v>
      </c>
      <c r="CB134" s="340">
        <v>10</v>
      </c>
      <c r="CC134" s="249">
        <f>IF(ISBLANK(AL134),0,1)</f>
        <v>0</v>
      </c>
      <c r="CD134" s="414">
        <f>IF(ISBLANK(AM134),0,1)</f>
        <v>0</v>
      </c>
      <c r="CE134" s="414">
        <f>IF(ISBLANK(AN134),0,1)</f>
        <v>1</v>
      </c>
      <c r="CF134" s="414">
        <f>IF(ISBLANK(AO134),0,1)</f>
        <v>0</v>
      </c>
      <c r="CG134" s="414">
        <f>IF(ISBLANK(AP134),0,1)</f>
        <v>0</v>
      </c>
      <c r="CH134" s="436">
        <f>IF(ISBLANK(AQ134),0,1)</f>
        <v>0</v>
      </c>
      <c r="CI134" s="435">
        <f>IF($W134="Dropped","-",DAYS360(X134,Y134,TRUE)/360)</f>
        <v>2.6749999999999998</v>
      </c>
      <c r="CJ134" s="416">
        <f>IF(OR($W134="Pipeline",$W134="Dropped"),"-",IF(OR($AA134="-",$AA134="n/a"),"-",DAYS360(Y134,AA134,TRUE)/360))</f>
        <v>0.31388888888888888</v>
      </c>
      <c r="CK134" s="416">
        <f>IF(OR($W134="Pipeline",$W134="Dropped"),"-",IF($AC134="-","-",IF(OR($AA134="-",$AA134="n/a"),DAYS360(Y134,AC134,TRUE)/360,DAYS360(AA134,AC134,TRUE)/360)))</f>
        <v>5.6027777777777779</v>
      </c>
      <c r="CL134" s="416">
        <f>IF(OR($W134="Pipeline",$W134="Dropped"),"-",IF($AC134="-","-",DAYS360(X134,AC134,TRUE)/360))</f>
        <v>8.5916666666666668</v>
      </c>
      <c r="CM134" s="437">
        <f>IF(OR($W134="Pipeline",$W134="Dropped"),"-",IF($AC134="-","-",DAYS360(AB134,AC134,TRUE)/360))</f>
        <v>1.25</v>
      </c>
      <c r="CN134" s="344">
        <f>IF(W134="Closed",IF(AC134="-","-",YEAR(AC134)),"-")</f>
        <v>2003</v>
      </c>
      <c r="CO134" s="344" t="str">
        <f>IF(W134="Closed",IF(OR(BE134="S",BE134="MS",BE134="HS"),"S",IF(OR(BE134="U",BE134="MU",BE134="HU"),"U",IF(OR(BE134="NA",BE134="NR",BE134="NV",BE134="?",BE134="#"),"NR","-"))),"-")</f>
        <v>S</v>
      </c>
      <c r="CP134" s="249">
        <v>1</v>
      </c>
      <c r="CQ134" s="414">
        <v>0</v>
      </c>
      <c r="CR134" s="414">
        <v>4</v>
      </c>
      <c r="CS134" s="414">
        <v>0</v>
      </c>
      <c r="CT134" s="414">
        <v>0</v>
      </c>
      <c r="CU134" s="436">
        <v>0</v>
      </c>
      <c r="CV134" s="432" t="str">
        <f>IF(OR(DC134="-",DC134="",DC134="n/a"),"-",HYPERLINK(DC134,"PAD"))</f>
        <v>-</v>
      </c>
      <c r="CW134" s="417" t="str">
        <f>IF(OR(DD134="-",DD134="",DD134="n/a"),"-",HYPERLINK(DD134,"ICR"))</f>
        <v>ICR</v>
      </c>
      <c r="CX134" s="438" t="str">
        <f>IF(OR(DE134="-",DE134="",DE134="n/a"),"-",HYPERLINK(DE134,"IEG"))</f>
        <v>IEG</v>
      </c>
      <c r="CY134" s="687" t="str">
        <f>IF(OR(DF134="-",DF134="",DF134="n/a"),"-",HYPERLINK(DF134,"PPAR"))</f>
        <v>-</v>
      </c>
      <c r="CZ134" s="665" t="str">
        <f>IF(OR(DG134="-",DG134="",DG134="n/a"),"-",HYPERLINK(DG134,"PCR"))</f>
        <v>-</v>
      </c>
      <c r="DA134" s="665" t="str">
        <f>IF(OR(DH134="-",DH134="",DH134="n/a"),"-",HYPERLINK(DH134,"PP"))</f>
        <v>-</v>
      </c>
      <c r="DB134" s="688" t="str">
        <f>IF(OR(DI134="-",DI134="",DI134="n/a"),"-",HYPERLINK(DI134,"TA"))</f>
        <v>-</v>
      </c>
      <c r="DC134" s="897" t="s">
        <v>33</v>
      </c>
      <c r="DD134" s="897" t="s">
        <v>10842</v>
      </c>
      <c r="DE134" s="897" t="s">
        <v>10843</v>
      </c>
      <c r="DF134" s="897" t="s">
        <v>33</v>
      </c>
      <c r="DG134" s="897" t="s">
        <v>33</v>
      </c>
      <c r="DH134" s="897" t="s">
        <v>33</v>
      </c>
      <c r="DI134" s="897" t="s">
        <v>33</v>
      </c>
      <c r="DJ134" s="734"/>
    </row>
    <row r="135" spans="1:114" ht="14.1" customHeight="1" x14ac:dyDescent="0.25">
      <c r="A135" s="702">
        <f>ROW()-1</f>
        <v>134</v>
      </c>
      <c r="B135" s="713" t="s">
        <v>7920</v>
      </c>
      <c r="C135" s="711" t="str">
        <f>HYPERLINK(E135,"OP")</f>
        <v>OP</v>
      </c>
      <c r="D135" s="711" t="str">
        <f>HYPERLINK(F135,"Prj")</f>
        <v>Prj</v>
      </c>
      <c r="E135" s="631" t="s">
        <v>8647</v>
      </c>
      <c r="F135" s="413" t="s">
        <v>8648</v>
      </c>
      <c r="G135" s="414" t="s">
        <v>33</v>
      </c>
      <c r="H135" s="414" t="s">
        <v>33</v>
      </c>
      <c r="I135" s="694" t="s">
        <v>33</v>
      </c>
      <c r="J135" s="697" t="s">
        <v>7921</v>
      </c>
      <c r="K135" s="727" t="s">
        <v>33</v>
      </c>
      <c r="L135" s="736" t="s">
        <v>245</v>
      </c>
      <c r="M135" s="697" t="s">
        <v>246</v>
      </c>
      <c r="N135" s="736" t="s">
        <v>18</v>
      </c>
      <c r="O135" s="736" t="s">
        <v>30</v>
      </c>
      <c r="P135" s="1080" t="s">
        <v>36</v>
      </c>
      <c r="Q135" s="1074" t="s">
        <v>33</v>
      </c>
      <c r="R135" s="698" t="s">
        <v>33</v>
      </c>
      <c r="S135" s="907" t="s">
        <v>13827</v>
      </c>
      <c r="T135" s="908" t="s">
        <v>3668</v>
      </c>
      <c r="U135" s="905" t="s">
        <v>575</v>
      </c>
      <c r="V135" s="905" t="s">
        <v>13828</v>
      </c>
      <c r="W135" s="1068" t="s">
        <v>1773</v>
      </c>
      <c r="X135" s="1064">
        <v>35117</v>
      </c>
      <c r="Y135" s="1066">
        <v>35976</v>
      </c>
      <c r="Z135" s="1046">
        <v>1998</v>
      </c>
      <c r="AA135" s="1064">
        <v>36003</v>
      </c>
      <c r="AB135" s="1065">
        <v>37986</v>
      </c>
      <c r="AC135" s="1066">
        <v>38533</v>
      </c>
      <c r="AD135" s="1049">
        <v>0</v>
      </c>
      <c r="AE135" s="746">
        <v>250</v>
      </c>
      <c r="AF135" s="744">
        <v>0</v>
      </c>
      <c r="AG135" s="690">
        <v>250</v>
      </c>
      <c r="AH135" s="747" t="s">
        <v>33</v>
      </c>
      <c r="AI135" s="744">
        <v>0</v>
      </c>
      <c r="AJ135" s="1101">
        <v>249.21718251999999</v>
      </c>
      <c r="AK135" s="1102">
        <v>217.57679492</v>
      </c>
      <c r="AL135" s="1085"/>
      <c r="AM135" s="632"/>
      <c r="AN135" s="632">
        <v>3</v>
      </c>
      <c r="AO135" s="632"/>
      <c r="AP135" s="632"/>
      <c r="AQ135" s="757"/>
      <c r="AR135" s="778" t="s">
        <v>9167</v>
      </c>
      <c r="AS135" s="784">
        <f>AT135+AU135</f>
        <v>5.92</v>
      </c>
      <c r="AT135" s="784">
        <v>5.92</v>
      </c>
      <c r="AU135" s="785">
        <v>0</v>
      </c>
      <c r="AV135" s="734" t="s">
        <v>9168</v>
      </c>
      <c r="AW135" s="697" t="s">
        <v>4974</v>
      </c>
      <c r="AX135" s="697" t="s">
        <v>7506</v>
      </c>
      <c r="AY135" s="823">
        <v>38562</v>
      </c>
      <c r="AZ135" s="736" t="s">
        <v>22</v>
      </c>
      <c r="BA135" s="736" t="s">
        <v>22</v>
      </c>
      <c r="BB135" s="840" t="s">
        <v>112</v>
      </c>
      <c r="BC135" s="841" t="s">
        <v>26</v>
      </c>
      <c r="BD135" s="846" t="s">
        <v>33</v>
      </c>
      <c r="BE135" s="840" t="s">
        <v>112</v>
      </c>
      <c r="BF135" s="841" t="s">
        <v>112</v>
      </c>
      <c r="BG135" s="842" t="s">
        <v>112</v>
      </c>
      <c r="BH135" s="905" t="s">
        <v>13072</v>
      </c>
      <c r="BI135" s="903" t="s">
        <v>4508</v>
      </c>
      <c r="BJ135" s="905" t="s">
        <v>4485</v>
      </c>
      <c r="BK135" s="903" t="s">
        <v>10472</v>
      </c>
      <c r="BL135" s="905" t="s">
        <v>4518</v>
      </c>
      <c r="BM135" s="903" t="s">
        <v>10475</v>
      </c>
      <c r="BN135" s="905" t="s">
        <v>0</v>
      </c>
      <c r="BO135" s="903" t="s">
        <v>0</v>
      </c>
      <c r="BP135" s="905" t="s">
        <v>0</v>
      </c>
      <c r="BQ135" s="903" t="s">
        <v>0</v>
      </c>
      <c r="BR135" s="909">
        <v>69</v>
      </c>
      <c r="BS135" s="903" t="s">
        <v>4598</v>
      </c>
      <c r="BT135" s="909">
        <v>63</v>
      </c>
      <c r="BU135" s="903" t="s">
        <v>4512</v>
      </c>
      <c r="BV135" s="909">
        <v>64</v>
      </c>
      <c r="BW135" s="903" t="s">
        <v>4625</v>
      </c>
      <c r="BX135" s="909">
        <v>57</v>
      </c>
      <c r="BY135" s="903" t="s">
        <v>4527</v>
      </c>
      <c r="BZ135" s="909">
        <v>25</v>
      </c>
      <c r="CA135" s="903" t="s">
        <v>4489</v>
      </c>
      <c r="CB135" s="340">
        <v>10</v>
      </c>
      <c r="CC135" s="249">
        <f>IF(ISBLANK(AL135),0,1)</f>
        <v>0</v>
      </c>
      <c r="CD135" s="414">
        <f>IF(ISBLANK(AM135),0,1)</f>
        <v>0</v>
      </c>
      <c r="CE135" s="414">
        <f>IF(ISBLANK(AN135),0,1)</f>
        <v>1</v>
      </c>
      <c r="CF135" s="414">
        <f>IF(ISBLANK(AO135),0,1)</f>
        <v>0</v>
      </c>
      <c r="CG135" s="414">
        <f>IF(ISBLANK(AP135),0,1)</f>
        <v>0</v>
      </c>
      <c r="CH135" s="436">
        <f>IF(ISBLANK(AQ135),0,1)</f>
        <v>0</v>
      </c>
      <c r="CI135" s="435">
        <f>IF($W135="Dropped","-",DAYS360(X135,Y135,TRUE)/360)</f>
        <v>2.3555555555555556</v>
      </c>
      <c r="CJ135" s="416">
        <f>IF(OR($W135="Pipeline",$W135="Dropped"),"-",IF(OR($AA135="-",$AA135="n/a"),"-",DAYS360(Y135,AA135,TRUE)/360))</f>
        <v>7.4999999999999997E-2</v>
      </c>
      <c r="CK135" s="416">
        <f>IF(OR($W135="Pipeline",$W135="Dropped"),"-",IF($AC135="-","-",IF(OR($AA135="-",$AA135="n/a"),DAYS360(Y135,AC135,TRUE)/360,DAYS360(AA135,AC135,TRUE)/360)))</f>
        <v>6.9249999999999998</v>
      </c>
      <c r="CL135" s="416">
        <f>IF(OR($W135="Pipeline",$W135="Dropped"),"-",IF($AC135="-","-",DAYS360(X135,AC135,TRUE)/360))</f>
        <v>9.3555555555555561</v>
      </c>
      <c r="CM135" s="437">
        <f>IF(OR($W135="Pipeline",$W135="Dropped"),"-",IF($AC135="-","-",DAYS360(AB135,AC135,TRUE)/360))</f>
        <v>1.5</v>
      </c>
      <c r="CN135" s="344">
        <f>IF(W135="Closed",IF(AC135="-","-",YEAR(AC135)),"-")</f>
        <v>2005</v>
      </c>
      <c r="CO135" s="344" t="str">
        <f>IF(W135="Closed",IF(OR(BE135="S",BE135="MS",BE135="HS"),"S",IF(OR(BE135="U",BE135="MU",BE135="HU"),"U",IF(OR(BE135="NA",BE135="NR",BE135="NV",BE135="?",BE135="#"),"NR","-"))),"-")</f>
        <v>U</v>
      </c>
      <c r="CP135" s="249">
        <v>1</v>
      </c>
      <c r="CQ135" s="414">
        <v>3</v>
      </c>
      <c r="CR135" s="414">
        <v>3</v>
      </c>
      <c r="CS135" s="414">
        <v>2</v>
      </c>
      <c r="CT135" s="414">
        <v>0</v>
      </c>
      <c r="CU135" s="436">
        <v>0</v>
      </c>
      <c r="CV135" s="432" t="str">
        <f>IF(OR(DC135="-",DC135="",DC135="n/a"),"-",HYPERLINK(DC135,"PAD"))</f>
        <v>PAD</v>
      </c>
      <c r="CW135" s="417" t="str">
        <f>IF(OR(DD135="-",DD135="",DD135="n/a"),"-",HYPERLINK(DD135,"ICR"))</f>
        <v>ICR</v>
      </c>
      <c r="CX135" s="438" t="str">
        <f>IF(OR(DE135="-",DE135="",DE135="n/a"),"-",HYPERLINK(DE135,"IEG"))</f>
        <v>IEG</v>
      </c>
      <c r="CY135" s="687" t="str">
        <f>IF(OR(DF135="-",DF135="",DF135="n/a"),"-",HYPERLINK(DF135,"PPAR"))</f>
        <v>PPAR</v>
      </c>
      <c r="CZ135" s="665" t="str">
        <f>IF(OR(DG135="-",DG135="",DG135="n/a"),"-",HYPERLINK(DG135,"PCR"))</f>
        <v>-</v>
      </c>
      <c r="DA135" s="665" t="str">
        <f>IF(OR(DH135="-",DH135="",DH135="n/a"),"-",HYPERLINK(DH135,"PP"))</f>
        <v>-</v>
      </c>
      <c r="DB135" s="688" t="str">
        <f>IF(OR(DI135="-",DI135="",DI135="n/a"),"-",HYPERLINK(DI135,"TA"))</f>
        <v>-</v>
      </c>
      <c r="DC135" s="897" t="s">
        <v>10844</v>
      </c>
      <c r="DD135" s="897" t="s">
        <v>10845</v>
      </c>
      <c r="DE135" s="897" t="s">
        <v>10846</v>
      </c>
      <c r="DF135" s="897" t="s">
        <v>10847</v>
      </c>
      <c r="DG135" s="897" t="s">
        <v>33</v>
      </c>
      <c r="DH135" s="897" t="s">
        <v>33</v>
      </c>
      <c r="DI135" s="897" t="s">
        <v>33</v>
      </c>
      <c r="DJ135" s="734"/>
    </row>
    <row r="136" spans="1:114" ht="14.1" customHeight="1" x14ac:dyDescent="0.25">
      <c r="A136" s="703">
        <f>ROW()-1</f>
        <v>135</v>
      </c>
      <c r="B136" s="710" t="s">
        <v>466</v>
      </c>
      <c r="C136" s="711" t="str">
        <f>HYPERLINK(E136,"OP")</f>
        <v>OP</v>
      </c>
      <c r="D136" s="711" t="str">
        <f>HYPERLINK(F136,"Prj")</f>
        <v>Prj</v>
      </c>
      <c r="E136" s="704" t="s">
        <v>6110</v>
      </c>
      <c r="F136" s="415" t="s">
        <v>6111</v>
      </c>
      <c r="G136" s="414" t="s">
        <v>33</v>
      </c>
      <c r="H136" s="414" t="s">
        <v>33</v>
      </c>
      <c r="I136" s="694" t="s">
        <v>33</v>
      </c>
      <c r="J136" s="686" t="s">
        <v>536</v>
      </c>
      <c r="K136" s="199" t="s">
        <v>33</v>
      </c>
      <c r="L136" s="693" t="s">
        <v>153</v>
      </c>
      <c r="M136" s="734" t="s">
        <v>170</v>
      </c>
      <c r="N136" s="693" t="s">
        <v>18</v>
      </c>
      <c r="O136" s="693" t="s">
        <v>30</v>
      </c>
      <c r="P136" s="1080" t="s">
        <v>1419</v>
      </c>
      <c r="Q136" s="1074" t="s">
        <v>33</v>
      </c>
      <c r="R136" s="698" t="s">
        <v>33</v>
      </c>
      <c r="S136" s="1041" t="s">
        <v>33</v>
      </c>
      <c r="T136" s="908" t="s">
        <v>3639</v>
      </c>
      <c r="U136" s="905" t="s">
        <v>13707</v>
      </c>
      <c r="V136" s="905" t="s">
        <v>612</v>
      </c>
      <c r="W136" s="1068" t="s">
        <v>1773</v>
      </c>
      <c r="X136" s="1064">
        <v>34508</v>
      </c>
      <c r="Y136" s="1066">
        <v>35276</v>
      </c>
      <c r="Z136" s="1046">
        <v>1997</v>
      </c>
      <c r="AA136" s="1064">
        <v>35417</v>
      </c>
      <c r="AB136" s="1065">
        <v>36891</v>
      </c>
      <c r="AC136" s="1066">
        <v>37621</v>
      </c>
      <c r="AD136" s="638">
        <v>15.8</v>
      </c>
      <c r="AE136" s="639">
        <v>0</v>
      </c>
      <c r="AF136" s="744">
        <v>0</v>
      </c>
      <c r="AG136" s="690">
        <v>15.8</v>
      </c>
      <c r="AH136" s="747" t="s">
        <v>33</v>
      </c>
      <c r="AI136" s="744">
        <v>0</v>
      </c>
      <c r="AJ136" s="1099">
        <v>14.6733618</v>
      </c>
      <c r="AK136" s="1100">
        <v>14.6733618</v>
      </c>
      <c r="AL136" s="646"/>
      <c r="AM136" s="647" t="s">
        <v>2972</v>
      </c>
      <c r="AN136" s="647"/>
      <c r="AO136" s="647"/>
      <c r="AP136" s="647"/>
      <c r="AQ136" s="648"/>
      <c r="AR136" s="779" t="s">
        <v>2517</v>
      </c>
      <c r="AS136" s="781">
        <f>AT136+AU136</f>
        <v>13.68</v>
      </c>
      <c r="AT136" s="781">
        <v>10.56</v>
      </c>
      <c r="AU136" s="782">
        <v>3.12</v>
      </c>
      <c r="AV136" s="686" t="s">
        <v>2989</v>
      </c>
      <c r="AW136" s="686" t="s">
        <v>1879</v>
      </c>
      <c r="AX136" s="686" t="s">
        <v>2157</v>
      </c>
      <c r="AY136" s="819">
        <v>37568</v>
      </c>
      <c r="AZ136" s="721" t="s">
        <v>26</v>
      </c>
      <c r="BA136" s="693" t="s">
        <v>26</v>
      </c>
      <c r="BB136" s="625" t="s">
        <v>26</v>
      </c>
      <c r="BC136" s="626" t="s">
        <v>26</v>
      </c>
      <c r="BD136" s="633" t="s">
        <v>26</v>
      </c>
      <c r="BE136" s="625" t="s">
        <v>26</v>
      </c>
      <c r="BF136" s="626" t="s">
        <v>26</v>
      </c>
      <c r="BG136" s="633" t="s">
        <v>26</v>
      </c>
      <c r="BH136" s="905" t="s">
        <v>4485</v>
      </c>
      <c r="BI136" s="903" t="s">
        <v>10472</v>
      </c>
      <c r="BJ136" s="905" t="s">
        <v>4525</v>
      </c>
      <c r="BK136" s="903" t="s">
        <v>10476</v>
      </c>
      <c r="BL136" s="905" t="s">
        <v>0</v>
      </c>
      <c r="BM136" s="903" t="s">
        <v>0</v>
      </c>
      <c r="BN136" s="905" t="s">
        <v>0</v>
      </c>
      <c r="BO136" s="903" t="s">
        <v>0</v>
      </c>
      <c r="BP136" s="905" t="s">
        <v>0</v>
      </c>
      <c r="BQ136" s="903" t="s">
        <v>0</v>
      </c>
      <c r="BR136" s="909">
        <v>27</v>
      </c>
      <c r="BS136" s="903" t="s">
        <v>4490</v>
      </c>
      <c r="BT136" s="909">
        <v>42</v>
      </c>
      <c r="BU136" s="903" t="s">
        <v>4529</v>
      </c>
      <c r="BV136" s="905" t="s">
        <v>0</v>
      </c>
      <c r="BW136" s="903" t="s">
        <v>4492</v>
      </c>
      <c r="BX136" s="905" t="s">
        <v>0</v>
      </c>
      <c r="BY136" s="903" t="s">
        <v>4492</v>
      </c>
      <c r="BZ136" s="905" t="s">
        <v>0</v>
      </c>
      <c r="CA136" s="903" t="s">
        <v>4492</v>
      </c>
      <c r="CB136" s="340">
        <v>10</v>
      </c>
      <c r="CC136" s="249">
        <f>IF(ISBLANK(AL136),0,1)</f>
        <v>0</v>
      </c>
      <c r="CD136" s="414">
        <f>IF(ISBLANK(AM136),0,1)</f>
        <v>1</v>
      </c>
      <c r="CE136" s="414">
        <f>IF(ISBLANK(AN136),0,1)</f>
        <v>0</v>
      </c>
      <c r="CF136" s="414">
        <f>IF(ISBLANK(AO136),0,1)</f>
        <v>0</v>
      </c>
      <c r="CG136" s="414">
        <f>IF(ISBLANK(AP136),0,1)</f>
        <v>0</v>
      </c>
      <c r="CH136" s="436">
        <f>IF(ISBLANK(AQ136),0,1)</f>
        <v>0</v>
      </c>
      <c r="CI136" s="435">
        <f>IF($W136="Dropped","-",DAYS360(X136,Y136,TRUE)/360)</f>
        <v>2.1027777777777779</v>
      </c>
      <c r="CJ136" s="416">
        <f>IF(OR($W136="Pipeline",$W136="Dropped"),"-",IF(OR($AA136="-",$AA136="n/a"),"-",DAYS360(Y136,AA136,TRUE)/360))</f>
        <v>0.38333333333333336</v>
      </c>
      <c r="CK136" s="416">
        <f>IF(OR($W136="Pipeline",$W136="Dropped"),"-",IF($AC136="-","-",IF(OR($AA136="-",$AA136="n/a"),DAYS360(Y136,AC136,TRUE)/360,DAYS360(AA136,AC136,TRUE)/360)))</f>
        <v>6.0333333333333332</v>
      </c>
      <c r="CL136" s="416">
        <f>IF(OR($W136="Pipeline",$W136="Dropped"),"-",IF($AC136="-","-",DAYS360(X136,AC136,TRUE)/360))</f>
        <v>8.5194444444444439</v>
      </c>
      <c r="CM136" s="437">
        <f>IF(OR($W136="Pipeline",$W136="Dropped"),"-",IF($AC136="-","-",DAYS360(AB136,AC136,TRUE)/360))</f>
        <v>2</v>
      </c>
      <c r="CN136" s="344">
        <f>IF(W136="Closed",IF(AC136="-","-",YEAR(AC136)),"-")</f>
        <v>2002</v>
      </c>
      <c r="CO136" s="344" t="str">
        <f>IF(W136="Closed",IF(OR(BE136="S",BE136="MS",BE136="HS"),"S",IF(OR(BE136="U",BE136="MU",BE136="HU"),"U",IF(OR(BE136="NA",BE136="NR",BE136="NV",BE136="?",BE136="#"),"NR","-"))),"-")</f>
        <v>S</v>
      </c>
      <c r="CP136" s="249">
        <v>7</v>
      </c>
      <c r="CQ136" s="414">
        <v>12</v>
      </c>
      <c r="CR136" s="414">
        <v>1</v>
      </c>
      <c r="CS136" s="414">
        <v>0</v>
      </c>
      <c r="CT136" s="414">
        <v>0</v>
      </c>
      <c r="CU136" s="436">
        <v>0</v>
      </c>
      <c r="CV136" s="432" t="str">
        <f>IF(OR(DC136="-",DC136="",DC136="n/a"),"-",HYPERLINK(DC136,"PAD"))</f>
        <v>-</v>
      </c>
      <c r="CW136" s="417" t="str">
        <f>IF(OR(DD136="-",DD136="",DD136="n/a"),"-",HYPERLINK(DD136,"ICR"))</f>
        <v>ICR</v>
      </c>
      <c r="CX136" s="438" t="str">
        <f>IF(OR(DE136="-",DE136="",DE136="n/a"),"-",HYPERLINK(DE136,"IEG"))</f>
        <v>IEG</v>
      </c>
      <c r="CY136" s="687" t="str">
        <f>IF(OR(DF136="-",DF136="",DF136="n/a"),"-",HYPERLINK(DF136,"PPAR"))</f>
        <v>-</v>
      </c>
      <c r="CZ136" s="665" t="str">
        <f>IF(OR(DG136="-",DG136="",DG136="n/a"),"-",HYPERLINK(DG136,"PCR"))</f>
        <v>-</v>
      </c>
      <c r="DA136" s="665" t="str">
        <f>IF(OR(DH136="-",DH136="",DH136="n/a"),"-",HYPERLINK(DH136,"PP"))</f>
        <v>-</v>
      </c>
      <c r="DB136" s="688" t="str">
        <f>IF(OR(DI136="-",DI136="",DI136="n/a"),"-",HYPERLINK(DI136,"TA"))</f>
        <v>TA</v>
      </c>
      <c r="DC136" s="897" t="s">
        <v>33</v>
      </c>
      <c r="DD136" s="897" t="s">
        <v>10848</v>
      </c>
      <c r="DE136" s="897" t="s">
        <v>10849</v>
      </c>
      <c r="DF136" s="897" t="s">
        <v>33</v>
      </c>
      <c r="DG136" s="897" t="s">
        <v>33</v>
      </c>
      <c r="DH136" s="897" t="s">
        <v>33</v>
      </c>
      <c r="DI136" s="897" t="s">
        <v>10850</v>
      </c>
      <c r="DJ136" s="806"/>
    </row>
    <row r="137" spans="1:114" ht="14.1" customHeight="1" x14ac:dyDescent="0.25">
      <c r="A137" s="702">
        <f>ROW()-1</f>
        <v>136</v>
      </c>
      <c r="B137" s="710" t="s">
        <v>1240</v>
      </c>
      <c r="C137" s="711" t="str">
        <f>HYPERLINK(E137,"OP")</f>
        <v>OP</v>
      </c>
      <c r="D137" s="711" t="str">
        <f>HYPERLINK(F137,"Prj")</f>
        <v>Prj</v>
      </c>
      <c r="E137" s="704" t="s">
        <v>6112</v>
      </c>
      <c r="F137" s="415" t="s">
        <v>6113</v>
      </c>
      <c r="G137" s="414" t="s">
        <v>33</v>
      </c>
      <c r="H137" s="414" t="s">
        <v>33</v>
      </c>
      <c r="I137" s="694" t="s">
        <v>33</v>
      </c>
      <c r="J137" s="686" t="s">
        <v>1241</v>
      </c>
      <c r="K137" s="199" t="s">
        <v>33</v>
      </c>
      <c r="L137" s="693" t="s">
        <v>245</v>
      </c>
      <c r="M137" s="696" t="s">
        <v>255</v>
      </c>
      <c r="N137" s="732" t="s">
        <v>18</v>
      </c>
      <c r="O137" s="732" t="s">
        <v>30</v>
      </c>
      <c r="P137" s="1080" t="s">
        <v>1763</v>
      </c>
      <c r="Q137" s="1074" t="s">
        <v>33</v>
      </c>
      <c r="R137" s="698" t="s">
        <v>33</v>
      </c>
      <c r="S137" s="907" t="s">
        <v>10288</v>
      </c>
      <c r="T137" s="908" t="s">
        <v>3642</v>
      </c>
      <c r="U137" s="905" t="s">
        <v>731</v>
      </c>
      <c r="V137" s="905" t="s">
        <v>10389</v>
      </c>
      <c r="W137" s="1068" t="s">
        <v>1773</v>
      </c>
      <c r="X137" s="1064">
        <v>35418</v>
      </c>
      <c r="Y137" s="1066">
        <v>35768</v>
      </c>
      <c r="Z137" s="1046">
        <v>1998</v>
      </c>
      <c r="AA137" s="1064">
        <v>35884</v>
      </c>
      <c r="AB137" s="1065">
        <v>37894</v>
      </c>
      <c r="AC137" s="1066">
        <v>38807</v>
      </c>
      <c r="AD137" s="638">
        <v>0</v>
      </c>
      <c r="AE137" s="639">
        <v>152</v>
      </c>
      <c r="AF137" s="744">
        <v>0</v>
      </c>
      <c r="AG137" s="690">
        <v>152</v>
      </c>
      <c r="AH137" s="747" t="s">
        <v>33</v>
      </c>
      <c r="AI137" s="744">
        <v>0</v>
      </c>
      <c r="AJ137" s="1099">
        <v>121.91394527</v>
      </c>
      <c r="AK137" s="1100">
        <v>127.12776813000001</v>
      </c>
      <c r="AL137" s="646"/>
      <c r="AM137" s="647"/>
      <c r="AN137" s="647">
        <v>2</v>
      </c>
      <c r="AO137" s="647"/>
      <c r="AP137" s="647"/>
      <c r="AQ137" s="648"/>
      <c r="AR137" s="779" t="s">
        <v>3451</v>
      </c>
      <c r="AS137" s="781">
        <f>AT137+AU137</f>
        <v>14</v>
      </c>
      <c r="AT137" s="781">
        <v>14</v>
      </c>
      <c r="AU137" s="782">
        <v>0</v>
      </c>
      <c r="AV137" s="686" t="s">
        <v>3452</v>
      </c>
      <c r="AW137" s="686" t="s">
        <v>3460</v>
      </c>
      <c r="AX137" s="686" t="s">
        <v>3459</v>
      </c>
      <c r="AY137" s="819">
        <v>38775</v>
      </c>
      <c r="AZ137" s="721" t="s">
        <v>26</v>
      </c>
      <c r="BA137" s="721" t="s">
        <v>26</v>
      </c>
      <c r="BB137" s="625" t="s">
        <v>26</v>
      </c>
      <c r="BC137" s="626" t="s">
        <v>22</v>
      </c>
      <c r="BD137" s="633" t="s">
        <v>26</v>
      </c>
      <c r="BE137" s="625" t="s">
        <v>22</v>
      </c>
      <c r="BF137" s="626" t="s">
        <v>22</v>
      </c>
      <c r="BG137" s="633" t="s">
        <v>22</v>
      </c>
      <c r="BH137" s="905" t="s">
        <v>4503</v>
      </c>
      <c r="BI137" s="903" t="s">
        <v>4703</v>
      </c>
      <c r="BJ137" s="905" t="s">
        <v>4525</v>
      </c>
      <c r="BK137" s="903" t="s">
        <v>10476</v>
      </c>
      <c r="BL137" s="905" t="s">
        <v>13077</v>
      </c>
      <c r="BM137" s="903" t="s">
        <v>9680</v>
      </c>
      <c r="BN137" s="905" t="s">
        <v>4530</v>
      </c>
      <c r="BO137" s="903" t="s">
        <v>10483</v>
      </c>
      <c r="BP137" s="905" t="s">
        <v>0</v>
      </c>
      <c r="BQ137" s="903" t="s">
        <v>0</v>
      </c>
      <c r="BR137" s="909">
        <v>65</v>
      </c>
      <c r="BS137" s="903" t="s">
        <v>4509</v>
      </c>
      <c r="BT137" s="909">
        <v>51</v>
      </c>
      <c r="BU137" s="903" t="s">
        <v>4520</v>
      </c>
      <c r="BV137" s="909">
        <v>59</v>
      </c>
      <c r="BW137" s="903" t="s">
        <v>4510</v>
      </c>
      <c r="BX137" s="909">
        <v>57</v>
      </c>
      <c r="BY137" s="903" t="s">
        <v>4527</v>
      </c>
      <c r="BZ137" s="905" t="s">
        <v>0</v>
      </c>
      <c r="CA137" s="903" t="s">
        <v>4492</v>
      </c>
      <c r="CB137" s="340">
        <v>10</v>
      </c>
      <c r="CC137" s="249">
        <f>IF(ISBLANK(AL137),0,1)</f>
        <v>0</v>
      </c>
      <c r="CD137" s="414">
        <f>IF(ISBLANK(AM137),0,1)</f>
        <v>0</v>
      </c>
      <c r="CE137" s="414">
        <f>IF(ISBLANK(AN137),0,1)</f>
        <v>1</v>
      </c>
      <c r="CF137" s="414">
        <f>IF(ISBLANK(AO137),0,1)</f>
        <v>0</v>
      </c>
      <c r="CG137" s="414">
        <f>IF(ISBLANK(AP137),0,1)</f>
        <v>0</v>
      </c>
      <c r="CH137" s="436">
        <f>IF(ISBLANK(AQ137),0,1)</f>
        <v>0</v>
      </c>
      <c r="CI137" s="435">
        <f>IF($W137="Dropped","-",DAYS360(X137,Y137,TRUE)/360)</f>
        <v>0.95833333333333337</v>
      </c>
      <c r="CJ137" s="416">
        <f>IF(OR($W137="Pipeline",$W137="Dropped"),"-",IF(OR($AA137="-",$AA137="n/a"),"-",DAYS360(Y137,AA137,TRUE)/360))</f>
        <v>0.32222222222222224</v>
      </c>
      <c r="CK137" s="416">
        <f>IF(OR($W137="Pipeline",$W137="Dropped"),"-",IF($AC137="-","-",IF(OR($AA137="-",$AA137="n/a"),DAYS360(Y137,AC137,TRUE)/360,DAYS360(AA137,AC137,TRUE)/360)))</f>
        <v>8</v>
      </c>
      <c r="CL137" s="416">
        <f>IF(OR($W137="Pipeline",$W137="Dropped"),"-",IF($AC137="-","-",DAYS360(X137,AC137,TRUE)/360))</f>
        <v>9.280555555555555</v>
      </c>
      <c r="CM137" s="437">
        <f>IF(OR($W137="Pipeline",$W137="Dropped"),"-",IF($AC137="-","-",DAYS360(AB137,AC137,TRUE)/360))</f>
        <v>2.5</v>
      </c>
      <c r="CN137" s="344">
        <f>IF(W137="Closed",IF(AC137="-","-",YEAR(AC137)),"-")</f>
        <v>2006</v>
      </c>
      <c r="CO137" s="344" t="str">
        <f>IF(W137="Closed",IF(OR(BE137="S",BE137="MS",BE137="HS"),"S",IF(OR(BE137="U",BE137="MU",BE137="HU"),"U",IF(OR(BE137="NA",BE137="NR",BE137="NV",BE137="?",BE137="#"),"NR","-"))),"-")</f>
        <v>S</v>
      </c>
      <c r="CP137" s="249">
        <v>1</v>
      </c>
      <c r="CQ137" s="414">
        <v>2</v>
      </c>
      <c r="CR137" s="414">
        <v>5</v>
      </c>
      <c r="CS137" s="414">
        <v>1</v>
      </c>
      <c r="CT137" s="414">
        <v>0</v>
      </c>
      <c r="CU137" s="436">
        <v>0</v>
      </c>
      <c r="CV137" s="432" t="str">
        <f>IF(OR(DC137="-",DC137="",DC137="n/a"),"-",HYPERLINK(DC137,"PAD"))</f>
        <v>PAD</v>
      </c>
      <c r="CW137" s="417" t="str">
        <f>IF(OR(DD137="-",DD137="",DD137="n/a"),"-",HYPERLINK(DD137,"ICR"))</f>
        <v>ICR</v>
      </c>
      <c r="CX137" s="438" t="str">
        <f>IF(OR(DE137="-",DE137="",DE137="n/a"),"-",HYPERLINK(DE137,"IEG"))</f>
        <v>IEG</v>
      </c>
      <c r="CY137" s="687" t="str">
        <f>IF(OR(DF137="-",DF137="",DF137="n/a"),"-",HYPERLINK(DF137,"PPAR"))</f>
        <v>-</v>
      </c>
      <c r="CZ137" s="665" t="str">
        <f>IF(OR(DG137="-",DG137="",DG137="n/a"),"-",HYPERLINK(DG137,"PCR"))</f>
        <v>-</v>
      </c>
      <c r="DA137" s="665" t="str">
        <f>IF(OR(DH137="-",DH137="",DH137="n/a"),"-",HYPERLINK(DH137,"PP"))</f>
        <v>-</v>
      </c>
      <c r="DB137" s="688" t="str">
        <f>IF(OR(DI137="-",DI137="",DI137="n/a"),"-",HYPERLINK(DI137,"TA"))</f>
        <v>-</v>
      </c>
      <c r="DC137" s="897" t="s">
        <v>10851</v>
      </c>
      <c r="DD137" s="897" t="s">
        <v>10852</v>
      </c>
      <c r="DE137" s="897" t="s">
        <v>10853</v>
      </c>
      <c r="DF137" s="897" t="s">
        <v>33</v>
      </c>
      <c r="DG137" s="897" t="s">
        <v>33</v>
      </c>
      <c r="DH137" s="897" t="s">
        <v>33</v>
      </c>
      <c r="DI137" s="897" t="s">
        <v>33</v>
      </c>
      <c r="DJ137" s="806"/>
    </row>
    <row r="138" spans="1:114" ht="14.1" customHeight="1" x14ac:dyDescent="0.25">
      <c r="A138" s="702">
        <f>ROW()-1</f>
        <v>137</v>
      </c>
      <c r="B138" s="713" t="s">
        <v>8149</v>
      </c>
      <c r="C138" s="711" t="str">
        <f>HYPERLINK(E138,"OP")</f>
        <v>OP</v>
      </c>
      <c r="D138" s="711" t="str">
        <f>HYPERLINK(F138,"Prj")</f>
        <v>Prj</v>
      </c>
      <c r="E138" s="631" t="s">
        <v>8787</v>
      </c>
      <c r="F138" s="413" t="s">
        <v>8788</v>
      </c>
      <c r="G138" s="414" t="s">
        <v>33</v>
      </c>
      <c r="H138" s="414" t="s">
        <v>33</v>
      </c>
      <c r="I138" s="694" t="s">
        <v>33</v>
      </c>
      <c r="J138" s="697" t="s">
        <v>8150</v>
      </c>
      <c r="K138" s="727" t="s">
        <v>33</v>
      </c>
      <c r="L138" s="736" t="s">
        <v>153</v>
      </c>
      <c r="M138" s="697" t="s">
        <v>609</v>
      </c>
      <c r="N138" s="736" t="s">
        <v>18</v>
      </c>
      <c r="O138" s="736" t="s">
        <v>30</v>
      </c>
      <c r="P138" s="1080" t="s">
        <v>19</v>
      </c>
      <c r="Q138" s="1074" t="s">
        <v>33</v>
      </c>
      <c r="R138" s="698" t="s">
        <v>3888</v>
      </c>
      <c r="S138" s="1041" t="s">
        <v>33</v>
      </c>
      <c r="T138" s="908" t="s">
        <v>8151</v>
      </c>
      <c r="U138" s="905" t="s">
        <v>13823</v>
      </c>
      <c r="V138" s="905" t="s">
        <v>13821</v>
      </c>
      <c r="W138" s="1068" t="s">
        <v>1773</v>
      </c>
      <c r="X138" s="1064">
        <v>35926</v>
      </c>
      <c r="Y138" s="1066">
        <v>37308</v>
      </c>
      <c r="Z138" s="1046">
        <v>2002</v>
      </c>
      <c r="AA138" s="1064">
        <v>37582</v>
      </c>
      <c r="AB138" s="1065">
        <v>39447</v>
      </c>
      <c r="AC138" s="1066">
        <v>39447</v>
      </c>
      <c r="AD138" s="1049">
        <v>23.541</v>
      </c>
      <c r="AE138" s="746">
        <v>0</v>
      </c>
      <c r="AF138" s="744">
        <v>0</v>
      </c>
      <c r="AG138" s="690">
        <v>23.541</v>
      </c>
      <c r="AH138" s="747">
        <v>16.732700000000001</v>
      </c>
      <c r="AI138" s="744">
        <v>0</v>
      </c>
      <c r="AJ138" s="1101">
        <v>4.4620336900000002</v>
      </c>
      <c r="AK138" s="1102">
        <v>6.20551107</v>
      </c>
      <c r="AL138" s="1085"/>
      <c r="AM138" s="632"/>
      <c r="AN138" s="632">
        <v>4</v>
      </c>
      <c r="AO138" s="632"/>
      <c r="AP138" s="632"/>
      <c r="AQ138" s="757"/>
      <c r="AR138" s="778" t="s">
        <v>9264</v>
      </c>
      <c r="AS138" s="784">
        <f>AT138+AU138</f>
        <v>3.12</v>
      </c>
      <c r="AT138" s="784">
        <v>3.12</v>
      </c>
      <c r="AU138" s="785">
        <v>0</v>
      </c>
      <c r="AV138" s="806" t="s">
        <v>9265</v>
      </c>
      <c r="AW138" s="697" t="s">
        <v>7917</v>
      </c>
      <c r="AX138" s="697" t="s">
        <v>8152</v>
      </c>
      <c r="AY138" s="823">
        <v>39392</v>
      </c>
      <c r="AZ138" s="736" t="s">
        <v>112</v>
      </c>
      <c r="BA138" s="736" t="s">
        <v>112</v>
      </c>
      <c r="BB138" s="840" t="s">
        <v>45</v>
      </c>
      <c r="BC138" s="841" t="s">
        <v>45</v>
      </c>
      <c r="BD138" s="842" t="s">
        <v>112</v>
      </c>
      <c r="BE138" s="840" t="s">
        <v>112</v>
      </c>
      <c r="BF138" s="841" t="s">
        <v>112</v>
      </c>
      <c r="BG138" s="842" t="s">
        <v>112</v>
      </c>
      <c r="BH138" s="905" t="s">
        <v>13078</v>
      </c>
      <c r="BI138" s="903" t="s">
        <v>13872</v>
      </c>
      <c r="BJ138" s="905" t="s">
        <v>4485</v>
      </c>
      <c r="BK138" s="903" t="s">
        <v>10472</v>
      </c>
      <c r="BL138" s="905" t="s">
        <v>0</v>
      </c>
      <c r="BM138" s="903" t="s">
        <v>0</v>
      </c>
      <c r="BN138" s="905" t="s">
        <v>0</v>
      </c>
      <c r="BO138" s="903" t="s">
        <v>0</v>
      </c>
      <c r="BP138" s="905" t="s">
        <v>0</v>
      </c>
      <c r="BQ138" s="903" t="s">
        <v>0</v>
      </c>
      <c r="BR138" s="909">
        <v>28</v>
      </c>
      <c r="BS138" s="903" t="s">
        <v>4500</v>
      </c>
      <c r="BT138" s="909">
        <v>87</v>
      </c>
      <c r="BU138" s="903" t="s">
        <v>4535</v>
      </c>
      <c r="BV138" s="909">
        <v>33</v>
      </c>
      <c r="BW138" s="903" t="s">
        <v>4498</v>
      </c>
      <c r="BX138" s="905" t="s">
        <v>0</v>
      </c>
      <c r="BY138" s="903" t="s">
        <v>4492</v>
      </c>
      <c r="BZ138" s="905" t="s">
        <v>0</v>
      </c>
      <c r="CA138" s="903" t="s">
        <v>4492</v>
      </c>
      <c r="CB138" s="340">
        <v>10</v>
      </c>
      <c r="CC138" s="249">
        <f>IF(ISBLANK(AL138),0,1)</f>
        <v>0</v>
      </c>
      <c r="CD138" s="414">
        <f>IF(ISBLANK(AM138),0,1)</f>
        <v>0</v>
      </c>
      <c r="CE138" s="414">
        <f>IF(ISBLANK(AN138),0,1)</f>
        <v>1</v>
      </c>
      <c r="CF138" s="414">
        <f>IF(ISBLANK(AO138),0,1)</f>
        <v>0</v>
      </c>
      <c r="CG138" s="414">
        <f>IF(ISBLANK(AP138),0,1)</f>
        <v>0</v>
      </c>
      <c r="CH138" s="436">
        <f>IF(ISBLANK(AQ138),0,1)</f>
        <v>0</v>
      </c>
      <c r="CI138" s="435">
        <f>IF($W138="Dropped","-",DAYS360(X138,Y138,TRUE)/360)</f>
        <v>3.7777777777777777</v>
      </c>
      <c r="CJ138" s="416">
        <f>IF(OR($W138="Pipeline",$W138="Dropped"),"-",IF(OR($AA138="-",$AA138="n/a"),"-",DAYS360(Y138,AA138,TRUE)/360))</f>
        <v>0.75277777777777777</v>
      </c>
      <c r="CK138" s="416">
        <f>IF(OR($W138="Pipeline",$W138="Dropped"),"-",IF($AC138="-","-",IF(OR($AA138="-",$AA138="n/a"),DAYS360(Y138,AC138,TRUE)/360,DAYS360(AA138,AC138,TRUE)/360)))</f>
        <v>5.1055555555555552</v>
      </c>
      <c r="CL138" s="416">
        <f>IF(OR($W138="Pipeline",$W138="Dropped"),"-",IF($AC138="-","-",DAYS360(X138,AC138,TRUE)/360))</f>
        <v>9.6361111111111111</v>
      </c>
      <c r="CM138" s="437">
        <f>IF(OR($W138="Pipeline",$W138="Dropped"),"-",IF($AC138="-","-",DAYS360(AB138,AC138,TRUE)/360))</f>
        <v>0</v>
      </c>
      <c r="CN138" s="344">
        <f>IF(W138="Closed",IF(AC138="-","-",YEAR(AC138)),"-")</f>
        <v>2007</v>
      </c>
      <c r="CO138" s="344" t="str">
        <f>IF(W138="Closed",IF(OR(BE138="S",BE138="MS",BE138="HS"),"S",IF(OR(BE138="U",BE138="MU",BE138="HU"),"U",IF(OR(BE138="NA",BE138="NR",BE138="NV",BE138="?",BE138="#"),"NR","-"))),"-")</f>
        <v>U</v>
      </c>
      <c r="CP138" s="249">
        <v>4</v>
      </c>
      <c r="CQ138" s="414">
        <v>3</v>
      </c>
      <c r="CR138" s="414">
        <v>6</v>
      </c>
      <c r="CS138" s="414">
        <v>1</v>
      </c>
      <c r="CT138" s="414">
        <v>0</v>
      </c>
      <c r="CU138" s="436">
        <v>0</v>
      </c>
      <c r="CV138" s="432" t="str">
        <f>IF(OR(DC138="-",DC138="",DC138="n/a"),"-",HYPERLINK(DC138,"PAD"))</f>
        <v>PAD</v>
      </c>
      <c r="CW138" s="417" t="str">
        <f>IF(OR(DD138="-",DD138="",DD138="n/a"),"-",HYPERLINK(DD138,"ICR"))</f>
        <v>ICR</v>
      </c>
      <c r="CX138" s="438" t="str">
        <f>IF(OR(DE138="-",DE138="",DE138="n/a"),"-",HYPERLINK(DE138,"IEG"))</f>
        <v>IEG</v>
      </c>
      <c r="CY138" s="687" t="str">
        <f>IF(OR(DF138="-",DF138="",DF138="n/a"),"-",HYPERLINK(DF138,"PPAR"))</f>
        <v>-</v>
      </c>
      <c r="CZ138" s="665" t="str">
        <f>IF(OR(DG138="-",DG138="",DG138="n/a"),"-",HYPERLINK(DG138,"PCR"))</f>
        <v>-</v>
      </c>
      <c r="DA138" s="665" t="str">
        <f>IF(OR(DH138="-",DH138="",DH138="n/a"),"-",HYPERLINK(DH138,"PP"))</f>
        <v>-</v>
      </c>
      <c r="DB138" s="688" t="str">
        <f>IF(OR(DI138="-",DI138="",DI138="n/a"),"-",HYPERLINK(DI138,"TA"))</f>
        <v>-</v>
      </c>
      <c r="DC138" s="897" t="s">
        <v>10854</v>
      </c>
      <c r="DD138" s="897" t="s">
        <v>10855</v>
      </c>
      <c r="DE138" s="897" t="s">
        <v>10856</v>
      </c>
      <c r="DF138" s="897" t="s">
        <v>33</v>
      </c>
      <c r="DG138" s="897" t="s">
        <v>33</v>
      </c>
      <c r="DH138" s="897" t="s">
        <v>33</v>
      </c>
      <c r="DI138" s="897" t="s">
        <v>33</v>
      </c>
      <c r="DJ138" s="734"/>
    </row>
    <row r="139" spans="1:114" ht="14.1" customHeight="1" x14ac:dyDescent="0.25">
      <c r="A139" s="703">
        <f>ROW()-1</f>
        <v>138</v>
      </c>
      <c r="B139" s="713" t="s">
        <v>8321</v>
      </c>
      <c r="C139" s="711" t="str">
        <f>HYPERLINK(E139,"OP")</f>
        <v>OP</v>
      </c>
      <c r="D139" s="711" t="str">
        <f>HYPERLINK(F139,"Prj")</f>
        <v>Prj</v>
      </c>
      <c r="E139" s="631" t="s">
        <v>8877</v>
      </c>
      <c r="F139" s="413" t="s">
        <v>8878</v>
      </c>
      <c r="G139" s="414" t="s">
        <v>33</v>
      </c>
      <c r="H139" s="414" t="s">
        <v>33</v>
      </c>
      <c r="I139" s="694" t="s">
        <v>33</v>
      </c>
      <c r="J139" s="697" t="s">
        <v>8322</v>
      </c>
      <c r="K139" s="727" t="s">
        <v>33</v>
      </c>
      <c r="L139" s="736" t="s">
        <v>153</v>
      </c>
      <c r="M139" s="697" t="s">
        <v>1046</v>
      </c>
      <c r="N139" s="736" t="s">
        <v>18</v>
      </c>
      <c r="O139" s="736" t="s">
        <v>30</v>
      </c>
      <c r="P139" s="1080" t="s">
        <v>1742</v>
      </c>
      <c r="Q139" s="1074" t="s">
        <v>33</v>
      </c>
      <c r="R139" s="698" t="s">
        <v>33</v>
      </c>
      <c r="S139" s="1041" t="s">
        <v>33</v>
      </c>
      <c r="T139" s="908" t="s">
        <v>3633</v>
      </c>
      <c r="U139" s="905" t="s">
        <v>13826</v>
      </c>
      <c r="V139" s="905" t="s">
        <v>1417</v>
      </c>
      <c r="W139" s="1068" t="s">
        <v>1773</v>
      </c>
      <c r="X139" s="1064">
        <v>34589</v>
      </c>
      <c r="Y139" s="1066">
        <v>35236</v>
      </c>
      <c r="Z139" s="1046">
        <v>1996</v>
      </c>
      <c r="AA139" s="1064">
        <v>35348</v>
      </c>
      <c r="AB139" s="1065">
        <v>37711</v>
      </c>
      <c r="AC139" s="1066">
        <v>37711</v>
      </c>
      <c r="AD139" s="1049">
        <v>250</v>
      </c>
      <c r="AE139" s="746">
        <v>0</v>
      </c>
      <c r="AF139" s="744">
        <v>0</v>
      </c>
      <c r="AG139" s="690">
        <v>250</v>
      </c>
      <c r="AH139" s="747" t="s">
        <v>33</v>
      </c>
      <c r="AI139" s="744">
        <v>0</v>
      </c>
      <c r="AJ139" s="1101">
        <v>229.748975</v>
      </c>
      <c r="AK139" s="1102">
        <v>198.59675042999999</v>
      </c>
      <c r="AL139" s="1085"/>
      <c r="AM139" s="632"/>
      <c r="AN139" s="632">
        <v>10</v>
      </c>
      <c r="AO139" s="632"/>
      <c r="AP139" s="632"/>
      <c r="AQ139" s="757"/>
      <c r="AR139" s="778" t="s">
        <v>4287</v>
      </c>
      <c r="AS139" s="784">
        <f>AT139+AU139</f>
        <v>11.5</v>
      </c>
      <c r="AT139" s="784">
        <v>9</v>
      </c>
      <c r="AU139" s="785">
        <v>2.5</v>
      </c>
      <c r="AV139" s="806" t="s">
        <v>9089</v>
      </c>
      <c r="AW139" s="697" t="s">
        <v>4974</v>
      </c>
      <c r="AX139" s="697" t="s">
        <v>8344</v>
      </c>
      <c r="AY139" s="823" t="s">
        <v>33</v>
      </c>
      <c r="AZ139" s="736"/>
      <c r="BA139" s="736"/>
      <c r="BB139" s="840" t="s">
        <v>26</v>
      </c>
      <c r="BC139" s="841" t="s">
        <v>26</v>
      </c>
      <c r="BD139" s="842" t="s">
        <v>26</v>
      </c>
      <c r="BE139" s="840" t="s">
        <v>22</v>
      </c>
      <c r="BF139" s="841" t="s">
        <v>26</v>
      </c>
      <c r="BG139" s="842" t="s">
        <v>26</v>
      </c>
      <c r="BH139" s="905" t="s">
        <v>1374</v>
      </c>
      <c r="BI139" s="903" t="s">
        <v>4581</v>
      </c>
      <c r="BJ139" s="905" t="s">
        <v>4485</v>
      </c>
      <c r="BK139" s="903" t="s">
        <v>10472</v>
      </c>
      <c r="BL139" s="905" t="s">
        <v>13072</v>
      </c>
      <c r="BM139" s="903" t="s">
        <v>4508</v>
      </c>
      <c r="BN139" s="905" t="s">
        <v>0</v>
      </c>
      <c r="BO139" s="903" t="s">
        <v>0</v>
      </c>
      <c r="BP139" s="905" t="s">
        <v>0</v>
      </c>
      <c r="BQ139" s="903" t="s">
        <v>0</v>
      </c>
      <c r="BR139" s="909">
        <v>39</v>
      </c>
      <c r="BS139" s="903" t="s">
        <v>4545</v>
      </c>
      <c r="BT139" s="909">
        <v>78</v>
      </c>
      <c r="BU139" s="903" t="s">
        <v>4511</v>
      </c>
      <c r="BV139" s="905" t="s">
        <v>0</v>
      </c>
      <c r="BW139" s="903" t="s">
        <v>4492</v>
      </c>
      <c r="BX139" s="905" t="s">
        <v>0</v>
      </c>
      <c r="BY139" s="903" t="s">
        <v>4492</v>
      </c>
      <c r="BZ139" s="905" t="s">
        <v>0</v>
      </c>
      <c r="CA139" s="903" t="s">
        <v>4492</v>
      </c>
      <c r="CB139" s="340">
        <v>10</v>
      </c>
      <c r="CC139" s="249">
        <f>IF(ISBLANK(AL139),0,1)</f>
        <v>0</v>
      </c>
      <c r="CD139" s="414">
        <f>IF(ISBLANK(AM139),0,1)</f>
        <v>0</v>
      </c>
      <c r="CE139" s="414">
        <f>IF(ISBLANK(AN139),0,1)</f>
        <v>1</v>
      </c>
      <c r="CF139" s="414">
        <f>IF(ISBLANK(AO139),0,1)</f>
        <v>0</v>
      </c>
      <c r="CG139" s="414">
        <f>IF(ISBLANK(AP139),0,1)</f>
        <v>0</v>
      </c>
      <c r="CH139" s="436">
        <f>IF(ISBLANK(AQ139),0,1)</f>
        <v>0</v>
      </c>
      <c r="CI139" s="435">
        <f>IF($W139="Dropped","-",DAYS360(X139,Y139,TRUE)/360)</f>
        <v>1.7722222222222221</v>
      </c>
      <c r="CJ139" s="416">
        <f>IF(OR($W139="Pipeline",$W139="Dropped"),"-",IF(OR($AA139="-",$AA139="n/a"),"-",DAYS360(Y139,AA139,TRUE)/360))</f>
        <v>0.30555555555555558</v>
      </c>
      <c r="CK139" s="416">
        <f>IF(OR($W139="Pipeline",$W139="Dropped"),"-",IF($AC139="-","-",IF(OR($AA139="-",$AA139="n/a"),DAYS360(Y139,AC139,TRUE)/360,DAYS360(AA139,AC139,TRUE)/360)))</f>
        <v>6.4722222222222223</v>
      </c>
      <c r="CL139" s="416">
        <f>IF(OR($W139="Pipeline",$W139="Dropped"),"-",IF($AC139="-","-",DAYS360(X139,AC139,TRUE)/360))</f>
        <v>8.5500000000000007</v>
      </c>
      <c r="CM139" s="437">
        <f>IF(OR($W139="Pipeline",$W139="Dropped"),"-",IF($AC139="-","-",DAYS360(AB139,AC139,TRUE)/360))</f>
        <v>0</v>
      </c>
      <c r="CN139" s="344">
        <f>IF(W139="Closed",IF(AC139="-","-",YEAR(AC139)),"-")</f>
        <v>2003</v>
      </c>
      <c r="CO139" s="344" t="str">
        <f>IF(W139="Closed",IF(OR(BE139="S",BE139="MS",BE139="HS"),"S",IF(OR(BE139="U",BE139="MU",BE139="HU"),"U",IF(OR(BE139="NA",BE139="NR",BE139="NV",BE139="?",BE139="#"),"NR","-"))),"-")</f>
        <v>S</v>
      </c>
      <c r="CP139" s="249">
        <v>1</v>
      </c>
      <c r="CQ139" s="414">
        <v>0</v>
      </c>
      <c r="CR139" s="414">
        <v>0</v>
      </c>
      <c r="CS139" s="414">
        <v>0</v>
      </c>
      <c r="CT139" s="414">
        <v>0</v>
      </c>
      <c r="CU139" s="436">
        <v>0</v>
      </c>
      <c r="CV139" s="432" t="str">
        <f>IF(OR(DC139="-",DC139="",DC139="n/a"),"-",HYPERLINK(DC139,"PAD"))</f>
        <v>-</v>
      </c>
      <c r="CW139" s="417" t="str">
        <f>IF(OR(DD139="-",DD139="",DD139="n/a"),"-",HYPERLINK(DD139,"ICR"))</f>
        <v>ICR</v>
      </c>
      <c r="CX139" s="438" t="str">
        <f>IF(OR(DE139="-",DE139="",DE139="n/a"),"-",HYPERLINK(DE139,"IEG"))</f>
        <v>IEG</v>
      </c>
      <c r="CY139" s="687" t="str">
        <f>IF(OR(DF139="-",DF139="",DF139="n/a"),"-",HYPERLINK(DF139,"PPAR"))</f>
        <v>PPAR</v>
      </c>
      <c r="CZ139" s="665" t="str">
        <f>IF(OR(DG139="-",DG139="",DG139="n/a"),"-",HYPERLINK(DG139,"PCR"))</f>
        <v>-</v>
      </c>
      <c r="DA139" s="665" t="str">
        <f>IF(OR(DH139="-",DH139="",DH139="n/a"),"-",HYPERLINK(DH139,"PP"))</f>
        <v>-</v>
      </c>
      <c r="DB139" s="688" t="str">
        <f>IF(OR(DI139="-",DI139="",DI139="n/a"),"-",HYPERLINK(DI139,"TA"))</f>
        <v>-</v>
      </c>
      <c r="DC139" s="897" t="s">
        <v>33</v>
      </c>
      <c r="DD139" s="897" t="s">
        <v>10857</v>
      </c>
      <c r="DE139" s="897" t="s">
        <v>10858</v>
      </c>
      <c r="DF139" s="897" t="s">
        <v>10859</v>
      </c>
      <c r="DG139" s="897" t="s">
        <v>33</v>
      </c>
      <c r="DH139" s="897" t="s">
        <v>33</v>
      </c>
      <c r="DI139" s="897" t="s">
        <v>33</v>
      </c>
      <c r="DJ139" s="734"/>
    </row>
    <row r="140" spans="1:114" ht="14.1" customHeight="1" x14ac:dyDescent="0.25">
      <c r="A140" s="702">
        <f>ROW()-1</f>
        <v>139</v>
      </c>
      <c r="B140" s="710" t="s">
        <v>1242</v>
      </c>
      <c r="C140" s="711" t="str">
        <f>HYPERLINK(E140,"OP")</f>
        <v>OP</v>
      </c>
      <c r="D140" s="711" t="str">
        <f>HYPERLINK(F140,"Prj")</f>
        <v>Prj</v>
      </c>
      <c r="E140" s="704" t="s">
        <v>6114</v>
      </c>
      <c r="F140" s="415" t="s">
        <v>6115</v>
      </c>
      <c r="G140" s="414" t="s">
        <v>33</v>
      </c>
      <c r="H140" s="414" t="s">
        <v>33</v>
      </c>
      <c r="I140" s="694" t="s">
        <v>33</v>
      </c>
      <c r="J140" s="686" t="s">
        <v>1243</v>
      </c>
      <c r="K140" s="199" t="s">
        <v>33</v>
      </c>
      <c r="L140" s="693" t="s">
        <v>153</v>
      </c>
      <c r="M140" s="696" t="s">
        <v>936</v>
      </c>
      <c r="N140" s="732" t="s">
        <v>18</v>
      </c>
      <c r="O140" s="732" t="s">
        <v>30</v>
      </c>
      <c r="P140" s="1080" t="s">
        <v>1763</v>
      </c>
      <c r="Q140" s="1074" t="s">
        <v>33</v>
      </c>
      <c r="R140" s="698" t="s">
        <v>33</v>
      </c>
      <c r="S140" s="907" t="s">
        <v>3725</v>
      </c>
      <c r="T140" s="908" t="s">
        <v>3643</v>
      </c>
      <c r="U140" s="905" t="s">
        <v>13703</v>
      </c>
      <c r="V140" s="905" t="s">
        <v>10388</v>
      </c>
      <c r="W140" s="1068" t="s">
        <v>1773</v>
      </c>
      <c r="X140" s="1064">
        <v>35586</v>
      </c>
      <c r="Y140" s="1066">
        <v>35675</v>
      </c>
      <c r="Z140" s="1046">
        <v>1998</v>
      </c>
      <c r="AA140" s="1064">
        <v>35719</v>
      </c>
      <c r="AB140" s="1065">
        <v>36525</v>
      </c>
      <c r="AC140" s="1066">
        <v>36981</v>
      </c>
      <c r="AD140" s="638">
        <v>0</v>
      </c>
      <c r="AE140" s="639">
        <v>5</v>
      </c>
      <c r="AF140" s="744">
        <v>0</v>
      </c>
      <c r="AG140" s="690">
        <v>5</v>
      </c>
      <c r="AH140" s="747" t="s">
        <v>33</v>
      </c>
      <c r="AI140" s="744">
        <v>0</v>
      </c>
      <c r="AJ140" s="1099">
        <v>5</v>
      </c>
      <c r="AK140" s="1100">
        <v>4.8551708500000004</v>
      </c>
      <c r="AL140" s="646"/>
      <c r="AM140" s="647"/>
      <c r="AN140" s="647">
        <v>2</v>
      </c>
      <c r="AO140" s="647"/>
      <c r="AP140" s="647"/>
      <c r="AQ140" s="648"/>
      <c r="AR140" s="779" t="s">
        <v>3453</v>
      </c>
      <c r="AS140" s="781">
        <f>AT140+AU140</f>
        <v>0.27</v>
      </c>
      <c r="AT140" s="781">
        <v>0.27</v>
      </c>
      <c r="AU140" s="782">
        <v>0</v>
      </c>
      <c r="AV140" s="686" t="s">
        <v>3454</v>
      </c>
      <c r="AW140" s="686" t="s">
        <v>2042</v>
      </c>
      <c r="AX140" s="686" t="s">
        <v>1902</v>
      </c>
      <c r="AY140" s="819">
        <v>36887</v>
      </c>
      <c r="AZ140" s="721" t="s">
        <v>26</v>
      </c>
      <c r="BA140" s="693" t="s">
        <v>26</v>
      </c>
      <c r="BB140" s="625" t="s">
        <v>26</v>
      </c>
      <c r="BC140" s="626" t="s">
        <v>26</v>
      </c>
      <c r="BD140" s="633" t="s">
        <v>112</v>
      </c>
      <c r="BE140" s="625" t="s">
        <v>45</v>
      </c>
      <c r="BF140" s="626" t="s">
        <v>112</v>
      </c>
      <c r="BG140" s="633" t="s">
        <v>112</v>
      </c>
      <c r="BH140" s="905" t="s">
        <v>4503</v>
      </c>
      <c r="BI140" s="903" t="s">
        <v>4703</v>
      </c>
      <c r="BJ140" s="905" t="s">
        <v>4493</v>
      </c>
      <c r="BK140" s="903" t="s">
        <v>4705</v>
      </c>
      <c r="BL140" s="905" t="s">
        <v>4485</v>
      </c>
      <c r="BM140" s="903" t="s">
        <v>10472</v>
      </c>
      <c r="BN140" s="905" t="s">
        <v>0</v>
      </c>
      <c r="BO140" s="903" t="s">
        <v>0</v>
      </c>
      <c r="BP140" s="905" t="s">
        <v>0</v>
      </c>
      <c r="BQ140" s="903" t="s">
        <v>0</v>
      </c>
      <c r="BR140" s="909">
        <v>65</v>
      </c>
      <c r="BS140" s="903" t="s">
        <v>4509</v>
      </c>
      <c r="BT140" s="909">
        <v>78</v>
      </c>
      <c r="BU140" s="903" t="s">
        <v>4511</v>
      </c>
      <c r="BV140" s="909">
        <v>61</v>
      </c>
      <c r="BW140" s="903" t="s">
        <v>4524</v>
      </c>
      <c r="BX140" s="909">
        <v>55</v>
      </c>
      <c r="BY140" s="903" t="s">
        <v>4541</v>
      </c>
      <c r="BZ140" s="905" t="s">
        <v>0</v>
      </c>
      <c r="CA140" s="903" t="s">
        <v>4492</v>
      </c>
      <c r="CB140" s="340">
        <v>10</v>
      </c>
      <c r="CC140" s="249">
        <f>IF(ISBLANK(AL140),0,1)</f>
        <v>0</v>
      </c>
      <c r="CD140" s="414">
        <f>IF(ISBLANK(AM140),0,1)</f>
        <v>0</v>
      </c>
      <c r="CE140" s="414">
        <f>IF(ISBLANK(AN140),0,1)</f>
        <v>1</v>
      </c>
      <c r="CF140" s="414">
        <f>IF(ISBLANK(AO140),0,1)</f>
        <v>0</v>
      </c>
      <c r="CG140" s="414">
        <f>IF(ISBLANK(AP140),0,1)</f>
        <v>0</v>
      </c>
      <c r="CH140" s="436">
        <f>IF(ISBLANK(AQ140),0,1)</f>
        <v>0</v>
      </c>
      <c r="CI140" s="435">
        <f>IF($W140="Dropped","-",DAYS360(X140,Y140,TRUE)/360)</f>
        <v>0.24166666666666667</v>
      </c>
      <c r="CJ140" s="416">
        <f>IF(OR($W140="Pipeline",$W140="Dropped"),"-",IF(OR($AA140="-",$AA140="n/a"),"-",DAYS360(Y140,AA140,TRUE)/360))</f>
        <v>0.12222222222222222</v>
      </c>
      <c r="CK140" s="416">
        <f>IF(OR($W140="Pipeline",$W140="Dropped"),"-",IF($AC140="-","-",IF(OR($AA140="-",$AA140="n/a"),DAYS360(Y140,AC140,TRUE)/360,DAYS360(AA140,AC140,TRUE)/360)))</f>
        <v>3.4555555555555557</v>
      </c>
      <c r="CL140" s="416">
        <f>IF(OR($W140="Pipeline",$W140="Dropped"),"-",IF($AC140="-","-",DAYS360(X140,AC140,TRUE)/360))</f>
        <v>3.8194444444444446</v>
      </c>
      <c r="CM140" s="437">
        <f>IF(OR($W140="Pipeline",$W140="Dropped"),"-",IF($AC140="-","-",DAYS360(AB140,AC140,TRUE)/360))</f>
        <v>1.25</v>
      </c>
      <c r="CN140" s="344">
        <f>IF(W140="Closed",IF(AC140="-","-",YEAR(AC140)),"-")</f>
        <v>2001</v>
      </c>
      <c r="CO140" s="344" t="str">
        <f>IF(W140="Closed",IF(OR(BE140="S",BE140="MS",BE140="HS"),"S",IF(OR(BE140="U",BE140="MU",BE140="HU"),"U",IF(OR(BE140="NA",BE140="NR",BE140="NV",BE140="?",BE140="#"),"NR","-"))),"-")</f>
        <v>U</v>
      </c>
      <c r="CP140" s="249">
        <v>0</v>
      </c>
      <c r="CQ140" s="414">
        <v>0</v>
      </c>
      <c r="CR140" s="414">
        <v>1</v>
      </c>
      <c r="CS140" s="414">
        <v>0</v>
      </c>
      <c r="CT140" s="414">
        <v>0</v>
      </c>
      <c r="CU140" s="436">
        <v>0</v>
      </c>
      <c r="CV140" s="432" t="str">
        <f>IF(OR(DC140="-",DC140="",DC140="n/a"),"-",HYPERLINK(DC140,"PAD"))</f>
        <v>-</v>
      </c>
      <c r="CW140" s="417" t="str">
        <f>IF(OR(DD140="-",DD140="",DD140="n/a"),"-",HYPERLINK(DD140,"ICR"))</f>
        <v>ICR</v>
      </c>
      <c r="CX140" s="438" t="str">
        <f>IF(OR(DE140="-",DE140="",DE140="n/a"),"-",HYPERLINK(DE140,"IEG"))</f>
        <v>IEG</v>
      </c>
      <c r="CY140" s="687" t="str">
        <f>IF(OR(DF140="-",DF140="",DF140="n/a"),"-",HYPERLINK(DF140,"PPAR"))</f>
        <v>-</v>
      </c>
      <c r="CZ140" s="665" t="str">
        <f>IF(OR(DG140="-",DG140="",DG140="n/a"),"-",HYPERLINK(DG140,"PCR"))</f>
        <v>-</v>
      </c>
      <c r="DA140" s="665" t="str">
        <f>IF(OR(DH140="-",DH140="",DH140="n/a"),"-",HYPERLINK(DH140,"PP"))</f>
        <v>-</v>
      </c>
      <c r="DB140" s="688" t="str">
        <f>IF(OR(DI140="-",DI140="",DI140="n/a"),"-",HYPERLINK(DI140,"TA"))</f>
        <v>-</v>
      </c>
      <c r="DC140" s="897" t="s">
        <v>33</v>
      </c>
      <c r="DD140" s="897" t="s">
        <v>10860</v>
      </c>
      <c r="DE140" s="897" t="s">
        <v>10861</v>
      </c>
      <c r="DF140" s="897" t="s">
        <v>33</v>
      </c>
      <c r="DG140" s="897" t="s">
        <v>33</v>
      </c>
      <c r="DH140" s="897" t="s">
        <v>33</v>
      </c>
      <c r="DI140" s="897" t="s">
        <v>33</v>
      </c>
      <c r="DJ140" s="734"/>
    </row>
    <row r="141" spans="1:114" ht="14.1" customHeight="1" x14ac:dyDescent="0.25">
      <c r="A141" s="702">
        <f>ROW()-1</f>
        <v>140</v>
      </c>
      <c r="B141" s="710" t="s">
        <v>4939</v>
      </c>
      <c r="C141" s="711" t="str">
        <f>HYPERLINK(E141,"OP")</f>
        <v>OP</v>
      </c>
      <c r="D141" s="711" t="str">
        <f>HYPERLINK(F141,"Prj")</f>
        <v>Prj</v>
      </c>
      <c r="E141" s="663" t="s">
        <v>7222</v>
      </c>
      <c r="F141" s="422" t="s">
        <v>5860</v>
      </c>
      <c r="G141" s="414" t="s">
        <v>33</v>
      </c>
      <c r="H141" s="414" t="s">
        <v>33</v>
      </c>
      <c r="I141" s="694" t="s">
        <v>33</v>
      </c>
      <c r="J141" s="697" t="s">
        <v>4940</v>
      </c>
      <c r="K141" s="727" t="s">
        <v>33</v>
      </c>
      <c r="L141" s="736" t="s">
        <v>153</v>
      </c>
      <c r="M141" s="697" t="s">
        <v>183</v>
      </c>
      <c r="N141" s="736" t="s">
        <v>18</v>
      </c>
      <c r="O141" s="736" t="s">
        <v>54</v>
      </c>
      <c r="P141" s="1080" t="s">
        <v>1419</v>
      </c>
      <c r="Q141" s="1074" t="s">
        <v>33</v>
      </c>
      <c r="R141" s="698" t="s">
        <v>33</v>
      </c>
      <c r="S141" s="1041" t="s">
        <v>33</v>
      </c>
      <c r="T141" s="908" t="s">
        <v>4941</v>
      </c>
      <c r="U141" s="905" t="s">
        <v>13825</v>
      </c>
      <c r="V141" s="905" t="s">
        <v>612</v>
      </c>
      <c r="W141" s="1068" t="s">
        <v>1773</v>
      </c>
      <c r="X141" s="1064">
        <v>34516</v>
      </c>
      <c r="Y141" s="1066">
        <v>34767</v>
      </c>
      <c r="Z141" s="1046">
        <v>1995</v>
      </c>
      <c r="AA141" s="1064">
        <v>34883</v>
      </c>
      <c r="AB141" s="1065">
        <v>36160</v>
      </c>
      <c r="AC141" s="1066">
        <v>36891</v>
      </c>
      <c r="AD141" s="1049">
        <v>16.8</v>
      </c>
      <c r="AE141" s="746">
        <v>0</v>
      </c>
      <c r="AF141" s="744">
        <v>0</v>
      </c>
      <c r="AG141" s="690">
        <v>16.8</v>
      </c>
      <c r="AH141" s="747" t="s">
        <v>33</v>
      </c>
      <c r="AI141" s="744">
        <v>0</v>
      </c>
      <c r="AJ141" s="1101">
        <v>16.74902784</v>
      </c>
      <c r="AK141" s="1102">
        <v>16.74902784</v>
      </c>
      <c r="AL141" s="1085"/>
      <c r="AM141" s="632">
        <v>1</v>
      </c>
      <c r="AN141" s="632"/>
      <c r="AO141" s="632"/>
      <c r="AP141" s="632"/>
      <c r="AQ141" s="757"/>
      <c r="AR141" s="783" t="s">
        <v>5659</v>
      </c>
      <c r="AS141" s="784">
        <f>AT141+AU141</f>
        <v>14.8</v>
      </c>
      <c r="AT141" s="784">
        <v>14.8</v>
      </c>
      <c r="AU141" s="785">
        <v>0</v>
      </c>
      <c r="AV141" s="806" t="s">
        <v>5660</v>
      </c>
      <c r="AW141" s="697" t="s">
        <v>4916</v>
      </c>
      <c r="AX141" s="697" t="s">
        <v>4942</v>
      </c>
      <c r="AY141" s="823" t="s">
        <v>33</v>
      </c>
      <c r="AZ141" s="736" t="s">
        <v>33</v>
      </c>
      <c r="BA141" s="736" t="s">
        <v>33</v>
      </c>
      <c r="BB141" s="840" t="s">
        <v>26</v>
      </c>
      <c r="BC141" s="841" t="s">
        <v>26</v>
      </c>
      <c r="BD141" s="842" t="s">
        <v>26</v>
      </c>
      <c r="BE141" s="840" t="s">
        <v>26</v>
      </c>
      <c r="BF141" s="841" t="s">
        <v>26</v>
      </c>
      <c r="BG141" s="842" t="s">
        <v>26</v>
      </c>
      <c r="BH141" s="905" t="s">
        <v>4485</v>
      </c>
      <c r="BI141" s="903" t="s">
        <v>10472</v>
      </c>
      <c r="BJ141" s="905" t="s">
        <v>0</v>
      </c>
      <c r="BK141" s="903" t="s">
        <v>0</v>
      </c>
      <c r="BL141" s="905" t="s">
        <v>0</v>
      </c>
      <c r="BM141" s="903" t="s">
        <v>0</v>
      </c>
      <c r="BN141" s="905" t="s">
        <v>0</v>
      </c>
      <c r="BO141" s="903" t="s">
        <v>0</v>
      </c>
      <c r="BP141" s="905" t="s">
        <v>0</v>
      </c>
      <c r="BQ141" s="903" t="s">
        <v>0</v>
      </c>
      <c r="BR141" s="909">
        <v>28</v>
      </c>
      <c r="BS141" s="903" t="s">
        <v>4500</v>
      </c>
      <c r="BT141" s="905" t="s">
        <v>0</v>
      </c>
      <c r="BU141" s="903" t="s">
        <v>4492</v>
      </c>
      <c r="BV141" s="905" t="s">
        <v>0</v>
      </c>
      <c r="BW141" s="903" t="s">
        <v>4492</v>
      </c>
      <c r="BX141" s="905" t="s">
        <v>0</v>
      </c>
      <c r="BY141" s="903" t="s">
        <v>4492</v>
      </c>
      <c r="BZ141" s="905" t="s">
        <v>0</v>
      </c>
      <c r="CA141" s="903" t="s">
        <v>4492</v>
      </c>
      <c r="CB141" s="340">
        <v>10</v>
      </c>
      <c r="CC141" s="249">
        <f>IF(ISBLANK(AL141),0,1)</f>
        <v>0</v>
      </c>
      <c r="CD141" s="414">
        <f>IF(ISBLANK(AM141),0,1)</f>
        <v>1</v>
      </c>
      <c r="CE141" s="414">
        <f>IF(ISBLANK(AN141),0,1)</f>
        <v>0</v>
      </c>
      <c r="CF141" s="414">
        <f>IF(ISBLANK(AO141),0,1)</f>
        <v>0</v>
      </c>
      <c r="CG141" s="414">
        <f>IF(ISBLANK(AP141),0,1)</f>
        <v>0</v>
      </c>
      <c r="CH141" s="436">
        <f>IF(ISBLANK(AQ141),0,1)</f>
        <v>0</v>
      </c>
      <c r="CI141" s="435">
        <f>IF($W141="Dropped","-",DAYS360(X141,Y141,TRUE)/360)</f>
        <v>0.68888888888888888</v>
      </c>
      <c r="CJ141" s="416">
        <f>IF(OR($W141="Pipeline",$W141="Dropped"),"-",IF(OR($AA141="-",$AA141="n/a"),"-",DAYS360(Y141,AA141,TRUE)/360))</f>
        <v>0.31666666666666665</v>
      </c>
      <c r="CK141" s="416">
        <f>IF(OR($W141="Pipeline",$W141="Dropped"),"-",IF($AC141="-","-",IF(OR($AA141="-",$AA141="n/a"),DAYS360(Y141,AC141,TRUE)/360,DAYS360(AA141,AC141,TRUE)/360)))</f>
        <v>5.4916666666666663</v>
      </c>
      <c r="CL141" s="416">
        <f>IF(OR($W141="Pipeline",$W141="Dropped"),"-",IF($AC141="-","-",DAYS360(X141,AC141,TRUE)/360))</f>
        <v>6.4972222222222218</v>
      </c>
      <c r="CM141" s="437">
        <f>IF(OR($W141="Pipeline",$W141="Dropped"),"-",IF($AC141="-","-",DAYS360(AB141,AC141,TRUE)/360))</f>
        <v>2</v>
      </c>
      <c r="CN141" s="344">
        <f>IF(W141="Closed",IF(AC141="-","-",YEAR(AC141)),"-")</f>
        <v>2000</v>
      </c>
      <c r="CO141" s="344" t="str">
        <f>IF(W141="Closed",IF(OR(BE141="S",BE141="MS",BE141="HS"),"S",IF(OR(BE141="U",BE141="MU",BE141="HU"),"U",IF(OR(BE141="NA",BE141="NR",BE141="NV",BE141="?",BE141="#"),"NR","-"))),"-")</f>
        <v>S</v>
      </c>
      <c r="CP141" s="249">
        <v>3</v>
      </c>
      <c r="CQ141" s="414">
        <v>3</v>
      </c>
      <c r="CR141" s="414">
        <v>1</v>
      </c>
      <c r="CS141" s="414">
        <v>1</v>
      </c>
      <c r="CT141" s="414">
        <v>0</v>
      </c>
      <c r="CU141" s="436">
        <v>1</v>
      </c>
      <c r="CV141" s="432" t="str">
        <f>IF(OR(DC141="-",DC141="",DC141="n/a"),"-",HYPERLINK(DC141,"PAD"))</f>
        <v>-</v>
      </c>
      <c r="CW141" s="417" t="str">
        <f>IF(OR(DD141="-",DD141="",DD141="n/a"),"-",HYPERLINK(DD141,"ICR"))</f>
        <v>ICR</v>
      </c>
      <c r="CX141" s="438" t="str">
        <f>IF(OR(DE141="-",DE141="",DE141="n/a"),"-",HYPERLINK(DE141,"IEG"))</f>
        <v>IEG</v>
      </c>
      <c r="CY141" s="687" t="str">
        <f>IF(OR(DF141="-",DF141="",DF141="n/a"),"-",HYPERLINK(DF141,"PPAR"))</f>
        <v>PPAR</v>
      </c>
      <c r="CZ141" s="665" t="str">
        <f>IF(OR(DG141="-",DG141="",DG141="n/a"),"-",HYPERLINK(DG141,"PCR"))</f>
        <v>-</v>
      </c>
      <c r="DA141" s="665" t="str">
        <f>IF(OR(DH141="-",DH141="",DH141="n/a"),"-",HYPERLINK(DH141,"PP"))</f>
        <v>-</v>
      </c>
      <c r="DB141" s="688" t="str">
        <f>IF(OR(DI141="-",DI141="",DI141="n/a"),"-",HYPERLINK(DI141,"TA"))</f>
        <v>TA</v>
      </c>
      <c r="DC141" s="897" t="s">
        <v>33</v>
      </c>
      <c r="DD141" s="897" t="s">
        <v>10862</v>
      </c>
      <c r="DE141" s="897" t="s">
        <v>10863</v>
      </c>
      <c r="DF141" s="897" t="s">
        <v>10864</v>
      </c>
      <c r="DG141" s="897" t="s">
        <v>33</v>
      </c>
      <c r="DH141" s="897" t="s">
        <v>33</v>
      </c>
      <c r="DI141" s="897" t="s">
        <v>10865</v>
      </c>
      <c r="DJ141" s="734"/>
    </row>
    <row r="142" spans="1:114" ht="14.1" customHeight="1" x14ac:dyDescent="0.25">
      <c r="A142" s="703">
        <f>ROW()-1</f>
        <v>141</v>
      </c>
      <c r="B142" s="710" t="s">
        <v>928</v>
      </c>
      <c r="C142" s="711" t="str">
        <f>HYPERLINK(E142,"OP")</f>
        <v>OP</v>
      </c>
      <c r="D142" s="711" t="str">
        <f>HYPERLINK(F142,"Prj")</f>
        <v>Prj</v>
      </c>
      <c r="E142" s="704" t="s">
        <v>6116</v>
      </c>
      <c r="F142" s="415" t="s">
        <v>6117</v>
      </c>
      <c r="G142" s="414" t="s">
        <v>33</v>
      </c>
      <c r="H142" s="414" t="s">
        <v>33</v>
      </c>
      <c r="I142" s="694" t="s">
        <v>33</v>
      </c>
      <c r="J142" s="686" t="s">
        <v>929</v>
      </c>
      <c r="K142" s="199" t="s">
        <v>33</v>
      </c>
      <c r="L142" s="693" t="s">
        <v>231</v>
      </c>
      <c r="M142" s="696" t="s">
        <v>603</v>
      </c>
      <c r="N142" s="732" t="s">
        <v>18</v>
      </c>
      <c r="O142" s="732" t="s">
        <v>30</v>
      </c>
      <c r="P142" s="1080" t="s">
        <v>1763</v>
      </c>
      <c r="Q142" s="1074" t="s">
        <v>33</v>
      </c>
      <c r="R142" s="698" t="s">
        <v>3888</v>
      </c>
      <c r="S142" s="907" t="s">
        <v>10285</v>
      </c>
      <c r="T142" s="908" t="s">
        <v>3644</v>
      </c>
      <c r="U142" s="905" t="s">
        <v>1782</v>
      </c>
      <c r="V142" s="905" t="s">
        <v>10386</v>
      </c>
      <c r="W142" s="1068" t="s">
        <v>1773</v>
      </c>
      <c r="X142" s="1064">
        <v>35353</v>
      </c>
      <c r="Y142" s="1066">
        <v>35873</v>
      </c>
      <c r="Z142" s="1046">
        <v>1998</v>
      </c>
      <c r="AA142" s="1064">
        <v>36314</v>
      </c>
      <c r="AB142" s="1065">
        <v>37986</v>
      </c>
      <c r="AC142" s="1066">
        <v>37986</v>
      </c>
      <c r="AD142" s="638">
        <v>63</v>
      </c>
      <c r="AE142" s="639">
        <v>0</v>
      </c>
      <c r="AF142" s="744">
        <v>0</v>
      </c>
      <c r="AG142" s="690">
        <v>63</v>
      </c>
      <c r="AH142" s="747">
        <v>0</v>
      </c>
      <c r="AI142" s="744">
        <v>0</v>
      </c>
      <c r="AJ142" s="1099">
        <v>29</v>
      </c>
      <c r="AK142" s="1100">
        <v>5.8573705399999998</v>
      </c>
      <c r="AL142" s="646"/>
      <c r="AM142" s="647"/>
      <c r="AN142" s="647">
        <v>2</v>
      </c>
      <c r="AO142" s="647"/>
      <c r="AP142" s="647"/>
      <c r="AQ142" s="648"/>
      <c r="AR142" s="779" t="s">
        <v>3455</v>
      </c>
      <c r="AS142" s="781">
        <f>AT142+AU142</f>
        <v>5.8470000000000004</v>
      </c>
      <c r="AT142" s="781">
        <v>5.8470000000000004</v>
      </c>
      <c r="AU142" s="782">
        <v>0</v>
      </c>
      <c r="AV142" s="686" t="s">
        <v>3456</v>
      </c>
      <c r="AW142" s="686" t="s">
        <v>2027</v>
      </c>
      <c r="AX142" s="686" t="s">
        <v>2300</v>
      </c>
      <c r="AY142" s="819">
        <v>37963</v>
      </c>
      <c r="AZ142" s="721" t="s">
        <v>26</v>
      </c>
      <c r="BA142" s="828" t="s">
        <v>37</v>
      </c>
      <c r="BB142" s="625" t="s">
        <v>112</v>
      </c>
      <c r="BC142" s="626" t="s">
        <v>112</v>
      </c>
      <c r="BD142" s="633" t="s">
        <v>33</v>
      </c>
      <c r="BE142" s="625" t="s">
        <v>45</v>
      </c>
      <c r="BF142" s="626" t="s">
        <v>112</v>
      </c>
      <c r="BG142" s="633" t="s">
        <v>112</v>
      </c>
      <c r="BH142" s="905" t="s">
        <v>1371</v>
      </c>
      <c r="BI142" s="903" t="s">
        <v>13870</v>
      </c>
      <c r="BJ142" s="905" t="s">
        <v>4485</v>
      </c>
      <c r="BK142" s="903" t="s">
        <v>10472</v>
      </c>
      <c r="BL142" s="905" t="s">
        <v>4493</v>
      </c>
      <c r="BM142" s="903" t="s">
        <v>4705</v>
      </c>
      <c r="BN142" s="905" t="s">
        <v>0</v>
      </c>
      <c r="BO142" s="903" t="s">
        <v>0</v>
      </c>
      <c r="BP142" s="905" t="s">
        <v>0</v>
      </c>
      <c r="BQ142" s="903" t="s">
        <v>0</v>
      </c>
      <c r="BR142" s="909">
        <v>66</v>
      </c>
      <c r="BS142" s="903" t="s">
        <v>4532</v>
      </c>
      <c r="BT142" s="909">
        <v>51</v>
      </c>
      <c r="BU142" s="903" t="s">
        <v>4520</v>
      </c>
      <c r="BV142" s="909">
        <v>65</v>
      </c>
      <c r="BW142" s="903" t="s">
        <v>4509</v>
      </c>
      <c r="BX142" s="909">
        <v>59</v>
      </c>
      <c r="BY142" s="903" t="s">
        <v>4510</v>
      </c>
      <c r="BZ142" s="905" t="s">
        <v>0</v>
      </c>
      <c r="CA142" s="903" t="s">
        <v>4492</v>
      </c>
      <c r="CB142" s="340">
        <v>10</v>
      </c>
      <c r="CC142" s="249">
        <f>IF(ISBLANK(AL142),0,1)</f>
        <v>0</v>
      </c>
      <c r="CD142" s="414">
        <f>IF(ISBLANK(AM142),0,1)</f>
        <v>0</v>
      </c>
      <c r="CE142" s="414">
        <f>IF(ISBLANK(AN142),0,1)</f>
        <v>1</v>
      </c>
      <c r="CF142" s="414">
        <f>IF(ISBLANK(AO142),0,1)</f>
        <v>0</v>
      </c>
      <c r="CG142" s="414">
        <f>IF(ISBLANK(AP142),0,1)</f>
        <v>0</v>
      </c>
      <c r="CH142" s="436">
        <f>IF(ISBLANK(AQ142),0,1)</f>
        <v>0</v>
      </c>
      <c r="CI142" s="435">
        <f>IF($W142="Dropped","-",DAYS360(X142,Y142,TRUE)/360)</f>
        <v>1.4277777777777778</v>
      </c>
      <c r="CJ142" s="416">
        <f>IF(OR($W142="Pipeline",$W142="Dropped"),"-",IF(OR($AA142="-",$AA142="n/a"),"-",DAYS360(Y142,AA142,TRUE)/360))</f>
        <v>1.2055555555555555</v>
      </c>
      <c r="CK142" s="416">
        <f>IF(OR($W142="Pipeline",$W142="Dropped"),"-",IF($AC142="-","-",IF(OR($AA142="-",$AA142="n/a"),DAYS360(Y142,AC142,TRUE)/360,DAYS360(AA142,AC142,TRUE)/360)))</f>
        <v>4.5750000000000002</v>
      </c>
      <c r="CL142" s="416">
        <f>IF(OR($W142="Pipeline",$W142="Dropped"),"-",IF($AC142="-","-",DAYS360(X142,AC142,TRUE)/360))</f>
        <v>7.208333333333333</v>
      </c>
      <c r="CM142" s="437">
        <f>IF(OR($W142="Pipeline",$W142="Dropped"),"-",IF($AC142="-","-",DAYS360(AB142,AC142,TRUE)/360))</f>
        <v>0</v>
      </c>
      <c r="CN142" s="344">
        <f>IF(W142="Closed",IF(AC142="-","-",YEAR(AC142)),"-")</f>
        <v>2003</v>
      </c>
      <c r="CO142" s="344" t="str">
        <f>IF(W142="Closed",IF(OR(BE142="S",BE142="MS",BE142="HS"),"S",IF(OR(BE142="U",BE142="MU",BE142="HU"),"U",IF(OR(BE142="NA",BE142="NR",BE142="NV",BE142="?",BE142="#"),"NR","-"))),"-")</f>
        <v>U</v>
      </c>
      <c r="CP142" s="249">
        <v>1</v>
      </c>
      <c r="CQ142" s="414">
        <v>2</v>
      </c>
      <c r="CR142" s="414">
        <v>2</v>
      </c>
      <c r="CS142" s="414">
        <v>0</v>
      </c>
      <c r="CT142" s="414">
        <v>0</v>
      </c>
      <c r="CU142" s="436">
        <v>0</v>
      </c>
      <c r="CV142" s="432" t="str">
        <f>IF(OR(DC142="-",DC142="",DC142="n/a"),"-",HYPERLINK(DC142,"PAD"))</f>
        <v>PAD</v>
      </c>
      <c r="CW142" s="417" t="str">
        <f>IF(OR(DD142="-",DD142="",DD142="n/a"),"-",HYPERLINK(DD142,"ICR"))</f>
        <v>ICR</v>
      </c>
      <c r="CX142" s="438" t="str">
        <f>IF(OR(DE142="-",DE142="",DE142="n/a"),"-",HYPERLINK(DE142,"IEG"))</f>
        <v>IEG</v>
      </c>
      <c r="CY142" s="687" t="str">
        <f>IF(OR(DF142="-",DF142="",DF142="n/a"),"-",HYPERLINK(DF142,"PPAR"))</f>
        <v>-</v>
      </c>
      <c r="CZ142" s="665" t="str">
        <f>IF(OR(DG142="-",DG142="",DG142="n/a"),"-",HYPERLINK(DG142,"PCR"))</f>
        <v>-</v>
      </c>
      <c r="DA142" s="665" t="str">
        <f>IF(OR(DH142="-",DH142="",DH142="n/a"),"-",HYPERLINK(DH142,"PP"))</f>
        <v>-</v>
      </c>
      <c r="DB142" s="688" t="str">
        <f>IF(OR(DI142="-",DI142="",DI142="n/a"),"-",HYPERLINK(DI142,"TA"))</f>
        <v>-</v>
      </c>
      <c r="DC142" s="897" t="s">
        <v>10866</v>
      </c>
      <c r="DD142" s="897" t="s">
        <v>10867</v>
      </c>
      <c r="DE142" s="897" t="s">
        <v>10868</v>
      </c>
      <c r="DF142" s="897" t="s">
        <v>33</v>
      </c>
      <c r="DG142" s="897" t="s">
        <v>33</v>
      </c>
      <c r="DH142" s="897" t="s">
        <v>33</v>
      </c>
      <c r="DI142" s="897" t="s">
        <v>33</v>
      </c>
      <c r="DJ142" s="734"/>
    </row>
    <row r="143" spans="1:114" ht="14.1" customHeight="1" x14ac:dyDescent="0.25">
      <c r="A143" s="702">
        <f>ROW()-1</f>
        <v>142</v>
      </c>
      <c r="B143" s="710" t="s">
        <v>1231</v>
      </c>
      <c r="C143" s="711" t="str">
        <f>HYPERLINK(E143,"OP")</f>
        <v>OP</v>
      </c>
      <c r="D143" s="711" t="str">
        <f>HYPERLINK(F143,"Prj")</f>
        <v>Prj</v>
      </c>
      <c r="E143" s="704" t="s">
        <v>6118</v>
      </c>
      <c r="F143" s="415" t="s">
        <v>6119</v>
      </c>
      <c r="G143" s="414" t="s">
        <v>33</v>
      </c>
      <c r="H143" s="414" t="s">
        <v>33</v>
      </c>
      <c r="I143" s="694" t="s">
        <v>33</v>
      </c>
      <c r="J143" s="686" t="s">
        <v>1232</v>
      </c>
      <c r="K143" s="199" t="s">
        <v>33</v>
      </c>
      <c r="L143" s="693" t="s">
        <v>193</v>
      </c>
      <c r="M143" s="696" t="s">
        <v>194</v>
      </c>
      <c r="N143" s="732" t="s">
        <v>18</v>
      </c>
      <c r="O143" s="732" t="s">
        <v>1432</v>
      </c>
      <c r="P143" s="1080" t="s">
        <v>1763</v>
      </c>
      <c r="Q143" s="1074" t="s">
        <v>33</v>
      </c>
      <c r="R143" s="698" t="s">
        <v>33</v>
      </c>
      <c r="S143" s="907" t="s">
        <v>3574</v>
      </c>
      <c r="T143" s="908" t="s">
        <v>3645</v>
      </c>
      <c r="U143" s="905" t="s">
        <v>577</v>
      </c>
      <c r="V143" s="905" t="s">
        <v>10387</v>
      </c>
      <c r="W143" s="1068" t="s">
        <v>1773</v>
      </c>
      <c r="X143" s="1064">
        <v>35030</v>
      </c>
      <c r="Y143" s="1066">
        <v>35782</v>
      </c>
      <c r="Z143" s="1046">
        <v>1998</v>
      </c>
      <c r="AA143" s="1064">
        <v>35961</v>
      </c>
      <c r="AB143" s="1065">
        <v>37407</v>
      </c>
      <c r="AC143" s="1066">
        <v>38199</v>
      </c>
      <c r="AD143" s="638">
        <v>155</v>
      </c>
      <c r="AE143" s="639">
        <v>0</v>
      </c>
      <c r="AF143" s="744">
        <v>0</v>
      </c>
      <c r="AG143" s="690">
        <v>155</v>
      </c>
      <c r="AH143" s="747" t="s">
        <v>33</v>
      </c>
      <c r="AI143" s="744">
        <v>0</v>
      </c>
      <c r="AJ143" s="1099">
        <v>66.2</v>
      </c>
      <c r="AK143" s="1100">
        <v>66.2</v>
      </c>
      <c r="AL143" s="646"/>
      <c r="AM143" s="647"/>
      <c r="AN143" s="647">
        <v>2</v>
      </c>
      <c r="AO143" s="647"/>
      <c r="AP143" s="647"/>
      <c r="AQ143" s="648"/>
      <c r="AR143" s="779" t="s">
        <v>3457</v>
      </c>
      <c r="AS143" s="781">
        <f>AT143+AU143</f>
        <v>5.6</v>
      </c>
      <c r="AT143" s="781">
        <v>0.6</v>
      </c>
      <c r="AU143" s="782">
        <v>5</v>
      </c>
      <c r="AV143" s="686" t="s">
        <v>3458</v>
      </c>
      <c r="AW143" s="686" t="s">
        <v>2016</v>
      </c>
      <c r="AX143" s="686" t="s">
        <v>2090</v>
      </c>
      <c r="AY143" s="819">
        <v>38166</v>
      </c>
      <c r="AZ143" s="721" t="s">
        <v>26</v>
      </c>
      <c r="BA143" s="828" t="s">
        <v>37</v>
      </c>
      <c r="BB143" s="625" t="s">
        <v>26</v>
      </c>
      <c r="BC143" s="626" t="s">
        <v>26</v>
      </c>
      <c r="BD143" s="633" t="s">
        <v>33</v>
      </c>
      <c r="BE143" s="625" t="s">
        <v>26</v>
      </c>
      <c r="BF143" s="626" t="s">
        <v>26</v>
      </c>
      <c r="BG143" s="633" t="s">
        <v>26</v>
      </c>
      <c r="BH143" s="905" t="s">
        <v>4493</v>
      </c>
      <c r="BI143" s="903" t="s">
        <v>4705</v>
      </c>
      <c r="BJ143" s="905" t="s">
        <v>4542</v>
      </c>
      <c r="BK143" s="903" t="s">
        <v>4543</v>
      </c>
      <c r="BL143" s="905" t="s">
        <v>4485</v>
      </c>
      <c r="BM143" s="903" t="s">
        <v>10472</v>
      </c>
      <c r="BN143" s="905" t="s">
        <v>4487</v>
      </c>
      <c r="BO143" s="903" t="s">
        <v>4683</v>
      </c>
      <c r="BP143" s="905" t="s">
        <v>0</v>
      </c>
      <c r="BQ143" s="903" t="s">
        <v>0</v>
      </c>
      <c r="BR143" s="909">
        <v>41</v>
      </c>
      <c r="BS143" s="903" t="s">
        <v>4544</v>
      </c>
      <c r="BT143" s="909">
        <v>48</v>
      </c>
      <c r="BU143" s="903" t="s">
        <v>4533</v>
      </c>
      <c r="BV143" s="909">
        <v>66</v>
      </c>
      <c r="BW143" s="903" t="s">
        <v>4532</v>
      </c>
      <c r="BX143" s="909">
        <v>39</v>
      </c>
      <c r="BY143" s="903" t="s">
        <v>4545</v>
      </c>
      <c r="BZ143" s="909">
        <v>33</v>
      </c>
      <c r="CA143" s="903" t="s">
        <v>4498</v>
      </c>
      <c r="CB143" s="340">
        <v>10</v>
      </c>
      <c r="CC143" s="249">
        <f>IF(ISBLANK(AL143),0,1)</f>
        <v>0</v>
      </c>
      <c r="CD143" s="414">
        <f>IF(ISBLANK(AM143),0,1)</f>
        <v>0</v>
      </c>
      <c r="CE143" s="414">
        <f>IF(ISBLANK(AN143),0,1)</f>
        <v>1</v>
      </c>
      <c r="CF143" s="414">
        <f>IF(ISBLANK(AO143),0,1)</f>
        <v>0</v>
      </c>
      <c r="CG143" s="414">
        <f>IF(ISBLANK(AP143),0,1)</f>
        <v>0</v>
      </c>
      <c r="CH143" s="436">
        <f>IF(ISBLANK(AQ143),0,1)</f>
        <v>0</v>
      </c>
      <c r="CI143" s="435">
        <f>IF($W143="Dropped","-",DAYS360(X143,Y143,TRUE)/360)</f>
        <v>2.0583333333333331</v>
      </c>
      <c r="CJ143" s="416">
        <f>IF(OR($W143="Pipeline",$W143="Dropped"),"-",IF(OR($AA143="-",$AA143="n/a"),"-",DAYS360(Y143,AA143,TRUE)/360))</f>
        <v>0.49166666666666664</v>
      </c>
      <c r="CK143" s="416">
        <f>IF(OR($W143="Pipeline",$W143="Dropped"),"-",IF($AC143="-","-",IF(OR($AA143="-",$AA143="n/a"),DAYS360(Y143,AC143,TRUE)/360,DAYS360(AA143,AC143,TRUE)/360)))</f>
        <v>6.125</v>
      </c>
      <c r="CL143" s="416">
        <f>IF(OR($W143="Pipeline",$W143="Dropped"),"-",IF($AC143="-","-",DAYS360(X143,AC143,TRUE)/360))</f>
        <v>8.6750000000000007</v>
      </c>
      <c r="CM143" s="437">
        <f>IF(OR($W143="Pipeline",$W143="Dropped"),"-",IF($AC143="-","-",DAYS360(AB143,AC143,TRUE)/360))</f>
        <v>2.1666666666666665</v>
      </c>
      <c r="CN143" s="344">
        <f>IF(W143="Closed",IF(AC143="-","-",YEAR(AC143)),"-")</f>
        <v>2004</v>
      </c>
      <c r="CO143" s="344" t="str">
        <f>IF(W143="Closed",IF(OR(BE143="S",BE143="MS",BE143="HS"),"S",IF(OR(BE143="U",BE143="MU",BE143="HU"),"U",IF(OR(BE143="NA",BE143="NR",BE143="NV",BE143="?",BE143="#"),"NR","-"))),"-")</f>
        <v>S</v>
      </c>
      <c r="CP143" s="249">
        <v>1</v>
      </c>
      <c r="CQ143" s="414">
        <v>2</v>
      </c>
      <c r="CR143" s="414">
        <v>0</v>
      </c>
      <c r="CS143" s="414">
        <v>4</v>
      </c>
      <c r="CT143" s="414">
        <v>0</v>
      </c>
      <c r="CU143" s="436">
        <v>0</v>
      </c>
      <c r="CV143" s="432" t="str">
        <f>IF(OR(DC143="-",DC143="",DC143="n/a"),"-",HYPERLINK(DC143,"PAD"))</f>
        <v>PAD</v>
      </c>
      <c r="CW143" s="417" t="str">
        <f>IF(OR(DD143="-",DD143="",DD143="n/a"),"-",HYPERLINK(DD143,"ICR"))</f>
        <v>ICR</v>
      </c>
      <c r="CX143" s="438" t="str">
        <f>IF(OR(DE143="-",DE143="",DE143="n/a"),"-",HYPERLINK(DE143,"IEG"))</f>
        <v>IEG</v>
      </c>
      <c r="CY143" s="687" t="str">
        <f>IF(OR(DF143="-",DF143="",DF143="n/a"),"-",HYPERLINK(DF143,"PPAR"))</f>
        <v>-</v>
      </c>
      <c r="CZ143" s="665" t="str">
        <f>IF(OR(DG143="-",DG143="",DG143="n/a"),"-",HYPERLINK(DG143,"PCR"))</f>
        <v>-</v>
      </c>
      <c r="DA143" s="665" t="str">
        <f>IF(OR(DH143="-",DH143="",DH143="n/a"),"-",HYPERLINK(DH143,"PP"))</f>
        <v>-</v>
      </c>
      <c r="DB143" s="688" t="str">
        <f>IF(OR(DI143="-",DI143="",DI143="n/a"),"-",HYPERLINK(DI143,"TA"))</f>
        <v>-</v>
      </c>
      <c r="DC143" s="897" t="s">
        <v>10869</v>
      </c>
      <c r="DD143" s="897" t="s">
        <v>10870</v>
      </c>
      <c r="DE143" s="897" t="s">
        <v>10871</v>
      </c>
      <c r="DF143" s="897" t="s">
        <v>33</v>
      </c>
      <c r="DG143" s="897" t="s">
        <v>33</v>
      </c>
      <c r="DH143" s="897" t="s">
        <v>33</v>
      </c>
      <c r="DI143" s="897" t="s">
        <v>33</v>
      </c>
      <c r="DJ143" s="734"/>
    </row>
    <row r="144" spans="1:114" ht="14.1" customHeight="1" x14ac:dyDescent="0.25">
      <c r="A144" s="702">
        <f>ROW()-1</f>
        <v>143</v>
      </c>
      <c r="B144" s="713" t="s">
        <v>8383</v>
      </c>
      <c r="C144" s="711" t="str">
        <f>HYPERLINK(E144,"OP")</f>
        <v>OP</v>
      </c>
      <c r="D144" s="711" t="str">
        <f>HYPERLINK(F144,"Prj")</f>
        <v>Prj</v>
      </c>
      <c r="E144" s="631" t="s">
        <v>8915</v>
      </c>
      <c r="F144" s="413" t="s">
        <v>8916</v>
      </c>
      <c r="G144" s="414" t="s">
        <v>33</v>
      </c>
      <c r="H144" s="414" t="s">
        <v>33</v>
      </c>
      <c r="I144" s="694" t="s">
        <v>33</v>
      </c>
      <c r="J144" s="697" t="s">
        <v>8384</v>
      </c>
      <c r="K144" s="727" t="s">
        <v>33</v>
      </c>
      <c r="L144" s="736" t="s">
        <v>124</v>
      </c>
      <c r="M144" s="697" t="s">
        <v>284</v>
      </c>
      <c r="N144" s="736" t="s">
        <v>18</v>
      </c>
      <c r="O144" s="736" t="s">
        <v>71</v>
      </c>
      <c r="P144" s="1080" t="s">
        <v>1742</v>
      </c>
      <c r="Q144" s="1074" t="s">
        <v>33</v>
      </c>
      <c r="R144" s="698" t="s">
        <v>33</v>
      </c>
      <c r="S144" s="1041" t="s">
        <v>33</v>
      </c>
      <c r="T144" s="908" t="s">
        <v>5456</v>
      </c>
      <c r="U144" s="905" t="s">
        <v>1787</v>
      </c>
      <c r="V144" s="905" t="s">
        <v>1417</v>
      </c>
      <c r="W144" s="1068" t="s">
        <v>1773</v>
      </c>
      <c r="X144" s="1064">
        <v>36061</v>
      </c>
      <c r="Y144" s="1066">
        <v>36571</v>
      </c>
      <c r="Z144" s="1046">
        <v>2000</v>
      </c>
      <c r="AA144" s="1064">
        <v>36714</v>
      </c>
      <c r="AB144" s="1065">
        <v>38168</v>
      </c>
      <c r="AC144" s="1066">
        <v>39172</v>
      </c>
      <c r="AD144" s="1049">
        <v>150</v>
      </c>
      <c r="AE144" s="746">
        <v>0</v>
      </c>
      <c r="AF144" s="744">
        <v>0</v>
      </c>
      <c r="AG144" s="690">
        <v>150</v>
      </c>
      <c r="AH144" s="747" t="s">
        <v>33</v>
      </c>
      <c r="AI144" s="744">
        <v>0</v>
      </c>
      <c r="AJ144" s="1101">
        <v>150</v>
      </c>
      <c r="AK144" s="1102">
        <v>133.27846104</v>
      </c>
      <c r="AL144" s="1085"/>
      <c r="AM144" s="632"/>
      <c r="AN144" s="632">
        <v>10</v>
      </c>
      <c r="AO144" s="632"/>
      <c r="AP144" s="632"/>
      <c r="AQ144" s="757"/>
      <c r="AR144" s="790" t="s">
        <v>9349</v>
      </c>
      <c r="AS144" s="784">
        <f>AT144+AU144</f>
        <v>39.5</v>
      </c>
      <c r="AT144" s="784">
        <v>39.5</v>
      </c>
      <c r="AU144" s="785">
        <v>0</v>
      </c>
      <c r="AV144" s="806" t="s">
        <v>9350</v>
      </c>
      <c r="AW144" s="697" t="s">
        <v>7755</v>
      </c>
      <c r="AX144" s="697" t="s">
        <v>8323</v>
      </c>
      <c r="AY144" s="823">
        <v>38897</v>
      </c>
      <c r="AZ144" s="736" t="s">
        <v>22</v>
      </c>
      <c r="BA144" s="736" t="s">
        <v>22</v>
      </c>
      <c r="BB144" s="840" t="s">
        <v>22</v>
      </c>
      <c r="BC144" s="841" t="s">
        <v>22</v>
      </c>
      <c r="BD144" s="842" t="s">
        <v>45</v>
      </c>
      <c r="BE144" s="840" t="s">
        <v>22</v>
      </c>
      <c r="BF144" s="841" t="s">
        <v>22</v>
      </c>
      <c r="BG144" s="842" t="s">
        <v>45</v>
      </c>
      <c r="BH144" s="905" t="s">
        <v>1374</v>
      </c>
      <c r="BI144" s="903" t="s">
        <v>4581</v>
      </c>
      <c r="BJ144" s="905" t="s">
        <v>4485</v>
      </c>
      <c r="BK144" s="903" t="s">
        <v>10472</v>
      </c>
      <c r="BL144" s="905" t="s">
        <v>0</v>
      </c>
      <c r="BM144" s="903" t="s">
        <v>0</v>
      </c>
      <c r="BN144" s="905" t="s">
        <v>0</v>
      </c>
      <c r="BO144" s="903" t="s">
        <v>0</v>
      </c>
      <c r="BP144" s="905" t="s">
        <v>0</v>
      </c>
      <c r="BQ144" s="903" t="s">
        <v>0</v>
      </c>
      <c r="BR144" s="909">
        <v>39</v>
      </c>
      <c r="BS144" s="903" t="s">
        <v>4545</v>
      </c>
      <c r="BT144" s="909">
        <v>44</v>
      </c>
      <c r="BU144" s="903" t="s">
        <v>4550</v>
      </c>
      <c r="BV144" s="909">
        <v>48</v>
      </c>
      <c r="BW144" s="903" t="s">
        <v>4533</v>
      </c>
      <c r="BX144" s="909">
        <v>84</v>
      </c>
      <c r="BY144" s="903" t="s">
        <v>4619</v>
      </c>
      <c r="BZ144" s="905" t="s">
        <v>0</v>
      </c>
      <c r="CA144" s="903" t="s">
        <v>4492</v>
      </c>
      <c r="CB144" s="340">
        <v>10</v>
      </c>
      <c r="CC144" s="249">
        <f>IF(ISBLANK(AL144),0,1)</f>
        <v>0</v>
      </c>
      <c r="CD144" s="414">
        <f>IF(ISBLANK(AM144),0,1)</f>
        <v>0</v>
      </c>
      <c r="CE144" s="414">
        <f>IF(ISBLANK(AN144),0,1)</f>
        <v>1</v>
      </c>
      <c r="CF144" s="414">
        <f>IF(ISBLANK(AO144),0,1)</f>
        <v>0</v>
      </c>
      <c r="CG144" s="414">
        <f>IF(ISBLANK(AP144),0,1)</f>
        <v>0</v>
      </c>
      <c r="CH144" s="436">
        <f>IF(ISBLANK(AQ144),0,1)</f>
        <v>0</v>
      </c>
      <c r="CI144" s="435">
        <f>IF($W144="Dropped","-",DAYS360(X144,Y144,TRUE)/360)</f>
        <v>1.3944444444444444</v>
      </c>
      <c r="CJ144" s="416">
        <f>IF(OR($W144="Pipeline",$W144="Dropped"),"-",IF(OR($AA144="-",$AA144="n/a"),"-",DAYS360(Y144,AA144,TRUE)/360))</f>
        <v>0.39444444444444443</v>
      </c>
      <c r="CK144" s="416">
        <f>IF(OR($W144="Pipeline",$W144="Dropped"),"-",IF($AC144="-","-",IF(OR($AA144="-",$AA144="n/a"),DAYS360(Y144,AC144,TRUE)/360,DAYS360(AA144,AC144,TRUE)/360)))</f>
        <v>6.7305555555555552</v>
      </c>
      <c r="CL144" s="416">
        <f>IF(OR($W144="Pipeline",$W144="Dropped"),"-",IF($AC144="-","-",DAYS360(X144,AC144,TRUE)/360))</f>
        <v>8.5194444444444439</v>
      </c>
      <c r="CM144" s="437">
        <f>IF(OR($W144="Pipeline",$W144="Dropped"),"-",IF($AC144="-","-",DAYS360(AB144,AC144,TRUE)/360))</f>
        <v>2.75</v>
      </c>
      <c r="CN144" s="344">
        <f>IF(W144="Closed",IF(AC144="-","-",YEAR(AC144)),"-")</f>
        <v>2007</v>
      </c>
      <c r="CO144" s="344" t="str">
        <f>IF(W144="Closed",IF(OR(BE144="S",BE144="MS",BE144="HS"),"S",IF(OR(BE144="U",BE144="MU",BE144="HU"),"U",IF(OR(BE144="NA",BE144="NR",BE144="NV",BE144="?",BE144="#"),"NR","-"))),"-")</f>
        <v>S</v>
      </c>
      <c r="CP144" s="249">
        <v>1</v>
      </c>
      <c r="CQ144" s="414">
        <v>5</v>
      </c>
      <c r="CR144" s="414">
        <v>3</v>
      </c>
      <c r="CS144" s="414">
        <v>0</v>
      </c>
      <c r="CT144" s="414">
        <v>0</v>
      </c>
      <c r="CU144" s="436">
        <v>1</v>
      </c>
      <c r="CV144" s="432" t="str">
        <f>IF(OR(DC144="-",DC144="",DC144="n/a"),"-",HYPERLINK(DC144,"PAD"))</f>
        <v>PAD</v>
      </c>
      <c r="CW144" s="417" t="str">
        <f>IF(OR(DD144="-",DD144="",DD144="n/a"),"-",HYPERLINK(DD144,"ICR"))</f>
        <v>ICR</v>
      </c>
      <c r="CX144" s="438" t="str">
        <f>IF(OR(DE144="-",DE144="",DE144="n/a"),"-",HYPERLINK(DE144,"IEG"))</f>
        <v>IEG</v>
      </c>
      <c r="CY144" s="687" t="str">
        <f>IF(OR(DF144="-",DF144="",DF144="n/a"),"-",HYPERLINK(DF144,"PPAR"))</f>
        <v>-</v>
      </c>
      <c r="CZ144" s="665" t="str">
        <f>IF(OR(DG144="-",DG144="",DG144="n/a"),"-",HYPERLINK(DG144,"PCR"))</f>
        <v>-</v>
      </c>
      <c r="DA144" s="665" t="str">
        <f>IF(OR(DH144="-",DH144="",DH144="n/a"),"-",HYPERLINK(DH144,"PP"))</f>
        <v>-</v>
      </c>
      <c r="DB144" s="688" t="str">
        <f>IF(OR(DI144="-",DI144="",DI144="n/a"),"-",HYPERLINK(DI144,"TA"))</f>
        <v>-</v>
      </c>
      <c r="DC144" s="897" t="s">
        <v>10872</v>
      </c>
      <c r="DD144" s="897" t="s">
        <v>10873</v>
      </c>
      <c r="DE144" s="897" t="s">
        <v>10874</v>
      </c>
      <c r="DF144" s="897" t="s">
        <v>33</v>
      </c>
      <c r="DG144" s="897" t="s">
        <v>33</v>
      </c>
      <c r="DH144" s="897" t="s">
        <v>33</v>
      </c>
      <c r="DI144" s="897" t="s">
        <v>33</v>
      </c>
      <c r="DJ144" s="734"/>
    </row>
    <row r="145" spans="1:114" ht="14.1" customHeight="1" x14ac:dyDescent="0.25">
      <c r="A145" s="703">
        <f>ROW()-1</f>
        <v>144</v>
      </c>
      <c r="B145" s="710" t="s">
        <v>4943</v>
      </c>
      <c r="C145" s="711" t="str">
        <f>HYPERLINK(E145,"OP")</f>
        <v>OP</v>
      </c>
      <c r="D145" s="711" t="str">
        <f>HYPERLINK(F145,"Prj")</f>
        <v>Prj</v>
      </c>
      <c r="E145" s="663" t="s">
        <v>7223</v>
      </c>
      <c r="F145" s="422" t="s">
        <v>5861</v>
      </c>
      <c r="G145" s="414" t="s">
        <v>33</v>
      </c>
      <c r="H145" s="414" t="s">
        <v>33</v>
      </c>
      <c r="I145" s="694" t="s">
        <v>33</v>
      </c>
      <c r="J145" s="697" t="s">
        <v>4944</v>
      </c>
      <c r="K145" s="727" t="s">
        <v>33</v>
      </c>
      <c r="L145" s="736" t="s">
        <v>193</v>
      </c>
      <c r="M145" s="697" t="s">
        <v>223</v>
      </c>
      <c r="N145" s="736" t="s">
        <v>18</v>
      </c>
      <c r="O145" s="736" t="s">
        <v>54</v>
      </c>
      <c r="P145" s="1080" t="s">
        <v>1419</v>
      </c>
      <c r="Q145" s="1074" t="s">
        <v>33</v>
      </c>
      <c r="R145" s="698" t="s">
        <v>33</v>
      </c>
      <c r="S145" s="1041" t="s">
        <v>33</v>
      </c>
      <c r="T145" s="908" t="s">
        <v>3685</v>
      </c>
      <c r="U145" s="905" t="s">
        <v>576</v>
      </c>
      <c r="V145" s="905" t="s">
        <v>612</v>
      </c>
      <c r="W145" s="1068" t="s">
        <v>1773</v>
      </c>
      <c r="X145" s="1064">
        <v>35207</v>
      </c>
      <c r="Y145" s="1066">
        <v>36013</v>
      </c>
      <c r="Z145" s="1046">
        <v>1999</v>
      </c>
      <c r="AA145" s="1064">
        <v>36152</v>
      </c>
      <c r="AB145" s="1065">
        <v>37802</v>
      </c>
      <c r="AC145" s="1066">
        <v>38168</v>
      </c>
      <c r="AD145" s="1049">
        <v>38</v>
      </c>
      <c r="AE145" s="746">
        <v>0</v>
      </c>
      <c r="AF145" s="744">
        <v>0</v>
      </c>
      <c r="AG145" s="690">
        <v>38</v>
      </c>
      <c r="AH145" s="747">
        <v>0</v>
      </c>
      <c r="AI145" s="744">
        <v>0</v>
      </c>
      <c r="AJ145" s="1101">
        <v>38</v>
      </c>
      <c r="AK145" s="1102">
        <v>36.070606499999997</v>
      </c>
      <c r="AL145" s="1085"/>
      <c r="AM145" s="632"/>
      <c r="AN145" s="632">
        <v>6</v>
      </c>
      <c r="AO145" s="632"/>
      <c r="AP145" s="632"/>
      <c r="AQ145" s="757">
        <v>18</v>
      </c>
      <c r="AR145" s="783" t="s">
        <v>5661</v>
      </c>
      <c r="AS145" s="784">
        <f>AT145+AU145</f>
        <v>4.7300000000000004</v>
      </c>
      <c r="AT145" s="784">
        <f>0.82+1.89</f>
        <v>2.71</v>
      </c>
      <c r="AU145" s="785">
        <v>2.02</v>
      </c>
      <c r="AV145" s="806" t="s">
        <v>5662</v>
      </c>
      <c r="AW145" s="697" t="s">
        <v>4945</v>
      </c>
      <c r="AX145" s="697" t="s">
        <v>4946</v>
      </c>
      <c r="AY145" s="823" t="s">
        <v>33</v>
      </c>
      <c r="AZ145" s="736" t="s">
        <v>33</v>
      </c>
      <c r="BA145" s="736" t="s">
        <v>33</v>
      </c>
      <c r="BB145" s="840" t="s">
        <v>82</v>
      </c>
      <c r="BC145" s="841" t="s">
        <v>82</v>
      </c>
      <c r="BD145" s="846" t="s">
        <v>33</v>
      </c>
      <c r="BE145" s="840" t="s">
        <v>82</v>
      </c>
      <c r="BF145" s="841" t="s">
        <v>82</v>
      </c>
      <c r="BG145" s="842" t="s">
        <v>26</v>
      </c>
      <c r="BH145" s="905" t="s">
        <v>4485</v>
      </c>
      <c r="BI145" s="903" t="s">
        <v>10472</v>
      </c>
      <c r="BJ145" s="905" t="s">
        <v>0</v>
      </c>
      <c r="BK145" s="903" t="s">
        <v>0</v>
      </c>
      <c r="BL145" s="905" t="s">
        <v>0</v>
      </c>
      <c r="BM145" s="903" t="s">
        <v>0</v>
      </c>
      <c r="BN145" s="905" t="s">
        <v>0</v>
      </c>
      <c r="BO145" s="903" t="s">
        <v>0</v>
      </c>
      <c r="BP145" s="905" t="s">
        <v>0</v>
      </c>
      <c r="BQ145" s="903" t="s">
        <v>0</v>
      </c>
      <c r="BR145" s="909">
        <v>83</v>
      </c>
      <c r="BS145" s="903" t="s">
        <v>4600</v>
      </c>
      <c r="BT145" s="909">
        <v>33</v>
      </c>
      <c r="BU145" s="903" t="s">
        <v>4498</v>
      </c>
      <c r="BV145" s="905" t="s">
        <v>0</v>
      </c>
      <c r="BW145" s="903" t="s">
        <v>4492</v>
      </c>
      <c r="BX145" s="905" t="s">
        <v>0</v>
      </c>
      <c r="BY145" s="903" t="s">
        <v>4492</v>
      </c>
      <c r="BZ145" s="905" t="s">
        <v>0</v>
      </c>
      <c r="CA145" s="903" t="s">
        <v>4492</v>
      </c>
      <c r="CB145" s="340">
        <v>10</v>
      </c>
      <c r="CC145" s="249">
        <f>IF(ISBLANK(AL145),0,1)</f>
        <v>0</v>
      </c>
      <c r="CD145" s="414">
        <f>IF(ISBLANK(AM145),0,1)</f>
        <v>0</v>
      </c>
      <c r="CE145" s="414">
        <f>IF(ISBLANK(AN145),0,1)</f>
        <v>1</v>
      </c>
      <c r="CF145" s="414">
        <f>IF(ISBLANK(AO145),0,1)</f>
        <v>0</v>
      </c>
      <c r="CG145" s="414">
        <f>IF(ISBLANK(AP145),0,1)</f>
        <v>0</v>
      </c>
      <c r="CH145" s="436">
        <f>IF(ISBLANK(AQ145),0,1)</f>
        <v>1</v>
      </c>
      <c r="CI145" s="435">
        <f>IF($W145="Dropped","-",DAYS360(X145,Y145,TRUE)/360)</f>
        <v>2.2055555555555557</v>
      </c>
      <c r="CJ145" s="416">
        <f>IF(OR($W145="Pipeline",$W145="Dropped"),"-",IF(OR($AA145="-",$AA145="n/a"),"-",DAYS360(Y145,AA145,TRUE)/360))</f>
        <v>0.38055555555555554</v>
      </c>
      <c r="CK145" s="416">
        <f>IF(OR($W145="Pipeline",$W145="Dropped"),"-",IF($AC145="-","-",IF(OR($AA145="-",$AA145="n/a"),DAYS360(Y145,AC145,TRUE)/360,DAYS360(AA145,AC145,TRUE)/360)))</f>
        <v>5.5194444444444448</v>
      </c>
      <c r="CL145" s="416">
        <f>IF(OR($W145="Pipeline",$W145="Dropped"),"-",IF($AC145="-","-",DAYS360(X145,AC145,TRUE)/360))</f>
        <v>8.1055555555555561</v>
      </c>
      <c r="CM145" s="437">
        <f>IF(OR($W145="Pipeline",$W145="Dropped"),"-",IF($AC145="-","-",DAYS360(AB145,AC145,TRUE)/360))</f>
        <v>1</v>
      </c>
      <c r="CN145" s="344">
        <f>IF(W145="Closed",IF(AC145="-","-",YEAR(AC145)),"-")</f>
        <v>2004</v>
      </c>
      <c r="CO145" s="344" t="str">
        <f>IF(W145="Closed",IF(OR(BE145="S",BE145="MS",BE145="HS"),"S",IF(OR(BE145="U",BE145="MU",BE145="HU"),"U",IF(OR(BE145="NA",BE145="NR",BE145="NV",BE145="?",BE145="#"),"NR","-"))),"-")</f>
        <v>S</v>
      </c>
      <c r="CP145" s="249">
        <v>4</v>
      </c>
      <c r="CQ145" s="414">
        <v>0</v>
      </c>
      <c r="CR145" s="414">
        <v>1</v>
      </c>
      <c r="CS145" s="414">
        <v>0</v>
      </c>
      <c r="CT145" s="414">
        <v>0</v>
      </c>
      <c r="CU145" s="436">
        <v>1</v>
      </c>
      <c r="CV145" s="432" t="str">
        <f>IF(OR(DC145="-",DC145="",DC145="n/a"),"-",HYPERLINK(DC145,"PAD"))</f>
        <v>PAD</v>
      </c>
      <c r="CW145" s="417" t="str">
        <f>IF(OR(DD145="-",DD145="",DD145="n/a"),"-",HYPERLINK(DD145,"ICR"))</f>
        <v>ICR</v>
      </c>
      <c r="CX145" s="438" t="str">
        <f>IF(OR(DE145="-",DE145="",DE145="n/a"),"-",HYPERLINK(DE145,"IEG"))</f>
        <v>IEG</v>
      </c>
      <c r="CY145" s="687" t="str">
        <f>IF(OR(DF145="-",DF145="",DF145="n/a"),"-",HYPERLINK(DF145,"PPAR"))</f>
        <v>-</v>
      </c>
      <c r="CZ145" s="665" t="str">
        <f>IF(OR(DG145="-",DG145="",DG145="n/a"),"-",HYPERLINK(DG145,"PCR"))</f>
        <v>-</v>
      </c>
      <c r="DA145" s="665" t="str">
        <f>IF(OR(DH145="-",DH145="",DH145="n/a"),"-",HYPERLINK(DH145,"PP"))</f>
        <v>-</v>
      </c>
      <c r="DB145" s="688" t="str">
        <f>IF(OR(DI145="-",DI145="",DI145="n/a"),"-",HYPERLINK(DI145,"TA"))</f>
        <v>-</v>
      </c>
      <c r="DC145" s="897" t="s">
        <v>10875</v>
      </c>
      <c r="DD145" s="897" t="s">
        <v>10876</v>
      </c>
      <c r="DE145" s="897" t="s">
        <v>10877</v>
      </c>
      <c r="DF145" s="897" t="s">
        <v>33</v>
      </c>
      <c r="DG145" s="897" t="s">
        <v>33</v>
      </c>
      <c r="DH145" s="897" t="s">
        <v>33</v>
      </c>
      <c r="DI145" s="897" t="s">
        <v>33</v>
      </c>
      <c r="DJ145" s="734"/>
    </row>
    <row r="146" spans="1:114" ht="14.1" customHeight="1" x14ac:dyDescent="0.25">
      <c r="A146" s="702">
        <f>ROW()-1</f>
        <v>145</v>
      </c>
      <c r="B146" s="710" t="s">
        <v>878</v>
      </c>
      <c r="C146" s="711" t="str">
        <f>HYPERLINK(E146,"OP")</f>
        <v>OP</v>
      </c>
      <c r="D146" s="711" t="str">
        <f>HYPERLINK(F146,"Prj")</f>
        <v>Prj</v>
      </c>
      <c r="E146" s="704" t="s">
        <v>6120</v>
      </c>
      <c r="F146" s="415" t="s">
        <v>6121</v>
      </c>
      <c r="G146" s="414" t="s">
        <v>33</v>
      </c>
      <c r="H146" s="414" t="s">
        <v>33</v>
      </c>
      <c r="I146" s="694" t="s">
        <v>33</v>
      </c>
      <c r="J146" s="686" t="s">
        <v>879</v>
      </c>
      <c r="K146" s="199" t="s">
        <v>33</v>
      </c>
      <c r="L146" s="693" t="s">
        <v>153</v>
      </c>
      <c r="M146" s="696" t="s">
        <v>599</v>
      </c>
      <c r="N146" s="732" t="s">
        <v>18</v>
      </c>
      <c r="O146" s="732" t="s">
        <v>30</v>
      </c>
      <c r="P146" s="1080" t="s">
        <v>1763</v>
      </c>
      <c r="Q146" s="1074" t="s">
        <v>33</v>
      </c>
      <c r="R146" s="698" t="s">
        <v>33</v>
      </c>
      <c r="S146" s="907" t="s">
        <v>3725</v>
      </c>
      <c r="T146" s="908" t="s">
        <v>3646</v>
      </c>
      <c r="U146" s="905" t="s">
        <v>13823</v>
      </c>
      <c r="V146" s="905" t="s">
        <v>10388</v>
      </c>
      <c r="W146" s="1068" t="s">
        <v>1773</v>
      </c>
      <c r="X146" s="1064">
        <v>35164</v>
      </c>
      <c r="Y146" s="1066">
        <v>35852</v>
      </c>
      <c r="Z146" s="1046">
        <v>1998</v>
      </c>
      <c r="AA146" s="1064">
        <v>35951</v>
      </c>
      <c r="AB146" s="1065">
        <v>38168</v>
      </c>
      <c r="AC146" s="1066">
        <v>38533</v>
      </c>
      <c r="AD146" s="638">
        <v>150</v>
      </c>
      <c r="AE146" s="639">
        <v>0</v>
      </c>
      <c r="AF146" s="744">
        <v>0</v>
      </c>
      <c r="AG146" s="690">
        <v>150</v>
      </c>
      <c r="AH146" s="747" t="s">
        <v>33</v>
      </c>
      <c r="AI146" s="744">
        <v>0</v>
      </c>
      <c r="AJ146" s="1099">
        <v>32.363391630000002</v>
      </c>
      <c r="AK146" s="1100">
        <v>1.5288026400000001</v>
      </c>
      <c r="AL146" s="646"/>
      <c r="AM146" s="647"/>
      <c r="AN146" s="647">
        <v>2</v>
      </c>
      <c r="AO146" s="647"/>
      <c r="AP146" s="647"/>
      <c r="AQ146" s="648"/>
      <c r="AR146" s="779" t="s">
        <v>4053</v>
      </c>
      <c r="AS146" s="781">
        <f>AT146+AU146</f>
        <v>1.08</v>
      </c>
      <c r="AT146" s="781">
        <v>0.61</v>
      </c>
      <c r="AU146" s="782">
        <v>0.47</v>
      </c>
      <c r="AV146" s="686" t="s">
        <v>3486</v>
      </c>
      <c r="AW146" s="686" t="s">
        <v>1994</v>
      </c>
      <c r="AX146" s="686" t="s">
        <v>2272</v>
      </c>
      <c r="AY146" s="819">
        <v>36942</v>
      </c>
      <c r="AZ146" s="721" t="s">
        <v>26</v>
      </c>
      <c r="BA146" s="828" t="s">
        <v>37</v>
      </c>
      <c r="BB146" s="625" t="s">
        <v>26</v>
      </c>
      <c r="BC146" s="626" t="s">
        <v>26</v>
      </c>
      <c r="BD146" s="633" t="s">
        <v>112</v>
      </c>
      <c r="BE146" s="625" t="s">
        <v>45</v>
      </c>
      <c r="BF146" s="626" t="s">
        <v>112</v>
      </c>
      <c r="BG146" s="633" t="s">
        <v>112</v>
      </c>
      <c r="BH146" s="905" t="s">
        <v>4493</v>
      </c>
      <c r="BI146" s="903" t="s">
        <v>4705</v>
      </c>
      <c r="BJ146" s="905" t="s">
        <v>4485</v>
      </c>
      <c r="BK146" s="903" t="s">
        <v>10472</v>
      </c>
      <c r="BL146" s="905" t="s">
        <v>0</v>
      </c>
      <c r="BM146" s="903" t="s">
        <v>0</v>
      </c>
      <c r="BN146" s="905" t="s">
        <v>0</v>
      </c>
      <c r="BO146" s="903" t="s">
        <v>0</v>
      </c>
      <c r="BP146" s="905" t="s">
        <v>0</v>
      </c>
      <c r="BQ146" s="903" t="s">
        <v>0</v>
      </c>
      <c r="BR146" s="909">
        <v>66</v>
      </c>
      <c r="BS146" s="903" t="s">
        <v>4532</v>
      </c>
      <c r="BT146" s="909">
        <v>25</v>
      </c>
      <c r="BU146" s="903" t="s">
        <v>4489</v>
      </c>
      <c r="BV146" s="909">
        <v>27</v>
      </c>
      <c r="BW146" s="903" t="s">
        <v>4490</v>
      </c>
      <c r="BX146" s="905" t="s">
        <v>0</v>
      </c>
      <c r="BY146" s="903" t="s">
        <v>4492</v>
      </c>
      <c r="BZ146" s="905" t="s">
        <v>0</v>
      </c>
      <c r="CA146" s="903" t="s">
        <v>4492</v>
      </c>
      <c r="CB146" s="340">
        <v>10</v>
      </c>
      <c r="CC146" s="249">
        <f>IF(ISBLANK(AL146),0,1)</f>
        <v>0</v>
      </c>
      <c r="CD146" s="414">
        <f>IF(ISBLANK(AM146),0,1)</f>
        <v>0</v>
      </c>
      <c r="CE146" s="414">
        <f>IF(ISBLANK(AN146),0,1)</f>
        <v>1</v>
      </c>
      <c r="CF146" s="414">
        <f>IF(ISBLANK(AO146),0,1)</f>
        <v>0</v>
      </c>
      <c r="CG146" s="414">
        <f>IF(ISBLANK(AP146),0,1)</f>
        <v>0</v>
      </c>
      <c r="CH146" s="436">
        <f>IF(ISBLANK(AQ146),0,1)</f>
        <v>0</v>
      </c>
      <c r="CI146" s="435">
        <f>IF($W146="Dropped","-",DAYS360(X146,Y146,TRUE)/360)</f>
        <v>1.8805555555555555</v>
      </c>
      <c r="CJ146" s="416">
        <f>IF(OR($W146="Pipeline",$W146="Dropped"),"-",IF(OR($AA146="-",$AA146="n/a"),"-",DAYS360(Y146,AA146,TRUE)/360))</f>
        <v>0.27500000000000002</v>
      </c>
      <c r="CK146" s="416">
        <f>IF(OR($W146="Pipeline",$W146="Dropped"),"-",IF($AC146="-","-",IF(OR($AA146="-",$AA146="n/a"),DAYS360(Y146,AC146,TRUE)/360,DAYS360(AA146,AC146,TRUE)/360)))</f>
        <v>7.0694444444444446</v>
      </c>
      <c r="CL146" s="416">
        <f>IF(OR($W146="Pipeline",$W146="Dropped"),"-",IF($AC146="-","-",DAYS360(X146,AC146,TRUE)/360))</f>
        <v>9.2249999999999996</v>
      </c>
      <c r="CM146" s="437">
        <f>IF(OR($W146="Pipeline",$W146="Dropped"),"-",IF($AC146="-","-",DAYS360(AB146,AC146,TRUE)/360))</f>
        <v>1</v>
      </c>
      <c r="CN146" s="344">
        <f>IF(W146="Closed",IF(AC146="-","-",YEAR(AC146)),"-")</f>
        <v>2005</v>
      </c>
      <c r="CO146" s="344" t="str">
        <f>IF(W146="Closed",IF(OR(BE146="S",BE146="MS",BE146="HS"),"S",IF(OR(BE146="U",BE146="MU",BE146="HU"),"U",IF(OR(BE146="NA",BE146="NR",BE146="NV",BE146="?",BE146="#"),"NR","-"))),"-")</f>
        <v>U</v>
      </c>
      <c r="CP146" s="249">
        <v>0</v>
      </c>
      <c r="CQ146" s="414">
        <v>0</v>
      </c>
      <c r="CR146" s="414">
        <v>2</v>
      </c>
      <c r="CS146" s="414">
        <v>0</v>
      </c>
      <c r="CT146" s="414">
        <v>0</v>
      </c>
      <c r="CU146" s="436">
        <v>0</v>
      </c>
      <c r="CV146" s="432" t="str">
        <f>IF(OR(DC146="-",DC146="",DC146="n/a"),"-",HYPERLINK(DC146,"PAD"))</f>
        <v>-</v>
      </c>
      <c r="CW146" s="417" t="str">
        <f>IF(OR(DD146="-",DD146="",DD146="n/a"),"-",HYPERLINK(DD146,"ICR"))</f>
        <v>ICR</v>
      </c>
      <c r="CX146" s="438" t="str">
        <f>IF(OR(DE146="-",DE146="",DE146="n/a"),"-",HYPERLINK(DE146,"IEG"))</f>
        <v>IEG</v>
      </c>
      <c r="CY146" s="687" t="str">
        <f>IF(OR(DF146="-",DF146="",DF146="n/a"),"-",HYPERLINK(DF146,"PPAR"))</f>
        <v>-</v>
      </c>
      <c r="CZ146" s="665" t="str">
        <f>IF(OR(DG146="-",DG146="",DG146="n/a"),"-",HYPERLINK(DG146,"PCR"))</f>
        <v>-</v>
      </c>
      <c r="DA146" s="665" t="str">
        <f>IF(OR(DH146="-",DH146="",DH146="n/a"),"-",HYPERLINK(DH146,"PP"))</f>
        <v>-</v>
      </c>
      <c r="DB146" s="688" t="str">
        <f>IF(OR(DI146="-",DI146="",DI146="n/a"),"-",HYPERLINK(DI146,"TA"))</f>
        <v>-</v>
      </c>
      <c r="DC146" s="897" t="s">
        <v>33</v>
      </c>
      <c r="DD146" s="897" t="s">
        <v>10878</v>
      </c>
      <c r="DE146" s="897" t="s">
        <v>10879</v>
      </c>
      <c r="DF146" s="897" t="s">
        <v>33</v>
      </c>
      <c r="DG146" s="897" t="s">
        <v>33</v>
      </c>
      <c r="DH146" s="897" t="s">
        <v>33</v>
      </c>
      <c r="DI146" s="897" t="s">
        <v>33</v>
      </c>
      <c r="DJ146" s="806"/>
    </row>
    <row r="147" spans="1:114" ht="14.1" customHeight="1" x14ac:dyDescent="0.25">
      <c r="A147" s="702">
        <f>ROW()-1</f>
        <v>146</v>
      </c>
      <c r="B147" s="713" t="s">
        <v>7839</v>
      </c>
      <c r="C147" s="711" t="str">
        <f>HYPERLINK(E147,"OP")</f>
        <v>OP</v>
      </c>
      <c r="D147" s="711" t="str">
        <f>HYPERLINK(F147,"Prj")</f>
        <v>Prj</v>
      </c>
      <c r="E147" s="631" t="s">
        <v>8599</v>
      </c>
      <c r="F147" s="413" t="s">
        <v>8600</v>
      </c>
      <c r="G147" s="414" t="s">
        <v>33</v>
      </c>
      <c r="H147" s="414" t="s">
        <v>33</v>
      </c>
      <c r="I147" s="694" t="s">
        <v>33</v>
      </c>
      <c r="J147" s="697" t="s">
        <v>7652</v>
      </c>
      <c r="K147" s="727" t="s">
        <v>33</v>
      </c>
      <c r="L147" s="736" t="s">
        <v>153</v>
      </c>
      <c r="M147" s="697" t="s">
        <v>166</v>
      </c>
      <c r="N147" s="736" t="s">
        <v>18</v>
      </c>
      <c r="O147" s="736" t="s">
        <v>30</v>
      </c>
      <c r="P147" s="1080" t="s">
        <v>36</v>
      </c>
      <c r="Q147" s="1074" t="s">
        <v>33</v>
      </c>
      <c r="R147" s="698" t="s">
        <v>33</v>
      </c>
      <c r="S147" s="1041" t="s">
        <v>33</v>
      </c>
      <c r="T147" s="908" t="s">
        <v>7840</v>
      </c>
      <c r="U147" s="905" t="s">
        <v>13823</v>
      </c>
      <c r="V147" s="905" t="s">
        <v>1415</v>
      </c>
      <c r="W147" s="1068" t="s">
        <v>1773</v>
      </c>
      <c r="X147" s="1064">
        <v>34593</v>
      </c>
      <c r="Y147" s="1066">
        <v>34744</v>
      </c>
      <c r="Z147" s="1046">
        <v>1995</v>
      </c>
      <c r="AA147" s="1064">
        <v>34928</v>
      </c>
      <c r="AB147" s="1065">
        <v>36160</v>
      </c>
      <c r="AC147" s="1066">
        <v>36525</v>
      </c>
      <c r="AD147" s="1049">
        <v>40</v>
      </c>
      <c r="AE147" s="746">
        <v>0</v>
      </c>
      <c r="AF147" s="744">
        <v>0</v>
      </c>
      <c r="AG147" s="690">
        <v>40</v>
      </c>
      <c r="AH147" s="747" t="s">
        <v>33</v>
      </c>
      <c r="AI147" s="744">
        <v>0</v>
      </c>
      <c r="AJ147" s="1101">
        <v>40</v>
      </c>
      <c r="AK147" s="1102">
        <v>38.925496459999998</v>
      </c>
      <c r="AL147" s="1085"/>
      <c r="AM147" s="632"/>
      <c r="AN147" s="632">
        <v>3</v>
      </c>
      <c r="AO147" s="632"/>
      <c r="AP147" s="632"/>
      <c r="AQ147" s="757"/>
      <c r="AR147" s="778" t="s">
        <v>9169</v>
      </c>
      <c r="AS147" s="784">
        <f>AT147+AU147</f>
        <v>14.5</v>
      </c>
      <c r="AT147" s="784">
        <v>10.6</v>
      </c>
      <c r="AU147" s="785">
        <v>3.9</v>
      </c>
      <c r="AV147" s="734" t="s">
        <v>9097</v>
      </c>
      <c r="AW147" s="697" t="s">
        <v>5291</v>
      </c>
      <c r="AX147" s="697" t="s">
        <v>7841</v>
      </c>
      <c r="AY147" s="823" t="s">
        <v>33</v>
      </c>
      <c r="AZ147" s="736"/>
      <c r="BA147" s="736"/>
      <c r="BB147" s="840" t="s">
        <v>26</v>
      </c>
      <c r="BC147" s="841" t="s">
        <v>26</v>
      </c>
      <c r="BD147" s="842" t="s">
        <v>26</v>
      </c>
      <c r="BE147" s="840" t="s">
        <v>26</v>
      </c>
      <c r="BF147" s="841" t="s">
        <v>82</v>
      </c>
      <c r="BG147" s="842" t="s">
        <v>82</v>
      </c>
      <c r="BH147" s="905" t="s">
        <v>13072</v>
      </c>
      <c r="BI147" s="903" t="s">
        <v>4508</v>
      </c>
      <c r="BJ147" s="905" t="s">
        <v>13075</v>
      </c>
      <c r="BK147" s="903" t="s">
        <v>13771</v>
      </c>
      <c r="BL147" s="905" t="s">
        <v>0</v>
      </c>
      <c r="BM147" s="903" t="s">
        <v>0</v>
      </c>
      <c r="BN147" s="905" t="s">
        <v>0</v>
      </c>
      <c r="BO147" s="903" t="s">
        <v>0</v>
      </c>
      <c r="BP147" s="905" t="s">
        <v>0</v>
      </c>
      <c r="BQ147" s="903" t="s">
        <v>0</v>
      </c>
      <c r="BR147" s="909">
        <v>67</v>
      </c>
      <c r="BS147" s="903" t="s">
        <v>4577</v>
      </c>
      <c r="BT147" s="905" t="s">
        <v>0</v>
      </c>
      <c r="BU147" s="903" t="s">
        <v>4492</v>
      </c>
      <c r="BV147" s="905" t="s">
        <v>0</v>
      </c>
      <c r="BW147" s="903" t="s">
        <v>4492</v>
      </c>
      <c r="BX147" s="905" t="s">
        <v>0</v>
      </c>
      <c r="BY147" s="903" t="s">
        <v>4492</v>
      </c>
      <c r="BZ147" s="905" t="s">
        <v>0</v>
      </c>
      <c r="CA147" s="903" t="s">
        <v>4492</v>
      </c>
      <c r="CB147" s="340">
        <v>10</v>
      </c>
      <c r="CC147" s="249">
        <f>IF(ISBLANK(AL147),0,1)</f>
        <v>0</v>
      </c>
      <c r="CD147" s="414">
        <f>IF(ISBLANK(AM147),0,1)</f>
        <v>0</v>
      </c>
      <c r="CE147" s="414">
        <f>IF(ISBLANK(AN147),0,1)</f>
        <v>1</v>
      </c>
      <c r="CF147" s="414">
        <f>IF(ISBLANK(AO147),0,1)</f>
        <v>0</v>
      </c>
      <c r="CG147" s="414">
        <f>IF(ISBLANK(AP147),0,1)</f>
        <v>0</v>
      </c>
      <c r="CH147" s="436">
        <f>IF(ISBLANK(AQ147),0,1)</f>
        <v>0</v>
      </c>
      <c r="CI147" s="435">
        <f>IF($W147="Dropped","-",DAYS360(X147,Y147,TRUE)/360)</f>
        <v>0.41111111111111109</v>
      </c>
      <c r="CJ147" s="416">
        <f>IF(OR($W147="Pipeline",$W147="Dropped"),"-",IF(OR($AA147="-",$AA147="n/a"),"-",DAYS360(Y147,AA147,TRUE)/360))</f>
        <v>0.5083333333333333</v>
      </c>
      <c r="CK147" s="416">
        <f>IF(OR($W147="Pipeline",$W147="Dropped"),"-",IF($AC147="-","-",IF(OR($AA147="-",$AA147="n/a"),DAYS360(Y147,AC147,TRUE)/360,DAYS360(AA147,AC147,TRUE)/360)))</f>
        <v>4.3694444444444445</v>
      </c>
      <c r="CL147" s="416">
        <f>IF(OR($W147="Pipeline",$W147="Dropped"),"-",IF($AC147="-","-",DAYS360(X147,AC147,TRUE)/360))</f>
        <v>5.2888888888888888</v>
      </c>
      <c r="CM147" s="437">
        <f>IF(OR($W147="Pipeline",$W147="Dropped"),"-",IF($AC147="-","-",DAYS360(AB147,AC147,TRUE)/360))</f>
        <v>1</v>
      </c>
      <c r="CN147" s="344">
        <f>IF(W147="Closed",IF(AC147="-","-",YEAR(AC147)),"-")</f>
        <v>1999</v>
      </c>
      <c r="CO147" s="344" t="str">
        <f>IF(W147="Closed",IF(OR(BE147="S",BE147="MS",BE147="HS"),"S",IF(OR(BE147="U",BE147="MU",BE147="HU"),"U",IF(OR(BE147="NA",BE147="NR",BE147="NV",BE147="?",BE147="#"),"NR","-"))),"-")</f>
        <v>S</v>
      </c>
      <c r="CP147" s="249" t="s">
        <v>33</v>
      </c>
      <c r="CQ147" s="414" t="s">
        <v>33</v>
      </c>
      <c r="CR147" s="414" t="s">
        <v>33</v>
      </c>
      <c r="CS147" s="414" t="s">
        <v>33</v>
      </c>
      <c r="CT147" s="414" t="s">
        <v>33</v>
      </c>
      <c r="CU147" s="436" t="s">
        <v>33</v>
      </c>
      <c r="CV147" s="432" t="str">
        <f>IF(OR(DC147="-",DC147="",DC147="n/a"),"-",HYPERLINK(DC147,"PAD"))</f>
        <v>-</v>
      </c>
      <c r="CW147" s="417" t="str">
        <f>IF(OR(DD147="-",DD147="",DD147="n/a"),"-",HYPERLINK(DD147,"ICR"))</f>
        <v>ICR</v>
      </c>
      <c r="CX147" s="438" t="str">
        <f>IF(OR(DE147="-",DE147="",DE147="n/a"),"-",HYPERLINK(DE147,"IEG"))</f>
        <v>IEG</v>
      </c>
      <c r="CY147" s="687" t="str">
        <f>IF(OR(DF147="-",DF147="",DF147="n/a"),"-",HYPERLINK(DF147,"PPAR"))</f>
        <v>-</v>
      </c>
      <c r="CZ147" s="665" t="str">
        <f>IF(OR(DG147="-",DG147="",DG147="n/a"),"-",HYPERLINK(DG147,"PCR"))</f>
        <v>-</v>
      </c>
      <c r="DA147" s="665" t="str">
        <f>IF(OR(DH147="-",DH147="",DH147="n/a"),"-",HYPERLINK(DH147,"PP"))</f>
        <v>-</v>
      </c>
      <c r="DB147" s="688" t="str">
        <f>IF(OR(DI147="-",DI147="",DI147="n/a"),"-",HYPERLINK(DI147,"TA"))</f>
        <v>-</v>
      </c>
      <c r="DC147" s="897" t="s">
        <v>33</v>
      </c>
      <c r="DD147" s="897" t="s">
        <v>10880</v>
      </c>
      <c r="DE147" s="897" t="s">
        <v>10881</v>
      </c>
      <c r="DF147" s="897" t="s">
        <v>33</v>
      </c>
      <c r="DG147" s="897" t="s">
        <v>33</v>
      </c>
      <c r="DH147" s="897" t="s">
        <v>33</v>
      </c>
      <c r="DI147" s="897" t="s">
        <v>33</v>
      </c>
      <c r="DJ147" s="734"/>
    </row>
    <row r="148" spans="1:114" ht="14.1" customHeight="1" x14ac:dyDescent="0.25">
      <c r="A148" s="703">
        <f>ROW()-1</f>
        <v>147</v>
      </c>
      <c r="B148" s="710" t="s">
        <v>894</v>
      </c>
      <c r="C148" s="711" t="str">
        <f>HYPERLINK(E148,"OP")</f>
        <v>OP</v>
      </c>
      <c r="D148" s="711" t="str">
        <f>HYPERLINK(F148,"Prj")</f>
        <v>Prj</v>
      </c>
      <c r="E148" s="704" t="s">
        <v>6122</v>
      </c>
      <c r="F148" s="415" t="s">
        <v>6123</v>
      </c>
      <c r="G148" s="414" t="s">
        <v>33</v>
      </c>
      <c r="H148" s="414" t="s">
        <v>33</v>
      </c>
      <c r="I148" s="694" t="s">
        <v>33</v>
      </c>
      <c r="J148" s="686" t="s">
        <v>895</v>
      </c>
      <c r="K148" s="199" t="s">
        <v>33</v>
      </c>
      <c r="L148" s="693" t="s">
        <v>124</v>
      </c>
      <c r="M148" s="696" t="s">
        <v>600</v>
      </c>
      <c r="N148" s="732" t="s">
        <v>18</v>
      </c>
      <c r="O148" s="732" t="s">
        <v>30</v>
      </c>
      <c r="P148" s="1080" t="s">
        <v>1763</v>
      </c>
      <c r="Q148" s="1074" t="s">
        <v>33</v>
      </c>
      <c r="R148" s="698" t="s">
        <v>33</v>
      </c>
      <c r="S148" s="907" t="s">
        <v>3582</v>
      </c>
      <c r="T148" s="908" t="s">
        <v>3647</v>
      </c>
      <c r="U148" s="905" t="s">
        <v>1788</v>
      </c>
      <c r="V148" s="905" t="s">
        <v>10385</v>
      </c>
      <c r="W148" s="1068" t="s">
        <v>1773</v>
      </c>
      <c r="X148" s="1064">
        <v>35682</v>
      </c>
      <c r="Y148" s="1066">
        <v>35885</v>
      </c>
      <c r="Z148" s="1046">
        <v>1998</v>
      </c>
      <c r="AA148" s="1064">
        <v>36004</v>
      </c>
      <c r="AB148" s="1065">
        <v>38352</v>
      </c>
      <c r="AC148" s="1066">
        <v>38352</v>
      </c>
      <c r="AD148" s="638">
        <v>103.5</v>
      </c>
      <c r="AE148" s="639">
        <v>0</v>
      </c>
      <c r="AF148" s="744">
        <v>0</v>
      </c>
      <c r="AG148" s="690">
        <v>103.5</v>
      </c>
      <c r="AH148" s="747" t="s">
        <v>33</v>
      </c>
      <c r="AI148" s="744">
        <v>0</v>
      </c>
      <c r="AJ148" s="1099">
        <v>99.739968000000005</v>
      </c>
      <c r="AK148" s="1100">
        <v>99.461604019999996</v>
      </c>
      <c r="AL148" s="646"/>
      <c r="AM148" s="647"/>
      <c r="AN148" s="647">
        <v>2</v>
      </c>
      <c r="AO148" s="647"/>
      <c r="AP148" s="647"/>
      <c r="AQ148" s="648"/>
      <c r="AR148" s="779" t="s">
        <v>4054</v>
      </c>
      <c r="AS148" s="781">
        <f>AT148+AU148</f>
        <v>5.37</v>
      </c>
      <c r="AT148" s="781">
        <v>3.64</v>
      </c>
      <c r="AU148" s="782">
        <v>1.73</v>
      </c>
      <c r="AV148" s="686" t="s">
        <v>4055</v>
      </c>
      <c r="AW148" s="686" t="s">
        <v>3460</v>
      </c>
      <c r="AX148" s="686" t="s">
        <v>1902</v>
      </c>
      <c r="AY148" s="819">
        <v>38125</v>
      </c>
      <c r="AZ148" s="721" t="s">
        <v>26</v>
      </c>
      <c r="BA148" s="828" t="s">
        <v>37</v>
      </c>
      <c r="BB148" s="625" t="s">
        <v>26</v>
      </c>
      <c r="BC148" s="626" t="s">
        <v>26</v>
      </c>
      <c r="BD148" s="633" t="s">
        <v>33</v>
      </c>
      <c r="BE148" s="625" t="s">
        <v>26</v>
      </c>
      <c r="BF148" s="626" t="s">
        <v>26</v>
      </c>
      <c r="BG148" s="633" t="s">
        <v>26</v>
      </c>
      <c r="BH148" s="905" t="s">
        <v>4515</v>
      </c>
      <c r="BI148" s="903" t="s">
        <v>4704</v>
      </c>
      <c r="BJ148" s="905" t="s">
        <v>4503</v>
      </c>
      <c r="BK148" s="903" t="s">
        <v>4703</v>
      </c>
      <c r="BL148" s="905" t="s">
        <v>4525</v>
      </c>
      <c r="BM148" s="903" t="s">
        <v>10476</v>
      </c>
      <c r="BN148" s="905" t="s">
        <v>0</v>
      </c>
      <c r="BO148" s="903" t="s">
        <v>0</v>
      </c>
      <c r="BP148" s="905" t="s">
        <v>0</v>
      </c>
      <c r="BQ148" s="903" t="s">
        <v>0</v>
      </c>
      <c r="BR148" s="909">
        <v>65</v>
      </c>
      <c r="BS148" s="903" t="s">
        <v>4509</v>
      </c>
      <c r="BT148" s="909">
        <v>78</v>
      </c>
      <c r="BU148" s="903" t="s">
        <v>4511</v>
      </c>
      <c r="BV148" s="909">
        <v>26</v>
      </c>
      <c r="BW148" s="903" t="s">
        <v>4517</v>
      </c>
      <c r="BX148" s="909">
        <v>57</v>
      </c>
      <c r="BY148" s="903" t="s">
        <v>4527</v>
      </c>
      <c r="BZ148" s="909">
        <v>55</v>
      </c>
      <c r="CA148" s="903" t="s">
        <v>4541</v>
      </c>
      <c r="CB148" s="340">
        <v>10</v>
      </c>
      <c r="CC148" s="249">
        <f>IF(ISBLANK(AL148),0,1)</f>
        <v>0</v>
      </c>
      <c r="CD148" s="414">
        <f>IF(ISBLANK(AM148),0,1)</f>
        <v>0</v>
      </c>
      <c r="CE148" s="414">
        <f>IF(ISBLANK(AN148),0,1)</f>
        <v>1</v>
      </c>
      <c r="CF148" s="414">
        <f>IF(ISBLANK(AO148),0,1)</f>
        <v>0</v>
      </c>
      <c r="CG148" s="414">
        <f>IF(ISBLANK(AP148),0,1)</f>
        <v>0</v>
      </c>
      <c r="CH148" s="436">
        <f>IF(ISBLANK(AQ148),0,1)</f>
        <v>0</v>
      </c>
      <c r="CI148" s="435">
        <f>IF($W148="Dropped","-",DAYS360(X148,Y148,TRUE)/360)</f>
        <v>0.55833333333333335</v>
      </c>
      <c r="CJ148" s="416">
        <f>IF(OR($W148="Pipeline",$W148="Dropped"),"-",IF(OR($AA148="-",$AA148="n/a"),"-",DAYS360(Y148,AA148,TRUE)/360))</f>
        <v>0.32777777777777778</v>
      </c>
      <c r="CK148" s="416">
        <f>IF(OR($W148="Pipeline",$W148="Dropped"),"-",IF($AC148="-","-",IF(OR($AA148="-",$AA148="n/a"),DAYS360(Y148,AC148,TRUE)/360,DAYS360(AA148,AC148,TRUE)/360)))</f>
        <v>6.4222222222222225</v>
      </c>
      <c r="CL148" s="416">
        <f>IF(OR($W148="Pipeline",$W148="Dropped"),"-",IF($AC148="-","-",DAYS360(X148,AC148,TRUE)/360))</f>
        <v>7.3083333333333336</v>
      </c>
      <c r="CM148" s="437">
        <f>IF(OR($W148="Pipeline",$W148="Dropped"),"-",IF($AC148="-","-",DAYS360(AB148,AC148,TRUE)/360))</f>
        <v>0</v>
      </c>
      <c r="CN148" s="344">
        <f>IF(W148="Closed",IF(AC148="-","-",YEAR(AC148)),"-")</f>
        <v>2004</v>
      </c>
      <c r="CO148" s="344" t="str">
        <f>IF(W148="Closed",IF(OR(BE148="S",BE148="MS",BE148="HS"),"S",IF(OR(BE148="U",BE148="MU",BE148="HU"),"U",IF(OR(BE148="NA",BE148="NR",BE148="NV",BE148="?",BE148="#"),"NR","-"))),"-")</f>
        <v>S</v>
      </c>
      <c r="CP148" s="249">
        <v>1</v>
      </c>
      <c r="CQ148" s="414">
        <v>1</v>
      </c>
      <c r="CR148" s="414">
        <v>0</v>
      </c>
      <c r="CS148" s="414">
        <v>0</v>
      </c>
      <c r="CT148" s="414">
        <v>0</v>
      </c>
      <c r="CU148" s="436">
        <v>0</v>
      </c>
      <c r="CV148" s="432" t="str">
        <f>IF(OR(DC148="-",DC148="",DC148="n/a"),"-",HYPERLINK(DC148,"PAD"))</f>
        <v>PAD</v>
      </c>
      <c r="CW148" s="417" t="str">
        <f>IF(OR(DD148="-",DD148="",DD148="n/a"),"-",HYPERLINK(DD148,"ICR"))</f>
        <v>ICR</v>
      </c>
      <c r="CX148" s="438" t="str">
        <f>IF(OR(DE148="-",DE148="",DE148="n/a"),"-",HYPERLINK(DE148,"IEG"))</f>
        <v>IEG</v>
      </c>
      <c r="CY148" s="687" t="str">
        <f>IF(OR(DF148="-",DF148="",DF148="n/a"),"-",HYPERLINK(DF148,"PPAR"))</f>
        <v>-</v>
      </c>
      <c r="CZ148" s="665" t="str">
        <f>IF(OR(DG148="-",DG148="",DG148="n/a"),"-",HYPERLINK(DG148,"PCR"))</f>
        <v>-</v>
      </c>
      <c r="DA148" s="665" t="str">
        <f>IF(OR(DH148="-",DH148="",DH148="n/a"),"-",HYPERLINK(DH148,"PP"))</f>
        <v>-</v>
      </c>
      <c r="DB148" s="688" t="str">
        <f>IF(OR(DI148="-",DI148="",DI148="n/a"),"-",HYPERLINK(DI148,"TA"))</f>
        <v>-</v>
      </c>
      <c r="DC148" s="897" t="s">
        <v>10882</v>
      </c>
      <c r="DD148" s="897" t="s">
        <v>10883</v>
      </c>
      <c r="DE148" s="897" t="s">
        <v>10884</v>
      </c>
      <c r="DF148" s="897" t="s">
        <v>33</v>
      </c>
      <c r="DG148" s="897" t="s">
        <v>33</v>
      </c>
      <c r="DH148" s="897" t="s">
        <v>33</v>
      </c>
      <c r="DI148" s="897" t="s">
        <v>33</v>
      </c>
      <c r="DJ148" s="806"/>
    </row>
    <row r="149" spans="1:114" ht="14.1" customHeight="1" x14ac:dyDescent="0.25">
      <c r="A149" s="702">
        <f>ROW()-1</f>
        <v>148</v>
      </c>
      <c r="B149" s="713" t="s">
        <v>7779</v>
      </c>
      <c r="C149" s="711" t="str">
        <f>HYPERLINK(E149,"OP")</f>
        <v>OP</v>
      </c>
      <c r="D149" s="711" t="str">
        <f>HYPERLINK(F149,"Prj")</f>
        <v>Prj</v>
      </c>
      <c r="E149" s="631" t="s">
        <v>8563</v>
      </c>
      <c r="F149" s="413" t="s">
        <v>8564</v>
      </c>
      <c r="G149" s="414" t="s">
        <v>33</v>
      </c>
      <c r="H149" s="414" t="s">
        <v>33</v>
      </c>
      <c r="I149" s="694" t="s">
        <v>33</v>
      </c>
      <c r="J149" s="697" t="s">
        <v>7780</v>
      </c>
      <c r="K149" s="727" t="s">
        <v>33</v>
      </c>
      <c r="L149" s="736" t="s">
        <v>231</v>
      </c>
      <c r="M149" s="697" t="s">
        <v>904</v>
      </c>
      <c r="N149" s="736" t="s">
        <v>18</v>
      </c>
      <c r="O149" s="736" t="s">
        <v>30</v>
      </c>
      <c r="P149" s="1080" t="s">
        <v>36</v>
      </c>
      <c r="Q149" s="1074" t="s">
        <v>33</v>
      </c>
      <c r="R149" s="698" t="s">
        <v>33</v>
      </c>
      <c r="S149" s="1041" t="s">
        <v>33</v>
      </c>
      <c r="T149" s="908" t="s">
        <v>7739</v>
      </c>
      <c r="U149" s="905" t="s">
        <v>1782</v>
      </c>
      <c r="V149" s="905" t="s">
        <v>1415</v>
      </c>
      <c r="W149" s="1068" t="s">
        <v>1773</v>
      </c>
      <c r="X149" s="1064">
        <v>35501</v>
      </c>
      <c r="Y149" s="1066">
        <v>36244</v>
      </c>
      <c r="Z149" s="1046">
        <v>1999</v>
      </c>
      <c r="AA149" s="1064">
        <v>36355</v>
      </c>
      <c r="AB149" s="1065">
        <v>37986</v>
      </c>
      <c r="AC149" s="1066">
        <v>38352</v>
      </c>
      <c r="AD149" s="1049">
        <v>35</v>
      </c>
      <c r="AE149" s="746">
        <v>0</v>
      </c>
      <c r="AF149" s="744">
        <v>0</v>
      </c>
      <c r="AG149" s="690">
        <v>35</v>
      </c>
      <c r="AH149" s="747" t="s">
        <v>33</v>
      </c>
      <c r="AI149" s="744">
        <v>0</v>
      </c>
      <c r="AJ149" s="1101">
        <v>35</v>
      </c>
      <c r="AK149" s="1102">
        <v>34.649848859999999</v>
      </c>
      <c r="AL149" s="1085"/>
      <c r="AM149" s="632"/>
      <c r="AN149" s="632">
        <v>3</v>
      </c>
      <c r="AO149" s="632"/>
      <c r="AP149" s="632"/>
      <c r="AQ149" s="757"/>
      <c r="AR149" s="778" t="s">
        <v>9170</v>
      </c>
      <c r="AS149" s="784">
        <f>AT149+AU149</f>
        <v>4.41</v>
      </c>
      <c r="AT149" s="784">
        <v>3.5</v>
      </c>
      <c r="AU149" s="785">
        <v>0.91</v>
      </c>
      <c r="AV149" s="734" t="s">
        <v>9171</v>
      </c>
      <c r="AW149" s="697" t="s">
        <v>1419</v>
      </c>
      <c r="AX149" s="697" t="s">
        <v>7781</v>
      </c>
      <c r="AY149" s="823">
        <v>38462</v>
      </c>
      <c r="AZ149" s="736" t="s">
        <v>26</v>
      </c>
      <c r="BA149" s="736" t="s">
        <v>26</v>
      </c>
      <c r="BB149" s="840" t="s">
        <v>26</v>
      </c>
      <c r="BC149" s="841" t="s">
        <v>26</v>
      </c>
      <c r="BD149" s="846" t="s">
        <v>33</v>
      </c>
      <c r="BE149" s="840" t="s">
        <v>26</v>
      </c>
      <c r="BF149" s="841" t="s">
        <v>112</v>
      </c>
      <c r="BG149" s="842" t="s">
        <v>26</v>
      </c>
      <c r="BH149" s="905" t="s">
        <v>13072</v>
      </c>
      <c r="BI149" s="903" t="s">
        <v>4508</v>
      </c>
      <c r="BJ149" s="905" t="s">
        <v>4485</v>
      </c>
      <c r="BK149" s="903" t="s">
        <v>10472</v>
      </c>
      <c r="BL149" s="905" t="s">
        <v>0</v>
      </c>
      <c r="BM149" s="903" t="s">
        <v>0</v>
      </c>
      <c r="BN149" s="905" t="s">
        <v>0</v>
      </c>
      <c r="BO149" s="903" t="s">
        <v>0</v>
      </c>
      <c r="BP149" s="905" t="s">
        <v>0</v>
      </c>
      <c r="BQ149" s="903" t="s">
        <v>0</v>
      </c>
      <c r="BR149" s="909">
        <v>67</v>
      </c>
      <c r="BS149" s="903" t="s">
        <v>4577</v>
      </c>
      <c r="BT149" s="905" t="s">
        <v>0</v>
      </c>
      <c r="BU149" s="903" t="s">
        <v>4492</v>
      </c>
      <c r="BV149" s="905" t="s">
        <v>0</v>
      </c>
      <c r="BW149" s="903" t="s">
        <v>4492</v>
      </c>
      <c r="BX149" s="905" t="s">
        <v>0</v>
      </c>
      <c r="BY149" s="903" t="s">
        <v>4492</v>
      </c>
      <c r="BZ149" s="905" t="s">
        <v>0</v>
      </c>
      <c r="CA149" s="903" t="s">
        <v>4492</v>
      </c>
      <c r="CB149" s="340">
        <v>10</v>
      </c>
      <c r="CC149" s="249">
        <f>IF(ISBLANK(AL149),0,1)</f>
        <v>0</v>
      </c>
      <c r="CD149" s="414">
        <f>IF(ISBLANK(AM149),0,1)</f>
        <v>0</v>
      </c>
      <c r="CE149" s="414">
        <f>IF(ISBLANK(AN149),0,1)</f>
        <v>1</v>
      </c>
      <c r="CF149" s="414">
        <f>IF(ISBLANK(AO149),0,1)</f>
        <v>0</v>
      </c>
      <c r="CG149" s="414">
        <f>IF(ISBLANK(AP149),0,1)</f>
        <v>0</v>
      </c>
      <c r="CH149" s="436">
        <f>IF(ISBLANK(AQ149),0,1)</f>
        <v>0</v>
      </c>
      <c r="CI149" s="435">
        <f>IF($W149="Dropped","-",DAYS360(X149,Y149,TRUE)/360)</f>
        <v>2.036111111111111</v>
      </c>
      <c r="CJ149" s="416">
        <f>IF(OR($W149="Pipeline",$W149="Dropped"),"-",IF(OR($AA149="-",$AA149="n/a"),"-",DAYS360(Y149,AA149,TRUE)/360))</f>
        <v>0.30277777777777776</v>
      </c>
      <c r="CK149" s="416">
        <f>IF(OR($W149="Pipeline",$W149="Dropped"),"-",IF($AC149="-","-",IF(OR($AA149="-",$AA149="n/a"),DAYS360(Y149,AC149,TRUE)/360,DAYS360(AA149,AC149,TRUE)/360)))</f>
        <v>5.4611111111111112</v>
      </c>
      <c r="CL149" s="416">
        <f>IF(OR($W149="Pipeline",$W149="Dropped"),"-",IF($AC149="-","-",DAYS360(X149,AC149,TRUE)/360))</f>
        <v>7.8</v>
      </c>
      <c r="CM149" s="437">
        <f>IF(OR($W149="Pipeline",$W149="Dropped"),"-",IF($AC149="-","-",DAYS360(AB149,AC149,TRUE)/360))</f>
        <v>1</v>
      </c>
      <c r="CN149" s="344">
        <f>IF(W149="Closed",IF(AC149="-","-",YEAR(AC149)),"-")</f>
        <v>2004</v>
      </c>
      <c r="CO149" s="344" t="str">
        <f>IF(W149="Closed",IF(OR(BE149="S",BE149="MS",BE149="HS"),"S",IF(OR(BE149="U",BE149="MU",BE149="HU"),"U",IF(OR(BE149="NA",BE149="NR",BE149="NV",BE149="?",BE149="#"),"NR","-"))),"-")</f>
        <v>S</v>
      </c>
      <c r="CP149" s="249">
        <v>1</v>
      </c>
      <c r="CQ149" s="414">
        <v>2</v>
      </c>
      <c r="CR149" s="414">
        <v>5</v>
      </c>
      <c r="CS149" s="414">
        <v>1</v>
      </c>
      <c r="CT149" s="414">
        <v>0</v>
      </c>
      <c r="CU149" s="436">
        <v>0</v>
      </c>
      <c r="CV149" s="432" t="str">
        <f>IF(OR(DC149="-",DC149="",DC149="n/a"),"-",HYPERLINK(DC149,"PAD"))</f>
        <v>PAD</v>
      </c>
      <c r="CW149" s="417" t="str">
        <f>IF(OR(DD149="-",DD149="",DD149="n/a"),"-",HYPERLINK(DD149,"ICR"))</f>
        <v>ICR</v>
      </c>
      <c r="CX149" s="438" t="str">
        <f>IF(OR(DE149="-",DE149="",DE149="n/a"),"-",HYPERLINK(DE149,"IEG"))</f>
        <v>IEG</v>
      </c>
      <c r="CY149" s="687" t="str">
        <f>IF(OR(DF149="-",DF149="",DF149="n/a"),"-",HYPERLINK(DF149,"PPAR"))</f>
        <v>-</v>
      </c>
      <c r="CZ149" s="665" t="str">
        <f>IF(OR(DG149="-",DG149="",DG149="n/a"),"-",HYPERLINK(DG149,"PCR"))</f>
        <v>-</v>
      </c>
      <c r="DA149" s="665" t="str">
        <f>IF(OR(DH149="-",DH149="",DH149="n/a"),"-",HYPERLINK(DH149,"PP"))</f>
        <v>-</v>
      </c>
      <c r="DB149" s="688" t="str">
        <f>IF(OR(DI149="-",DI149="",DI149="n/a"),"-",HYPERLINK(DI149,"TA"))</f>
        <v>-</v>
      </c>
      <c r="DC149" s="897" t="s">
        <v>10885</v>
      </c>
      <c r="DD149" s="897" t="s">
        <v>10886</v>
      </c>
      <c r="DE149" s="897" t="s">
        <v>10887</v>
      </c>
      <c r="DF149" s="897" t="s">
        <v>33</v>
      </c>
      <c r="DG149" s="897" t="s">
        <v>33</v>
      </c>
      <c r="DH149" s="897" t="s">
        <v>33</v>
      </c>
      <c r="DI149" s="897" t="s">
        <v>33</v>
      </c>
      <c r="DJ149" s="806"/>
    </row>
    <row r="150" spans="1:114" ht="14.1" customHeight="1" x14ac:dyDescent="0.25">
      <c r="A150" s="702">
        <f>ROW()-1</f>
        <v>149</v>
      </c>
      <c r="B150" s="710" t="s">
        <v>4947</v>
      </c>
      <c r="C150" s="711" t="str">
        <f>HYPERLINK(E150,"OP")</f>
        <v>OP</v>
      </c>
      <c r="D150" s="711" t="str">
        <f>HYPERLINK(F150,"Prj")</f>
        <v>Prj</v>
      </c>
      <c r="E150" s="663" t="s">
        <v>7224</v>
      </c>
      <c r="F150" s="422" t="s">
        <v>5862</v>
      </c>
      <c r="G150" s="414" t="s">
        <v>33</v>
      </c>
      <c r="H150" s="414" t="s">
        <v>33</v>
      </c>
      <c r="I150" s="694" t="s">
        <v>33</v>
      </c>
      <c r="J150" s="697" t="s">
        <v>4948</v>
      </c>
      <c r="K150" s="727" t="s">
        <v>33</v>
      </c>
      <c r="L150" s="736" t="s">
        <v>16</v>
      </c>
      <c r="M150" s="697" t="s">
        <v>274</v>
      </c>
      <c r="N150" s="736" t="s">
        <v>18</v>
      </c>
      <c r="O150" s="736" t="s">
        <v>30</v>
      </c>
      <c r="P150" s="1080" t="s">
        <v>1419</v>
      </c>
      <c r="Q150" s="1074" t="s">
        <v>33</v>
      </c>
      <c r="R150" s="698" t="s">
        <v>33</v>
      </c>
      <c r="S150" s="1041" t="s">
        <v>33</v>
      </c>
      <c r="T150" s="908" t="s">
        <v>4949</v>
      </c>
      <c r="U150" s="905" t="s">
        <v>10392</v>
      </c>
      <c r="V150" s="905" t="s">
        <v>612</v>
      </c>
      <c r="W150" s="1068" t="s">
        <v>1773</v>
      </c>
      <c r="X150" s="1064">
        <v>34735</v>
      </c>
      <c r="Y150" s="1066">
        <v>35311</v>
      </c>
      <c r="Z150" s="1046">
        <v>1997</v>
      </c>
      <c r="AA150" s="1064">
        <v>35417</v>
      </c>
      <c r="AB150" s="1065">
        <v>37072</v>
      </c>
      <c r="AC150" s="1066">
        <v>37621</v>
      </c>
      <c r="AD150" s="1049">
        <v>0</v>
      </c>
      <c r="AE150" s="746">
        <v>13.8</v>
      </c>
      <c r="AF150" s="744">
        <v>0</v>
      </c>
      <c r="AG150" s="690">
        <v>13.8</v>
      </c>
      <c r="AH150" s="747" t="s">
        <v>33</v>
      </c>
      <c r="AI150" s="744">
        <v>0</v>
      </c>
      <c r="AJ150" s="1101">
        <v>13.83</v>
      </c>
      <c r="AK150" s="1102">
        <v>12.96299625</v>
      </c>
      <c r="AL150" s="1085"/>
      <c r="AM150" s="632" t="s">
        <v>5627</v>
      </c>
      <c r="AN150" s="632"/>
      <c r="AO150" s="632"/>
      <c r="AP150" s="632"/>
      <c r="AQ150" s="757"/>
      <c r="AR150" s="783" t="s">
        <v>5663</v>
      </c>
      <c r="AS150" s="784">
        <f>AT150+AU150</f>
        <v>4.5</v>
      </c>
      <c r="AT150" s="784">
        <v>4.5</v>
      </c>
      <c r="AU150" s="785">
        <v>0</v>
      </c>
      <c r="AV150" s="806" t="s">
        <v>5664</v>
      </c>
      <c r="AW150" s="697" t="s">
        <v>4879</v>
      </c>
      <c r="AX150" s="697" t="s">
        <v>4950</v>
      </c>
      <c r="AY150" s="823" t="s">
        <v>33</v>
      </c>
      <c r="AZ150" s="736" t="s">
        <v>33</v>
      </c>
      <c r="BA150" s="736" t="s">
        <v>33</v>
      </c>
      <c r="BB150" s="840" t="s">
        <v>26</v>
      </c>
      <c r="BC150" s="841" t="s">
        <v>26</v>
      </c>
      <c r="BD150" s="842" t="s">
        <v>26</v>
      </c>
      <c r="BE150" s="840" t="s">
        <v>112</v>
      </c>
      <c r="BF150" s="841" t="s">
        <v>112</v>
      </c>
      <c r="BG150" s="842" t="s">
        <v>112</v>
      </c>
      <c r="BH150" s="905" t="s">
        <v>4485</v>
      </c>
      <c r="BI150" s="903" t="s">
        <v>10472</v>
      </c>
      <c r="BJ150" s="905" t="s">
        <v>4487</v>
      </c>
      <c r="BK150" s="903" t="s">
        <v>4683</v>
      </c>
      <c r="BL150" s="905" t="s">
        <v>4525</v>
      </c>
      <c r="BM150" s="903" t="s">
        <v>10476</v>
      </c>
      <c r="BN150" s="905" t="s">
        <v>0</v>
      </c>
      <c r="BO150" s="903" t="s">
        <v>0</v>
      </c>
      <c r="BP150" s="905" t="s">
        <v>0</v>
      </c>
      <c r="BQ150" s="903" t="s">
        <v>0</v>
      </c>
      <c r="BR150" s="909">
        <v>26</v>
      </c>
      <c r="BS150" s="903" t="s">
        <v>4517</v>
      </c>
      <c r="BT150" s="909">
        <v>25</v>
      </c>
      <c r="BU150" s="903" t="s">
        <v>4489</v>
      </c>
      <c r="BV150" s="909">
        <v>23</v>
      </c>
      <c r="BW150" s="903" t="s">
        <v>4548</v>
      </c>
      <c r="BX150" s="909">
        <v>33</v>
      </c>
      <c r="BY150" s="903" t="s">
        <v>4498</v>
      </c>
      <c r="BZ150" s="909">
        <v>32</v>
      </c>
      <c r="CA150" s="903" t="s">
        <v>4555</v>
      </c>
      <c r="CB150" s="340">
        <v>10</v>
      </c>
      <c r="CC150" s="249">
        <f>IF(ISBLANK(AL150),0,1)</f>
        <v>0</v>
      </c>
      <c r="CD150" s="414">
        <f>IF(ISBLANK(AM150),0,1)</f>
        <v>1</v>
      </c>
      <c r="CE150" s="414">
        <f>IF(ISBLANK(AN150),0,1)</f>
        <v>0</v>
      </c>
      <c r="CF150" s="414">
        <f>IF(ISBLANK(AO150),0,1)</f>
        <v>0</v>
      </c>
      <c r="CG150" s="414">
        <f>IF(ISBLANK(AP150),0,1)</f>
        <v>0</v>
      </c>
      <c r="CH150" s="436">
        <f>IF(ISBLANK(AQ150),0,1)</f>
        <v>0</v>
      </c>
      <c r="CI150" s="435">
        <f>IF($W150="Dropped","-",DAYS360(X150,Y150,TRUE)/360)</f>
        <v>1.5777777777777777</v>
      </c>
      <c r="CJ150" s="416">
        <f>IF(OR($W150="Pipeline",$W150="Dropped"),"-",IF(OR($AA150="-",$AA150="n/a"),"-",DAYS360(Y150,AA150,TRUE)/360))</f>
        <v>0.29166666666666669</v>
      </c>
      <c r="CK150" s="416">
        <f>IF(OR($W150="Pipeline",$W150="Dropped"),"-",IF($AC150="-","-",IF(OR($AA150="-",$AA150="n/a"),DAYS360(Y150,AC150,TRUE)/360,DAYS360(AA150,AC150,TRUE)/360)))</f>
        <v>6.0333333333333332</v>
      </c>
      <c r="CL150" s="416">
        <f>IF(OR($W150="Pipeline",$W150="Dropped"),"-",IF($AC150="-","-",DAYS360(X150,AC150,TRUE)/360))</f>
        <v>7.9027777777777777</v>
      </c>
      <c r="CM150" s="437">
        <f>IF(OR($W150="Pipeline",$W150="Dropped"),"-",IF($AC150="-","-",DAYS360(AB150,AC150,TRUE)/360))</f>
        <v>1.5</v>
      </c>
      <c r="CN150" s="344">
        <f>IF(W150="Closed",IF(AC150="-","-",YEAR(AC150)),"-")</f>
        <v>2002</v>
      </c>
      <c r="CO150" s="344" t="str">
        <f>IF(W150="Closed",IF(OR(BE150="S",BE150="MS",BE150="HS"),"S",IF(OR(BE150="U",BE150="MU",BE150="HU"),"U",IF(OR(BE150="NA",BE150="NR",BE150="NV",BE150="?",BE150="#"),"NR","-"))),"-")</f>
        <v>U</v>
      </c>
      <c r="CP150" s="249">
        <v>2</v>
      </c>
      <c r="CQ150" s="414">
        <v>11</v>
      </c>
      <c r="CR150" s="414">
        <v>1</v>
      </c>
      <c r="CS150" s="414">
        <v>0</v>
      </c>
      <c r="CT150" s="414">
        <v>0</v>
      </c>
      <c r="CU150" s="436">
        <v>0</v>
      </c>
      <c r="CV150" s="432" t="str">
        <f>IF(OR(DC150="-",DC150="",DC150="n/a"),"-",HYPERLINK(DC150,"PAD"))</f>
        <v>-</v>
      </c>
      <c r="CW150" s="417" t="str">
        <f>IF(OR(DD150="-",DD150="",DD150="n/a"),"-",HYPERLINK(DD150,"ICR"))</f>
        <v>ICR</v>
      </c>
      <c r="CX150" s="438" t="str">
        <f>IF(OR(DE150="-",DE150="",DE150="n/a"),"-",HYPERLINK(DE150,"IEG"))</f>
        <v>IEG</v>
      </c>
      <c r="CY150" s="687" t="str">
        <f>IF(OR(DF150="-",DF150="",DF150="n/a"),"-",HYPERLINK(DF150,"PPAR"))</f>
        <v>PPAR</v>
      </c>
      <c r="CZ150" s="665" t="str">
        <f>IF(OR(DG150="-",DG150="",DG150="n/a"),"-",HYPERLINK(DG150,"PCR"))</f>
        <v>-</v>
      </c>
      <c r="DA150" s="665" t="str">
        <f>IF(OR(DH150="-",DH150="",DH150="n/a"),"-",HYPERLINK(DH150,"PP"))</f>
        <v>-</v>
      </c>
      <c r="DB150" s="688" t="str">
        <f>IF(OR(DI150="-",DI150="",DI150="n/a"),"-",HYPERLINK(DI150,"TA"))</f>
        <v>TA</v>
      </c>
      <c r="DC150" s="897" t="s">
        <v>33</v>
      </c>
      <c r="DD150" s="897" t="s">
        <v>10888</v>
      </c>
      <c r="DE150" s="897" t="s">
        <v>10889</v>
      </c>
      <c r="DF150" s="897" t="s">
        <v>10890</v>
      </c>
      <c r="DG150" s="897" t="s">
        <v>33</v>
      </c>
      <c r="DH150" s="897" t="s">
        <v>33</v>
      </c>
      <c r="DI150" s="897" t="s">
        <v>10891</v>
      </c>
      <c r="DJ150" s="734"/>
    </row>
    <row r="151" spans="1:114" ht="14.1" customHeight="1" x14ac:dyDescent="0.25">
      <c r="A151" s="703">
        <f>ROW()-1</f>
        <v>150</v>
      </c>
      <c r="B151" s="710" t="s">
        <v>4951</v>
      </c>
      <c r="C151" s="711" t="str">
        <f>HYPERLINK(E151,"OP")</f>
        <v>OP</v>
      </c>
      <c r="D151" s="711" t="str">
        <f>HYPERLINK(F151,"Prj")</f>
        <v>Prj</v>
      </c>
      <c r="E151" s="663" t="s">
        <v>7225</v>
      </c>
      <c r="F151" s="422" t="s">
        <v>5863</v>
      </c>
      <c r="G151" s="414" t="s">
        <v>33</v>
      </c>
      <c r="H151" s="414" t="s">
        <v>33</v>
      </c>
      <c r="I151" s="694" t="s">
        <v>33</v>
      </c>
      <c r="J151" s="697" t="s">
        <v>4952</v>
      </c>
      <c r="K151" s="727" t="s">
        <v>33</v>
      </c>
      <c r="L151" s="736" t="s">
        <v>193</v>
      </c>
      <c r="M151" s="697" t="s">
        <v>223</v>
      </c>
      <c r="N151" s="736" t="s">
        <v>18</v>
      </c>
      <c r="O151" s="736" t="s">
        <v>30</v>
      </c>
      <c r="P151" s="1080" t="s">
        <v>1419</v>
      </c>
      <c r="Q151" s="1074" t="s">
        <v>33</v>
      </c>
      <c r="R151" s="698" t="s">
        <v>33</v>
      </c>
      <c r="S151" s="907" t="s">
        <v>3586</v>
      </c>
      <c r="T151" s="908" t="s">
        <v>3685</v>
      </c>
      <c r="U151" s="905" t="s">
        <v>576</v>
      </c>
      <c r="V151" s="905" t="s">
        <v>612</v>
      </c>
      <c r="W151" s="1068" t="s">
        <v>1773</v>
      </c>
      <c r="X151" s="1064">
        <v>34793</v>
      </c>
      <c r="Y151" s="1066">
        <v>35768</v>
      </c>
      <c r="Z151" s="1046">
        <v>1998</v>
      </c>
      <c r="AA151" s="1064" t="s">
        <v>33</v>
      </c>
      <c r="AB151" s="1065">
        <v>37437</v>
      </c>
      <c r="AC151" s="1066">
        <v>37437</v>
      </c>
      <c r="AD151" s="1049">
        <v>22.5</v>
      </c>
      <c r="AE151" s="746">
        <v>0</v>
      </c>
      <c r="AF151" s="744">
        <v>0</v>
      </c>
      <c r="AG151" s="690">
        <v>22.5</v>
      </c>
      <c r="AH151" s="747" t="s">
        <v>33</v>
      </c>
      <c r="AI151" s="744">
        <v>0</v>
      </c>
      <c r="AJ151" s="1101">
        <v>0</v>
      </c>
      <c r="AK151" s="1102">
        <v>0</v>
      </c>
      <c r="AL151" s="1085"/>
      <c r="AM151" s="632"/>
      <c r="AN151" s="632">
        <v>9</v>
      </c>
      <c r="AO151" s="632"/>
      <c r="AP151" s="632"/>
      <c r="AQ151" s="757"/>
      <c r="AR151" s="783" t="s">
        <v>5665</v>
      </c>
      <c r="AS151" s="784">
        <f>AT151+AU151</f>
        <v>3.3099999999999996</v>
      </c>
      <c r="AT151" s="784">
        <f>0.7*3.3</f>
        <v>2.3099999999999996</v>
      </c>
      <c r="AU151" s="785">
        <v>1</v>
      </c>
      <c r="AV151" s="806" t="s">
        <v>5643</v>
      </c>
      <c r="AW151" s="697" t="s">
        <v>4945</v>
      </c>
      <c r="AX151" s="697" t="s">
        <v>4953</v>
      </c>
      <c r="AY151" s="823" t="s">
        <v>33</v>
      </c>
      <c r="AZ151" s="736" t="s">
        <v>33</v>
      </c>
      <c r="BA151" s="736" t="s">
        <v>33</v>
      </c>
      <c r="BB151" s="840" t="s">
        <v>33</v>
      </c>
      <c r="BC151" s="841" t="s">
        <v>33</v>
      </c>
      <c r="BD151" s="842" t="s">
        <v>33</v>
      </c>
      <c r="BE151" s="840" t="s">
        <v>4954</v>
      </c>
      <c r="BF151" s="841" t="s">
        <v>4954</v>
      </c>
      <c r="BG151" s="842" t="s">
        <v>4954</v>
      </c>
      <c r="BH151" s="905" t="s">
        <v>4487</v>
      </c>
      <c r="BI151" s="903" t="s">
        <v>4683</v>
      </c>
      <c r="BJ151" s="905" t="s">
        <v>0</v>
      </c>
      <c r="BK151" s="903" t="s">
        <v>0</v>
      </c>
      <c r="BL151" s="905" t="s">
        <v>0</v>
      </c>
      <c r="BM151" s="903" t="s">
        <v>0</v>
      </c>
      <c r="BN151" s="905" t="s">
        <v>0</v>
      </c>
      <c r="BO151" s="903" t="s">
        <v>0</v>
      </c>
      <c r="BP151" s="905" t="s">
        <v>0</v>
      </c>
      <c r="BQ151" s="903" t="s">
        <v>0</v>
      </c>
      <c r="BR151" s="909">
        <v>31</v>
      </c>
      <c r="BS151" s="903" t="s">
        <v>4579</v>
      </c>
      <c r="BT151" s="909">
        <v>32</v>
      </c>
      <c r="BU151" s="903" t="s">
        <v>4555</v>
      </c>
      <c r="BV151" s="905" t="s">
        <v>0</v>
      </c>
      <c r="BW151" s="903" t="s">
        <v>4492</v>
      </c>
      <c r="BX151" s="905" t="s">
        <v>0</v>
      </c>
      <c r="BY151" s="903" t="s">
        <v>4492</v>
      </c>
      <c r="BZ151" s="905" t="s">
        <v>0</v>
      </c>
      <c r="CA151" s="903" t="s">
        <v>4492</v>
      </c>
      <c r="CB151" s="340">
        <v>10</v>
      </c>
      <c r="CC151" s="249">
        <f>IF(ISBLANK(AL151),0,1)</f>
        <v>0</v>
      </c>
      <c r="CD151" s="414">
        <f>IF(ISBLANK(AM151),0,1)</f>
        <v>0</v>
      </c>
      <c r="CE151" s="414">
        <f>IF(ISBLANK(AN151),0,1)</f>
        <v>1</v>
      </c>
      <c r="CF151" s="414">
        <f>IF(ISBLANK(AO151),0,1)</f>
        <v>0</v>
      </c>
      <c r="CG151" s="414">
        <f>IF(ISBLANK(AP151),0,1)</f>
        <v>0</v>
      </c>
      <c r="CH151" s="436">
        <f>IF(ISBLANK(AQ151),0,1)</f>
        <v>0</v>
      </c>
      <c r="CI151" s="435">
        <f>IF($W151="Dropped","-",DAYS360(X151,Y151,TRUE)/360)</f>
        <v>2.6666666666666665</v>
      </c>
      <c r="CJ151" s="416" t="str">
        <f>IF(OR($W151="Pipeline",$W151="Dropped"),"-",IF(OR($AA151="-",$AA151="n/a"),"-",DAYS360(Y151,AA151,TRUE)/360))</f>
        <v>-</v>
      </c>
      <c r="CK151" s="416">
        <f>IF(OR($W151="Pipeline",$W151="Dropped"),"-",IF($AC151="-","-",IF(OR($AA151="-",$AA151="n/a"),DAYS360(Y151,AC151,TRUE)/360,DAYS360(AA151,AC151,TRUE)/360)))</f>
        <v>4.572222222222222</v>
      </c>
      <c r="CL151" s="416">
        <f>IF(OR($W151="Pipeline",$W151="Dropped"),"-",IF($AC151="-","-",DAYS360(X151,AC151,TRUE)/360))</f>
        <v>7.2388888888888889</v>
      </c>
      <c r="CM151" s="437">
        <f>IF(OR($W151="Pipeline",$W151="Dropped"),"-",IF($AC151="-","-",DAYS360(AB151,AC151,TRUE)/360))</f>
        <v>0</v>
      </c>
      <c r="CN151" s="344">
        <f>IF(W151="Closed",IF(AC151="-","-",YEAR(AC151)),"-")</f>
        <v>2002</v>
      </c>
      <c r="CO151" s="344" t="str">
        <f>IF(W151="Closed",IF(OR(BE151="S",BE151="MS",BE151="HS"),"S",IF(OR(BE151="U",BE151="MU",BE151="HU"),"U",IF(OR(BE151="NA",BE151="NR",BE151="NV",BE151="?",BE151="#"),"NR","-"))),"-")</f>
        <v>NR</v>
      </c>
      <c r="CP151" s="249" t="s">
        <v>33</v>
      </c>
      <c r="CQ151" s="414" t="s">
        <v>33</v>
      </c>
      <c r="CR151" s="414" t="s">
        <v>33</v>
      </c>
      <c r="CS151" s="414" t="s">
        <v>33</v>
      </c>
      <c r="CT151" s="414" t="s">
        <v>33</v>
      </c>
      <c r="CU151" s="436" t="s">
        <v>33</v>
      </c>
      <c r="CV151" s="432" t="str">
        <f>IF(OR(DC151="-",DC151="",DC151="n/a"),"-",HYPERLINK(DC151,"PAD"))</f>
        <v>-</v>
      </c>
      <c r="CW151" s="417" t="str">
        <f>IF(OR(DD151="-",DD151="",DD151="n/a"),"-",HYPERLINK(DD151,"ICR"))</f>
        <v>-</v>
      </c>
      <c r="CX151" s="438" t="str">
        <f>IF(OR(DE151="-",DE151="",DE151="n/a"),"-",HYPERLINK(DE151,"IEG"))</f>
        <v>IEG</v>
      </c>
      <c r="CY151" s="687" t="str">
        <f>IF(OR(DF151="-",DF151="",DF151="n/a"),"-",HYPERLINK(DF151,"PPAR"))</f>
        <v>-</v>
      </c>
      <c r="CZ151" s="665" t="str">
        <f>IF(OR(DG151="-",DG151="",DG151="n/a"),"-",HYPERLINK(DG151,"PCR"))</f>
        <v>-</v>
      </c>
      <c r="DA151" s="665" t="str">
        <f>IF(OR(DH151="-",DH151="",DH151="n/a"),"-",HYPERLINK(DH151,"PP"))</f>
        <v>-</v>
      </c>
      <c r="DB151" s="688" t="str">
        <f>IF(OR(DI151="-",DI151="",DI151="n/a"),"-",HYPERLINK(DI151,"TA"))</f>
        <v>-</v>
      </c>
      <c r="DC151" s="897" t="s">
        <v>33</v>
      </c>
      <c r="DD151" s="897" t="s">
        <v>33</v>
      </c>
      <c r="DE151" s="897" t="s">
        <v>10892</v>
      </c>
      <c r="DF151" s="897" t="s">
        <v>33</v>
      </c>
      <c r="DG151" s="897" t="s">
        <v>33</v>
      </c>
      <c r="DH151" s="897" t="s">
        <v>33</v>
      </c>
      <c r="DI151" s="897" t="s">
        <v>33</v>
      </c>
      <c r="DJ151" s="734"/>
    </row>
    <row r="152" spans="1:114" ht="14.1" customHeight="1" x14ac:dyDescent="0.25">
      <c r="A152" s="702">
        <f>ROW()-1</f>
        <v>151</v>
      </c>
      <c r="B152" s="710" t="s">
        <v>373</v>
      </c>
      <c r="C152" s="711" t="str">
        <f>HYPERLINK(E152,"OP")</f>
        <v>OP</v>
      </c>
      <c r="D152" s="711" t="str">
        <f>HYPERLINK(F152,"Prj")</f>
        <v>Prj</v>
      </c>
      <c r="E152" s="704" t="s">
        <v>6124</v>
      </c>
      <c r="F152" s="415" t="s">
        <v>6125</v>
      </c>
      <c r="G152" s="414" t="s">
        <v>33</v>
      </c>
      <c r="H152" s="414" t="s">
        <v>33</v>
      </c>
      <c r="I152" s="694" t="s">
        <v>33</v>
      </c>
      <c r="J152" s="686" t="s">
        <v>374</v>
      </c>
      <c r="K152" s="199" t="s">
        <v>33</v>
      </c>
      <c r="L152" s="693" t="s">
        <v>193</v>
      </c>
      <c r="M152" s="696" t="s">
        <v>199</v>
      </c>
      <c r="N152" s="693" t="s">
        <v>18</v>
      </c>
      <c r="O152" s="693" t="s">
        <v>30</v>
      </c>
      <c r="P152" s="1080" t="s">
        <v>1419</v>
      </c>
      <c r="Q152" s="1074" t="s">
        <v>33</v>
      </c>
      <c r="R152" s="698" t="s">
        <v>33</v>
      </c>
      <c r="S152" s="1041" t="s">
        <v>33</v>
      </c>
      <c r="T152" s="908" t="s">
        <v>3648</v>
      </c>
      <c r="U152" s="905" t="s">
        <v>583</v>
      </c>
      <c r="V152" s="905" t="s">
        <v>612</v>
      </c>
      <c r="W152" s="1068" t="s">
        <v>1773</v>
      </c>
      <c r="X152" s="1064">
        <v>36507</v>
      </c>
      <c r="Y152" s="1066">
        <v>36972</v>
      </c>
      <c r="Z152" s="1046">
        <v>2001</v>
      </c>
      <c r="AA152" s="1064">
        <v>37090</v>
      </c>
      <c r="AB152" s="1065">
        <v>39021</v>
      </c>
      <c r="AC152" s="1066">
        <v>40178</v>
      </c>
      <c r="AD152" s="1050">
        <v>35.47</v>
      </c>
      <c r="AE152" s="749">
        <v>0</v>
      </c>
      <c r="AF152" s="744">
        <v>0</v>
      </c>
      <c r="AG152" s="690">
        <v>35.47</v>
      </c>
      <c r="AH152" s="747">
        <v>23.76</v>
      </c>
      <c r="AI152" s="744">
        <v>0</v>
      </c>
      <c r="AJ152" s="1099">
        <v>35.310345130000002</v>
      </c>
      <c r="AK152" s="1100">
        <v>35.310345130000002</v>
      </c>
      <c r="AL152" s="1086"/>
      <c r="AM152" s="760" t="s">
        <v>2973</v>
      </c>
      <c r="AN152" s="760"/>
      <c r="AO152" s="760"/>
      <c r="AP152" s="760"/>
      <c r="AQ152" s="761">
        <v>12</v>
      </c>
      <c r="AR152" s="779" t="s">
        <v>2518</v>
      </c>
      <c r="AS152" s="781">
        <f>AT152+AU152</f>
        <v>54.480000000000004</v>
      </c>
      <c r="AT152" s="781">
        <v>32.85</v>
      </c>
      <c r="AU152" s="782">
        <v>21.63</v>
      </c>
      <c r="AV152" s="807" t="s">
        <v>2990</v>
      </c>
      <c r="AW152" s="686" t="s">
        <v>1871</v>
      </c>
      <c r="AX152" s="686" t="s">
        <v>2148</v>
      </c>
      <c r="AY152" s="819">
        <v>40167</v>
      </c>
      <c r="AZ152" s="721" t="s">
        <v>22</v>
      </c>
      <c r="BA152" s="721" t="s">
        <v>22</v>
      </c>
      <c r="BB152" s="625" t="s">
        <v>22</v>
      </c>
      <c r="BC152" s="626" t="s">
        <v>26</v>
      </c>
      <c r="BD152" s="633" t="s">
        <v>26</v>
      </c>
      <c r="BE152" s="625" t="s">
        <v>22</v>
      </c>
      <c r="BF152" s="626" t="s">
        <v>22</v>
      </c>
      <c r="BG152" s="633" t="s">
        <v>22</v>
      </c>
      <c r="BH152" s="905" t="s">
        <v>4485</v>
      </c>
      <c r="BI152" s="903" t="s">
        <v>10472</v>
      </c>
      <c r="BJ152" s="905" t="s">
        <v>0</v>
      </c>
      <c r="BK152" s="903" t="s">
        <v>0</v>
      </c>
      <c r="BL152" s="905" t="s">
        <v>0</v>
      </c>
      <c r="BM152" s="903" t="s">
        <v>0</v>
      </c>
      <c r="BN152" s="905" t="s">
        <v>0</v>
      </c>
      <c r="BO152" s="903" t="s">
        <v>0</v>
      </c>
      <c r="BP152" s="905" t="s">
        <v>0</v>
      </c>
      <c r="BQ152" s="903" t="s">
        <v>0</v>
      </c>
      <c r="BR152" s="909">
        <v>28</v>
      </c>
      <c r="BS152" s="903" t="s">
        <v>4500</v>
      </c>
      <c r="BT152" s="909">
        <v>27</v>
      </c>
      <c r="BU152" s="903" t="s">
        <v>4490</v>
      </c>
      <c r="BV152" s="909">
        <v>25</v>
      </c>
      <c r="BW152" s="903" t="s">
        <v>4489</v>
      </c>
      <c r="BX152" s="909">
        <v>33</v>
      </c>
      <c r="BY152" s="903" t="s">
        <v>4498</v>
      </c>
      <c r="BZ152" s="905" t="s">
        <v>0</v>
      </c>
      <c r="CA152" s="903" t="s">
        <v>4492</v>
      </c>
      <c r="CB152" s="340">
        <v>10</v>
      </c>
      <c r="CC152" s="249">
        <f>IF(ISBLANK(AL152),0,1)</f>
        <v>0</v>
      </c>
      <c r="CD152" s="414">
        <f>IF(ISBLANK(AM152),0,1)</f>
        <v>1</v>
      </c>
      <c r="CE152" s="414">
        <f>IF(ISBLANK(AN152),0,1)</f>
        <v>0</v>
      </c>
      <c r="CF152" s="414">
        <f>IF(ISBLANK(AO152),0,1)</f>
        <v>0</v>
      </c>
      <c r="CG152" s="414">
        <f>IF(ISBLANK(AP152),0,1)</f>
        <v>0</v>
      </c>
      <c r="CH152" s="436">
        <f>IF(ISBLANK(AQ152),0,1)</f>
        <v>1</v>
      </c>
      <c r="CI152" s="435">
        <f>IF($W152="Dropped","-",DAYS360(X152,Y152,TRUE)/360)</f>
        <v>1.2749999999999999</v>
      </c>
      <c r="CJ152" s="416">
        <f>IF(OR($W152="Pipeline",$W152="Dropped"),"-",IF(OR($AA152="-",$AA152="n/a"),"-",DAYS360(Y152,AA152,TRUE)/360))</f>
        <v>0.32222222222222224</v>
      </c>
      <c r="CK152" s="416">
        <f>IF(OR($W152="Pipeline",$W152="Dropped"),"-",IF($AC152="-","-",IF(OR($AA152="-",$AA152="n/a"),DAYS360(Y152,AC152,TRUE)/360,DAYS360(AA152,AC152,TRUE)/360)))</f>
        <v>8.4499999999999993</v>
      </c>
      <c r="CL152" s="416">
        <f>IF(OR($W152="Pipeline",$W152="Dropped"),"-",IF($AC152="-","-",DAYS360(X152,AC152,TRUE)/360))</f>
        <v>10.047222222222222</v>
      </c>
      <c r="CM152" s="437">
        <f>IF(OR($W152="Pipeline",$W152="Dropped"),"-",IF($AC152="-","-",DAYS360(AB152,AC152,TRUE)/360))</f>
        <v>3.1666666666666665</v>
      </c>
      <c r="CN152" s="344">
        <f>IF(W152="Closed",IF(AC152="-","-",YEAR(AC152)),"-")</f>
        <v>2009</v>
      </c>
      <c r="CO152" s="344" t="str">
        <f>IF(W152="Closed",IF(OR(BE152="S",BE152="MS",BE152="HS"),"S",IF(OR(BE152="U",BE152="MU",BE152="HU"),"U",IF(OR(BE152="NA",BE152="NR",BE152="NV",BE152="?",BE152="#"),"NR","-"))),"-")</f>
        <v>S</v>
      </c>
      <c r="CP152" s="249">
        <v>0</v>
      </c>
      <c r="CQ152" s="414">
        <v>4</v>
      </c>
      <c r="CR152" s="414">
        <v>2</v>
      </c>
      <c r="CS152" s="414">
        <v>3</v>
      </c>
      <c r="CT152" s="414">
        <v>0</v>
      </c>
      <c r="CU152" s="436">
        <v>0</v>
      </c>
      <c r="CV152" s="432" t="str">
        <f>IF(OR(DC152="-",DC152="",DC152="n/a"),"-",HYPERLINK(DC152,"PAD"))</f>
        <v>PAD</v>
      </c>
      <c r="CW152" s="417" t="str">
        <f>IF(OR(DD152="-",DD152="",DD152="n/a"),"-",HYPERLINK(DD152,"ICR"))</f>
        <v>-</v>
      </c>
      <c r="CX152" s="438" t="str">
        <f>IF(OR(DE152="-",DE152="",DE152="n/a"),"-",HYPERLINK(DE152,"IEG"))</f>
        <v>IEG</v>
      </c>
      <c r="CY152" s="687" t="str">
        <f>IF(OR(DF152="-",DF152="",DF152="n/a"),"-",HYPERLINK(DF152,"PPAR"))</f>
        <v>-</v>
      </c>
      <c r="CZ152" s="665" t="str">
        <f>IF(OR(DG152="-",DG152="",DG152="n/a"),"-",HYPERLINK(DG152,"PCR"))</f>
        <v>-</v>
      </c>
      <c r="DA152" s="665" t="str">
        <f>IF(OR(DH152="-",DH152="",DH152="n/a"),"-",HYPERLINK(DH152,"PP"))</f>
        <v>-</v>
      </c>
      <c r="DB152" s="688" t="str">
        <f>IF(OR(DI152="-",DI152="",DI152="n/a"),"-",HYPERLINK(DI152,"TA"))</f>
        <v>-</v>
      </c>
      <c r="DC152" s="897" t="s">
        <v>10893</v>
      </c>
      <c r="DD152" s="897" t="s">
        <v>33</v>
      </c>
      <c r="DE152" s="897" t="s">
        <v>10894</v>
      </c>
      <c r="DF152" s="897" t="s">
        <v>33</v>
      </c>
      <c r="DG152" s="897" t="s">
        <v>33</v>
      </c>
      <c r="DH152" s="897" t="s">
        <v>33</v>
      </c>
      <c r="DI152" s="897" t="s">
        <v>33</v>
      </c>
      <c r="DJ152" s="734"/>
    </row>
    <row r="153" spans="1:114" ht="14.1" customHeight="1" x14ac:dyDescent="0.25">
      <c r="A153" s="702">
        <f>ROW()-1</f>
        <v>152</v>
      </c>
      <c r="B153" s="710" t="s">
        <v>446</v>
      </c>
      <c r="C153" s="711" t="str">
        <f>HYPERLINK(E153,"OP")</f>
        <v>OP</v>
      </c>
      <c r="D153" s="711" t="str">
        <f>HYPERLINK(F153,"Prj")</f>
        <v>Prj</v>
      </c>
      <c r="E153" s="704" t="s">
        <v>6126</v>
      </c>
      <c r="F153" s="415" t="s">
        <v>6127</v>
      </c>
      <c r="G153" s="414" t="s">
        <v>33</v>
      </c>
      <c r="H153" s="414" t="s">
        <v>33</v>
      </c>
      <c r="I153" s="694" t="s">
        <v>33</v>
      </c>
      <c r="J153" s="686" t="s">
        <v>518</v>
      </c>
      <c r="K153" s="199" t="s">
        <v>33</v>
      </c>
      <c r="L153" s="693" t="s">
        <v>193</v>
      </c>
      <c r="M153" s="734" t="s">
        <v>366</v>
      </c>
      <c r="N153" s="693" t="s">
        <v>18</v>
      </c>
      <c r="O153" s="693" t="s">
        <v>54</v>
      </c>
      <c r="P153" s="1080" t="s">
        <v>1419</v>
      </c>
      <c r="Q153" s="1074" t="s">
        <v>33</v>
      </c>
      <c r="R153" s="698" t="s">
        <v>33</v>
      </c>
      <c r="S153" s="1041" t="s">
        <v>33</v>
      </c>
      <c r="T153" s="908" t="s">
        <v>3174</v>
      </c>
      <c r="U153" s="905" t="s">
        <v>576</v>
      </c>
      <c r="V153" s="905" t="s">
        <v>612</v>
      </c>
      <c r="W153" s="1068" t="s">
        <v>1773</v>
      </c>
      <c r="X153" s="1064">
        <v>35194</v>
      </c>
      <c r="Y153" s="1066">
        <v>35647</v>
      </c>
      <c r="Z153" s="1046">
        <v>1998</v>
      </c>
      <c r="AA153" s="1064">
        <v>35950</v>
      </c>
      <c r="AB153" s="1065">
        <v>37468</v>
      </c>
      <c r="AC153" s="1066">
        <v>37711</v>
      </c>
      <c r="AD153" s="638">
        <v>0</v>
      </c>
      <c r="AE153" s="639">
        <v>15</v>
      </c>
      <c r="AF153" s="744">
        <v>0</v>
      </c>
      <c r="AG153" s="690">
        <v>15</v>
      </c>
      <c r="AH153" s="747" t="s">
        <v>33</v>
      </c>
      <c r="AI153" s="744">
        <v>0</v>
      </c>
      <c r="AJ153" s="1099">
        <v>15</v>
      </c>
      <c r="AK153" s="1100">
        <v>14.107002230000001</v>
      </c>
      <c r="AL153" s="646"/>
      <c r="AM153" s="647" t="s">
        <v>2974</v>
      </c>
      <c r="AN153" s="647"/>
      <c r="AO153" s="647"/>
      <c r="AP153" s="647"/>
      <c r="AQ153" s="648"/>
      <c r="AR153" s="779" t="s">
        <v>2519</v>
      </c>
      <c r="AS153" s="781">
        <f>AT153+AU153</f>
        <v>7.1</v>
      </c>
      <c r="AT153" s="781">
        <v>7.1</v>
      </c>
      <c r="AU153" s="782">
        <v>0</v>
      </c>
      <c r="AV153" s="686" t="s">
        <v>2991</v>
      </c>
      <c r="AW153" s="686" t="s">
        <v>1899</v>
      </c>
      <c r="AX153" s="686" t="s">
        <v>2180</v>
      </c>
      <c r="AY153" s="819">
        <v>37406</v>
      </c>
      <c r="AZ153" s="721" t="s">
        <v>82</v>
      </c>
      <c r="BA153" s="693" t="s">
        <v>82</v>
      </c>
      <c r="BB153" s="625" t="s">
        <v>26</v>
      </c>
      <c r="BC153" s="626" t="s">
        <v>26</v>
      </c>
      <c r="BD153" s="633" t="s">
        <v>26</v>
      </c>
      <c r="BE153" s="625" t="s">
        <v>22</v>
      </c>
      <c r="BF153" s="626" t="s">
        <v>26</v>
      </c>
      <c r="BG153" s="633" t="s">
        <v>26</v>
      </c>
      <c r="BH153" s="905" t="s">
        <v>4485</v>
      </c>
      <c r="BI153" s="903" t="s">
        <v>10472</v>
      </c>
      <c r="BJ153" s="905" t="s">
        <v>4525</v>
      </c>
      <c r="BK153" s="903" t="s">
        <v>10476</v>
      </c>
      <c r="BL153" s="905" t="s">
        <v>0</v>
      </c>
      <c r="BM153" s="903" t="s">
        <v>0</v>
      </c>
      <c r="BN153" s="905" t="s">
        <v>0</v>
      </c>
      <c r="BO153" s="903" t="s">
        <v>0</v>
      </c>
      <c r="BP153" s="905" t="s">
        <v>0</v>
      </c>
      <c r="BQ153" s="903" t="s">
        <v>0</v>
      </c>
      <c r="BR153" s="909">
        <v>26</v>
      </c>
      <c r="BS153" s="903" t="s">
        <v>4517</v>
      </c>
      <c r="BT153" s="909">
        <v>27</v>
      </c>
      <c r="BU153" s="903" t="s">
        <v>4490</v>
      </c>
      <c r="BV153" s="909">
        <v>30</v>
      </c>
      <c r="BW153" s="903" t="s">
        <v>4501</v>
      </c>
      <c r="BX153" s="909">
        <v>29</v>
      </c>
      <c r="BY153" s="903" t="s">
        <v>4497</v>
      </c>
      <c r="BZ153" s="909">
        <v>37</v>
      </c>
      <c r="CA153" s="903" t="s">
        <v>4546</v>
      </c>
      <c r="CB153" s="340">
        <v>10</v>
      </c>
      <c r="CC153" s="249">
        <f>IF(ISBLANK(AL153),0,1)</f>
        <v>0</v>
      </c>
      <c r="CD153" s="414">
        <f>IF(ISBLANK(AM153),0,1)</f>
        <v>1</v>
      </c>
      <c r="CE153" s="414">
        <f>IF(ISBLANK(AN153),0,1)</f>
        <v>0</v>
      </c>
      <c r="CF153" s="414">
        <f>IF(ISBLANK(AO153),0,1)</f>
        <v>0</v>
      </c>
      <c r="CG153" s="414">
        <f>IF(ISBLANK(AP153),0,1)</f>
        <v>0</v>
      </c>
      <c r="CH153" s="436">
        <f>IF(ISBLANK(AQ153),0,1)</f>
        <v>0</v>
      </c>
      <c r="CI153" s="435">
        <f>IF($W153="Dropped","-",DAYS360(X153,Y153,TRUE)/360)</f>
        <v>1.2388888888888889</v>
      </c>
      <c r="CJ153" s="416">
        <f>IF(OR($W153="Pipeline",$W153="Dropped"),"-",IF(OR($AA153="-",$AA153="n/a"),"-",DAYS360(Y153,AA153,TRUE)/360))</f>
        <v>0.8305555555555556</v>
      </c>
      <c r="CK153" s="416">
        <f>IF(OR($W153="Pipeline",$W153="Dropped"),"-",IF($AC153="-","-",IF(OR($AA153="-",$AA153="n/a"),DAYS360(Y153,AC153,TRUE)/360,DAYS360(AA153,AC153,TRUE)/360)))</f>
        <v>4.822222222222222</v>
      </c>
      <c r="CL153" s="416">
        <f>IF(OR($W153="Pipeline",$W153="Dropped"),"-",IF($AC153="-","-",DAYS360(X153,AC153,TRUE)/360))</f>
        <v>6.8916666666666666</v>
      </c>
      <c r="CM153" s="437">
        <f>IF(OR($W153="Pipeline",$W153="Dropped"),"-",IF($AC153="-","-",DAYS360(AB153,AC153,TRUE)/360))</f>
        <v>0.66666666666666663</v>
      </c>
      <c r="CN153" s="344">
        <f>IF(W153="Closed",IF(AC153="-","-",YEAR(AC153)),"-")</f>
        <v>2003</v>
      </c>
      <c r="CO153" s="344" t="str">
        <f>IF(W153="Closed",IF(OR(BE153="S",BE153="MS",BE153="HS"),"S",IF(OR(BE153="U",BE153="MU",BE153="HU"),"U",IF(OR(BE153="NA",BE153="NR",BE153="NV",BE153="?",BE153="#"),"NR","-"))),"-")</f>
        <v>S</v>
      </c>
      <c r="CP153" s="249">
        <v>3</v>
      </c>
      <c r="CQ153" s="414">
        <v>6</v>
      </c>
      <c r="CR153" s="414">
        <v>1</v>
      </c>
      <c r="CS153" s="414">
        <v>0</v>
      </c>
      <c r="CT153" s="414">
        <v>0</v>
      </c>
      <c r="CU153" s="436">
        <v>1</v>
      </c>
      <c r="CV153" s="432" t="str">
        <f>IF(OR(DC153="-",DC153="",DC153="n/a"),"-",HYPERLINK(DC153,"PAD"))</f>
        <v>PAD</v>
      </c>
      <c r="CW153" s="417" t="str">
        <f>IF(OR(DD153="-",DD153="",DD153="n/a"),"-",HYPERLINK(DD153,"ICR"))</f>
        <v>ICR</v>
      </c>
      <c r="CX153" s="438" t="str">
        <f>IF(OR(DE153="-",DE153="",DE153="n/a"),"-",HYPERLINK(DE153,"IEG"))</f>
        <v>IEG</v>
      </c>
      <c r="CY153" s="687" t="str">
        <f>IF(OR(DF153="-",DF153="",DF153="n/a"),"-",HYPERLINK(DF153,"PPAR"))</f>
        <v>-</v>
      </c>
      <c r="CZ153" s="665" t="str">
        <f>IF(OR(DG153="-",DG153="",DG153="n/a"),"-",HYPERLINK(DG153,"PCR"))</f>
        <v>-</v>
      </c>
      <c r="DA153" s="665" t="str">
        <f>IF(OR(DH153="-",DH153="",DH153="n/a"),"-",HYPERLINK(DH153,"PP"))</f>
        <v>-</v>
      </c>
      <c r="DB153" s="688" t="str">
        <f>IF(OR(DI153="-",DI153="",DI153="n/a"),"-",HYPERLINK(DI153,"TA"))</f>
        <v>-</v>
      </c>
      <c r="DC153" s="897" t="s">
        <v>10895</v>
      </c>
      <c r="DD153" s="897" t="s">
        <v>10896</v>
      </c>
      <c r="DE153" s="897" t="s">
        <v>10897</v>
      </c>
      <c r="DF153" s="897" t="s">
        <v>33</v>
      </c>
      <c r="DG153" s="897" t="s">
        <v>33</v>
      </c>
      <c r="DH153" s="897" t="s">
        <v>33</v>
      </c>
      <c r="DI153" s="897" t="s">
        <v>33</v>
      </c>
      <c r="DJ153" s="734"/>
    </row>
    <row r="154" spans="1:114" ht="14.1" customHeight="1" x14ac:dyDescent="0.25">
      <c r="A154" s="703">
        <f>ROW()-1</f>
        <v>153</v>
      </c>
      <c r="B154" s="710" t="s">
        <v>5507</v>
      </c>
      <c r="C154" s="711" t="str">
        <f>HYPERLINK(E154,"OP")</f>
        <v>OP</v>
      </c>
      <c r="D154" s="711" t="str">
        <f>HYPERLINK(F154,"Prj")</f>
        <v>Prj</v>
      </c>
      <c r="E154" s="663" t="s">
        <v>7226</v>
      </c>
      <c r="F154" s="422" t="s">
        <v>5864</v>
      </c>
      <c r="G154" s="414" t="s">
        <v>33</v>
      </c>
      <c r="H154" s="414" t="s">
        <v>33</v>
      </c>
      <c r="I154" s="694" t="s">
        <v>33</v>
      </c>
      <c r="J154" s="697" t="s">
        <v>5508</v>
      </c>
      <c r="K154" s="727" t="s">
        <v>33</v>
      </c>
      <c r="L154" s="736" t="s">
        <v>16</v>
      </c>
      <c r="M154" s="696" t="s">
        <v>598</v>
      </c>
      <c r="N154" s="736" t="s">
        <v>18</v>
      </c>
      <c r="O154" s="736" t="s">
        <v>30</v>
      </c>
      <c r="P154" s="1080" t="s">
        <v>1742</v>
      </c>
      <c r="Q154" s="1074" t="s">
        <v>33</v>
      </c>
      <c r="R154" s="698" t="s">
        <v>33</v>
      </c>
      <c r="S154" s="1041" t="s">
        <v>33</v>
      </c>
      <c r="T154" s="908" t="s">
        <v>5509</v>
      </c>
      <c r="U154" s="905" t="s">
        <v>578</v>
      </c>
      <c r="V154" s="905" t="s">
        <v>1417</v>
      </c>
      <c r="W154" s="1068" t="s">
        <v>1773</v>
      </c>
      <c r="X154" s="1064">
        <v>34759</v>
      </c>
      <c r="Y154" s="1066">
        <v>35031</v>
      </c>
      <c r="Z154" s="1046">
        <v>1996</v>
      </c>
      <c r="AA154" s="1064">
        <v>35228</v>
      </c>
      <c r="AB154" s="1065">
        <v>36707</v>
      </c>
      <c r="AC154" s="1066">
        <v>37072</v>
      </c>
      <c r="AD154" s="1049">
        <v>0</v>
      </c>
      <c r="AE154" s="746">
        <v>20</v>
      </c>
      <c r="AF154" s="744">
        <v>0</v>
      </c>
      <c r="AG154" s="690">
        <v>20</v>
      </c>
      <c r="AH154" s="747" t="s">
        <v>33</v>
      </c>
      <c r="AI154" s="744">
        <v>0</v>
      </c>
      <c r="AJ154" s="1101">
        <v>20</v>
      </c>
      <c r="AK154" s="1102">
        <v>17.090545349999999</v>
      </c>
      <c r="AL154" s="646" t="s">
        <v>5782</v>
      </c>
      <c r="AM154" s="647"/>
      <c r="AN154" s="647"/>
      <c r="AO154" s="647"/>
      <c r="AP154" s="647"/>
      <c r="AQ154" s="648"/>
      <c r="AR154" s="779" t="s">
        <v>5815</v>
      </c>
      <c r="AS154" s="781">
        <f>AT154+AU154</f>
        <v>47.78</v>
      </c>
      <c r="AT154" s="781">
        <v>21.74</v>
      </c>
      <c r="AU154" s="782">
        <f>11.07+14.97</f>
        <v>26.04</v>
      </c>
      <c r="AV154" s="686"/>
      <c r="AW154" s="697" t="s">
        <v>5503</v>
      </c>
      <c r="AX154" s="697" t="s">
        <v>5510</v>
      </c>
      <c r="AY154" s="823" t="s">
        <v>33</v>
      </c>
      <c r="AZ154" s="736" t="s">
        <v>33</v>
      </c>
      <c r="BA154" s="736" t="s">
        <v>33</v>
      </c>
      <c r="BB154" s="840" t="s">
        <v>26</v>
      </c>
      <c r="BC154" s="841" t="s">
        <v>82</v>
      </c>
      <c r="BD154" s="842" t="s">
        <v>26</v>
      </c>
      <c r="BE154" s="840" t="s">
        <v>26</v>
      </c>
      <c r="BF154" s="841" t="s">
        <v>82</v>
      </c>
      <c r="BG154" s="842" t="s">
        <v>26</v>
      </c>
      <c r="BH154" s="905" t="s">
        <v>4739</v>
      </c>
      <c r="BI154" s="903" t="s">
        <v>4740</v>
      </c>
      <c r="BJ154" s="905" t="s">
        <v>0</v>
      </c>
      <c r="BK154" s="903" t="s">
        <v>0</v>
      </c>
      <c r="BL154" s="905" t="s">
        <v>0</v>
      </c>
      <c r="BM154" s="903" t="s">
        <v>0</v>
      </c>
      <c r="BN154" s="905" t="s">
        <v>0</v>
      </c>
      <c r="BO154" s="903" t="s">
        <v>0</v>
      </c>
      <c r="BP154" s="905" t="s">
        <v>0</v>
      </c>
      <c r="BQ154" s="903" t="s">
        <v>0</v>
      </c>
      <c r="BR154" s="909">
        <v>47</v>
      </c>
      <c r="BS154" s="903" t="s">
        <v>4539</v>
      </c>
      <c r="BT154" s="909">
        <v>43</v>
      </c>
      <c r="BU154" s="903" t="s">
        <v>4496</v>
      </c>
      <c r="BV154" s="909">
        <v>40</v>
      </c>
      <c r="BW154" s="903" t="s">
        <v>4563</v>
      </c>
      <c r="BX154" s="905" t="s">
        <v>0</v>
      </c>
      <c r="BY154" s="903" t="s">
        <v>4492</v>
      </c>
      <c r="BZ154" s="905" t="s">
        <v>0</v>
      </c>
      <c r="CA154" s="903" t="s">
        <v>4492</v>
      </c>
      <c r="CB154" s="340">
        <v>100</v>
      </c>
      <c r="CC154" s="249">
        <f>IF(ISBLANK(AL154),0,1)</f>
        <v>1</v>
      </c>
      <c r="CD154" s="414">
        <f>IF(ISBLANK(AM154),0,1)</f>
        <v>0</v>
      </c>
      <c r="CE154" s="414">
        <f>IF(ISBLANK(AN154),0,1)</f>
        <v>0</v>
      </c>
      <c r="CF154" s="414">
        <f>IF(ISBLANK(AO154),0,1)</f>
        <v>0</v>
      </c>
      <c r="CG154" s="414">
        <f>IF(ISBLANK(AP154),0,1)</f>
        <v>0</v>
      </c>
      <c r="CH154" s="436">
        <f>IF(ISBLANK(AQ154),0,1)</f>
        <v>0</v>
      </c>
      <c r="CI154" s="435">
        <f>IF($W154="Dropped","-",DAYS360(X154,Y154,TRUE)/360)</f>
        <v>0.7416666666666667</v>
      </c>
      <c r="CJ154" s="416">
        <f>IF(OR($W154="Pipeline",$W154="Dropped"),"-",IF(OR($AA154="-",$AA154="n/a"),"-",DAYS360(Y154,AA154,TRUE)/360))</f>
        <v>0.53888888888888886</v>
      </c>
      <c r="CK154" s="416">
        <f>IF(OR($W154="Pipeline",$W154="Dropped"),"-",IF($AC154="-","-",IF(OR($AA154="-",$AA154="n/a"),DAYS360(Y154,AC154,TRUE)/360,DAYS360(AA154,AC154,TRUE)/360)))</f>
        <v>5.05</v>
      </c>
      <c r="CL154" s="416">
        <f>IF(OR($W154="Pipeline",$W154="Dropped"),"-",IF($AC154="-","-",DAYS360(X154,AC154,TRUE)/360))</f>
        <v>6.3305555555555557</v>
      </c>
      <c r="CM154" s="437">
        <f>IF(OR($W154="Pipeline",$W154="Dropped"),"-",IF($AC154="-","-",DAYS360(AB154,AC154,TRUE)/360))</f>
        <v>1</v>
      </c>
      <c r="CN154" s="344">
        <f>IF(W154="Closed",IF(AC154="-","-",YEAR(AC154)),"-")</f>
        <v>2001</v>
      </c>
      <c r="CO154" s="344" t="str">
        <f>IF(W154="Closed",IF(OR(BE154="S",BE154="MS",BE154="HS"),"S",IF(OR(BE154="U",BE154="MU",BE154="HU"),"U",IF(OR(BE154="NA",BE154="NR",BE154="NV",BE154="?",BE154="#"),"NR","-"))),"-")</f>
        <v>S</v>
      </c>
      <c r="CP154" s="249">
        <v>0</v>
      </c>
      <c r="CQ154" s="414">
        <v>1</v>
      </c>
      <c r="CR154" s="414">
        <v>0</v>
      </c>
      <c r="CS154" s="414">
        <v>0</v>
      </c>
      <c r="CT154" s="414">
        <v>0</v>
      </c>
      <c r="CU154" s="436">
        <v>0</v>
      </c>
      <c r="CV154" s="432" t="str">
        <f>IF(OR(DC154="-",DC154="",DC154="n/a"),"-",HYPERLINK(DC154,"PAD"))</f>
        <v>-</v>
      </c>
      <c r="CW154" s="417" t="str">
        <f>IF(OR(DD154="-",DD154="",DD154="n/a"),"-",HYPERLINK(DD154,"ICR"))</f>
        <v>ICR</v>
      </c>
      <c r="CX154" s="438" t="str">
        <f>IF(OR(DE154="-",DE154="",DE154="n/a"),"-",HYPERLINK(DE154,"IEG"))</f>
        <v>IEG</v>
      </c>
      <c r="CY154" s="687" t="str">
        <f>IF(OR(DF154="-",DF154="",DF154="n/a"),"-",HYPERLINK(DF154,"PPAR"))</f>
        <v>PPAR</v>
      </c>
      <c r="CZ154" s="665" t="str">
        <f>IF(OR(DG154="-",DG154="",DG154="n/a"),"-",HYPERLINK(DG154,"PCR"))</f>
        <v>-</v>
      </c>
      <c r="DA154" s="665" t="str">
        <f>IF(OR(DH154="-",DH154="",DH154="n/a"),"-",HYPERLINK(DH154,"PP"))</f>
        <v>-</v>
      </c>
      <c r="DB154" s="688" t="str">
        <f>IF(OR(DI154="-",DI154="",DI154="n/a"),"-",HYPERLINK(DI154,"TA"))</f>
        <v>-</v>
      </c>
      <c r="DC154" s="897" t="s">
        <v>33</v>
      </c>
      <c r="DD154" s="897" t="s">
        <v>10898</v>
      </c>
      <c r="DE154" s="897" t="s">
        <v>10899</v>
      </c>
      <c r="DF154" s="897" t="s">
        <v>10900</v>
      </c>
      <c r="DG154" s="897" t="s">
        <v>33</v>
      </c>
      <c r="DH154" s="897" t="s">
        <v>33</v>
      </c>
      <c r="DI154" s="897" t="s">
        <v>33</v>
      </c>
      <c r="DJ154" s="734"/>
    </row>
    <row r="155" spans="1:114" ht="14.1" customHeight="1" x14ac:dyDescent="0.25">
      <c r="A155" s="702">
        <f>ROW()-1</f>
        <v>154</v>
      </c>
      <c r="B155" s="710" t="s">
        <v>1219</v>
      </c>
      <c r="C155" s="711" t="str">
        <f>HYPERLINK(E155,"OP")</f>
        <v>OP</v>
      </c>
      <c r="D155" s="711" t="str">
        <f>HYPERLINK(F155,"Prj")</f>
        <v>Prj</v>
      </c>
      <c r="E155" s="704" t="s">
        <v>6128</v>
      </c>
      <c r="F155" s="415" t="s">
        <v>6129</v>
      </c>
      <c r="G155" s="414" t="s">
        <v>33</v>
      </c>
      <c r="H155" s="414" t="s">
        <v>33</v>
      </c>
      <c r="I155" s="694" t="s">
        <v>33</v>
      </c>
      <c r="J155" s="686" t="s">
        <v>1220</v>
      </c>
      <c r="K155" s="199" t="s">
        <v>33</v>
      </c>
      <c r="L155" s="693" t="s">
        <v>124</v>
      </c>
      <c r="M155" s="696" t="s">
        <v>600</v>
      </c>
      <c r="N155" s="732" t="s">
        <v>18</v>
      </c>
      <c r="O155" s="732" t="s">
        <v>30</v>
      </c>
      <c r="P155" s="1080" t="s">
        <v>1763</v>
      </c>
      <c r="Q155" s="1074" t="s">
        <v>33</v>
      </c>
      <c r="R155" s="698" t="s">
        <v>33</v>
      </c>
      <c r="S155" s="907" t="s">
        <v>3582</v>
      </c>
      <c r="T155" s="908" t="s">
        <v>3649</v>
      </c>
      <c r="U155" s="905" t="s">
        <v>1788</v>
      </c>
      <c r="V155" s="905" t="s">
        <v>10385</v>
      </c>
      <c r="W155" s="1068" t="s">
        <v>1773</v>
      </c>
      <c r="X155" s="1064">
        <v>35867</v>
      </c>
      <c r="Y155" s="1066">
        <v>36258</v>
      </c>
      <c r="Z155" s="1046">
        <v>1999</v>
      </c>
      <c r="AA155" s="1064">
        <v>36306</v>
      </c>
      <c r="AB155" s="1065">
        <v>38837</v>
      </c>
      <c r="AC155" s="1066">
        <v>38837</v>
      </c>
      <c r="AD155" s="638">
        <v>54.5</v>
      </c>
      <c r="AE155" s="639">
        <v>20.100000000000001</v>
      </c>
      <c r="AF155" s="744">
        <v>0</v>
      </c>
      <c r="AG155" s="690">
        <v>74.599999999999994</v>
      </c>
      <c r="AH155" s="747" t="s">
        <v>33</v>
      </c>
      <c r="AI155" s="744">
        <v>0</v>
      </c>
      <c r="AJ155" s="1099">
        <v>74.599999999999994</v>
      </c>
      <c r="AK155" s="1100">
        <v>73.859187360000007</v>
      </c>
      <c r="AL155" s="646"/>
      <c r="AM155" s="647"/>
      <c r="AN155" s="647">
        <v>2</v>
      </c>
      <c r="AO155" s="647"/>
      <c r="AP155" s="647"/>
      <c r="AQ155" s="648"/>
      <c r="AR155" s="779" t="s">
        <v>4057</v>
      </c>
      <c r="AS155" s="781">
        <f>AT155+AU155</f>
        <v>4.7699999999999996</v>
      </c>
      <c r="AT155" s="781">
        <v>4.7699999999999996</v>
      </c>
      <c r="AU155" s="782">
        <v>0</v>
      </c>
      <c r="AV155" s="686" t="s">
        <v>4058</v>
      </c>
      <c r="AW155" s="686" t="s">
        <v>1991</v>
      </c>
      <c r="AX155" s="686" t="s">
        <v>4056</v>
      </c>
      <c r="AY155" s="819">
        <v>38838</v>
      </c>
      <c r="AZ155" s="721" t="s">
        <v>26</v>
      </c>
      <c r="BA155" s="721" t="s">
        <v>26</v>
      </c>
      <c r="BB155" s="625" t="s">
        <v>26</v>
      </c>
      <c r="BC155" s="626" t="s">
        <v>26</v>
      </c>
      <c r="BD155" s="633" t="s">
        <v>26</v>
      </c>
      <c r="BE155" s="625" t="s">
        <v>26</v>
      </c>
      <c r="BF155" s="626" t="s">
        <v>26</v>
      </c>
      <c r="BG155" s="633" t="s">
        <v>26</v>
      </c>
      <c r="BH155" s="905" t="s">
        <v>4515</v>
      </c>
      <c r="BI155" s="903" t="s">
        <v>4704</v>
      </c>
      <c r="BJ155" s="905" t="s">
        <v>4493</v>
      </c>
      <c r="BK155" s="903" t="s">
        <v>4705</v>
      </c>
      <c r="BL155" s="905" t="s">
        <v>4503</v>
      </c>
      <c r="BM155" s="903" t="s">
        <v>4703</v>
      </c>
      <c r="BN155" s="905" t="s">
        <v>4525</v>
      </c>
      <c r="BO155" s="903" t="s">
        <v>10476</v>
      </c>
      <c r="BP155" s="905" t="s">
        <v>4485</v>
      </c>
      <c r="BQ155" s="903" t="s">
        <v>10472</v>
      </c>
      <c r="BR155" s="909">
        <v>65</v>
      </c>
      <c r="BS155" s="903" t="s">
        <v>4509</v>
      </c>
      <c r="BT155" s="909">
        <v>78</v>
      </c>
      <c r="BU155" s="903" t="s">
        <v>4511</v>
      </c>
      <c r="BV155" s="909">
        <v>57</v>
      </c>
      <c r="BW155" s="903" t="s">
        <v>4527</v>
      </c>
      <c r="BX155" s="909">
        <v>25</v>
      </c>
      <c r="BY155" s="903" t="s">
        <v>4489</v>
      </c>
      <c r="BZ155" s="909">
        <v>26</v>
      </c>
      <c r="CA155" s="903" t="s">
        <v>4517</v>
      </c>
      <c r="CB155" s="340">
        <v>10</v>
      </c>
      <c r="CC155" s="249">
        <f>IF(ISBLANK(AL155),0,1)</f>
        <v>0</v>
      </c>
      <c r="CD155" s="414">
        <f>IF(ISBLANK(AM155),0,1)</f>
        <v>0</v>
      </c>
      <c r="CE155" s="414">
        <f>IF(ISBLANK(AN155),0,1)</f>
        <v>1</v>
      </c>
      <c r="CF155" s="414">
        <f>IF(ISBLANK(AO155),0,1)</f>
        <v>0</v>
      </c>
      <c r="CG155" s="414">
        <f>IF(ISBLANK(AP155),0,1)</f>
        <v>0</v>
      </c>
      <c r="CH155" s="436">
        <f>IF(ISBLANK(AQ155),0,1)</f>
        <v>0</v>
      </c>
      <c r="CI155" s="435">
        <f>IF($W155="Dropped","-",DAYS360(X155,Y155,TRUE)/360)</f>
        <v>1.0694444444444444</v>
      </c>
      <c r="CJ155" s="416">
        <f>IF(OR($W155="Pipeline",$W155="Dropped"),"-",IF(OR($AA155="-",$AA155="n/a"),"-",DAYS360(Y155,AA155,TRUE)/360))</f>
        <v>0.13333333333333333</v>
      </c>
      <c r="CK155" s="416">
        <f>IF(OR($W155="Pipeline",$W155="Dropped"),"-",IF($AC155="-","-",IF(OR($AA155="-",$AA155="n/a"),DAYS360(Y155,AC155,TRUE)/360,DAYS360(AA155,AC155,TRUE)/360)))</f>
        <v>6.927777777777778</v>
      </c>
      <c r="CL155" s="416">
        <f>IF(OR($W155="Pipeline",$W155="Dropped"),"-",IF($AC155="-","-",DAYS360(X155,AC155,TRUE)/360))</f>
        <v>8.1305555555555564</v>
      </c>
      <c r="CM155" s="437">
        <f>IF(OR($W155="Pipeline",$W155="Dropped"),"-",IF($AC155="-","-",DAYS360(AB155,AC155,TRUE)/360))</f>
        <v>0</v>
      </c>
      <c r="CN155" s="344">
        <f>IF(W155="Closed",IF(AC155="-","-",YEAR(AC155)),"-")</f>
        <v>2006</v>
      </c>
      <c r="CO155" s="344" t="str">
        <f>IF(W155="Closed",IF(OR(BE155="S",BE155="MS",BE155="HS"),"S",IF(OR(BE155="U",BE155="MU",BE155="HU"),"U",IF(OR(BE155="NA",BE155="NR",BE155="NV",BE155="?",BE155="#"),"NR","-"))),"-")</f>
        <v>S</v>
      </c>
      <c r="CP155" s="249" t="s">
        <v>33</v>
      </c>
      <c r="CQ155" s="414" t="s">
        <v>33</v>
      </c>
      <c r="CR155" s="414" t="s">
        <v>33</v>
      </c>
      <c r="CS155" s="414" t="s">
        <v>33</v>
      </c>
      <c r="CT155" s="414" t="s">
        <v>33</v>
      </c>
      <c r="CU155" s="436" t="s">
        <v>33</v>
      </c>
      <c r="CV155" s="432" t="str">
        <f>IF(OR(DC155="-",DC155="",DC155="n/a"),"-",HYPERLINK(DC155,"PAD"))</f>
        <v>PAD</v>
      </c>
      <c r="CW155" s="417" t="str">
        <f>IF(OR(DD155="-",DD155="",DD155="n/a"),"-",HYPERLINK(DD155,"ICR"))</f>
        <v>ICR</v>
      </c>
      <c r="CX155" s="438" t="str">
        <f>IF(OR(DE155="-",DE155="",DE155="n/a"),"-",HYPERLINK(DE155,"IEG"))</f>
        <v>IEG</v>
      </c>
      <c r="CY155" s="687" t="str">
        <f>IF(OR(DF155="-",DF155="",DF155="n/a"),"-",HYPERLINK(DF155,"PPAR"))</f>
        <v>-</v>
      </c>
      <c r="CZ155" s="665" t="str">
        <f>IF(OR(DG155="-",DG155="",DG155="n/a"),"-",HYPERLINK(DG155,"PCR"))</f>
        <v>-</v>
      </c>
      <c r="DA155" s="665" t="str">
        <f>IF(OR(DH155="-",DH155="",DH155="n/a"),"-",HYPERLINK(DH155,"PP"))</f>
        <v>-</v>
      </c>
      <c r="DB155" s="688" t="str">
        <f>IF(OR(DI155="-",DI155="",DI155="n/a"),"-",HYPERLINK(DI155,"TA"))</f>
        <v>-</v>
      </c>
      <c r="DC155" s="897" t="s">
        <v>10901</v>
      </c>
      <c r="DD155" s="897" t="s">
        <v>10902</v>
      </c>
      <c r="DE155" s="897" t="s">
        <v>10903</v>
      </c>
      <c r="DF155" s="897" t="s">
        <v>33</v>
      </c>
      <c r="DG155" s="897" t="s">
        <v>33</v>
      </c>
      <c r="DH155" s="897" t="s">
        <v>33</v>
      </c>
      <c r="DI155" s="897" t="s">
        <v>33</v>
      </c>
      <c r="DJ155" s="806"/>
    </row>
    <row r="156" spans="1:114" ht="14.1" customHeight="1" x14ac:dyDescent="0.25">
      <c r="A156" s="702">
        <f>ROW()-1</f>
        <v>155</v>
      </c>
      <c r="B156" s="713" t="s">
        <v>8082</v>
      </c>
      <c r="C156" s="711" t="str">
        <f>HYPERLINK(E156,"OP")</f>
        <v>OP</v>
      </c>
      <c r="D156" s="711" t="str">
        <f>HYPERLINK(F156,"Prj")</f>
        <v>Prj</v>
      </c>
      <c r="E156" s="631" t="s">
        <v>8749</v>
      </c>
      <c r="F156" s="413" t="s">
        <v>8750</v>
      </c>
      <c r="G156" s="414" t="s">
        <v>33</v>
      </c>
      <c r="H156" s="414" t="s">
        <v>33</v>
      </c>
      <c r="I156" s="694" t="s">
        <v>33</v>
      </c>
      <c r="J156" s="697" t="s">
        <v>8083</v>
      </c>
      <c r="K156" s="727" t="s">
        <v>33</v>
      </c>
      <c r="L156" s="736" t="s">
        <v>193</v>
      </c>
      <c r="M156" s="697" t="s">
        <v>387</v>
      </c>
      <c r="N156" s="736" t="s">
        <v>18</v>
      </c>
      <c r="O156" s="736" t="s">
        <v>30</v>
      </c>
      <c r="P156" s="1080" t="s">
        <v>19</v>
      </c>
      <c r="Q156" s="1074" t="s">
        <v>33</v>
      </c>
      <c r="R156" s="698" t="s">
        <v>3888</v>
      </c>
      <c r="S156" s="1041" t="s">
        <v>33</v>
      </c>
      <c r="T156" s="908" t="s">
        <v>3524</v>
      </c>
      <c r="U156" s="905" t="s">
        <v>585</v>
      </c>
      <c r="V156" s="905" t="s">
        <v>13821</v>
      </c>
      <c r="W156" s="1068" t="s">
        <v>1773</v>
      </c>
      <c r="X156" s="1064">
        <v>35901</v>
      </c>
      <c r="Y156" s="1066">
        <v>36111</v>
      </c>
      <c r="Z156" s="1046">
        <v>1999</v>
      </c>
      <c r="AA156" s="1064">
        <v>36221</v>
      </c>
      <c r="AB156" s="1065">
        <v>37802</v>
      </c>
      <c r="AC156" s="1066">
        <v>37986</v>
      </c>
      <c r="AD156" s="1049">
        <v>50</v>
      </c>
      <c r="AE156" s="746">
        <v>0</v>
      </c>
      <c r="AF156" s="744">
        <v>0</v>
      </c>
      <c r="AG156" s="690">
        <v>50</v>
      </c>
      <c r="AH156" s="747" t="s">
        <v>33</v>
      </c>
      <c r="AI156" s="744">
        <v>0</v>
      </c>
      <c r="AJ156" s="1101">
        <v>50</v>
      </c>
      <c r="AK156" s="1102">
        <v>50</v>
      </c>
      <c r="AL156" s="1085"/>
      <c r="AM156" s="632"/>
      <c r="AN156" s="632">
        <v>4</v>
      </c>
      <c r="AO156" s="632"/>
      <c r="AP156" s="632"/>
      <c r="AQ156" s="757"/>
      <c r="AR156" s="778" t="s">
        <v>9266</v>
      </c>
      <c r="AS156" s="784">
        <f>AT156+AU156</f>
        <v>0.7</v>
      </c>
      <c r="AT156" s="784">
        <v>0.7</v>
      </c>
      <c r="AU156" s="785">
        <v>0</v>
      </c>
      <c r="AV156" s="806" t="s">
        <v>9267</v>
      </c>
      <c r="AW156" s="697" t="s">
        <v>8084</v>
      </c>
      <c r="AX156" s="697" t="s">
        <v>8085</v>
      </c>
      <c r="AY156" s="823" t="s">
        <v>33</v>
      </c>
      <c r="AZ156" s="736"/>
      <c r="BA156" s="736"/>
      <c r="BB156" s="840" t="s">
        <v>26</v>
      </c>
      <c r="BC156" s="841" t="s">
        <v>26</v>
      </c>
      <c r="BD156" s="846" t="s">
        <v>33</v>
      </c>
      <c r="BE156" s="840" t="s">
        <v>22</v>
      </c>
      <c r="BF156" s="841" t="s">
        <v>26</v>
      </c>
      <c r="BG156" s="842" t="s">
        <v>26</v>
      </c>
      <c r="BH156" s="905" t="s">
        <v>4518</v>
      </c>
      <c r="BI156" s="903" t="s">
        <v>10475</v>
      </c>
      <c r="BJ156" s="905" t="s">
        <v>4568</v>
      </c>
      <c r="BK156" s="903" t="s">
        <v>10484</v>
      </c>
      <c r="BL156" s="905" t="s">
        <v>13077</v>
      </c>
      <c r="BM156" s="903" t="s">
        <v>9680</v>
      </c>
      <c r="BN156" s="905" t="s">
        <v>13072</v>
      </c>
      <c r="BO156" s="903" t="s">
        <v>4508</v>
      </c>
      <c r="BP156" s="905" t="s">
        <v>1374</v>
      </c>
      <c r="BQ156" s="903" t="s">
        <v>4581</v>
      </c>
      <c r="BR156" s="909">
        <v>51</v>
      </c>
      <c r="BS156" s="903" t="s">
        <v>4520</v>
      </c>
      <c r="BT156" s="909">
        <v>56</v>
      </c>
      <c r="BU156" s="903" t="s">
        <v>4566</v>
      </c>
      <c r="BV156" s="909">
        <v>78</v>
      </c>
      <c r="BW156" s="903" t="s">
        <v>4511</v>
      </c>
      <c r="BX156" s="909">
        <v>57</v>
      </c>
      <c r="BY156" s="903" t="s">
        <v>4527</v>
      </c>
      <c r="BZ156" s="909">
        <v>60</v>
      </c>
      <c r="CA156" s="903" t="s">
        <v>4531</v>
      </c>
      <c r="CB156" s="340">
        <v>10</v>
      </c>
      <c r="CC156" s="249">
        <f>IF(ISBLANK(AL156),0,1)</f>
        <v>0</v>
      </c>
      <c r="CD156" s="414">
        <f>IF(ISBLANK(AM156),0,1)</f>
        <v>0</v>
      </c>
      <c r="CE156" s="414">
        <f>IF(ISBLANK(AN156),0,1)</f>
        <v>1</v>
      </c>
      <c r="CF156" s="414">
        <f>IF(ISBLANK(AO156),0,1)</f>
        <v>0</v>
      </c>
      <c r="CG156" s="414">
        <f>IF(ISBLANK(AP156),0,1)</f>
        <v>0</v>
      </c>
      <c r="CH156" s="436">
        <f>IF(ISBLANK(AQ156),0,1)</f>
        <v>0</v>
      </c>
      <c r="CI156" s="435">
        <f>IF($W156="Dropped","-",DAYS360(X156,Y156,TRUE)/360)</f>
        <v>0.57222222222222219</v>
      </c>
      <c r="CJ156" s="416">
        <f>IF(OR($W156="Pipeline",$W156="Dropped"),"-",IF(OR($AA156="-",$AA156="n/a"),"-",DAYS360(Y156,AA156,TRUE)/360))</f>
        <v>0.30555555555555558</v>
      </c>
      <c r="CK156" s="416">
        <f>IF(OR($W156="Pipeline",$W156="Dropped"),"-",IF($AC156="-","-",IF(OR($AA156="-",$AA156="n/a"),DAYS360(Y156,AC156,TRUE)/360,DAYS360(AA156,AC156,TRUE)/360)))</f>
        <v>4.8277777777777775</v>
      </c>
      <c r="CL156" s="416">
        <f>IF(OR($W156="Pipeline",$W156="Dropped"),"-",IF($AC156="-","-",DAYS360(X156,AC156,TRUE)/360))</f>
        <v>5.7055555555555557</v>
      </c>
      <c r="CM156" s="437">
        <f>IF(OR($W156="Pipeline",$W156="Dropped"),"-",IF($AC156="-","-",DAYS360(AB156,AC156,TRUE)/360))</f>
        <v>0.5</v>
      </c>
      <c r="CN156" s="344">
        <f>IF(W156="Closed",IF(AC156="-","-",YEAR(AC156)),"-")</f>
        <v>2003</v>
      </c>
      <c r="CO156" s="344" t="str">
        <f>IF(W156="Closed",IF(OR(BE156="S",BE156="MS",BE156="HS"),"S",IF(OR(BE156="U",BE156="MU",BE156="HU"),"U",IF(OR(BE156="NA",BE156="NR",BE156="NV",BE156="?",BE156="#"),"NR","-"))),"-")</f>
        <v>S</v>
      </c>
      <c r="CP156" s="249">
        <v>0</v>
      </c>
      <c r="CQ156" s="414">
        <v>1</v>
      </c>
      <c r="CR156" s="414">
        <v>4</v>
      </c>
      <c r="CS156" s="414">
        <v>0</v>
      </c>
      <c r="CT156" s="414">
        <v>0</v>
      </c>
      <c r="CU156" s="436">
        <v>0</v>
      </c>
      <c r="CV156" s="432" t="str">
        <f>IF(OR(DC156="-",DC156="",DC156="n/a"),"-",HYPERLINK(DC156,"PAD"))</f>
        <v>PAD</v>
      </c>
      <c r="CW156" s="417" t="str">
        <f>IF(OR(DD156="-",DD156="",DD156="n/a"),"-",HYPERLINK(DD156,"ICR"))</f>
        <v>ICR</v>
      </c>
      <c r="CX156" s="438" t="str">
        <f>IF(OR(DE156="-",DE156="",DE156="n/a"),"-",HYPERLINK(DE156,"IEG"))</f>
        <v>IEG</v>
      </c>
      <c r="CY156" s="687" t="str">
        <f>IF(OR(DF156="-",DF156="",DF156="n/a"),"-",HYPERLINK(DF156,"PPAR"))</f>
        <v>-</v>
      </c>
      <c r="CZ156" s="665" t="str">
        <f>IF(OR(DG156="-",DG156="",DG156="n/a"),"-",HYPERLINK(DG156,"PCR"))</f>
        <v>-</v>
      </c>
      <c r="DA156" s="665" t="str">
        <f>IF(OR(DH156="-",DH156="",DH156="n/a"),"-",HYPERLINK(DH156,"PP"))</f>
        <v>-</v>
      </c>
      <c r="DB156" s="688" t="str">
        <f>IF(OR(DI156="-",DI156="",DI156="n/a"),"-",HYPERLINK(DI156,"TA"))</f>
        <v>-</v>
      </c>
      <c r="DC156" s="897" t="s">
        <v>10904</v>
      </c>
      <c r="DD156" s="897" t="s">
        <v>10905</v>
      </c>
      <c r="DE156" s="897" t="s">
        <v>10906</v>
      </c>
      <c r="DF156" s="897" t="s">
        <v>33</v>
      </c>
      <c r="DG156" s="897" t="s">
        <v>33</v>
      </c>
      <c r="DH156" s="897" t="s">
        <v>33</v>
      </c>
      <c r="DI156" s="897" t="s">
        <v>33</v>
      </c>
      <c r="DJ156" s="806"/>
    </row>
    <row r="157" spans="1:114" ht="14.1" customHeight="1" x14ac:dyDescent="0.25">
      <c r="A157" s="703">
        <f>ROW()-1</f>
        <v>156</v>
      </c>
      <c r="B157" s="710" t="s">
        <v>958</v>
      </c>
      <c r="C157" s="711" t="str">
        <f>HYPERLINK(E157,"OP")</f>
        <v>OP</v>
      </c>
      <c r="D157" s="711" t="str">
        <f>HYPERLINK(F157,"Prj")</f>
        <v>Prj</v>
      </c>
      <c r="E157" s="704" t="s">
        <v>6130</v>
      </c>
      <c r="F157" s="415" t="s">
        <v>6131</v>
      </c>
      <c r="G157" s="414" t="s">
        <v>33</v>
      </c>
      <c r="H157" s="414" t="s">
        <v>33</v>
      </c>
      <c r="I157" s="694" t="s">
        <v>33</v>
      </c>
      <c r="J157" s="686" t="s">
        <v>959</v>
      </c>
      <c r="K157" s="199" t="s">
        <v>33</v>
      </c>
      <c r="L157" s="693" t="s">
        <v>193</v>
      </c>
      <c r="M157" s="696" t="s">
        <v>215</v>
      </c>
      <c r="N157" s="732" t="s">
        <v>18</v>
      </c>
      <c r="O157" s="732" t="s">
        <v>71</v>
      </c>
      <c r="P157" s="1080" t="s">
        <v>1763</v>
      </c>
      <c r="Q157" s="1074" t="s">
        <v>33</v>
      </c>
      <c r="R157" s="698" t="s">
        <v>33</v>
      </c>
      <c r="S157" s="907" t="s">
        <v>3574</v>
      </c>
      <c r="T157" s="908" t="s">
        <v>3650</v>
      </c>
      <c r="U157" s="905" t="s">
        <v>583</v>
      </c>
      <c r="V157" s="905" t="s">
        <v>10387</v>
      </c>
      <c r="W157" s="1068" t="s">
        <v>1773</v>
      </c>
      <c r="X157" s="1064">
        <v>35550</v>
      </c>
      <c r="Y157" s="1066">
        <v>35950</v>
      </c>
      <c r="Z157" s="1046">
        <v>1998</v>
      </c>
      <c r="AA157" s="1064">
        <v>36340</v>
      </c>
      <c r="AB157" s="1065">
        <v>37072</v>
      </c>
      <c r="AC157" s="1066">
        <v>37256</v>
      </c>
      <c r="AD157" s="638">
        <v>115</v>
      </c>
      <c r="AE157" s="639">
        <v>0</v>
      </c>
      <c r="AF157" s="744">
        <v>0</v>
      </c>
      <c r="AG157" s="690">
        <v>115</v>
      </c>
      <c r="AH157" s="747" t="s">
        <v>33</v>
      </c>
      <c r="AI157" s="744">
        <v>0</v>
      </c>
      <c r="AJ157" s="1099">
        <v>115</v>
      </c>
      <c r="AK157" s="1100">
        <v>115</v>
      </c>
      <c r="AL157" s="646"/>
      <c r="AM157" s="647"/>
      <c r="AN157" s="647">
        <v>2</v>
      </c>
      <c r="AO157" s="647"/>
      <c r="AP157" s="647"/>
      <c r="AQ157" s="648"/>
      <c r="AR157" s="779" t="s">
        <v>4059</v>
      </c>
      <c r="AS157" s="781">
        <f>AT157+AU157</f>
        <v>9</v>
      </c>
      <c r="AT157" s="781">
        <v>8.5</v>
      </c>
      <c r="AU157" s="782">
        <v>0.5</v>
      </c>
      <c r="AV157" s="686" t="s">
        <v>4060</v>
      </c>
      <c r="AW157" s="686" t="s">
        <v>1906</v>
      </c>
      <c r="AX157" s="686" t="s">
        <v>2189</v>
      </c>
      <c r="AY157" s="819">
        <v>37239</v>
      </c>
      <c r="AZ157" s="721" t="s">
        <v>26</v>
      </c>
      <c r="BA157" s="693" t="s">
        <v>26</v>
      </c>
      <c r="BB157" s="625" t="s">
        <v>26</v>
      </c>
      <c r="BC157" s="626" t="s">
        <v>26</v>
      </c>
      <c r="BD157" s="633" t="s">
        <v>26</v>
      </c>
      <c r="BE157" s="625" t="s">
        <v>26</v>
      </c>
      <c r="BF157" s="626" t="s">
        <v>26</v>
      </c>
      <c r="BG157" s="633" t="s">
        <v>26</v>
      </c>
      <c r="BH157" s="905" t="s">
        <v>4503</v>
      </c>
      <c r="BI157" s="903" t="s">
        <v>4703</v>
      </c>
      <c r="BJ157" s="905" t="s">
        <v>4493</v>
      </c>
      <c r="BK157" s="903" t="s">
        <v>4705</v>
      </c>
      <c r="BL157" s="905" t="s">
        <v>4515</v>
      </c>
      <c r="BM157" s="903" t="s">
        <v>4704</v>
      </c>
      <c r="BN157" s="905" t="s">
        <v>4525</v>
      </c>
      <c r="BO157" s="903" t="s">
        <v>10476</v>
      </c>
      <c r="BP157" s="905" t="s">
        <v>4485</v>
      </c>
      <c r="BQ157" s="903" t="s">
        <v>10472</v>
      </c>
      <c r="BR157" s="909">
        <v>65</v>
      </c>
      <c r="BS157" s="903" t="s">
        <v>4509</v>
      </c>
      <c r="BT157" s="909">
        <v>71</v>
      </c>
      <c r="BU157" s="903" t="s">
        <v>4521</v>
      </c>
      <c r="BV157" s="909">
        <v>78</v>
      </c>
      <c r="BW157" s="903" t="s">
        <v>4511</v>
      </c>
      <c r="BX157" s="909">
        <v>57</v>
      </c>
      <c r="BY157" s="903" t="s">
        <v>4527</v>
      </c>
      <c r="BZ157" s="909">
        <v>60</v>
      </c>
      <c r="CA157" s="903" t="s">
        <v>4531</v>
      </c>
      <c r="CB157" s="340">
        <v>10</v>
      </c>
      <c r="CC157" s="249">
        <f>IF(ISBLANK(AL157),0,1)</f>
        <v>0</v>
      </c>
      <c r="CD157" s="414">
        <f>IF(ISBLANK(AM157),0,1)</f>
        <v>0</v>
      </c>
      <c r="CE157" s="414">
        <f>IF(ISBLANK(AN157),0,1)</f>
        <v>1</v>
      </c>
      <c r="CF157" s="414">
        <f>IF(ISBLANK(AO157),0,1)</f>
        <v>0</v>
      </c>
      <c r="CG157" s="414">
        <f>IF(ISBLANK(AP157),0,1)</f>
        <v>0</v>
      </c>
      <c r="CH157" s="436">
        <f>IF(ISBLANK(AQ157),0,1)</f>
        <v>0</v>
      </c>
      <c r="CI157" s="435">
        <f>IF($W157="Dropped","-",DAYS360(X157,Y157,TRUE)/360)</f>
        <v>1.0944444444444446</v>
      </c>
      <c r="CJ157" s="416">
        <f>IF(OR($W157="Pipeline",$W157="Dropped"),"-",IF(OR($AA157="-",$AA157="n/a"),"-",DAYS360(Y157,AA157,TRUE)/360))</f>
        <v>1.0694444444444444</v>
      </c>
      <c r="CK157" s="416">
        <f>IF(OR($W157="Pipeline",$W157="Dropped"),"-",IF($AC157="-","-",IF(OR($AA157="-",$AA157="n/a"),DAYS360(Y157,AC157,TRUE)/360,DAYS360(AA157,AC157,TRUE)/360)))</f>
        <v>2.5027777777777778</v>
      </c>
      <c r="CL157" s="416">
        <f>IF(OR($W157="Pipeline",$W157="Dropped"),"-",IF($AC157="-","-",DAYS360(X157,AC157,TRUE)/360))</f>
        <v>4.666666666666667</v>
      </c>
      <c r="CM157" s="437">
        <f>IF(OR($W157="Pipeline",$W157="Dropped"),"-",IF($AC157="-","-",DAYS360(AB157,AC157,TRUE)/360))</f>
        <v>0.5</v>
      </c>
      <c r="CN157" s="344">
        <f>IF(W157="Closed",IF(AC157="-","-",YEAR(AC157)),"-")</f>
        <v>2001</v>
      </c>
      <c r="CO157" s="344" t="str">
        <f>IF(W157="Closed",IF(OR(BE157="S",BE157="MS",BE157="HS"),"S",IF(OR(BE157="U",BE157="MU",BE157="HU"),"U",IF(OR(BE157="NA",BE157="NR",BE157="NV",BE157="?",BE157="#"),"NR","-"))),"-")</f>
        <v>S</v>
      </c>
      <c r="CP157" s="249">
        <v>0</v>
      </c>
      <c r="CQ157" s="414">
        <v>0</v>
      </c>
      <c r="CR157" s="414">
        <v>1</v>
      </c>
      <c r="CS157" s="414">
        <v>0</v>
      </c>
      <c r="CT157" s="414">
        <v>0</v>
      </c>
      <c r="CU157" s="436">
        <v>0</v>
      </c>
      <c r="CV157" s="432" t="str">
        <f>IF(OR(DC157="-",DC157="",DC157="n/a"),"-",HYPERLINK(DC157,"PAD"))</f>
        <v>PAD</v>
      </c>
      <c r="CW157" s="417" t="str">
        <f>IF(OR(DD157="-",DD157="",DD157="n/a"),"-",HYPERLINK(DD157,"ICR"))</f>
        <v>ICR</v>
      </c>
      <c r="CX157" s="438" t="str">
        <f>IF(OR(DE157="-",DE157="",DE157="n/a"),"-",HYPERLINK(DE157,"IEG"))</f>
        <v>IEG</v>
      </c>
      <c r="CY157" s="687" t="str">
        <f>IF(OR(DF157="-",DF157="",DF157="n/a"),"-",HYPERLINK(DF157,"PPAR"))</f>
        <v>-</v>
      </c>
      <c r="CZ157" s="665" t="str">
        <f>IF(OR(DG157="-",DG157="",DG157="n/a"),"-",HYPERLINK(DG157,"PCR"))</f>
        <v>-</v>
      </c>
      <c r="DA157" s="665" t="str">
        <f>IF(OR(DH157="-",DH157="",DH157="n/a"),"-",HYPERLINK(DH157,"PP"))</f>
        <v>-</v>
      </c>
      <c r="DB157" s="688" t="str">
        <f>IF(OR(DI157="-",DI157="",DI157="n/a"),"-",HYPERLINK(DI157,"TA"))</f>
        <v>-</v>
      </c>
      <c r="DC157" s="897" t="s">
        <v>10907</v>
      </c>
      <c r="DD157" s="897" t="s">
        <v>10908</v>
      </c>
      <c r="DE157" s="897" t="s">
        <v>10909</v>
      </c>
      <c r="DF157" s="897" t="s">
        <v>33</v>
      </c>
      <c r="DG157" s="897" t="s">
        <v>33</v>
      </c>
      <c r="DH157" s="897" t="s">
        <v>33</v>
      </c>
      <c r="DI157" s="897" t="s">
        <v>33</v>
      </c>
      <c r="DJ157" s="734"/>
    </row>
    <row r="158" spans="1:114" ht="14.1" customHeight="1" x14ac:dyDescent="0.25">
      <c r="A158" s="702">
        <f>ROW()-1</f>
        <v>157</v>
      </c>
      <c r="B158" s="713" t="s">
        <v>7786</v>
      </c>
      <c r="C158" s="711" t="str">
        <f>HYPERLINK(E158,"OP")</f>
        <v>OP</v>
      </c>
      <c r="D158" s="711" t="str">
        <f>HYPERLINK(F158,"Prj")</f>
        <v>Prj</v>
      </c>
      <c r="E158" s="631" t="s">
        <v>8567</v>
      </c>
      <c r="F158" s="413" t="s">
        <v>8568</v>
      </c>
      <c r="G158" s="414" t="s">
        <v>33</v>
      </c>
      <c r="H158" s="414" t="s">
        <v>33</v>
      </c>
      <c r="I158" s="694" t="s">
        <v>33</v>
      </c>
      <c r="J158" s="697" t="s">
        <v>7787</v>
      </c>
      <c r="K158" s="727" t="s">
        <v>33</v>
      </c>
      <c r="L158" s="736" t="s">
        <v>153</v>
      </c>
      <c r="M158" s="697" t="s">
        <v>353</v>
      </c>
      <c r="N158" s="736" t="s">
        <v>18</v>
      </c>
      <c r="O158" s="736" t="s">
        <v>30</v>
      </c>
      <c r="P158" s="1080" t="s">
        <v>36</v>
      </c>
      <c r="Q158" s="1074" t="s">
        <v>33</v>
      </c>
      <c r="R158" s="698" t="s">
        <v>33</v>
      </c>
      <c r="S158" s="1041" t="s">
        <v>33</v>
      </c>
      <c r="T158" s="908" t="s">
        <v>7595</v>
      </c>
      <c r="U158" s="905" t="s">
        <v>13822</v>
      </c>
      <c r="V158" s="905" t="s">
        <v>1415</v>
      </c>
      <c r="W158" s="1068" t="s">
        <v>1773</v>
      </c>
      <c r="X158" s="1064">
        <v>36516</v>
      </c>
      <c r="Y158" s="1066">
        <v>37469</v>
      </c>
      <c r="Z158" s="1046">
        <v>2003</v>
      </c>
      <c r="AA158" s="1064">
        <v>37747</v>
      </c>
      <c r="AB158" s="1065">
        <v>39447</v>
      </c>
      <c r="AC158" s="1066">
        <v>41090</v>
      </c>
      <c r="AD158" s="1049">
        <v>0</v>
      </c>
      <c r="AE158" s="746">
        <v>20.3</v>
      </c>
      <c r="AF158" s="744">
        <v>0</v>
      </c>
      <c r="AG158" s="690">
        <v>20.3</v>
      </c>
      <c r="AH158" s="747">
        <v>4.46</v>
      </c>
      <c r="AI158" s="744">
        <v>0</v>
      </c>
      <c r="AJ158" s="1101">
        <v>20.3</v>
      </c>
      <c r="AK158" s="1102">
        <v>22.923060240000002</v>
      </c>
      <c r="AL158" s="1085"/>
      <c r="AM158" s="632"/>
      <c r="AN158" s="632">
        <v>3</v>
      </c>
      <c r="AO158" s="632"/>
      <c r="AP158" s="632"/>
      <c r="AQ158" s="757"/>
      <c r="AR158" s="778" t="s">
        <v>9172</v>
      </c>
      <c r="AS158" s="784">
        <f>AT158+AU158</f>
        <v>4.0999999999999996</v>
      </c>
      <c r="AT158" s="784">
        <v>4.0999999999999996</v>
      </c>
      <c r="AU158" s="785">
        <v>0</v>
      </c>
      <c r="AV158" s="734" t="s">
        <v>9097</v>
      </c>
      <c r="AW158" s="697" t="s">
        <v>5487</v>
      </c>
      <c r="AX158" s="697" t="s">
        <v>7788</v>
      </c>
      <c r="AY158" s="823">
        <v>41086</v>
      </c>
      <c r="AZ158" s="736" t="s">
        <v>22</v>
      </c>
      <c r="BA158" s="736" t="s">
        <v>26</v>
      </c>
      <c r="BB158" s="840" t="s">
        <v>22</v>
      </c>
      <c r="BC158" s="841" t="s">
        <v>22</v>
      </c>
      <c r="BD158" s="842" t="s">
        <v>22</v>
      </c>
      <c r="BE158" s="840" t="s">
        <v>22</v>
      </c>
      <c r="BF158" s="841" t="s">
        <v>22</v>
      </c>
      <c r="BG158" s="842" t="s">
        <v>22</v>
      </c>
      <c r="BH158" s="905" t="s">
        <v>13072</v>
      </c>
      <c r="BI158" s="903" t="s">
        <v>4508</v>
      </c>
      <c r="BJ158" s="905" t="s">
        <v>4485</v>
      </c>
      <c r="BK158" s="903" t="s">
        <v>10472</v>
      </c>
      <c r="BL158" s="905" t="s">
        <v>13075</v>
      </c>
      <c r="BM158" s="903" t="s">
        <v>13771</v>
      </c>
      <c r="BN158" s="905" t="s">
        <v>0</v>
      </c>
      <c r="BO158" s="903" t="s">
        <v>0</v>
      </c>
      <c r="BP158" s="905" t="s">
        <v>0</v>
      </c>
      <c r="BQ158" s="903" t="s">
        <v>0</v>
      </c>
      <c r="BR158" s="909">
        <v>67</v>
      </c>
      <c r="BS158" s="903" t="s">
        <v>4577</v>
      </c>
      <c r="BT158" s="909">
        <v>78</v>
      </c>
      <c r="BU158" s="903" t="s">
        <v>4511</v>
      </c>
      <c r="BV158" s="909">
        <v>63</v>
      </c>
      <c r="BW158" s="903" t="s">
        <v>4512</v>
      </c>
      <c r="BX158" s="909">
        <v>69</v>
      </c>
      <c r="BY158" s="903" t="s">
        <v>4598</v>
      </c>
      <c r="BZ158" s="909">
        <v>33</v>
      </c>
      <c r="CA158" s="903" t="s">
        <v>4498</v>
      </c>
      <c r="CB158" s="340">
        <v>10</v>
      </c>
      <c r="CC158" s="249">
        <f>IF(ISBLANK(AL158),0,1)</f>
        <v>0</v>
      </c>
      <c r="CD158" s="414">
        <f>IF(ISBLANK(AM158),0,1)</f>
        <v>0</v>
      </c>
      <c r="CE158" s="414">
        <f>IF(ISBLANK(AN158),0,1)</f>
        <v>1</v>
      </c>
      <c r="CF158" s="414">
        <f>IF(ISBLANK(AO158),0,1)</f>
        <v>0</v>
      </c>
      <c r="CG158" s="414">
        <f>IF(ISBLANK(AP158),0,1)</f>
        <v>0</v>
      </c>
      <c r="CH158" s="436">
        <f>IF(ISBLANK(AQ158),0,1)</f>
        <v>0</v>
      </c>
      <c r="CI158" s="435">
        <f>IF($W158="Dropped","-",DAYS360(X158,Y158,TRUE)/360)</f>
        <v>2.6083333333333334</v>
      </c>
      <c r="CJ158" s="416">
        <f>IF(OR($W158="Pipeline",$W158="Dropped"),"-",IF(OR($AA158="-",$AA158="n/a"),"-",DAYS360(Y158,AA158,TRUE)/360))</f>
        <v>0.76388888888888884</v>
      </c>
      <c r="CK158" s="416">
        <f>IF(OR($W158="Pipeline",$W158="Dropped"),"-",IF($AC158="-","-",IF(OR($AA158="-",$AA158="n/a"),DAYS360(Y158,AC158,TRUE)/360,DAYS360(AA158,AC158,TRUE)/360)))</f>
        <v>9.15</v>
      </c>
      <c r="CL158" s="416">
        <f>IF(OR($W158="Pipeline",$W158="Dropped"),"-",IF($AC158="-","-",DAYS360(X158,AC158,TRUE)/360))</f>
        <v>12.522222222222222</v>
      </c>
      <c r="CM158" s="437">
        <f>IF(OR($W158="Pipeline",$W158="Dropped"),"-",IF($AC158="-","-",DAYS360(AB158,AC158,TRUE)/360))</f>
        <v>4.5</v>
      </c>
      <c r="CN158" s="344">
        <f>IF(W158="Closed",IF(AC158="-","-",YEAR(AC158)),"-")</f>
        <v>2012</v>
      </c>
      <c r="CO158" s="344" t="str">
        <f>IF(W158="Closed",IF(OR(BE158="S",BE158="MS",BE158="HS"),"S",IF(OR(BE158="U",BE158="MU",BE158="HU"),"U",IF(OR(BE158="NA",BE158="NR",BE158="NV",BE158="?",BE158="#"),"NR","-"))),"-")</f>
        <v>S</v>
      </c>
      <c r="CP158" s="249">
        <v>2</v>
      </c>
      <c r="CQ158" s="414">
        <v>4</v>
      </c>
      <c r="CR158" s="414">
        <v>6</v>
      </c>
      <c r="CS158" s="414">
        <v>0</v>
      </c>
      <c r="CT158" s="414">
        <v>0</v>
      </c>
      <c r="CU158" s="436">
        <v>0</v>
      </c>
      <c r="CV158" s="432" t="str">
        <f>IF(OR(DC158="-",DC158="",DC158="n/a"),"-",HYPERLINK(DC158,"PAD"))</f>
        <v>PAD</v>
      </c>
      <c r="CW158" s="417" t="str">
        <f>IF(OR(DD158="-",DD158="",DD158="n/a"),"-",HYPERLINK(DD158,"ICR"))</f>
        <v>ICR</v>
      </c>
      <c r="CX158" s="438" t="str">
        <f>IF(OR(DE158="-",DE158="",DE158="n/a"),"-",HYPERLINK(DE158,"IEG"))</f>
        <v>IEG</v>
      </c>
      <c r="CY158" s="687" t="str">
        <f>IF(OR(DF158="-",DF158="",DF158="n/a"),"-",HYPERLINK(DF158,"PPAR"))</f>
        <v>-</v>
      </c>
      <c r="CZ158" s="665" t="str">
        <f>IF(OR(DG158="-",DG158="",DG158="n/a"),"-",HYPERLINK(DG158,"PCR"))</f>
        <v>-</v>
      </c>
      <c r="DA158" s="665" t="str">
        <f>IF(OR(DH158="-",DH158="",DH158="n/a"),"-",HYPERLINK(DH158,"PP"))</f>
        <v>PP</v>
      </c>
      <c r="DB158" s="688" t="str">
        <f>IF(OR(DI158="-",DI158="",DI158="n/a"),"-",HYPERLINK(DI158,"TA"))</f>
        <v>-</v>
      </c>
      <c r="DC158" s="897" t="s">
        <v>10910</v>
      </c>
      <c r="DD158" s="897" t="s">
        <v>10911</v>
      </c>
      <c r="DE158" s="897" t="s">
        <v>10912</v>
      </c>
      <c r="DF158" s="897" t="s">
        <v>33</v>
      </c>
      <c r="DG158" s="897" t="s">
        <v>33</v>
      </c>
      <c r="DH158" s="897" t="s">
        <v>10913</v>
      </c>
      <c r="DI158" s="897" t="s">
        <v>33</v>
      </c>
      <c r="DJ158" s="806"/>
    </row>
    <row r="159" spans="1:114" ht="14.1" customHeight="1" x14ac:dyDescent="0.25">
      <c r="A159" s="702">
        <f>ROW()-1</f>
        <v>158</v>
      </c>
      <c r="B159" s="710" t="s">
        <v>979</v>
      </c>
      <c r="C159" s="711" t="str">
        <f>HYPERLINK(E159,"OP")</f>
        <v>OP</v>
      </c>
      <c r="D159" s="711" t="str">
        <f>HYPERLINK(F159,"Prj")</f>
        <v>Prj</v>
      </c>
      <c r="E159" s="704" t="s">
        <v>6132</v>
      </c>
      <c r="F159" s="415" t="s">
        <v>6133</v>
      </c>
      <c r="G159" s="414" t="s">
        <v>33</v>
      </c>
      <c r="H159" s="414" t="s">
        <v>33</v>
      </c>
      <c r="I159" s="694" t="s">
        <v>33</v>
      </c>
      <c r="J159" s="686" t="s">
        <v>980</v>
      </c>
      <c r="K159" s="199" t="s">
        <v>33</v>
      </c>
      <c r="L159" s="693" t="s">
        <v>245</v>
      </c>
      <c r="M159" s="696" t="s">
        <v>298</v>
      </c>
      <c r="N159" s="732" t="s">
        <v>18</v>
      </c>
      <c r="O159" s="732" t="s">
        <v>71</v>
      </c>
      <c r="P159" s="1080" t="s">
        <v>1763</v>
      </c>
      <c r="Q159" s="1074" t="s">
        <v>33</v>
      </c>
      <c r="R159" s="698" t="s">
        <v>33</v>
      </c>
      <c r="S159" s="907" t="s">
        <v>10288</v>
      </c>
      <c r="T159" s="908" t="s">
        <v>3651</v>
      </c>
      <c r="U159" s="905" t="s">
        <v>1776</v>
      </c>
      <c r="V159" s="905" t="s">
        <v>10389</v>
      </c>
      <c r="W159" s="1068" t="s">
        <v>1773</v>
      </c>
      <c r="X159" s="1064">
        <v>35256</v>
      </c>
      <c r="Y159" s="1066">
        <v>36249</v>
      </c>
      <c r="Z159" s="1046">
        <v>1999</v>
      </c>
      <c r="AA159" s="1064">
        <v>36452</v>
      </c>
      <c r="AB159" s="1065">
        <v>37452</v>
      </c>
      <c r="AC159" s="1066">
        <v>38183</v>
      </c>
      <c r="AD159" s="638">
        <v>0</v>
      </c>
      <c r="AE159" s="639">
        <v>12.5</v>
      </c>
      <c r="AF159" s="744">
        <v>0</v>
      </c>
      <c r="AG159" s="690">
        <v>12.5</v>
      </c>
      <c r="AH159" s="747" t="s">
        <v>33</v>
      </c>
      <c r="AI159" s="744">
        <v>0</v>
      </c>
      <c r="AJ159" s="1099">
        <v>12.5</v>
      </c>
      <c r="AK159" s="1100">
        <v>12.15860928</v>
      </c>
      <c r="AL159" s="646"/>
      <c r="AM159" s="647"/>
      <c r="AN159" s="647">
        <v>2</v>
      </c>
      <c r="AO159" s="647"/>
      <c r="AP159" s="647"/>
      <c r="AQ159" s="648"/>
      <c r="AR159" s="779" t="s">
        <v>4061</v>
      </c>
      <c r="AS159" s="781">
        <f>AT159+AU159</f>
        <v>21.38</v>
      </c>
      <c r="AT159" s="781">
        <v>3.7</v>
      </c>
      <c r="AU159" s="782">
        <f>0.88+16.8</f>
        <v>17.68</v>
      </c>
      <c r="AV159" s="686" t="s">
        <v>4062</v>
      </c>
      <c r="AW159" s="686" t="s">
        <v>1929</v>
      </c>
      <c r="AX159" s="686" t="s">
        <v>1902</v>
      </c>
      <c r="AY159" s="819">
        <v>38112</v>
      </c>
      <c r="AZ159" s="721" t="s">
        <v>26</v>
      </c>
      <c r="BA159" s="828" t="s">
        <v>37</v>
      </c>
      <c r="BB159" s="625" t="s">
        <v>26</v>
      </c>
      <c r="BC159" s="626" t="s">
        <v>26</v>
      </c>
      <c r="BD159" s="633" t="s">
        <v>33</v>
      </c>
      <c r="BE159" s="625" t="s">
        <v>22</v>
      </c>
      <c r="BF159" s="626" t="s">
        <v>26</v>
      </c>
      <c r="BG159" s="633" t="s">
        <v>26</v>
      </c>
      <c r="BH159" s="905" t="s">
        <v>4503</v>
      </c>
      <c r="BI159" s="903" t="s">
        <v>4703</v>
      </c>
      <c r="BJ159" s="905" t="s">
        <v>4525</v>
      </c>
      <c r="BK159" s="903" t="s">
        <v>10476</v>
      </c>
      <c r="BL159" s="905" t="s">
        <v>4485</v>
      </c>
      <c r="BM159" s="903" t="s">
        <v>10472</v>
      </c>
      <c r="BN159" s="905" t="s">
        <v>4493</v>
      </c>
      <c r="BO159" s="903" t="s">
        <v>4705</v>
      </c>
      <c r="BP159" s="905" t="s">
        <v>4530</v>
      </c>
      <c r="BQ159" s="903" t="s">
        <v>10483</v>
      </c>
      <c r="BR159" s="909">
        <v>65</v>
      </c>
      <c r="BS159" s="903" t="s">
        <v>4509</v>
      </c>
      <c r="BT159" s="909">
        <v>59</v>
      </c>
      <c r="BU159" s="903" t="s">
        <v>4510</v>
      </c>
      <c r="BV159" s="909">
        <v>57</v>
      </c>
      <c r="BW159" s="903" t="s">
        <v>4527</v>
      </c>
      <c r="BX159" s="909">
        <v>26</v>
      </c>
      <c r="BY159" s="903" t="s">
        <v>4517</v>
      </c>
      <c r="BZ159" s="909">
        <v>61</v>
      </c>
      <c r="CA159" s="903" t="s">
        <v>4524</v>
      </c>
      <c r="CB159" s="340">
        <v>10</v>
      </c>
      <c r="CC159" s="249">
        <f>IF(ISBLANK(AL159),0,1)</f>
        <v>0</v>
      </c>
      <c r="CD159" s="414">
        <f>IF(ISBLANK(AM159),0,1)</f>
        <v>0</v>
      </c>
      <c r="CE159" s="414">
        <f>IF(ISBLANK(AN159),0,1)</f>
        <v>1</v>
      </c>
      <c r="CF159" s="414">
        <f>IF(ISBLANK(AO159),0,1)</f>
        <v>0</v>
      </c>
      <c r="CG159" s="414">
        <f>IF(ISBLANK(AP159),0,1)</f>
        <v>0</v>
      </c>
      <c r="CH159" s="436">
        <f>IF(ISBLANK(AQ159),0,1)</f>
        <v>0</v>
      </c>
      <c r="CI159" s="435">
        <f>IF($W159="Dropped","-",DAYS360(X159,Y159,TRUE)/360)</f>
        <v>2.7222222222222223</v>
      </c>
      <c r="CJ159" s="416">
        <f>IF(OR($W159="Pipeline",$W159="Dropped"),"-",IF(OR($AA159="-",$AA159="n/a"),"-",DAYS360(Y159,AA159,TRUE)/360))</f>
        <v>0.55277777777777781</v>
      </c>
      <c r="CK159" s="416">
        <f>IF(OR($W159="Pipeline",$W159="Dropped"),"-",IF($AC159="-","-",IF(OR($AA159="-",$AA159="n/a"),DAYS360(Y159,AC159,TRUE)/360,DAYS360(AA159,AC159,TRUE)/360)))</f>
        <v>4.7388888888888889</v>
      </c>
      <c r="CL159" s="416">
        <f>IF(OR($W159="Pipeline",$W159="Dropped"),"-",IF($AC159="-","-",DAYS360(X159,AC159,TRUE)/360))</f>
        <v>8.0138888888888893</v>
      </c>
      <c r="CM159" s="437">
        <f>IF(OR($W159="Pipeline",$W159="Dropped"),"-",IF($AC159="-","-",DAYS360(AB159,AC159,TRUE)/360))</f>
        <v>2</v>
      </c>
      <c r="CN159" s="344">
        <f>IF(W159="Closed",IF(AC159="-","-",YEAR(AC159)),"-")</f>
        <v>2004</v>
      </c>
      <c r="CO159" s="344" t="str">
        <f>IF(W159="Closed",IF(OR(BE159="S",BE159="MS",BE159="HS"),"S",IF(OR(BE159="U",BE159="MU",BE159="HU"),"U",IF(OR(BE159="NA",BE159="NR",BE159="NV",BE159="?",BE159="#"),"NR","-"))),"-")</f>
        <v>S</v>
      </c>
      <c r="CP159" s="249">
        <v>1</v>
      </c>
      <c r="CQ159" s="414">
        <v>4</v>
      </c>
      <c r="CR159" s="414">
        <v>3</v>
      </c>
      <c r="CS159" s="414">
        <v>2</v>
      </c>
      <c r="CT159" s="414">
        <v>0</v>
      </c>
      <c r="CU159" s="436">
        <v>0</v>
      </c>
      <c r="CV159" s="432" t="str">
        <f>IF(OR(DC159="-",DC159="",DC159="n/a"),"-",HYPERLINK(DC159,"PAD"))</f>
        <v>PAD</v>
      </c>
      <c r="CW159" s="417" t="str">
        <f>IF(OR(DD159="-",DD159="",DD159="n/a"),"-",HYPERLINK(DD159,"ICR"))</f>
        <v>ICR</v>
      </c>
      <c r="CX159" s="438" t="str">
        <f>IF(OR(DE159="-",DE159="",DE159="n/a"),"-",HYPERLINK(DE159,"IEG"))</f>
        <v>IEG</v>
      </c>
      <c r="CY159" s="687" t="str">
        <f>IF(OR(DF159="-",DF159="",DF159="n/a"),"-",HYPERLINK(DF159,"PPAR"))</f>
        <v>-</v>
      </c>
      <c r="CZ159" s="665" t="str">
        <f>IF(OR(DG159="-",DG159="",DG159="n/a"),"-",HYPERLINK(DG159,"PCR"))</f>
        <v>-</v>
      </c>
      <c r="DA159" s="665" t="str">
        <f>IF(OR(DH159="-",DH159="",DH159="n/a"),"-",HYPERLINK(DH159,"PP"))</f>
        <v>-</v>
      </c>
      <c r="DB159" s="688" t="str">
        <f>IF(OR(DI159="-",DI159="",DI159="n/a"),"-",HYPERLINK(DI159,"TA"))</f>
        <v>-</v>
      </c>
      <c r="DC159" s="897" t="s">
        <v>10914</v>
      </c>
      <c r="DD159" s="897" t="s">
        <v>10915</v>
      </c>
      <c r="DE159" s="897" t="s">
        <v>10916</v>
      </c>
      <c r="DF159" s="897" t="s">
        <v>33</v>
      </c>
      <c r="DG159" s="897" t="s">
        <v>33</v>
      </c>
      <c r="DH159" s="897" t="s">
        <v>33</v>
      </c>
      <c r="DI159" s="897" t="s">
        <v>33</v>
      </c>
      <c r="DJ159" s="734"/>
    </row>
    <row r="160" spans="1:114" ht="14.1" customHeight="1" x14ac:dyDescent="0.25">
      <c r="A160" s="703">
        <f>ROW()-1</f>
        <v>159</v>
      </c>
      <c r="B160" s="713" t="s">
        <v>7767</v>
      </c>
      <c r="C160" s="711" t="str">
        <f>HYPERLINK(E160,"OP")</f>
        <v>OP</v>
      </c>
      <c r="D160" s="711" t="str">
        <f>HYPERLINK(F160,"Prj")</f>
        <v>Prj</v>
      </c>
      <c r="E160" s="631" t="s">
        <v>8557</v>
      </c>
      <c r="F160" s="413" t="s">
        <v>8558</v>
      </c>
      <c r="G160" s="414" t="s">
        <v>33</v>
      </c>
      <c r="H160" s="414" t="s">
        <v>33</v>
      </c>
      <c r="I160" s="694" t="s">
        <v>33</v>
      </c>
      <c r="J160" s="697" t="s">
        <v>7768</v>
      </c>
      <c r="K160" s="727" t="s">
        <v>33</v>
      </c>
      <c r="L160" s="736" t="s">
        <v>245</v>
      </c>
      <c r="M160" s="697" t="s">
        <v>298</v>
      </c>
      <c r="N160" s="736" t="s">
        <v>18</v>
      </c>
      <c r="O160" s="736" t="s">
        <v>1432</v>
      </c>
      <c r="P160" s="1080" t="s">
        <v>36</v>
      </c>
      <c r="Q160" s="1074" t="s">
        <v>33</v>
      </c>
      <c r="R160" s="698" t="s">
        <v>33</v>
      </c>
      <c r="S160" s="1041" t="s">
        <v>33</v>
      </c>
      <c r="T160" s="908" t="s">
        <v>3909</v>
      </c>
      <c r="U160" s="905" t="s">
        <v>1776</v>
      </c>
      <c r="V160" s="905" t="s">
        <v>1415</v>
      </c>
      <c r="W160" s="1068" t="s">
        <v>1773</v>
      </c>
      <c r="X160" s="1064">
        <v>37715</v>
      </c>
      <c r="Y160" s="1066">
        <v>38239</v>
      </c>
      <c r="Z160" s="1046">
        <v>2005</v>
      </c>
      <c r="AA160" s="1064">
        <v>38408</v>
      </c>
      <c r="AB160" s="1065">
        <v>40193</v>
      </c>
      <c r="AC160" s="1066">
        <v>40374</v>
      </c>
      <c r="AD160" s="1049">
        <v>0</v>
      </c>
      <c r="AE160" s="746">
        <v>50</v>
      </c>
      <c r="AF160" s="744">
        <v>0</v>
      </c>
      <c r="AG160" s="690">
        <v>50</v>
      </c>
      <c r="AH160" s="747">
        <v>285.61</v>
      </c>
      <c r="AI160" s="744">
        <v>0</v>
      </c>
      <c r="AJ160" s="1101">
        <v>99.060974900000005</v>
      </c>
      <c r="AK160" s="1102">
        <v>99.334051400000007</v>
      </c>
      <c r="AL160" s="1085"/>
      <c r="AM160" s="632"/>
      <c r="AN160" s="632">
        <v>3</v>
      </c>
      <c r="AO160" s="632"/>
      <c r="AP160" s="632"/>
      <c r="AQ160" s="757"/>
      <c r="AR160" s="778" t="s">
        <v>9173</v>
      </c>
      <c r="AS160" s="791">
        <f>AT160+AU160</f>
        <v>1</v>
      </c>
      <c r="AT160" s="784">
        <v>1</v>
      </c>
      <c r="AU160" s="785">
        <v>0</v>
      </c>
      <c r="AV160" s="734" t="s">
        <v>9174</v>
      </c>
      <c r="AW160" s="697" t="s">
        <v>7769</v>
      </c>
      <c r="AX160" s="697" t="s">
        <v>7770</v>
      </c>
      <c r="AY160" s="823">
        <v>40233</v>
      </c>
      <c r="AZ160" s="736" t="s">
        <v>26</v>
      </c>
      <c r="BA160" s="736" t="s">
        <v>26</v>
      </c>
      <c r="BB160" s="840" t="s">
        <v>26</v>
      </c>
      <c r="BC160" s="841" t="s">
        <v>22</v>
      </c>
      <c r="BD160" s="842" t="s">
        <v>26</v>
      </c>
      <c r="BE160" s="840" t="s">
        <v>26</v>
      </c>
      <c r="BF160" s="841" t="s">
        <v>22</v>
      </c>
      <c r="BG160" s="842" t="s">
        <v>22</v>
      </c>
      <c r="BH160" s="905" t="s">
        <v>13072</v>
      </c>
      <c r="BI160" s="903" t="s">
        <v>4508</v>
      </c>
      <c r="BJ160" s="905" t="s">
        <v>4485</v>
      </c>
      <c r="BK160" s="903" t="s">
        <v>10472</v>
      </c>
      <c r="BL160" s="905" t="s">
        <v>13075</v>
      </c>
      <c r="BM160" s="903" t="s">
        <v>13771</v>
      </c>
      <c r="BN160" s="905" t="s">
        <v>4525</v>
      </c>
      <c r="BO160" s="903" t="s">
        <v>10476</v>
      </c>
      <c r="BP160" s="905" t="s">
        <v>0</v>
      </c>
      <c r="BQ160" s="903" t="s">
        <v>0</v>
      </c>
      <c r="BR160" s="909">
        <v>67</v>
      </c>
      <c r="BS160" s="903" t="s">
        <v>4577</v>
      </c>
      <c r="BT160" s="909">
        <v>69</v>
      </c>
      <c r="BU160" s="903" t="s">
        <v>4598</v>
      </c>
      <c r="BV160" s="909">
        <v>64</v>
      </c>
      <c r="BW160" s="903" t="s">
        <v>4625</v>
      </c>
      <c r="BX160" s="909">
        <v>63</v>
      </c>
      <c r="BY160" s="903" t="s">
        <v>4512</v>
      </c>
      <c r="BZ160" s="909">
        <v>25</v>
      </c>
      <c r="CA160" s="903" t="s">
        <v>4489</v>
      </c>
      <c r="CB160" s="340">
        <v>10</v>
      </c>
      <c r="CC160" s="249">
        <f>IF(ISBLANK(AL160),0,1)</f>
        <v>0</v>
      </c>
      <c r="CD160" s="414">
        <f>IF(ISBLANK(AM160),0,1)</f>
        <v>0</v>
      </c>
      <c r="CE160" s="414">
        <f>IF(ISBLANK(AN160),0,1)</f>
        <v>1</v>
      </c>
      <c r="CF160" s="414">
        <f>IF(ISBLANK(AO160),0,1)</f>
        <v>0</v>
      </c>
      <c r="CG160" s="414">
        <f>IF(ISBLANK(AP160),0,1)</f>
        <v>0</v>
      </c>
      <c r="CH160" s="436">
        <f>IF(ISBLANK(AQ160),0,1)</f>
        <v>0</v>
      </c>
      <c r="CI160" s="435">
        <f>IF($W160="Dropped","-",DAYS360(X160,Y160,TRUE)/360)</f>
        <v>1.4305555555555556</v>
      </c>
      <c r="CJ160" s="416">
        <f>IF(OR($W160="Pipeline",$W160="Dropped"),"-",IF(OR($AA160="-",$AA160="n/a"),"-",DAYS360(Y160,AA160,TRUE)/360))</f>
        <v>0.46111111111111114</v>
      </c>
      <c r="CK160" s="416">
        <f>IF(OR($W160="Pipeline",$W160="Dropped"),"-",IF($AC160="-","-",IF(OR($AA160="-",$AA160="n/a"),DAYS360(Y160,AC160,TRUE)/360,DAYS360(AA160,AC160,TRUE)/360)))</f>
        <v>5.3888888888888893</v>
      </c>
      <c r="CL160" s="416">
        <f>IF(OR($W160="Pipeline",$W160="Dropped"),"-",IF($AC160="-","-",DAYS360(X160,AC160,TRUE)/360))</f>
        <v>7.2805555555555559</v>
      </c>
      <c r="CM160" s="437">
        <f>IF(OR($W160="Pipeline",$W160="Dropped"),"-",IF($AC160="-","-",DAYS360(AB160,AC160,TRUE)/360))</f>
        <v>0.5</v>
      </c>
      <c r="CN160" s="344">
        <f>IF(W160="Closed",IF(AC160="-","-",YEAR(AC160)),"-")</f>
        <v>2010</v>
      </c>
      <c r="CO160" s="344" t="str">
        <f>IF(W160="Closed",IF(OR(BE160="S",BE160="MS",BE160="HS"),"S",IF(OR(BE160="U",BE160="MU",BE160="HU"),"U",IF(OR(BE160="NA",BE160="NR",BE160="NV",BE160="?",BE160="#"),"NR","-"))),"-")</f>
        <v>S</v>
      </c>
      <c r="CP160" s="249">
        <v>2</v>
      </c>
      <c r="CQ160" s="414">
        <v>10</v>
      </c>
      <c r="CR160" s="414">
        <v>7</v>
      </c>
      <c r="CS160" s="414">
        <v>0</v>
      </c>
      <c r="CT160" s="414">
        <v>0</v>
      </c>
      <c r="CU160" s="436">
        <v>0</v>
      </c>
      <c r="CV160" s="432" t="str">
        <f>IF(OR(DC160="-",DC160="",DC160="n/a"),"-",HYPERLINK(DC160,"PAD"))</f>
        <v>PAD</v>
      </c>
      <c r="CW160" s="417" t="str">
        <f>IF(OR(DD160="-",DD160="",DD160="n/a"),"-",HYPERLINK(DD160,"ICR"))</f>
        <v>ICR</v>
      </c>
      <c r="CX160" s="438" t="str">
        <f>IF(OR(DE160="-",DE160="",DE160="n/a"),"-",HYPERLINK(DE160,"IEG"))</f>
        <v>IEG</v>
      </c>
      <c r="CY160" s="687" t="str">
        <f>IF(OR(DF160="-",DF160="",DF160="n/a"),"-",HYPERLINK(DF160,"PPAR"))</f>
        <v>-</v>
      </c>
      <c r="CZ160" s="665" t="str">
        <f>IF(OR(DG160="-",DG160="",DG160="n/a"),"-",HYPERLINK(DG160,"PCR"))</f>
        <v>-</v>
      </c>
      <c r="DA160" s="665" t="str">
        <f>IF(OR(DH160="-",DH160="",DH160="n/a"),"-",HYPERLINK(DH160,"PP"))</f>
        <v>PP</v>
      </c>
      <c r="DB160" s="688" t="str">
        <f>IF(OR(DI160="-",DI160="",DI160="n/a"),"-",HYPERLINK(DI160,"TA"))</f>
        <v>-</v>
      </c>
      <c r="DC160" s="897" t="s">
        <v>10917</v>
      </c>
      <c r="DD160" s="897" t="s">
        <v>10918</v>
      </c>
      <c r="DE160" s="897" t="s">
        <v>10919</v>
      </c>
      <c r="DF160" s="897" t="s">
        <v>33</v>
      </c>
      <c r="DG160" s="897" t="s">
        <v>33</v>
      </c>
      <c r="DH160" s="897" t="s">
        <v>10920</v>
      </c>
      <c r="DI160" s="897" t="s">
        <v>33</v>
      </c>
      <c r="DJ160" s="734"/>
    </row>
    <row r="161" spans="1:114" ht="14.1" customHeight="1" x14ac:dyDescent="0.25">
      <c r="A161" s="702">
        <f>ROW()-1</f>
        <v>160</v>
      </c>
      <c r="B161" s="710" t="s">
        <v>949</v>
      </c>
      <c r="C161" s="711" t="str">
        <f>HYPERLINK(E161,"OP")</f>
        <v>OP</v>
      </c>
      <c r="D161" s="711" t="str">
        <f>HYPERLINK(F161,"Prj")</f>
        <v>Prj</v>
      </c>
      <c r="E161" s="704" t="s">
        <v>6134</v>
      </c>
      <c r="F161" s="415" t="s">
        <v>6135</v>
      </c>
      <c r="G161" s="414" t="s">
        <v>33</v>
      </c>
      <c r="H161" s="414" t="s">
        <v>33</v>
      </c>
      <c r="I161" s="694" t="s">
        <v>33</v>
      </c>
      <c r="J161" s="686" t="s">
        <v>951</v>
      </c>
      <c r="K161" s="199" t="s">
        <v>33</v>
      </c>
      <c r="L161" s="693" t="s">
        <v>16</v>
      </c>
      <c r="M161" s="696" t="s">
        <v>950</v>
      </c>
      <c r="N161" s="732" t="s">
        <v>18</v>
      </c>
      <c r="O161" s="732" t="s">
        <v>71</v>
      </c>
      <c r="P161" s="1080" t="s">
        <v>1763</v>
      </c>
      <c r="Q161" s="1074" t="s">
        <v>33</v>
      </c>
      <c r="R161" s="698" t="s">
        <v>33</v>
      </c>
      <c r="S161" s="907" t="s">
        <v>3637</v>
      </c>
      <c r="T161" s="908" t="s">
        <v>3597</v>
      </c>
      <c r="U161" s="905" t="s">
        <v>582</v>
      </c>
      <c r="V161" s="905" t="s">
        <v>10382</v>
      </c>
      <c r="W161" s="1068" t="s">
        <v>1773</v>
      </c>
      <c r="X161" s="1064">
        <v>36138</v>
      </c>
      <c r="Y161" s="1066">
        <v>36880</v>
      </c>
      <c r="Z161" s="1046">
        <v>2001</v>
      </c>
      <c r="AA161" s="1064">
        <v>37117</v>
      </c>
      <c r="AB161" s="1065">
        <v>38352</v>
      </c>
      <c r="AC161" s="1066">
        <v>39082</v>
      </c>
      <c r="AD161" s="638">
        <v>0</v>
      </c>
      <c r="AE161" s="639">
        <v>45</v>
      </c>
      <c r="AF161" s="744">
        <v>0</v>
      </c>
      <c r="AG161" s="690">
        <v>45</v>
      </c>
      <c r="AH161" s="747">
        <v>336.92860000000002</v>
      </c>
      <c r="AI161" s="744">
        <v>0</v>
      </c>
      <c r="AJ161" s="1099">
        <v>45</v>
      </c>
      <c r="AK161" s="1100">
        <v>50.71306208</v>
      </c>
      <c r="AL161" s="646"/>
      <c r="AM161" s="647"/>
      <c r="AN161" s="647">
        <v>2</v>
      </c>
      <c r="AO161" s="647"/>
      <c r="AP161" s="647"/>
      <c r="AQ161" s="648"/>
      <c r="AR161" s="779" t="s">
        <v>4063</v>
      </c>
      <c r="AS161" s="781">
        <f>AT161+AU161</f>
        <v>202.19</v>
      </c>
      <c r="AT161" s="781">
        <v>2.19</v>
      </c>
      <c r="AU161" s="782">
        <v>200</v>
      </c>
      <c r="AV161" s="686" t="s">
        <v>4064</v>
      </c>
      <c r="AW161" s="686" t="s">
        <v>1940</v>
      </c>
      <c r="AX161" s="686" t="s">
        <v>1902</v>
      </c>
      <c r="AY161" s="819">
        <v>39080</v>
      </c>
      <c r="AZ161" s="721" t="s">
        <v>26</v>
      </c>
      <c r="BA161" s="721" t="s">
        <v>22</v>
      </c>
      <c r="BB161" s="625" t="s">
        <v>22</v>
      </c>
      <c r="BC161" s="626" t="s">
        <v>22</v>
      </c>
      <c r="BD161" s="633" t="s">
        <v>22</v>
      </c>
      <c r="BE161" s="625" t="s">
        <v>22</v>
      </c>
      <c r="BF161" s="626" t="s">
        <v>26</v>
      </c>
      <c r="BG161" s="633" t="s">
        <v>22</v>
      </c>
      <c r="BH161" s="905" t="s">
        <v>4503</v>
      </c>
      <c r="BI161" s="903" t="s">
        <v>4703</v>
      </c>
      <c r="BJ161" s="905" t="s">
        <v>4515</v>
      </c>
      <c r="BK161" s="903" t="s">
        <v>4704</v>
      </c>
      <c r="BL161" s="905" t="s">
        <v>4493</v>
      </c>
      <c r="BM161" s="903" t="s">
        <v>4705</v>
      </c>
      <c r="BN161" s="905" t="s">
        <v>4485</v>
      </c>
      <c r="BO161" s="903" t="s">
        <v>10472</v>
      </c>
      <c r="BP161" s="905" t="s">
        <v>4525</v>
      </c>
      <c r="BQ161" s="903" t="s">
        <v>10476</v>
      </c>
      <c r="BR161" s="909">
        <v>59</v>
      </c>
      <c r="BS161" s="903" t="s">
        <v>4510</v>
      </c>
      <c r="BT161" s="909">
        <v>65</v>
      </c>
      <c r="BU161" s="903" t="s">
        <v>4509</v>
      </c>
      <c r="BV161" s="909">
        <v>26</v>
      </c>
      <c r="BW161" s="903" t="s">
        <v>4517</v>
      </c>
      <c r="BX161" s="909">
        <v>88</v>
      </c>
      <c r="BY161" s="903" t="s">
        <v>4513</v>
      </c>
      <c r="BZ161" s="905" t="s">
        <v>0</v>
      </c>
      <c r="CA161" s="903" t="s">
        <v>4492</v>
      </c>
      <c r="CB161" s="340">
        <v>10</v>
      </c>
      <c r="CC161" s="249">
        <f>IF(ISBLANK(AL161),0,1)</f>
        <v>0</v>
      </c>
      <c r="CD161" s="414">
        <f>IF(ISBLANK(AM161),0,1)</f>
        <v>0</v>
      </c>
      <c r="CE161" s="414">
        <f>IF(ISBLANK(AN161),0,1)</f>
        <v>1</v>
      </c>
      <c r="CF161" s="414">
        <f>IF(ISBLANK(AO161),0,1)</f>
        <v>0</v>
      </c>
      <c r="CG161" s="414">
        <f>IF(ISBLANK(AP161),0,1)</f>
        <v>0</v>
      </c>
      <c r="CH161" s="436">
        <f>IF(ISBLANK(AQ161),0,1)</f>
        <v>0</v>
      </c>
      <c r="CI161" s="435">
        <f>IF($W161="Dropped","-",DAYS360(X161,Y161,TRUE)/360)</f>
        <v>2.0305555555555554</v>
      </c>
      <c r="CJ161" s="416">
        <f>IF(OR($W161="Pipeline",$W161="Dropped"),"-",IF(OR($AA161="-",$AA161="n/a"),"-",DAYS360(Y161,AA161,TRUE)/360))</f>
        <v>0.65</v>
      </c>
      <c r="CK161" s="416">
        <f>IF(OR($W161="Pipeline",$W161="Dropped"),"-",IF($AC161="-","-",IF(OR($AA161="-",$AA161="n/a"),DAYS360(Y161,AC161,TRUE)/360,DAYS360(AA161,AC161,TRUE)/360)))</f>
        <v>5.3777777777777782</v>
      </c>
      <c r="CL161" s="416">
        <f>IF(OR($W161="Pipeline",$W161="Dropped"),"-",IF($AC161="-","-",DAYS360(X161,AC161,TRUE)/360))</f>
        <v>8.0583333333333336</v>
      </c>
      <c r="CM161" s="437">
        <f>IF(OR($W161="Pipeline",$W161="Dropped"),"-",IF($AC161="-","-",DAYS360(AB161,AC161,TRUE)/360))</f>
        <v>2</v>
      </c>
      <c r="CN161" s="344">
        <f>IF(W161="Closed",IF(AC161="-","-",YEAR(AC161)),"-")</f>
        <v>2006</v>
      </c>
      <c r="CO161" s="344" t="str">
        <f>IF(W161="Closed",IF(OR(BE161="S",BE161="MS",BE161="HS"),"S",IF(OR(BE161="U",BE161="MU",BE161="HU"),"U",IF(OR(BE161="NA",BE161="NR",BE161="NV",BE161="?",BE161="#"),"NR","-"))),"-")</f>
        <v>S</v>
      </c>
      <c r="CP161" s="249">
        <v>0</v>
      </c>
      <c r="CQ161" s="414">
        <v>3</v>
      </c>
      <c r="CR161" s="414">
        <v>2</v>
      </c>
      <c r="CS161" s="414">
        <v>3</v>
      </c>
      <c r="CT161" s="414">
        <v>0</v>
      </c>
      <c r="CU161" s="436">
        <v>1</v>
      </c>
      <c r="CV161" s="432" t="str">
        <f>IF(OR(DC161="-",DC161="",DC161="n/a"),"-",HYPERLINK(DC161,"PAD"))</f>
        <v>PAD</v>
      </c>
      <c r="CW161" s="417" t="str">
        <f>IF(OR(DD161="-",DD161="",DD161="n/a"),"-",HYPERLINK(DD161,"ICR"))</f>
        <v>ICR</v>
      </c>
      <c r="CX161" s="438" t="str">
        <f>IF(OR(DE161="-",DE161="",DE161="n/a"),"-",HYPERLINK(DE161,"IEG"))</f>
        <v>IEG</v>
      </c>
      <c r="CY161" s="687" t="str">
        <f>IF(OR(DF161="-",DF161="",DF161="n/a"),"-",HYPERLINK(DF161,"PPAR"))</f>
        <v>-</v>
      </c>
      <c r="CZ161" s="665" t="str">
        <f>IF(OR(DG161="-",DG161="",DG161="n/a"),"-",HYPERLINK(DG161,"PCR"))</f>
        <v>-</v>
      </c>
      <c r="DA161" s="665" t="str">
        <f>IF(OR(DH161="-",DH161="",DH161="n/a"),"-",HYPERLINK(DH161,"PP"))</f>
        <v>-</v>
      </c>
      <c r="DB161" s="688" t="str">
        <f>IF(OR(DI161="-",DI161="",DI161="n/a"),"-",HYPERLINK(DI161,"TA"))</f>
        <v>-</v>
      </c>
      <c r="DC161" s="897" t="s">
        <v>10921</v>
      </c>
      <c r="DD161" s="897" t="s">
        <v>10922</v>
      </c>
      <c r="DE161" s="897" t="s">
        <v>10923</v>
      </c>
      <c r="DF161" s="897" t="s">
        <v>33</v>
      </c>
      <c r="DG161" s="897" t="s">
        <v>33</v>
      </c>
      <c r="DH161" s="897" t="s">
        <v>33</v>
      </c>
      <c r="DI161" s="897" t="s">
        <v>33</v>
      </c>
      <c r="DJ161" s="734"/>
    </row>
    <row r="162" spans="1:114" ht="14.1" customHeight="1" x14ac:dyDescent="0.25">
      <c r="A162" s="702">
        <f>ROW()-1</f>
        <v>161</v>
      </c>
      <c r="B162" s="713" t="s">
        <v>8364</v>
      </c>
      <c r="C162" s="711" t="str">
        <f>HYPERLINK(E162,"OP")</f>
        <v>OP</v>
      </c>
      <c r="D162" s="711" t="str">
        <f>HYPERLINK(F162,"Prj")</f>
        <v>Prj</v>
      </c>
      <c r="E162" s="631" t="s">
        <v>8903</v>
      </c>
      <c r="F162" s="413" t="s">
        <v>8904</v>
      </c>
      <c r="G162" s="414" t="s">
        <v>33</v>
      </c>
      <c r="H162" s="414" t="s">
        <v>33</v>
      </c>
      <c r="I162" s="694" t="s">
        <v>33</v>
      </c>
      <c r="J162" s="697" t="s">
        <v>8365</v>
      </c>
      <c r="K162" s="727" t="s">
        <v>33</v>
      </c>
      <c r="L162" s="736" t="s">
        <v>124</v>
      </c>
      <c r="M162" s="697" t="s">
        <v>332</v>
      </c>
      <c r="N162" s="736" t="s">
        <v>18</v>
      </c>
      <c r="O162" s="736" t="s">
        <v>30</v>
      </c>
      <c r="P162" s="1080" t="s">
        <v>1742</v>
      </c>
      <c r="Q162" s="1074" t="s">
        <v>33</v>
      </c>
      <c r="R162" s="698" t="s">
        <v>3888</v>
      </c>
      <c r="S162" s="1041" t="s">
        <v>33</v>
      </c>
      <c r="T162" s="908" t="s">
        <v>5493</v>
      </c>
      <c r="U162" s="905" t="s">
        <v>1789</v>
      </c>
      <c r="V162" s="905" t="s">
        <v>1417</v>
      </c>
      <c r="W162" s="1068" t="s">
        <v>1773</v>
      </c>
      <c r="X162" s="1064">
        <v>35160</v>
      </c>
      <c r="Y162" s="1066">
        <v>36328</v>
      </c>
      <c r="Z162" s="1046">
        <v>1999</v>
      </c>
      <c r="AA162" s="1064">
        <v>36507</v>
      </c>
      <c r="AB162" s="1065">
        <v>38533</v>
      </c>
      <c r="AC162" s="1066">
        <v>39082</v>
      </c>
      <c r="AD162" s="1049">
        <v>350</v>
      </c>
      <c r="AE162" s="746">
        <v>0</v>
      </c>
      <c r="AF162" s="744">
        <v>0</v>
      </c>
      <c r="AG162" s="690">
        <v>350</v>
      </c>
      <c r="AH162" s="747" t="s">
        <v>33</v>
      </c>
      <c r="AI162" s="744">
        <v>0</v>
      </c>
      <c r="AJ162" s="1101">
        <v>312.39959621999998</v>
      </c>
      <c r="AK162" s="1102">
        <v>312.39959621999998</v>
      </c>
      <c r="AL162" s="1085"/>
      <c r="AM162" s="632"/>
      <c r="AN162" s="632">
        <v>10</v>
      </c>
      <c r="AO162" s="632"/>
      <c r="AP162" s="632"/>
      <c r="AQ162" s="757"/>
      <c r="AR162" s="790" t="s">
        <v>9351</v>
      </c>
      <c r="AS162" s="784">
        <f>AT162+AU162</f>
        <v>2.4</v>
      </c>
      <c r="AT162" s="784">
        <v>2.4</v>
      </c>
      <c r="AU162" s="785">
        <v>0</v>
      </c>
      <c r="AV162" s="811" t="s">
        <v>9352</v>
      </c>
      <c r="AW162" s="697" t="s">
        <v>2721</v>
      </c>
      <c r="AX162" s="697" t="s">
        <v>8363</v>
      </c>
      <c r="AY162" s="823">
        <v>39043</v>
      </c>
      <c r="AZ162" s="736" t="s">
        <v>26</v>
      </c>
      <c r="BA162" s="736" t="s">
        <v>26</v>
      </c>
      <c r="BB162" s="840" t="s">
        <v>26</v>
      </c>
      <c r="BC162" s="852" t="s">
        <v>26</v>
      </c>
      <c r="BD162" s="846" t="s">
        <v>26</v>
      </c>
      <c r="BE162" s="840" t="s">
        <v>26</v>
      </c>
      <c r="BF162" s="841" t="s">
        <v>26</v>
      </c>
      <c r="BG162" s="842" t="s">
        <v>26</v>
      </c>
      <c r="BH162" s="905" t="s">
        <v>1374</v>
      </c>
      <c r="BI162" s="903" t="s">
        <v>4581</v>
      </c>
      <c r="BJ162" s="905" t="s">
        <v>4525</v>
      </c>
      <c r="BK162" s="903" t="s">
        <v>10476</v>
      </c>
      <c r="BL162" s="905" t="s">
        <v>0</v>
      </c>
      <c r="BM162" s="903" t="s">
        <v>0</v>
      </c>
      <c r="BN162" s="905" t="s">
        <v>0</v>
      </c>
      <c r="BO162" s="903" t="s">
        <v>0</v>
      </c>
      <c r="BP162" s="905" t="s">
        <v>0</v>
      </c>
      <c r="BQ162" s="903" t="s">
        <v>0</v>
      </c>
      <c r="BR162" s="909">
        <v>73</v>
      </c>
      <c r="BS162" s="903" t="s">
        <v>4534</v>
      </c>
      <c r="BT162" s="905" t="s">
        <v>0</v>
      </c>
      <c r="BU162" s="903" t="s">
        <v>4492</v>
      </c>
      <c r="BV162" s="905" t="s">
        <v>0</v>
      </c>
      <c r="BW162" s="903" t="s">
        <v>4492</v>
      </c>
      <c r="BX162" s="905" t="s">
        <v>0</v>
      </c>
      <c r="BY162" s="903" t="s">
        <v>4492</v>
      </c>
      <c r="BZ162" s="905" t="s">
        <v>0</v>
      </c>
      <c r="CA162" s="903" t="s">
        <v>4492</v>
      </c>
      <c r="CB162" s="340">
        <v>10</v>
      </c>
      <c r="CC162" s="249">
        <f>IF(ISBLANK(AL162),0,1)</f>
        <v>0</v>
      </c>
      <c r="CD162" s="414">
        <f>IF(ISBLANK(AM162),0,1)</f>
        <v>0</v>
      </c>
      <c r="CE162" s="414">
        <f>IF(ISBLANK(AN162),0,1)</f>
        <v>1</v>
      </c>
      <c r="CF162" s="414">
        <f>IF(ISBLANK(AO162),0,1)</f>
        <v>0</v>
      </c>
      <c r="CG162" s="414">
        <f>IF(ISBLANK(AP162),0,1)</f>
        <v>0</v>
      </c>
      <c r="CH162" s="436">
        <f>IF(ISBLANK(AQ162),0,1)</f>
        <v>0</v>
      </c>
      <c r="CI162" s="435">
        <f>IF($W162="Dropped","-",DAYS360(X162,Y162,TRUE)/360)</f>
        <v>3.2</v>
      </c>
      <c r="CJ162" s="416">
        <f>IF(OR($W162="Pipeline",$W162="Dropped"),"-",IF(OR($AA162="-",$AA162="n/a"),"-",DAYS360(Y162,AA162,TRUE)/360))</f>
        <v>0.48888888888888887</v>
      </c>
      <c r="CK162" s="416">
        <f>IF(OR($W162="Pipeline",$W162="Dropped"),"-",IF($AC162="-","-",IF(OR($AA162="-",$AA162="n/a"),DAYS360(Y162,AC162,TRUE)/360,DAYS360(AA162,AC162,TRUE)/360)))</f>
        <v>7.0472222222222225</v>
      </c>
      <c r="CL162" s="416">
        <f>IF(OR($W162="Pipeline",$W162="Dropped"),"-",IF($AC162="-","-",DAYS360(X162,AC162,TRUE)/360))</f>
        <v>10.736111111111111</v>
      </c>
      <c r="CM162" s="437">
        <f>IF(OR($W162="Pipeline",$W162="Dropped"),"-",IF($AC162="-","-",DAYS360(AB162,AC162,TRUE)/360))</f>
        <v>1.5</v>
      </c>
      <c r="CN162" s="344">
        <f>IF(W162="Closed",IF(AC162="-","-",YEAR(AC162)),"-")</f>
        <v>2006</v>
      </c>
      <c r="CO162" s="344" t="str">
        <f>IF(W162="Closed",IF(OR(BE162="S",BE162="MS",BE162="HS"),"S",IF(OR(BE162="U",BE162="MU",BE162="HU"),"U",IF(OR(BE162="NA",BE162="NR",BE162="NV",BE162="?",BE162="#"),"NR","-"))),"-")</f>
        <v>S</v>
      </c>
      <c r="CP162" s="249">
        <v>1</v>
      </c>
      <c r="CQ162" s="414">
        <v>1</v>
      </c>
      <c r="CR162" s="414">
        <v>1</v>
      </c>
      <c r="CS162" s="414">
        <v>0</v>
      </c>
      <c r="CT162" s="414">
        <v>0</v>
      </c>
      <c r="CU162" s="436">
        <v>0</v>
      </c>
      <c r="CV162" s="432" t="str">
        <f>IF(OR(DC162="-",DC162="",DC162="n/a"),"-",HYPERLINK(DC162,"PAD"))</f>
        <v>PAD</v>
      </c>
      <c r="CW162" s="417" t="str">
        <f>IF(OR(DD162="-",DD162="",DD162="n/a"),"-",HYPERLINK(DD162,"ICR"))</f>
        <v>ICR</v>
      </c>
      <c r="CX162" s="438" t="str">
        <f>IF(OR(DE162="-",DE162="",DE162="n/a"),"-",HYPERLINK(DE162,"IEG"))</f>
        <v>IEG</v>
      </c>
      <c r="CY162" s="687" t="str">
        <f>IF(OR(DF162="-",DF162="",DF162="n/a"),"-",HYPERLINK(DF162,"PPAR"))</f>
        <v>-</v>
      </c>
      <c r="CZ162" s="665" t="str">
        <f>IF(OR(DG162="-",DG162="",DG162="n/a"),"-",HYPERLINK(DG162,"PCR"))</f>
        <v>-</v>
      </c>
      <c r="DA162" s="665" t="str">
        <f>IF(OR(DH162="-",DH162="",DH162="n/a"),"-",HYPERLINK(DH162,"PP"))</f>
        <v>-</v>
      </c>
      <c r="DB162" s="688" t="str">
        <f>IF(OR(DI162="-",DI162="",DI162="n/a"),"-",HYPERLINK(DI162,"TA"))</f>
        <v>-</v>
      </c>
      <c r="DC162" s="897" t="s">
        <v>10924</v>
      </c>
      <c r="DD162" s="897" t="s">
        <v>10925</v>
      </c>
      <c r="DE162" s="897" t="s">
        <v>10926</v>
      </c>
      <c r="DF162" s="897" t="s">
        <v>33</v>
      </c>
      <c r="DG162" s="897" t="s">
        <v>33</v>
      </c>
      <c r="DH162" s="897" t="s">
        <v>33</v>
      </c>
      <c r="DI162" s="897" t="s">
        <v>33</v>
      </c>
      <c r="DJ162" s="734"/>
    </row>
    <row r="163" spans="1:114" ht="14.1" customHeight="1" x14ac:dyDescent="0.25">
      <c r="A163" s="703">
        <f>ROW()-1</f>
        <v>162</v>
      </c>
      <c r="B163" s="713" t="s">
        <v>8131</v>
      </c>
      <c r="C163" s="711" t="str">
        <f>HYPERLINK(E163,"OP")</f>
        <v>OP</v>
      </c>
      <c r="D163" s="711" t="str">
        <f>HYPERLINK(F163,"Prj")</f>
        <v>Prj</v>
      </c>
      <c r="E163" s="631" t="s">
        <v>8775</v>
      </c>
      <c r="F163" s="413" t="s">
        <v>8776</v>
      </c>
      <c r="G163" s="414" t="s">
        <v>33</v>
      </c>
      <c r="H163" s="414" t="s">
        <v>33</v>
      </c>
      <c r="I163" s="694" t="s">
        <v>33</v>
      </c>
      <c r="J163" s="697" t="s">
        <v>8132</v>
      </c>
      <c r="K163" s="727" t="s">
        <v>33</v>
      </c>
      <c r="L163" s="736" t="s">
        <v>16</v>
      </c>
      <c r="M163" s="697" t="s">
        <v>608</v>
      </c>
      <c r="N163" s="736" t="s">
        <v>18</v>
      </c>
      <c r="O163" s="736" t="s">
        <v>71</v>
      </c>
      <c r="P163" s="1080" t="s">
        <v>19</v>
      </c>
      <c r="Q163" s="1074" t="s">
        <v>33</v>
      </c>
      <c r="R163" s="698" t="s">
        <v>3888</v>
      </c>
      <c r="S163" s="1041" t="s">
        <v>33</v>
      </c>
      <c r="T163" s="908" t="s">
        <v>8133</v>
      </c>
      <c r="U163" s="905" t="s">
        <v>581</v>
      </c>
      <c r="V163" s="905" t="s">
        <v>13821</v>
      </c>
      <c r="W163" s="1068" t="s">
        <v>1773</v>
      </c>
      <c r="X163" s="1064">
        <v>36454</v>
      </c>
      <c r="Y163" s="1066">
        <v>36880</v>
      </c>
      <c r="Z163" s="1046">
        <v>2001</v>
      </c>
      <c r="AA163" s="1064">
        <v>37078</v>
      </c>
      <c r="AB163" s="1065">
        <v>38352</v>
      </c>
      <c r="AC163" s="1066">
        <v>38898</v>
      </c>
      <c r="AD163" s="1049">
        <v>0</v>
      </c>
      <c r="AE163" s="746">
        <v>30</v>
      </c>
      <c r="AF163" s="744">
        <v>0</v>
      </c>
      <c r="AG163" s="690">
        <v>30</v>
      </c>
      <c r="AH163" s="747">
        <v>3.62</v>
      </c>
      <c r="AI163" s="744">
        <v>0</v>
      </c>
      <c r="AJ163" s="1101">
        <v>30</v>
      </c>
      <c r="AK163" s="1102">
        <v>33.262530599999998</v>
      </c>
      <c r="AL163" s="1085"/>
      <c r="AM163" s="632"/>
      <c r="AN163" s="632">
        <v>4</v>
      </c>
      <c r="AO163" s="632"/>
      <c r="AP163" s="632"/>
      <c r="AQ163" s="757"/>
      <c r="AR163" s="778" t="s">
        <v>9268</v>
      </c>
      <c r="AS163" s="784">
        <f>AT163+AU163</f>
        <v>11.62</v>
      </c>
      <c r="AT163" s="784">
        <v>11.62</v>
      </c>
      <c r="AU163" s="785">
        <v>0</v>
      </c>
      <c r="AV163" s="806" t="s">
        <v>9269</v>
      </c>
      <c r="AW163" s="697" t="s">
        <v>7647</v>
      </c>
      <c r="AX163" s="697" t="s">
        <v>8134</v>
      </c>
      <c r="AY163" s="823">
        <v>38897</v>
      </c>
      <c r="AZ163" s="736" t="s">
        <v>26</v>
      </c>
      <c r="BA163" s="736" t="s">
        <v>26</v>
      </c>
      <c r="BB163" s="840" t="s">
        <v>26</v>
      </c>
      <c r="BC163" s="852" t="s">
        <v>26</v>
      </c>
      <c r="BD163" s="846" t="s">
        <v>26</v>
      </c>
      <c r="BE163" s="840" t="s">
        <v>22</v>
      </c>
      <c r="BF163" s="841" t="s">
        <v>22</v>
      </c>
      <c r="BG163" s="842" t="s">
        <v>22</v>
      </c>
      <c r="BH163" s="905" t="s">
        <v>13077</v>
      </c>
      <c r="BI163" s="903" t="s">
        <v>9680</v>
      </c>
      <c r="BJ163" s="905" t="s">
        <v>4542</v>
      </c>
      <c r="BK163" s="903" t="s">
        <v>4543</v>
      </c>
      <c r="BL163" s="905" t="s">
        <v>4568</v>
      </c>
      <c r="BM163" s="903" t="s">
        <v>10484</v>
      </c>
      <c r="BN163" s="905" t="s">
        <v>4503</v>
      </c>
      <c r="BO163" s="903" t="s">
        <v>4703</v>
      </c>
      <c r="BP163" s="905" t="s">
        <v>13072</v>
      </c>
      <c r="BQ163" s="903" t="s">
        <v>4508</v>
      </c>
      <c r="BR163" s="909">
        <v>59</v>
      </c>
      <c r="BS163" s="903" t="s">
        <v>4510</v>
      </c>
      <c r="BT163" s="909">
        <v>51</v>
      </c>
      <c r="BU163" s="903" t="s">
        <v>4520</v>
      </c>
      <c r="BV163" s="909">
        <v>78</v>
      </c>
      <c r="BW163" s="903" t="s">
        <v>4511</v>
      </c>
      <c r="BX163" s="909">
        <v>57</v>
      </c>
      <c r="BY163" s="903" t="s">
        <v>4527</v>
      </c>
      <c r="BZ163" s="909">
        <v>71</v>
      </c>
      <c r="CA163" s="903" t="s">
        <v>4521</v>
      </c>
      <c r="CB163" s="340">
        <v>10</v>
      </c>
      <c r="CC163" s="249">
        <f>IF(ISBLANK(AL163),0,1)</f>
        <v>0</v>
      </c>
      <c r="CD163" s="414">
        <f>IF(ISBLANK(AM163),0,1)</f>
        <v>0</v>
      </c>
      <c r="CE163" s="414">
        <f>IF(ISBLANK(AN163),0,1)</f>
        <v>1</v>
      </c>
      <c r="CF163" s="414">
        <f>IF(ISBLANK(AO163),0,1)</f>
        <v>0</v>
      </c>
      <c r="CG163" s="414">
        <f>IF(ISBLANK(AP163),0,1)</f>
        <v>0</v>
      </c>
      <c r="CH163" s="436">
        <f>IF(ISBLANK(AQ163),0,1)</f>
        <v>0</v>
      </c>
      <c r="CI163" s="435">
        <f>IF($W163="Dropped","-",DAYS360(X163,Y163,TRUE)/360)</f>
        <v>1.163888888888889</v>
      </c>
      <c r="CJ163" s="416">
        <f>IF(OR($W163="Pipeline",$W163="Dropped"),"-",IF(OR($AA163="-",$AA163="n/a"),"-",DAYS360(Y163,AA163,TRUE)/360))</f>
        <v>0.5444444444444444</v>
      </c>
      <c r="CK163" s="416">
        <f>IF(OR($W163="Pipeline",$W163="Dropped"),"-",IF($AC163="-","-",IF(OR($AA163="-",$AA163="n/a"),DAYS360(Y163,AC163,TRUE)/360,DAYS360(AA163,AC163,TRUE)/360)))</f>
        <v>4.9833333333333334</v>
      </c>
      <c r="CL163" s="416">
        <f>IF(OR($W163="Pipeline",$W163="Dropped"),"-",IF($AC163="-","-",DAYS360(X163,AC163,TRUE)/360))</f>
        <v>6.6916666666666664</v>
      </c>
      <c r="CM163" s="437">
        <f>IF(OR($W163="Pipeline",$W163="Dropped"),"-",IF($AC163="-","-",DAYS360(AB163,AC163,TRUE)/360))</f>
        <v>1.5</v>
      </c>
      <c r="CN163" s="344">
        <f>IF(W163="Closed",IF(AC163="-","-",YEAR(AC163)),"-")</f>
        <v>2006</v>
      </c>
      <c r="CO163" s="344" t="str">
        <f>IF(W163="Closed",IF(OR(BE163="S",BE163="MS",BE163="HS"),"S",IF(OR(BE163="U",BE163="MU",BE163="HU"),"U",IF(OR(BE163="NA",BE163="NR",BE163="NV",BE163="?",BE163="#"),"NR","-"))),"-")</f>
        <v>S</v>
      </c>
      <c r="CP163" s="249">
        <v>2</v>
      </c>
      <c r="CQ163" s="414">
        <v>3</v>
      </c>
      <c r="CR163" s="414">
        <v>2</v>
      </c>
      <c r="CS163" s="414">
        <v>0</v>
      </c>
      <c r="CT163" s="414">
        <v>0</v>
      </c>
      <c r="CU163" s="436">
        <v>0</v>
      </c>
      <c r="CV163" s="432" t="str">
        <f>IF(OR(DC163="-",DC163="",DC163="n/a"),"-",HYPERLINK(DC163,"PAD"))</f>
        <v>PAD</v>
      </c>
      <c r="CW163" s="417" t="str">
        <f>IF(OR(DD163="-",DD163="",DD163="n/a"),"-",HYPERLINK(DD163,"ICR"))</f>
        <v>ICR</v>
      </c>
      <c r="CX163" s="438" t="str">
        <f>IF(OR(DE163="-",DE163="",DE163="n/a"),"-",HYPERLINK(DE163,"IEG"))</f>
        <v>IEG</v>
      </c>
      <c r="CY163" s="687" t="str">
        <f>IF(OR(DF163="-",DF163="",DF163="n/a"),"-",HYPERLINK(DF163,"PPAR"))</f>
        <v>-</v>
      </c>
      <c r="CZ163" s="665" t="str">
        <f>IF(OR(DG163="-",DG163="",DG163="n/a"),"-",HYPERLINK(DG163,"PCR"))</f>
        <v>-</v>
      </c>
      <c r="DA163" s="665" t="str">
        <f>IF(OR(DH163="-",DH163="",DH163="n/a"),"-",HYPERLINK(DH163,"PP"))</f>
        <v>-</v>
      </c>
      <c r="DB163" s="688" t="str">
        <f>IF(OR(DI163="-",DI163="",DI163="n/a"),"-",HYPERLINK(DI163,"TA"))</f>
        <v>-</v>
      </c>
      <c r="DC163" s="897" t="s">
        <v>10927</v>
      </c>
      <c r="DD163" s="897" t="s">
        <v>10928</v>
      </c>
      <c r="DE163" s="897" t="s">
        <v>10929</v>
      </c>
      <c r="DF163" s="897" t="s">
        <v>33</v>
      </c>
      <c r="DG163" s="897" t="s">
        <v>33</v>
      </c>
      <c r="DH163" s="897" t="s">
        <v>33</v>
      </c>
      <c r="DI163" s="897" t="s">
        <v>33</v>
      </c>
      <c r="DJ163" s="734"/>
    </row>
    <row r="164" spans="1:114" ht="14.1" customHeight="1" x14ac:dyDescent="0.25">
      <c r="A164" s="702">
        <f>ROW()-1</f>
        <v>163</v>
      </c>
      <c r="B164" s="713" t="s">
        <v>7644</v>
      </c>
      <c r="C164" s="711" t="str">
        <f>HYPERLINK(E164,"OP")</f>
        <v>OP</v>
      </c>
      <c r="D164" s="711" t="str">
        <f>HYPERLINK(F164,"Prj")</f>
        <v>Prj</v>
      </c>
      <c r="E164" s="631" t="s">
        <v>8497</v>
      </c>
      <c r="F164" s="413" t="s">
        <v>8498</v>
      </c>
      <c r="G164" s="414" t="s">
        <v>33</v>
      </c>
      <c r="H164" s="414" t="s">
        <v>33</v>
      </c>
      <c r="I164" s="694" t="s">
        <v>33</v>
      </c>
      <c r="J164" s="697" t="s">
        <v>7645</v>
      </c>
      <c r="K164" s="727" t="s">
        <v>33</v>
      </c>
      <c r="L164" s="736" t="s">
        <v>16</v>
      </c>
      <c r="M164" s="697" t="s">
        <v>608</v>
      </c>
      <c r="N164" s="736" t="s">
        <v>18</v>
      </c>
      <c r="O164" s="736" t="s">
        <v>30</v>
      </c>
      <c r="P164" s="1080" t="s">
        <v>36</v>
      </c>
      <c r="Q164" s="1074" t="s">
        <v>33</v>
      </c>
      <c r="R164" s="698" t="s">
        <v>33</v>
      </c>
      <c r="S164" s="1041" t="s">
        <v>33</v>
      </c>
      <c r="T164" s="908" t="s">
        <v>7646</v>
      </c>
      <c r="U164" s="905" t="s">
        <v>581</v>
      </c>
      <c r="V164" s="905" t="s">
        <v>1415</v>
      </c>
      <c r="W164" s="1068" t="s">
        <v>1773</v>
      </c>
      <c r="X164" s="1064">
        <v>35081</v>
      </c>
      <c r="Y164" s="1066">
        <v>35558</v>
      </c>
      <c r="Z164" s="1046">
        <v>1997</v>
      </c>
      <c r="AA164" s="1064">
        <v>35643</v>
      </c>
      <c r="AB164" s="1065">
        <v>37621</v>
      </c>
      <c r="AC164" s="1066">
        <v>38168</v>
      </c>
      <c r="AD164" s="1049">
        <v>0</v>
      </c>
      <c r="AE164" s="746">
        <v>14.9</v>
      </c>
      <c r="AF164" s="744">
        <v>0</v>
      </c>
      <c r="AG164" s="690">
        <v>14.9</v>
      </c>
      <c r="AH164" s="747" t="s">
        <v>33</v>
      </c>
      <c r="AI164" s="744">
        <v>0</v>
      </c>
      <c r="AJ164" s="1101">
        <v>14.9</v>
      </c>
      <c r="AK164" s="1102">
        <v>8.8872230499999993</v>
      </c>
      <c r="AL164" s="1085"/>
      <c r="AM164" s="632"/>
      <c r="AN164" s="632">
        <v>3</v>
      </c>
      <c r="AO164" s="632"/>
      <c r="AP164" s="632"/>
      <c r="AQ164" s="757"/>
      <c r="AR164" s="778" t="s">
        <v>9175</v>
      </c>
      <c r="AS164" s="784">
        <f>AT164+AU164</f>
        <v>2.8</v>
      </c>
      <c r="AT164" s="784">
        <v>2.8</v>
      </c>
      <c r="AU164" s="785">
        <v>0</v>
      </c>
      <c r="AV164" s="734" t="s">
        <v>1590</v>
      </c>
      <c r="AW164" s="697" t="s">
        <v>7647</v>
      </c>
      <c r="AX164" s="697" t="s">
        <v>7648</v>
      </c>
      <c r="AY164" s="823" t="s">
        <v>33</v>
      </c>
      <c r="AZ164" s="736"/>
      <c r="BA164" s="736"/>
      <c r="BB164" s="840" t="s">
        <v>112</v>
      </c>
      <c r="BC164" s="841" t="s">
        <v>112</v>
      </c>
      <c r="BD164" s="846" t="s">
        <v>33</v>
      </c>
      <c r="BE164" s="840" t="s">
        <v>112</v>
      </c>
      <c r="BF164" s="841" t="s">
        <v>112</v>
      </c>
      <c r="BG164" s="842" t="s">
        <v>112</v>
      </c>
      <c r="BH164" s="905" t="s">
        <v>13072</v>
      </c>
      <c r="BI164" s="903" t="s">
        <v>4508</v>
      </c>
      <c r="BJ164" s="905" t="s">
        <v>4485</v>
      </c>
      <c r="BK164" s="903" t="s">
        <v>10472</v>
      </c>
      <c r="BL164" s="905" t="s">
        <v>0</v>
      </c>
      <c r="BM164" s="903" t="s">
        <v>0</v>
      </c>
      <c r="BN164" s="905" t="s">
        <v>0</v>
      </c>
      <c r="BO164" s="903" t="s">
        <v>0</v>
      </c>
      <c r="BP164" s="905" t="s">
        <v>0</v>
      </c>
      <c r="BQ164" s="903" t="s">
        <v>0</v>
      </c>
      <c r="BR164" s="909">
        <v>64</v>
      </c>
      <c r="BS164" s="903" t="s">
        <v>4625</v>
      </c>
      <c r="BT164" s="909">
        <v>67</v>
      </c>
      <c r="BU164" s="903" t="s">
        <v>4577</v>
      </c>
      <c r="BV164" s="905" t="s">
        <v>0</v>
      </c>
      <c r="BW164" s="903" t="s">
        <v>4492</v>
      </c>
      <c r="BX164" s="905" t="s">
        <v>0</v>
      </c>
      <c r="BY164" s="903" t="s">
        <v>4492</v>
      </c>
      <c r="BZ164" s="905" t="s">
        <v>0</v>
      </c>
      <c r="CA164" s="903" t="s">
        <v>4492</v>
      </c>
      <c r="CB164" s="340">
        <v>10</v>
      </c>
      <c r="CC164" s="249">
        <f>IF(ISBLANK(AL164),0,1)</f>
        <v>0</v>
      </c>
      <c r="CD164" s="414">
        <f>IF(ISBLANK(AM164),0,1)</f>
        <v>0</v>
      </c>
      <c r="CE164" s="414">
        <f>IF(ISBLANK(AN164),0,1)</f>
        <v>1</v>
      </c>
      <c r="CF164" s="414">
        <f>IF(ISBLANK(AO164),0,1)</f>
        <v>0</v>
      </c>
      <c r="CG164" s="414">
        <f>IF(ISBLANK(AP164),0,1)</f>
        <v>0</v>
      </c>
      <c r="CH164" s="436">
        <f>IF(ISBLANK(AQ164),0,1)</f>
        <v>0</v>
      </c>
      <c r="CI164" s="435">
        <f>IF($W164="Dropped","-",DAYS360(X164,Y164,TRUE)/360)</f>
        <v>1.3083333333333333</v>
      </c>
      <c r="CJ164" s="416">
        <f>IF(OR($W164="Pipeline",$W164="Dropped"),"-",IF(OR($AA164="-",$AA164="n/a"),"-",DAYS360(Y164,AA164,TRUE)/360))</f>
        <v>0.23055555555555557</v>
      </c>
      <c r="CK164" s="416">
        <f>IF(OR($W164="Pipeline",$W164="Dropped"),"-",IF($AC164="-","-",IF(OR($AA164="-",$AA164="n/a"),DAYS360(Y164,AC164,TRUE)/360,DAYS360(AA164,AC164,TRUE)/360)))</f>
        <v>6.9138888888888888</v>
      </c>
      <c r="CL164" s="416">
        <f>IF(OR($W164="Pipeline",$W164="Dropped"),"-",IF($AC164="-","-",DAYS360(X164,AC164,TRUE)/360))</f>
        <v>8.4527777777777775</v>
      </c>
      <c r="CM164" s="437">
        <f>IF(OR($W164="Pipeline",$W164="Dropped"),"-",IF($AC164="-","-",DAYS360(AB164,AC164,TRUE)/360))</f>
        <v>1.5</v>
      </c>
      <c r="CN164" s="344">
        <f>IF(W164="Closed",IF(AC164="-","-",YEAR(AC164)),"-")</f>
        <v>2004</v>
      </c>
      <c r="CO164" s="344" t="str">
        <f>IF(W164="Closed",IF(OR(BE164="S",BE164="MS",BE164="HS"),"S",IF(OR(BE164="U",BE164="MU",BE164="HU"),"U",IF(OR(BE164="NA",BE164="NR",BE164="NV",BE164="?",BE164="#"),"NR","-"))),"-")</f>
        <v>U</v>
      </c>
      <c r="CP164" s="249">
        <v>0</v>
      </c>
      <c r="CQ164" s="414">
        <v>0</v>
      </c>
      <c r="CR164" s="414">
        <v>4</v>
      </c>
      <c r="CS164" s="414">
        <v>0</v>
      </c>
      <c r="CT164" s="414">
        <v>0</v>
      </c>
      <c r="CU164" s="436">
        <v>0</v>
      </c>
      <c r="CV164" s="432" t="str">
        <f>IF(OR(DC164="-",DC164="",DC164="n/a"),"-",HYPERLINK(DC164,"PAD"))</f>
        <v>-</v>
      </c>
      <c r="CW164" s="417" t="str">
        <f>IF(OR(DD164="-",DD164="",DD164="n/a"),"-",HYPERLINK(DD164,"ICR"))</f>
        <v>ICR</v>
      </c>
      <c r="CX164" s="438" t="str">
        <f>IF(OR(DE164="-",DE164="",DE164="n/a"),"-",HYPERLINK(DE164,"IEG"))</f>
        <v>IEG</v>
      </c>
      <c r="CY164" s="687" t="str">
        <f>IF(OR(DF164="-",DF164="",DF164="n/a"),"-",HYPERLINK(DF164,"PPAR"))</f>
        <v>-</v>
      </c>
      <c r="CZ164" s="665" t="str">
        <f>IF(OR(DG164="-",DG164="",DG164="n/a"),"-",HYPERLINK(DG164,"PCR"))</f>
        <v>-</v>
      </c>
      <c r="DA164" s="665" t="str">
        <f>IF(OR(DH164="-",DH164="",DH164="n/a"),"-",HYPERLINK(DH164,"PP"))</f>
        <v>-</v>
      </c>
      <c r="DB164" s="688" t="str">
        <f>IF(OR(DI164="-",DI164="",DI164="n/a"),"-",HYPERLINK(DI164,"TA"))</f>
        <v>-</v>
      </c>
      <c r="DC164" s="897" t="s">
        <v>33</v>
      </c>
      <c r="DD164" s="897" t="s">
        <v>10930</v>
      </c>
      <c r="DE164" s="897" t="s">
        <v>10931</v>
      </c>
      <c r="DF164" s="897" t="s">
        <v>33</v>
      </c>
      <c r="DG164" s="897" t="s">
        <v>33</v>
      </c>
      <c r="DH164" s="897" t="s">
        <v>33</v>
      </c>
      <c r="DI164" s="897" t="s">
        <v>33</v>
      </c>
      <c r="DJ164" s="734"/>
    </row>
    <row r="165" spans="1:114" ht="14.1" customHeight="1" x14ac:dyDescent="0.25">
      <c r="A165" s="702">
        <f>ROW()-1</f>
        <v>164</v>
      </c>
      <c r="B165" s="710" t="s">
        <v>1237</v>
      </c>
      <c r="C165" s="711" t="str">
        <f>HYPERLINK(E165,"OP")</f>
        <v>OP</v>
      </c>
      <c r="D165" s="711" t="str">
        <f>HYPERLINK(F165,"Prj")</f>
        <v>Prj</v>
      </c>
      <c r="E165" s="704" t="s">
        <v>6136</v>
      </c>
      <c r="F165" s="415" t="s">
        <v>6137</v>
      </c>
      <c r="G165" s="414" t="s">
        <v>33</v>
      </c>
      <c r="H165" s="414" t="s">
        <v>33</v>
      </c>
      <c r="I165" s="694" t="s">
        <v>33</v>
      </c>
      <c r="J165" s="686" t="s">
        <v>1238</v>
      </c>
      <c r="K165" s="199" t="s">
        <v>33</v>
      </c>
      <c r="L165" s="693" t="s">
        <v>193</v>
      </c>
      <c r="M165" s="696" t="s">
        <v>212</v>
      </c>
      <c r="N165" s="732" t="s">
        <v>18</v>
      </c>
      <c r="O165" s="732" t="s">
        <v>30</v>
      </c>
      <c r="P165" s="1080" t="s">
        <v>1763</v>
      </c>
      <c r="Q165" s="1074" t="s">
        <v>33</v>
      </c>
      <c r="R165" s="698" t="s">
        <v>33</v>
      </c>
      <c r="S165" s="907" t="s">
        <v>3574</v>
      </c>
      <c r="T165" s="908" t="s">
        <v>3624</v>
      </c>
      <c r="U165" s="905" t="s">
        <v>585</v>
      </c>
      <c r="V165" s="905" t="s">
        <v>10387</v>
      </c>
      <c r="W165" s="1068" t="s">
        <v>1773</v>
      </c>
      <c r="X165" s="1064">
        <v>35572</v>
      </c>
      <c r="Y165" s="1066">
        <v>35670</v>
      </c>
      <c r="Z165" s="1046">
        <v>1998</v>
      </c>
      <c r="AA165" s="1064">
        <v>36027</v>
      </c>
      <c r="AB165" s="1065">
        <v>37802</v>
      </c>
      <c r="AC165" s="1066">
        <v>38717</v>
      </c>
      <c r="AD165" s="638">
        <v>58</v>
      </c>
      <c r="AE165" s="639">
        <v>0</v>
      </c>
      <c r="AF165" s="744">
        <v>0</v>
      </c>
      <c r="AG165" s="690">
        <v>58</v>
      </c>
      <c r="AH165" s="747" t="s">
        <v>33</v>
      </c>
      <c r="AI165" s="744">
        <v>0</v>
      </c>
      <c r="AJ165" s="1099">
        <v>57.508448919999999</v>
      </c>
      <c r="AK165" s="1100">
        <v>57.508448919999999</v>
      </c>
      <c r="AL165" s="646"/>
      <c r="AM165" s="647"/>
      <c r="AN165" s="647">
        <v>2</v>
      </c>
      <c r="AO165" s="647"/>
      <c r="AP165" s="647"/>
      <c r="AQ165" s="648"/>
      <c r="AR165" s="779" t="s">
        <v>4067</v>
      </c>
      <c r="AS165" s="781">
        <f>AT165+AU165</f>
        <v>54.699999999999996</v>
      </c>
      <c r="AT165" s="781">
        <v>42.33</v>
      </c>
      <c r="AU165" s="782">
        <v>12.37</v>
      </c>
      <c r="AV165" s="813" t="s">
        <v>4068</v>
      </c>
      <c r="AW165" s="686" t="s">
        <v>4065</v>
      </c>
      <c r="AX165" s="686" t="s">
        <v>4066</v>
      </c>
      <c r="AY165" s="819">
        <v>38663</v>
      </c>
      <c r="AZ165" s="721" t="s">
        <v>26</v>
      </c>
      <c r="BA165" s="721" t="s">
        <v>26</v>
      </c>
      <c r="BB165" s="625" t="s">
        <v>26</v>
      </c>
      <c r="BC165" s="626" t="s">
        <v>26</v>
      </c>
      <c r="BD165" s="633" t="s">
        <v>33</v>
      </c>
      <c r="BE165" s="625" t="s">
        <v>26</v>
      </c>
      <c r="BF165" s="626" t="s">
        <v>26</v>
      </c>
      <c r="BG165" s="633" t="s">
        <v>26</v>
      </c>
      <c r="BH165" s="905" t="s">
        <v>4515</v>
      </c>
      <c r="BI165" s="903" t="s">
        <v>4704</v>
      </c>
      <c r="BJ165" s="905" t="s">
        <v>4485</v>
      </c>
      <c r="BK165" s="903" t="s">
        <v>10472</v>
      </c>
      <c r="BL165" s="905" t="s">
        <v>4493</v>
      </c>
      <c r="BM165" s="903" t="s">
        <v>4705</v>
      </c>
      <c r="BN165" s="905" t="s">
        <v>4525</v>
      </c>
      <c r="BO165" s="903" t="s">
        <v>10476</v>
      </c>
      <c r="BP165" s="905" t="s">
        <v>13077</v>
      </c>
      <c r="BQ165" s="903" t="s">
        <v>9680</v>
      </c>
      <c r="BR165" s="909">
        <v>65</v>
      </c>
      <c r="BS165" s="903" t="s">
        <v>4509</v>
      </c>
      <c r="BT165" s="909">
        <v>78</v>
      </c>
      <c r="BU165" s="903" t="s">
        <v>4511</v>
      </c>
      <c r="BV165" s="909">
        <v>51</v>
      </c>
      <c r="BW165" s="903" t="s">
        <v>4520</v>
      </c>
      <c r="BX165" s="909">
        <v>71</v>
      </c>
      <c r="BY165" s="903" t="s">
        <v>4521</v>
      </c>
      <c r="BZ165" s="909">
        <v>25</v>
      </c>
      <c r="CA165" s="903" t="s">
        <v>4489</v>
      </c>
      <c r="CB165" s="340">
        <v>10</v>
      </c>
      <c r="CC165" s="249">
        <f>IF(ISBLANK(AL165),0,1)</f>
        <v>0</v>
      </c>
      <c r="CD165" s="414">
        <f>IF(ISBLANK(AM165),0,1)</f>
        <v>0</v>
      </c>
      <c r="CE165" s="414">
        <f>IF(ISBLANK(AN165),0,1)</f>
        <v>1</v>
      </c>
      <c r="CF165" s="414">
        <f>IF(ISBLANK(AO165),0,1)</f>
        <v>0</v>
      </c>
      <c r="CG165" s="414">
        <f>IF(ISBLANK(AP165),0,1)</f>
        <v>0</v>
      </c>
      <c r="CH165" s="436">
        <f>IF(ISBLANK(AQ165),0,1)</f>
        <v>0</v>
      </c>
      <c r="CI165" s="435">
        <f>IF($W165="Dropped","-",DAYS360(X165,Y165,TRUE)/360)</f>
        <v>0.26666666666666666</v>
      </c>
      <c r="CJ165" s="416">
        <f>IF(OR($W165="Pipeline",$W165="Dropped"),"-",IF(OR($AA165="-",$AA165="n/a"),"-",DAYS360(Y165,AA165,TRUE)/360))</f>
        <v>0.97777777777777775</v>
      </c>
      <c r="CK165" s="416">
        <f>IF(OR($W165="Pipeline",$W165="Dropped"),"-",IF($AC165="-","-",IF(OR($AA165="-",$AA165="n/a"),DAYS360(Y165,AC165,TRUE)/360,DAYS360(AA165,AC165,TRUE)/360)))</f>
        <v>7.3611111111111107</v>
      </c>
      <c r="CL165" s="416">
        <f>IF(OR($W165="Pipeline",$W165="Dropped"),"-",IF($AC165="-","-",DAYS360(X165,AC165,TRUE)/360))</f>
        <v>8.6055555555555561</v>
      </c>
      <c r="CM165" s="437">
        <f>IF(OR($W165="Pipeline",$W165="Dropped"),"-",IF($AC165="-","-",DAYS360(AB165,AC165,TRUE)/360))</f>
        <v>2.5</v>
      </c>
      <c r="CN165" s="344">
        <f>IF(W165="Closed",IF(AC165="-","-",YEAR(AC165)),"-")</f>
        <v>2005</v>
      </c>
      <c r="CO165" s="344" t="str">
        <f>IF(W165="Closed",IF(OR(BE165="S",BE165="MS",BE165="HS"),"S",IF(OR(BE165="U",BE165="MU",BE165="HU"),"U",IF(OR(BE165="NA",BE165="NR",BE165="NV",BE165="?",BE165="#"),"NR","-"))),"-")</f>
        <v>S</v>
      </c>
      <c r="CP165" s="249">
        <v>2</v>
      </c>
      <c r="CQ165" s="414">
        <v>0</v>
      </c>
      <c r="CR165" s="414">
        <v>1</v>
      </c>
      <c r="CS165" s="414">
        <v>1</v>
      </c>
      <c r="CT165" s="414">
        <v>0</v>
      </c>
      <c r="CU165" s="436">
        <v>0</v>
      </c>
      <c r="CV165" s="432" t="str">
        <f>IF(OR(DC165="-",DC165="",DC165="n/a"),"-",HYPERLINK(DC165,"PAD"))</f>
        <v>PAD</v>
      </c>
      <c r="CW165" s="417" t="str">
        <f>IF(OR(DD165="-",DD165="",DD165="n/a"),"-",HYPERLINK(DD165,"ICR"))</f>
        <v>ICR</v>
      </c>
      <c r="CX165" s="438" t="str">
        <f>IF(OR(DE165="-",DE165="",DE165="n/a"),"-",HYPERLINK(DE165,"IEG"))</f>
        <v>IEG</v>
      </c>
      <c r="CY165" s="687" t="str">
        <f>IF(OR(DF165="-",DF165="",DF165="n/a"),"-",HYPERLINK(DF165,"PPAR"))</f>
        <v>-</v>
      </c>
      <c r="CZ165" s="665" t="str">
        <f>IF(OR(DG165="-",DG165="",DG165="n/a"),"-",HYPERLINK(DG165,"PCR"))</f>
        <v>-</v>
      </c>
      <c r="DA165" s="665" t="str">
        <f>IF(OR(DH165="-",DH165="",DH165="n/a"),"-",HYPERLINK(DH165,"PP"))</f>
        <v>-</v>
      </c>
      <c r="DB165" s="688" t="str">
        <f>IF(OR(DI165="-",DI165="",DI165="n/a"),"-",HYPERLINK(DI165,"TA"))</f>
        <v>-</v>
      </c>
      <c r="DC165" s="897" t="s">
        <v>10932</v>
      </c>
      <c r="DD165" s="897" t="s">
        <v>10933</v>
      </c>
      <c r="DE165" s="897" t="s">
        <v>10934</v>
      </c>
      <c r="DF165" s="897" t="s">
        <v>33</v>
      </c>
      <c r="DG165" s="897" t="s">
        <v>33</v>
      </c>
      <c r="DH165" s="897" t="s">
        <v>33</v>
      </c>
      <c r="DI165" s="897" t="s">
        <v>33</v>
      </c>
      <c r="DJ165" s="734"/>
    </row>
    <row r="166" spans="1:114" ht="14.1" customHeight="1" x14ac:dyDescent="0.25">
      <c r="A166" s="703">
        <f>ROW()-1</f>
        <v>165</v>
      </c>
      <c r="B166" s="710" t="s">
        <v>4955</v>
      </c>
      <c r="C166" s="711" t="str">
        <f>HYPERLINK(E166,"OP")</f>
        <v>OP</v>
      </c>
      <c r="D166" s="711" t="str">
        <f>HYPERLINK(F166,"Prj")</f>
        <v>Prj</v>
      </c>
      <c r="E166" s="663" t="s">
        <v>7227</v>
      </c>
      <c r="F166" s="422" t="s">
        <v>5865</v>
      </c>
      <c r="G166" s="414" t="s">
        <v>33</v>
      </c>
      <c r="H166" s="414" t="s">
        <v>33</v>
      </c>
      <c r="I166" s="694" t="s">
        <v>33</v>
      </c>
      <c r="J166" s="697" t="s">
        <v>4956</v>
      </c>
      <c r="K166" s="727" t="s">
        <v>33</v>
      </c>
      <c r="L166" s="736" t="s">
        <v>193</v>
      </c>
      <c r="M166" s="697" t="s">
        <v>874</v>
      </c>
      <c r="N166" s="736" t="s">
        <v>18</v>
      </c>
      <c r="O166" s="736" t="s">
        <v>54</v>
      </c>
      <c r="P166" s="1080" t="s">
        <v>1419</v>
      </c>
      <c r="Q166" s="1074" t="s">
        <v>33</v>
      </c>
      <c r="R166" s="698" t="s">
        <v>33</v>
      </c>
      <c r="S166" s="1041" t="s">
        <v>33</v>
      </c>
      <c r="T166" s="908" t="s">
        <v>4957</v>
      </c>
      <c r="U166" s="905" t="s">
        <v>588</v>
      </c>
      <c r="V166" s="905" t="s">
        <v>612</v>
      </c>
      <c r="W166" s="1068" t="s">
        <v>1773</v>
      </c>
      <c r="X166" s="1064">
        <v>34824</v>
      </c>
      <c r="Y166" s="1066">
        <v>35325</v>
      </c>
      <c r="Z166" s="1046">
        <v>1997</v>
      </c>
      <c r="AA166" s="1064" t="s">
        <v>33</v>
      </c>
      <c r="AB166" s="1065">
        <v>37437</v>
      </c>
      <c r="AC166" s="1066">
        <v>37437</v>
      </c>
      <c r="AD166" s="1049">
        <v>0</v>
      </c>
      <c r="AE166" s="746">
        <v>12</v>
      </c>
      <c r="AF166" s="744">
        <v>0</v>
      </c>
      <c r="AG166" s="690">
        <v>12</v>
      </c>
      <c r="AH166" s="747" t="s">
        <v>33</v>
      </c>
      <c r="AI166" s="744">
        <v>0</v>
      </c>
      <c r="AJ166" s="1101">
        <v>0.97004699999999999</v>
      </c>
      <c r="AK166" s="1102">
        <v>0</v>
      </c>
      <c r="AL166" s="1085"/>
      <c r="AM166" s="632" t="s">
        <v>5629</v>
      </c>
      <c r="AN166" s="647"/>
      <c r="AO166" s="632"/>
      <c r="AP166" s="632"/>
      <c r="AQ166" s="757">
        <v>18</v>
      </c>
      <c r="AR166" s="779" t="s">
        <v>5666</v>
      </c>
      <c r="AS166" s="784">
        <f>AT166+AU166</f>
        <v>5.7</v>
      </c>
      <c r="AT166" s="784">
        <v>5.7</v>
      </c>
      <c r="AU166" s="785">
        <v>0</v>
      </c>
      <c r="AV166" s="686" t="s">
        <v>5667</v>
      </c>
      <c r="AW166" s="697" t="s">
        <v>4879</v>
      </c>
      <c r="AX166" s="697" t="s">
        <v>3991</v>
      </c>
      <c r="AY166" s="823" t="s">
        <v>33</v>
      </c>
      <c r="AZ166" s="736" t="s">
        <v>33</v>
      </c>
      <c r="BA166" s="736" t="s">
        <v>33</v>
      </c>
      <c r="BB166" s="840" t="s">
        <v>33</v>
      </c>
      <c r="BC166" s="841" t="s">
        <v>33</v>
      </c>
      <c r="BD166" s="842" t="s">
        <v>33</v>
      </c>
      <c r="BE166" s="840" t="s">
        <v>4958</v>
      </c>
      <c r="BF166" s="841" t="s">
        <v>26</v>
      </c>
      <c r="BG166" s="842" t="s">
        <v>2809</v>
      </c>
      <c r="BH166" s="905" t="s">
        <v>4485</v>
      </c>
      <c r="BI166" s="903" t="s">
        <v>10472</v>
      </c>
      <c r="BJ166" s="905" t="s">
        <v>0</v>
      </c>
      <c r="BK166" s="903" t="s">
        <v>0</v>
      </c>
      <c r="BL166" s="905" t="s">
        <v>0</v>
      </c>
      <c r="BM166" s="903" t="s">
        <v>0</v>
      </c>
      <c r="BN166" s="905" t="s">
        <v>0</v>
      </c>
      <c r="BO166" s="903" t="s">
        <v>0</v>
      </c>
      <c r="BP166" s="905" t="s">
        <v>0</v>
      </c>
      <c r="BQ166" s="903" t="s">
        <v>0</v>
      </c>
      <c r="BR166" s="909">
        <v>27</v>
      </c>
      <c r="BS166" s="903" t="s">
        <v>4490</v>
      </c>
      <c r="BT166" s="909">
        <v>25</v>
      </c>
      <c r="BU166" s="903" t="s">
        <v>4489</v>
      </c>
      <c r="BV166" s="909">
        <v>43</v>
      </c>
      <c r="BW166" s="903" t="s">
        <v>4496</v>
      </c>
      <c r="BX166" s="909">
        <v>28</v>
      </c>
      <c r="BY166" s="903" t="s">
        <v>4500</v>
      </c>
      <c r="BZ166" s="909">
        <v>34</v>
      </c>
      <c r="CA166" s="903" t="s">
        <v>4491</v>
      </c>
      <c r="CB166" s="340">
        <v>10</v>
      </c>
      <c r="CC166" s="249">
        <f>IF(ISBLANK(AL166),0,1)</f>
        <v>0</v>
      </c>
      <c r="CD166" s="414">
        <f>IF(ISBLANK(AM166),0,1)</f>
        <v>1</v>
      </c>
      <c r="CE166" s="414">
        <f>IF(ISBLANK(AN166),0,1)</f>
        <v>0</v>
      </c>
      <c r="CF166" s="414">
        <f>IF(ISBLANK(AO166),0,1)</f>
        <v>0</v>
      </c>
      <c r="CG166" s="414">
        <f>IF(ISBLANK(AP166),0,1)</f>
        <v>0</v>
      </c>
      <c r="CH166" s="436">
        <f>IF(ISBLANK(AQ166),0,1)</f>
        <v>1</v>
      </c>
      <c r="CI166" s="435">
        <f>IF($W166="Dropped","-",DAYS360(X166,Y166,TRUE)/360)</f>
        <v>1.3666666666666667</v>
      </c>
      <c r="CJ166" s="416" t="str">
        <f>IF(OR($W166="Pipeline",$W166="Dropped"),"-",IF(OR($AA166="-",$AA166="n/a"),"-",DAYS360(Y166,AA166,TRUE)/360))</f>
        <v>-</v>
      </c>
      <c r="CK166" s="416">
        <f>IF(OR($W166="Pipeline",$W166="Dropped"),"-",IF($AC166="-","-",IF(OR($AA166="-",$AA166="n/a"),DAYS360(Y166,AC166,TRUE)/360,DAYS360(AA166,AC166,TRUE)/360)))</f>
        <v>5.7861111111111114</v>
      </c>
      <c r="CL166" s="416">
        <f>IF(OR($W166="Pipeline",$W166="Dropped"),"-",IF($AC166="-","-",DAYS360(X166,AC166,TRUE)/360))</f>
        <v>7.1527777777777777</v>
      </c>
      <c r="CM166" s="437">
        <f>IF(OR($W166="Pipeline",$W166="Dropped"),"-",IF($AC166="-","-",DAYS360(AB166,AC166,TRUE)/360))</f>
        <v>0</v>
      </c>
      <c r="CN166" s="344">
        <f>IF(W166="Closed",IF(AC166="-","-",YEAR(AC166)),"-")</f>
        <v>2002</v>
      </c>
      <c r="CO166" s="344" t="str">
        <f>IF(W166="Closed",IF(OR(BE166="S",BE166="MS",BE166="HS"),"S",IF(OR(BE166="U",BE166="MU",BE166="HU"),"U",IF(OR(BE166="NA",BE166="NR",BE166="NV",BE166="?",BE166="#"),"NR","-"))),"-")</f>
        <v>NR</v>
      </c>
      <c r="CP166" s="249">
        <v>1</v>
      </c>
      <c r="CQ166" s="414">
        <v>8</v>
      </c>
      <c r="CR166" s="414">
        <v>3</v>
      </c>
      <c r="CS166" s="414">
        <v>1</v>
      </c>
      <c r="CT166" s="414">
        <v>0</v>
      </c>
      <c r="CU166" s="436">
        <v>0</v>
      </c>
      <c r="CV166" s="432" t="str">
        <f>IF(OR(DC166="-",DC166="",DC166="n/a"),"-",HYPERLINK(DC166,"PAD"))</f>
        <v>-</v>
      </c>
      <c r="CW166" s="417" t="str">
        <f>IF(OR(DD166="-",DD166="",DD166="n/a"),"-",HYPERLINK(DD166,"ICR"))</f>
        <v>-</v>
      </c>
      <c r="CX166" s="438" t="str">
        <f>IF(OR(DE166="-",DE166="",DE166="n/a"),"-",HYPERLINK(DE166,"IEG"))</f>
        <v>IEG</v>
      </c>
      <c r="CY166" s="687" t="str">
        <f>IF(OR(DF166="-",DF166="",DF166="n/a"),"-",HYPERLINK(DF166,"PPAR"))</f>
        <v>-</v>
      </c>
      <c r="CZ166" s="665" t="str">
        <f>IF(OR(DG166="-",DG166="",DG166="n/a"),"-",HYPERLINK(DG166,"PCR"))</f>
        <v>-</v>
      </c>
      <c r="DA166" s="665" t="str">
        <f>IF(OR(DH166="-",DH166="",DH166="n/a"),"-",HYPERLINK(DH166,"PP"))</f>
        <v>-</v>
      </c>
      <c r="DB166" s="688" t="str">
        <f>IF(OR(DI166="-",DI166="",DI166="n/a"),"-",HYPERLINK(DI166,"TA"))</f>
        <v>TA</v>
      </c>
      <c r="DC166" s="897" t="s">
        <v>33</v>
      </c>
      <c r="DD166" s="897" t="s">
        <v>33</v>
      </c>
      <c r="DE166" s="897" t="s">
        <v>10935</v>
      </c>
      <c r="DF166" s="897" t="s">
        <v>33</v>
      </c>
      <c r="DG166" s="897" t="s">
        <v>33</v>
      </c>
      <c r="DH166" s="897" t="s">
        <v>33</v>
      </c>
      <c r="DI166" s="897" t="s">
        <v>10936</v>
      </c>
      <c r="DJ166" s="806"/>
    </row>
    <row r="167" spans="1:114" ht="14.1" customHeight="1" x14ac:dyDescent="0.25">
      <c r="A167" s="702">
        <f>ROW()-1</f>
        <v>166</v>
      </c>
      <c r="B167" s="710" t="s">
        <v>1225</v>
      </c>
      <c r="C167" s="711" t="str">
        <f>HYPERLINK(E167,"OP")</f>
        <v>OP</v>
      </c>
      <c r="D167" s="711" t="str">
        <f>HYPERLINK(F167,"Prj")</f>
        <v>Prj</v>
      </c>
      <c r="E167" s="704" t="s">
        <v>6138</v>
      </c>
      <c r="F167" s="415" t="s">
        <v>6139</v>
      </c>
      <c r="G167" s="414" t="s">
        <v>33</v>
      </c>
      <c r="H167" s="414" t="s">
        <v>33</v>
      </c>
      <c r="I167" s="694" t="s">
        <v>33</v>
      </c>
      <c r="J167" s="686" t="s">
        <v>1226</v>
      </c>
      <c r="K167" s="199" t="s">
        <v>33</v>
      </c>
      <c r="L167" s="693" t="s">
        <v>193</v>
      </c>
      <c r="M167" s="696" t="s">
        <v>227</v>
      </c>
      <c r="N167" s="732" t="s">
        <v>18</v>
      </c>
      <c r="O167" s="732" t="s">
        <v>30</v>
      </c>
      <c r="P167" s="1080" t="s">
        <v>1763</v>
      </c>
      <c r="Q167" s="1074" t="s">
        <v>33</v>
      </c>
      <c r="R167" s="698" t="s">
        <v>33</v>
      </c>
      <c r="S167" s="907" t="s">
        <v>3574</v>
      </c>
      <c r="T167" s="908" t="s">
        <v>3652</v>
      </c>
      <c r="U167" s="905" t="s">
        <v>573</v>
      </c>
      <c r="V167" s="905" t="s">
        <v>10387</v>
      </c>
      <c r="W167" s="1068" t="s">
        <v>1773</v>
      </c>
      <c r="X167" s="1064">
        <v>35824</v>
      </c>
      <c r="Y167" s="1066">
        <v>36006</v>
      </c>
      <c r="Z167" s="1046">
        <v>1999</v>
      </c>
      <c r="AA167" s="1064">
        <v>36189</v>
      </c>
      <c r="AB167" s="1065">
        <v>37864</v>
      </c>
      <c r="AC167" s="1066">
        <v>38046</v>
      </c>
      <c r="AD167" s="638">
        <v>28</v>
      </c>
      <c r="AE167" s="639">
        <v>0</v>
      </c>
      <c r="AF167" s="744">
        <v>0</v>
      </c>
      <c r="AG167" s="690">
        <v>28</v>
      </c>
      <c r="AH167" s="747" t="s">
        <v>33</v>
      </c>
      <c r="AI167" s="744">
        <v>0</v>
      </c>
      <c r="AJ167" s="1099">
        <v>28</v>
      </c>
      <c r="AK167" s="1100">
        <v>28</v>
      </c>
      <c r="AL167" s="646"/>
      <c r="AM167" s="647"/>
      <c r="AN167" s="647">
        <v>2</v>
      </c>
      <c r="AO167" s="647"/>
      <c r="AP167" s="647"/>
      <c r="AQ167" s="648"/>
      <c r="AR167" s="779" t="s">
        <v>4069</v>
      </c>
      <c r="AS167" s="781">
        <f>AT167+AU167</f>
        <v>2.52</v>
      </c>
      <c r="AT167" s="781">
        <v>2.52</v>
      </c>
      <c r="AU167" s="782">
        <v>0</v>
      </c>
      <c r="AV167" s="686" t="s">
        <v>3486</v>
      </c>
      <c r="AW167" s="686" t="s">
        <v>2027</v>
      </c>
      <c r="AX167" s="686" t="s">
        <v>2299</v>
      </c>
      <c r="AY167" s="819">
        <v>37978</v>
      </c>
      <c r="AZ167" s="721" t="s">
        <v>26</v>
      </c>
      <c r="BA167" s="828" t="s">
        <v>37</v>
      </c>
      <c r="BB167" s="625" t="s">
        <v>26</v>
      </c>
      <c r="BC167" s="626" t="s">
        <v>26</v>
      </c>
      <c r="BD167" s="633" t="s">
        <v>33</v>
      </c>
      <c r="BE167" s="625" t="s">
        <v>26</v>
      </c>
      <c r="BF167" s="626" t="s">
        <v>26</v>
      </c>
      <c r="BG167" s="633" t="s">
        <v>82</v>
      </c>
      <c r="BH167" s="905" t="s">
        <v>4503</v>
      </c>
      <c r="BI167" s="903" t="s">
        <v>4703</v>
      </c>
      <c r="BJ167" s="905" t="s">
        <v>4530</v>
      </c>
      <c r="BK167" s="903" t="s">
        <v>10483</v>
      </c>
      <c r="BL167" s="905" t="s">
        <v>4485</v>
      </c>
      <c r="BM167" s="903" t="s">
        <v>10472</v>
      </c>
      <c r="BN167" s="905" t="s">
        <v>4493</v>
      </c>
      <c r="BO167" s="903" t="s">
        <v>4705</v>
      </c>
      <c r="BP167" s="905" t="s">
        <v>0</v>
      </c>
      <c r="BQ167" s="903" t="s">
        <v>0</v>
      </c>
      <c r="BR167" s="909">
        <v>65</v>
      </c>
      <c r="BS167" s="903" t="s">
        <v>4509</v>
      </c>
      <c r="BT167" s="909">
        <v>71</v>
      </c>
      <c r="BU167" s="903" t="s">
        <v>4521</v>
      </c>
      <c r="BV167" s="909">
        <v>78</v>
      </c>
      <c r="BW167" s="903" t="s">
        <v>4511</v>
      </c>
      <c r="BX167" s="909">
        <v>61</v>
      </c>
      <c r="BY167" s="903" t="s">
        <v>4524</v>
      </c>
      <c r="BZ167" s="905" t="s">
        <v>0</v>
      </c>
      <c r="CA167" s="903" t="s">
        <v>4492</v>
      </c>
      <c r="CB167" s="340">
        <v>10</v>
      </c>
      <c r="CC167" s="249">
        <f>IF(ISBLANK(AL167),0,1)</f>
        <v>0</v>
      </c>
      <c r="CD167" s="414">
        <f>IF(ISBLANK(AM167),0,1)</f>
        <v>0</v>
      </c>
      <c r="CE167" s="414">
        <f>IF(ISBLANK(AN167),0,1)</f>
        <v>1</v>
      </c>
      <c r="CF167" s="414">
        <f>IF(ISBLANK(AO167),0,1)</f>
        <v>0</v>
      </c>
      <c r="CG167" s="414">
        <f>IF(ISBLANK(AP167),0,1)</f>
        <v>0</v>
      </c>
      <c r="CH167" s="436">
        <f>IF(ISBLANK(AQ167),0,1)</f>
        <v>0</v>
      </c>
      <c r="CI167" s="435">
        <f>IF($W167="Dropped","-",DAYS360(X167,Y167,TRUE)/360)</f>
        <v>0.50277777777777777</v>
      </c>
      <c r="CJ167" s="416">
        <f>IF(OR($W167="Pipeline",$W167="Dropped"),"-",IF(OR($AA167="-",$AA167="n/a"),"-",DAYS360(Y167,AA167,TRUE)/360))</f>
        <v>0.49722222222222223</v>
      </c>
      <c r="CK167" s="416">
        <f>IF(OR($W167="Pipeline",$W167="Dropped"),"-",IF($AC167="-","-",IF(OR($AA167="-",$AA167="n/a"),DAYS360(Y167,AC167,TRUE)/360,DAYS360(AA167,AC167,TRUE)/360)))</f>
        <v>5.083333333333333</v>
      </c>
      <c r="CL167" s="416">
        <f>IF(OR($W167="Pipeline",$W167="Dropped"),"-",IF($AC167="-","-",DAYS360(X167,AC167,TRUE)/360))</f>
        <v>6.083333333333333</v>
      </c>
      <c r="CM167" s="437">
        <f>IF(OR($W167="Pipeline",$W167="Dropped"),"-",IF($AC167="-","-",DAYS360(AB167,AC167,TRUE)/360))</f>
        <v>0.49722222222222223</v>
      </c>
      <c r="CN167" s="344">
        <f>IF(W167="Closed",IF(AC167="-","-",YEAR(AC167)),"-")</f>
        <v>2004</v>
      </c>
      <c r="CO167" s="344" t="str">
        <f>IF(W167="Closed",IF(OR(BE167="S",BE167="MS",BE167="HS"),"S",IF(OR(BE167="U",BE167="MU",BE167="HU"),"U",IF(OR(BE167="NA",BE167="NR",BE167="NV",BE167="?",BE167="#"),"NR","-"))),"-")</f>
        <v>S</v>
      </c>
      <c r="CP167" s="249">
        <v>0</v>
      </c>
      <c r="CQ167" s="414">
        <v>1</v>
      </c>
      <c r="CR167" s="414">
        <v>0</v>
      </c>
      <c r="CS167" s="414">
        <v>0</v>
      </c>
      <c r="CT167" s="414">
        <v>0</v>
      </c>
      <c r="CU167" s="436">
        <v>0</v>
      </c>
      <c r="CV167" s="432" t="str">
        <f>IF(OR(DC167="-",DC167="",DC167="n/a"),"-",HYPERLINK(DC167,"PAD"))</f>
        <v>PAD</v>
      </c>
      <c r="CW167" s="417" t="str">
        <f>IF(OR(DD167="-",DD167="",DD167="n/a"),"-",HYPERLINK(DD167,"ICR"))</f>
        <v>ICR</v>
      </c>
      <c r="CX167" s="438" t="str">
        <f>IF(OR(DE167="-",DE167="",DE167="n/a"),"-",HYPERLINK(DE167,"IEG"))</f>
        <v>IEG</v>
      </c>
      <c r="CY167" s="687" t="str">
        <f>IF(OR(DF167="-",DF167="",DF167="n/a"),"-",HYPERLINK(DF167,"PPAR"))</f>
        <v>PPAR</v>
      </c>
      <c r="CZ167" s="665" t="str">
        <f>IF(OR(DG167="-",DG167="",DG167="n/a"),"-",HYPERLINK(DG167,"PCR"))</f>
        <v>-</v>
      </c>
      <c r="DA167" s="665" t="str">
        <f>IF(OR(DH167="-",DH167="",DH167="n/a"),"-",HYPERLINK(DH167,"PP"))</f>
        <v>-</v>
      </c>
      <c r="DB167" s="688" t="str">
        <f>IF(OR(DI167="-",DI167="",DI167="n/a"),"-",HYPERLINK(DI167,"TA"))</f>
        <v>-</v>
      </c>
      <c r="DC167" s="897" t="s">
        <v>10937</v>
      </c>
      <c r="DD167" s="897" t="s">
        <v>10938</v>
      </c>
      <c r="DE167" s="897" t="s">
        <v>10939</v>
      </c>
      <c r="DF167" s="897" t="s">
        <v>10940</v>
      </c>
      <c r="DG167" s="897" t="s">
        <v>33</v>
      </c>
      <c r="DH167" s="897" t="s">
        <v>33</v>
      </c>
      <c r="DI167" s="897" t="s">
        <v>33</v>
      </c>
      <c r="DJ167" s="806"/>
    </row>
    <row r="168" spans="1:114" ht="14.1" customHeight="1" x14ac:dyDescent="0.25">
      <c r="A168" s="702">
        <f>ROW()-1</f>
        <v>167</v>
      </c>
      <c r="B168" s="713" t="s">
        <v>8075</v>
      </c>
      <c r="C168" s="711" t="str">
        <f>HYPERLINK(E168,"OP")</f>
        <v>OP</v>
      </c>
      <c r="D168" s="711" t="str">
        <f>HYPERLINK(F168,"Prj")</f>
        <v>Prj</v>
      </c>
      <c r="E168" s="631" t="s">
        <v>8745</v>
      </c>
      <c r="F168" s="413" t="s">
        <v>8746</v>
      </c>
      <c r="G168" s="414" t="s">
        <v>33</v>
      </c>
      <c r="H168" s="414" t="s">
        <v>33</v>
      </c>
      <c r="I168" s="694" t="s">
        <v>33</v>
      </c>
      <c r="J168" s="697" t="s">
        <v>8076</v>
      </c>
      <c r="K168" s="727" t="s">
        <v>33</v>
      </c>
      <c r="L168" s="736" t="s">
        <v>231</v>
      </c>
      <c r="M168" s="697" t="s">
        <v>232</v>
      </c>
      <c r="N168" s="736" t="s">
        <v>18</v>
      </c>
      <c r="O168" s="736" t="s">
        <v>30</v>
      </c>
      <c r="P168" s="1080" t="s">
        <v>19</v>
      </c>
      <c r="Q168" s="1074" t="s">
        <v>33</v>
      </c>
      <c r="R168" s="698" t="s">
        <v>33</v>
      </c>
      <c r="S168" s="1041" t="s">
        <v>33</v>
      </c>
      <c r="T168" s="908" t="s">
        <v>3770</v>
      </c>
      <c r="U168" s="905" t="s">
        <v>572</v>
      </c>
      <c r="V168" s="905" t="s">
        <v>13821</v>
      </c>
      <c r="W168" s="1068" t="s">
        <v>1773</v>
      </c>
      <c r="X168" s="1064">
        <v>34010</v>
      </c>
      <c r="Y168" s="1066">
        <v>35215</v>
      </c>
      <c r="Z168" s="1046">
        <v>1996</v>
      </c>
      <c r="AA168" s="1064">
        <v>35423</v>
      </c>
      <c r="AB168" s="1065">
        <v>37986</v>
      </c>
      <c r="AC168" s="1066">
        <v>37986</v>
      </c>
      <c r="AD168" s="1049">
        <v>28</v>
      </c>
      <c r="AE168" s="746">
        <v>0</v>
      </c>
      <c r="AF168" s="744">
        <v>0</v>
      </c>
      <c r="AG168" s="690">
        <v>28</v>
      </c>
      <c r="AH168" s="747" t="s">
        <v>33</v>
      </c>
      <c r="AI168" s="744">
        <v>0</v>
      </c>
      <c r="AJ168" s="1101">
        <v>27.934802149999999</v>
      </c>
      <c r="AK168" s="1102">
        <v>24.398777719999998</v>
      </c>
      <c r="AL168" s="1085"/>
      <c r="AM168" s="632"/>
      <c r="AN168" s="632">
        <v>4</v>
      </c>
      <c r="AO168" s="632"/>
      <c r="AP168" s="632"/>
      <c r="AQ168" s="757"/>
      <c r="AR168" s="778" t="s">
        <v>9270</v>
      </c>
      <c r="AS168" s="784">
        <f>AT168+AU168</f>
        <v>4</v>
      </c>
      <c r="AT168" s="784">
        <v>1.5</v>
      </c>
      <c r="AU168" s="785">
        <v>2.5</v>
      </c>
      <c r="AV168" s="806" t="s">
        <v>9271</v>
      </c>
      <c r="AW168" s="697" t="s">
        <v>7740</v>
      </c>
      <c r="AX168" s="697" t="s">
        <v>7463</v>
      </c>
      <c r="AY168" s="823" t="s">
        <v>33</v>
      </c>
      <c r="AZ168" s="736"/>
      <c r="BA168" s="736"/>
      <c r="BB168" s="840" t="s">
        <v>26</v>
      </c>
      <c r="BC168" s="841" t="s">
        <v>26</v>
      </c>
      <c r="BD168" s="846" t="s">
        <v>33</v>
      </c>
      <c r="BE168" s="840" t="s">
        <v>26</v>
      </c>
      <c r="BF168" s="841" t="s">
        <v>26</v>
      </c>
      <c r="BG168" s="842" t="s">
        <v>26</v>
      </c>
      <c r="BH168" s="905" t="s">
        <v>13077</v>
      </c>
      <c r="BI168" s="903" t="s">
        <v>9680</v>
      </c>
      <c r="BJ168" s="905" t="s">
        <v>4485</v>
      </c>
      <c r="BK168" s="903" t="s">
        <v>10472</v>
      </c>
      <c r="BL168" s="905" t="s">
        <v>0</v>
      </c>
      <c r="BM168" s="903" t="s">
        <v>0</v>
      </c>
      <c r="BN168" s="905" t="s">
        <v>0</v>
      </c>
      <c r="BO168" s="903" t="s">
        <v>0</v>
      </c>
      <c r="BP168" s="905" t="s">
        <v>0</v>
      </c>
      <c r="BQ168" s="903" t="s">
        <v>0</v>
      </c>
      <c r="BR168" s="909">
        <v>61</v>
      </c>
      <c r="BS168" s="903" t="s">
        <v>4524</v>
      </c>
      <c r="BT168" s="909">
        <v>76</v>
      </c>
      <c r="BU168" s="903" t="s">
        <v>4593</v>
      </c>
      <c r="BV168" s="909">
        <v>51</v>
      </c>
      <c r="BW168" s="903" t="s">
        <v>4520</v>
      </c>
      <c r="BX168" s="909">
        <v>54</v>
      </c>
      <c r="BY168" s="903" t="s">
        <v>4553</v>
      </c>
      <c r="BZ168" s="905" t="s">
        <v>0</v>
      </c>
      <c r="CA168" s="903" t="s">
        <v>4492</v>
      </c>
      <c r="CB168" s="340">
        <v>10</v>
      </c>
      <c r="CC168" s="249">
        <f>IF(ISBLANK(AL168),0,1)</f>
        <v>0</v>
      </c>
      <c r="CD168" s="414">
        <f>IF(ISBLANK(AM168),0,1)</f>
        <v>0</v>
      </c>
      <c r="CE168" s="414">
        <f>IF(ISBLANK(AN168),0,1)</f>
        <v>1</v>
      </c>
      <c r="CF168" s="414">
        <f>IF(ISBLANK(AO168),0,1)</f>
        <v>0</v>
      </c>
      <c r="CG168" s="414">
        <f>IF(ISBLANK(AP168),0,1)</f>
        <v>0</v>
      </c>
      <c r="CH168" s="436">
        <f>IF(ISBLANK(AQ168),0,1)</f>
        <v>0</v>
      </c>
      <c r="CI168" s="435">
        <f>IF($W168="Dropped","-",DAYS360(X168,Y168,TRUE)/360)</f>
        <v>3.3055555555555554</v>
      </c>
      <c r="CJ168" s="416">
        <f>IF(OR($W168="Pipeline",$W168="Dropped"),"-",IF(OR($AA168="-",$AA168="n/a"),"-",DAYS360(Y168,AA168,TRUE)/360))</f>
        <v>0.56666666666666665</v>
      </c>
      <c r="CK168" s="416">
        <f>IF(OR($W168="Pipeline",$W168="Dropped"),"-",IF($AC168="-","-",IF(OR($AA168="-",$AA168="n/a"),DAYS360(Y168,AC168,TRUE)/360,DAYS360(AA168,AC168,TRUE)/360)))</f>
        <v>7.0166666666666666</v>
      </c>
      <c r="CL168" s="416">
        <f>IF(OR($W168="Pipeline",$W168="Dropped"),"-",IF($AC168="-","-",DAYS360(X168,AC168,TRUE)/360))</f>
        <v>10.888888888888889</v>
      </c>
      <c r="CM168" s="437">
        <f>IF(OR($W168="Pipeline",$W168="Dropped"),"-",IF($AC168="-","-",DAYS360(AB168,AC168,TRUE)/360))</f>
        <v>0</v>
      </c>
      <c r="CN168" s="344">
        <f>IF(W168="Closed",IF(AC168="-","-",YEAR(AC168)),"-")</f>
        <v>2003</v>
      </c>
      <c r="CO168" s="344" t="str">
        <f>IF(W168="Closed",IF(OR(BE168="S",BE168="MS",BE168="HS"),"S",IF(OR(BE168="U",BE168="MU",BE168="HU"),"U",IF(OR(BE168="NA",BE168="NR",BE168="NV",BE168="?",BE168="#"),"NR","-"))),"-")</f>
        <v>S</v>
      </c>
      <c r="CP168" s="249">
        <v>0</v>
      </c>
      <c r="CQ168" s="414">
        <v>2</v>
      </c>
      <c r="CR168" s="414">
        <v>2</v>
      </c>
      <c r="CS168" s="414">
        <v>0</v>
      </c>
      <c r="CT168" s="414">
        <v>0</v>
      </c>
      <c r="CU168" s="436">
        <v>0</v>
      </c>
      <c r="CV168" s="432" t="str">
        <f>IF(OR(DC168="-",DC168="",DC168="n/a"),"-",HYPERLINK(DC168,"PAD"))</f>
        <v>-</v>
      </c>
      <c r="CW168" s="417" t="str">
        <f>IF(OR(DD168="-",DD168="",DD168="n/a"),"-",HYPERLINK(DD168,"ICR"))</f>
        <v>ICR</v>
      </c>
      <c r="CX168" s="438" t="str">
        <f>IF(OR(DE168="-",DE168="",DE168="n/a"),"-",HYPERLINK(DE168,"IEG"))</f>
        <v>IEG</v>
      </c>
      <c r="CY168" s="687" t="str">
        <f>IF(OR(DF168="-",DF168="",DF168="n/a"),"-",HYPERLINK(DF168,"PPAR"))</f>
        <v>-</v>
      </c>
      <c r="CZ168" s="665" t="str">
        <f>IF(OR(DG168="-",DG168="",DG168="n/a"),"-",HYPERLINK(DG168,"PCR"))</f>
        <v>-</v>
      </c>
      <c r="DA168" s="665" t="str">
        <f>IF(OR(DH168="-",DH168="",DH168="n/a"),"-",HYPERLINK(DH168,"PP"))</f>
        <v>-</v>
      </c>
      <c r="DB168" s="688" t="str">
        <f>IF(OR(DI168="-",DI168="",DI168="n/a"),"-",HYPERLINK(DI168,"TA"))</f>
        <v>-</v>
      </c>
      <c r="DC168" s="897" t="s">
        <v>33</v>
      </c>
      <c r="DD168" s="897" t="s">
        <v>10941</v>
      </c>
      <c r="DE168" s="897" t="s">
        <v>10942</v>
      </c>
      <c r="DF168" s="897" t="s">
        <v>33</v>
      </c>
      <c r="DG168" s="897" t="s">
        <v>33</v>
      </c>
      <c r="DH168" s="897" t="s">
        <v>33</v>
      </c>
      <c r="DI168" s="897" t="s">
        <v>33</v>
      </c>
      <c r="DJ168" s="734"/>
    </row>
    <row r="169" spans="1:114" ht="14.1" customHeight="1" x14ac:dyDescent="0.25">
      <c r="A169" s="703">
        <f>ROW()-1</f>
        <v>168</v>
      </c>
      <c r="B169" s="713" t="s">
        <v>7737</v>
      </c>
      <c r="C169" s="711" t="str">
        <f>HYPERLINK(E169,"OP")</f>
        <v>OP</v>
      </c>
      <c r="D169" s="711" t="str">
        <f>HYPERLINK(F169,"Prj")</f>
        <v>Prj</v>
      </c>
      <c r="E169" s="631" t="s">
        <v>8539</v>
      </c>
      <c r="F169" s="413" t="s">
        <v>8540</v>
      </c>
      <c r="G169" s="414" t="s">
        <v>33</v>
      </c>
      <c r="H169" s="414" t="s">
        <v>33</v>
      </c>
      <c r="I169" s="694" t="s">
        <v>33</v>
      </c>
      <c r="J169" s="697" t="s">
        <v>7738</v>
      </c>
      <c r="K169" s="727" t="s">
        <v>33</v>
      </c>
      <c r="L169" s="736" t="s">
        <v>231</v>
      </c>
      <c r="M169" s="697" t="s">
        <v>232</v>
      </c>
      <c r="N169" s="736" t="s">
        <v>18</v>
      </c>
      <c r="O169" s="736" t="s">
        <v>30</v>
      </c>
      <c r="P169" s="1080" t="s">
        <v>36</v>
      </c>
      <c r="Q169" s="1074" t="s">
        <v>33</v>
      </c>
      <c r="R169" s="698" t="s">
        <v>33</v>
      </c>
      <c r="S169" s="1041" t="s">
        <v>33</v>
      </c>
      <c r="T169" s="908" t="s">
        <v>7739</v>
      </c>
      <c r="U169" s="905" t="s">
        <v>572</v>
      </c>
      <c r="V169" s="905" t="s">
        <v>1415</v>
      </c>
      <c r="W169" s="1068" t="s">
        <v>1773</v>
      </c>
      <c r="X169" s="1064">
        <v>34010</v>
      </c>
      <c r="Y169" s="1066">
        <v>35215</v>
      </c>
      <c r="Z169" s="1046">
        <v>1996</v>
      </c>
      <c r="AA169" s="1064">
        <v>35423</v>
      </c>
      <c r="AB169" s="1065">
        <v>37986</v>
      </c>
      <c r="AC169" s="1066">
        <v>37986</v>
      </c>
      <c r="AD169" s="1049">
        <v>68</v>
      </c>
      <c r="AE169" s="746">
        <v>0</v>
      </c>
      <c r="AF169" s="744">
        <v>0</v>
      </c>
      <c r="AG169" s="690">
        <v>68</v>
      </c>
      <c r="AH169" s="747" t="s">
        <v>33</v>
      </c>
      <c r="AI169" s="744">
        <v>0</v>
      </c>
      <c r="AJ169" s="1101">
        <v>68</v>
      </c>
      <c r="AK169" s="1102">
        <v>60.66066446</v>
      </c>
      <c r="AL169" s="1085"/>
      <c r="AM169" s="632"/>
      <c r="AN169" s="632">
        <v>3</v>
      </c>
      <c r="AO169" s="632"/>
      <c r="AP169" s="632"/>
      <c r="AQ169" s="757"/>
      <c r="AR169" s="778" t="s">
        <v>9176</v>
      </c>
      <c r="AS169" s="784">
        <f>AT169+AU169</f>
        <v>40.200000000000003</v>
      </c>
      <c r="AT169" s="784">
        <v>40.200000000000003</v>
      </c>
      <c r="AU169" s="785">
        <v>0</v>
      </c>
      <c r="AV169" s="734" t="s">
        <v>9177</v>
      </c>
      <c r="AW169" s="697" t="s">
        <v>7740</v>
      </c>
      <c r="AX169" s="697" t="s">
        <v>7463</v>
      </c>
      <c r="AY169" s="823" t="s">
        <v>33</v>
      </c>
      <c r="AZ169" s="736"/>
      <c r="BA169" s="736"/>
      <c r="BB169" s="840" t="s">
        <v>26</v>
      </c>
      <c r="BC169" s="841" t="s">
        <v>26</v>
      </c>
      <c r="BD169" s="846" t="s">
        <v>33</v>
      </c>
      <c r="BE169" s="840" t="s">
        <v>45</v>
      </c>
      <c r="BF169" s="841" t="s">
        <v>112</v>
      </c>
      <c r="BG169" s="842" t="s">
        <v>26</v>
      </c>
      <c r="BH169" s="905" t="s">
        <v>13072</v>
      </c>
      <c r="BI169" s="903" t="s">
        <v>4508</v>
      </c>
      <c r="BJ169" s="905" t="s">
        <v>0</v>
      </c>
      <c r="BK169" s="903" t="s">
        <v>0</v>
      </c>
      <c r="BL169" s="905" t="s">
        <v>0</v>
      </c>
      <c r="BM169" s="903" t="s">
        <v>0</v>
      </c>
      <c r="BN169" s="905" t="s">
        <v>0</v>
      </c>
      <c r="BO169" s="903" t="s">
        <v>0</v>
      </c>
      <c r="BP169" s="905" t="s">
        <v>0</v>
      </c>
      <c r="BQ169" s="903" t="s">
        <v>0</v>
      </c>
      <c r="BR169" s="909">
        <v>67</v>
      </c>
      <c r="BS169" s="903" t="s">
        <v>4577</v>
      </c>
      <c r="BT169" s="909">
        <v>69</v>
      </c>
      <c r="BU169" s="903" t="s">
        <v>4598</v>
      </c>
      <c r="BV169" s="909">
        <v>63</v>
      </c>
      <c r="BW169" s="903" t="s">
        <v>4512</v>
      </c>
      <c r="BX169" s="909">
        <v>78</v>
      </c>
      <c r="BY169" s="903" t="s">
        <v>4511</v>
      </c>
      <c r="BZ169" s="909">
        <v>26</v>
      </c>
      <c r="CA169" s="903" t="s">
        <v>4517</v>
      </c>
      <c r="CB169" s="340">
        <v>10</v>
      </c>
      <c r="CC169" s="249">
        <f>IF(ISBLANK(AL169),0,1)</f>
        <v>0</v>
      </c>
      <c r="CD169" s="414">
        <f>IF(ISBLANK(AM169),0,1)</f>
        <v>0</v>
      </c>
      <c r="CE169" s="414">
        <f>IF(ISBLANK(AN169),0,1)</f>
        <v>1</v>
      </c>
      <c r="CF169" s="414">
        <f>IF(ISBLANK(AO169),0,1)</f>
        <v>0</v>
      </c>
      <c r="CG169" s="414">
        <f>IF(ISBLANK(AP169),0,1)</f>
        <v>0</v>
      </c>
      <c r="CH169" s="436">
        <f>IF(ISBLANK(AQ169),0,1)</f>
        <v>0</v>
      </c>
      <c r="CI169" s="435">
        <f>IF($W169="Dropped","-",DAYS360(X169,Y169,TRUE)/360)</f>
        <v>3.3055555555555554</v>
      </c>
      <c r="CJ169" s="416">
        <f>IF(OR($W169="Pipeline",$W169="Dropped"),"-",IF(OR($AA169="-",$AA169="n/a"),"-",DAYS360(Y169,AA169,TRUE)/360))</f>
        <v>0.56666666666666665</v>
      </c>
      <c r="CK169" s="416">
        <f>IF(OR($W169="Pipeline",$W169="Dropped"),"-",IF($AC169="-","-",IF(OR($AA169="-",$AA169="n/a"),DAYS360(Y169,AC169,TRUE)/360,DAYS360(AA169,AC169,TRUE)/360)))</f>
        <v>7.0166666666666666</v>
      </c>
      <c r="CL169" s="416">
        <f>IF(OR($W169="Pipeline",$W169="Dropped"),"-",IF($AC169="-","-",DAYS360(X169,AC169,TRUE)/360))</f>
        <v>10.888888888888889</v>
      </c>
      <c r="CM169" s="437">
        <f>IF(OR($W169="Pipeline",$W169="Dropped"),"-",IF($AC169="-","-",DAYS360(AB169,AC169,TRUE)/360))</f>
        <v>0</v>
      </c>
      <c r="CN169" s="344">
        <f>IF(W169="Closed",IF(AC169="-","-",YEAR(AC169)),"-")</f>
        <v>2003</v>
      </c>
      <c r="CO169" s="344" t="str">
        <f>IF(W169="Closed",IF(OR(BE169="S",BE169="MS",BE169="HS"),"S",IF(OR(BE169="U",BE169="MU",BE169="HU"),"U",IF(OR(BE169="NA",BE169="NR",BE169="NV",BE169="?",BE169="#"),"NR","-"))),"-")</f>
        <v>U</v>
      </c>
      <c r="CP169" s="249">
        <v>0</v>
      </c>
      <c r="CQ169" s="414">
        <v>1</v>
      </c>
      <c r="CR169" s="414">
        <v>0</v>
      </c>
      <c r="CS169" s="414">
        <v>1</v>
      </c>
      <c r="CT169" s="414">
        <v>0</v>
      </c>
      <c r="CU169" s="436">
        <v>0</v>
      </c>
      <c r="CV169" s="432" t="str">
        <f>IF(OR(DC169="-",DC169="",DC169="n/a"),"-",HYPERLINK(DC169,"PAD"))</f>
        <v>-</v>
      </c>
      <c r="CW169" s="417" t="str">
        <f>IF(OR(DD169="-",DD169="",DD169="n/a"),"-",HYPERLINK(DD169,"ICR"))</f>
        <v>ICR</v>
      </c>
      <c r="CX169" s="438" t="str">
        <f>IF(OR(DE169="-",DE169="",DE169="n/a"),"-",HYPERLINK(DE169,"IEG"))</f>
        <v>IEG</v>
      </c>
      <c r="CY169" s="687" t="str">
        <f>IF(OR(DF169="-",DF169="",DF169="n/a"),"-",HYPERLINK(DF169,"PPAR"))</f>
        <v>-</v>
      </c>
      <c r="CZ169" s="665" t="str">
        <f>IF(OR(DG169="-",DG169="",DG169="n/a"),"-",HYPERLINK(DG169,"PCR"))</f>
        <v>-</v>
      </c>
      <c r="DA169" s="665" t="str">
        <f>IF(OR(DH169="-",DH169="",DH169="n/a"),"-",HYPERLINK(DH169,"PP"))</f>
        <v>-</v>
      </c>
      <c r="DB169" s="688" t="str">
        <f>IF(OR(DI169="-",DI169="",DI169="n/a"),"-",HYPERLINK(DI169,"TA"))</f>
        <v>-</v>
      </c>
      <c r="DC169" s="897" t="s">
        <v>33</v>
      </c>
      <c r="DD169" s="897" t="s">
        <v>10943</v>
      </c>
      <c r="DE169" s="897" t="s">
        <v>10944</v>
      </c>
      <c r="DF169" s="897" t="s">
        <v>33</v>
      </c>
      <c r="DG169" s="897" t="s">
        <v>33</v>
      </c>
      <c r="DH169" s="897" t="s">
        <v>33</v>
      </c>
      <c r="DI169" s="897" t="s">
        <v>33</v>
      </c>
      <c r="DJ169" s="734"/>
    </row>
    <row r="170" spans="1:114" ht="14.1" customHeight="1" x14ac:dyDescent="0.25">
      <c r="A170" s="702">
        <f>ROW()-1</f>
        <v>169</v>
      </c>
      <c r="B170" s="713" t="s">
        <v>5525</v>
      </c>
      <c r="C170" s="711" t="str">
        <f>HYPERLINK(E170,"OP")</f>
        <v>OP</v>
      </c>
      <c r="D170" s="711" t="str">
        <f>HYPERLINK(F170,"Prj")</f>
        <v>Prj</v>
      </c>
      <c r="E170" s="631" t="s">
        <v>8887</v>
      </c>
      <c r="F170" s="413" t="s">
        <v>8888</v>
      </c>
      <c r="G170" s="414" t="s">
        <v>33</v>
      </c>
      <c r="H170" s="414" t="s">
        <v>33</v>
      </c>
      <c r="I170" s="694" t="s">
        <v>33</v>
      </c>
      <c r="J170" s="697" t="s">
        <v>8338</v>
      </c>
      <c r="K170" s="727" t="s">
        <v>33</v>
      </c>
      <c r="L170" s="736" t="s">
        <v>153</v>
      </c>
      <c r="M170" s="697" t="s">
        <v>166</v>
      </c>
      <c r="N170" s="736" t="s">
        <v>18</v>
      </c>
      <c r="O170" s="736" t="s">
        <v>30</v>
      </c>
      <c r="P170" s="1080" t="s">
        <v>1742</v>
      </c>
      <c r="Q170" s="1074" t="s">
        <v>33</v>
      </c>
      <c r="R170" s="698" t="s">
        <v>3565</v>
      </c>
      <c r="S170" s="1041" t="s">
        <v>33</v>
      </c>
      <c r="T170" s="908" t="s">
        <v>5837</v>
      </c>
      <c r="U170" s="905" t="s">
        <v>13823</v>
      </c>
      <c r="V170" s="905" t="s">
        <v>1417</v>
      </c>
      <c r="W170" s="1068" t="s">
        <v>1773</v>
      </c>
      <c r="X170" s="1064">
        <v>37425</v>
      </c>
      <c r="Y170" s="1066">
        <v>37810</v>
      </c>
      <c r="Z170" s="1046">
        <v>2004</v>
      </c>
      <c r="AA170" s="1064">
        <v>37904</v>
      </c>
      <c r="AB170" s="1065">
        <v>40086</v>
      </c>
      <c r="AC170" s="1066">
        <v>41182</v>
      </c>
      <c r="AD170" s="1049">
        <v>156.5</v>
      </c>
      <c r="AE170" s="746">
        <v>0</v>
      </c>
      <c r="AF170" s="744">
        <v>0</v>
      </c>
      <c r="AG170" s="690">
        <v>156.5</v>
      </c>
      <c r="AH170" s="747">
        <v>109.6</v>
      </c>
      <c r="AI170" s="744">
        <v>0</v>
      </c>
      <c r="AJ170" s="1101">
        <v>174.03357993</v>
      </c>
      <c r="AK170" s="1102">
        <v>188.00298135</v>
      </c>
      <c r="AL170" s="1085"/>
      <c r="AM170" s="632"/>
      <c r="AN170" s="632">
        <v>10</v>
      </c>
      <c r="AO170" s="632"/>
      <c r="AP170" s="632"/>
      <c r="AQ170" s="757"/>
      <c r="AR170" s="778" t="s">
        <v>9353</v>
      </c>
      <c r="AS170" s="784">
        <f>AT170+AU170</f>
        <v>2.23</v>
      </c>
      <c r="AT170" s="784">
        <v>2.23</v>
      </c>
      <c r="AU170" s="785">
        <v>0</v>
      </c>
      <c r="AV170" s="806" t="s">
        <v>9354</v>
      </c>
      <c r="AW170" s="697" t="s">
        <v>8339</v>
      </c>
      <c r="AX170" s="697" t="s">
        <v>8339</v>
      </c>
      <c r="AY170" s="823">
        <v>41178</v>
      </c>
      <c r="AZ170" s="736" t="s">
        <v>45</v>
      </c>
      <c r="BA170" s="736" t="s">
        <v>45</v>
      </c>
      <c r="BB170" s="840" t="s">
        <v>45</v>
      </c>
      <c r="BC170" s="841" t="s">
        <v>22</v>
      </c>
      <c r="BD170" s="842" t="s">
        <v>22</v>
      </c>
      <c r="BE170" s="840" t="s">
        <v>45</v>
      </c>
      <c r="BF170" s="841" t="s">
        <v>45</v>
      </c>
      <c r="BG170" s="842" t="s">
        <v>22</v>
      </c>
      <c r="BH170" s="905" t="s">
        <v>4567</v>
      </c>
      <c r="BI170" s="903" t="s">
        <v>10487</v>
      </c>
      <c r="BJ170" s="905" t="s">
        <v>4737</v>
      </c>
      <c r="BK170" s="903" t="s">
        <v>10482</v>
      </c>
      <c r="BL170" s="905" t="s">
        <v>4485</v>
      </c>
      <c r="BM170" s="903" t="s">
        <v>10472</v>
      </c>
      <c r="BN170" s="905" t="s">
        <v>0</v>
      </c>
      <c r="BO170" s="903" t="s">
        <v>0</v>
      </c>
      <c r="BP170" s="905" t="s">
        <v>0</v>
      </c>
      <c r="BQ170" s="903" t="s">
        <v>0</v>
      </c>
      <c r="BR170" s="909">
        <v>45</v>
      </c>
      <c r="BS170" s="903" t="s">
        <v>4564</v>
      </c>
      <c r="BT170" s="909">
        <v>39</v>
      </c>
      <c r="BU170" s="903" t="s">
        <v>4545</v>
      </c>
      <c r="BV170" s="909">
        <v>51</v>
      </c>
      <c r="BW170" s="903" t="s">
        <v>4520</v>
      </c>
      <c r="BX170" s="909">
        <v>30</v>
      </c>
      <c r="BY170" s="903" t="s">
        <v>4501</v>
      </c>
      <c r="BZ170" s="905" t="s">
        <v>0</v>
      </c>
      <c r="CA170" s="903" t="s">
        <v>4492</v>
      </c>
      <c r="CB170" s="340">
        <v>10</v>
      </c>
      <c r="CC170" s="249">
        <f>IF(ISBLANK(AL170),0,1)</f>
        <v>0</v>
      </c>
      <c r="CD170" s="414">
        <f>IF(ISBLANK(AM170),0,1)</f>
        <v>0</v>
      </c>
      <c r="CE170" s="414">
        <f>IF(ISBLANK(AN170),0,1)</f>
        <v>1</v>
      </c>
      <c r="CF170" s="414">
        <f>IF(ISBLANK(AO170),0,1)</f>
        <v>0</v>
      </c>
      <c r="CG170" s="414">
        <f>IF(ISBLANK(AP170),0,1)</f>
        <v>0</v>
      </c>
      <c r="CH170" s="436">
        <f>IF(ISBLANK(AQ170),0,1)</f>
        <v>0</v>
      </c>
      <c r="CI170" s="435">
        <f>IF($W170="Dropped","-",DAYS360(X170,Y170,TRUE)/360)</f>
        <v>1.0555555555555556</v>
      </c>
      <c r="CJ170" s="416">
        <f>IF(OR($W170="Pipeline",$W170="Dropped"),"-",IF(OR($AA170="-",$AA170="n/a"),"-",DAYS360(Y170,AA170,TRUE)/360))</f>
        <v>0.25555555555555554</v>
      </c>
      <c r="CK170" s="416">
        <f>IF(OR($W170="Pipeline",$W170="Dropped"),"-",IF($AC170="-","-",IF(OR($AA170="-",$AA170="n/a"),DAYS360(Y170,AC170,TRUE)/360,DAYS360(AA170,AC170,TRUE)/360)))</f>
        <v>8.9722222222222214</v>
      </c>
      <c r="CL170" s="416">
        <f>IF(OR($W170="Pipeline",$W170="Dropped"),"-",IF($AC170="-","-",DAYS360(X170,AC170,TRUE)/360))</f>
        <v>10.283333333333333</v>
      </c>
      <c r="CM170" s="437">
        <f>IF(OR($W170="Pipeline",$W170="Dropped"),"-",IF($AC170="-","-",DAYS360(AB170,AC170,TRUE)/360))</f>
        <v>3</v>
      </c>
      <c r="CN170" s="344">
        <f>IF(W170="Closed",IF(AC170="-","-",YEAR(AC170)),"-")</f>
        <v>2012</v>
      </c>
      <c r="CO170" s="344" t="str">
        <f>IF(W170="Closed",IF(OR(BE170="S",BE170="MS",BE170="HS"),"S",IF(OR(BE170="U",BE170="MU",BE170="HU"),"U",IF(OR(BE170="NA",BE170="NR",BE170="NV",BE170="?",BE170="#"),"NR","-"))),"-")</f>
        <v>U</v>
      </c>
      <c r="CP170" s="249">
        <v>1</v>
      </c>
      <c r="CQ170" s="414">
        <v>0</v>
      </c>
      <c r="CR170" s="414">
        <v>2</v>
      </c>
      <c r="CS170" s="414">
        <v>1</v>
      </c>
      <c r="CT170" s="414">
        <v>0</v>
      </c>
      <c r="CU170" s="436">
        <v>0</v>
      </c>
      <c r="CV170" s="432" t="str">
        <f>IF(OR(DC170="-",DC170="",DC170="n/a"),"-",HYPERLINK(DC170,"PAD"))</f>
        <v>PAD</v>
      </c>
      <c r="CW170" s="417" t="str">
        <f>IF(OR(DD170="-",DD170="",DD170="n/a"),"-",HYPERLINK(DD170,"ICR"))</f>
        <v>ICR</v>
      </c>
      <c r="CX170" s="438" t="str">
        <f>IF(OR(DE170="-",DE170="",DE170="n/a"),"-",HYPERLINK(DE170,"IEG"))</f>
        <v>IEG</v>
      </c>
      <c r="CY170" s="687" t="str">
        <f>IF(OR(DF170="-",DF170="",DF170="n/a"),"-",HYPERLINK(DF170,"PPAR"))</f>
        <v>-</v>
      </c>
      <c r="CZ170" s="665" t="str">
        <f>IF(OR(DG170="-",DG170="",DG170="n/a"),"-",HYPERLINK(DG170,"PCR"))</f>
        <v>-</v>
      </c>
      <c r="DA170" s="665" t="str">
        <f>IF(OR(DH170="-",DH170="",DH170="n/a"),"-",HYPERLINK(DH170,"PP"))</f>
        <v>PP</v>
      </c>
      <c r="DB170" s="688" t="str">
        <f>IF(OR(DI170="-",DI170="",DI170="n/a"),"-",HYPERLINK(DI170,"TA"))</f>
        <v>-</v>
      </c>
      <c r="DC170" s="897" t="s">
        <v>10945</v>
      </c>
      <c r="DD170" s="897" t="s">
        <v>10946</v>
      </c>
      <c r="DE170" s="897" t="s">
        <v>10947</v>
      </c>
      <c r="DF170" s="897" t="s">
        <v>33</v>
      </c>
      <c r="DG170" s="897" t="s">
        <v>33</v>
      </c>
      <c r="DH170" s="897" t="s">
        <v>13891</v>
      </c>
      <c r="DI170" s="897" t="s">
        <v>33</v>
      </c>
      <c r="DJ170" s="734"/>
    </row>
    <row r="171" spans="1:114" ht="14.1" customHeight="1" x14ac:dyDescent="0.25">
      <c r="A171" s="702">
        <f>ROW()-1</f>
        <v>170</v>
      </c>
      <c r="B171" s="713" t="s">
        <v>7891</v>
      </c>
      <c r="C171" s="711" t="str">
        <f>HYPERLINK(E171,"OP")</f>
        <v>OP</v>
      </c>
      <c r="D171" s="711" t="str">
        <f>HYPERLINK(F171,"Prj")</f>
        <v>Prj</v>
      </c>
      <c r="E171" s="631" t="s">
        <v>8631</v>
      </c>
      <c r="F171" s="413" t="s">
        <v>8632</v>
      </c>
      <c r="G171" s="414" t="s">
        <v>33</v>
      </c>
      <c r="H171" s="414" t="s">
        <v>33</v>
      </c>
      <c r="I171" s="694" t="s">
        <v>33</v>
      </c>
      <c r="J171" s="697" t="s">
        <v>7892</v>
      </c>
      <c r="K171" s="727" t="s">
        <v>33</v>
      </c>
      <c r="L171" s="736" t="s">
        <v>231</v>
      </c>
      <c r="M171" s="696" t="s">
        <v>240</v>
      </c>
      <c r="N171" s="736" t="s">
        <v>18</v>
      </c>
      <c r="O171" s="736" t="s">
        <v>30</v>
      </c>
      <c r="P171" s="1080" t="s">
        <v>36</v>
      </c>
      <c r="Q171" s="1074" t="s">
        <v>33</v>
      </c>
      <c r="R171" s="698" t="s">
        <v>33</v>
      </c>
      <c r="S171" s="1041" t="s">
        <v>33</v>
      </c>
      <c r="T171" s="908" t="s">
        <v>3891</v>
      </c>
      <c r="U171" s="905" t="s">
        <v>592</v>
      </c>
      <c r="V171" s="905" t="s">
        <v>1415</v>
      </c>
      <c r="W171" s="1068" t="s">
        <v>1773</v>
      </c>
      <c r="X171" s="1064">
        <v>36929</v>
      </c>
      <c r="Y171" s="1066">
        <v>37343</v>
      </c>
      <c r="Z171" s="1046">
        <v>2002</v>
      </c>
      <c r="AA171" s="1064">
        <v>37643</v>
      </c>
      <c r="AB171" s="1065">
        <v>39447</v>
      </c>
      <c r="AC171" s="1066">
        <v>40056</v>
      </c>
      <c r="AD171" s="1049">
        <v>0</v>
      </c>
      <c r="AE171" s="746">
        <v>27.53</v>
      </c>
      <c r="AF171" s="744">
        <v>0</v>
      </c>
      <c r="AG171" s="690">
        <v>27.53</v>
      </c>
      <c r="AH171" s="747">
        <v>2.0699999999999998</v>
      </c>
      <c r="AI171" s="744">
        <v>0</v>
      </c>
      <c r="AJ171" s="1101">
        <v>27.246661929999998</v>
      </c>
      <c r="AK171" s="1102">
        <v>33.561272049999999</v>
      </c>
      <c r="AL171" s="1085"/>
      <c r="AM171" s="632"/>
      <c r="AN171" s="632">
        <v>3</v>
      </c>
      <c r="AO171" s="632"/>
      <c r="AP171" s="632"/>
      <c r="AQ171" s="757"/>
      <c r="AR171" s="778" t="s">
        <v>9178</v>
      </c>
      <c r="AS171" s="784">
        <f>AT171+AU171</f>
        <v>1.19</v>
      </c>
      <c r="AT171" s="784">
        <v>1.19</v>
      </c>
      <c r="AU171" s="785">
        <v>0</v>
      </c>
      <c r="AV171" s="734" t="s">
        <v>1590</v>
      </c>
      <c r="AW171" s="697" t="s">
        <v>7893</v>
      </c>
      <c r="AX171" s="697" t="s">
        <v>7526</v>
      </c>
      <c r="AY171" s="823">
        <v>39977</v>
      </c>
      <c r="AZ171" s="736" t="s">
        <v>22</v>
      </c>
      <c r="BA171" s="736" t="s">
        <v>26</v>
      </c>
      <c r="BB171" s="840" t="s">
        <v>22</v>
      </c>
      <c r="BC171" s="841" t="s">
        <v>22</v>
      </c>
      <c r="BD171" s="842" t="s">
        <v>22</v>
      </c>
      <c r="BE171" s="840" t="s">
        <v>22</v>
      </c>
      <c r="BF171" s="841" t="s">
        <v>22</v>
      </c>
      <c r="BG171" s="842" t="s">
        <v>22</v>
      </c>
      <c r="BH171" s="905" t="s">
        <v>13072</v>
      </c>
      <c r="BI171" s="903" t="s">
        <v>4508</v>
      </c>
      <c r="BJ171" s="905" t="s">
        <v>4485</v>
      </c>
      <c r="BK171" s="903" t="s">
        <v>10472</v>
      </c>
      <c r="BL171" s="905" t="s">
        <v>0</v>
      </c>
      <c r="BM171" s="903" t="s">
        <v>0</v>
      </c>
      <c r="BN171" s="905" t="s">
        <v>0</v>
      </c>
      <c r="BO171" s="903" t="s">
        <v>0</v>
      </c>
      <c r="BP171" s="905" t="s">
        <v>0</v>
      </c>
      <c r="BQ171" s="903" t="s">
        <v>0</v>
      </c>
      <c r="BR171" s="909">
        <v>67</v>
      </c>
      <c r="BS171" s="903" t="s">
        <v>4577</v>
      </c>
      <c r="BT171" s="909">
        <v>63</v>
      </c>
      <c r="BU171" s="903" t="s">
        <v>4512</v>
      </c>
      <c r="BV171" s="909">
        <v>69</v>
      </c>
      <c r="BW171" s="903" t="s">
        <v>4598</v>
      </c>
      <c r="BX171" s="909">
        <v>26</v>
      </c>
      <c r="BY171" s="903" t="s">
        <v>4517</v>
      </c>
      <c r="BZ171" s="909">
        <v>92</v>
      </c>
      <c r="CA171" s="903" t="s">
        <v>4597</v>
      </c>
      <c r="CB171" s="340">
        <v>10</v>
      </c>
      <c r="CC171" s="249">
        <f>IF(ISBLANK(AL171),0,1)</f>
        <v>0</v>
      </c>
      <c r="CD171" s="414">
        <f>IF(ISBLANK(AM171),0,1)</f>
        <v>0</v>
      </c>
      <c r="CE171" s="414">
        <f>IF(ISBLANK(AN171),0,1)</f>
        <v>1</v>
      </c>
      <c r="CF171" s="414">
        <f>IF(ISBLANK(AO171),0,1)</f>
        <v>0</v>
      </c>
      <c r="CG171" s="414">
        <f>IF(ISBLANK(AP171),0,1)</f>
        <v>0</v>
      </c>
      <c r="CH171" s="436">
        <f>IF(ISBLANK(AQ171),0,1)</f>
        <v>0</v>
      </c>
      <c r="CI171" s="435">
        <f>IF($W171="Dropped","-",DAYS360(X171,Y171,TRUE)/360)</f>
        <v>1.1416666666666666</v>
      </c>
      <c r="CJ171" s="416">
        <f>IF(OR($W171="Pipeline",$W171="Dropped"),"-",IF(OR($AA171="-",$AA171="n/a"),"-",DAYS360(Y171,AA171,TRUE)/360))</f>
        <v>0.81666666666666665</v>
      </c>
      <c r="CK171" s="416">
        <f>IF(OR($W171="Pipeline",$W171="Dropped"),"-",IF($AC171="-","-",IF(OR($AA171="-",$AA171="n/a"),DAYS360(Y171,AC171,TRUE)/360,DAYS360(AA171,AC171,TRUE)/360)))</f>
        <v>6.6055555555555552</v>
      </c>
      <c r="CL171" s="416">
        <f>IF(OR($W171="Pipeline",$W171="Dropped"),"-",IF($AC171="-","-",DAYS360(X171,AC171,TRUE)/360))</f>
        <v>8.5638888888888882</v>
      </c>
      <c r="CM171" s="437">
        <f>IF(OR($W171="Pipeline",$W171="Dropped"),"-",IF($AC171="-","-",DAYS360(AB171,AC171,TRUE)/360))</f>
        <v>1.6666666666666667</v>
      </c>
      <c r="CN171" s="344">
        <f>IF(W171="Closed",IF(AC171="-","-",YEAR(AC171)),"-")</f>
        <v>2009</v>
      </c>
      <c r="CO171" s="344" t="str">
        <f>IF(W171="Closed",IF(OR(BE171="S",BE171="MS",BE171="HS"),"S",IF(OR(BE171="U",BE171="MU",BE171="HU"),"U",IF(OR(BE171="NA",BE171="NR",BE171="NV",BE171="?",BE171="#"),"NR","-"))),"-")</f>
        <v>S</v>
      </c>
      <c r="CP171" s="249">
        <v>5</v>
      </c>
      <c r="CQ171" s="414">
        <v>4</v>
      </c>
      <c r="CR171" s="414">
        <v>8</v>
      </c>
      <c r="CS171" s="414">
        <v>2</v>
      </c>
      <c r="CT171" s="414">
        <v>0</v>
      </c>
      <c r="CU171" s="436">
        <v>0</v>
      </c>
      <c r="CV171" s="432" t="str">
        <f>IF(OR(DC171="-",DC171="",DC171="n/a"),"-",HYPERLINK(DC171,"PAD"))</f>
        <v>PAD</v>
      </c>
      <c r="CW171" s="417" t="str">
        <f>IF(OR(DD171="-",DD171="",DD171="n/a"),"-",HYPERLINK(DD171,"ICR"))</f>
        <v>ICR</v>
      </c>
      <c r="CX171" s="438" t="str">
        <f>IF(OR(DE171="-",DE171="",DE171="n/a"),"-",HYPERLINK(DE171,"IEG"))</f>
        <v>IEG</v>
      </c>
      <c r="CY171" s="687" t="str">
        <f>IF(OR(DF171="-",DF171="",DF171="n/a"),"-",HYPERLINK(DF171,"PPAR"))</f>
        <v>-</v>
      </c>
      <c r="CZ171" s="665" t="str">
        <f>IF(OR(DG171="-",DG171="",DG171="n/a"),"-",HYPERLINK(DG171,"PCR"))</f>
        <v>-</v>
      </c>
      <c r="DA171" s="665" t="str">
        <f>IF(OR(DH171="-",DH171="",DH171="n/a"),"-",HYPERLINK(DH171,"PP"))</f>
        <v>-</v>
      </c>
      <c r="DB171" s="688" t="str">
        <f>IF(OR(DI171="-",DI171="",DI171="n/a"),"-",HYPERLINK(DI171,"TA"))</f>
        <v>-</v>
      </c>
      <c r="DC171" s="897" t="s">
        <v>10948</v>
      </c>
      <c r="DD171" s="897" t="s">
        <v>10949</v>
      </c>
      <c r="DE171" s="897" t="s">
        <v>10950</v>
      </c>
      <c r="DF171" s="897" t="s">
        <v>33</v>
      </c>
      <c r="DG171" s="897" t="s">
        <v>33</v>
      </c>
      <c r="DH171" s="897" t="s">
        <v>33</v>
      </c>
      <c r="DI171" s="897" t="s">
        <v>33</v>
      </c>
      <c r="DJ171" s="734"/>
    </row>
    <row r="172" spans="1:114" ht="14.1" customHeight="1" x14ac:dyDescent="0.25">
      <c r="A172" s="703">
        <f>ROW()-1</f>
        <v>171</v>
      </c>
      <c r="B172" s="710" t="s">
        <v>1072</v>
      </c>
      <c r="C172" s="711" t="str">
        <f>HYPERLINK(E172,"OP")</f>
        <v>OP</v>
      </c>
      <c r="D172" s="711" t="str">
        <f>HYPERLINK(F172,"Prj")</f>
        <v>Prj</v>
      </c>
      <c r="E172" s="704" t="s">
        <v>6140</v>
      </c>
      <c r="F172" s="415" t="s">
        <v>6141</v>
      </c>
      <c r="G172" s="414" t="s">
        <v>33</v>
      </c>
      <c r="H172" s="414" t="s">
        <v>33</v>
      </c>
      <c r="I172" s="694" t="s">
        <v>33</v>
      </c>
      <c r="J172" s="686" t="s">
        <v>1073</v>
      </c>
      <c r="K172" s="199" t="s">
        <v>33</v>
      </c>
      <c r="L172" s="693" t="s">
        <v>231</v>
      </c>
      <c r="M172" s="696" t="s">
        <v>240</v>
      </c>
      <c r="N172" s="732" t="s">
        <v>18</v>
      </c>
      <c r="O172" s="732" t="s">
        <v>30</v>
      </c>
      <c r="P172" s="1080" t="s">
        <v>1763</v>
      </c>
      <c r="Q172" s="1074" t="s">
        <v>33</v>
      </c>
      <c r="R172" s="698" t="s">
        <v>33</v>
      </c>
      <c r="S172" s="907" t="s">
        <v>10285</v>
      </c>
      <c r="T172" s="908" t="s">
        <v>3653</v>
      </c>
      <c r="U172" s="905" t="s">
        <v>592</v>
      </c>
      <c r="V172" s="905" t="s">
        <v>10386</v>
      </c>
      <c r="W172" s="1068" t="s">
        <v>1773</v>
      </c>
      <c r="X172" s="1064">
        <v>35705</v>
      </c>
      <c r="Y172" s="1066">
        <v>36816</v>
      </c>
      <c r="Z172" s="1046">
        <v>2001</v>
      </c>
      <c r="AA172" s="1064">
        <v>36907</v>
      </c>
      <c r="AB172" s="1065">
        <v>38898</v>
      </c>
      <c r="AC172" s="1066">
        <v>39263</v>
      </c>
      <c r="AD172" s="638">
        <v>0</v>
      </c>
      <c r="AE172" s="639">
        <v>56</v>
      </c>
      <c r="AF172" s="744">
        <v>0</v>
      </c>
      <c r="AG172" s="690">
        <v>56</v>
      </c>
      <c r="AH172" s="747" t="s">
        <v>33</v>
      </c>
      <c r="AI172" s="744">
        <v>0</v>
      </c>
      <c r="AJ172" s="1099">
        <v>56</v>
      </c>
      <c r="AK172" s="1100">
        <v>56.595398760000002</v>
      </c>
      <c r="AL172" s="646"/>
      <c r="AM172" s="647"/>
      <c r="AN172" s="647">
        <v>2</v>
      </c>
      <c r="AO172" s="647"/>
      <c r="AP172" s="647"/>
      <c r="AQ172" s="648"/>
      <c r="AR172" s="779" t="s">
        <v>4070</v>
      </c>
      <c r="AS172" s="781">
        <f>AT172+AU172</f>
        <v>7.8</v>
      </c>
      <c r="AT172" s="781">
        <v>7.6</v>
      </c>
      <c r="AU172" s="782">
        <v>0.2</v>
      </c>
      <c r="AV172" s="686" t="s">
        <v>3488</v>
      </c>
      <c r="AW172" s="686" t="s">
        <v>1933</v>
      </c>
      <c r="AX172" s="686" t="s">
        <v>1902</v>
      </c>
      <c r="AY172" s="819">
        <v>39252</v>
      </c>
      <c r="AZ172" s="721" t="s">
        <v>26</v>
      </c>
      <c r="BA172" s="721" t="s">
        <v>22</v>
      </c>
      <c r="BB172" s="625" t="s">
        <v>26</v>
      </c>
      <c r="BC172" s="626" t="s">
        <v>26</v>
      </c>
      <c r="BD172" s="633" t="s">
        <v>26</v>
      </c>
      <c r="BE172" s="625" t="s">
        <v>26</v>
      </c>
      <c r="BF172" s="626" t="s">
        <v>26</v>
      </c>
      <c r="BG172" s="633" t="s">
        <v>26</v>
      </c>
      <c r="BH172" s="905" t="s">
        <v>4503</v>
      </c>
      <c r="BI172" s="903" t="s">
        <v>4703</v>
      </c>
      <c r="BJ172" s="905" t="s">
        <v>4493</v>
      </c>
      <c r="BK172" s="903" t="s">
        <v>4705</v>
      </c>
      <c r="BL172" s="905" t="s">
        <v>4485</v>
      </c>
      <c r="BM172" s="903" t="s">
        <v>10472</v>
      </c>
      <c r="BN172" s="905" t="s">
        <v>13077</v>
      </c>
      <c r="BO172" s="903" t="s">
        <v>9680</v>
      </c>
      <c r="BP172" s="905" t="s">
        <v>0</v>
      </c>
      <c r="BQ172" s="903" t="s">
        <v>0</v>
      </c>
      <c r="BR172" s="909">
        <v>65</v>
      </c>
      <c r="BS172" s="903" t="s">
        <v>4509</v>
      </c>
      <c r="BT172" s="909">
        <v>59</v>
      </c>
      <c r="BU172" s="903" t="s">
        <v>4510</v>
      </c>
      <c r="BV172" s="909">
        <v>78</v>
      </c>
      <c r="BW172" s="903" t="s">
        <v>4511</v>
      </c>
      <c r="BX172" s="909">
        <v>57</v>
      </c>
      <c r="BY172" s="903" t="s">
        <v>4527</v>
      </c>
      <c r="BZ172" s="909">
        <v>61</v>
      </c>
      <c r="CA172" s="903" t="s">
        <v>4524</v>
      </c>
      <c r="CB172" s="340">
        <v>10</v>
      </c>
      <c r="CC172" s="249">
        <f>IF(ISBLANK(AL172),0,1)</f>
        <v>0</v>
      </c>
      <c r="CD172" s="414">
        <f>IF(ISBLANK(AM172),0,1)</f>
        <v>0</v>
      </c>
      <c r="CE172" s="414">
        <f>IF(ISBLANK(AN172),0,1)</f>
        <v>1</v>
      </c>
      <c r="CF172" s="414">
        <f>IF(ISBLANK(AO172),0,1)</f>
        <v>0</v>
      </c>
      <c r="CG172" s="414">
        <f>IF(ISBLANK(AP172),0,1)</f>
        <v>0</v>
      </c>
      <c r="CH172" s="436">
        <f>IF(ISBLANK(AQ172),0,1)</f>
        <v>0</v>
      </c>
      <c r="CI172" s="435">
        <f>IF($W172="Dropped","-",DAYS360(X172,Y172,TRUE)/360)</f>
        <v>3.0416666666666665</v>
      </c>
      <c r="CJ172" s="416">
        <f>IF(OR($W172="Pipeline",$W172="Dropped"),"-",IF(OR($AA172="-",$AA172="n/a"),"-",DAYS360(Y172,AA172,TRUE)/360))</f>
        <v>0.24722222222222223</v>
      </c>
      <c r="CK172" s="416">
        <f>IF(OR($W172="Pipeline",$W172="Dropped"),"-",IF($AC172="-","-",IF(OR($AA172="-",$AA172="n/a"),DAYS360(Y172,AC172,TRUE)/360,DAYS360(AA172,AC172,TRUE)/360)))</f>
        <v>6.4555555555555557</v>
      </c>
      <c r="CL172" s="416">
        <f>IF(OR($W172="Pipeline",$W172="Dropped"),"-",IF($AC172="-","-",DAYS360(X172,AC172,TRUE)/360))</f>
        <v>9.7444444444444436</v>
      </c>
      <c r="CM172" s="437">
        <f>IF(OR($W172="Pipeline",$W172="Dropped"),"-",IF($AC172="-","-",DAYS360(AB172,AC172,TRUE)/360))</f>
        <v>1</v>
      </c>
      <c r="CN172" s="344">
        <f>IF(W172="Closed",IF(AC172="-","-",YEAR(AC172)),"-")</f>
        <v>2007</v>
      </c>
      <c r="CO172" s="344" t="str">
        <f>IF(W172="Closed",IF(OR(BE172="S",BE172="MS",BE172="HS"),"S",IF(OR(BE172="U",BE172="MU",BE172="HU"),"U",IF(OR(BE172="NA",BE172="NR",BE172="NV",BE172="?",BE172="#"),"NR","-"))),"-")</f>
        <v>S</v>
      </c>
      <c r="CP172" s="249">
        <v>1</v>
      </c>
      <c r="CQ172" s="414">
        <v>3</v>
      </c>
      <c r="CR172" s="414">
        <v>2</v>
      </c>
      <c r="CS172" s="414">
        <v>0</v>
      </c>
      <c r="CT172" s="414">
        <v>0</v>
      </c>
      <c r="CU172" s="436">
        <v>0</v>
      </c>
      <c r="CV172" s="432" t="str">
        <f>IF(OR(DC172="-",DC172="",DC172="n/a"),"-",HYPERLINK(DC172,"PAD"))</f>
        <v>PAD</v>
      </c>
      <c r="CW172" s="417" t="str">
        <f>IF(OR(DD172="-",DD172="",DD172="n/a"),"-",HYPERLINK(DD172,"ICR"))</f>
        <v>ICR</v>
      </c>
      <c r="CX172" s="438" t="str">
        <f>IF(OR(DE172="-",DE172="",DE172="n/a"),"-",HYPERLINK(DE172,"IEG"))</f>
        <v>IEG</v>
      </c>
      <c r="CY172" s="687" t="str">
        <f>IF(OR(DF172="-",DF172="",DF172="n/a"),"-",HYPERLINK(DF172,"PPAR"))</f>
        <v>-</v>
      </c>
      <c r="CZ172" s="665" t="str">
        <f>IF(OR(DG172="-",DG172="",DG172="n/a"),"-",HYPERLINK(DG172,"PCR"))</f>
        <v>-</v>
      </c>
      <c r="DA172" s="665" t="str">
        <f>IF(OR(DH172="-",DH172="",DH172="n/a"),"-",HYPERLINK(DH172,"PP"))</f>
        <v>-</v>
      </c>
      <c r="DB172" s="688" t="str">
        <f>IF(OR(DI172="-",DI172="",DI172="n/a"),"-",HYPERLINK(DI172,"TA"))</f>
        <v>-</v>
      </c>
      <c r="DC172" s="897" t="s">
        <v>10951</v>
      </c>
      <c r="DD172" s="897" t="s">
        <v>10952</v>
      </c>
      <c r="DE172" s="897" t="s">
        <v>10953</v>
      </c>
      <c r="DF172" s="897" t="s">
        <v>33</v>
      </c>
      <c r="DG172" s="897" t="s">
        <v>33</v>
      </c>
      <c r="DH172" s="897" t="s">
        <v>33</v>
      </c>
      <c r="DI172" s="897" t="s">
        <v>33</v>
      </c>
      <c r="DJ172" s="734"/>
    </row>
    <row r="173" spans="1:114" ht="14.1" customHeight="1" x14ac:dyDescent="0.25">
      <c r="A173" s="702">
        <f>ROW()-1</f>
        <v>172</v>
      </c>
      <c r="B173" s="710" t="s">
        <v>1166</v>
      </c>
      <c r="C173" s="711" t="str">
        <f>HYPERLINK(E173,"OP")</f>
        <v>OP</v>
      </c>
      <c r="D173" s="711" t="str">
        <f>HYPERLINK(F173,"Prj")</f>
        <v>Prj</v>
      </c>
      <c r="E173" s="704" t="s">
        <v>6142</v>
      </c>
      <c r="F173" s="415" t="s">
        <v>6143</v>
      </c>
      <c r="G173" s="414" t="s">
        <v>33</v>
      </c>
      <c r="H173" s="414" t="s">
        <v>33</v>
      </c>
      <c r="I173" s="694" t="s">
        <v>33</v>
      </c>
      <c r="J173" s="686" t="s">
        <v>1167</v>
      </c>
      <c r="K173" s="199" t="s">
        <v>33</v>
      </c>
      <c r="L173" s="693" t="s">
        <v>231</v>
      </c>
      <c r="M173" s="696" t="s">
        <v>232</v>
      </c>
      <c r="N173" s="732" t="s">
        <v>18</v>
      </c>
      <c r="O173" s="732" t="s">
        <v>30</v>
      </c>
      <c r="P173" s="1080" t="s">
        <v>1763</v>
      </c>
      <c r="Q173" s="1074" t="s">
        <v>33</v>
      </c>
      <c r="R173" s="698" t="s">
        <v>33</v>
      </c>
      <c r="S173" s="907" t="s">
        <v>10285</v>
      </c>
      <c r="T173" s="908" t="s">
        <v>3580</v>
      </c>
      <c r="U173" s="905" t="s">
        <v>572</v>
      </c>
      <c r="V173" s="905" t="s">
        <v>10386</v>
      </c>
      <c r="W173" s="1068" t="s">
        <v>1773</v>
      </c>
      <c r="X173" s="1064">
        <v>36977</v>
      </c>
      <c r="Y173" s="1066">
        <v>38391</v>
      </c>
      <c r="Z173" s="1046">
        <v>2005</v>
      </c>
      <c r="AA173" s="1064">
        <v>38461</v>
      </c>
      <c r="AB173" s="1065">
        <v>39629</v>
      </c>
      <c r="AC173" s="1066">
        <v>39994</v>
      </c>
      <c r="AD173" s="638">
        <v>80</v>
      </c>
      <c r="AE173" s="639">
        <v>0</v>
      </c>
      <c r="AF173" s="744">
        <v>0</v>
      </c>
      <c r="AG173" s="690">
        <v>80</v>
      </c>
      <c r="AH173" s="747">
        <v>0</v>
      </c>
      <c r="AI173" s="744">
        <v>0</v>
      </c>
      <c r="AJ173" s="1099">
        <v>160</v>
      </c>
      <c r="AK173" s="1100">
        <v>134.57330085000001</v>
      </c>
      <c r="AL173" s="646"/>
      <c r="AM173" s="647"/>
      <c r="AN173" s="647">
        <v>2</v>
      </c>
      <c r="AO173" s="647"/>
      <c r="AP173" s="647"/>
      <c r="AQ173" s="648"/>
      <c r="AR173" s="779" t="s">
        <v>4071</v>
      </c>
      <c r="AS173" s="784">
        <f>AT173+AU173</f>
        <v>54.7</v>
      </c>
      <c r="AT173" s="781">
        <v>54.7</v>
      </c>
      <c r="AU173" s="782">
        <v>0</v>
      </c>
      <c r="AV173" s="686" t="s">
        <v>4072</v>
      </c>
      <c r="AW173" s="686" t="s">
        <v>1974</v>
      </c>
      <c r="AX173" s="686" t="s">
        <v>1902</v>
      </c>
      <c r="AY173" s="819">
        <v>39974</v>
      </c>
      <c r="AZ173" s="721" t="s">
        <v>22</v>
      </c>
      <c r="BA173" s="721" t="s">
        <v>22</v>
      </c>
      <c r="BB173" s="625" t="s">
        <v>22</v>
      </c>
      <c r="BC173" s="626" t="s">
        <v>22</v>
      </c>
      <c r="BD173" s="633" t="s">
        <v>22</v>
      </c>
      <c r="BE173" s="625" t="s">
        <v>22</v>
      </c>
      <c r="BF173" s="626" t="s">
        <v>45</v>
      </c>
      <c r="BG173" s="633" t="s">
        <v>22</v>
      </c>
      <c r="BH173" s="905" t="s">
        <v>4515</v>
      </c>
      <c r="BI173" s="903" t="s">
        <v>4704</v>
      </c>
      <c r="BJ173" s="905" t="s">
        <v>4525</v>
      </c>
      <c r="BK173" s="903" t="s">
        <v>10476</v>
      </c>
      <c r="BL173" s="905" t="s">
        <v>4503</v>
      </c>
      <c r="BM173" s="903" t="s">
        <v>4703</v>
      </c>
      <c r="BN173" s="905" t="s">
        <v>4485</v>
      </c>
      <c r="BO173" s="903" t="s">
        <v>10472</v>
      </c>
      <c r="BP173" s="905" t="s">
        <v>4530</v>
      </c>
      <c r="BQ173" s="903" t="s">
        <v>10483</v>
      </c>
      <c r="BR173" s="909">
        <v>65</v>
      </c>
      <c r="BS173" s="903" t="s">
        <v>4509</v>
      </c>
      <c r="BT173" s="909">
        <v>57</v>
      </c>
      <c r="BU173" s="903" t="s">
        <v>4527</v>
      </c>
      <c r="BV173" s="909">
        <v>25</v>
      </c>
      <c r="BW173" s="903" t="s">
        <v>4489</v>
      </c>
      <c r="BX173" s="909">
        <v>59</v>
      </c>
      <c r="BY173" s="903" t="s">
        <v>4510</v>
      </c>
      <c r="BZ173" s="909">
        <v>78</v>
      </c>
      <c r="CA173" s="903" t="s">
        <v>4511</v>
      </c>
      <c r="CB173" s="340">
        <v>10</v>
      </c>
      <c r="CC173" s="249">
        <f>IF(ISBLANK(AL173),0,1)</f>
        <v>0</v>
      </c>
      <c r="CD173" s="414">
        <f>IF(ISBLANK(AM173),0,1)</f>
        <v>0</v>
      </c>
      <c r="CE173" s="414">
        <f>IF(ISBLANK(AN173),0,1)</f>
        <v>1</v>
      </c>
      <c r="CF173" s="414">
        <f>IF(ISBLANK(AO173),0,1)</f>
        <v>0</v>
      </c>
      <c r="CG173" s="414">
        <f>IF(ISBLANK(AP173),0,1)</f>
        <v>0</v>
      </c>
      <c r="CH173" s="436">
        <f>IF(ISBLANK(AQ173),0,1)</f>
        <v>0</v>
      </c>
      <c r="CI173" s="435">
        <f>IF($W173="Dropped","-",DAYS360(X173,Y173,TRUE)/360)</f>
        <v>3.8638888888888889</v>
      </c>
      <c r="CJ173" s="416">
        <f>IF(OR($W173="Pipeline",$W173="Dropped"),"-",IF(OR($AA173="-",$AA173="n/a"),"-",DAYS360(Y173,AA173,TRUE)/360))</f>
        <v>0.19722222222222222</v>
      </c>
      <c r="CK173" s="416">
        <f>IF(OR($W173="Pipeline",$W173="Dropped"),"-",IF($AC173="-","-",IF(OR($AA173="-",$AA173="n/a"),DAYS360(Y173,AC173,TRUE)/360,DAYS360(AA173,AC173,TRUE)/360)))</f>
        <v>4.197222222222222</v>
      </c>
      <c r="CL173" s="416">
        <f>IF(OR($W173="Pipeline",$W173="Dropped"),"-",IF($AC173="-","-",DAYS360(X173,AC173,TRUE)/360))</f>
        <v>8.2583333333333329</v>
      </c>
      <c r="CM173" s="437">
        <f>IF(OR($W173="Pipeline",$W173="Dropped"),"-",IF($AC173="-","-",DAYS360(AB173,AC173,TRUE)/360))</f>
        <v>1</v>
      </c>
      <c r="CN173" s="344">
        <f>IF(W173="Closed",IF(AC173="-","-",YEAR(AC173)),"-")</f>
        <v>2009</v>
      </c>
      <c r="CO173" s="344" t="str">
        <f>IF(W173="Closed",IF(OR(BE173="S",BE173="MS",BE173="HS"),"S",IF(OR(BE173="U",BE173="MU",BE173="HU"),"U",IF(OR(BE173="NA",BE173="NR",BE173="NV",BE173="?",BE173="#"),"NR","-"))),"-")</f>
        <v>S</v>
      </c>
      <c r="CP173" s="249">
        <v>2</v>
      </c>
      <c r="CQ173" s="414">
        <v>2</v>
      </c>
      <c r="CR173" s="414">
        <v>1</v>
      </c>
      <c r="CS173" s="414">
        <v>2</v>
      </c>
      <c r="CT173" s="414">
        <v>0</v>
      </c>
      <c r="CU173" s="436">
        <v>0</v>
      </c>
      <c r="CV173" s="432" t="str">
        <f>IF(OR(DC173="-",DC173="",DC173="n/a"),"-",HYPERLINK(DC173,"PAD"))</f>
        <v>PAD</v>
      </c>
      <c r="CW173" s="417" t="str">
        <f>IF(OR(DD173="-",DD173="",DD173="n/a"),"-",HYPERLINK(DD173,"ICR"))</f>
        <v>ICR</v>
      </c>
      <c r="CX173" s="438" t="str">
        <f>IF(OR(DE173="-",DE173="",DE173="n/a"),"-",HYPERLINK(DE173,"IEG"))</f>
        <v>IEG</v>
      </c>
      <c r="CY173" s="687" t="str">
        <f>IF(OR(DF173="-",DF173="",DF173="n/a"),"-",HYPERLINK(DF173,"PPAR"))</f>
        <v>-</v>
      </c>
      <c r="CZ173" s="665" t="str">
        <f>IF(OR(DG173="-",DG173="",DG173="n/a"),"-",HYPERLINK(DG173,"PCR"))</f>
        <v>-</v>
      </c>
      <c r="DA173" s="665" t="str">
        <f>IF(OR(DH173="-",DH173="",DH173="n/a"),"-",HYPERLINK(DH173,"PP"))</f>
        <v>-</v>
      </c>
      <c r="DB173" s="688" t="str">
        <f>IF(OR(DI173="-",DI173="",DI173="n/a"),"-",HYPERLINK(DI173,"TA"))</f>
        <v>-</v>
      </c>
      <c r="DC173" s="897" t="s">
        <v>10954</v>
      </c>
      <c r="DD173" s="897" t="s">
        <v>10955</v>
      </c>
      <c r="DE173" s="897" t="s">
        <v>10956</v>
      </c>
      <c r="DF173" s="897" t="s">
        <v>33</v>
      </c>
      <c r="DG173" s="897" t="s">
        <v>33</v>
      </c>
      <c r="DH173" s="897" t="s">
        <v>33</v>
      </c>
      <c r="DI173" s="897" t="s">
        <v>33</v>
      </c>
      <c r="DJ173" s="734"/>
    </row>
    <row r="174" spans="1:114" ht="14.1" customHeight="1" x14ac:dyDescent="0.25">
      <c r="A174" s="702">
        <f>ROW()-1</f>
        <v>173</v>
      </c>
      <c r="B174" s="710" t="s">
        <v>463</v>
      </c>
      <c r="C174" s="711" t="str">
        <f>HYPERLINK(E174,"OP")</f>
        <v>OP</v>
      </c>
      <c r="D174" s="711" t="str">
        <f>HYPERLINK(F174,"Prj")</f>
        <v>Prj</v>
      </c>
      <c r="E174" s="704" t="s">
        <v>6144</v>
      </c>
      <c r="F174" s="415" t="s">
        <v>6145</v>
      </c>
      <c r="G174" s="414" t="s">
        <v>33</v>
      </c>
      <c r="H174" s="414" t="s">
        <v>33</v>
      </c>
      <c r="I174" s="694" t="s">
        <v>33</v>
      </c>
      <c r="J174" s="686" t="s">
        <v>357</v>
      </c>
      <c r="K174" s="199" t="s">
        <v>33</v>
      </c>
      <c r="L174" s="693" t="s">
        <v>153</v>
      </c>
      <c r="M174" s="734" t="s">
        <v>599</v>
      </c>
      <c r="N174" s="693" t="s">
        <v>18</v>
      </c>
      <c r="O174" s="693" t="s">
        <v>54</v>
      </c>
      <c r="P174" s="1080" t="s">
        <v>1419</v>
      </c>
      <c r="Q174" s="1074" t="s">
        <v>33</v>
      </c>
      <c r="R174" s="698" t="s">
        <v>33</v>
      </c>
      <c r="S174" s="1041" t="s">
        <v>33</v>
      </c>
      <c r="T174" s="908" t="s">
        <v>3654</v>
      </c>
      <c r="U174" s="905" t="s">
        <v>13823</v>
      </c>
      <c r="V174" s="905" t="s">
        <v>612</v>
      </c>
      <c r="W174" s="1068" t="s">
        <v>1773</v>
      </c>
      <c r="X174" s="1064">
        <v>34985</v>
      </c>
      <c r="Y174" s="1066">
        <v>35404</v>
      </c>
      <c r="Z174" s="1046">
        <v>1997</v>
      </c>
      <c r="AA174" s="1064">
        <v>35468</v>
      </c>
      <c r="AB174" s="1065">
        <v>37072</v>
      </c>
      <c r="AC174" s="1066">
        <v>37437</v>
      </c>
      <c r="AD174" s="638">
        <v>7.7</v>
      </c>
      <c r="AE174" s="639">
        <v>0</v>
      </c>
      <c r="AF174" s="744">
        <v>0</v>
      </c>
      <c r="AG174" s="690">
        <v>7.7</v>
      </c>
      <c r="AH174" s="747" t="s">
        <v>33</v>
      </c>
      <c r="AI174" s="744">
        <v>0</v>
      </c>
      <c r="AJ174" s="1099">
        <v>7.75</v>
      </c>
      <c r="AK174" s="1100">
        <v>7.2596621499999996</v>
      </c>
      <c r="AL174" s="646"/>
      <c r="AM174" s="647" t="s">
        <v>2520</v>
      </c>
      <c r="AN174" s="647"/>
      <c r="AO174" s="647"/>
      <c r="AP174" s="647"/>
      <c r="AQ174" s="648"/>
      <c r="AR174" s="779" t="s">
        <v>2521</v>
      </c>
      <c r="AS174" s="781">
        <f>AT174+AU174</f>
        <v>3.69</v>
      </c>
      <c r="AT174" s="781">
        <f>1.28+1.78</f>
        <v>3.06</v>
      </c>
      <c r="AU174" s="782">
        <v>0.63</v>
      </c>
      <c r="AV174" s="686" t="s">
        <v>2522</v>
      </c>
      <c r="AW174" s="686" t="s">
        <v>1861</v>
      </c>
      <c r="AX174" s="686" t="s">
        <v>1900</v>
      </c>
      <c r="AY174" s="819">
        <v>37426</v>
      </c>
      <c r="AZ174" s="721" t="s">
        <v>26</v>
      </c>
      <c r="BA174" s="693" t="s">
        <v>26</v>
      </c>
      <c r="BB174" s="625" t="s">
        <v>26</v>
      </c>
      <c r="BC174" s="626" t="s">
        <v>26</v>
      </c>
      <c r="BD174" s="633" t="s">
        <v>26</v>
      </c>
      <c r="BE174" s="625" t="s">
        <v>26</v>
      </c>
      <c r="BF174" s="626" t="s">
        <v>26</v>
      </c>
      <c r="BG174" s="633" t="s">
        <v>26</v>
      </c>
      <c r="BH174" s="905" t="s">
        <v>4485</v>
      </c>
      <c r="BI174" s="903" t="s">
        <v>10472</v>
      </c>
      <c r="BJ174" s="905" t="s">
        <v>0</v>
      </c>
      <c r="BK174" s="903" t="s">
        <v>0</v>
      </c>
      <c r="BL174" s="905" t="s">
        <v>0</v>
      </c>
      <c r="BM174" s="903" t="s">
        <v>0</v>
      </c>
      <c r="BN174" s="905" t="s">
        <v>0</v>
      </c>
      <c r="BO174" s="903" t="s">
        <v>0</v>
      </c>
      <c r="BP174" s="905" t="s">
        <v>0</v>
      </c>
      <c r="BQ174" s="903" t="s">
        <v>0</v>
      </c>
      <c r="BR174" s="909">
        <v>27</v>
      </c>
      <c r="BS174" s="903" t="s">
        <v>4490</v>
      </c>
      <c r="BT174" s="909">
        <v>21</v>
      </c>
      <c r="BU174" s="903" t="s">
        <v>4547</v>
      </c>
      <c r="BV174" s="909">
        <v>23</v>
      </c>
      <c r="BW174" s="903" t="s">
        <v>4548</v>
      </c>
      <c r="BX174" s="909">
        <v>42</v>
      </c>
      <c r="BY174" s="903" t="s">
        <v>4529</v>
      </c>
      <c r="BZ174" s="909">
        <v>30</v>
      </c>
      <c r="CA174" s="903" t="s">
        <v>4501</v>
      </c>
      <c r="CB174" s="340">
        <v>10</v>
      </c>
      <c r="CC174" s="249">
        <f>IF(ISBLANK(AL174),0,1)</f>
        <v>0</v>
      </c>
      <c r="CD174" s="414">
        <f>IF(ISBLANK(AM174),0,1)</f>
        <v>1</v>
      </c>
      <c r="CE174" s="414">
        <f>IF(ISBLANK(AN174),0,1)</f>
        <v>0</v>
      </c>
      <c r="CF174" s="414">
        <f>IF(ISBLANK(AO174),0,1)</f>
        <v>0</v>
      </c>
      <c r="CG174" s="414">
        <f>IF(ISBLANK(AP174),0,1)</f>
        <v>0</v>
      </c>
      <c r="CH174" s="436">
        <f>IF(ISBLANK(AQ174),0,1)</f>
        <v>0</v>
      </c>
      <c r="CI174" s="435">
        <f>IF($W174="Dropped","-",DAYS360(X174,Y174,TRUE)/360)</f>
        <v>1.1444444444444444</v>
      </c>
      <c r="CJ174" s="416">
        <f>IF(OR($W174="Pipeline",$W174="Dropped"),"-",IF(OR($AA174="-",$AA174="n/a"),"-",DAYS360(Y174,AA174,TRUE)/360))</f>
        <v>0.17222222222222222</v>
      </c>
      <c r="CK174" s="416">
        <f>IF(OR($W174="Pipeline",$W174="Dropped"),"-",IF($AC174="-","-",IF(OR($AA174="-",$AA174="n/a"),DAYS360(Y174,AC174,TRUE)/360,DAYS360(AA174,AC174,TRUE)/360)))</f>
        <v>5.3972222222222221</v>
      </c>
      <c r="CL174" s="416">
        <f>IF(OR($W174="Pipeline",$W174="Dropped"),"-",IF($AC174="-","-",DAYS360(X174,AC174,TRUE)/360))</f>
        <v>6.7138888888888886</v>
      </c>
      <c r="CM174" s="437">
        <f>IF(OR($W174="Pipeline",$W174="Dropped"),"-",IF($AC174="-","-",DAYS360(AB174,AC174,TRUE)/360))</f>
        <v>1</v>
      </c>
      <c r="CN174" s="344">
        <f>IF(W174="Closed",IF(AC174="-","-",YEAR(AC174)),"-")</f>
        <v>2002</v>
      </c>
      <c r="CO174" s="344" t="str">
        <f>IF(W174="Closed",IF(OR(BE174="S",BE174="MS",BE174="HS"),"S",IF(OR(BE174="U",BE174="MU",BE174="HU"),"U",IF(OR(BE174="NA",BE174="NR",BE174="NV",BE174="?",BE174="#"),"NR","-"))),"-")</f>
        <v>S</v>
      </c>
      <c r="CP174" s="249">
        <v>2</v>
      </c>
      <c r="CQ174" s="414">
        <v>17</v>
      </c>
      <c r="CR174" s="414">
        <v>2</v>
      </c>
      <c r="CS174" s="414">
        <v>0</v>
      </c>
      <c r="CT174" s="414">
        <v>0</v>
      </c>
      <c r="CU174" s="436">
        <v>0</v>
      </c>
      <c r="CV174" s="432" t="str">
        <f>IF(OR(DC174="-",DC174="",DC174="n/a"),"-",HYPERLINK(DC174,"PAD"))</f>
        <v>-</v>
      </c>
      <c r="CW174" s="417" t="str">
        <f>IF(OR(DD174="-",DD174="",DD174="n/a"),"-",HYPERLINK(DD174,"ICR"))</f>
        <v>ICR</v>
      </c>
      <c r="CX174" s="438" t="str">
        <f>IF(OR(DE174="-",DE174="",DE174="n/a"),"-",HYPERLINK(DE174,"IEG"))</f>
        <v>IEG</v>
      </c>
      <c r="CY174" s="687" t="str">
        <f>IF(OR(DF174="-",DF174="",DF174="n/a"),"-",HYPERLINK(DF174,"PPAR"))</f>
        <v>-</v>
      </c>
      <c r="CZ174" s="665" t="str">
        <f>IF(OR(DG174="-",DG174="",DG174="n/a"),"-",HYPERLINK(DG174,"PCR"))</f>
        <v>-</v>
      </c>
      <c r="DA174" s="665" t="str">
        <f>IF(OR(DH174="-",DH174="",DH174="n/a"),"-",HYPERLINK(DH174,"PP"))</f>
        <v>-</v>
      </c>
      <c r="DB174" s="688" t="str">
        <f>IF(OR(DI174="-",DI174="",DI174="n/a"),"-",HYPERLINK(DI174,"TA"))</f>
        <v>TA</v>
      </c>
      <c r="DC174" s="897" t="s">
        <v>33</v>
      </c>
      <c r="DD174" s="897" t="s">
        <v>10957</v>
      </c>
      <c r="DE174" s="897" t="s">
        <v>10958</v>
      </c>
      <c r="DF174" s="897" t="s">
        <v>33</v>
      </c>
      <c r="DG174" s="897" t="s">
        <v>33</v>
      </c>
      <c r="DH174" s="897" t="s">
        <v>33</v>
      </c>
      <c r="DI174" s="897" t="s">
        <v>10959</v>
      </c>
      <c r="DJ174" s="806"/>
    </row>
    <row r="175" spans="1:114" ht="14.1" customHeight="1" x14ac:dyDescent="0.25">
      <c r="A175" s="703">
        <f>ROW()-1</f>
        <v>174</v>
      </c>
      <c r="B175" s="713" t="s">
        <v>7689</v>
      </c>
      <c r="C175" s="711" t="str">
        <f>HYPERLINK(E175,"OP")</f>
        <v>OP</v>
      </c>
      <c r="D175" s="711" t="str">
        <f>HYPERLINK(F175,"Prj")</f>
        <v>Prj</v>
      </c>
      <c r="E175" s="631" t="s">
        <v>8513</v>
      </c>
      <c r="F175" s="413" t="s">
        <v>8514</v>
      </c>
      <c r="G175" s="414" t="s">
        <v>33</v>
      </c>
      <c r="H175" s="414" t="s">
        <v>33</v>
      </c>
      <c r="I175" s="694" t="s">
        <v>33</v>
      </c>
      <c r="J175" s="697" t="s">
        <v>7690</v>
      </c>
      <c r="K175" s="727" t="s">
        <v>33</v>
      </c>
      <c r="L175" s="736" t="s">
        <v>193</v>
      </c>
      <c r="M175" s="697" t="s">
        <v>194</v>
      </c>
      <c r="N175" s="736" t="s">
        <v>18</v>
      </c>
      <c r="O175" s="736" t="s">
        <v>71</v>
      </c>
      <c r="P175" s="1080" t="s">
        <v>36</v>
      </c>
      <c r="Q175" s="1074" t="s">
        <v>33</v>
      </c>
      <c r="R175" s="698" t="s">
        <v>3888</v>
      </c>
      <c r="S175" s="1041" t="s">
        <v>33</v>
      </c>
      <c r="T175" s="908" t="s">
        <v>7691</v>
      </c>
      <c r="U175" s="905" t="s">
        <v>577</v>
      </c>
      <c r="V175" s="905" t="s">
        <v>1415</v>
      </c>
      <c r="W175" s="1068" t="s">
        <v>1773</v>
      </c>
      <c r="X175" s="1064">
        <v>35729</v>
      </c>
      <c r="Y175" s="1066">
        <v>36055</v>
      </c>
      <c r="Z175" s="1046">
        <v>1999</v>
      </c>
      <c r="AA175" s="1064">
        <v>36208</v>
      </c>
      <c r="AB175" s="1065">
        <v>37621</v>
      </c>
      <c r="AC175" s="1066">
        <v>38168</v>
      </c>
      <c r="AD175" s="1049">
        <v>100</v>
      </c>
      <c r="AE175" s="746">
        <v>0</v>
      </c>
      <c r="AF175" s="744">
        <v>0</v>
      </c>
      <c r="AG175" s="690">
        <v>100</v>
      </c>
      <c r="AH175" s="747" t="s">
        <v>33</v>
      </c>
      <c r="AI175" s="744">
        <v>0</v>
      </c>
      <c r="AJ175" s="1101">
        <v>67</v>
      </c>
      <c r="AK175" s="1102">
        <v>58.16656467</v>
      </c>
      <c r="AL175" s="1085"/>
      <c r="AM175" s="632"/>
      <c r="AN175" s="632">
        <v>3</v>
      </c>
      <c r="AO175" s="632"/>
      <c r="AP175" s="632"/>
      <c r="AQ175" s="757"/>
      <c r="AR175" s="778" t="s">
        <v>9179</v>
      </c>
      <c r="AS175" s="784">
        <f>AT175+AU175</f>
        <v>71.900000000000006</v>
      </c>
      <c r="AT175" s="784">
        <v>32.9</v>
      </c>
      <c r="AU175" s="785">
        <v>39</v>
      </c>
      <c r="AV175" s="734" t="s">
        <v>9180</v>
      </c>
      <c r="AW175" s="697" t="s">
        <v>5135</v>
      </c>
      <c r="AX175" s="697" t="s">
        <v>3547</v>
      </c>
      <c r="AY175" s="823" t="s">
        <v>33</v>
      </c>
      <c r="AZ175" s="736"/>
      <c r="BA175" s="736"/>
      <c r="BB175" s="840" t="s">
        <v>26</v>
      </c>
      <c r="BC175" s="841" t="s">
        <v>26</v>
      </c>
      <c r="BD175" s="846" t="s">
        <v>33</v>
      </c>
      <c r="BE175" s="840" t="s">
        <v>26</v>
      </c>
      <c r="BF175" s="841" t="s">
        <v>26</v>
      </c>
      <c r="BG175" s="842" t="s">
        <v>26</v>
      </c>
      <c r="BH175" s="905" t="s">
        <v>13072</v>
      </c>
      <c r="BI175" s="903" t="s">
        <v>4508</v>
      </c>
      <c r="BJ175" s="905" t="s">
        <v>4485</v>
      </c>
      <c r="BK175" s="903" t="s">
        <v>10472</v>
      </c>
      <c r="BL175" s="905" t="s">
        <v>0</v>
      </c>
      <c r="BM175" s="903" t="s">
        <v>0</v>
      </c>
      <c r="BN175" s="905" t="s">
        <v>0</v>
      </c>
      <c r="BO175" s="903" t="s">
        <v>0</v>
      </c>
      <c r="BP175" s="905" t="s">
        <v>0</v>
      </c>
      <c r="BQ175" s="903" t="s">
        <v>0</v>
      </c>
      <c r="BR175" s="909">
        <v>64</v>
      </c>
      <c r="BS175" s="903" t="s">
        <v>4625</v>
      </c>
      <c r="BT175" s="909">
        <v>60</v>
      </c>
      <c r="BU175" s="903" t="s">
        <v>4531</v>
      </c>
      <c r="BV175" s="905" t="s">
        <v>0</v>
      </c>
      <c r="BW175" s="903" t="s">
        <v>4492</v>
      </c>
      <c r="BX175" s="905" t="s">
        <v>0</v>
      </c>
      <c r="BY175" s="903" t="s">
        <v>4492</v>
      </c>
      <c r="BZ175" s="905" t="s">
        <v>0</v>
      </c>
      <c r="CA175" s="903" t="s">
        <v>4492</v>
      </c>
      <c r="CB175" s="340">
        <v>10</v>
      </c>
      <c r="CC175" s="249">
        <f>IF(ISBLANK(AL175),0,1)</f>
        <v>0</v>
      </c>
      <c r="CD175" s="414">
        <f>IF(ISBLANK(AM175),0,1)</f>
        <v>0</v>
      </c>
      <c r="CE175" s="414">
        <f>IF(ISBLANK(AN175),0,1)</f>
        <v>1</v>
      </c>
      <c r="CF175" s="414">
        <f>IF(ISBLANK(AO175),0,1)</f>
        <v>0</v>
      </c>
      <c r="CG175" s="414">
        <f>IF(ISBLANK(AP175),0,1)</f>
        <v>0</v>
      </c>
      <c r="CH175" s="436">
        <f>IF(ISBLANK(AQ175),0,1)</f>
        <v>0</v>
      </c>
      <c r="CI175" s="435">
        <f>IF($W175="Dropped","-",DAYS360(X175,Y175,TRUE)/360)</f>
        <v>0.89166666666666672</v>
      </c>
      <c r="CJ175" s="416">
        <f>IF(OR($W175="Pipeline",$W175="Dropped"),"-",IF(OR($AA175="-",$AA175="n/a"),"-",DAYS360(Y175,AA175,TRUE)/360))</f>
        <v>0.41666666666666669</v>
      </c>
      <c r="CK175" s="416">
        <f>IF(OR($W175="Pipeline",$W175="Dropped"),"-",IF($AC175="-","-",IF(OR($AA175="-",$AA175="n/a"),DAYS360(Y175,AC175,TRUE)/360,DAYS360(AA175,AC175,TRUE)/360)))</f>
        <v>5.3694444444444445</v>
      </c>
      <c r="CL175" s="416">
        <f>IF(OR($W175="Pipeline",$W175="Dropped"),"-",IF($AC175="-","-",DAYS360(X175,AC175,TRUE)/360))</f>
        <v>6.677777777777778</v>
      </c>
      <c r="CM175" s="437">
        <f>IF(OR($W175="Pipeline",$W175="Dropped"),"-",IF($AC175="-","-",DAYS360(AB175,AC175,TRUE)/360))</f>
        <v>1.5</v>
      </c>
      <c r="CN175" s="344">
        <f>IF(W175="Closed",IF(AC175="-","-",YEAR(AC175)),"-")</f>
        <v>2004</v>
      </c>
      <c r="CO175" s="344" t="str">
        <f>IF(W175="Closed",IF(OR(BE175="S",BE175="MS",BE175="HS"),"S",IF(OR(BE175="U",BE175="MU",BE175="HU"),"U",IF(OR(BE175="NA",BE175="NR",BE175="NV",BE175="?",BE175="#"),"NR","-"))),"-")</f>
        <v>S</v>
      </c>
      <c r="CP175" s="249">
        <v>2</v>
      </c>
      <c r="CQ175" s="414">
        <v>0</v>
      </c>
      <c r="CR175" s="414">
        <v>3</v>
      </c>
      <c r="CS175" s="414">
        <v>0</v>
      </c>
      <c r="CT175" s="414">
        <v>0</v>
      </c>
      <c r="CU175" s="436">
        <v>0</v>
      </c>
      <c r="CV175" s="432" t="str">
        <f>IF(OR(DC175="-",DC175="",DC175="n/a"),"-",HYPERLINK(DC175,"PAD"))</f>
        <v>PAD</v>
      </c>
      <c r="CW175" s="417" t="str">
        <f>IF(OR(DD175="-",DD175="",DD175="n/a"),"-",HYPERLINK(DD175,"ICR"))</f>
        <v>ICR</v>
      </c>
      <c r="CX175" s="438" t="str">
        <f>IF(OR(DE175="-",DE175="",DE175="n/a"),"-",HYPERLINK(DE175,"IEG"))</f>
        <v>IEG</v>
      </c>
      <c r="CY175" s="687" t="str">
        <f>IF(OR(DF175="-",DF175="",DF175="n/a"),"-",HYPERLINK(DF175,"PPAR"))</f>
        <v>-</v>
      </c>
      <c r="CZ175" s="665" t="str">
        <f>IF(OR(DG175="-",DG175="",DG175="n/a"),"-",HYPERLINK(DG175,"PCR"))</f>
        <v>-</v>
      </c>
      <c r="DA175" s="665" t="str">
        <f>IF(OR(DH175="-",DH175="",DH175="n/a"),"-",HYPERLINK(DH175,"PP"))</f>
        <v>-</v>
      </c>
      <c r="DB175" s="688" t="str">
        <f>IF(OR(DI175="-",DI175="",DI175="n/a"),"-",HYPERLINK(DI175,"TA"))</f>
        <v>-</v>
      </c>
      <c r="DC175" s="897" t="s">
        <v>10960</v>
      </c>
      <c r="DD175" s="897" t="s">
        <v>10961</v>
      </c>
      <c r="DE175" s="897" t="s">
        <v>10962</v>
      </c>
      <c r="DF175" s="897" t="s">
        <v>33</v>
      </c>
      <c r="DG175" s="897" t="s">
        <v>33</v>
      </c>
      <c r="DH175" s="897" t="s">
        <v>33</v>
      </c>
      <c r="DI175" s="897" t="s">
        <v>33</v>
      </c>
      <c r="DJ175" s="734"/>
    </row>
    <row r="176" spans="1:114" ht="14.1" customHeight="1" x14ac:dyDescent="0.25">
      <c r="A176" s="702">
        <f>ROW()-1</f>
        <v>175</v>
      </c>
      <c r="B176" s="710" t="s">
        <v>4959</v>
      </c>
      <c r="C176" s="711" t="str">
        <f>HYPERLINK(E176,"OP")</f>
        <v>OP</v>
      </c>
      <c r="D176" s="711" t="str">
        <f>HYPERLINK(F176,"Prj")</f>
        <v>Prj</v>
      </c>
      <c r="E176" s="663" t="s">
        <v>7228</v>
      </c>
      <c r="F176" s="422" t="s">
        <v>5866</v>
      </c>
      <c r="G176" s="414" t="s">
        <v>33</v>
      </c>
      <c r="H176" s="414" t="s">
        <v>33</v>
      </c>
      <c r="I176" s="694" t="s">
        <v>33</v>
      </c>
      <c r="J176" s="697" t="s">
        <v>4960</v>
      </c>
      <c r="K176" s="727" t="s">
        <v>33</v>
      </c>
      <c r="L176" s="736" t="s">
        <v>153</v>
      </c>
      <c r="M176" s="697" t="s">
        <v>161</v>
      </c>
      <c r="N176" s="736" t="s">
        <v>18</v>
      </c>
      <c r="O176" s="736" t="s">
        <v>54</v>
      </c>
      <c r="P176" s="1080" t="s">
        <v>1419</v>
      </c>
      <c r="Q176" s="1074" t="s">
        <v>33</v>
      </c>
      <c r="R176" s="698" t="s">
        <v>33</v>
      </c>
      <c r="S176" s="1041" t="s">
        <v>33</v>
      </c>
      <c r="T176" s="908" t="s">
        <v>4961</v>
      </c>
      <c r="U176" s="905" t="s">
        <v>13822</v>
      </c>
      <c r="V176" s="905" t="s">
        <v>612</v>
      </c>
      <c r="W176" s="1068" t="s">
        <v>1773</v>
      </c>
      <c r="X176" s="1064">
        <v>34978</v>
      </c>
      <c r="Y176" s="1066">
        <v>35124</v>
      </c>
      <c r="Z176" s="1046">
        <v>1996</v>
      </c>
      <c r="AA176" s="1064">
        <v>35146</v>
      </c>
      <c r="AB176" s="1065">
        <v>35795</v>
      </c>
      <c r="AC176" s="1066">
        <v>36707</v>
      </c>
      <c r="AD176" s="1049">
        <v>0</v>
      </c>
      <c r="AE176" s="746">
        <v>3.8</v>
      </c>
      <c r="AF176" s="744">
        <v>0</v>
      </c>
      <c r="AG176" s="690">
        <v>3.8</v>
      </c>
      <c r="AH176" s="747" t="s">
        <v>33</v>
      </c>
      <c r="AI176" s="744">
        <v>0</v>
      </c>
      <c r="AJ176" s="1101">
        <v>3.8</v>
      </c>
      <c r="AK176" s="1102">
        <v>2.6235816600000001</v>
      </c>
      <c r="AL176" s="1085"/>
      <c r="AM176" s="632" t="s">
        <v>2433</v>
      </c>
      <c r="AN176" s="632"/>
      <c r="AO176" s="632"/>
      <c r="AP176" s="632"/>
      <c r="AQ176" s="757"/>
      <c r="AR176" s="778" t="s">
        <v>5668</v>
      </c>
      <c r="AS176" s="784">
        <f>AT176+AU176</f>
        <v>6</v>
      </c>
      <c r="AT176" s="784">
        <v>6</v>
      </c>
      <c r="AU176" s="785">
        <v>0</v>
      </c>
      <c r="AV176" s="806" t="s">
        <v>5647</v>
      </c>
      <c r="AW176" s="697" t="s">
        <v>3531</v>
      </c>
      <c r="AX176" s="697" t="s">
        <v>4962</v>
      </c>
      <c r="AY176" s="823" t="s">
        <v>33</v>
      </c>
      <c r="AZ176" s="736" t="s">
        <v>33</v>
      </c>
      <c r="BA176" s="736" t="s">
        <v>33</v>
      </c>
      <c r="BB176" s="840" t="s">
        <v>33</v>
      </c>
      <c r="BC176" s="841" t="s">
        <v>33</v>
      </c>
      <c r="BD176" s="842" t="s">
        <v>33</v>
      </c>
      <c r="BE176" s="840" t="s">
        <v>22</v>
      </c>
      <c r="BF176" s="841" t="s">
        <v>26</v>
      </c>
      <c r="BG176" s="842" t="s">
        <v>26</v>
      </c>
      <c r="BH176" s="905" t="s">
        <v>4549</v>
      </c>
      <c r="BI176" s="903" t="s">
        <v>10481</v>
      </c>
      <c r="BJ176" s="905" t="s">
        <v>4494</v>
      </c>
      <c r="BK176" s="903" t="s">
        <v>10485</v>
      </c>
      <c r="BL176" s="905" t="s">
        <v>4485</v>
      </c>
      <c r="BM176" s="903" t="s">
        <v>10472</v>
      </c>
      <c r="BN176" s="905" t="s">
        <v>0</v>
      </c>
      <c r="BO176" s="903" t="s">
        <v>0</v>
      </c>
      <c r="BP176" s="905" t="s">
        <v>0</v>
      </c>
      <c r="BQ176" s="903" t="s">
        <v>0</v>
      </c>
      <c r="BR176" s="909">
        <v>43</v>
      </c>
      <c r="BS176" s="903" t="s">
        <v>4496</v>
      </c>
      <c r="BT176" s="909">
        <v>40</v>
      </c>
      <c r="BU176" s="903" t="s">
        <v>4563</v>
      </c>
      <c r="BV176" s="909">
        <v>25</v>
      </c>
      <c r="BW176" s="903" t="s">
        <v>4489</v>
      </c>
      <c r="BX176" s="909">
        <v>28</v>
      </c>
      <c r="BY176" s="903" t="s">
        <v>4500</v>
      </c>
      <c r="BZ176" s="909">
        <v>27</v>
      </c>
      <c r="CA176" s="903" t="s">
        <v>4490</v>
      </c>
      <c r="CB176" s="340">
        <v>10</v>
      </c>
      <c r="CC176" s="249">
        <f>IF(ISBLANK(AL176),0,1)</f>
        <v>0</v>
      </c>
      <c r="CD176" s="414">
        <f>IF(ISBLANK(AM176),0,1)</f>
        <v>1</v>
      </c>
      <c r="CE176" s="414">
        <f>IF(ISBLANK(AN176),0,1)</f>
        <v>0</v>
      </c>
      <c r="CF176" s="414">
        <f>IF(ISBLANK(AO176),0,1)</f>
        <v>0</v>
      </c>
      <c r="CG176" s="414">
        <f>IF(ISBLANK(AP176),0,1)</f>
        <v>0</v>
      </c>
      <c r="CH176" s="436">
        <f>IF(ISBLANK(AQ176),0,1)</f>
        <v>0</v>
      </c>
      <c r="CI176" s="435">
        <f>IF($W176="Dropped","-",DAYS360(X176,Y176,TRUE)/360)</f>
        <v>0.3972222222222222</v>
      </c>
      <c r="CJ176" s="416">
        <f>IF(OR($W176="Pipeline",$W176="Dropped"),"-",IF(OR($AA176="-",$AA176="n/a"),"-",DAYS360(Y176,AA176,TRUE)/360))</f>
        <v>6.3888888888888884E-2</v>
      </c>
      <c r="CK176" s="416">
        <f>IF(OR($W176="Pipeline",$W176="Dropped"),"-",IF($AC176="-","-",IF(OR($AA176="-",$AA176="n/a"),DAYS360(Y176,AC176,TRUE)/360,DAYS360(AA176,AC176,TRUE)/360)))</f>
        <v>4.2722222222222221</v>
      </c>
      <c r="CL176" s="416">
        <f>IF(OR($W176="Pipeline",$W176="Dropped"),"-",IF($AC176="-","-",DAYS360(X176,AC176,TRUE)/360))</f>
        <v>4.7333333333333334</v>
      </c>
      <c r="CM176" s="437">
        <f>IF(OR($W176="Pipeline",$W176="Dropped"),"-",IF($AC176="-","-",DAYS360(AB176,AC176,TRUE)/360))</f>
        <v>2.5</v>
      </c>
      <c r="CN176" s="344">
        <f>IF(W176="Closed",IF(AC176="-","-",YEAR(AC176)),"-")</f>
        <v>2000</v>
      </c>
      <c r="CO176" s="344" t="str">
        <f>IF(W176="Closed",IF(OR(BE176="S",BE176="MS",BE176="HS"),"S",IF(OR(BE176="U",BE176="MU",BE176="HU"),"U",IF(OR(BE176="NA",BE176="NR",BE176="NV",BE176="?",BE176="#"),"NR","-"))),"-")</f>
        <v>S</v>
      </c>
      <c r="CP176" s="249">
        <v>2</v>
      </c>
      <c r="CQ176" s="414">
        <v>0</v>
      </c>
      <c r="CR176" s="414">
        <v>0</v>
      </c>
      <c r="CS176" s="414">
        <v>0</v>
      </c>
      <c r="CT176" s="414">
        <v>0</v>
      </c>
      <c r="CU176" s="436">
        <v>0</v>
      </c>
      <c r="CV176" s="432" t="str">
        <f>IF(OR(DC176="-",DC176="",DC176="n/a"),"-",HYPERLINK(DC176,"PAD"))</f>
        <v>-</v>
      </c>
      <c r="CW176" s="417" t="str">
        <f>IF(OR(DD176="-",DD176="",DD176="n/a"),"-",HYPERLINK(DD176,"ICR"))</f>
        <v>ICR</v>
      </c>
      <c r="CX176" s="438" t="str">
        <f>IF(OR(DE176="-",DE176="",DE176="n/a"),"-",HYPERLINK(DE176,"IEG"))</f>
        <v>IEG</v>
      </c>
      <c r="CY176" s="687" t="str">
        <f>IF(OR(DF176="-",DF176="",DF176="n/a"),"-",HYPERLINK(DF176,"PPAR"))</f>
        <v>PPAR</v>
      </c>
      <c r="CZ176" s="665" t="str">
        <f>IF(OR(DG176="-",DG176="",DG176="n/a"),"-",HYPERLINK(DG176,"PCR"))</f>
        <v>-</v>
      </c>
      <c r="DA176" s="665" t="str">
        <f>IF(OR(DH176="-",DH176="",DH176="n/a"),"-",HYPERLINK(DH176,"PP"))</f>
        <v>-</v>
      </c>
      <c r="DB176" s="688" t="str">
        <f>IF(OR(DI176="-",DI176="",DI176="n/a"),"-",HYPERLINK(DI176,"TA"))</f>
        <v>-</v>
      </c>
      <c r="DC176" s="897" t="s">
        <v>33</v>
      </c>
      <c r="DD176" s="897" t="s">
        <v>10963</v>
      </c>
      <c r="DE176" s="897" t="s">
        <v>10964</v>
      </c>
      <c r="DF176" s="897" t="s">
        <v>10965</v>
      </c>
      <c r="DG176" s="897" t="s">
        <v>33</v>
      </c>
      <c r="DH176" s="897" t="s">
        <v>33</v>
      </c>
      <c r="DI176" s="897" t="s">
        <v>33</v>
      </c>
      <c r="DJ176" s="734"/>
    </row>
    <row r="177" spans="1:114" ht="14.1" customHeight="1" x14ac:dyDescent="0.25">
      <c r="A177" s="702">
        <f>ROW()-1</f>
        <v>176</v>
      </c>
      <c r="B177" s="710" t="s">
        <v>4963</v>
      </c>
      <c r="C177" s="711" t="str">
        <f>HYPERLINK(E177,"OP")</f>
        <v>OP</v>
      </c>
      <c r="D177" s="711" t="str">
        <f>HYPERLINK(F177,"Prj")</f>
        <v>Prj</v>
      </c>
      <c r="E177" s="663" t="s">
        <v>7229</v>
      </c>
      <c r="F177" s="422" t="s">
        <v>5867</v>
      </c>
      <c r="G177" s="414" t="s">
        <v>33</v>
      </c>
      <c r="H177" s="414" t="s">
        <v>33</v>
      </c>
      <c r="I177" s="694" t="s">
        <v>33</v>
      </c>
      <c r="J177" s="697" t="s">
        <v>4964</v>
      </c>
      <c r="K177" s="727" t="s">
        <v>33</v>
      </c>
      <c r="L177" s="736" t="s">
        <v>153</v>
      </c>
      <c r="M177" s="697" t="s">
        <v>353</v>
      </c>
      <c r="N177" s="736" t="s">
        <v>18</v>
      </c>
      <c r="O177" s="736" t="s">
        <v>54</v>
      </c>
      <c r="P177" s="1080" t="s">
        <v>1419</v>
      </c>
      <c r="Q177" s="1074" t="s">
        <v>33</v>
      </c>
      <c r="R177" s="698" t="s">
        <v>33</v>
      </c>
      <c r="S177" s="1041" t="s">
        <v>33</v>
      </c>
      <c r="T177" s="908" t="s">
        <v>4965</v>
      </c>
      <c r="U177" s="905" t="s">
        <v>13822</v>
      </c>
      <c r="V177" s="905" t="s">
        <v>612</v>
      </c>
      <c r="W177" s="1068" t="s">
        <v>1773</v>
      </c>
      <c r="X177" s="1064">
        <v>34942</v>
      </c>
      <c r="Y177" s="1066">
        <v>35173</v>
      </c>
      <c r="Z177" s="1046">
        <v>1996</v>
      </c>
      <c r="AA177" s="1064">
        <v>35228</v>
      </c>
      <c r="AB177" s="1065">
        <v>35885</v>
      </c>
      <c r="AC177" s="1066">
        <v>36160</v>
      </c>
      <c r="AD177" s="1049">
        <v>0</v>
      </c>
      <c r="AE177" s="746">
        <v>4.8</v>
      </c>
      <c r="AF177" s="744">
        <v>0</v>
      </c>
      <c r="AG177" s="690">
        <v>4.8</v>
      </c>
      <c r="AH177" s="747" t="s">
        <v>33</v>
      </c>
      <c r="AI177" s="744">
        <v>0</v>
      </c>
      <c r="AJ177" s="1101">
        <v>4.8</v>
      </c>
      <c r="AK177" s="1102">
        <v>4.5041309800000002</v>
      </c>
      <c r="AL177" s="1085"/>
      <c r="AM177" s="632" t="s">
        <v>2433</v>
      </c>
      <c r="AN177" s="632"/>
      <c r="AO177" s="632"/>
      <c r="AP177" s="632"/>
      <c r="AQ177" s="757"/>
      <c r="AR177" s="783" t="s">
        <v>5669</v>
      </c>
      <c r="AS177" s="784">
        <f>AT177+AU177</f>
        <v>2.65</v>
      </c>
      <c r="AT177" s="784">
        <v>2.65</v>
      </c>
      <c r="AU177" s="785">
        <v>0</v>
      </c>
      <c r="AV177" s="806" t="s">
        <v>5647</v>
      </c>
      <c r="AW177" s="697" t="s">
        <v>4966</v>
      </c>
      <c r="AX177" s="697" t="s">
        <v>2721</v>
      </c>
      <c r="AY177" s="823" t="s">
        <v>33</v>
      </c>
      <c r="AZ177" s="736" t="s">
        <v>33</v>
      </c>
      <c r="BA177" s="736" t="s">
        <v>33</v>
      </c>
      <c r="BB177" s="840" t="s">
        <v>33</v>
      </c>
      <c r="BC177" s="841" t="s">
        <v>33</v>
      </c>
      <c r="BD177" s="842" t="s">
        <v>33</v>
      </c>
      <c r="BE177" s="840" t="s">
        <v>26</v>
      </c>
      <c r="BF177" s="841" t="s">
        <v>26</v>
      </c>
      <c r="BG177" s="842" t="s">
        <v>26</v>
      </c>
      <c r="BH177" s="905" t="s">
        <v>4485</v>
      </c>
      <c r="BI177" s="903" t="s">
        <v>10472</v>
      </c>
      <c r="BJ177" s="905" t="s">
        <v>4494</v>
      </c>
      <c r="BK177" s="903" t="s">
        <v>10485</v>
      </c>
      <c r="BL177" s="905" t="s">
        <v>13078</v>
      </c>
      <c r="BM177" s="903" t="s">
        <v>13872</v>
      </c>
      <c r="BN177" s="905" t="s">
        <v>0</v>
      </c>
      <c r="BO177" s="903" t="s">
        <v>0</v>
      </c>
      <c r="BP177" s="905" t="s">
        <v>0</v>
      </c>
      <c r="BQ177" s="903" t="s">
        <v>0</v>
      </c>
      <c r="BR177" s="909">
        <v>40</v>
      </c>
      <c r="BS177" s="903" t="s">
        <v>4563</v>
      </c>
      <c r="BT177" s="909">
        <v>28</v>
      </c>
      <c r="BU177" s="903" t="s">
        <v>4500</v>
      </c>
      <c r="BV177" s="909">
        <v>43</v>
      </c>
      <c r="BW177" s="903" t="s">
        <v>4496</v>
      </c>
      <c r="BX177" s="909">
        <v>87</v>
      </c>
      <c r="BY177" s="903" t="s">
        <v>4535</v>
      </c>
      <c r="BZ177" s="909">
        <v>29</v>
      </c>
      <c r="CA177" s="903" t="s">
        <v>4497</v>
      </c>
      <c r="CB177" s="340">
        <v>10</v>
      </c>
      <c r="CC177" s="249">
        <f>IF(ISBLANK(AL177),0,1)</f>
        <v>0</v>
      </c>
      <c r="CD177" s="414">
        <f>IF(ISBLANK(AM177),0,1)</f>
        <v>1</v>
      </c>
      <c r="CE177" s="414">
        <f>IF(ISBLANK(AN177),0,1)</f>
        <v>0</v>
      </c>
      <c r="CF177" s="414">
        <f>IF(ISBLANK(AO177),0,1)</f>
        <v>0</v>
      </c>
      <c r="CG177" s="414">
        <f>IF(ISBLANK(AP177),0,1)</f>
        <v>0</v>
      </c>
      <c r="CH177" s="436">
        <f>IF(ISBLANK(AQ177),0,1)</f>
        <v>0</v>
      </c>
      <c r="CI177" s="435">
        <f>IF($W177="Dropped","-",DAYS360(X177,Y177,TRUE)/360)</f>
        <v>0.6333333333333333</v>
      </c>
      <c r="CJ177" s="416">
        <f>IF(OR($W177="Pipeline",$W177="Dropped"),"-",IF(OR($AA177="-",$AA177="n/a"),"-",DAYS360(Y177,AA177,TRUE)/360))</f>
        <v>0.15</v>
      </c>
      <c r="CK177" s="416">
        <f>IF(OR($W177="Pipeline",$W177="Dropped"),"-",IF($AC177="-","-",IF(OR($AA177="-",$AA177="n/a"),DAYS360(Y177,AC177,TRUE)/360,DAYS360(AA177,AC177,TRUE)/360)))</f>
        <v>2.5499999999999998</v>
      </c>
      <c r="CL177" s="416">
        <f>IF(OR($W177="Pipeline",$W177="Dropped"),"-",IF($AC177="-","-",DAYS360(X177,AC177,TRUE)/360))</f>
        <v>3.3333333333333335</v>
      </c>
      <c r="CM177" s="437">
        <f>IF(OR($W177="Pipeline",$W177="Dropped"),"-",IF($AC177="-","-",DAYS360(AB177,AC177,TRUE)/360))</f>
        <v>0.75</v>
      </c>
      <c r="CN177" s="344">
        <f>IF(W177="Closed",IF(AC177="-","-",YEAR(AC177)),"-")</f>
        <v>1998</v>
      </c>
      <c r="CO177" s="344" t="str">
        <f>IF(W177="Closed",IF(OR(BE177="S",BE177="MS",BE177="HS"),"S",IF(OR(BE177="U",BE177="MU",BE177="HU"),"U",IF(OR(BE177="NA",BE177="NR",BE177="NV",BE177="?",BE177="#"),"NR","-"))),"-")</f>
        <v>S</v>
      </c>
      <c r="CP177" s="249">
        <v>0</v>
      </c>
      <c r="CQ177" s="414">
        <v>1</v>
      </c>
      <c r="CR177" s="414">
        <v>0</v>
      </c>
      <c r="CS177" s="414">
        <v>0</v>
      </c>
      <c r="CT177" s="414">
        <v>0</v>
      </c>
      <c r="CU177" s="436">
        <v>0</v>
      </c>
      <c r="CV177" s="432" t="str">
        <f>IF(OR(DC177="-",DC177="",DC177="n/a"),"-",HYPERLINK(DC177,"PAD"))</f>
        <v>-</v>
      </c>
      <c r="CW177" s="417" t="str">
        <f>IF(OR(DD177="-",DD177="",DD177="n/a"),"-",HYPERLINK(DD177,"ICR"))</f>
        <v>ICR</v>
      </c>
      <c r="CX177" s="438" t="str">
        <f>IF(OR(DE177="-",DE177="",DE177="n/a"),"-",HYPERLINK(DE177,"IEG"))</f>
        <v>IEG</v>
      </c>
      <c r="CY177" s="687" t="str">
        <f>IF(OR(DF177="-",DF177="",DF177="n/a"),"-",HYPERLINK(DF177,"PPAR"))</f>
        <v>PPAR</v>
      </c>
      <c r="CZ177" s="665" t="str">
        <f>IF(OR(DG177="-",DG177="",DG177="n/a"),"-",HYPERLINK(DG177,"PCR"))</f>
        <v>-</v>
      </c>
      <c r="DA177" s="665" t="str">
        <f>IF(OR(DH177="-",DH177="",DH177="n/a"),"-",HYPERLINK(DH177,"PP"))</f>
        <v>-</v>
      </c>
      <c r="DB177" s="688" t="str">
        <f>IF(OR(DI177="-",DI177="",DI177="n/a"),"-",HYPERLINK(DI177,"TA"))</f>
        <v>-</v>
      </c>
      <c r="DC177" s="897" t="s">
        <v>33</v>
      </c>
      <c r="DD177" s="897" t="s">
        <v>10700</v>
      </c>
      <c r="DE177" s="897" t="s">
        <v>10966</v>
      </c>
      <c r="DF177" s="897" t="s">
        <v>10702</v>
      </c>
      <c r="DG177" s="897" t="s">
        <v>33</v>
      </c>
      <c r="DH177" s="897" t="s">
        <v>33</v>
      </c>
      <c r="DI177" s="897" t="s">
        <v>33</v>
      </c>
      <c r="DJ177" s="806"/>
    </row>
    <row r="178" spans="1:114" ht="14.1" customHeight="1" x14ac:dyDescent="0.25">
      <c r="A178" s="703">
        <f>ROW()-1</f>
        <v>177</v>
      </c>
      <c r="B178" s="713" t="s">
        <v>8112</v>
      </c>
      <c r="C178" s="711" t="str">
        <f>HYPERLINK(E178,"OP")</f>
        <v>OP</v>
      </c>
      <c r="D178" s="711" t="str">
        <f>HYPERLINK(F178,"Prj")</f>
        <v>Prj</v>
      </c>
      <c r="E178" s="631" t="s">
        <v>8765</v>
      </c>
      <c r="F178" s="413" t="s">
        <v>8766</v>
      </c>
      <c r="G178" s="414" t="s">
        <v>33</v>
      </c>
      <c r="H178" s="414" t="s">
        <v>33</v>
      </c>
      <c r="I178" s="694" t="s">
        <v>33</v>
      </c>
      <c r="J178" s="697" t="s">
        <v>8113</v>
      </c>
      <c r="K178" s="727" t="s">
        <v>33</v>
      </c>
      <c r="L178" s="736" t="s">
        <v>153</v>
      </c>
      <c r="M178" s="697" t="s">
        <v>790</v>
      </c>
      <c r="N178" s="736" t="s">
        <v>18</v>
      </c>
      <c r="O178" s="736" t="s">
        <v>49</v>
      </c>
      <c r="P178" s="1080" t="s">
        <v>19</v>
      </c>
      <c r="Q178" s="1074" t="s">
        <v>33</v>
      </c>
      <c r="R178" s="698" t="s">
        <v>3888</v>
      </c>
      <c r="S178" s="1041" t="s">
        <v>33</v>
      </c>
      <c r="T178" s="908" t="s">
        <v>3691</v>
      </c>
      <c r="U178" s="905" t="s">
        <v>13703</v>
      </c>
      <c r="V178" s="905" t="s">
        <v>13821</v>
      </c>
      <c r="W178" s="1068" t="s">
        <v>1773</v>
      </c>
      <c r="X178" s="1064">
        <v>35161</v>
      </c>
      <c r="Y178" s="1066">
        <v>35276</v>
      </c>
      <c r="Z178" s="1046">
        <v>1997</v>
      </c>
      <c r="AA178" s="1064">
        <v>35305</v>
      </c>
      <c r="AB178" s="1065">
        <v>36191</v>
      </c>
      <c r="AC178" s="1066">
        <v>36433</v>
      </c>
      <c r="AD178" s="1049">
        <v>0</v>
      </c>
      <c r="AE178" s="746">
        <v>7.5</v>
      </c>
      <c r="AF178" s="744">
        <v>0</v>
      </c>
      <c r="AG178" s="690">
        <v>7.5</v>
      </c>
      <c r="AH178" s="747" t="s">
        <v>33</v>
      </c>
      <c r="AI178" s="744">
        <v>0</v>
      </c>
      <c r="AJ178" s="1101">
        <v>7.5</v>
      </c>
      <c r="AK178" s="1102">
        <v>7.1687558600000001</v>
      </c>
      <c r="AL178" s="1085"/>
      <c r="AM178" s="632"/>
      <c r="AN178" s="632">
        <v>4</v>
      </c>
      <c r="AO178" s="632"/>
      <c r="AP178" s="632"/>
      <c r="AQ178" s="757"/>
      <c r="AR178" s="778" t="s">
        <v>9272</v>
      </c>
      <c r="AS178" s="784">
        <f>AT178+AU178</f>
        <v>1.37</v>
      </c>
      <c r="AT178" s="784">
        <v>1.37</v>
      </c>
      <c r="AU178" s="785">
        <v>0</v>
      </c>
      <c r="AV178" s="806" t="s">
        <v>9273</v>
      </c>
      <c r="AW178" s="697" t="s">
        <v>8114</v>
      </c>
      <c r="AX178" s="697" t="s">
        <v>8115</v>
      </c>
      <c r="AY178" s="823" t="s">
        <v>33</v>
      </c>
      <c r="AZ178" s="736" t="s">
        <v>33</v>
      </c>
      <c r="BA178" s="736" t="s">
        <v>33</v>
      </c>
      <c r="BB178" s="840" t="s">
        <v>26</v>
      </c>
      <c r="BC178" s="841" t="s">
        <v>26</v>
      </c>
      <c r="BD178" s="842" t="s">
        <v>26</v>
      </c>
      <c r="BE178" s="840" t="s">
        <v>22</v>
      </c>
      <c r="BF178" s="841" t="s">
        <v>26</v>
      </c>
      <c r="BG178" s="842" t="s">
        <v>26</v>
      </c>
      <c r="BH178" s="905" t="s">
        <v>4549</v>
      </c>
      <c r="BI178" s="903" t="s">
        <v>10481</v>
      </c>
      <c r="BJ178" s="905" t="s">
        <v>1371</v>
      </c>
      <c r="BK178" s="903" t="s">
        <v>13870</v>
      </c>
      <c r="BL178" s="905" t="s">
        <v>4485</v>
      </c>
      <c r="BM178" s="903" t="s">
        <v>10472</v>
      </c>
      <c r="BN178" s="905" t="s">
        <v>4525</v>
      </c>
      <c r="BO178" s="903" t="s">
        <v>10476</v>
      </c>
      <c r="BP178" s="905" t="s">
        <v>13077</v>
      </c>
      <c r="BQ178" s="903" t="s">
        <v>9680</v>
      </c>
      <c r="BR178" s="909">
        <v>58</v>
      </c>
      <c r="BS178" s="903" t="s">
        <v>4558</v>
      </c>
      <c r="BT178" s="909">
        <v>51</v>
      </c>
      <c r="BU178" s="903" t="s">
        <v>4520</v>
      </c>
      <c r="BV178" s="905" t="s">
        <v>0</v>
      </c>
      <c r="BW178" s="903" t="s">
        <v>4492</v>
      </c>
      <c r="BX178" s="905" t="s">
        <v>0</v>
      </c>
      <c r="BY178" s="903" t="s">
        <v>4492</v>
      </c>
      <c r="BZ178" s="905" t="s">
        <v>0</v>
      </c>
      <c r="CA178" s="903" t="s">
        <v>4492</v>
      </c>
      <c r="CB178" s="340">
        <v>10</v>
      </c>
      <c r="CC178" s="249">
        <f>IF(ISBLANK(AL178),0,1)</f>
        <v>0</v>
      </c>
      <c r="CD178" s="414">
        <f>IF(ISBLANK(AM178),0,1)</f>
        <v>0</v>
      </c>
      <c r="CE178" s="414">
        <f>IF(ISBLANK(AN178),0,1)</f>
        <v>1</v>
      </c>
      <c r="CF178" s="414">
        <f>IF(ISBLANK(AO178),0,1)</f>
        <v>0</v>
      </c>
      <c r="CG178" s="414">
        <f>IF(ISBLANK(AP178),0,1)</f>
        <v>0</v>
      </c>
      <c r="CH178" s="436">
        <f>IF(ISBLANK(AQ178),0,1)</f>
        <v>0</v>
      </c>
      <c r="CI178" s="435">
        <f>IF($W178="Dropped","-",DAYS360(X178,Y178,TRUE)/360)</f>
        <v>0.31666666666666665</v>
      </c>
      <c r="CJ178" s="416">
        <f>IF(OR($W178="Pipeline",$W178="Dropped"),"-",IF(OR($AA178="-",$AA178="n/a"),"-",DAYS360(Y178,AA178,TRUE)/360))</f>
        <v>7.7777777777777779E-2</v>
      </c>
      <c r="CK178" s="416">
        <f>IF(OR($W178="Pipeline",$W178="Dropped"),"-",IF($AC178="-","-",IF(OR($AA178="-",$AA178="n/a"),DAYS360(Y178,AC178,TRUE)/360,DAYS360(AA178,AC178,TRUE)/360)))</f>
        <v>3.088888888888889</v>
      </c>
      <c r="CL178" s="416">
        <f>IF(OR($W178="Pipeline",$W178="Dropped"),"-",IF($AC178="-","-",DAYS360(X178,AC178,TRUE)/360))</f>
        <v>3.4833333333333334</v>
      </c>
      <c r="CM178" s="437">
        <f>IF(OR($W178="Pipeline",$W178="Dropped"),"-",IF($AC178="-","-",DAYS360(AB178,AC178,TRUE)/360))</f>
        <v>0.66666666666666663</v>
      </c>
      <c r="CN178" s="344">
        <f>IF(W178="Closed",IF(AC178="-","-",YEAR(AC178)),"-")</f>
        <v>1999</v>
      </c>
      <c r="CO178" s="344" t="str">
        <f>IF(W178="Closed",IF(OR(BE178="S",BE178="MS",BE178="HS"),"S",IF(OR(BE178="U",BE178="MU",BE178="HU"),"U",IF(OR(BE178="NA",BE178="NR",BE178="NV",BE178="?",BE178="#"),"NR","-"))),"-")</f>
        <v>S</v>
      </c>
      <c r="CP178" s="249" t="s">
        <v>33</v>
      </c>
      <c r="CQ178" s="414" t="s">
        <v>33</v>
      </c>
      <c r="CR178" s="414" t="s">
        <v>33</v>
      </c>
      <c r="CS178" s="414" t="s">
        <v>33</v>
      </c>
      <c r="CT178" s="414" t="s">
        <v>33</v>
      </c>
      <c r="CU178" s="436" t="s">
        <v>33</v>
      </c>
      <c r="CV178" s="432" t="str">
        <f>IF(OR(DC178="-",DC178="",DC178="n/a"),"-",HYPERLINK(DC178,"PAD"))</f>
        <v>-</v>
      </c>
      <c r="CW178" s="417" t="str">
        <f>IF(OR(DD178="-",DD178="",DD178="n/a"),"-",HYPERLINK(DD178,"ICR"))</f>
        <v>ICR</v>
      </c>
      <c r="CX178" s="438" t="str">
        <f>IF(OR(DE178="-",DE178="",DE178="n/a"),"-",HYPERLINK(DE178,"IEG"))</f>
        <v>IEG</v>
      </c>
      <c r="CY178" s="687" t="str">
        <f>IF(OR(DF178="-",DF178="",DF178="n/a"),"-",HYPERLINK(DF178,"PPAR"))</f>
        <v>PPAR</v>
      </c>
      <c r="CZ178" s="665" t="str">
        <f>IF(OR(DG178="-",DG178="",DG178="n/a"),"-",HYPERLINK(DG178,"PCR"))</f>
        <v>-</v>
      </c>
      <c r="DA178" s="665" t="str">
        <f>IF(OR(DH178="-",DH178="",DH178="n/a"),"-",HYPERLINK(DH178,"PP"))</f>
        <v>-</v>
      </c>
      <c r="DB178" s="688" t="str">
        <f>IF(OR(DI178="-",DI178="",DI178="n/a"),"-",HYPERLINK(DI178,"TA"))</f>
        <v>TA</v>
      </c>
      <c r="DC178" s="897" t="s">
        <v>33</v>
      </c>
      <c r="DD178" s="897" t="s">
        <v>10967</v>
      </c>
      <c r="DE178" s="897" t="s">
        <v>10968</v>
      </c>
      <c r="DF178" s="897" t="s">
        <v>10969</v>
      </c>
      <c r="DG178" s="897" t="s">
        <v>33</v>
      </c>
      <c r="DH178" s="897" t="s">
        <v>33</v>
      </c>
      <c r="DI178" s="897" t="s">
        <v>10970</v>
      </c>
      <c r="DJ178" s="734"/>
    </row>
    <row r="179" spans="1:114" ht="14.1" customHeight="1" x14ac:dyDescent="0.25">
      <c r="A179" s="702">
        <f>ROW()-1</f>
        <v>178</v>
      </c>
      <c r="B179" s="713" t="s">
        <v>7898</v>
      </c>
      <c r="C179" s="711" t="str">
        <f>HYPERLINK(E179,"OP")</f>
        <v>OP</v>
      </c>
      <c r="D179" s="711" t="str">
        <f>HYPERLINK(F179,"Prj")</f>
        <v>Prj</v>
      </c>
      <c r="E179" s="631" t="s">
        <v>8635</v>
      </c>
      <c r="F179" s="413" t="s">
        <v>8636</v>
      </c>
      <c r="G179" s="414" t="s">
        <v>33</v>
      </c>
      <c r="H179" s="414" t="s">
        <v>33</v>
      </c>
      <c r="I179" s="694" t="s">
        <v>33</v>
      </c>
      <c r="J179" s="697" t="s">
        <v>7899</v>
      </c>
      <c r="K179" s="727" t="s">
        <v>33</v>
      </c>
      <c r="L179" s="736" t="s">
        <v>153</v>
      </c>
      <c r="M179" s="697" t="s">
        <v>790</v>
      </c>
      <c r="N179" s="736" t="s">
        <v>18</v>
      </c>
      <c r="O179" s="736" t="s">
        <v>49</v>
      </c>
      <c r="P179" s="1080" t="s">
        <v>36</v>
      </c>
      <c r="Q179" s="1074" t="s">
        <v>33</v>
      </c>
      <c r="R179" s="698" t="s">
        <v>3888</v>
      </c>
      <c r="S179" s="1041" t="s">
        <v>33</v>
      </c>
      <c r="T179" s="908" t="s">
        <v>3709</v>
      </c>
      <c r="U179" s="905" t="s">
        <v>13703</v>
      </c>
      <c r="V179" s="905" t="s">
        <v>1415</v>
      </c>
      <c r="W179" s="1068" t="s">
        <v>1773</v>
      </c>
      <c r="X179" s="1064">
        <v>35125</v>
      </c>
      <c r="Y179" s="1066">
        <v>35412</v>
      </c>
      <c r="Z179" s="1046">
        <v>1997</v>
      </c>
      <c r="AA179" s="1064">
        <v>35515</v>
      </c>
      <c r="AB179" s="1065">
        <v>36707</v>
      </c>
      <c r="AC179" s="1066">
        <v>37437</v>
      </c>
      <c r="AD179" s="1049">
        <v>0</v>
      </c>
      <c r="AE179" s="746">
        <v>15</v>
      </c>
      <c r="AF179" s="744">
        <v>0</v>
      </c>
      <c r="AG179" s="690">
        <v>15</v>
      </c>
      <c r="AH179" s="747" t="s">
        <v>33</v>
      </c>
      <c r="AI179" s="744">
        <v>0</v>
      </c>
      <c r="AJ179" s="1101">
        <v>15</v>
      </c>
      <c r="AK179" s="1102">
        <v>14.03711449</v>
      </c>
      <c r="AL179" s="1085"/>
      <c r="AM179" s="632"/>
      <c r="AN179" s="632">
        <v>3</v>
      </c>
      <c r="AO179" s="632"/>
      <c r="AP179" s="632"/>
      <c r="AQ179" s="757"/>
      <c r="AR179" s="778" t="s">
        <v>9181</v>
      </c>
      <c r="AS179" s="784">
        <f>AT179+AU179</f>
        <v>1.28</v>
      </c>
      <c r="AT179" s="784">
        <v>0.33</v>
      </c>
      <c r="AU179" s="785">
        <v>0.95</v>
      </c>
      <c r="AV179" s="734" t="s">
        <v>9182</v>
      </c>
      <c r="AW179" s="697" t="s">
        <v>7900</v>
      </c>
      <c r="AX179" s="697" t="s">
        <v>7901</v>
      </c>
      <c r="AY179" s="823" t="s">
        <v>33</v>
      </c>
      <c r="AZ179" s="736"/>
      <c r="BA179" s="736"/>
      <c r="BB179" s="840" t="s">
        <v>26</v>
      </c>
      <c r="BC179" s="841" t="s">
        <v>82</v>
      </c>
      <c r="BD179" s="842" t="s">
        <v>26</v>
      </c>
      <c r="BE179" s="840" t="s">
        <v>26</v>
      </c>
      <c r="BF179" s="841" t="s">
        <v>26</v>
      </c>
      <c r="BG179" s="842" t="s">
        <v>26</v>
      </c>
      <c r="BH179" s="905" t="s">
        <v>13072</v>
      </c>
      <c r="BI179" s="903" t="s">
        <v>4508</v>
      </c>
      <c r="BJ179" s="905" t="s">
        <v>13075</v>
      </c>
      <c r="BK179" s="903" t="s">
        <v>13771</v>
      </c>
      <c r="BL179" s="905" t="s">
        <v>4485</v>
      </c>
      <c r="BM179" s="903" t="s">
        <v>10472</v>
      </c>
      <c r="BN179" s="905" t="s">
        <v>0</v>
      </c>
      <c r="BO179" s="903" t="s">
        <v>0</v>
      </c>
      <c r="BP179" s="905" t="s">
        <v>0</v>
      </c>
      <c r="BQ179" s="903" t="s">
        <v>0</v>
      </c>
      <c r="BR179" s="909">
        <v>67</v>
      </c>
      <c r="BS179" s="903" t="s">
        <v>4577</v>
      </c>
      <c r="BT179" s="909">
        <v>71</v>
      </c>
      <c r="BU179" s="903" t="s">
        <v>4521</v>
      </c>
      <c r="BV179" s="909">
        <v>58</v>
      </c>
      <c r="BW179" s="903" t="s">
        <v>4558</v>
      </c>
      <c r="BX179" s="905" t="s">
        <v>0</v>
      </c>
      <c r="BY179" s="903" t="s">
        <v>4492</v>
      </c>
      <c r="BZ179" s="905" t="s">
        <v>0</v>
      </c>
      <c r="CA179" s="903" t="s">
        <v>4492</v>
      </c>
      <c r="CB179" s="340">
        <v>10</v>
      </c>
      <c r="CC179" s="249">
        <f>IF(ISBLANK(AL179),0,1)</f>
        <v>0</v>
      </c>
      <c r="CD179" s="414">
        <f>IF(ISBLANK(AM179),0,1)</f>
        <v>0</v>
      </c>
      <c r="CE179" s="414">
        <f>IF(ISBLANK(AN179),0,1)</f>
        <v>1</v>
      </c>
      <c r="CF179" s="414">
        <f>IF(ISBLANK(AO179),0,1)</f>
        <v>0</v>
      </c>
      <c r="CG179" s="414">
        <f>IF(ISBLANK(AP179),0,1)</f>
        <v>0</v>
      </c>
      <c r="CH179" s="436">
        <f>IF(ISBLANK(AQ179),0,1)</f>
        <v>0</v>
      </c>
      <c r="CI179" s="435">
        <f>IF($W179="Dropped","-",DAYS360(X179,Y179,TRUE)/360)</f>
        <v>0.78333333333333333</v>
      </c>
      <c r="CJ179" s="416">
        <f>IF(OR($W179="Pipeline",$W179="Dropped"),"-",IF(OR($AA179="-",$AA179="n/a"),"-",DAYS360(Y179,AA179,TRUE)/360))</f>
        <v>0.28611111111111109</v>
      </c>
      <c r="CK179" s="416">
        <f>IF(OR($W179="Pipeline",$W179="Dropped"),"-",IF($AC179="-","-",IF(OR($AA179="-",$AA179="n/a"),DAYS360(Y179,AC179,TRUE)/360,DAYS360(AA179,AC179,TRUE)/360)))</f>
        <v>5.2611111111111111</v>
      </c>
      <c r="CL179" s="416">
        <f>IF(OR($W179="Pipeline",$W179="Dropped"),"-",IF($AC179="-","-",DAYS360(X179,AC179,TRUE)/360))</f>
        <v>6.3305555555555557</v>
      </c>
      <c r="CM179" s="437">
        <f>IF(OR($W179="Pipeline",$W179="Dropped"),"-",IF($AC179="-","-",DAYS360(AB179,AC179,TRUE)/360))</f>
        <v>2</v>
      </c>
      <c r="CN179" s="344">
        <f>IF(W179="Closed",IF(AC179="-","-",YEAR(AC179)),"-")</f>
        <v>2002</v>
      </c>
      <c r="CO179" s="344" t="str">
        <f>IF(W179="Closed",IF(OR(BE179="S",BE179="MS",BE179="HS"),"S",IF(OR(BE179="U",BE179="MU",BE179="HU"),"U",IF(OR(BE179="NA",BE179="NR",BE179="NV",BE179="?",BE179="#"),"NR","-"))),"-")</f>
        <v>S</v>
      </c>
      <c r="CP179" s="249">
        <v>2</v>
      </c>
      <c r="CQ179" s="414">
        <v>1</v>
      </c>
      <c r="CR179" s="414">
        <v>2</v>
      </c>
      <c r="CS179" s="414">
        <v>0</v>
      </c>
      <c r="CT179" s="414">
        <v>0</v>
      </c>
      <c r="CU179" s="436">
        <v>0</v>
      </c>
      <c r="CV179" s="432" t="str">
        <f>IF(OR(DC179="-",DC179="",DC179="n/a"),"-",HYPERLINK(DC179,"PAD"))</f>
        <v>-</v>
      </c>
      <c r="CW179" s="417" t="str">
        <f>IF(OR(DD179="-",DD179="",DD179="n/a"),"-",HYPERLINK(DD179,"ICR"))</f>
        <v>ICR</v>
      </c>
      <c r="CX179" s="438" t="str">
        <f>IF(OR(DE179="-",DE179="",DE179="n/a"),"-",HYPERLINK(DE179,"IEG"))</f>
        <v>IEG</v>
      </c>
      <c r="CY179" s="687" t="str">
        <f>IF(OR(DF179="-",DF179="",DF179="n/a"),"-",HYPERLINK(DF179,"PPAR"))</f>
        <v>-</v>
      </c>
      <c r="CZ179" s="665" t="str">
        <f>IF(OR(DG179="-",DG179="",DG179="n/a"),"-",HYPERLINK(DG179,"PCR"))</f>
        <v>-</v>
      </c>
      <c r="DA179" s="665" t="str">
        <f>IF(OR(DH179="-",DH179="",DH179="n/a"),"-",HYPERLINK(DH179,"PP"))</f>
        <v>-</v>
      </c>
      <c r="DB179" s="688" t="str">
        <f>IF(OR(DI179="-",DI179="",DI179="n/a"),"-",HYPERLINK(DI179,"TA"))</f>
        <v>TA</v>
      </c>
      <c r="DC179" s="897" t="s">
        <v>33</v>
      </c>
      <c r="DD179" s="897" t="s">
        <v>10971</v>
      </c>
      <c r="DE179" s="897" t="s">
        <v>10972</v>
      </c>
      <c r="DF179" s="897" t="s">
        <v>33</v>
      </c>
      <c r="DG179" s="897" t="s">
        <v>33</v>
      </c>
      <c r="DH179" s="897" t="s">
        <v>33</v>
      </c>
      <c r="DI179" s="897" t="s">
        <v>10973</v>
      </c>
      <c r="DJ179" s="734"/>
    </row>
    <row r="180" spans="1:114" ht="14.1" customHeight="1" x14ac:dyDescent="0.25">
      <c r="A180" s="702">
        <f>ROW()-1</f>
        <v>179</v>
      </c>
      <c r="B180" s="710" t="s">
        <v>1246</v>
      </c>
      <c r="C180" s="711" t="str">
        <f>HYPERLINK(E180,"OP")</f>
        <v>OP</v>
      </c>
      <c r="D180" s="711" t="str">
        <f>HYPERLINK(F180,"Prj")</f>
        <v>Prj</v>
      </c>
      <c r="E180" s="704" t="s">
        <v>6146</v>
      </c>
      <c r="F180" s="415" t="s">
        <v>6147</v>
      </c>
      <c r="G180" s="414" t="s">
        <v>33</v>
      </c>
      <c r="H180" s="414" t="s">
        <v>33</v>
      </c>
      <c r="I180" s="694" t="s">
        <v>33</v>
      </c>
      <c r="J180" s="686" t="s">
        <v>1247</v>
      </c>
      <c r="K180" s="199" t="s">
        <v>33</v>
      </c>
      <c r="L180" s="693" t="s">
        <v>193</v>
      </c>
      <c r="M180" s="696" t="s">
        <v>215</v>
      </c>
      <c r="N180" s="732" t="s">
        <v>18</v>
      </c>
      <c r="O180" s="732" t="s">
        <v>30</v>
      </c>
      <c r="P180" s="1080" t="s">
        <v>1763</v>
      </c>
      <c r="Q180" s="1074" t="s">
        <v>33</v>
      </c>
      <c r="R180" s="698" t="s">
        <v>3888</v>
      </c>
      <c r="S180" s="907" t="s">
        <v>3574</v>
      </c>
      <c r="T180" s="908" t="s">
        <v>3655</v>
      </c>
      <c r="U180" s="905" t="s">
        <v>583</v>
      </c>
      <c r="V180" s="905" t="s">
        <v>10387</v>
      </c>
      <c r="W180" s="1068" t="s">
        <v>1773</v>
      </c>
      <c r="X180" s="1064">
        <v>35692</v>
      </c>
      <c r="Y180" s="1066">
        <v>35962</v>
      </c>
      <c r="Z180" s="1046">
        <v>1998</v>
      </c>
      <c r="AA180" s="1064">
        <v>36221</v>
      </c>
      <c r="AB180" s="1065">
        <v>37986</v>
      </c>
      <c r="AC180" s="1066">
        <v>38717</v>
      </c>
      <c r="AD180" s="638">
        <v>300</v>
      </c>
      <c r="AE180" s="639">
        <v>0</v>
      </c>
      <c r="AF180" s="744">
        <v>0</v>
      </c>
      <c r="AG180" s="690">
        <v>300</v>
      </c>
      <c r="AH180" s="747" t="s">
        <v>33</v>
      </c>
      <c r="AI180" s="744">
        <v>0</v>
      </c>
      <c r="AJ180" s="1099">
        <v>300</v>
      </c>
      <c r="AK180" s="1100">
        <v>300</v>
      </c>
      <c r="AL180" s="646"/>
      <c r="AM180" s="647"/>
      <c r="AN180" s="647">
        <v>2</v>
      </c>
      <c r="AO180" s="647"/>
      <c r="AP180" s="647"/>
      <c r="AQ180" s="648"/>
      <c r="AR180" s="779" t="s">
        <v>4461</v>
      </c>
      <c r="AS180" s="781">
        <f>AT180+AU180</f>
        <v>9.6199999999999992</v>
      </c>
      <c r="AT180" s="781">
        <v>7.71</v>
      </c>
      <c r="AU180" s="782">
        <v>1.9099999999999993</v>
      </c>
      <c r="AV180" s="686" t="s">
        <v>4073</v>
      </c>
      <c r="AW180" s="686" t="s">
        <v>3468</v>
      </c>
      <c r="AX180" s="686" t="s">
        <v>2308</v>
      </c>
      <c r="AY180" s="819">
        <v>38738</v>
      </c>
      <c r="AZ180" s="721" t="s">
        <v>26</v>
      </c>
      <c r="BA180" s="721" t="s">
        <v>26</v>
      </c>
      <c r="BB180" s="625" t="s">
        <v>26</v>
      </c>
      <c r="BC180" s="626" t="s">
        <v>26</v>
      </c>
      <c r="BD180" s="633" t="s">
        <v>33</v>
      </c>
      <c r="BE180" s="625" t="s">
        <v>22</v>
      </c>
      <c r="BF180" s="626" t="s">
        <v>26</v>
      </c>
      <c r="BG180" s="633" t="s">
        <v>26</v>
      </c>
      <c r="BH180" s="905" t="s">
        <v>4485</v>
      </c>
      <c r="BI180" s="903" t="s">
        <v>10472</v>
      </c>
      <c r="BJ180" s="905" t="s">
        <v>4493</v>
      </c>
      <c r="BK180" s="903" t="s">
        <v>4705</v>
      </c>
      <c r="BL180" s="905" t="s">
        <v>4542</v>
      </c>
      <c r="BM180" s="903" t="s">
        <v>4543</v>
      </c>
      <c r="BN180" s="905" t="s">
        <v>4549</v>
      </c>
      <c r="BO180" s="903" t="s">
        <v>10481</v>
      </c>
      <c r="BP180" s="905" t="s">
        <v>0</v>
      </c>
      <c r="BQ180" s="903" t="s">
        <v>0</v>
      </c>
      <c r="BR180" s="909">
        <v>48</v>
      </c>
      <c r="BS180" s="903" t="s">
        <v>4533</v>
      </c>
      <c r="BT180" s="909">
        <v>41</v>
      </c>
      <c r="BU180" s="903" t="s">
        <v>4544</v>
      </c>
      <c r="BV180" s="909">
        <v>66</v>
      </c>
      <c r="BW180" s="903" t="s">
        <v>4532</v>
      </c>
      <c r="BX180" s="909">
        <v>44</v>
      </c>
      <c r="BY180" s="903" t="s">
        <v>4550</v>
      </c>
      <c r="BZ180" s="905" t="s">
        <v>0</v>
      </c>
      <c r="CA180" s="903" t="s">
        <v>4492</v>
      </c>
      <c r="CB180" s="340">
        <v>10</v>
      </c>
      <c r="CC180" s="249">
        <f>IF(ISBLANK(AL180),0,1)</f>
        <v>0</v>
      </c>
      <c r="CD180" s="414">
        <f>IF(ISBLANK(AM180),0,1)</f>
        <v>0</v>
      </c>
      <c r="CE180" s="414">
        <f>IF(ISBLANK(AN180),0,1)</f>
        <v>1</v>
      </c>
      <c r="CF180" s="414">
        <f>IF(ISBLANK(AO180),0,1)</f>
        <v>0</v>
      </c>
      <c r="CG180" s="414">
        <f>IF(ISBLANK(AP180),0,1)</f>
        <v>0</v>
      </c>
      <c r="CH180" s="436">
        <f>IF(ISBLANK(AQ180),0,1)</f>
        <v>0</v>
      </c>
      <c r="CI180" s="435">
        <f>IF($W180="Dropped","-",DAYS360(X180,Y180,TRUE)/360)</f>
        <v>0.7416666666666667</v>
      </c>
      <c r="CJ180" s="416">
        <f>IF(OR($W180="Pipeline",$W180="Dropped"),"-",IF(OR($AA180="-",$AA180="n/a"),"-",DAYS360(Y180,AA180,TRUE)/360))</f>
        <v>0.71111111111111114</v>
      </c>
      <c r="CK180" s="416">
        <f>IF(OR($W180="Pipeline",$W180="Dropped"),"-",IF($AC180="-","-",IF(OR($AA180="-",$AA180="n/a"),DAYS360(Y180,AC180,TRUE)/360,DAYS360(AA180,AC180,TRUE)/360)))</f>
        <v>6.8277777777777775</v>
      </c>
      <c r="CL180" s="416">
        <f>IF(OR($W180="Pipeline",$W180="Dropped"),"-",IF($AC180="-","-",DAYS360(X180,AC180,TRUE)/360))</f>
        <v>8.280555555555555</v>
      </c>
      <c r="CM180" s="437">
        <f>IF(OR($W180="Pipeline",$W180="Dropped"),"-",IF($AC180="-","-",DAYS360(AB180,AC180,TRUE)/360))</f>
        <v>2</v>
      </c>
      <c r="CN180" s="344">
        <f>IF(W180="Closed",IF(AC180="-","-",YEAR(AC180)),"-")</f>
        <v>2005</v>
      </c>
      <c r="CO180" s="344" t="str">
        <f>IF(W180="Closed",IF(OR(BE180="S",BE180="MS",BE180="HS"),"S",IF(OR(BE180="U",BE180="MU",BE180="HU"),"U",IF(OR(BE180="NA",BE180="NR",BE180="NV",BE180="?",BE180="#"),"NR","-"))),"-")</f>
        <v>S</v>
      </c>
      <c r="CP180" s="249">
        <v>2</v>
      </c>
      <c r="CQ180" s="414">
        <v>0</v>
      </c>
      <c r="CR180" s="414">
        <v>1</v>
      </c>
      <c r="CS180" s="414">
        <v>3</v>
      </c>
      <c r="CT180" s="414">
        <v>0</v>
      </c>
      <c r="CU180" s="436">
        <v>0</v>
      </c>
      <c r="CV180" s="432" t="str">
        <f>IF(OR(DC180="-",DC180="",DC180="n/a"),"-",HYPERLINK(DC180,"PAD"))</f>
        <v>PAD</v>
      </c>
      <c r="CW180" s="417" t="str">
        <f>IF(OR(DD180="-",DD180="",DD180="n/a"),"-",HYPERLINK(DD180,"ICR"))</f>
        <v>ICR</v>
      </c>
      <c r="CX180" s="438" t="str">
        <f>IF(OR(DE180="-",DE180="",DE180="n/a"),"-",HYPERLINK(DE180,"IEG"))</f>
        <v>IEG</v>
      </c>
      <c r="CY180" s="687" t="str">
        <f>IF(OR(DF180="-",DF180="",DF180="n/a"),"-",HYPERLINK(DF180,"PPAR"))</f>
        <v>-</v>
      </c>
      <c r="CZ180" s="665" t="str">
        <f>IF(OR(DG180="-",DG180="",DG180="n/a"),"-",HYPERLINK(DG180,"PCR"))</f>
        <v>-</v>
      </c>
      <c r="DA180" s="665" t="str">
        <f>IF(OR(DH180="-",DH180="",DH180="n/a"),"-",HYPERLINK(DH180,"PP"))</f>
        <v>-</v>
      </c>
      <c r="DB180" s="688" t="str">
        <f>IF(OR(DI180="-",DI180="",DI180="n/a"),"-",HYPERLINK(DI180,"TA"))</f>
        <v>-</v>
      </c>
      <c r="DC180" s="897" t="s">
        <v>10974</v>
      </c>
      <c r="DD180" s="897" t="s">
        <v>10975</v>
      </c>
      <c r="DE180" s="897" t="s">
        <v>10976</v>
      </c>
      <c r="DF180" s="897" t="s">
        <v>33</v>
      </c>
      <c r="DG180" s="897" t="s">
        <v>33</v>
      </c>
      <c r="DH180" s="897" t="s">
        <v>33</v>
      </c>
      <c r="DI180" s="897" t="s">
        <v>33</v>
      </c>
      <c r="DJ180" s="734"/>
    </row>
    <row r="181" spans="1:114" ht="14.1" customHeight="1" x14ac:dyDescent="0.25">
      <c r="A181" s="703">
        <f>ROW()-1</f>
        <v>180</v>
      </c>
      <c r="B181" s="712" t="s">
        <v>502</v>
      </c>
      <c r="C181" s="711" t="str">
        <f>HYPERLINK(E181,"OP")</f>
        <v>OP</v>
      </c>
      <c r="D181" s="711" t="str">
        <f>HYPERLINK(F181,"Prj")</f>
        <v>Prj</v>
      </c>
      <c r="E181" s="704" t="s">
        <v>6148</v>
      </c>
      <c r="F181" s="415" t="s">
        <v>6149</v>
      </c>
      <c r="G181" s="414" t="s">
        <v>4412</v>
      </c>
      <c r="H181" s="414" t="s">
        <v>33</v>
      </c>
      <c r="I181" s="694" t="s">
        <v>33</v>
      </c>
      <c r="J181" s="686" t="s">
        <v>567</v>
      </c>
      <c r="K181" s="199" t="s">
        <v>33</v>
      </c>
      <c r="L181" s="693" t="s">
        <v>16</v>
      </c>
      <c r="M181" s="734" t="s">
        <v>120</v>
      </c>
      <c r="N181" s="693" t="s">
        <v>18</v>
      </c>
      <c r="O181" s="693" t="s">
        <v>54</v>
      </c>
      <c r="P181" s="1080" t="s">
        <v>1419</v>
      </c>
      <c r="Q181" s="1074" t="s">
        <v>33</v>
      </c>
      <c r="R181" s="698" t="s">
        <v>33</v>
      </c>
      <c r="S181" s="1041" t="s">
        <v>33</v>
      </c>
      <c r="T181" s="908" t="s">
        <v>3657</v>
      </c>
      <c r="U181" s="905" t="s">
        <v>579</v>
      </c>
      <c r="V181" s="905" t="s">
        <v>612</v>
      </c>
      <c r="W181" s="1068" t="s">
        <v>1773</v>
      </c>
      <c r="X181" s="1064">
        <v>35900</v>
      </c>
      <c r="Y181" s="1066">
        <v>36494</v>
      </c>
      <c r="Z181" s="1046">
        <v>2000</v>
      </c>
      <c r="AA181" s="1064">
        <v>36739</v>
      </c>
      <c r="AB181" s="1065">
        <v>37986</v>
      </c>
      <c r="AC181" s="1066">
        <v>39082</v>
      </c>
      <c r="AD181" s="638">
        <v>0</v>
      </c>
      <c r="AE181" s="751">
        <v>34.04</v>
      </c>
      <c r="AF181" s="744">
        <v>0</v>
      </c>
      <c r="AG181" s="690">
        <v>34.04</v>
      </c>
      <c r="AH181" s="747" t="s">
        <v>33</v>
      </c>
      <c r="AI181" s="744">
        <v>0</v>
      </c>
      <c r="AJ181" s="1099">
        <v>48.64</v>
      </c>
      <c r="AK181" s="1100">
        <v>50.202100080000001</v>
      </c>
      <c r="AL181" s="646"/>
      <c r="AM181" s="647" t="s">
        <v>2418</v>
      </c>
      <c r="AN181" s="647">
        <v>8</v>
      </c>
      <c r="AO181" s="647"/>
      <c r="AP181" s="647"/>
      <c r="AQ181" s="648"/>
      <c r="AR181" s="779" t="s">
        <v>2524</v>
      </c>
      <c r="AS181" s="784">
        <f>AT181+AU181</f>
        <v>29.14</v>
      </c>
      <c r="AT181" s="781">
        <v>25.31</v>
      </c>
      <c r="AU181" s="782">
        <v>3.83</v>
      </c>
      <c r="AV181" s="686" t="s">
        <v>2992</v>
      </c>
      <c r="AW181" s="686" t="s">
        <v>1934</v>
      </c>
      <c r="AX181" s="686" t="s">
        <v>2213</v>
      </c>
      <c r="AY181" s="819">
        <v>39059</v>
      </c>
      <c r="AZ181" s="721" t="s">
        <v>26</v>
      </c>
      <c r="BA181" s="721" t="s">
        <v>26</v>
      </c>
      <c r="BB181" s="625" t="s">
        <v>26</v>
      </c>
      <c r="BC181" s="626" t="s">
        <v>22</v>
      </c>
      <c r="BD181" s="633" t="s">
        <v>26</v>
      </c>
      <c r="BE181" s="625" t="s">
        <v>26</v>
      </c>
      <c r="BF181" s="626" t="s">
        <v>22</v>
      </c>
      <c r="BG181" s="633" t="s">
        <v>22</v>
      </c>
      <c r="BH181" s="905" t="s">
        <v>4485</v>
      </c>
      <c r="BI181" s="903" t="s">
        <v>10472</v>
      </c>
      <c r="BJ181" s="905" t="s">
        <v>4525</v>
      </c>
      <c r="BK181" s="903" t="s">
        <v>10476</v>
      </c>
      <c r="BL181" s="905" t="s">
        <v>4504</v>
      </c>
      <c r="BM181" s="903" t="s">
        <v>10473</v>
      </c>
      <c r="BN181" s="905" t="s">
        <v>0</v>
      </c>
      <c r="BO181" s="903" t="s">
        <v>0</v>
      </c>
      <c r="BP181" s="905" t="s">
        <v>0</v>
      </c>
      <c r="BQ181" s="903" t="s">
        <v>0</v>
      </c>
      <c r="BR181" s="909">
        <v>27</v>
      </c>
      <c r="BS181" s="903" t="s">
        <v>4490</v>
      </c>
      <c r="BT181" s="909">
        <v>72</v>
      </c>
      <c r="BU181" s="903" t="s">
        <v>4551</v>
      </c>
      <c r="BV181" s="909">
        <v>26</v>
      </c>
      <c r="BW181" s="903" t="s">
        <v>4517</v>
      </c>
      <c r="BX181" s="909">
        <v>66</v>
      </c>
      <c r="BY181" s="903" t="s">
        <v>4532</v>
      </c>
      <c r="BZ181" s="909">
        <v>22</v>
      </c>
      <c r="CA181" s="903" t="s">
        <v>4502</v>
      </c>
      <c r="CB181" s="340">
        <v>10</v>
      </c>
      <c r="CC181" s="249">
        <f>IF(ISBLANK(AL181),0,1)</f>
        <v>0</v>
      </c>
      <c r="CD181" s="414">
        <f>IF(ISBLANK(AM181),0,1)</f>
        <v>1</v>
      </c>
      <c r="CE181" s="414">
        <f>IF(ISBLANK(AN181),0,1)</f>
        <v>1</v>
      </c>
      <c r="CF181" s="414">
        <f>IF(ISBLANK(AO181),0,1)</f>
        <v>0</v>
      </c>
      <c r="CG181" s="414">
        <f>IF(ISBLANK(AP181),0,1)</f>
        <v>0</v>
      </c>
      <c r="CH181" s="436">
        <f>IF(ISBLANK(AQ181),0,1)</f>
        <v>0</v>
      </c>
      <c r="CI181" s="435">
        <f>IF($W181="Dropped","-",DAYS360(X181,Y181,TRUE)/360)</f>
        <v>1.625</v>
      </c>
      <c r="CJ181" s="416">
        <f>IF(OR($W181="Pipeline",$W181="Dropped"),"-",IF(OR($AA181="-",$AA181="n/a"),"-",DAYS360(Y181,AA181,TRUE)/360))</f>
        <v>0.6694444444444444</v>
      </c>
      <c r="CK181" s="416">
        <f>IF(OR($W181="Pipeline",$W181="Dropped"),"-",IF($AC181="-","-",IF(OR($AA181="-",$AA181="n/a"),DAYS360(Y181,AC181,TRUE)/360,DAYS360(AA181,AC181,TRUE)/360)))</f>
        <v>6.4138888888888888</v>
      </c>
      <c r="CL181" s="416">
        <f>IF(OR($W181="Pipeline",$W181="Dropped"),"-",IF($AC181="-","-",DAYS360(X181,AC181,TRUE)/360))</f>
        <v>8.7083333333333339</v>
      </c>
      <c r="CM181" s="437">
        <f>IF(OR($W181="Pipeline",$W181="Dropped"),"-",IF($AC181="-","-",DAYS360(AB181,AC181,TRUE)/360))</f>
        <v>3</v>
      </c>
      <c r="CN181" s="344">
        <f>IF(W181="Closed",IF(AC181="-","-",YEAR(AC181)),"-")</f>
        <v>2006</v>
      </c>
      <c r="CO181" s="344" t="str">
        <f>IF(W181="Closed",IF(OR(BE181="S",BE181="MS",BE181="HS"),"S",IF(OR(BE181="U",BE181="MU",BE181="HU"),"U",IF(OR(BE181="NA",BE181="NR",BE181="NV",BE181="?",BE181="#"),"NR","-"))),"-")</f>
        <v>S</v>
      </c>
      <c r="CP181" s="249">
        <v>9</v>
      </c>
      <c r="CQ181" s="414">
        <v>6</v>
      </c>
      <c r="CR181" s="414">
        <v>2</v>
      </c>
      <c r="CS181" s="414">
        <v>2</v>
      </c>
      <c r="CT181" s="414">
        <v>0</v>
      </c>
      <c r="CU181" s="436">
        <v>0</v>
      </c>
      <c r="CV181" s="432" t="str">
        <f>IF(OR(DC181="-",DC181="",DC181="n/a"),"-",HYPERLINK(DC181,"PAD"))</f>
        <v>PAD</v>
      </c>
      <c r="CW181" s="417" t="str">
        <f>IF(OR(DD181="-",DD181="",DD181="n/a"),"-",HYPERLINK(DD181,"ICR"))</f>
        <v>ICR</v>
      </c>
      <c r="CX181" s="438" t="str">
        <f>IF(OR(DE181="-",DE181="",DE181="n/a"),"-",HYPERLINK(DE181,"IEG"))</f>
        <v>IEG</v>
      </c>
      <c r="CY181" s="687" t="str">
        <f>IF(OR(DF181="-",DF181="",DF181="n/a"),"-",HYPERLINK(DF181,"PPAR"))</f>
        <v>-</v>
      </c>
      <c r="CZ181" s="665" t="str">
        <f>IF(OR(DG181="-",DG181="",DG181="n/a"),"-",HYPERLINK(DG181,"PCR"))</f>
        <v>-</v>
      </c>
      <c r="DA181" s="665" t="str">
        <f>IF(OR(DH181="-",DH181="",DH181="n/a"),"-",HYPERLINK(DH181,"PP"))</f>
        <v>-</v>
      </c>
      <c r="DB181" s="688" t="str">
        <f>IF(OR(DI181="-",DI181="",DI181="n/a"),"-",HYPERLINK(DI181,"TA"))</f>
        <v>-</v>
      </c>
      <c r="DC181" s="897" t="s">
        <v>10977</v>
      </c>
      <c r="DD181" s="897" t="s">
        <v>10978</v>
      </c>
      <c r="DE181" s="897" t="s">
        <v>10979</v>
      </c>
      <c r="DF181" s="897" t="s">
        <v>33</v>
      </c>
      <c r="DG181" s="897" t="s">
        <v>33</v>
      </c>
      <c r="DH181" s="897" t="s">
        <v>33</v>
      </c>
      <c r="DI181" s="897" t="s">
        <v>33</v>
      </c>
      <c r="DJ181" s="806"/>
    </row>
    <row r="182" spans="1:114" ht="14.1" customHeight="1" x14ac:dyDescent="0.25">
      <c r="A182" s="702">
        <f>ROW()-1</f>
        <v>181</v>
      </c>
      <c r="B182" s="713" t="s">
        <v>9411</v>
      </c>
      <c r="C182" s="711" t="str">
        <f>HYPERLINK(E182,"OP")</f>
        <v>OP</v>
      </c>
      <c r="D182" s="711" t="str">
        <f>HYPERLINK(F182,"Prj")</f>
        <v>Prj</v>
      </c>
      <c r="E182" s="705" t="s">
        <v>9738</v>
      </c>
      <c r="F182" s="424" t="s">
        <v>9739</v>
      </c>
      <c r="G182" s="414" t="s">
        <v>33</v>
      </c>
      <c r="H182" s="414" t="s">
        <v>33</v>
      </c>
      <c r="I182" s="694" t="s">
        <v>33</v>
      </c>
      <c r="J182" s="695" t="s">
        <v>9563</v>
      </c>
      <c r="K182" s="727" t="s">
        <v>33</v>
      </c>
      <c r="L182" s="735" t="s">
        <v>16</v>
      </c>
      <c r="M182" s="695" t="s">
        <v>120</v>
      </c>
      <c r="N182" s="735" t="s">
        <v>18</v>
      </c>
      <c r="O182" s="735" t="s">
        <v>30</v>
      </c>
      <c r="P182" s="1080" t="s">
        <v>1761</v>
      </c>
      <c r="Q182" s="1074" t="s">
        <v>33</v>
      </c>
      <c r="R182" s="698" t="s">
        <v>3888</v>
      </c>
      <c r="S182" s="1041" t="s">
        <v>33</v>
      </c>
      <c r="T182" s="908" t="s">
        <v>9564</v>
      </c>
      <c r="U182" s="905" t="s">
        <v>579</v>
      </c>
      <c r="V182" s="905" t="s">
        <v>1774</v>
      </c>
      <c r="W182" s="1068" t="s">
        <v>1773</v>
      </c>
      <c r="X182" s="1064">
        <v>35961</v>
      </c>
      <c r="Y182" s="1066">
        <v>36937</v>
      </c>
      <c r="Z182" s="1046">
        <v>2001</v>
      </c>
      <c r="AA182" s="1064">
        <v>37222</v>
      </c>
      <c r="AB182" s="1065">
        <v>39629</v>
      </c>
      <c r="AC182" s="1066">
        <v>40178</v>
      </c>
      <c r="AD182" s="638">
        <v>0</v>
      </c>
      <c r="AE182" s="745">
        <v>45</v>
      </c>
      <c r="AF182" s="744">
        <v>0</v>
      </c>
      <c r="AG182" s="690">
        <v>45</v>
      </c>
      <c r="AH182" s="747">
        <v>0</v>
      </c>
      <c r="AI182" s="744">
        <v>0</v>
      </c>
      <c r="AJ182" s="1103">
        <v>45</v>
      </c>
      <c r="AK182" s="1104">
        <v>53.767771670000002</v>
      </c>
      <c r="AL182" s="646"/>
      <c r="AM182" s="647"/>
      <c r="AN182" s="647">
        <v>12</v>
      </c>
      <c r="AO182" s="647"/>
      <c r="AP182" s="647"/>
      <c r="AQ182" s="648"/>
      <c r="AR182" s="778" t="s">
        <v>9935</v>
      </c>
      <c r="AS182" s="649">
        <v>6</v>
      </c>
      <c r="AT182" s="649">
        <v>6</v>
      </c>
      <c r="AU182" s="650">
        <v>0</v>
      </c>
      <c r="AV182" s="686" t="s">
        <v>9479</v>
      </c>
      <c r="AW182" s="695" t="s">
        <v>7775</v>
      </c>
      <c r="AX182" s="695" t="s">
        <v>9565</v>
      </c>
      <c r="AY182" s="822">
        <v>40169</v>
      </c>
      <c r="AZ182" s="735" t="s">
        <v>26</v>
      </c>
      <c r="BA182" s="735" t="s">
        <v>22</v>
      </c>
      <c r="BB182" s="843" t="s">
        <v>22</v>
      </c>
      <c r="BC182" s="844" t="s">
        <v>22</v>
      </c>
      <c r="BD182" s="845" t="s">
        <v>22</v>
      </c>
      <c r="BE182" s="843" t="s">
        <v>45</v>
      </c>
      <c r="BF182" s="844" t="s">
        <v>45</v>
      </c>
      <c r="BG182" s="845" t="s">
        <v>45</v>
      </c>
      <c r="BH182" s="905" t="s">
        <v>4634</v>
      </c>
      <c r="BI182" s="903" t="s">
        <v>4635</v>
      </c>
      <c r="BJ182" s="905" t="s">
        <v>4485</v>
      </c>
      <c r="BK182" s="903" t="s">
        <v>10472</v>
      </c>
      <c r="BL182" s="905" t="s">
        <v>4592</v>
      </c>
      <c r="BM182" s="903" t="s">
        <v>10488</v>
      </c>
      <c r="BN182" s="905" t="s">
        <v>0</v>
      </c>
      <c r="BO182" s="903" t="s">
        <v>0</v>
      </c>
      <c r="BP182" s="905" t="s">
        <v>0</v>
      </c>
      <c r="BQ182" s="903" t="s">
        <v>0</v>
      </c>
      <c r="BR182" s="909">
        <v>79</v>
      </c>
      <c r="BS182" s="903" t="s">
        <v>4582</v>
      </c>
      <c r="BT182" s="909">
        <v>75</v>
      </c>
      <c r="BU182" s="903" t="s">
        <v>4595</v>
      </c>
      <c r="BV182" s="909">
        <v>59</v>
      </c>
      <c r="BW182" s="903" t="s">
        <v>4510</v>
      </c>
      <c r="BX182" s="909">
        <v>48</v>
      </c>
      <c r="BY182" s="903" t="s">
        <v>4533</v>
      </c>
      <c r="BZ182" s="909">
        <v>39</v>
      </c>
      <c r="CA182" s="903" t="s">
        <v>4545</v>
      </c>
      <c r="CB182" s="340">
        <v>10</v>
      </c>
      <c r="CC182" s="249">
        <f>IF(ISBLANK(AL182),0,1)</f>
        <v>0</v>
      </c>
      <c r="CD182" s="414">
        <f>IF(ISBLANK(AM182),0,1)</f>
        <v>0</v>
      </c>
      <c r="CE182" s="414">
        <f>IF(ISBLANK(AN182),0,1)</f>
        <v>1</v>
      </c>
      <c r="CF182" s="414">
        <f>IF(ISBLANK(AO182),0,1)</f>
        <v>0</v>
      </c>
      <c r="CG182" s="414">
        <f>IF(ISBLANK(AP182),0,1)</f>
        <v>0</v>
      </c>
      <c r="CH182" s="436">
        <f>IF(ISBLANK(AQ182),0,1)</f>
        <v>0</v>
      </c>
      <c r="CI182" s="435">
        <f>IF($W182="Dropped","-",DAYS360(X182,Y182,TRUE)/360)</f>
        <v>2.6666666666666665</v>
      </c>
      <c r="CJ182" s="416">
        <f>IF(OR($W182="Pipeline",$W182="Dropped"),"-",IF(OR($AA182="-",$AA182="n/a"),"-",DAYS360(Y182,AA182,TRUE)/360))</f>
        <v>0.78333333333333333</v>
      </c>
      <c r="CK182" s="416">
        <f>IF(OR($W182="Pipeline",$W182="Dropped"),"-",IF($AC182="-","-",IF(OR($AA182="-",$AA182="n/a"),DAYS360(Y182,AC182,TRUE)/360,DAYS360(AA182,AC182,TRUE)/360)))</f>
        <v>8.0916666666666668</v>
      </c>
      <c r="CL182" s="416">
        <f>IF(OR($W182="Pipeline",$W182="Dropped"),"-",IF($AC182="-","-",DAYS360(X182,AC182,TRUE)/360))</f>
        <v>11.541666666666666</v>
      </c>
      <c r="CM182" s="437">
        <f>IF(OR($W182="Pipeline",$W182="Dropped"),"-",IF($AC182="-","-",DAYS360(AB182,AC182,TRUE)/360))</f>
        <v>1.5</v>
      </c>
      <c r="CN182" s="344">
        <f>IF(W182="Closed",IF(AC182="-","-",YEAR(AC182)),"-")</f>
        <v>2009</v>
      </c>
      <c r="CO182" s="344" t="str">
        <f>IF(W182="Closed",IF(OR(BE182="S",BE182="MS",BE182="HS"),"S",IF(OR(BE182="U",BE182="MU",BE182="HU"),"U",IF(OR(BE182="NA",BE182="NR",BE182="NV",BE182="?",BE182="#"),"NR","-"))),"-")</f>
        <v>U</v>
      </c>
      <c r="CP182" s="249">
        <v>2</v>
      </c>
      <c r="CQ182" s="414">
        <v>5</v>
      </c>
      <c r="CR182" s="414">
        <v>1</v>
      </c>
      <c r="CS182" s="414">
        <v>6</v>
      </c>
      <c r="CT182" s="414">
        <v>0</v>
      </c>
      <c r="CU182" s="436">
        <v>0</v>
      </c>
      <c r="CV182" s="432" t="str">
        <f>IF(OR(DC182="-",DC182="",DC182="n/a"),"-",HYPERLINK(DC182,"PAD"))</f>
        <v>PAD</v>
      </c>
      <c r="CW182" s="417" t="str">
        <f>IF(OR(DD182="-",DD182="",DD182="n/a"),"-",HYPERLINK(DD182,"ICR"))</f>
        <v>ICR</v>
      </c>
      <c r="CX182" s="438" t="str">
        <f>IF(OR(DE182="-",DE182="",DE182="n/a"),"-",HYPERLINK(DE182,"IEG"))</f>
        <v>IEG</v>
      </c>
      <c r="CY182" s="687" t="str">
        <f>IF(OR(DF182="-",DF182="",DF182="n/a"),"-",HYPERLINK(DF182,"PPAR"))</f>
        <v>-</v>
      </c>
      <c r="CZ182" s="665" t="str">
        <f>IF(OR(DG182="-",DG182="",DG182="n/a"),"-",HYPERLINK(DG182,"PCR"))</f>
        <v>-</v>
      </c>
      <c r="DA182" s="665" t="str">
        <f>IF(OR(DH182="-",DH182="",DH182="n/a"),"-",HYPERLINK(DH182,"PP"))</f>
        <v>PP</v>
      </c>
      <c r="DB182" s="688" t="str">
        <f>IF(OR(DI182="-",DI182="",DI182="n/a"),"-",HYPERLINK(DI182,"TA"))</f>
        <v>-</v>
      </c>
      <c r="DC182" s="897" t="s">
        <v>10980</v>
      </c>
      <c r="DD182" s="897" t="s">
        <v>10981</v>
      </c>
      <c r="DE182" s="897" t="s">
        <v>10982</v>
      </c>
      <c r="DF182" s="897" t="s">
        <v>33</v>
      </c>
      <c r="DG182" s="897" t="s">
        <v>33</v>
      </c>
      <c r="DH182" s="897" t="s">
        <v>10983</v>
      </c>
      <c r="DI182" s="897" t="s">
        <v>33</v>
      </c>
      <c r="DJ182" s="734"/>
    </row>
    <row r="183" spans="1:114" ht="14.1" customHeight="1" x14ac:dyDescent="0.25">
      <c r="A183" s="702">
        <f>ROW()-1</f>
        <v>182</v>
      </c>
      <c r="B183" s="713" t="s">
        <v>9412</v>
      </c>
      <c r="C183" s="711" t="str">
        <f>HYPERLINK(E183,"OP")</f>
        <v>OP</v>
      </c>
      <c r="D183" s="711" t="str">
        <f>HYPERLINK(F183,"Prj")</f>
        <v>Prj</v>
      </c>
      <c r="E183" s="705" t="s">
        <v>9740</v>
      </c>
      <c r="F183" s="424" t="s">
        <v>9741</v>
      </c>
      <c r="G183" s="414" t="s">
        <v>33</v>
      </c>
      <c r="H183" s="414" t="s">
        <v>33</v>
      </c>
      <c r="I183" s="694" t="s">
        <v>33</v>
      </c>
      <c r="J183" s="695" t="s">
        <v>9566</v>
      </c>
      <c r="K183" s="727" t="s">
        <v>33</v>
      </c>
      <c r="L183" s="735" t="s">
        <v>153</v>
      </c>
      <c r="M183" s="695" t="s">
        <v>353</v>
      </c>
      <c r="N183" s="735" t="s">
        <v>18</v>
      </c>
      <c r="O183" s="735" t="s">
        <v>30</v>
      </c>
      <c r="P183" s="1080" t="s">
        <v>1761</v>
      </c>
      <c r="Q183" s="1074" t="s">
        <v>33</v>
      </c>
      <c r="R183" s="698" t="s">
        <v>33</v>
      </c>
      <c r="S183" s="1041" t="s">
        <v>33</v>
      </c>
      <c r="T183" s="908" t="s">
        <v>9567</v>
      </c>
      <c r="U183" s="905" t="s">
        <v>13822</v>
      </c>
      <c r="V183" s="905" t="s">
        <v>1774</v>
      </c>
      <c r="W183" s="1068" t="s">
        <v>1773</v>
      </c>
      <c r="X183" s="1064">
        <v>36321</v>
      </c>
      <c r="Y183" s="1066">
        <v>37469</v>
      </c>
      <c r="Z183" s="1046">
        <v>2003</v>
      </c>
      <c r="AA183" s="1064">
        <v>37733</v>
      </c>
      <c r="AB183" s="1065">
        <v>39994</v>
      </c>
      <c r="AC183" s="1066">
        <v>39994</v>
      </c>
      <c r="AD183" s="638">
        <v>0</v>
      </c>
      <c r="AE183" s="745">
        <v>15.7</v>
      </c>
      <c r="AF183" s="744">
        <v>0</v>
      </c>
      <c r="AG183" s="690">
        <v>15.7</v>
      </c>
      <c r="AH183" s="747">
        <v>5.6660000000000004</v>
      </c>
      <c r="AI183" s="744">
        <v>0</v>
      </c>
      <c r="AJ183" s="1103">
        <v>4.8292376099999998</v>
      </c>
      <c r="AK183" s="1104">
        <v>8.6298623600000006</v>
      </c>
      <c r="AL183" s="646"/>
      <c r="AM183" s="647">
        <v>21</v>
      </c>
      <c r="AN183" s="647"/>
      <c r="AO183" s="647"/>
      <c r="AP183" s="647"/>
      <c r="AQ183" s="648"/>
      <c r="AR183" s="778" t="s">
        <v>9936</v>
      </c>
      <c r="AS183" s="649">
        <v>3.3</v>
      </c>
      <c r="AT183" s="649">
        <v>3.3</v>
      </c>
      <c r="AU183" s="650">
        <v>0</v>
      </c>
      <c r="AV183" s="734" t="s">
        <v>9937</v>
      </c>
      <c r="AW183" s="695" t="s">
        <v>4911</v>
      </c>
      <c r="AX183" s="695" t="s">
        <v>9568</v>
      </c>
      <c r="AY183" s="822">
        <v>39481</v>
      </c>
      <c r="AZ183" s="735" t="s">
        <v>112</v>
      </c>
      <c r="BA183" s="735" t="s">
        <v>112</v>
      </c>
      <c r="BB183" s="843" t="s">
        <v>112</v>
      </c>
      <c r="BC183" s="844" t="s">
        <v>45</v>
      </c>
      <c r="BD183" s="845" t="s">
        <v>112</v>
      </c>
      <c r="BE183" s="843" t="s">
        <v>112</v>
      </c>
      <c r="BF183" s="844" t="s">
        <v>45</v>
      </c>
      <c r="BG183" s="845" t="s">
        <v>112</v>
      </c>
      <c r="BH183" s="905" t="s">
        <v>2772</v>
      </c>
      <c r="BI183" s="903" t="s">
        <v>4628</v>
      </c>
      <c r="BJ183" s="905" t="s">
        <v>4485</v>
      </c>
      <c r="BK183" s="903" t="s">
        <v>10472</v>
      </c>
      <c r="BL183" s="905" t="s">
        <v>4634</v>
      </c>
      <c r="BM183" s="903" t="s">
        <v>4635</v>
      </c>
      <c r="BN183" s="905" t="s">
        <v>0</v>
      </c>
      <c r="BO183" s="903" t="s">
        <v>0</v>
      </c>
      <c r="BP183" s="905" t="s">
        <v>0</v>
      </c>
      <c r="BQ183" s="903" t="s">
        <v>0</v>
      </c>
      <c r="BR183" s="909">
        <v>82</v>
      </c>
      <c r="BS183" s="903" t="s">
        <v>4613</v>
      </c>
      <c r="BT183" s="909">
        <v>86</v>
      </c>
      <c r="BU183" s="903" t="s">
        <v>4641</v>
      </c>
      <c r="BV183" s="909">
        <v>78</v>
      </c>
      <c r="BW183" s="903" t="s">
        <v>4511</v>
      </c>
      <c r="BX183" s="909">
        <v>51</v>
      </c>
      <c r="BY183" s="903" t="s">
        <v>4520</v>
      </c>
      <c r="BZ183" s="909">
        <v>57</v>
      </c>
      <c r="CA183" s="903" t="s">
        <v>4527</v>
      </c>
      <c r="CB183" s="340">
        <v>10</v>
      </c>
      <c r="CC183" s="249">
        <f>IF(ISBLANK(AL183),0,1)</f>
        <v>0</v>
      </c>
      <c r="CD183" s="414">
        <f>IF(ISBLANK(AM183),0,1)</f>
        <v>1</v>
      </c>
      <c r="CE183" s="414">
        <f>IF(ISBLANK(AN183),0,1)</f>
        <v>0</v>
      </c>
      <c r="CF183" s="414">
        <f>IF(ISBLANK(AO183),0,1)</f>
        <v>0</v>
      </c>
      <c r="CG183" s="414">
        <f>IF(ISBLANK(AP183),0,1)</f>
        <v>0</v>
      </c>
      <c r="CH183" s="436">
        <f>IF(ISBLANK(AQ183),0,1)</f>
        <v>0</v>
      </c>
      <c r="CI183" s="435">
        <f>IF($W183="Dropped","-",DAYS360(X183,Y183,TRUE)/360)</f>
        <v>3.1416666666666666</v>
      </c>
      <c r="CJ183" s="416">
        <f>IF(OR($W183="Pipeline",$W183="Dropped"),"-",IF(OR($AA183="-",$AA183="n/a"),"-",DAYS360(Y183,AA183,TRUE)/360))</f>
        <v>0.72499999999999998</v>
      </c>
      <c r="CK183" s="416">
        <f>IF(OR($W183="Pipeline",$W183="Dropped"),"-",IF($AC183="-","-",IF(OR($AA183="-",$AA183="n/a"),DAYS360(Y183,AC183,TRUE)/360,DAYS360(AA183,AC183,TRUE)/360)))</f>
        <v>6.1888888888888891</v>
      </c>
      <c r="CL183" s="416">
        <f>IF(OR($W183="Pipeline",$W183="Dropped"),"-",IF($AC183="-","-",DAYS360(X183,AC183,TRUE)/360))</f>
        <v>10.055555555555555</v>
      </c>
      <c r="CM183" s="437">
        <f>IF(OR($W183="Pipeline",$W183="Dropped"),"-",IF($AC183="-","-",DAYS360(AB183,AC183,TRUE)/360))</f>
        <v>0</v>
      </c>
      <c r="CN183" s="344">
        <f>IF(W183="Closed",IF(AC183="-","-",YEAR(AC183)),"-")</f>
        <v>2009</v>
      </c>
      <c r="CO183" s="344" t="str">
        <f>IF(W183="Closed",IF(OR(BE183="S",BE183="MS",BE183="HS"),"S",IF(OR(BE183="U",BE183="MU",BE183="HU"),"U",IF(OR(BE183="NA",BE183="NR",BE183="NV",BE183="?",BE183="#"),"NR","-"))),"-")</f>
        <v>U</v>
      </c>
      <c r="CP183" s="249">
        <v>3</v>
      </c>
      <c r="CQ183" s="414">
        <v>5</v>
      </c>
      <c r="CR183" s="414">
        <v>6</v>
      </c>
      <c r="CS183" s="414">
        <v>0</v>
      </c>
      <c r="CT183" s="414">
        <v>0</v>
      </c>
      <c r="CU183" s="436">
        <v>0</v>
      </c>
      <c r="CV183" s="432" t="str">
        <f>IF(OR(DC183="-",DC183="",DC183="n/a"),"-",HYPERLINK(DC183,"PAD"))</f>
        <v>PAD</v>
      </c>
      <c r="CW183" s="417" t="str">
        <f>IF(OR(DD183="-",DD183="",DD183="n/a"),"-",HYPERLINK(DD183,"ICR"))</f>
        <v>ICR</v>
      </c>
      <c r="CX183" s="438" t="str">
        <f>IF(OR(DE183="-",DE183="",DE183="n/a"),"-",HYPERLINK(DE183,"IEG"))</f>
        <v>IEG</v>
      </c>
      <c r="CY183" s="687" t="str">
        <f>IF(OR(DF183="-",DF183="",DF183="n/a"),"-",HYPERLINK(DF183,"PPAR"))</f>
        <v>-</v>
      </c>
      <c r="CZ183" s="665" t="str">
        <f>IF(OR(DG183="-",DG183="",DG183="n/a"),"-",HYPERLINK(DG183,"PCR"))</f>
        <v>-</v>
      </c>
      <c r="DA183" s="665" t="str">
        <f>IF(OR(DH183="-",DH183="",DH183="n/a"),"-",HYPERLINK(DH183,"PP"))</f>
        <v>-</v>
      </c>
      <c r="DB183" s="688" t="str">
        <f>IF(OR(DI183="-",DI183="",DI183="n/a"),"-",HYPERLINK(DI183,"TA"))</f>
        <v>-</v>
      </c>
      <c r="DC183" s="897" t="s">
        <v>10984</v>
      </c>
      <c r="DD183" s="897" t="s">
        <v>10985</v>
      </c>
      <c r="DE183" s="897" t="s">
        <v>10986</v>
      </c>
      <c r="DF183" s="897" t="s">
        <v>33</v>
      </c>
      <c r="DG183" s="897" t="s">
        <v>33</v>
      </c>
      <c r="DH183" s="897" t="s">
        <v>33</v>
      </c>
      <c r="DI183" s="897" t="s">
        <v>33</v>
      </c>
      <c r="DJ183" s="806"/>
    </row>
    <row r="184" spans="1:114" ht="14.1" customHeight="1" x14ac:dyDescent="0.25">
      <c r="A184" s="703">
        <f>ROW()-1</f>
        <v>183</v>
      </c>
      <c r="B184" s="710" t="s">
        <v>1060</v>
      </c>
      <c r="C184" s="711" t="str">
        <f>HYPERLINK(E184,"OP")</f>
        <v>OP</v>
      </c>
      <c r="D184" s="711" t="str">
        <f>HYPERLINK(F184,"Prj")</f>
        <v>Prj</v>
      </c>
      <c r="E184" s="704" t="s">
        <v>6150</v>
      </c>
      <c r="F184" s="415" t="s">
        <v>6151</v>
      </c>
      <c r="G184" s="414" t="s">
        <v>33</v>
      </c>
      <c r="H184" s="414" t="s">
        <v>33</v>
      </c>
      <c r="I184" s="694" t="s">
        <v>33</v>
      </c>
      <c r="J184" s="686" t="s">
        <v>1061</v>
      </c>
      <c r="K184" s="199" t="s">
        <v>33</v>
      </c>
      <c r="L184" s="693" t="s">
        <v>124</v>
      </c>
      <c r="M184" s="696" t="s">
        <v>140</v>
      </c>
      <c r="N184" s="732" t="s">
        <v>18</v>
      </c>
      <c r="O184" s="732" t="s">
        <v>30</v>
      </c>
      <c r="P184" s="1080" t="s">
        <v>1763</v>
      </c>
      <c r="Q184" s="1074" t="s">
        <v>33</v>
      </c>
      <c r="R184" s="698" t="s">
        <v>33</v>
      </c>
      <c r="S184" s="907" t="s">
        <v>3582</v>
      </c>
      <c r="T184" s="908" t="s">
        <v>3576</v>
      </c>
      <c r="U184" s="905" t="s">
        <v>613</v>
      </c>
      <c r="V184" s="905" t="s">
        <v>10385</v>
      </c>
      <c r="W184" s="1068" t="s">
        <v>1773</v>
      </c>
      <c r="X184" s="1064">
        <v>36860</v>
      </c>
      <c r="Y184" s="1066">
        <v>37747</v>
      </c>
      <c r="Z184" s="1046">
        <v>2003</v>
      </c>
      <c r="AA184" s="1064">
        <v>37904</v>
      </c>
      <c r="AB184" s="1065">
        <v>40178</v>
      </c>
      <c r="AC184" s="1066">
        <v>40543</v>
      </c>
      <c r="AD184" s="638">
        <v>0</v>
      </c>
      <c r="AE184" s="639">
        <v>138.76</v>
      </c>
      <c r="AF184" s="744">
        <v>0</v>
      </c>
      <c r="AG184" s="690">
        <v>138.76</v>
      </c>
      <c r="AH184" s="747">
        <v>43.37</v>
      </c>
      <c r="AI184" s="744">
        <v>51.5</v>
      </c>
      <c r="AJ184" s="1099">
        <v>133.79483755000001</v>
      </c>
      <c r="AK184" s="1100">
        <v>151.38795445</v>
      </c>
      <c r="AL184" s="646"/>
      <c r="AM184" s="647"/>
      <c r="AN184" s="647">
        <v>2</v>
      </c>
      <c r="AO184" s="647"/>
      <c r="AP184" s="647"/>
      <c r="AQ184" s="648"/>
      <c r="AR184" s="779" t="s">
        <v>4074</v>
      </c>
      <c r="AS184" s="781">
        <f>AT184+AU184</f>
        <v>7.73</v>
      </c>
      <c r="AT184" s="781">
        <v>4.49</v>
      </c>
      <c r="AU184" s="782">
        <v>3.24</v>
      </c>
      <c r="AV184" s="686" t="s">
        <v>4075</v>
      </c>
      <c r="AW184" s="686" t="s">
        <v>1821</v>
      </c>
      <c r="AX184" s="686" t="s">
        <v>2089</v>
      </c>
      <c r="AY184" s="819">
        <v>40544</v>
      </c>
      <c r="AZ184" s="721" t="s">
        <v>26</v>
      </c>
      <c r="BA184" s="721" t="s">
        <v>26</v>
      </c>
      <c r="BB184" s="625" t="s">
        <v>26</v>
      </c>
      <c r="BC184" s="626" t="s">
        <v>26</v>
      </c>
      <c r="BD184" s="633" t="s">
        <v>26</v>
      </c>
      <c r="BE184" s="625" t="s">
        <v>22</v>
      </c>
      <c r="BF184" s="626" t="s">
        <v>22</v>
      </c>
      <c r="BG184" s="633" t="s">
        <v>22</v>
      </c>
      <c r="BH184" s="905" t="s">
        <v>4503</v>
      </c>
      <c r="BI184" s="903" t="s">
        <v>4703</v>
      </c>
      <c r="BJ184" s="905" t="s">
        <v>4530</v>
      </c>
      <c r="BK184" s="903" t="s">
        <v>10483</v>
      </c>
      <c r="BL184" s="905" t="s">
        <v>4485</v>
      </c>
      <c r="BM184" s="903" t="s">
        <v>10472</v>
      </c>
      <c r="BN184" s="905" t="s">
        <v>0</v>
      </c>
      <c r="BO184" s="903" t="s">
        <v>0</v>
      </c>
      <c r="BP184" s="905" t="s">
        <v>0</v>
      </c>
      <c r="BQ184" s="903" t="s">
        <v>0</v>
      </c>
      <c r="BR184" s="909">
        <v>65</v>
      </c>
      <c r="BS184" s="903" t="s">
        <v>4509</v>
      </c>
      <c r="BT184" s="909">
        <v>87</v>
      </c>
      <c r="BU184" s="903" t="s">
        <v>4535</v>
      </c>
      <c r="BV184" s="909">
        <v>78</v>
      </c>
      <c r="BW184" s="903" t="s">
        <v>4511</v>
      </c>
      <c r="BX184" s="909">
        <v>62</v>
      </c>
      <c r="BY184" s="903" t="s">
        <v>4552</v>
      </c>
      <c r="BZ184" s="905" t="s">
        <v>0</v>
      </c>
      <c r="CA184" s="903" t="s">
        <v>4492</v>
      </c>
      <c r="CB184" s="340">
        <v>10</v>
      </c>
      <c r="CC184" s="249">
        <f>IF(ISBLANK(AL184),0,1)</f>
        <v>0</v>
      </c>
      <c r="CD184" s="414">
        <f>IF(ISBLANK(AM184),0,1)</f>
        <v>0</v>
      </c>
      <c r="CE184" s="414">
        <f>IF(ISBLANK(AN184),0,1)</f>
        <v>1</v>
      </c>
      <c r="CF184" s="414">
        <f>IF(ISBLANK(AO184),0,1)</f>
        <v>0</v>
      </c>
      <c r="CG184" s="414">
        <f>IF(ISBLANK(AP184),0,1)</f>
        <v>0</v>
      </c>
      <c r="CH184" s="436">
        <f>IF(ISBLANK(AQ184),0,1)</f>
        <v>0</v>
      </c>
      <c r="CI184" s="435">
        <f>IF($W184="Dropped","-",DAYS360(X184,Y184,TRUE)/360)</f>
        <v>2.4333333333333331</v>
      </c>
      <c r="CJ184" s="416">
        <f>IF(OR($W184="Pipeline",$W184="Dropped"),"-",IF(OR($AA184="-",$AA184="n/a"),"-",DAYS360(Y184,AA184,TRUE)/360))</f>
        <v>0.42777777777777776</v>
      </c>
      <c r="CK184" s="416">
        <f>IF(OR($W184="Pipeline",$W184="Dropped"),"-",IF($AC184="-","-",IF(OR($AA184="-",$AA184="n/a"),DAYS360(Y184,AC184,TRUE)/360,DAYS360(AA184,AC184,TRUE)/360)))</f>
        <v>7.2222222222222223</v>
      </c>
      <c r="CL184" s="416">
        <f>IF(OR($W184="Pipeline",$W184="Dropped"),"-",IF($AC184="-","-",DAYS360(X184,AC184,TRUE)/360))</f>
        <v>10.083333333333334</v>
      </c>
      <c r="CM184" s="437">
        <f>IF(OR($W184="Pipeline",$W184="Dropped"),"-",IF($AC184="-","-",DAYS360(AB184,AC184,TRUE)/360))</f>
        <v>1</v>
      </c>
      <c r="CN184" s="344">
        <f>IF(W184="Closed",IF(AC184="-","-",YEAR(AC184)),"-")</f>
        <v>2010</v>
      </c>
      <c r="CO184" s="344" t="str">
        <f>IF(W184="Closed",IF(OR(BE184="S",BE184="MS",BE184="HS"),"S",IF(OR(BE184="U",BE184="MU",BE184="HU"),"U",IF(OR(BE184="NA",BE184="NR",BE184="NV",BE184="?",BE184="#"),"NR","-"))),"-")</f>
        <v>S</v>
      </c>
      <c r="CP184" s="249">
        <v>6</v>
      </c>
      <c r="CQ184" s="414">
        <v>1</v>
      </c>
      <c r="CR184" s="414">
        <v>3</v>
      </c>
      <c r="CS184" s="414">
        <v>1</v>
      </c>
      <c r="CT184" s="414">
        <v>0</v>
      </c>
      <c r="CU184" s="436">
        <v>0</v>
      </c>
      <c r="CV184" s="432" t="str">
        <f>IF(OR(DC184="-",DC184="",DC184="n/a"),"-",HYPERLINK(DC184,"PAD"))</f>
        <v>PAD</v>
      </c>
      <c r="CW184" s="417" t="str">
        <f>IF(OR(DD184="-",DD184="",DD184="n/a"),"-",HYPERLINK(DD184,"ICR"))</f>
        <v>ICR</v>
      </c>
      <c r="CX184" s="438" t="str">
        <f>IF(OR(DE184="-",DE184="",DE184="n/a"),"-",HYPERLINK(DE184,"IEG"))</f>
        <v>IEG</v>
      </c>
      <c r="CY184" s="687" t="str">
        <f>IF(OR(DF184="-",DF184="",DF184="n/a"),"-",HYPERLINK(DF184,"PPAR"))</f>
        <v>-</v>
      </c>
      <c r="CZ184" s="665" t="str">
        <f>IF(OR(DG184="-",DG184="",DG184="n/a"),"-",HYPERLINK(DG184,"PCR"))</f>
        <v>-</v>
      </c>
      <c r="DA184" s="665" t="str">
        <f>IF(OR(DH184="-",DH184="",DH184="n/a"),"-",HYPERLINK(DH184,"PP"))</f>
        <v>PP</v>
      </c>
      <c r="DB184" s="688" t="str">
        <f>IF(OR(DI184="-",DI184="",DI184="n/a"),"-",HYPERLINK(DI184,"TA"))</f>
        <v>-</v>
      </c>
      <c r="DC184" s="897" t="s">
        <v>10987</v>
      </c>
      <c r="DD184" s="897" t="s">
        <v>10988</v>
      </c>
      <c r="DE184" s="897" t="s">
        <v>10989</v>
      </c>
      <c r="DF184" s="897" t="s">
        <v>33</v>
      </c>
      <c r="DG184" s="897" t="s">
        <v>33</v>
      </c>
      <c r="DH184" s="897" t="s">
        <v>10990</v>
      </c>
      <c r="DI184" s="897" t="s">
        <v>33</v>
      </c>
      <c r="DJ184" s="806"/>
    </row>
    <row r="185" spans="1:114" ht="14.1" customHeight="1" x14ac:dyDescent="0.25">
      <c r="A185" s="702">
        <f>ROW()-1</f>
        <v>184</v>
      </c>
      <c r="B185" s="710" t="s">
        <v>4967</v>
      </c>
      <c r="C185" s="711" t="str">
        <f>HYPERLINK(E185,"OP")</f>
        <v>OP</v>
      </c>
      <c r="D185" s="711" t="str">
        <f>HYPERLINK(F185,"Prj")</f>
        <v>Prj</v>
      </c>
      <c r="E185" s="663" t="s">
        <v>7230</v>
      </c>
      <c r="F185" s="422" t="s">
        <v>5868</v>
      </c>
      <c r="G185" s="414" t="s">
        <v>33</v>
      </c>
      <c r="H185" s="414" t="s">
        <v>33</v>
      </c>
      <c r="I185" s="694" t="s">
        <v>33</v>
      </c>
      <c r="J185" s="697" t="s">
        <v>4968</v>
      </c>
      <c r="K185" s="727" t="s">
        <v>33</v>
      </c>
      <c r="L185" s="736" t="s">
        <v>245</v>
      </c>
      <c r="M185" s="697" t="s">
        <v>640</v>
      </c>
      <c r="N185" s="736" t="s">
        <v>18</v>
      </c>
      <c r="O185" s="736" t="s">
        <v>30</v>
      </c>
      <c r="P185" s="1080" t="s">
        <v>1419</v>
      </c>
      <c r="Q185" s="1074" t="s">
        <v>33</v>
      </c>
      <c r="R185" s="698" t="s">
        <v>33</v>
      </c>
      <c r="S185" s="1041" t="s">
        <v>33</v>
      </c>
      <c r="T185" s="908" t="s">
        <v>4969</v>
      </c>
      <c r="U185" s="905" t="s">
        <v>1772</v>
      </c>
      <c r="V185" s="905" t="s">
        <v>612</v>
      </c>
      <c r="W185" s="1068" t="s">
        <v>1773</v>
      </c>
      <c r="X185" s="1064">
        <v>35857</v>
      </c>
      <c r="Y185" s="1066">
        <v>36697</v>
      </c>
      <c r="Z185" s="1046">
        <v>2000</v>
      </c>
      <c r="AA185" s="1064">
        <v>36749</v>
      </c>
      <c r="AB185" s="1065">
        <v>38533</v>
      </c>
      <c r="AC185" s="1066">
        <v>39141</v>
      </c>
      <c r="AD185" s="1049">
        <v>0</v>
      </c>
      <c r="AE185" s="746">
        <v>18.2</v>
      </c>
      <c r="AF185" s="744">
        <v>0</v>
      </c>
      <c r="AG185" s="690">
        <v>18.2</v>
      </c>
      <c r="AH185" s="747" t="s">
        <v>33</v>
      </c>
      <c r="AI185" s="744">
        <v>0</v>
      </c>
      <c r="AJ185" s="1101">
        <v>18.2</v>
      </c>
      <c r="AK185" s="1102">
        <v>16.9657752</v>
      </c>
      <c r="AL185" s="1085">
        <v>31</v>
      </c>
      <c r="AM185" s="632"/>
      <c r="AN185" s="632"/>
      <c r="AO185" s="632"/>
      <c r="AP185" s="632"/>
      <c r="AQ185" s="757">
        <v>11</v>
      </c>
      <c r="AR185" s="783" t="s">
        <v>5670</v>
      </c>
      <c r="AS185" s="784">
        <f>AT185+AU185</f>
        <v>4.42</v>
      </c>
      <c r="AT185" s="784">
        <v>4.42</v>
      </c>
      <c r="AU185" s="785">
        <v>0</v>
      </c>
      <c r="AV185" s="806" t="s">
        <v>5671</v>
      </c>
      <c r="AW185" s="697" t="s">
        <v>4970</v>
      </c>
      <c r="AX185" s="697" t="s">
        <v>4971</v>
      </c>
      <c r="AY185" s="823">
        <v>39085</v>
      </c>
      <c r="AZ185" s="736" t="s">
        <v>22</v>
      </c>
      <c r="BA185" s="736" t="s">
        <v>22</v>
      </c>
      <c r="BB185" s="840" t="s">
        <v>45</v>
      </c>
      <c r="BC185" s="841" t="s">
        <v>45</v>
      </c>
      <c r="BD185" s="842" t="s">
        <v>22</v>
      </c>
      <c r="BE185" s="840" t="s">
        <v>45</v>
      </c>
      <c r="BF185" s="841" t="s">
        <v>45</v>
      </c>
      <c r="BG185" s="842" t="s">
        <v>45</v>
      </c>
      <c r="BH185" s="905" t="s">
        <v>4487</v>
      </c>
      <c r="BI185" s="903" t="s">
        <v>4683</v>
      </c>
      <c r="BJ185" s="905" t="s">
        <v>0</v>
      </c>
      <c r="BK185" s="903" t="s">
        <v>0</v>
      </c>
      <c r="BL185" s="905" t="s">
        <v>0</v>
      </c>
      <c r="BM185" s="903" t="s">
        <v>0</v>
      </c>
      <c r="BN185" s="905" t="s">
        <v>0</v>
      </c>
      <c r="BO185" s="903" t="s">
        <v>0</v>
      </c>
      <c r="BP185" s="905" t="s">
        <v>0</v>
      </c>
      <c r="BQ185" s="903" t="s">
        <v>0</v>
      </c>
      <c r="BR185" s="909">
        <v>34</v>
      </c>
      <c r="BS185" s="903" t="s">
        <v>4491</v>
      </c>
      <c r="BT185" s="909">
        <v>32</v>
      </c>
      <c r="BU185" s="903" t="s">
        <v>4555</v>
      </c>
      <c r="BV185" s="909">
        <v>33</v>
      </c>
      <c r="BW185" s="903" t="s">
        <v>4498</v>
      </c>
      <c r="BX185" s="909">
        <v>31</v>
      </c>
      <c r="BY185" s="903" t="s">
        <v>4579</v>
      </c>
      <c r="BZ185" s="909">
        <v>35</v>
      </c>
      <c r="CA185" s="903" t="s">
        <v>4556</v>
      </c>
      <c r="CB185" s="340">
        <v>10</v>
      </c>
      <c r="CC185" s="249">
        <f>IF(ISBLANK(AL185),0,1)</f>
        <v>1</v>
      </c>
      <c r="CD185" s="414">
        <f>IF(ISBLANK(AM185),0,1)</f>
        <v>0</v>
      </c>
      <c r="CE185" s="414">
        <f>IF(ISBLANK(AN185),0,1)</f>
        <v>0</v>
      </c>
      <c r="CF185" s="414">
        <f>IF(ISBLANK(AO185),0,1)</f>
        <v>0</v>
      </c>
      <c r="CG185" s="414">
        <f>IF(ISBLANK(AP185),0,1)</f>
        <v>0</v>
      </c>
      <c r="CH185" s="436">
        <f>IF(ISBLANK(AQ185),0,1)</f>
        <v>1</v>
      </c>
      <c r="CI185" s="435">
        <f>IF($W185="Dropped","-",DAYS360(X185,Y185,TRUE)/360)</f>
        <v>2.2972222222222221</v>
      </c>
      <c r="CJ185" s="416">
        <f>IF(OR($W185="Pipeline",$W185="Dropped"),"-",IF(OR($AA185="-",$AA185="n/a"),"-",DAYS360(Y185,AA185,TRUE)/360))</f>
        <v>0.14166666666666666</v>
      </c>
      <c r="CK185" s="416">
        <f>IF(OR($W185="Pipeline",$W185="Dropped"),"-",IF($AC185="-","-",IF(OR($AA185="-",$AA185="n/a"),DAYS360(Y185,AC185,TRUE)/360,DAYS360(AA185,AC185,TRUE)/360)))</f>
        <v>6.5472222222222225</v>
      </c>
      <c r="CL185" s="416">
        <f>IF(OR($W185="Pipeline",$W185="Dropped"),"-",IF($AC185="-","-",DAYS360(X185,AC185,TRUE)/360))</f>
        <v>8.9861111111111107</v>
      </c>
      <c r="CM185" s="437">
        <f>IF(OR($W185="Pipeline",$W185="Dropped"),"-",IF($AC185="-","-",DAYS360(AB185,AC185,TRUE)/360))</f>
        <v>1.6611111111111112</v>
      </c>
      <c r="CN185" s="344">
        <f>IF(W185="Closed",IF(AC185="-","-",YEAR(AC185)),"-")</f>
        <v>2007</v>
      </c>
      <c r="CO185" s="344" t="str">
        <f>IF(W185="Closed",IF(OR(BE185="S",BE185="MS",BE185="HS"),"S",IF(OR(BE185="U",BE185="MU",BE185="HU"),"U",IF(OR(BE185="NA",BE185="NR",BE185="NV",BE185="?",BE185="#"),"NR","-"))),"-")</f>
        <v>U</v>
      </c>
      <c r="CP185" s="249">
        <v>3</v>
      </c>
      <c r="CQ185" s="414">
        <v>1</v>
      </c>
      <c r="CR185" s="414">
        <v>1</v>
      </c>
      <c r="CS185" s="414">
        <v>1</v>
      </c>
      <c r="CT185" s="414">
        <v>0</v>
      </c>
      <c r="CU185" s="436">
        <v>3</v>
      </c>
      <c r="CV185" s="432" t="str">
        <f>IF(OR(DC185="-",DC185="",DC185="n/a"),"-",HYPERLINK(DC185,"PAD"))</f>
        <v>PAD</v>
      </c>
      <c r="CW185" s="417" t="str">
        <f>IF(OR(DD185="-",DD185="",DD185="n/a"),"-",HYPERLINK(DD185,"ICR"))</f>
        <v>ICR</v>
      </c>
      <c r="CX185" s="438" t="str">
        <f>IF(OR(DE185="-",DE185="",DE185="n/a"),"-",HYPERLINK(DE185,"IEG"))</f>
        <v>IEG</v>
      </c>
      <c r="CY185" s="687" t="str">
        <f>IF(OR(DF185="-",DF185="",DF185="n/a"),"-",HYPERLINK(DF185,"PPAR"))</f>
        <v>-</v>
      </c>
      <c r="CZ185" s="665" t="str">
        <f>IF(OR(DG185="-",DG185="",DG185="n/a"),"-",HYPERLINK(DG185,"PCR"))</f>
        <v>-</v>
      </c>
      <c r="DA185" s="665" t="str">
        <f>IF(OR(DH185="-",DH185="",DH185="n/a"),"-",HYPERLINK(DH185,"PP"))</f>
        <v>-</v>
      </c>
      <c r="DB185" s="688" t="str">
        <f>IF(OR(DI185="-",DI185="",DI185="n/a"),"-",HYPERLINK(DI185,"TA"))</f>
        <v>-</v>
      </c>
      <c r="DC185" s="897" t="s">
        <v>10991</v>
      </c>
      <c r="DD185" s="897" t="s">
        <v>10992</v>
      </c>
      <c r="DE185" s="897" t="s">
        <v>10993</v>
      </c>
      <c r="DF185" s="897" t="s">
        <v>33</v>
      </c>
      <c r="DG185" s="897" t="s">
        <v>33</v>
      </c>
      <c r="DH185" s="897" t="s">
        <v>33</v>
      </c>
      <c r="DI185" s="897" t="s">
        <v>33</v>
      </c>
      <c r="DJ185" s="734"/>
    </row>
    <row r="186" spans="1:114" ht="14.1" customHeight="1" x14ac:dyDescent="0.25">
      <c r="A186" s="702">
        <f>ROW()-1</f>
        <v>185</v>
      </c>
      <c r="B186" s="710" t="s">
        <v>4972</v>
      </c>
      <c r="C186" s="711" t="str">
        <f>HYPERLINK(E186,"OP")</f>
        <v>OP</v>
      </c>
      <c r="D186" s="711" t="str">
        <f>HYPERLINK(F186,"Prj")</f>
        <v>Prj</v>
      </c>
      <c r="E186" s="663" t="s">
        <v>7231</v>
      </c>
      <c r="F186" s="422" t="s">
        <v>5869</v>
      </c>
      <c r="G186" s="414" t="s">
        <v>33</v>
      </c>
      <c r="H186" s="414" t="s">
        <v>33</v>
      </c>
      <c r="I186" s="694" t="s">
        <v>33</v>
      </c>
      <c r="J186" s="697" t="s">
        <v>4973</v>
      </c>
      <c r="K186" s="727" t="s">
        <v>33</v>
      </c>
      <c r="L186" s="736" t="s">
        <v>245</v>
      </c>
      <c r="M186" s="697" t="s">
        <v>246</v>
      </c>
      <c r="N186" s="736" t="s">
        <v>18</v>
      </c>
      <c r="O186" s="736" t="s">
        <v>30</v>
      </c>
      <c r="P186" s="1080" t="s">
        <v>1419</v>
      </c>
      <c r="Q186" s="1074" t="s">
        <v>33</v>
      </c>
      <c r="R186" s="698" t="s">
        <v>33</v>
      </c>
      <c r="S186" s="1041" t="s">
        <v>33</v>
      </c>
      <c r="T186" s="908" t="s">
        <v>3892</v>
      </c>
      <c r="U186" s="905" t="s">
        <v>575</v>
      </c>
      <c r="V186" s="905" t="s">
        <v>612</v>
      </c>
      <c r="W186" s="1068" t="s">
        <v>1773</v>
      </c>
      <c r="X186" s="1064">
        <v>35853</v>
      </c>
      <c r="Y186" s="1066">
        <v>36979</v>
      </c>
      <c r="Z186" s="1046">
        <v>2001</v>
      </c>
      <c r="AA186" s="1064">
        <v>37187</v>
      </c>
      <c r="AB186" s="1065">
        <v>39263</v>
      </c>
      <c r="AC186" s="1066">
        <v>39813</v>
      </c>
      <c r="AD186" s="1049">
        <v>0</v>
      </c>
      <c r="AE186" s="746">
        <v>30.6</v>
      </c>
      <c r="AF186" s="744">
        <v>0</v>
      </c>
      <c r="AG186" s="690">
        <v>30.6</v>
      </c>
      <c r="AH186" s="747">
        <v>8.65</v>
      </c>
      <c r="AI186" s="744">
        <v>0</v>
      </c>
      <c r="AJ186" s="1101">
        <v>20.63272057</v>
      </c>
      <c r="AK186" s="1102">
        <v>24.707236439999999</v>
      </c>
      <c r="AL186" s="1085"/>
      <c r="AM186" s="632"/>
      <c r="AN186" s="632">
        <v>9</v>
      </c>
      <c r="AO186" s="632"/>
      <c r="AP186" s="632"/>
      <c r="AQ186" s="757"/>
      <c r="AR186" s="783" t="s">
        <v>5672</v>
      </c>
      <c r="AS186" s="784">
        <f>AT186+AU186</f>
        <v>3.66</v>
      </c>
      <c r="AT186" s="784">
        <v>3.66</v>
      </c>
      <c r="AU186" s="785">
        <v>0</v>
      </c>
      <c r="AV186" s="806" t="s">
        <v>5673</v>
      </c>
      <c r="AW186" s="697" t="s">
        <v>4974</v>
      </c>
      <c r="AX186" s="697" t="s">
        <v>4975</v>
      </c>
      <c r="AY186" s="823">
        <v>39819</v>
      </c>
      <c r="AZ186" s="736" t="s">
        <v>22</v>
      </c>
      <c r="BA186" s="736" t="s">
        <v>22</v>
      </c>
      <c r="BB186" s="840" t="s">
        <v>112</v>
      </c>
      <c r="BC186" s="841" t="s">
        <v>112</v>
      </c>
      <c r="BD186" s="842" t="s">
        <v>112</v>
      </c>
      <c r="BE186" s="840" t="s">
        <v>112</v>
      </c>
      <c r="BF186" s="841" t="s">
        <v>112</v>
      </c>
      <c r="BG186" s="842" t="s">
        <v>112</v>
      </c>
      <c r="BH186" s="905" t="s">
        <v>4487</v>
      </c>
      <c r="BI186" s="903" t="s">
        <v>4683</v>
      </c>
      <c r="BJ186" s="905" t="s">
        <v>0</v>
      </c>
      <c r="BK186" s="903" t="s">
        <v>0</v>
      </c>
      <c r="BL186" s="905" t="s">
        <v>0</v>
      </c>
      <c r="BM186" s="903" t="s">
        <v>0</v>
      </c>
      <c r="BN186" s="905" t="s">
        <v>0</v>
      </c>
      <c r="BO186" s="903" t="s">
        <v>0</v>
      </c>
      <c r="BP186" s="905" t="s">
        <v>0</v>
      </c>
      <c r="BQ186" s="903" t="s">
        <v>0</v>
      </c>
      <c r="BR186" s="909">
        <v>31</v>
      </c>
      <c r="BS186" s="903" t="s">
        <v>4579</v>
      </c>
      <c r="BT186" s="909">
        <v>32</v>
      </c>
      <c r="BU186" s="903" t="s">
        <v>4555</v>
      </c>
      <c r="BV186" s="909">
        <v>33</v>
      </c>
      <c r="BW186" s="903" t="s">
        <v>4498</v>
      </c>
      <c r="BX186" s="909">
        <v>35</v>
      </c>
      <c r="BY186" s="903" t="s">
        <v>4556</v>
      </c>
      <c r="BZ186" s="909">
        <v>59</v>
      </c>
      <c r="CA186" s="903" t="s">
        <v>4510</v>
      </c>
      <c r="CB186" s="340">
        <v>10</v>
      </c>
      <c r="CC186" s="249">
        <f>IF(ISBLANK(AL186),0,1)</f>
        <v>0</v>
      </c>
      <c r="CD186" s="414">
        <f>IF(ISBLANK(AM186),0,1)</f>
        <v>0</v>
      </c>
      <c r="CE186" s="414">
        <f>IF(ISBLANK(AN186),0,1)</f>
        <v>1</v>
      </c>
      <c r="CF186" s="414">
        <f>IF(ISBLANK(AO186),0,1)</f>
        <v>0</v>
      </c>
      <c r="CG186" s="414">
        <f>IF(ISBLANK(AP186),0,1)</f>
        <v>0</v>
      </c>
      <c r="CH186" s="436">
        <f>IF(ISBLANK(AQ186),0,1)</f>
        <v>0</v>
      </c>
      <c r="CI186" s="435">
        <f>IF($W186="Dropped","-",DAYS360(X186,Y186,TRUE)/360)</f>
        <v>3.088888888888889</v>
      </c>
      <c r="CJ186" s="416">
        <f>IF(OR($W186="Pipeline",$W186="Dropped"),"-",IF(OR($AA186="-",$AA186="n/a"),"-",DAYS360(Y186,AA186,TRUE)/360))</f>
        <v>0.56666666666666665</v>
      </c>
      <c r="CK186" s="416">
        <f>IF(OR($W186="Pipeline",$W186="Dropped"),"-",IF($AC186="-","-",IF(OR($AA186="-",$AA186="n/a"),DAYS360(Y186,AC186,TRUE)/360,DAYS360(AA186,AC186,TRUE)/360)))</f>
        <v>7.1861111111111109</v>
      </c>
      <c r="CL186" s="416">
        <f>IF(OR($W186="Pipeline",$W186="Dropped"),"-",IF($AC186="-","-",DAYS360(X186,AC186,TRUE)/360))</f>
        <v>10.841666666666667</v>
      </c>
      <c r="CM186" s="437">
        <f>IF(OR($W186="Pipeline",$W186="Dropped"),"-",IF($AC186="-","-",DAYS360(AB186,AC186,TRUE)/360))</f>
        <v>1.5</v>
      </c>
      <c r="CN186" s="344">
        <f>IF(W186="Closed",IF(AC186="-","-",YEAR(AC186)),"-")</f>
        <v>2008</v>
      </c>
      <c r="CO186" s="344" t="str">
        <f>IF(W186="Closed",IF(OR(BE186="S",BE186="MS",BE186="HS"),"S",IF(OR(BE186="U",BE186="MU",BE186="HU"),"U",IF(OR(BE186="NA",BE186="NR",BE186="NV",BE186="?",BE186="#"),"NR","-"))),"-")</f>
        <v>U</v>
      </c>
      <c r="CP186" s="249">
        <v>3</v>
      </c>
      <c r="CQ186" s="414">
        <v>3</v>
      </c>
      <c r="CR186" s="414">
        <v>3</v>
      </c>
      <c r="CS186" s="414">
        <v>1</v>
      </c>
      <c r="CT186" s="414">
        <v>0</v>
      </c>
      <c r="CU186" s="436">
        <v>0</v>
      </c>
      <c r="CV186" s="432" t="str">
        <f>IF(OR(DC186="-",DC186="",DC186="n/a"),"-",HYPERLINK(DC186,"PAD"))</f>
        <v>PAD</v>
      </c>
      <c r="CW186" s="417" t="str">
        <f>IF(OR(DD186="-",DD186="",DD186="n/a"),"-",HYPERLINK(DD186,"ICR"))</f>
        <v>ICR</v>
      </c>
      <c r="CX186" s="438" t="str">
        <f>IF(OR(DE186="-",DE186="",DE186="n/a"),"-",HYPERLINK(DE186,"IEG"))</f>
        <v>IEG</v>
      </c>
      <c r="CY186" s="687" t="str">
        <f>IF(OR(DF186="-",DF186="",DF186="n/a"),"-",HYPERLINK(DF186,"PPAR"))</f>
        <v>-</v>
      </c>
      <c r="CZ186" s="665" t="str">
        <f>IF(OR(DG186="-",DG186="",DG186="n/a"),"-",HYPERLINK(DG186,"PCR"))</f>
        <v>-</v>
      </c>
      <c r="DA186" s="665" t="str">
        <f>IF(OR(DH186="-",DH186="",DH186="n/a"),"-",HYPERLINK(DH186,"PP"))</f>
        <v>-</v>
      </c>
      <c r="DB186" s="688" t="str">
        <f>IF(OR(DI186="-",DI186="",DI186="n/a"),"-",HYPERLINK(DI186,"TA"))</f>
        <v>-</v>
      </c>
      <c r="DC186" s="897" t="s">
        <v>10994</v>
      </c>
      <c r="DD186" s="897" t="s">
        <v>10995</v>
      </c>
      <c r="DE186" s="897" t="s">
        <v>10996</v>
      </c>
      <c r="DF186" s="897" t="s">
        <v>33</v>
      </c>
      <c r="DG186" s="897" t="s">
        <v>33</v>
      </c>
      <c r="DH186" s="897" t="s">
        <v>33</v>
      </c>
      <c r="DI186" s="897" t="s">
        <v>33</v>
      </c>
      <c r="DJ186" s="734"/>
    </row>
    <row r="187" spans="1:114" ht="14.1" customHeight="1" x14ac:dyDescent="0.25">
      <c r="A187" s="703">
        <f>ROW()-1</f>
        <v>186</v>
      </c>
      <c r="B187" s="710" t="s">
        <v>780</v>
      </c>
      <c r="C187" s="711" t="str">
        <f>HYPERLINK(E187,"OP")</f>
        <v>OP</v>
      </c>
      <c r="D187" s="711" t="str">
        <f>HYPERLINK(F187,"Prj")</f>
        <v>Prj</v>
      </c>
      <c r="E187" s="704" t="s">
        <v>6152</v>
      </c>
      <c r="F187" s="415" t="s">
        <v>6153</v>
      </c>
      <c r="G187" s="414" t="s">
        <v>33</v>
      </c>
      <c r="H187" s="414" t="s">
        <v>33</v>
      </c>
      <c r="I187" s="694" t="s">
        <v>33</v>
      </c>
      <c r="J187" s="686" t="s">
        <v>781</v>
      </c>
      <c r="K187" s="199" t="s">
        <v>33</v>
      </c>
      <c r="L187" s="693" t="s">
        <v>245</v>
      </c>
      <c r="M187" s="696" t="s">
        <v>246</v>
      </c>
      <c r="N187" s="732" t="s">
        <v>18</v>
      </c>
      <c r="O187" s="732" t="s">
        <v>30</v>
      </c>
      <c r="P187" s="1080" t="s">
        <v>1763</v>
      </c>
      <c r="Q187" s="1074" t="s">
        <v>33</v>
      </c>
      <c r="R187" s="698" t="s">
        <v>33</v>
      </c>
      <c r="S187" s="907" t="s">
        <v>10288</v>
      </c>
      <c r="T187" s="908" t="s">
        <v>3658</v>
      </c>
      <c r="U187" s="905" t="s">
        <v>575</v>
      </c>
      <c r="V187" s="905" t="s">
        <v>10389</v>
      </c>
      <c r="W187" s="1068" t="s">
        <v>1773</v>
      </c>
      <c r="X187" s="1064">
        <v>36962</v>
      </c>
      <c r="Y187" s="1066">
        <v>37327</v>
      </c>
      <c r="Z187" s="1046">
        <v>2002</v>
      </c>
      <c r="AA187" s="1064">
        <v>37377</v>
      </c>
      <c r="AB187" s="1065">
        <v>39082</v>
      </c>
      <c r="AC187" s="1066">
        <v>39629</v>
      </c>
      <c r="AD187" s="638">
        <v>0</v>
      </c>
      <c r="AE187" s="639">
        <v>120.9008</v>
      </c>
      <c r="AF187" s="744">
        <v>0</v>
      </c>
      <c r="AG187" s="690">
        <v>120.9008</v>
      </c>
      <c r="AH187" s="747">
        <v>23.486899999999999</v>
      </c>
      <c r="AI187" s="744">
        <v>0</v>
      </c>
      <c r="AJ187" s="1099">
        <v>89.783193990000001</v>
      </c>
      <c r="AK187" s="1100">
        <v>101.14453343</v>
      </c>
      <c r="AL187" s="646"/>
      <c r="AM187" s="647"/>
      <c r="AN187" s="647">
        <v>2</v>
      </c>
      <c r="AO187" s="647"/>
      <c r="AP187" s="647"/>
      <c r="AQ187" s="648"/>
      <c r="AR187" s="779" t="s">
        <v>4076</v>
      </c>
      <c r="AS187" s="781">
        <f>AT187+AU187</f>
        <v>14.3</v>
      </c>
      <c r="AT187" s="781">
        <v>14.3</v>
      </c>
      <c r="AU187" s="782">
        <v>0</v>
      </c>
      <c r="AV187" s="686" t="s">
        <v>4077</v>
      </c>
      <c r="AW187" s="686" t="s">
        <v>2041</v>
      </c>
      <c r="AX187" s="686" t="s">
        <v>2310</v>
      </c>
      <c r="AY187" s="819">
        <v>39626</v>
      </c>
      <c r="AZ187" s="721" t="s">
        <v>26</v>
      </c>
      <c r="BA187" s="721" t="s">
        <v>26</v>
      </c>
      <c r="BB187" s="625" t="s">
        <v>26</v>
      </c>
      <c r="BC187" s="626" t="s">
        <v>26</v>
      </c>
      <c r="BD187" s="633" t="s">
        <v>26</v>
      </c>
      <c r="BE187" s="625" t="s">
        <v>22</v>
      </c>
      <c r="BF187" s="626" t="s">
        <v>22</v>
      </c>
      <c r="BG187" s="633" t="s">
        <v>22</v>
      </c>
      <c r="BH187" s="905" t="s">
        <v>4515</v>
      </c>
      <c r="BI187" s="903" t="s">
        <v>4704</v>
      </c>
      <c r="BJ187" s="905" t="s">
        <v>13077</v>
      </c>
      <c r="BK187" s="903" t="s">
        <v>9680</v>
      </c>
      <c r="BL187" s="905" t="s">
        <v>4493</v>
      </c>
      <c r="BM187" s="903" t="s">
        <v>4705</v>
      </c>
      <c r="BN187" s="905" t="s">
        <v>4485</v>
      </c>
      <c r="BO187" s="903" t="s">
        <v>10472</v>
      </c>
      <c r="BP187" s="905" t="s">
        <v>0</v>
      </c>
      <c r="BQ187" s="903" t="s">
        <v>0</v>
      </c>
      <c r="BR187" s="909">
        <v>59</v>
      </c>
      <c r="BS187" s="903" t="s">
        <v>4510</v>
      </c>
      <c r="BT187" s="909">
        <v>65</v>
      </c>
      <c r="BU187" s="903" t="s">
        <v>4509</v>
      </c>
      <c r="BV187" s="909">
        <v>54</v>
      </c>
      <c r="BW187" s="903" t="s">
        <v>4553</v>
      </c>
      <c r="BX187" s="909">
        <v>78</v>
      </c>
      <c r="BY187" s="903" t="s">
        <v>4511</v>
      </c>
      <c r="BZ187" s="905" t="s">
        <v>0</v>
      </c>
      <c r="CA187" s="903" t="s">
        <v>4492</v>
      </c>
      <c r="CB187" s="340">
        <v>10</v>
      </c>
      <c r="CC187" s="249">
        <f>IF(ISBLANK(AL187),0,1)</f>
        <v>0</v>
      </c>
      <c r="CD187" s="414">
        <f>IF(ISBLANK(AM187),0,1)</f>
        <v>0</v>
      </c>
      <c r="CE187" s="414">
        <f>IF(ISBLANK(AN187),0,1)</f>
        <v>1</v>
      </c>
      <c r="CF187" s="414">
        <f>IF(ISBLANK(AO187),0,1)</f>
        <v>0</v>
      </c>
      <c r="CG187" s="414">
        <f>IF(ISBLANK(AP187),0,1)</f>
        <v>0</v>
      </c>
      <c r="CH187" s="436">
        <f>IF(ISBLANK(AQ187),0,1)</f>
        <v>0</v>
      </c>
      <c r="CI187" s="435">
        <f>IF($W187="Dropped","-",DAYS360(X187,Y187,TRUE)/360)</f>
        <v>1</v>
      </c>
      <c r="CJ187" s="416">
        <f>IF(OR($W187="Pipeline",$W187="Dropped"),"-",IF(OR($AA187="-",$AA187="n/a"),"-",DAYS360(Y187,AA187,TRUE)/360))</f>
        <v>0.1361111111111111</v>
      </c>
      <c r="CK187" s="416">
        <f>IF(OR($W187="Pipeline",$W187="Dropped"),"-",IF($AC187="-","-",IF(OR($AA187="-",$AA187="n/a"),DAYS360(Y187,AC187,TRUE)/360,DAYS360(AA187,AC187,TRUE)/360)))</f>
        <v>6.1638888888888888</v>
      </c>
      <c r="CL187" s="416">
        <f>IF(OR($W187="Pipeline",$W187="Dropped"),"-",IF($AC187="-","-",DAYS360(X187,AC187,TRUE)/360))</f>
        <v>7.3</v>
      </c>
      <c r="CM187" s="437">
        <f>IF(OR($W187="Pipeline",$W187="Dropped"),"-",IF($AC187="-","-",DAYS360(AB187,AC187,TRUE)/360))</f>
        <v>1.5</v>
      </c>
      <c r="CN187" s="344">
        <f>IF(W187="Closed",IF(AC187="-","-",YEAR(AC187)),"-")</f>
        <v>2008</v>
      </c>
      <c r="CO187" s="344" t="str">
        <f>IF(W187="Closed",IF(OR(BE187="S",BE187="MS",BE187="HS"),"S",IF(OR(BE187="U",BE187="MU",BE187="HU"),"U",IF(OR(BE187="NA",BE187="NR",BE187="NV",BE187="?",BE187="#"),"NR","-"))),"-")</f>
        <v>S</v>
      </c>
      <c r="CP187" s="249">
        <v>1</v>
      </c>
      <c r="CQ187" s="414">
        <v>2</v>
      </c>
      <c r="CR187" s="414">
        <v>1</v>
      </c>
      <c r="CS187" s="414">
        <v>0</v>
      </c>
      <c r="CT187" s="414">
        <v>0</v>
      </c>
      <c r="CU187" s="436">
        <v>0</v>
      </c>
      <c r="CV187" s="432" t="str">
        <f>IF(OR(DC187="-",DC187="",DC187="n/a"),"-",HYPERLINK(DC187,"PAD"))</f>
        <v>PAD</v>
      </c>
      <c r="CW187" s="417" t="str">
        <f>IF(OR(DD187="-",DD187="",DD187="n/a"),"-",HYPERLINK(DD187,"ICR"))</f>
        <v>ICR</v>
      </c>
      <c r="CX187" s="438" t="str">
        <f>IF(OR(DE187="-",DE187="",DE187="n/a"),"-",HYPERLINK(DE187,"IEG"))</f>
        <v>IEG</v>
      </c>
      <c r="CY187" s="687" t="str">
        <f>IF(OR(DF187="-",DF187="",DF187="n/a"),"-",HYPERLINK(DF187,"PPAR"))</f>
        <v>-</v>
      </c>
      <c r="CZ187" s="665" t="str">
        <f>IF(OR(DG187="-",DG187="",DG187="n/a"),"-",HYPERLINK(DG187,"PCR"))</f>
        <v>-</v>
      </c>
      <c r="DA187" s="665" t="str">
        <f>IF(OR(DH187="-",DH187="",DH187="n/a"),"-",HYPERLINK(DH187,"PP"))</f>
        <v>-</v>
      </c>
      <c r="DB187" s="688" t="str">
        <f>IF(OR(DI187="-",DI187="",DI187="n/a"),"-",HYPERLINK(DI187,"TA"))</f>
        <v>-</v>
      </c>
      <c r="DC187" s="897" t="s">
        <v>10997</v>
      </c>
      <c r="DD187" s="897" t="s">
        <v>10998</v>
      </c>
      <c r="DE187" s="897" t="s">
        <v>10999</v>
      </c>
      <c r="DF187" s="897" t="s">
        <v>33</v>
      </c>
      <c r="DG187" s="897" t="s">
        <v>33</v>
      </c>
      <c r="DH187" s="897" t="s">
        <v>33</v>
      </c>
      <c r="DI187" s="897" t="s">
        <v>33</v>
      </c>
      <c r="DJ187" s="734"/>
    </row>
    <row r="188" spans="1:114" ht="14.1" customHeight="1" x14ac:dyDescent="0.25">
      <c r="A188" s="702">
        <f>ROW()-1</f>
        <v>187</v>
      </c>
      <c r="B188" s="710" t="s">
        <v>886</v>
      </c>
      <c r="C188" s="711" t="str">
        <f>HYPERLINK(E188,"OP")</f>
        <v>OP</v>
      </c>
      <c r="D188" s="711" t="str">
        <f>HYPERLINK(F188,"Prj")</f>
        <v>Prj</v>
      </c>
      <c r="E188" s="704" t="s">
        <v>6154</v>
      </c>
      <c r="F188" s="415" t="s">
        <v>6155</v>
      </c>
      <c r="G188" s="414" t="s">
        <v>33</v>
      </c>
      <c r="H188" s="414" t="s">
        <v>33</v>
      </c>
      <c r="I188" s="694" t="s">
        <v>33</v>
      </c>
      <c r="J188" s="686" t="s">
        <v>887</v>
      </c>
      <c r="K188" s="199" t="s">
        <v>33</v>
      </c>
      <c r="L188" s="693" t="s">
        <v>245</v>
      </c>
      <c r="M188" s="696" t="s">
        <v>255</v>
      </c>
      <c r="N188" s="732" t="s">
        <v>18</v>
      </c>
      <c r="O188" s="732" t="s">
        <v>30</v>
      </c>
      <c r="P188" s="1080" t="s">
        <v>1763</v>
      </c>
      <c r="Q188" s="1074" t="s">
        <v>33</v>
      </c>
      <c r="R188" s="698" t="s">
        <v>33</v>
      </c>
      <c r="S188" s="907" t="s">
        <v>10288</v>
      </c>
      <c r="T188" s="908" t="s">
        <v>3642</v>
      </c>
      <c r="U188" s="905" t="s">
        <v>731</v>
      </c>
      <c r="V188" s="905" t="s">
        <v>10389</v>
      </c>
      <c r="W188" s="1068" t="s">
        <v>1773</v>
      </c>
      <c r="X188" s="1064">
        <v>35864</v>
      </c>
      <c r="Y188" s="1066">
        <v>36319</v>
      </c>
      <c r="Z188" s="1046">
        <v>1999</v>
      </c>
      <c r="AA188" s="1064">
        <v>36433</v>
      </c>
      <c r="AB188" s="1065">
        <v>38352</v>
      </c>
      <c r="AC188" s="1066">
        <v>38717</v>
      </c>
      <c r="AD188" s="638">
        <v>0</v>
      </c>
      <c r="AE188" s="639">
        <v>85.7</v>
      </c>
      <c r="AF188" s="744">
        <v>0</v>
      </c>
      <c r="AG188" s="690">
        <v>85.7</v>
      </c>
      <c r="AH188" s="747" t="s">
        <v>33</v>
      </c>
      <c r="AI188" s="744">
        <v>0</v>
      </c>
      <c r="AJ188" s="1099">
        <v>85.7</v>
      </c>
      <c r="AK188" s="1100">
        <v>84.433581910000001</v>
      </c>
      <c r="AL188" s="646"/>
      <c r="AM188" s="647"/>
      <c r="AN188" s="647">
        <v>2</v>
      </c>
      <c r="AO188" s="647"/>
      <c r="AP188" s="647"/>
      <c r="AQ188" s="648"/>
      <c r="AR188" s="779" t="s">
        <v>4078</v>
      </c>
      <c r="AS188" s="781">
        <f>AT188+AU188</f>
        <v>39.42</v>
      </c>
      <c r="AT188" s="781">
        <v>30.42</v>
      </c>
      <c r="AU188" s="782">
        <v>9</v>
      </c>
      <c r="AV188" s="686" t="s">
        <v>3486</v>
      </c>
      <c r="AW188" s="686" t="s">
        <v>1993</v>
      </c>
      <c r="AX188" s="686" t="s">
        <v>2269</v>
      </c>
      <c r="AY188" s="819">
        <v>38701</v>
      </c>
      <c r="AZ188" s="721" t="s">
        <v>45</v>
      </c>
      <c r="BA188" s="721" t="s">
        <v>45</v>
      </c>
      <c r="BB188" s="625" t="s">
        <v>112</v>
      </c>
      <c r="BC188" s="626" t="s">
        <v>26</v>
      </c>
      <c r="BD188" s="633" t="s">
        <v>33</v>
      </c>
      <c r="BE188" s="625" t="s">
        <v>45</v>
      </c>
      <c r="BF188" s="626" t="s">
        <v>26</v>
      </c>
      <c r="BG188" s="633" t="s">
        <v>26</v>
      </c>
      <c r="BH188" s="905" t="s">
        <v>4503</v>
      </c>
      <c r="BI188" s="903" t="s">
        <v>4703</v>
      </c>
      <c r="BJ188" s="905" t="s">
        <v>4525</v>
      </c>
      <c r="BK188" s="903" t="s">
        <v>10476</v>
      </c>
      <c r="BL188" s="905" t="s">
        <v>4493</v>
      </c>
      <c r="BM188" s="903" t="s">
        <v>4705</v>
      </c>
      <c r="BN188" s="905" t="s">
        <v>4530</v>
      </c>
      <c r="BO188" s="903" t="s">
        <v>10483</v>
      </c>
      <c r="BP188" s="905" t="s">
        <v>0</v>
      </c>
      <c r="BQ188" s="903" t="s">
        <v>0</v>
      </c>
      <c r="BR188" s="909">
        <v>65</v>
      </c>
      <c r="BS188" s="903" t="s">
        <v>4509</v>
      </c>
      <c r="BT188" s="909">
        <v>78</v>
      </c>
      <c r="BU188" s="903" t="s">
        <v>4511</v>
      </c>
      <c r="BV188" s="909">
        <v>57</v>
      </c>
      <c r="BW188" s="903" t="s">
        <v>4527</v>
      </c>
      <c r="BX188" s="909">
        <v>59</v>
      </c>
      <c r="BY188" s="903" t="s">
        <v>4510</v>
      </c>
      <c r="BZ188" s="909">
        <v>26</v>
      </c>
      <c r="CA188" s="903" t="s">
        <v>4517</v>
      </c>
      <c r="CB188" s="340">
        <v>10</v>
      </c>
      <c r="CC188" s="249">
        <f>IF(ISBLANK(AL188),0,1)</f>
        <v>0</v>
      </c>
      <c r="CD188" s="414">
        <f>IF(ISBLANK(AM188),0,1)</f>
        <v>0</v>
      </c>
      <c r="CE188" s="414">
        <f>IF(ISBLANK(AN188),0,1)</f>
        <v>1</v>
      </c>
      <c r="CF188" s="414">
        <f>IF(ISBLANK(AO188),0,1)</f>
        <v>0</v>
      </c>
      <c r="CG188" s="414">
        <f>IF(ISBLANK(AP188),0,1)</f>
        <v>0</v>
      </c>
      <c r="CH188" s="436">
        <f>IF(ISBLANK(AQ188),0,1)</f>
        <v>0</v>
      </c>
      <c r="CI188" s="435">
        <f>IF($W188="Dropped","-",DAYS360(X188,Y188,TRUE)/360)</f>
        <v>1.2444444444444445</v>
      </c>
      <c r="CJ188" s="416">
        <f>IF(OR($W188="Pipeline",$W188="Dropped"),"-",IF(OR($AA188="-",$AA188="n/a"),"-",DAYS360(Y188,AA188,TRUE)/360))</f>
        <v>0.31111111111111112</v>
      </c>
      <c r="CK188" s="416">
        <f>IF(OR($W188="Pipeline",$W188="Dropped"),"-",IF($AC188="-","-",IF(OR($AA188="-",$AA188="n/a"),DAYS360(Y188,AC188,TRUE)/360,DAYS360(AA188,AC188,TRUE)/360)))</f>
        <v>6.25</v>
      </c>
      <c r="CL188" s="416">
        <f>IF(OR($W188="Pipeline",$W188="Dropped"),"-",IF($AC188="-","-",DAYS360(X188,AC188,TRUE)/360))</f>
        <v>7.8055555555555554</v>
      </c>
      <c r="CM188" s="437">
        <f>IF(OR($W188="Pipeline",$W188="Dropped"),"-",IF($AC188="-","-",DAYS360(AB188,AC188,TRUE)/360))</f>
        <v>1</v>
      </c>
      <c r="CN188" s="344">
        <f>IF(W188="Closed",IF(AC188="-","-",YEAR(AC188)),"-")</f>
        <v>2005</v>
      </c>
      <c r="CO188" s="344" t="str">
        <f>IF(W188="Closed",IF(OR(BE188="S",BE188="MS",BE188="HS"),"S",IF(OR(BE188="U",BE188="MU",BE188="HU"),"U",IF(OR(BE188="NA",BE188="NR",BE188="NV",BE188="?",BE188="#"),"NR","-"))),"-")</f>
        <v>U</v>
      </c>
      <c r="CP188" s="249">
        <v>1</v>
      </c>
      <c r="CQ188" s="414">
        <v>2</v>
      </c>
      <c r="CR188" s="414">
        <v>5</v>
      </c>
      <c r="CS188" s="414">
        <v>0</v>
      </c>
      <c r="CT188" s="414">
        <v>0</v>
      </c>
      <c r="CU188" s="436">
        <v>0</v>
      </c>
      <c r="CV188" s="432" t="str">
        <f>IF(OR(DC188="-",DC188="",DC188="n/a"),"-",HYPERLINK(DC188,"PAD"))</f>
        <v>PAD</v>
      </c>
      <c r="CW188" s="417" t="str">
        <f>IF(OR(DD188="-",DD188="",DD188="n/a"),"-",HYPERLINK(DD188,"ICR"))</f>
        <v>ICR</v>
      </c>
      <c r="CX188" s="438" t="str">
        <f>IF(OR(DE188="-",DE188="",DE188="n/a"),"-",HYPERLINK(DE188,"IEG"))</f>
        <v>IEG</v>
      </c>
      <c r="CY188" s="687" t="str">
        <f>IF(OR(DF188="-",DF188="",DF188="n/a"),"-",HYPERLINK(DF188,"PPAR"))</f>
        <v>-</v>
      </c>
      <c r="CZ188" s="665" t="str">
        <f>IF(OR(DG188="-",DG188="",DG188="n/a"),"-",HYPERLINK(DG188,"PCR"))</f>
        <v>-</v>
      </c>
      <c r="DA188" s="665" t="str">
        <f>IF(OR(DH188="-",DH188="",DH188="n/a"),"-",HYPERLINK(DH188,"PP"))</f>
        <v>-</v>
      </c>
      <c r="DB188" s="688" t="str">
        <f>IF(OR(DI188="-",DI188="",DI188="n/a"),"-",HYPERLINK(DI188,"TA"))</f>
        <v>-</v>
      </c>
      <c r="DC188" s="897" t="s">
        <v>11000</v>
      </c>
      <c r="DD188" s="897" t="s">
        <v>11001</v>
      </c>
      <c r="DE188" s="897" t="s">
        <v>11002</v>
      </c>
      <c r="DF188" s="897" t="s">
        <v>33</v>
      </c>
      <c r="DG188" s="897" t="s">
        <v>33</v>
      </c>
      <c r="DH188" s="897" t="s">
        <v>33</v>
      </c>
      <c r="DI188" s="897" t="s">
        <v>33</v>
      </c>
      <c r="DJ188" s="806"/>
    </row>
    <row r="189" spans="1:114" ht="14.1" customHeight="1" x14ac:dyDescent="0.25">
      <c r="A189" s="702">
        <f>ROW()-1</f>
        <v>188</v>
      </c>
      <c r="B189" s="713" t="s">
        <v>8366</v>
      </c>
      <c r="C189" s="711" t="str">
        <f>HYPERLINK(E189,"OP")</f>
        <v>OP</v>
      </c>
      <c r="D189" s="711" t="str">
        <f>HYPERLINK(F189,"Prj")</f>
        <v>Prj</v>
      </c>
      <c r="E189" s="631" t="s">
        <v>8905</v>
      </c>
      <c r="F189" s="413" t="s">
        <v>8906</v>
      </c>
      <c r="G189" s="414" t="s">
        <v>33</v>
      </c>
      <c r="H189" s="414" t="s">
        <v>33</v>
      </c>
      <c r="I189" s="694" t="s">
        <v>33</v>
      </c>
      <c r="J189" s="697" t="s">
        <v>8367</v>
      </c>
      <c r="K189" s="727" t="s">
        <v>33</v>
      </c>
      <c r="L189" s="736" t="s">
        <v>245</v>
      </c>
      <c r="M189" s="697" t="s">
        <v>298</v>
      </c>
      <c r="N189" s="736" t="s">
        <v>18</v>
      </c>
      <c r="O189" s="736" t="s">
        <v>30</v>
      </c>
      <c r="P189" s="1080" t="s">
        <v>1742</v>
      </c>
      <c r="Q189" s="1074" t="s">
        <v>33</v>
      </c>
      <c r="R189" s="698" t="s">
        <v>33</v>
      </c>
      <c r="S189" s="1041" t="s">
        <v>33</v>
      </c>
      <c r="T189" s="908" t="s">
        <v>8368</v>
      </c>
      <c r="U189" s="905" t="s">
        <v>1776</v>
      </c>
      <c r="V189" s="905" t="s">
        <v>1417</v>
      </c>
      <c r="W189" s="1068" t="s">
        <v>1773</v>
      </c>
      <c r="X189" s="1064">
        <v>35749</v>
      </c>
      <c r="Y189" s="1066">
        <v>36487</v>
      </c>
      <c r="Z189" s="1046">
        <v>2000</v>
      </c>
      <c r="AA189" s="1064">
        <v>36577</v>
      </c>
      <c r="AB189" s="1065">
        <v>38352</v>
      </c>
      <c r="AC189" s="1066">
        <v>39263</v>
      </c>
      <c r="AD189" s="1049">
        <v>0</v>
      </c>
      <c r="AE189" s="746">
        <v>54.5</v>
      </c>
      <c r="AF189" s="744">
        <v>0</v>
      </c>
      <c r="AG189" s="690">
        <v>54.5</v>
      </c>
      <c r="AH189" s="747" t="s">
        <v>33</v>
      </c>
      <c r="AI189" s="744">
        <v>0</v>
      </c>
      <c r="AJ189" s="1101">
        <v>54.5</v>
      </c>
      <c r="AK189" s="1102">
        <v>51.903063160000002</v>
      </c>
      <c r="AL189" s="1085"/>
      <c r="AM189" s="632"/>
      <c r="AN189" s="632">
        <v>10</v>
      </c>
      <c r="AO189" s="632"/>
      <c r="AP189" s="632"/>
      <c r="AQ189" s="757"/>
      <c r="AR189" s="790" t="s">
        <v>9355</v>
      </c>
      <c r="AS189" s="784">
        <f>AT189+AU189</f>
        <v>7.8</v>
      </c>
      <c r="AT189" s="784">
        <v>7.8</v>
      </c>
      <c r="AU189" s="785">
        <v>0</v>
      </c>
      <c r="AV189" s="811" t="s">
        <v>9356</v>
      </c>
      <c r="AW189" s="697" t="s">
        <v>7429</v>
      </c>
      <c r="AX189" s="697" t="s">
        <v>8304</v>
      </c>
      <c r="AY189" s="823">
        <v>39255</v>
      </c>
      <c r="AZ189" s="736" t="s">
        <v>22</v>
      </c>
      <c r="BA189" s="736" t="s">
        <v>26</v>
      </c>
      <c r="BB189" s="840" t="s">
        <v>22</v>
      </c>
      <c r="BC189" s="841" t="s">
        <v>26</v>
      </c>
      <c r="BD189" s="842" t="s">
        <v>22</v>
      </c>
      <c r="BE189" s="840" t="s">
        <v>22</v>
      </c>
      <c r="BF189" s="841" t="s">
        <v>26</v>
      </c>
      <c r="BG189" s="842" t="s">
        <v>22</v>
      </c>
      <c r="BH189" s="905" t="s">
        <v>1374</v>
      </c>
      <c r="BI189" s="903" t="s">
        <v>4581</v>
      </c>
      <c r="BJ189" s="905" t="s">
        <v>4485</v>
      </c>
      <c r="BK189" s="903" t="s">
        <v>10472</v>
      </c>
      <c r="BL189" s="905" t="s">
        <v>13077</v>
      </c>
      <c r="BM189" s="903" t="s">
        <v>9680</v>
      </c>
      <c r="BN189" s="905" t="s">
        <v>4487</v>
      </c>
      <c r="BO189" s="903" t="s">
        <v>4683</v>
      </c>
      <c r="BP189" s="905" t="s">
        <v>0</v>
      </c>
      <c r="BQ189" s="903" t="s">
        <v>0</v>
      </c>
      <c r="BR189" s="909">
        <v>78</v>
      </c>
      <c r="BS189" s="903" t="s">
        <v>4511</v>
      </c>
      <c r="BT189" s="909">
        <v>73</v>
      </c>
      <c r="BU189" s="903" t="s">
        <v>4534</v>
      </c>
      <c r="BV189" s="909">
        <v>75</v>
      </c>
      <c r="BW189" s="903" t="s">
        <v>4595</v>
      </c>
      <c r="BX189" s="905" t="s">
        <v>0</v>
      </c>
      <c r="BY189" s="903" t="s">
        <v>4492</v>
      </c>
      <c r="BZ189" s="905" t="s">
        <v>0</v>
      </c>
      <c r="CA189" s="903" t="s">
        <v>4492</v>
      </c>
      <c r="CB189" s="340">
        <v>10</v>
      </c>
      <c r="CC189" s="249">
        <f>IF(ISBLANK(AL189),0,1)</f>
        <v>0</v>
      </c>
      <c r="CD189" s="414">
        <f>IF(ISBLANK(AM189),0,1)</f>
        <v>0</v>
      </c>
      <c r="CE189" s="414">
        <f>IF(ISBLANK(AN189),0,1)</f>
        <v>1</v>
      </c>
      <c r="CF189" s="414">
        <f>IF(ISBLANK(AO189),0,1)</f>
        <v>0</v>
      </c>
      <c r="CG189" s="414">
        <f>IF(ISBLANK(AP189),0,1)</f>
        <v>0</v>
      </c>
      <c r="CH189" s="436">
        <f>IF(ISBLANK(AQ189),0,1)</f>
        <v>0</v>
      </c>
      <c r="CI189" s="435">
        <f>IF($W189="Dropped","-",DAYS360(X189,Y189,TRUE)/360)</f>
        <v>2.0222222222222221</v>
      </c>
      <c r="CJ189" s="416">
        <f>IF(OR($W189="Pipeline",$W189="Dropped"),"-",IF(OR($AA189="-",$AA189="n/a"),"-",DAYS360(Y189,AA189,TRUE)/360))</f>
        <v>0.24444444444444444</v>
      </c>
      <c r="CK189" s="416">
        <f>IF(OR($W189="Pipeline",$W189="Dropped"),"-",IF($AC189="-","-",IF(OR($AA189="-",$AA189="n/a"),DAYS360(Y189,AC189,TRUE)/360,DAYS360(AA189,AC189,TRUE)/360)))</f>
        <v>7.3583333333333334</v>
      </c>
      <c r="CL189" s="416">
        <f>IF(OR($W189="Pipeline",$W189="Dropped"),"-",IF($AC189="-","-",DAYS360(X189,AC189,TRUE)/360))</f>
        <v>9.625</v>
      </c>
      <c r="CM189" s="437">
        <f>IF(OR($W189="Pipeline",$W189="Dropped"),"-",IF($AC189="-","-",DAYS360(AB189,AC189,TRUE)/360))</f>
        <v>2.5</v>
      </c>
      <c r="CN189" s="344">
        <f>IF(W189="Closed",IF(AC189="-","-",YEAR(AC189)),"-")</f>
        <v>2007</v>
      </c>
      <c r="CO189" s="344" t="str">
        <f>IF(W189="Closed",IF(OR(BE189="S",BE189="MS",BE189="HS"),"S",IF(OR(BE189="U",BE189="MU",BE189="HU"),"U",IF(OR(BE189="NA",BE189="NR",BE189="NV",BE189="?",BE189="#"),"NR","-"))),"-")</f>
        <v>S</v>
      </c>
      <c r="CP189" s="249">
        <v>2</v>
      </c>
      <c r="CQ189" s="414">
        <v>5</v>
      </c>
      <c r="CR189" s="414">
        <v>1</v>
      </c>
      <c r="CS189" s="414">
        <v>0</v>
      </c>
      <c r="CT189" s="414">
        <v>0</v>
      </c>
      <c r="CU189" s="436">
        <v>0</v>
      </c>
      <c r="CV189" s="432" t="str">
        <f>IF(OR(DC189="-",DC189="",DC189="n/a"),"-",HYPERLINK(DC189,"PAD"))</f>
        <v>PAD</v>
      </c>
      <c r="CW189" s="417" t="str">
        <f>IF(OR(DD189="-",DD189="",DD189="n/a"),"-",HYPERLINK(DD189,"ICR"))</f>
        <v>ICR</v>
      </c>
      <c r="CX189" s="438" t="str">
        <f>IF(OR(DE189="-",DE189="",DE189="n/a"),"-",HYPERLINK(DE189,"IEG"))</f>
        <v>IEG</v>
      </c>
      <c r="CY189" s="687" t="str">
        <f>IF(OR(DF189="-",DF189="",DF189="n/a"),"-",HYPERLINK(DF189,"PPAR"))</f>
        <v>-</v>
      </c>
      <c r="CZ189" s="665" t="str">
        <f>IF(OR(DG189="-",DG189="",DG189="n/a"),"-",HYPERLINK(DG189,"PCR"))</f>
        <v>-</v>
      </c>
      <c r="DA189" s="665" t="str">
        <f>IF(OR(DH189="-",DH189="",DH189="n/a"),"-",HYPERLINK(DH189,"PP"))</f>
        <v>-</v>
      </c>
      <c r="DB189" s="688" t="str">
        <f>IF(OR(DI189="-",DI189="",DI189="n/a"),"-",HYPERLINK(DI189,"TA"))</f>
        <v>-</v>
      </c>
      <c r="DC189" s="897" t="s">
        <v>11003</v>
      </c>
      <c r="DD189" s="897" t="s">
        <v>11004</v>
      </c>
      <c r="DE189" s="897" t="s">
        <v>11005</v>
      </c>
      <c r="DF189" s="897" t="s">
        <v>33</v>
      </c>
      <c r="DG189" s="897" t="s">
        <v>33</v>
      </c>
      <c r="DH189" s="897" t="s">
        <v>33</v>
      </c>
      <c r="DI189" s="897" t="s">
        <v>33</v>
      </c>
      <c r="DJ189" s="734"/>
    </row>
    <row r="190" spans="1:114" ht="14.1" customHeight="1" x14ac:dyDescent="0.25">
      <c r="A190" s="703">
        <f>ROW()-1</f>
        <v>189</v>
      </c>
      <c r="B190" s="710" t="s">
        <v>926</v>
      </c>
      <c r="C190" s="711" t="str">
        <f>HYPERLINK(E190,"OP")</f>
        <v>OP</v>
      </c>
      <c r="D190" s="711" t="str">
        <f>HYPERLINK(F190,"Prj")</f>
        <v>Prj</v>
      </c>
      <c r="E190" s="704" t="s">
        <v>6156</v>
      </c>
      <c r="F190" s="415" t="s">
        <v>6157</v>
      </c>
      <c r="G190" s="414" t="s">
        <v>33</v>
      </c>
      <c r="H190" s="414" t="s">
        <v>33</v>
      </c>
      <c r="I190" s="694" t="s">
        <v>33</v>
      </c>
      <c r="J190" s="686" t="s">
        <v>927</v>
      </c>
      <c r="K190" s="199" t="s">
        <v>33</v>
      </c>
      <c r="L190" s="693" t="s">
        <v>231</v>
      </c>
      <c r="M190" s="696" t="s">
        <v>603</v>
      </c>
      <c r="N190" s="732" t="s">
        <v>18</v>
      </c>
      <c r="O190" s="732" t="s">
        <v>30</v>
      </c>
      <c r="P190" s="1080" t="s">
        <v>1763</v>
      </c>
      <c r="Q190" s="1074" t="s">
        <v>33</v>
      </c>
      <c r="R190" s="698" t="s">
        <v>3888</v>
      </c>
      <c r="S190" s="907" t="s">
        <v>10285</v>
      </c>
      <c r="T190" s="908" t="s">
        <v>3659</v>
      </c>
      <c r="U190" s="905" t="s">
        <v>1782</v>
      </c>
      <c r="V190" s="905" t="s">
        <v>10386</v>
      </c>
      <c r="W190" s="1068" t="s">
        <v>1773</v>
      </c>
      <c r="X190" s="1064">
        <v>35564</v>
      </c>
      <c r="Y190" s="1066">
        <v>36615</v>
      </c>
      <c r="Z190" s="1046">
        <v>2000</v>
      </c>
      <c r="AA190" s="1064">
        <v>36805</v>
      </c>
      <c r="AB190" s="1065">
        <v>38717</v>
      </c>
      <c r="AC190" s="1066">
        <v>40178</v>
      </c>
      <c r="AD190" s="638">
        <v>56.57</v>
      </c>
      <c r="AE190" s="639">
        <v>0</v>
      </c>
      <c r="AF190" s="744">
        <v>0</v>
      </c>
      <c r="AG190" s="690">
        <v>56.57</v>
      </c>
      <c r="AH190" s="747" t="s">
        <v>33</v>
      </c>
      <c r="AI190" s="744">
        <v>0</v>
      </c>
      <c r="AJ190" s="1099">
        <v>44.58</v>
      </c>
      <c r="AK190" s="1100">
        <v>42.567463230000001</v>
      </c>
      <c r="AL190" s="646"/>
      <c r="AM190" s="647"/>
      <c r="AN190" s="647">
        <v>2</v>
      </c>
      <c r="AO190" s="647"/>
      <c r="AP190" s="647"/>
      <c r="AQ190" s="648"/>
      <c r="AR190" s="779" t="s">
        <v>4079</v>
      </c>
      <c r="AS190" s="781">
        <f>AT190+AU190</f>
        <v>9.8000000000000007</v>
      </c>
      <c r="AT190" s="781">
        <v>9.8000000000000007</v>
      </c>
      <c r="AU190" s="782">
        <v>0</v>
      </c>
      <c r="AV190" s="686" t="s">
        <v>4080</v>
      </c>
      <c r="AW190" s="686" t="s">
        <v>1986</v>
      </c>
      <c r="AX190" s="686" t="s">
        <v>2259</v>
      </c>
      <c r="AY190" s="819">
        <v>40170</v>
      </c>
      <c r="AZ190" s="721" t="s">
        <v>26</v>
      </c>
      <c r="BA190" s="721" t="s">
        <v>22</v>
      </c>
      <c r="BB190" s="625" t="s">
        <v>45</v>
      </c>
      <c r="BC190" s="626" t="s">
        <v>22</v>
      </c>
      <c r="BD190" s="633" t="s">
        <v>45</v>
      </c>
      <c r="BE190" s="625" t="s">
        <v>45</v>
      </c>
      <c r="BF190" s="626" t="s">
        <v>45</v>
      </c>
      <c r="BG190" s="633" t="s">
        <v>45</v>
      </c>
      <c r="BH190" s="905" t="s">
        <v>4518</v>
      </c>
      <c r="BI190" s="903" t="s">
        <v>10475</v>
      </c>
      <c r="BJ190" s="905" t="s">
        <v>0</v>
      </c>
      <c r="BK190" s="903" t="s">
        <v>0</v>
      </c>
      <c r="BL190" s="905" t="s">
        <v>0</v>
      </c>
      <c r="BM190" s="903" t="s">
        <v>0</v>
      </c>
      <c r="BN190" s="905" t="s">
        <v>0</v>
      </c>
      <c r="BO190" s="903" t="s">
        <v>0</v>
      </c>
      <c r="BP190" s="905" t="s">
        <v>0</v>
      </c>
      <c r="BQ190" s="903" t="s">
        <v>0</v>
      </c>
      <c r="BR190" s="909">
        <v>25</v>
      </c>
      <c r="BS190" s="903" t="s">
        <v>4489</v>
      </c>
      <c r="BT190" s="909">
        <v>71</v>
      </c>
      <c r="BU190" s="903" t="s">
        <v>4521</v>
      </c>
      <c r="BV190" s="905" t="s">
        <v>0</v>
      </c>
      <c r="BW190" s="903" t="s">
        <v>4492</v>
      </c>
      <c r="BX190" s="905" t="s">
        <v>0</v>
      </c>
      <c r="BY190" s="903" t="s">
        <v>4492</v>
      </c>
      <c r="BZ190" s="905" t="s">
        <v>0</v>
      </c>
      <c r="CA190" s="903" t="s">
        <v>4492</v>
      </c>
      <c r="CB190" s="340">
        <v>10</v>
      </c>
      <c r="CC190" s="249">
        <f>IF(ISBLANK(AL190),0,1)</f>
        <v>0</v>
      </c>
      <c r="CD190" s="414">
        <f>IF(ISBLANK(AM190),0,1)</f>
        <v>0</v>
      </c>
      <c r="CE190" s="414">
        <f>IF(ISBLANK(AN190),0,1)</f>
        <v>1</v>
      </c>
      <c r="CF190" s="414">
        <f>IF(ISBLANK(AO190),0,1)</f>
        <v>0</v>
      </c>
      <c r="CG190" s="414">
        <f>IF(ISBLANK(AP190),0,1)</f>
        <v>0</v>
      </c>
      <c r="CH190" s="436">
        <f>IF(ISBLANK(AQ190),0,1)</f>
        <v>0</v>
      </c>
      <c r="CI190" s="435">
        <f>IF($W190="Dropped","-",DAYS360(X190,Y190,TRUE)/360)</f>
        <v>2.8777777777777778</v>
      </c>
      <c r="CJ190" s="416">
        <f>IF(OR($W190="Pipeline",$W190="Dropped"),"-",IF(OR($AA190="-",$AA190="n/a"),"-",DAYS360(Y190,AA190,TRUE)/360))</f>
        <v>0.51666666666666672</v>
      </c>
      <c r="CK190" s="416">
        <f>IF(OR($W190="Pipeline",$W190="Dropped"),"-",IF($AC190="-","-",IF(OR($AA190="-",$AA190="n/a"),DAYS360(Y190,AC190,TRUE)/360,DAYS360(AA190,AC190,TRUE)/360)))</f>
        <v>9.2333333333333325</v>
      </c>
      <c r="CL190" s="416">
        <f>IF(OR($W190="Pipeline",$W190="Dropped"),"-",IF($AC190="-","-",DAYS360(X190,AC190,TRUE)/360))</f>
        <v>12.627777777777778</v>
      </c>
      <c r="CM190" s="437">
        <f>IF(OR($W190="Pipeline",$W190="Dropped"),"-",IF($AC190="-","-",DAYS360(AB190,AC190,TRUE)/360))</f>
        <v>4</v>
      </c>
      <c r="CN190" s="344">
        <f>IF(W190="Closed",IF(AC190="-","-",YEAR(AC190)),"-")</f>
        <v>2009</v>
      </c>
      <c r="CO190" s="344" t="str">
        <f>IF(W190="Closed",IF(OR(BE190="S",BE190="MS",BE190="HS"),"S",IF(OR(BE190="U",BE190="MU",BE190="HU"),"U",IF(OR(BE190="NA",BE190="NR",BE190="NV",BE190="?",BE190="#"),"NR","-"))),"-")</f>
        <v>U</v>
      </c>
      <c r="CP190" s="249">
        <v>3</v>
      </c>
      <c r="CQ190" s="414">
        <v>8</v>
      </c>
      <c r="CR190" s="414">
        <v>7</v>
      </c>
      <c r="CS190" s="414">
        <v>0</v>
      </c>
      <c r="CT190" s="414">
        <v>0</v>
      </c>
      <c r="CU190" s="436">
        <v>0</v>
      </c>
      <c r="CV190" s="432" t="str">
        <f>IF(OR(DC190="-",DC190="",DC190="n/a"),"-",HYPERLINK(DC190,"PAD"))</f>
        <v>PAD</v>
      </c>
      <c r="CW190" s="417" t="str">
        <f>IF(OR(DD190="-",DD190="",DD190="n/a"),"-",HYPERLINK(DD190,"ICR"))</f>
        <v>ICR</v>
      </c>
      <c r="CX190" s="438" t="str">
        <f>IF(OR(DE190="-",DE190="",DE190="n/a"),"-",HYPERLINK(DE190,"IEG"))</f>
        <v>IEG</v>
      </c>
      <c r="CY190" s="687" t="str">
        <f>IF(OR(DF190="-",DF190="",DF190="n/a"),"-",HYPERLINK(DF190,"PPAR"))</f>
        <v>-</v>
      </c>
      <c r="CZ190" s="665" t="str">
        <f>IF(OR(DG190="-",DG190="",DG190="n/a"),"-",HYPERLINK(DG190,"PCR"))</f>
        <v>-</v>
      </c>
      <c r="DA190" s="665" t="str">
        <f>IF(OR(DH190="-",DH190="",DH190="n/a"),"-",HYPERLINK(DH190,"PP"))</f>
        <v>-</v>
      </c>
      <c r="DB190" s="688" t="str">
        <f>IF(OR(DI190="-",DI190="",DI190="n/a"),"-",HYPERLINK(DI190,"TA"))</f>
        <v>-</v>
      </c>
      <c r="DC190" s="897" t="s">
        <v>11006</v>
      </c>
      <c r="DD190" s="897" t="s">
        <v>11007</v>
      </c>
      <c r="DE190" s="897" t="s">
        <v>11008</v>
      </c>
      <c r="DF190" s="897" t="s">
        <v>33</v>
      </c>
      <c r="DG190" s="897" t="s">
        <v>33</v>
      </c>
      <c r="DH190" s="897" t="s">
        <v>33</v>
      </c>
      <c r="DI190" s="897" t="s">
        <v>33</v>
      </c>
      <c r="DJ190" s="734"/>
    </row>
    <row r="191" spans="1:114" ht="14.1" customHeight="1" x14ac:dyDescent="0.25">
      <c r="A191" s="702">
        <f>ROW()-1</f>
        <v>190</v>
      </c>
      <c r="B191" s="713" t="s">
        <v>7957</v>
      </c>
      <c r="C191" s="711" t="str">
        <f>HYPERLINK(E191,"OP")</f>
        <v>OP</v>
      </c>
      <c r="D191" s="711" t="str">
        <f>HYPERLINK(F191,"Prj")</f>
        <v>Prj</v>
      </c>
      <c r="E191" s="631" t="s">
        <v>8673</v>
      </c>
      <c r="F191" s="413" t="s">
        <v>8674</v>
      </c>
      <c r="G191" s="414" t="s">
        <v>33</v>
      </c>
      <c r="H191" s="414" t="s">
        <v>33</v>
      </c>
      <c r="I191" s="694" t="s">
        <v>33</v>
      </c>
      <c r="J191" s="697" t="s">
        <v>7597</v>
      </c>
      <c r="K191" s="727" t="s">
        <v>33</v>
      </c>
      <c r="L191" s="736" t="s">
        <v>231</v>
      </c>
      <c r="M191" s="686" t="s">
        <v>1286</v>
      </c>
      <c r="N191" s="736" t="s">
        <v>18</v>
      </c>
      <c r="O191" s="736" t="s">
        <v>1432</v>
      </c>
      <c r="P191" s="1080" t="s">
        <v>36</v>
      </c>
      <c r="Q191" s="1074" t="s">
        <v>33</v>
      </c>
      <c r="R191" s="698" t="s">
        <v>33</v>
      </c>
      <c r="S191" s="1041" t="s">
        <v>33</v>
      </c>
      <c r="T191" s="908" t="s">
        <v>7944</v>
      </c>
      <c r="U191" s="905" t="s">
        <v>592</v>
      </c>
      <c r="V191" s="905" t="s">
        <v>1415</v>
      </c>
      <c r="W191" s="1068" t="s">
        <v>1773</v>
      </c>
      <c r="X191" s="1064">
        <v>35741</v>
      </c>
      <c r="Y191" s="1066">
        <v>35936</v>
      </c>
      <c r="Z191" s="1046">
        <v>1998</v>
      </c>
      <c r="AA191" s="1064">
        <v>35970</v>
      </c>
      <c r="AB191" s="1065">
        <v>38168</v>
      </c>
      <c r="AC191" s="1066">
        <v>39903</v>
      </c>
      <c r="AD191" s="1049">
        <v>0</v>
      </c>
      <c r="AE191" s="746">
        <v>90</v>
      </c>
      <c r="AF191" s="744">
        <v>0</v>
      </c>
      <c r="AG191" s="690">
        <v>90</v>
      </c>
      <c r="AH191" s="747">
        <v>0</v>
      </c>
      <c r="AI191" s="744">
        <v>0</v>
      </c>
      <c r="AJ191" s="1101">
        <v>90</v>
      </c>
      <c r="AK191" s="1102">
        <v>97.60531048</v>
      </c>
      <c r="AL191" s="1085"/>
      <c r="AM191" s="632"/>
      <c r="AN191" s="632">
        <v>3</v>
      </c>
      <c r="AO191" s="632"/>
      <c r="AP191" s="632"/>
      <c r="AQ191" s="757"/>
      <c r="AR191" s="778" t="s">
        <v>9183</v>
      </c>
      <c r="AS191" s="784">
        <f>AT191+AU191</f>
        <v>3.92</v>
      </c>
      <c r="AT191" s="784">
        <v>3.92</v>
      </c>
      <c r="AU191" s="785">
        <v>0</v>
      </c>
      <c r="AV191" s="734" t="s">
        <v>9184</v>
      </c>
      <c r="AW191" s="697" t="s">
        <v>5446</v>
      </c>
      <c r="AX191" s="697" t="s">
        <v>7958</v>
      </c>
      <c r="AY191" s="823">
        <v>39912</v>
      </c>
      <c r="AZ191" s="736" t="s">
        <v>22</v>
      </c>
      <c r="BA191" s="736" t="s">
        <v>22</v>
      </c>
      <c r="BB191" s="840" t="s">
        <v>22</v>
      </c>
      <c r="BC191" s="841" t="s">
        <v>22</v>
      </c>
      <c r="BD191" s="842" t="s">
        <v>22</v>
      </c>
      <c r="BE191" s="840" t="s">
        <v>45</v>
      </c>
      <c r="BF191" s="841" t="s">
        <v>45</v>
      </c>
      <c r="BG191" s="842" t="s">
        <v>22</v>
      </c>
      <c r="BH191" s="905" t="s">
        <v>13072</v>
      </c>
      <c r="BI191" s="903" t="s">
        <v>4508</v>
      </c>
      <c r="BJ191" s="905" t="s">
        <v>13075</v>
      </c>
      <c r="BK191" s="903" t="s">
        <v>13771</v>
      </c>
      <c r="BL191" s="905" t="s">
        <v>0</v>
      </c>
      <c r="BM191" s="903" t="s">
        <v>0</v>
      </c>
      <c r="BN191" s="905" t="s">
        <v>0</v>
      </c>
      <c r="BO191" s="903" t="s">
        <v>0</v>
      </c>
      <c r="BP191" s="905" t="s">
        <v>0</v>
      </c>
      <c r="BQ191" s="903" t="s">
        <v>0</v>
      </c>
      <c r="BR191" s="909">
        <v>67</v>
      </c>
      <c r="BS191" s="903" t="s">
        <v>4577</v>
      </c>
      <c r="BT191" s="909">
        <v>59</v>
      </c>
      <c r="BU191" s="903" t="s">
        <v>4510</v>
      </c>
      <c r="BV191" s="909">
        <v>63</v>
      </c>
      <c r="BW191" s="903" t="s">
        <v>4512</v>
      </c>
      <c r="BX191" s="905" t="s">
        <v>0</v>
      </c>
      <c r="BY191" s="903" t="s">
        <v>4492</v>
      </c>
      <c r="BZ191" s="905" t="s">
        <v>0</v>
      </c>
      <c r="CA191" s="903" t="s">
        <v>4492</v>
      </c>
      <c r="CB191" s="340">
        <v>10</v>
      </c>
      <c r="CC191" s="249">
        <f>IF(ISBLANK(AL191),0,1)</f>
        <v>0</v>
      </c>
      <c r="CD191" s="414">
        <f>IF(ISBLANK(AM191),0,1)</f>
        <v>0</v>
      </c>
      <c r="CE191" s="414">
        <f>IF(ISBLANK(AN191),0,1)</f>
        <v>1</v>
      </c>
      <c r="CF191" s="414">
        <f>IF(ISBLANK(AO191),0,1)</f>
        <v>0</v>
      </c>
      <c r="CG191" s="414">
        <f>IF(ISBLANK(AP191),0,1)</f>
        <v>0</v>
      </c>
      <c r="CH191" s="436">
        <f>IF(ISBLANK(AQ191),0,1)</f>
        <v>0</v>
      </c>
      <c r="CI191" s="435">
        <f>IF($W191="Dropped","-",DAYS360(X191,Y191,TRUE)/360)</f>
        <v>0.53888888888888886</v>
      </c>
      <c r="CJ191" s="416">
        <f>IF(OR($W191="Pipeline",$W191="Dropped"),"-",IF(OR($AA191="-",$AA191="n/a"),"-",DAYS360(Y191,AA191,TRUE)/360))</f>
        <v>9.166666666666666E-2</v>
      </c>
      <c r="CK191" s="416">
        <f>IF(OR($W191="Pipeline",$W191="Dropped"),"-",IF($AC191="-","-",IF(OR($AA191="-",$AA191="n/a"),DAYS360(Y191,AC191,TRUE)/360,DAYS360(AA191,AC191,TRUE)/360)))</f>
        <v>10.766666666666667</v>
      </c>
      <c r="CL191" s="416">
        <f>IF(OR($W191="Pipeline",$W191="Dropped"),"-",IF($AC191="-","-",DAYS360(X191,AC191,TRUE)/360))</f>
        <v>11.397222222222222</v>
      </c>
      <c r="CM191" s="437">
        <f>IF(OR($W191="Pipeline",$W191="Dropped"),"-",IF($AC191="-","-",DAYS360(AB191,AC191,TRUE)/360))</f>
        <v>4.75</v>
      </c>
      <c r="CN191" s="344">
        <f>IF(W191="Closed",IF(AC191="-","-",YEAR(AC191)),"-")</f>
        <v>2009</v>
      </c>
      <c r="CO191" s="344" t="str">
        <f>IF(W191="Closed",IF(OR(BE191="S",BE191="MS",BE191="HS"),"S",IF(OR(BE191="U",BE191="MU",BE191="HU"),"U",IF(OR(BE191="NA",BE191="NR",BE191="NV",BE191="?",BE191="#"),"NR","-"))),"-")</f>
        <v>U</v>
      </c>
      <c r="CP191" s="249">
        <v>1</v>
      </c>
      <c r="CQ191" s="414">
        <v>1</v>
      </c>
      <c r="CR191" s="414">
        <v>4</v>
      </c>
      <c r="CS191" s="414">
        <v>5</v>
      </c>
      <c r="CT191" s="414">
        <v>0</v>
      </c>
      <c r="CU191" s="436">
        <v>0</v>
      </c>
      <c r="CV191" s="432" t="str">
        <f>IF(OR(DC191="-",DC191="",DC191="n/a"),"-",HYPERLINK(DC191,"PAD"))</f>
        <v>PAD</v>
      </c>
      <c r="CW191" s="417" t="str">
        <f>IF(OR(DD191="-",DD191="",DD191="n/a"),"-",HYPERLINK(DD191,"ICR"))</f>
        <v>ICR</v>
      </c>
      <c r="CX191" s="438" t="str">
        <f>IF(OR(DE191="-",DE191="",DE191="n/a"),"-",HYPERLINK(DE191,"IEG"))</f>
        <v>IEG</v>
      </c>
      <c r="CY191" s="687" t="str">
        <f>IF(OR(DF191="-",DF191="",DF191="n/a"),"-",HYPERLINK(DF191,"PPAR"))</f>
        <v>-</v>
      </c>
      <c r="CZ191" s="665" t="str">
        <f>IF(OR(DG191="-",DG191="",DG191="n/a"),"-",HYPERLINK(DG191,"PCR"))</f>
        <v>-</v>
      </c>
      <c r="DA191" s="665" t="str">
        <f>IF(OR(DH191="-",DH191="",DH191="n/a"),"-",HYPERLINK(DH191,"PP"))</f>
        <v>-</v>
      </c>
      <c r="DB191" s="688" t="str">
        <f>IF(OR(DI191="-",DI191="",DI191="n/a"),"-",HYPERLINK(DI191,"TA"))</f>
        <v>-</v>
      </c>
      <c r="DC191" s="897" t="s">
        <v>11009</v>
      </c>
      <c r="DD191" s="897" t="s">
        <v>11010</v>
      </c>
      <c r="DE191" s="897" t="s">
        <v>11011</v>
      </c>
      <c r="DF191" s="897" t="s">
        <v>33</v>
      </c>
      <c r="DG191" s="897" t="s">
        <v>33</v>
      </c>
      <c r="DH191" s="897" t="s">
        <v>33</v>
      </c>
      <c r="DI191" s="897" t="s">
        <v>33</v>
      </c>
      <c r="DJ191" s="734"/>
    </row>
    <row r="192" spans="1:114" ht="14.1" customHeight="1" x14ac:dyDescent="0.25">
      <c r="A192" s="702">
        <f>ROW()-1</f>
        <v>191</v>
      </c>
      <c r="B192" s="713" t="s">
        <v>7863</v>
      </c>
      <c r="C192" s="711" t="str">
        <f>HYPERLINK(E192,"OP")</f>
        <v>OP</v>
      </c>
      <c r="D192" s="711" t="str">
        <f>HYPERLINK(F192,"Prj")</f>
        <v>Prj</v>
      </c>
      <c r="E192" s="631" t="s">
        <v>8615</v>
      </c>
      <c r="F192" s="413" t="s">
        <v>8616</v>
      </c>
      <c r="G192" s="414" t="s">
        <v>33</v>
      </c>
      <c r="H192" s="414" t="s">
        <v>33</v>
      </c>
      <c r="I192" s="694" t="s">
        <v>33</v>
      </c>
      <c r="J192" s="697" t="s">
        <v>7864</v>
      </c>
      <c r="K192" s="727" t="s">
        <v>33</v>
      </c>
      <c r="L192" s="736" t="s">
        <v>153</v>
      </c>
      <c r="M192" s="697" t="s">
        <v>154</v>
      </c>
      <c r="N192" s="736" t="s">
        <v>18</v>
      </c>
      <c r="O192" s="736" t="s">
        <v>30</v>
      </c>
      <c r="P192" s="1080" t="s">
        <v>36</v>
      </c>
      <c r="Q192" s="1074" t="s">
        <v>33</v>
      </c>
      <c r="R192" s="698" t="s">
        <v>3888</v>
      </c>
      <c r="S192" s="1041" t="s">
        <v>33</v>
      </c>
      <c r="T192" s="908" t="s">
        <v>7865</v>
      </c>
      <c r="U192" s="905" t="s">
        <v>13703</v>
      </c>
      <c r="V192" s="905" t="s">
        <v>1415</v>
      </c>
      <c r="W192" s="1068" t="s">
        <v>1773</v>
      </c>
      <c r="X192" s="1064">
        <v>35475</v>
      </c>
      <c r="Y192" s="1066">
        <v>35927</v>
      </c>
      <c r="Z192" s="1046">
        <v>1998</v>
      </c>
      <c r="AA192" s="1064">
        <v>36049</v>
      </c>
      <c r="AB192" s="1065">
        <v>37652</v>
      </c>
      <c r="AC192" s="1066">
        <v>38383</v>
      </c>
      <c r="AD192" s="1049">
        <v>0</v>
      </c>
      <c r="AE192" s="746">
        <v>17</v>
      </c>
      <c r="AF192" s="744">
        <v>0</v>
      </c>
      <c r="AG192" s="690">
        <v>17</v>
      </c>
      <c r="AH192" s="747" t="s">
        <v>33</v>
      </c>
      <c r="AI192" s="744">
        <v>0</v>
      </c>
      <c r="AJ192" s="1101">
        <v>12.970789999999999</v>
      </c>
      <c r="AK192" s="1102">
        <v>12.460500189999999</v>
      </c>
      <c r="AL192" s="1085"/>
      <c r="AM192" s="632"/>
      <c r="AN192" s="632">
        <v>3</v>
      </c>
      <c r="AO192" s="632"/>
      <c r="AP192" s="632"/>
      <c r="AQ192" s="757"/>
      <c r="AR192" s="778" t="s">
        <v>9185</v>
      </c>
      <c r="AS192" s="784">
        <f>AT192+AU192</f>
        <v>1.1299999999999999</v>
      </c>
      <c r="AT192" s="784">
        <v>1.1299999999999999</v>
      </c>
      <c r="AU192" s="785">
        <v>0</v>
      </c>
      <c r="AV192" s="734" t="s">
        <v>1590</v>
      </c>
      <c r="AW192" s="697" t="s">
        <v>7838</v>
      </c>
      <c r="AX192" s="697" t="s">
        <v>3547</v>
      </c>
      <c r="AY192" s="823" t="s">
        <v>33</v>
      </c>
      <c r="AZ192" s="736"/>
      <c r="BA192" s="736"/>
      <c r="BB192" s="840" t="s">
        <v>112</v>
      </c>
      <c r="BC192" s="841" t="s">
        <v>112</v>
      </c>
      <c r="BD192" s="846" t="s">
        <v>33</v>
      </c>
      <c r="BE192" s="840" t="s">
        <v>45</v>
      </c>
      <c r="BF192" s="841" t="s">
        <v>112</v>
      </c>
      <c r="BG192" s="842" t="s">
        <v>112</v>
      </c>
      <c r="BH192" s="905" t="s">
        <v>13072</v>
      </c>
      <c r="BI192" s="903" t="s">
        <v>4508</v>
      </c>
      <c r="BJ192" s="905" t="s">
        <v>4485</v>
      </c>
      <c r="BK192" s="903" t="s">
        <v>10472</v>
      </c>
      <c r="BL192" s="905" t="s">
        <v>0</v>
      </c>
      <c r="BM192" s="903" t="s">
        <v>0</v>
      </c>
      <c r="BN192" s="905" t="s">
        <v>0</v>
      </c>
      <c r="BO192" s="903" t="s">
        <v>0</v>
      </c>
      <c r="BP192" s="905" t="s">
        <v>0</v>
      </c>
      <c r="BQ192" s="903" t="s">
        <v>0</v>
      </c>
      <c r="BR192" s="909">
        <v>67</v>
      </c>
      <c r="BS192" s="903" t="s">
        <v>4577</v>
      </c>
      <c r="BT192" s="909">
        <v>89</v>
      </c>
      <c r="BU192" s="903" t="s">
        <v>4639</v>
      </c>
      <c r="BV192" s="909">
        <v>64</v>
      </c>
      <c r="BW192" s="903" t="s">
        <v>4625</v>
      </c>
      <c r="BX192" s="909">
        <v>69</v>
      </c>
      <c r="BY192" s="903" t="s">
        <v>4598</v>
      </c>
      <c r="BZ192" s="905" t="s">
        <v>0</v>
      </c>
      <c r="CA192" s="903" t="s">
        <v>4492</v>
      </c>
      <c r="CB192" s="340">
        <v>10</v>
      </c>
      <c r="CC192" s="249">
        <f>IF(ISBLANK(AL192),0,1)</f>
        <v>0</v>
      </c>
      <c r="CD192" s="414">
        <f>IF(ISBLANK(AM192),0,1)</f>
        <v>0</v>
      </c>
      <c r="CE192" s="414">
        <f>IF(ISBLANK(AN192),0,1)</f>
        <v>1</v>
      </c>
      <c r="CF192" s="414">
        <f>IF(ISBLANK(AO192),0,1)</f>
        <v>0</v>
      </c>
      <c r="CG192" s="414">
        <f>IF(ISBLANK(AP192),0,1)</f>
        <v>0</v>
      </c>
      <c r="CH192" s="436">
        <f>IF(ISBLANK(AQ192),0,1)</f>
        <v>0</v>
      </c>
      <c r="CI192" s="435">
        <f>IF($W192="Dropped","-",DAYS360(X192,Y192,TRUE)/360)</f>
        <v>1.2444444444444445</v>
      </c>
      <c r="CJ192" s="416">
        <f>IF(OR($W192="Pipeline",$W192="Dropped"),"-",IF(OR($AA192="-",$AA192="n/a"),"-",DAYS360(Y192,AA192,TRUE)/360))</f>
        <v>0.33055555555555555</v>
      </c>
      <c r="CK192" s="416">
        <f>IF(OR($W192="Pipeline",$W192="Dropped"),"-",IF($AC192="-","-",IF(OR($AA192="-",$AA192="n/a"),DAYS360(Y192,AC192,TRUE)/360,DAYS360(AA192,AC192,TRUE)/360)))</f>
        <v>6.3861111111111111</v>
      </c>
      <c r="CL192" s="416">
        <f>IF(OR($W192="Pipeline",$W192="Dropped"),"-",IF($AC192="-","-",DAYS360(X192,AC192,TRUE)/360))</f>
        <v>7.9611111111111112</v>
      </c>
      <c r="CM192" s="437">
        <f>IF(OR($W192="Pipeline",$W192="Dropped"),"-",IF($AC192="-","-",DAYS360(AB192,AC192,TRUE)/360))</f>
        <v>2</v>
      </c>
      <c r="CN192" s="344">
        <f>IF(W192="Closed",IF(AC192="-","-",YEAR(AC192)),"-")</f>
        <v>2005</v>
      </c>
      <c r="CO192" s="344" t="str">
        <f>IF(W192="Closed",IF(OR(BE192="S",BE192="MS",BE192="HS"),"S",IF(OR(BE192="U",BE192="MU",BE192="HU"),"U",IF(OR(BE192="NA",BE192="NR",BE192="NV",BE192="?",BE192="#"),"NR","-"))),"-")</f>
        <v>U</v>
      </c>
      <c r="CP192" s="249">
        <v>0</v>
      </c>
      <c r="CQ192" s="414">
        <v>0</v>
      </c>
      <c r="CR192" s="414">
        <v>2</v>
      </c>
      <c r="CS192" s="414">
        <v>1</v>
      </c>
      <c r="CT192" s="414">
        <v>0</v>
      </c>
      <c r="CU192" s="436">
        <v>0</v>
      </c>
      <c r="CV192" s="432" t="str">
        <f>IF(OR(DC192="-",DC192="",DC192="n/a"),"-",HYPERLINK(DC192,"PAD"))</f>
        <v>-</v>
      </c>
      <c r="CW192" s="417" t="str">
        <f>IF(OR(DD192="-",DD192="",DD192="n/a"),"-",HYPERLINK(DD192,"ICR"))</f>
        <v>ICR</v>
      </c>
      <c r="CX192" s="438" t="str">
        <f>IF(OR(DE192="-",DE192="",DE192="n/a"),"-",HYPERLINK(DE192,"IEG"))</f>
        <v>IEG</v>
      </c>
      <c r="CY192" s="687" t="str">
        <f>IF(OR(DF192="-",DF192="",DF192="n/a"),"-",HYPERLINK(DF192,"PPAR"))</f>
        <v>-</v>
      </c>
      <c r="CZ192" s="665" t="str">
        <f>IF(OR(DG192="-",DG192="",DG192="n/a"),"-",HYPERLINK(DG192,"PCR"))</f>
        <v>-</v>
      </c>
      <c r="DA192" s="665" t="str">
        <f>IF(OR(DH192="-",DH192="",DH192="n/a"),"-",HYPERLINK(DH192,"PP"))</f>
        <v>-</v>
      </c>
      <c r="DB192" s="688" t="str">
        <f>IF(OR(DI192="-",DI192="",DI192="n/a"),"-",HYPERLINK(DI192,"TA"))</f>
        <v>-</v>
      </c>
      <c r="DC192" s="897" t="s">
        <v>33</v>
      </c>
      <c r="DD192" s="897" t="s">
        <v>11012</v>
      </c>
      <c r="DE192" s="897" t="s">
        <v>11013</v>
      </c>
      <c r="DF192" s="897" t="s">
        <v>33</v>
      </c>
      <c r="DG192" s="897" t="s">
        <v>33</v>
      </c>
      <c r="DH192" s="897" t="s">
        <v>33</v>
      </c>
      <c r="DI192" s="897" t="s">
        <v>33</v>
      </c>
      <c r="DJ192" s="734"/>
    </row>
    <row r="193" spans="1:114" ht="14.1" customHeight="1" x14ac:dyDescent="0.25">
      <c r="A193" s="703">
        <f>ROW()-1</f>
        <v>192</v>
      </c>
      <c r="B193" s="710" t="s">
        <v>309</v>
      </c>
      <c r="C193" s="711" t="str">
        <f>HYPERLINK(E193,"OP")</f>
        <v>OP</v>
      </c>
      <c r="D193" s="711" t="str">
        <f>HYPERLINK(F193,"Prj")</f>
        <v>Prj</v>
      </c>
      <c r="E193" s="704" t="s">
        <v>6158</v>
      </c>
      <c r="F193" s="415" t="s">
        <v>6159</v>
      </c>
      <c r="G193" s="414" t="s">
        <v>33</v>
      </c>
      <c r="H193" s="414" t="s">
        <v>33</v>
      </c>
      <c r="I193" s="694" t="s">
        <v>33</v>
      </c>
      <c r="J193" s="686" t="s">
        <v>310</v>
      </c>
      <c r="K193" s="199" t="s">
        <v>33</v>
      </c>
      <c r="L193" s="693" t="s">
        <v>16</v>
      </c>
      <c r="M193" s="734" t="s">
        <v>58</v>
      </c>
      <c r="N193" s="693" t="s">
        <v>18</v>
      </c>
      <c r="O193" s="693" t="s">
        <v>54</v>
      </c>
      <c r="P193" s="1080" t="s">
        <v>1419</v>
      </c>
      <c r="Q193" s="1074" t="s">
        <v>33</v>
      </c>
      <c r="R193" s="698" t="s">
        <v>33</v>
      </c>
      <c r="S193" s="1041" t="s">
        <v>33</v>
      </c>
      <c r="T193" s="908" t="s">
        <v>3143</v>
      </c>
      <c r="U193" s="905" t="s">
        <v>586</v>
      </c>
      <c r="V193" s="905" t="s">
        <v>612</v>
      </c>
      <c r="W193" s="1068" t="s">
        <v>1773</v>
      </c>
      <c r="X193" s="1064">
        <v>35006</v>
      </c>
      <c r="Y193" s="1066">
        <v>35376</v>
      </c>
      <c r="Z193" s="1046">
        <v>1997</v>
      </c>
      <c r="AA193" s="1064">
        <v>35524</v>
      </c>
      <c r="AB193" s="1065">
        <v>37256</v>
      </c>
      <c r="AC193" s="1066">
        <v>37833</v>
      </c>
      <c r="AD193" s="638">
        <v>0</v>
      </c>
      <c r="AE193" s="639">
        <v>20.9</v>
      </c>
      <c r="AF193" s="744">
        <v>0</v>
      </c>
      <c r="AG193" s="690">
        <v>20.9</v>
      </c>
      <c r="AH193" s="747" t="s">
        <v>33</v>
      </c>
      <c r="AI193" s="744">
        <v>0</v>
      </c>
      <c r="AJ193" s="1099">
        <v>20.745577269999998</v>
      </c>
      <c r="AK193" s="1100">
        <v>19.033173300000001</v>
      </c>
      <c r="AL193" s="646"/>
      <c r="AM193" s="647" t="s">
        <v>2975</v>
      </c>
      <c r="AN193" s="647"/>
      <c r="AO193" s="647"/>
      <c r="AP193" s="647"/>
      <c r="AQ193" s="761" t="s">
        <v>425</v>
      </c>
      <c r="AR193" s="779" t="s">
        <v>2525</v>
      </c>
      <c r="AS193" s="781">
        <f>AT193+AU193</f>
        <v>31.009999999999998</v>
      </c>
      <c r="AT193" s="781">
        <f>15.28+0.28+0.16+0.55+0.3+1.84</f>
        <v>18.41</v>
      </c>
      <c r="AU193" s="782">
        <f>5.5+7.1</f>
        <v>12.6</v>
      </c>
      <c r="AV193" s="686" t="s">
        <v>2993</v>
      </c>
      <c r="AW193" s="686" t="s">
        <v>2027</v>
      </c>
      <c r="AX193" s="686" t="s">
        <v>2157</v>
      </c>
      <c r="AY193" s="819">
        <v>37672</v>
      </c>
      <c r="AZ193" s="721" t="s">
        <v>26</v>
      </c>
      <c r="BA193" s="693" t="s">
        <v>26</v>
      </c>
      <c r="BB193" s="625" t="s">
        <v>112</v>
      </c>
      <c r="BC193" s="626" t="s">
        <v>112</v>
      </c>
      <c r="BD193" s="633" t="s">
        <v>33</v>
      </c>
      <c r="BE193" s="625" t="s">
        <v>112</v>
      </c>
      <c r="BF193" s="626" t="s">
        <v>112</v>
      </c>
      <c r="BG193" s="633" t="s">
        <v>112</v>
      </c>
      <c r="BH193" s="905" t="s">
        <v>4485</v>
      </c>
      <c r="BI193" s="903" t="s">
        <v>10472</v>
      </c>
      <c r="BJ193" s="905" t="s">
        <v>0</v>
      </c>
      <c r="BK193" s="903" t="s">
        <v>0</v>
      </c>
      <c r="BL193" s="905" t="s">
        <v>0</v>
      </c>
      <c r="BM193" s="903" t="s">
        <v>0</v>
      </c>
      <c r="BN193" s="905" t="s">
        <v>0</v>
      </c>
      <c r="BO193" s="903" t="s">
        <v>0</v>
      </c>
      <c r="BP193" s="905" t="s">
        <v>0</v>
      </c>
      <c r="BQ193" s="903" t="s">
        <v>0</v>
      </c>
      <c r="BR193" s="909">
        <v>29</v>
      </c>
      <c r="BS193" s="903" t="s">
        <v>4497</v>
      </c>
      <c r="BT193" s="909">
        <v>27</v>
      </c>
      <c r="BU193" s="903" t="s">
        <v>4490</v>
      </c>
      <c r="BV193" s="905" t="s">
        <v>0</v>
      </c>
      <c r="BW193" s="903" t="s">
        <v>4492</v>
      </c>
      <c r="BX193" s="905" t="s">
        <v>0</v>
      </c>
      <c r="BY193" s="903" t="s">
        <v>4492</v>
      </c>
      <c r="BZ193" s="905" t="s">
        <v>0</v>
      </c>
      <c r="CA193" s="903" t="s">
        <v>4492</v>
      </c>
      <c r="CB193" s="340">
        <v>10</v>
      </c>
      <c r="CC193" s="249">
        <f>IF(ISBLANK(AL193),0,1)</f>
        <v>0</v>
      </c>
      <c r="CD193" s="414">
        <f>IF(ISBLANK(AM193),0,1)</f>
        <v>1</v>
      </c>
      <c r="CE193" s="414">
        <f>IF(ISBLANK(AN193),0,1)</f>
        <v>0</v>
      </c>
      <c r="CF193" s="414">
        <f>IF(ISBLANK(AO193),0,1)</f>
        <v>0</v>
      </c>
      <c r="CG193" s="414">
        <f>IF(ISBLANK(AP193),0,1)</f>
        <v>0</v>
      </c>
      <c r="CH193" s="436">
        <f>IF(ISBLANK(AQ193),0,1)</f>
        <v>1</v>
      </c>
      <c r="CI193" s="435">
        <f>IF($W193="Dropped","-",DAYS360(X193,Y193,TRUE)/360)</f>
        <v>1.0111111111111111</v>
      </c>
      <c r="CJ193" s="416">
        <f>IF(OR($W193="Pipeline",$W193="Dropped"),"-",IF(OR($AA193="-",$AA193="n/a"),"-",DAYS360(Y193,AA193,TRUE)/360))</f>
        <v>0.40833333333333333</v>
      </c>
      <c r="CK193" s="416">
        <f>IF(OR($W193="Pipeline",$W193="Dropped"),"-",IF($AC193="-","-",IF(OR($AA193="-",$AA193="n/a"),DAYS360(Y193,AC193,TRUE)/360,DAYS360(AA193,AC193,TRUE)/360)))</f>
        <v>6.322222222222222</v>
      </c>
      <c r="CL193" s="416">
        <f>IF(OR($W193="Pipeline",$W193="Dropped"),"-",IF($AC193="-","-",DAYS360(X193,AC193,TRUE)/360))</f>
        <v>7.7416666666666663</v>
      </c>
      <c r="CM193" s="437">
        <f>IF(OR($W193="Pipeline",$W193="Dropped"),"-",IF($AC193="-","-",DAYS360(AB193,AC193,TRUE)/360))</f>
        <v>1.5833333333333333</v>
      </c>
      <c r="CN193" s="344">
        <f>IF(W193="Closed",IF(AC193="-","-",YEAR(AC193)),"-")</f>
        <v>2003</v>
      </c>
      <c r="CO193" s="344" t="str">
        <f>IF(W193="Closed",IF(OR(BE193="S",BE193="MS",BE193="HS"),"S",IF(OR(BE193="U",BE193="MU",BE193="HU"),"U",IF(OR(BE193="NA",BE193="NR",BE193="NV",BE193="?",BE193="#"),"NR","-"))),"-")</f>
        <v>U</v>
      </c>
      <c r="CP193" s="249">
        <v>1</v>
      </c>
      <c r="CQ193" s="414">
        <v>13</v>
      </c>
      <c r="CR193" s="414">
        <v>2</v>
      </c>
      <c r="CS193" s="414">
        <v>1</v>
      </c>
      <c r="CT193" s="414">
        <v>0</v>
      </c>
      <c r="CU193" s="436">
        <v>2</v>
      </c>
      <c r="CV193" s="432" t="str">
        <f>IF(OR(DC193="-",DC193="",DC193="n/a"),"-",HYPERLINK(DC193,"PAD"))</f>
        <v>-</v>
      </c>
      <c r="CW193" s="417" t="str">
        <f>IF(OR(DD193="-",DD193="",DD193="n/a"),"-",HYPERLINK(DD193,"ICR"))</f>
        <v>ICR</v>
      </c>
      <c r="CX193" s="438" t="str">
        <f>IF(OR(DE193="-",DE193="",DE193="n/a"),"-",HYPERLINK(DE193,"IEG"))</f>
        <v>IEG</v>
      </c>
      <c r="CY193" s="687" t="str">
        <f>IF(OR(DF193="-",DF193="",DF193="n/a"),"-",HYPERLINK(DF193,"PPAR"))</f>
        <v>-</v>
      </c>
      <c r="CZ193" s="665" t="str">
        <f>IF(OR(DG193="-",DG193="",DG193="n/a"),"-",HYPERLINK(DG193,"PCR"))</f>
        <v>-</v>
      </c>
      <c r="DA193" s="665" t="str">
        <f>IF(OR(DH193="-",DH193="",DH193="n/a"),"-",HYPERLINK(DH193,"PP"))</f>
        <v>-</v>
      </c>
      <c r="DB193" s="688" t="str">
        <f>IF(OR(DI193="-",DI193="",DI193="n/a"),"-",HYPERLINK(DI193,"TA"))</f>
        <v>TA</v>
      </c>
      <c r="DC193" s="897" t="s">
        <v>33</v>
      </c>
      <c r="DD193" s="897" t="s">
        <v>11014</v>
      </c>
      <c r="DE193" s="897" t="s">
        <v>11015</v>
      </c>
      <c r="DF193" s="897" t="s">
        <v>33</v>
      </c>
      <c r="DG193" s="897" t="s">
        <v>33</v>
      </c>
      <c r="DH193" s="897" t="s">
        <v>33</v>
      </c>
      <c r="DI193" s="897" t="s">
        <v>11016</v>
      </c>
      <c r="DJ193" s="806"/>
    </row>
    <row r="194" spans="1:114" ht="14.1" customHeight="1" x14ac:dyDescent="0.25">
      <c r="A194" s="702">
        <f>ROW()-1</f>
        <v>193</v>
      </c>
      <c r="B194" s="713" t="s">
        <v>7868</v>
      </c>
      <c r="C194" s="711" t="str">
        <f>HYPERLINK(E194,"OP")</f>
        <v>OP</v>
      </c>
      <c r="D194" s="711" t="str">
        <f>HYPERLINK(F194,"Prj")</f>
        <v>Prj</v>
      </c>
      <c r="E194" s="631" t="s">
        <v>8619</v>
      </c>
      <c r="F194" s="413" t="s">
        <v>8620</v>
      </c>
      <c r="G194" s="414" t="s">
        <v>33</v>
      </c>
      <c r="H194" s="414" t="s">
        <v>33</v>
      </c>
      <c r="I194" s="694" t="s">
        <v>33</v>
      </c>
      <c r="J194" s="697" t="s">
        <v>7869</v>
      </c>
      <c r="K194" s="727" t="s">
        <v>33</v>
      </c>
      <c r="L194" s="736" t="s">
        <v>193</v>
      </c>
      <c r="M194" s="697" t="s">
        <v>360</v>
      </c>
      <c r="N194" s="736" t="s">
        <v>18</v>
      </c>
      <c r="O194" s="736" t="s">
        <v>54</v>
      </c>
      <c r="P194" s="1080" t="s">
        <v>36</v>
      </c>
      <c r="Q194" s="1074" t="s">
        <v>33</v>
      </c>
      <c r="R194" s="698" t="s">
        <v>33</v>
      </c>
      <c r="S194" s="1041" t="s">
        <v>33</v>
      </c>
      <c r="T194" s="908" t="s">
        <v>7870</v>
      </c>
      <c r="U194" s="905" t="s">
        <v>573</v>
      </c>
      <c r="V194" s="905" t="s">
        <v>1415</v>
      </c>
      <c r="W194" s="1068" t="s">
        <v>1773</v>
      </c>
      <c r="X194" s="1064">
        <v>34806</v>
      </c>
      <c r="Y194" s="1066">
        <v>35180</v>
      </c>
      <c r="Z194" s="1046">
        <v>1996</v>
      </c>
      <c r="AA194" s="1064">
        <v>35258</v>
      </c>
      <c r="AB194" s="1065">
        <v>36525</v>
      </c>
      <c r="AC194" s="1066">
        <v>37072</v>
      </c>
      <c r="AD194" s="1049">
        <v>25</v>
      </c>
      <c r="AE194" s="746">
        <v>0</v>
      </c>
      <c r="AF194" s="744">
        <v>0</v>
      </c>
      <c r="AG194" s="690">
        <v>25</v>
      </c>
      <c r="AH194" s="747" t="s">
        <v>33</v>
      </c>
      <c r="AI194" s="744">
        <v>0</v>
      </c>
      <c r="AJ194" s="1101">
        <v>25</v>
      </c>
      <c r="AK194" s="1102">
        <v>24.632074150000001</v>
      </c>
      <c r="AL194" s="1085"/>
      <c r="AM194" s="632"/>
      <c r="AN194" s="632">
        <v>3</v>
      </c>
      <c r="AO194" s="632"/>
      <c r="AP194" s="632"/>
      <c r="AQ194" s="757"/>
      <c r="AR194" s="778" t="s">
        <v>9186</v>
      </c>
      <c r="AS194" s="784">
        <f>AT194+AU194</f>
        <v>3.86</v>
      </c>
      <c r="AT194" s="784">
        <v>3.4</v>
      </c>
      <c r="AU194" s="785">
        <v>0.46</v>
      </c>
      <c r="AV194" s="734" t="s">
        <v>9187</v>
      </c>
      <c r="AW194" s="697" t="s">
        <v>7871</v>
      </c>
      <c r="AX194" s="697" t="s">
        <v>3547</v>
      </c>
      <c r="AY194" s="823" t="s">
        <v>33</v>
      </c>
      <c r="AZ194" s="736"/>
      <c r="BA194" s="736"/>
      <c r="BB194" s="840" t="s">
        <v>26</v>
      </c>
      <c r="BC194" s="841" t="s">
        <v>26</v>
      </c>
      <c r="BD194" s="842" t="s">
        <v>26</v>
      </c>
      <c r="BE194" s="840" t="s">
        <v>45</v>
      </c>
      <c r="BF194" s="841" t="s">
        <v>26</v>
      </c>
      <c r="BG194" s="842" t="s">
        <v>26</v>
      </c>
      <c r="BH194" s="905" t="s">
        <v>13075</v>
      </c>
      <c r="BI194" s="903" t="s">
        <v>13771</v>
      </c>
      <c r="BJ194" s="905" t="s">
        <v>0</v>
      </c>
      <c r="BK194" s="903" t="s">
        <v>0</v>
      </c>
      <c r="BL194" s="905" t="s">
        <v>0</v>
      </c>
      <c r="BM194" s="903" t="s">
        <v>0</v>
      </c>
      <c r="BN194" s="905" t="s">
        <v>0</v>
      </c>
      <c r="BO194" s="903" t="s">
        <v>0</v>
      </c>
      <c r="BP194" s="905" t="s">
        <v>0</v>
      </c>
      <c r="BQ194" s="903" t="s">
        <v>0</v>
      </c>
      <c r="BR194" s="909">
        <v>67</v>
      </c>
      <c r="BS194" s="903" t="s">
        <v>4577</v>
      </c>
      <c r="BT194" s="909">
        <v>54</v>
      </c>
      <c r="BU194" s="903" t="s">
        <v>4553</v>
      </c>
      <c r="BV194" s="905" t="s">
        <v>0</v>
      </c>
      <c r="BW194" s="903" t="s">
        <v>4492</v>
      </c>
      <c r="BX194" s="905" t="s">
        <v>0</v>
      </c>
      <c r="BY194" s="903" t="s">
        <v>4492</v>
      </c>
      <c r="BZ194" s="905" t="s">
        <v>0</v>
      </c>
      <c r="CA194" s="903" t="s">
        <v>4492</v>
      </c>
      <c r="CB194" s="340">
        <v>10</v>
      </c>
      <c r="CC194" s="249">
        <f>IF(ISBLANK(AL194),0,1)</f>
        <v>0</v>
      </c>
      <c r="CD194" s="414">
        <f>IF(ISBLANK(AM194),0,1)</f>
        <v>0</v>
      </c>
      <c r="CE194" s="414">
        <f>IF(ISBLANK(AN194),0,1)</f>
        <v>1</v>
      </c>
      <c r="CF194" s="414">
        <f>IF(ISBLANK(AO194),0,1)</f>
        <v>0</v>
      </c>
      <c r="CG194" s="414">
        <f>IF(ISBLANK(AP194),0,1)</f>
        <v>0</v>
      </c>
      <c r="CH194" s="436">
        <f>IF(ISBLANK(AQ194),0,1)</f>
        <v>0</v>
      </c>
      <c r="CI194" s="435">
        <f>IF($W194="Dropped","-",DAYS360(X194,Y194,TRUE)/360)</f>
        <v>1.0222222222222221</v>
      </c>
      <c r="CJ194" s="416">
        <f>IF(OR($W194="Pipeline",$W194="Dropped"),"-",IF(OR($AA194="-",$AA194="n/a"),"-",DAYS360(Y194,AA194,TRUE)/360))</f>
        <v>0.21388888888888888</v>
      </c>
      <c r="CK194" s="416">
        <f>IF(OR($W194="Pipeline",$W194="Dropped"),"-",IF($AC194="-","-",IF(OR($AA194="-",$AA194="n/a"),DAYS360(Y194,AC194,TRUE)/360,DAYS360(AA194,AC194,TRUE)/360)))</f>
        <v>4.9666666666666668</v>
      </c>
      <c r="CL194" s="416">
        <f>IF(OR($W194="Pipeline",$W194="Dropped"),"-",IF($AC194="-","-",DAYS360(X194,AC194,TRUE)/360))</f>
        <v>6.2027777777777775</v>
      </c>
      <c r="CM194" s="437">
        <f>IF(OR($W194="Pipeline",$W194="Dropped"),"-",IF($AC194="-","-",DAYS360(AB194,AC194,TRUE)/360))</f>
        <v>1.5</v>
      </c>
      <c r="CN194" s="344">
        <f>IF(W194="Closed",IF(AC194="-","-",YEAR(AC194)),"-")</f>
        <v>2001</v>
      </c>
      <c r="CO194" s="344" t="str">
        <f>IF(W194="Closed",IF(OR(BE194="S",BE194="MS",BE194="HS"),"S",IF(OR(BE194="U",BE194="MU",BE194="HU"),"U",IF(OR(BE194="NA",BE194="NR",BE194="NV",BE194="?",BE194="#"),"NR","-"))),"-")</f>
        <v>U</v>
      </c>
      <c r="CP194" s="249">
        <v>1</v>
      </c>
      <c r="CQ194" s="414">
        <v>0</v>
      </c>
      <c r="CR194" s="414">
        <v>2</v>
      </c>
      <c r="CS194" s="414">
        <v>1</v>
      </c>
      <c r="CT194" s="414">
        <v>1</v>
      </c>
      <c r="CU194" s="436">
        <v>0</v>
      </c>
      <c r="CV194" s="432" t="str">
        <f>IF(OR(DC194="-",DC194="",DC194="n/a"),"-",HYPERLINK(DC194,"PAD"))</f>
        <v>-</v>
      </c>
      <c r="CW194" s="417" t="str">
        <f>IF(OR(DD194="-",DD194="",DD194="n/a"),"-",HYPERLINK(DD194,"ICR"))</f>
        <v>ICR</v>
      </c>
      <c r="CX194" s="438" t="str">
        <f>IF(OR(DE194="-",DE194="",DE194="n/a"),"-",HYPERLINK(DE194,"IEG"))</f>
        <v>IEG</v>
      </c>
      <c r="CY194" s="687" t="str">
        <f>IF(OR(DF194="-",DF194="",DF194="n/a"),"-",HYPERLINK(DF194,"PPAR"))</f>
        <v>-</v>
      </c>
      <c r="CZ194" s="665" t="str">
        <f>IF(OR(DG194="-",DG194="",DG194="n/a"),"-",HYPERLINK(DG194,"PCR"))</f>
        <v>-</v>
      </c>
      <c r="DA194" s="665" t="str">
        <f>IF(OR(DH194="-",DH194="",DH194="n/a"),"-",HYPERLINK(DH194,"PP"))</f>
        <v>-</v>
      </c>
      <c r="DB194" s="688" t="str">
        <f>IF(OR(DI194="-",DI194="",DI194="n/a"),"-",HYPERLINK(DI194,"TA"))</f>
        <v>-</v>
      </c>
      <c r="DC194" s="897" t="s">
        <v>33</v>
      </c>
      <c r="DD194" s="897" t="s">
        <v>11017</v>
      </c>
      <c r="DE194" s="897" t="s">
        <v>11018</v>
      </c>
      <c r="DF194" s="897" t="s">
        <v>33</v>
      </c>
      <c r="DG194" s="897" t="s">
        <v>33</v>
      </c>
      <c r="DH194" s="897" t="s">
        <v>33</v>
      </c>
      <c r="DI194" s="897" t="s">
        <v>33</v>
      </c>
      <c r="DJ194" s="734"/>
    </row>
    <row r="195" spans="1:114" ht="14.1" customHeight="1" x14ac:dyDescent="0.25">
      <c r="A195" s="702">
        <f>ROW()-1</f>
        <v>194</v>
      </c>
      <c r="B195" s="713" t="s">
        <v>8305</v>
      </c>
      <c r="C195" s="711" t="str">
        <f>HYPERLINK(E195,"OP")</f>
        <v>OP</v>
      </c>
      <c r="D195" s="711" t="str">
        <f>HYPERLINK(F195,"Prj")</f>
        <v>Prj</v>
      </c>
      <c r="E195" s="631" t="s">
        <v>8869</v>
      </c>
      <c r="F195" s="413" t="s">
        <v>8870</v>
      </c>
      <c r="G195" s="414" t="s">
        <v>33</v>
      </c>
      <c r="H195" s="414" t="s">
        <v>33</v>
      </c>
      <c r="I195" s="694" t="s">
        <v>33</v>
      </c>
      <c r="J195" s="697" t="s">
        <v>8306</v>
      </c>
      <c r="K195" s="727" t="s">
        <v>33</v>
      </c>
      <c r="L195" s="736" t="s">
        <v>124</v>
      </c>
      <c r="M195" s="697" t="s">
        <v>332</v>
      </c>
      <c r="N195" s="736" t="s">
        <v>18</v>
      </c>
      <c r="O195" s="736" t="s">
        <v>30</v>
      </c>
      <c r="P195" s="1080" t="s">
        <v>1742</v>
      </c>
      <c r="Q195" s="1074" t="s">
        <v>33</v>
      </c>
      <c r="R195" s="698" t="s">
        <v>3888</v>
      </c>
      <c r="S195" s="1041" t="s">
        <v>33</v>
      </c>
      <c r="T195" s="908" t="s">
        <v>8223</v>
      </c>
      <c r="U195" s="905" t="s">
        <v>1789</v>
      </c>
      <c r="V195" s="905" t="s">
        <v>1417</v>
      </c>
      <c r="W195" s="1068" t="s">
        <v>1773</v>
      </c>
      <c r="X195" s="1064">
        <v>36124</v>
      </c>
      <c r="Y195" s="1066">
        <v>36879</v>
      </c>
      <c r="Z195" s="1046">
        <v>2001</v>
      </c>
      <c r="AA195" s="1064">
        <v>37021</v>
      </c>
      <c r="AB195" s="1065">
        <v>38717</v>
      </c>
      <c r="AC195" s="1066">
        <v>39447</v>
      </c>
      <c r="AD195" s="1049">
        <v>100</v>
      </c>
      <c r="AE195" s="746">
        <v>0</v>
      </c>
      <c r="AF195" s="744">
        <v>0</v>
      </c>
      <c r="AG195" s="690">
        <v>100</v>
      </c>
      <c r="AH195" s="747" t="s">
        <v>33</v>
      </c>
      <c r="AI195" s="744">
        <v>0</v>
      </c>
      <c r="AJ195" s="1101">
        <v>97.625335030000002</v>
      </c>
      <c r="AK195" s="1102">
        <v>97.625335030000002</v>
      </c>
      <c r="AL195" s="1085"/>
      <c r="AM195" s="632"/>
      <c r="AN195" s="632">
        <v>10</v>
      </c>
      <c r="AO195" s="632"/>
      <c r="AP195" s="632"/>
      <c r="AQ195" s="757"/>
      <c r="AR195" s="790" t="s">
        <v>9357</v>
      </c>
      <c r="AS195" s="784">
        <f>AT195+AU195</f>
        <v>3.1</v>
      </c>
      <c r="AT195" s="784">
        <v>3.1</v>
      </c>
      <c r="AU195" s="785">
        <v>0</v>
      </c>
      <c r="AV195" s="811" t="s">
        <v>9358</v>
      </c>
      <c r="AW195" s="697" t="s">
        <v>3718</v>
      </c>
      <c r="AX195" s="697" t="s">
        <v>8307</v>
      </c>
      <c r="AY195" s="823">
        <v>39461</v>
      </c>
      <c r="AZ195" s="736" t="s">
        <v>22</v>
      </c>
      <c r="BA195" s="736" t="s">
        <v>22</v>
      </c>
      <c r="BB195" s="840" t="s">
        <v>26</v>
      </c>
      <c r="BC195" s="841" t="s">
        <v>26</v>
      </c>
      <c r="BD195" s="842" t="s">
        <v>22</v>
      </c>
      <c r="BE195" s="840" t="s">
        <v>26</v>
      </c>
      <c r="BF195" s="841" t="s">
        <v>26</v>
      </c>
      <c r="BG195" s="842" t="s">
        <v>22</v>
      </c>
      <c r="BH195" s="905" t="s">
        <v>1374</v>
      </c>
      <c r="BI195" s="903" t="s">
        <v>4581</v>
      </c>
      <c r="BJ195" s="905" t="s">
        <v>4525</v>
      </c>
      <c r="BK195" s="903" t="s">
        <v>10476</v>
      </c>
      <c r="BL195" s="905" t="s">
        <v>4602</v>
      </c>
      <c r="BM195" s="903" t="s">
        <v>10480</v>
      </c>
      <c r="BN195" s="905" t="s">
        <v>0</v>
      </c>
      <c r="BO195" s="903" t="s">
        <v>0</v>
      </c>
      <c r="BP195" s="905" t="s">
        <v>0</v>
      </c>
      <c r="BQ195" s="903" t="s">
        <v>0</v>
      </c>
      <c r="BR195" s="909">
        <v>39</v>
      </c>
      <c r="BS195" s="903" t="s">
        <v>4545</v>
      </c>
      <c r="BT195" s="909">
        <v>71</v>
      </c>
      <c r="BU195" s="903" t="s">
        <v>4521</v>
      </c>
      <c r="BV195" s="909">
        <v>84</v>
      </c>
      <c r="BW195" s="903" t="s">
        <v>4619</v>
      </c>
      <c r="BX195" s="909">
        <v>81</v>
      </c>
      <c r="BY195" s="903" t="s">
        <v>4554</v>
      </c>
      <c r="BZ195" s="909">
        <v>73</v>
      </c>
      <c r="CA195" s="903" t="s">
        <v>4534</v>
      </c>
      <c r="CB195" s="340">
        <v>10</v>
      </c>
      <c r="CC195" s="249">
        <f>IF(ISBLANK(AL195),0,1)</f>
        <v>0</v>
      </c>
      <c r="CD195" s="414">
        <f>IF(ISBLANK(AM195),0,1)</f>
        <v>0</v>
      </c>
      <c r="CE195" s="414">
        <f>IF(ISBLANK(AN195),0,1)</f>
        <v>1</v>
      </c>
      <c r="CF195" s="414">
        <f>IF(ISBLANK(AO195),0,1)</f>
        <v>0</v>
      </c>
      <c r="CG195" s="414">
        <f>IF(ISBLANK(AP195),0,1)</f>
        <v>0</v>
      </c>
      <c r="CH195" s="436">
        <f>IF(ISBLANK(AQ195),0,1)</f>
        <v>0</v>
      </c>
      <c r="CI195" s="435">
        <f>IF($W195="Dropped","-",DAYS360(X195,Y195,TRUE)/360)</f>
        <v>2.0666666666666669</v>
      </c>
      <c r="CJ195" s="416">
        <f>IF(OR($W195="Pipeline",$W195="Dropped"),"-",IF(OR($AA195="-",$AA195="n/a"),"-",DAYS360(Y195,AA195,TRUE)/360))</f>
        <v>0.39166666666666666</v>
      </c>
      <c r="CK195" s="416">
        <f>IF(OR($W195="Pipeline",$W195="Dropped"),"-",IF($AC195="-","-",IF(OR($AA195="-",$AA195="n/a"),DAYS360(Y195,AC195,TRUE)/360,DAYS360(AA195,AC195,TRUE)/360)))</f>
        <v>6.6388888888888893</v>
      </c>
      <c r="CL195" s="416">
        <f>IF(OR($W195="Pipeline",$W195="Dropped"),"-",IF($AC195="-","-",DAYS360(X195,AC195,TRUE)/360))</f>
        <v>9.0972222222222214</v>
      </c>
      <c r="CM195" s="437">
        <f>IF(OR($W195="Pipeline",$W195="Dropped"),"-",IF($AC195="-","-",DAYS360(AB195,AC195,TRUE)/360))</f>
        <v>2</v>
      </c>
      <c r="CN195" s="344">
        <f>IF(W195="Closed",IF(AC195="-","-",YEAR(AC195)),"-")</f>
        <v>2007</v>
      </c>
      <c r="CO195" s="344" t="str">
        <f>IF(W195="Closed",IF(OR(BE195="S",BE195="MS",BE195="HS"),"S",IF(OR(BE195="U",BE195="MU",BE195="HU"),"U",IF(OR(BE195="NA",BE195="NR",BE195="NV",BE195="?",BE195="#"),"NR","-"))),"-")</f>
        <v>S</v>
      </c>
      <c r="CP195" s="249">
        <v>4</v>
      </c>
      <c r="CQ195" s="414">
        <v>2</v>
      </c>
      <c r="CR195" s="414">
        <v>4</v>
      </c>
      <c r="CS195" s="414">
        <v>1</v>
      </c>
      <c r="CT195" s="414">
        <v>0</v>
      </c>
      <c r="CU195" s="436">
        <v>0</v>
      </c>
      <c r="CV195" s="432" t="str">
        <f>IF(OR(DC195="-",DC195="",DC195="n/a"),"-",HYPERLINK(DC195,"PAD"))</f>
        <v>PAD</v>
      </c>
      <c r="CW195" s="417" t="str">
        <f>IF(OR(DD195="-",DD195="",DD195="n/a"),"-",HYPERLINK(DD195,"ICR"))</f>
        <v>ICR</v>
      </c>
      <c r="CX195" s="438" t="str">
        <f>IF(OR(DE195="-",DE195="",DE195="n/a"),"-",HYPERLINK(DE195,"IEG"))</f>
        <v>IEG</v>
      </c>
      <c r="CY195" s="687" t="str">
        <f>IF(OR(DF195="-",DF195="",DF195="n/a"),"-",HYPERLINK(DF195,"PPAR"))</f>
        <v>-</v>
      </c>
      <c r="CZ195" s="665" t="str">
        <f>IF(OR(DG195="-",DG195="",DG195="n/a"),"-",HYPERLINK(DG195,"PCR"))</f>
        <v>-</v>
      </c>
      <c r="DA195" s="665" t="str">
        <f>IF(OR(DH195="-",DH195="",DH195="n/a"),"-",HYPERLINK(DH195,"PP"))</f>
        <v>-</v>
      </c>
      <c r="DB195" s="688" t="str">
        <f>IF(OR(DI195="-",DI195="",DI195="n/a"),"-",HYPERLINK(DI195,"TA"))</f>
        <v>-</v>
      </c>
      <c r="DC195" s="897" t="s">
        <v>11019</v>
      </c>
      <c r="DD195" s="897" t="s">
        <v>11020</v>
      </c>
      <c r="DE195" s="897" t="s">
        <v>11021</v>
      </c>
      <c r="DF195" s="897" t="s">
        <v>33</v>
      </c>
      <c r="DG195" s="897" t="s">
        <v>33</v>
      </c>
      <c r="DH195" s="897" t="s">
        <v>33</v>
      </c>
      <c r="DI195" s="897" t="s">
        <v>33</v>
      </c>
      <c r="DJ195" s="734"/>
    </row>
    <row r="196" spans="1:114" ht="14.1" customHeight="1" x14ac:dyDescent="0.25">
      <c r="A196" s="703">
        <f>ROW()-1</f>
        <v>195</v>
      </c>
      <c r="B196" s="713" t="s">
        <v>8095</v>
      </c>
      <c r="C196" s="711" t="str">
        <f>HYPERLINK(E196,"OP")</f>
        <v>OP</v>
      </c>
      <c r="D196" s="711" t="str">
        <f>HYPERLINK(F196,"Prj")</f>
        <v>Prj</v>
      </c>
      <c r="E196" s="631" t="s">
        <v>8755</v>
      </c>
      <c r="F196" s="413" t="s">
        <v>8756</v>
      </c>
      <c r="G196" s="414" t="s">
        <v>33</v>
      </c>
      <c r="H196" s="414" t="s">
        <v>33</v>
      </c>
      <c r="I196" s="694" t="s">
        <v>33</v>
      </c>
      <c r="J196" s="697" t="s">
        <v>8096</v>
      </c>
      <c r="K196" s="727" t="s">
        <v>33</v>
      </c>
      <c r="L196" s="736" t="s">
        <v>153</v>
      </c>
      <c r="M196" s="697" t="s">
        <v>611</v>
      </c>
      <c r="N196" s="736" t="s">
        <v>18</v>
      </c>
      <c r="O196" s="736" t="s">
        <v>54</v>
      </c>
      <c r="P196" s="1080" t="s">
        <v>19</v>
      </c>
      <c r="Q196" s="1074" t="s">
        <v>33</v>
      </c>
      <c r="R196" s="698" t="s">
        <v>33</v>
      </c>
      <c r="S196" s="907" t="s">
        <v>3803</v>
      </c>
      <c r="T196" s="908" t="s">
        <v>8097</v>
      </c>
      <c r="U196" s="905" t="s">
        <v>13824</v>
      </c>
      <c r="V196" s="905" t="s">
        <v>13821</v>
      </c>
      <c r="W196" s="1068" t="s">
        <v>1773</v>
      </c>
      <c r="X196" s="1064">
        <v>35215</v>
      </c>
      <c r="Y196" s="1066">
        <v>35327</v>
      </c>
      <c r="Z196" s="1046">
        <v>1997</v>
      </c>
      <c r="AA196" s="1064">
        <v>35769</v>
      </c>
      <c r="AB196" s="1065">
        <v>36341</v>
      </c>
      <c r="AC196" s="1066">
        <v>36707</v>
      </c>
      <c r="AD196" s="1049">
        <v>2.6</v>
      </c>
      <c r="AE196" s="746">
        <v>0</v>
      </c>
      <c r="AF196" s="744">
        <v>0</v>
      </c>
      <c r="AG196" s="690">
        <v>2.6</v>
      </c>
      <c r="AH196" s="747" t="s">
        <v>33</v>
      </c>
      <c r="AI196" s="744">
        <v>0</v>
      </c>
      <c r="AJ196" s="1101">
        <v>2.6</v>
      </c>
      <c r="AK196" s="1102">
        <v>2.50653237</v>
      </c>
      <c r="AL196" s="1085"/>
      <c r="AM196" s="632"/>
      <c r="AN196" s="632">
        <v>4</v>
      </c>
      <c r="AO196" s="632"/>
      <c r="AP196" s="632"/>
      <c r="AQ196" s="757"/>
      <c r="AR196" s="778" t="s">
        <v>9274</v>
      </c>
      <c r="AS196" s="784">
        <f>AT196+AU196</f>
        <v>0.158</v>
      </c>
      <c r="AT196" s="784">
        <v>0.158</v>
      </c>
      <c r="AU196" s="785">
        <v>0</v>
      </c>
      <c r="AV196" s="806" t="s">
        <v>9275</v>
      </c>
      <c r="AW196" s="697" t="s">
        <v>5039</v>
      </c>
      <c r="AX196" s="697" t="s">
        <v>8098</v>
      </c>
      <c r="AY196" s="823" t="s">
        <v>33</v>
      </c>
      <c r="AZ196" s="736"/>
      <c r="BA196" s="736"/>
      <c r="BB196" s="840" t="s">
        <v>26</v>
      </c>
      <c r="BC196" s="841" t="s">
        <v>26</v>
      </c>
      <c r="BD196" s="842" t="s">
        <v>26</v>
      </c>
      <c r="BE196" s="840" t="s">
        <v>26</v>
      </c>
      <c r="BF196" s="841" t="s">
        <v>26</v>
      </c>
      <c r="BG196" s="842" t="s">
        <v>26</v>
      </c>
      <c r="BH196" s="905" t="s">
        <v>4485</v>
      </c>
      <c r="BI196" s="903" t="s">
        <v>10472</v>
      </c>
      <c r="BJ196" s="905" t="s">
        <v>0</v>
      </c>
      <c r="BK196" s="903" t="s">
        <v>0</v>
      </c>
      <c r="BL196" s="905" t="s">
        <v>0</v>
      </c>
      <c r="BM196" s="903" t="s">
        <v>0</v>
      </c>
      <c r="BN196" s="905" t="s">
        <v>0</v>
      </c>
      <c r="BO196" s="903" t="s">
        <v>0</v>
      </c>
      <c r="BP196" s="905" t="s">
        <v>0</v>
      </c>
      <c r="BQ196" s="903" t="s">
        <v>0</v>
      </c>
      <c r="BR196" s="909">
        <v>25</v>
      </c>
      <c r="BS196" s="903" t="s">
        <v>4489</v>
      </c>
      <c r="BT196" s="909">
        <v>55</v>
      </c>
      <c r="BU196" s="903" t="s">
        <v>4541</v>
      </c>
      <c r="BV196" s="909">
        <v>87</v>
      </c>
      <c r="BW196" s="903" t="s">
        <v>4535</v>
      </c>
      <c r="BX196" s="905" t="s">
        <v>0</v>
      </c>
      <c r="BY196" s="903" t="s">
        <v>4492</v>
      </c>
      <c r="BZ196" s="905" t="s">
        <v>0</v>
      </c>
      <c r="CA196" s="903" t="s">
        <v>4492</v>
      </c>
      <c r="CB196" s="340">
        <v>10</v>
      </c>
      <c r="CC196" s="249">
        <f>IF(ISBLANK(AL196),0,1)</f>
        <v>0</v>
      </c>
      <c r="CD196" s="414">
        <f>IF(ISBLANK(AM196),0,1)</f>
        <v>0</v>
      </c>
      <c r="CE196" s="414">
        <f>IF(ISBLANK(AN196),0,1)</f>
        <v>1</v>
      </c>
      <c r="CF196" s="414">
        <f>IF(ISBLANK(AO196),0,1)</f>
        <v>0</v>
      </c>
      <c r="CG196" s="414">
        <f>IF(ISBLANK(AP196),0,1)</f>
        <v>0</v>
      </c>
      <c r="CH196" s="436">
        <f>IF(ISBLANK(AQ196),0,1)</f>
        <v>0</v>
      </c>
      <c r="CI196" s="435">
        <f>IF($W196="Dropped","-",DAYS360(X196,Y196,TRUE)/360)</f>
        <v>0.30277777777777776</v>
      </c>
      <c r="CJ196" s="416">
        <f>IF(OR($W196="Pipeline",$W196="Dropped"),"-",IF(OR($AA196="-",$AA196="n/a"),"-",DAYS360(Y196,AA196,TRUE)/360))</f>
        <v>1.211111111111111</v>
      </c>
      <c r="CK196" s="416">
        <f>IF(OR($W196="Pipeline",$W196="Dropped"),"-",IF($AC196="-","-",IF(OR($AA196="-",$AA196="n/a"),DAYS360(Y196,AC196,TRUE)/360,DAYS360(AA196,AC196,TRUE)/360)))</f>
        <v>2.5694444444444446</v>
      </c>
      <c r="CL196" s="416">
        <f>IF(OR($W196="Pipeline",$W196="Dropped"),"-",IF($AC196="-","-",DAYS360(X196,AC196,TRUE)/360))</f>
        <v>4.083333333333333</v>
      </c>
      <c r="CM196" s="437">
        <f>IF(OR($W196="Pipeline",$W196="Dropped"),"-",IF($AC196="-","-",DAYS360(AB196,AC196,TRUE)/360))</f>
        <v>1</v>
      </c>
      <c r="CN196" s="344">
        <f>IF(W196="Closed",IF(AC196="-","-",YEAR(AC196)),"-")</f>
        <v>2000</v>
      </c>
      <c r="CO196" s="344" t="str">
        <f>IF(W196="Closed",IF(OR(BE196="S",BE196="MS",BE196="HS"),"S",IF(OR(BE196="U",BE196="MU",BE196="HU"),"U",IF(OR(BE196="NA",BE196="NR",BE196="NV",BE196="?",BE196="#"),"NR","-"))),"-")</f>
        <v>S</v>
      </c>
      <c r="CP196" s="249">
        <v>0</v>
      </c>
      <c r="CQ196" s="414">
        <v>0</v>
      </c>
      <c r="CR196" s="414">
        <v>5</v>
      </c>
      <c r="CS196" s="414">
        <v>0</v>
      </c>
      <c r="CT196" s="414">
        <v>0</v>
      </c>
      <c r="CU196" s="436">
        <v>0</v>
      </c>
      <c r="CV196" s="432" t="str">
        <f>IF(OR(DC196="-",DC196="",DC196="n/a"),"-",HYPERLINK(DC196,"PAD"))</f>
        <v>-</v>
      </c>
      <c r="CW196" s="417" t="str">
        <f>IF(OR(DD196="-",DD196="",DD196="n/a"),"-",HYPERLINK(DD196,"ICR"))</f>
        <v>ICR</v>
      </c>
      <c r="CX196" s="438" t="str">
        <f>IF(OR(DE196="-",DE196="",DE196="n/a"),"-",HYPERLINK(DE196,"IEG"))</f>
        <v>IEG</v>
      </c>
      <c r="CY196" s="687" t="str">
        <f>IF(OR(DF196="-",DF196="",DF196="n/a"),"-",HYPERLINK(DF196,"PPAR"))</f>
        <v>-</v>
      </c>
      <c r="CZ196" s="665" t="str">
        <f>IF(OR(DG196="-",DG196="",DG196="n/a"),"-",HYPERLINK(DG196,"PCR"))</f>
        <v>-</v>
      </c>
      <c r="DA196" s="665" t="str">
        <f>IF(OR(DH196="-",DH196="",DH196="n/a"),"-",HYPERLINK(DH196,"PP"))</f>
        <v>-</v>
      </c>
      <c r="DB196" s="688" t="str">
        <f>IF(OR(DI196="-",DI196="",DI196="n/a"),"-",HYPERLINK(DI196,"TA"))</f>
        <v>TA</v>
      </c>
      <c r="DC196" s="897" t="s">
        <v>33</v>
      </c>
      <c r="DD196" s="897" t="s">
        <v>11022</v>
      </c>
      <c r="DE196" s="897" t="s">
        <v>11023</v>
      </c>
      <c r="DF196" s="897" t="s">
        <v>33</v>
      </c>
      <c r="DG196" s="897" t="s">
        <v>33</v>
      </c>
      <c r="DH196" s="897" t="s">
        <v>33</v>
      </c>
      <c r="DI196" s="897" t="s">
        <v>11024</v>
      </c>
      <c r="DJ196" s="806"/>
    </row>
    <row r="197" spans="1:114" ht="14.1" customHeight="1" x14ac:dyDescent="0.25">
      <c r="A197" s="702">
        <f>ROW()-1</f>
        <v>196</v>
      </c>
      <c r="B197" s="710" t="s">
        <v>1217</v>
      </c>
      <c r="C197" s="711" t="str">
        <f>HYPERLINK(E197,"OP")</f>
        <v>OP</v>
      </c>
      <c r="D197" s="711" t="str">
        <f>HYPERLINK(F197,"Prj")</f>
        <v>Prj</v>
      </c>
      <c r="E197" s="704" t="s">
        <v>6160</v>
      </c>
      <c r="F197" s="415" t="s">
        <v>6161</v>
      </c>
      <c r="G197" s="414" t="s">
        <v>33</v>
      </c>
      <c r="H197" s="414" t="s">
        <v>33</v>
      </c>
      <c r="I197" s="694" t="s">
        <v>33</v>
      </c>
      <c r="J197" s="686" t="s">
        <v>1218</v>
      </c>
      <c r="K197" s="199" t="s">
        <v>33</v>
      </c>
      <c r="L197" s="693" t="s">
        <v>124</v>
      </c>
      <c r="M197" s="696" t="s">
        <v>332</v>
      </c>
      <c r="N197" s="732" t="s">
        <v>18</v>
      </c>
      <c r="O197" s="732" t="s">
        <v>30</v>
      </c>
      <c r="P197" s="1080" t="s">
        <v>1763</v>
      </c>
      <c r="Q197" s="1074" t="s">
        <v>33</v>
      </c>
      <c r="R197" s="698" t="s">
        <v>3888</v>
      </c>
      <c r="S197" s="907" t="s">
        <v>3582</v>
      </c>
      <c r="T197" s="908" t="s">
        <v>3660</v>
      </c>
      <c r="U197" s="905" t="s">
        <v>1789</v>
      </c>
      <c r="V197" s="905" t="s">
        <v>10385</v>
      </c>
      <c r="W197" s="1068" t="s">
        <v>1773</v>
      </c>
      <c r="X197" s="1064">
        <v>36017</v>
      </c>
      <c r="Y197" s="1066">
        <v>36298</v>
      </c>
      <c r="Z197" s="1046">
        <v>1999</v>
      </c>
      <c r="AA197" s="1064">
        <v>36439</v>
      </c>
      <c r="AB197" s="1065">
        <v>38564</v>
      </c>
      <c r="AC197" s="1066">
        <v>38625</v>
      </c>
      <c r="AD197" s="638">
        <v>20</v>
      </c>
      <c r="AE197" s="639">
        <v>50</v>
      </c>
      <c r="AF197" s="744">
        <v>0</v>
      </c>
      <c r="AG197" s="690">
        <v>70</v>
      </c>
      <c r="AH197" s="747" t="s">
        <v>33</v>
      </c>
      <c r="AI197" s="744">
        <v>0</v>
      </c>
      <c r="AJ197" s="1099">
        <v>68.493342740000003</v>
      </c>
      <c r="AK197" s="1100">
        <v>66.892645160000001</v>
      </c>
      <c r="AL197" s="646"/>
      <c r="AM197" s="647"/>
      <c r="AN197" s="647">
        <v>2</v>
      </c>
      <c r="AO197" s="647"/>
      <c r="AP197" s="647"/>
      <c r="AQ197" s="648"/>
      <c r="AR197" s="779" t="s">
        <v>4081</v>
      </c>
      <c r="AS197" s="781">
        <f>AT197+AU197</f>
        <v>8.98</v>
      </c>
      <c r="AT197" s="781">
        <v>3.51</v>
      </c>
      <c r="AU197" s="782">
        <v>5.47</v>
      </c>
      <c r="AV197" s="686" t="s">
        <v>4082</v>
      </c>
      <c r="AW197" s="686" t="s">
        <v>1881</v>
      </c>
      <c r="AX197" s="686" t="s">
        <v>3212</v>
      </c>
      <c r="AY197" s="819">
        <v>38510</v>
      </c>
      <c r="AZ197" s="721" t="s">
        <v>26</v>
      </c>
      <c r="BA197" s="721" t="s">
        <v>26</v>
      </c>
      <c r="BB197" s="625" t="s">
        <v>26</v>
      </c>
      <c r="BC197" s="626" t="s">
        <v>26</v>
      </c>
      <c r="BD197" s="633" t="s">
        <v>33</v>
      </c>
      <c r="BE197" s="625" t="s">
        <v>26</v>
      </c>
      <c r="BF197" s="626" t="s">
        <v>26</v>
      </c>
      <c r="BG197" s="633" t="s">
        <v>26</v>
      </c>
      <c r="BH197" s="905" t="s">
        <v>4493</v>
      </c>
      <c r="BI197" s="903" t="s">
        <v>4705</v>
      </c>
      <c r="BJ197" s="905" t="s">
        <v>4485</v>
      </c>
      <c r="BK197" s="903" t="s">
        <v>10472</v>
      </c>
      <c r="BL197" s="905" t="s">
        <v>0</v>
      </c>
      <c r="BM197" s="903" t="s">
        <v>0</v>
      </c>
      <c r="BN197" s="905" t="s">
        <v>0</v>
      </c>
      <c r="BO197" s="903" t="s">
        <v>0</v>
      </c>
      <c r="BP197" s="905" t="s">
        <v>0</v>
      </c>
      <c r="BQ197" s="903" t="s">
        <v>0</v>
      </c>
      <c r="BR197" s="909">
        <v>66</v>
      </c>
      <c r="BS197" s="903" t="s">
        <v>4532</v>
      </c>
      <c r="BT197" s="909">
        <v>61</v>
      </c>
      <c r="BU197" s="903" t="s">
        <v>4524</v>
      </c>
      <c r="BV197" s="905" t="s">
        <v>0</v>
      </c>
      <c r="BW197" s="903" t="s">
        <v>4492</v>
      </c>
      <c r="BX197" s="905" t="s">
        <v>0</v>
      </c>
      <c r="BY197" s="903" t="s">
        <v>4492</v>
      </c>
      <c r="BZ197" s="905" t="s">
        <v>0</v>
      </c>
      <c r="CA197" s="903" t="s">
        <v>4492</v>
      </c>
      <c r="CB197" s="340">
        <v>10</v>
      </c>
      <c r="CC197" s="249">
        <f>IF(ISBLANK(AL197),0,1)</f>
        <v>0</v>
      </c>
      <c r="CD197" s="414">
        <f>IF(ISBLANK(AM197),0,1)</f>
        <v>0</v>
      </c>
      <c r="CE197" s="414">
        <f>IF(ISBLANK(AN197),0,1)</f>
        <v>1</v>
      </c>
      <c r="CF197" s="414">
        <f>IF(ISBLANK(AO197),0,1)</f>
        <v>0</v>
      </c>
      <c r="CG197" s="414">
        <f>IF(ISBLANK(AP197),0,1)</f>
        <v>0</v>
      </c>
      <c r="CH197" s="436">
        <f>IF(ISBLANK(AQ197),0,1)</f>
        <v>0</v>
      </c>
      <c r="CI197" s="435">
        <f>IF($W197="Dropped","-",DAYS360(X197,Y197,TRUE)/360)</f>
        <v>0.77222222222222225</v>
      </c>
      <c r="CJ197" s="416">
        <f>IF(OR($W197="Pipeline",$W197="Dropped"),"-",IF(OR($AA197="-",$AA197="n/a"),"-",DAYS360(Y197,AA197,TRUE)/360))</f>
        <v>0.38333333333333336</v>
      </c>
      <c r="CK197" s="416">
        <f>IF(OR($W197="Pipeline",$W197="Dropped"),"-",IF($AC197="-","-",IF(OR($AA197="-",$AA197="n/a"),DAYS360(Y197,AC197,TRUE)/360,DAYS360(AA197,AC197,TRUE)/360)))</f>
        <v>5.9833333333333334</v>
      </c>
      <c r="CL197" s="416">
        <f>IF(OR($W197="Pipeline",$W197="Dropped"),"-",IF($AC197="-","-",DAYS360(X197,AC197,TRUE)/360))</f>
        <v>7.1388888888888893</v>
      </c>
      <c r="CM197" s="437">
        <f>IF(OR($W197="Pipeline",$W197="Dropped"),"-",IF($AC197="-","-",DAYS360(AB197,AC197,TRUE)/360))</f>
        <v>0.16666666666666666</v>
      </c>
      <c r="CN197" s="344">
        <f>IF(W197="Closed",IF(AC197="-","-",YEAR(AC197)),"-")</f>
        <v>2005</v>
      </c>
      <c r="CO197" s="344" t="str">
        <f>IF(W197="Closed",IF(OR(BE197="S",BE197="MS",BE197="HS"),"S",IF(OR(BE197="U",BE197="MU",BE197="HU"),"U",IF(OR(BE197="NA",BE197="NR",BE197="NV",BE197="?",BE197="#"),"NR","-"))),"-")</f>
        <v>S</v>
      </c>
      <c r="CP197" s="249">
        <v>0</v>
      </c>
      <c r="CQ197" s="414">
        <v>2</v>
      </c>
      <c r="CR197" s="414">
        <v>2</v>
      </c>
      <c r="CS197" s="414">
        <v>0</v>
      </c>
      <c r="CT197" s="414">
        <v>0</v>
      </c>
      <c r="CU197" s="436">
        <v>0</v>
      </c>
      <c r="CV197" s="432" t="str">
        <f>IF(OR(DC197="-",DC197="",DC197="n/a"),"-",HYPERLINK(DC197,"PAD"))</f>
        <v>PAD</v>
      </c>
      <c r="CW197" s="417" t="str">
        <f>IF(OR(DD197="-",DD197="",DD197="n/a"),"-",HYPERLINK(DD197,"ICR"))</f>
        <v>ICR</v>
      </c>
      <c r="CX197" s="438" t="str">
        <f>IF(OR(DE197="-",DE197="",DE197="n/a"),"-",HYPERLINK(DE197,"IEG"))</f>
        <v>IEG</v>
      </c>
      <c r="CY197" s="687" t="str">
        <f>IF(OR(DF197="-",DF197="",DF197="n/a"),"-",HYPERLINK(DF197,"PPAR"))</f>
        <v>-</v>
      </c>
      <c r="CZ197" s="665" t="str">
        <f>IF(OR(DG197="-",DG197="",DG197="n/a"),"-",HYPERLINK(DG197,"PCR"))</f>
        <v>-</v>
      </c>
      <c r="DA197" s="665" t="str">
        <f>IF(OR(DH197="-",DH197="",DH197="n/a"),"-",HYPERLINK(DH197,"PP"))</f>
        <v>-</v>
      </c>
      <c r="DB197" s="688" t="str">
        <f>IF(OR(DI197="-",DI197="",DI197="n/a"),"-",HYPERLINK(DI197,"TA"))</f>
        <v>-</v>
      </c>
      <c r="DC197" s="897" t="s">
        <v>11025</v>
      </c>
      <c r="DD197" s="897" t="s">
        <v>11026</v>
      </c>
      <c r="DE197" s="897" t="s">
        <v>11027</v>
      </c>
      <c r="DF197" s="897" t="s">
        <v>33</v>
      </c>
      <c r="DG197" s="897" t="s">
        <v>33</v>
      </c>
      <c r="DH197" s="897" t="s">
        <v>33</v>
      </c>
      <c r="DI197" s="897" t="s">
        <v>33</v>
      </c>
      <c r="DJ197" s="734"/>
    </row>
    <row r="198" spans="1:114" ht="14.1" customHeight="1" x14ac:dyDescent="0.25">
      <c r="A198" s="702">
        <f>ROW()-1</f>
        <v>197</v>
      </c>
      <c r="B198" s="710" t="s">
        <v>828</v>
      </c>
      <c r="C198" s="711" t="str">
        <f>HYPERLINK(E198,"OP")</f>
        <v>OP</v>
      </c>
      <c r="D198" s="711" t="str">
        <f>HYPERLINK(F198,"Prj")</f>
        <v>Prj</v>
      </c>
      <c r="E198" s="704" t="s">
        <v>6162</v>
      </c>
      <c r="F198" s="415" t="s">
        <v>6163</v>
      </c>
      <c r="G198" s="414" t="s">
        <v>33</v>
      </c>
      <c r="H198" s="414" t="s">
        <v>33</v>
      </c>
      <c r="I198" s="694" t="s">
        <v>33</v>
      </c>
      <c r="J198" s="686" t="s">
        <v>829</v>
      </c>
      <c r="K198" s="199" t="s">
        <v>33</v>
      </c>
      <c r="L198" s="693" t="s">
        <v>193</v>
      </c>
      <c r="M198" s="696" t="s">
        <v>199</v>
      </c>
      <c r="N198" s="732" t="s">
        <v>18</v>
      </c>
      <c r="O198" s="732" t="s">
        <v>30</v>
      </c>
      <c r="P198" s="1080" t="s">
        <v>1763</v>
      </c>
      <c r="Q198" s="1074" t="s">
        <v>33</v>
      </c>
      <c r="R198" s="698" t="s">
        <v>33</v>
      </c>
      <c r="S198" s="907" t="s">
        <v>3574</v>
      </c>
      <c r="T198" s="908" t="s">
        <v>3620</v>
      </c>
      <c r="U198" s="905" t="s">
        <v>583</v>
      </c>
      <c r="V198" s="905" t="s">
        <v>10387</v>
      </c>
      <c r="W198" s="1068" t="s">
        <v>1773</v>
      </c>
      <c r="X198" s="1064">
        <v>35187</v>
      </c>
      <c r="Y198" s="1066">
        <v>35740</v>
      </c>
      <c r="Z198" s="1046">
        <v>1998</v>
      </c>
      <c r="AA198" s="1064">
        <v>35867</v>
      </c>
      <c r="AB198" s="1065">
        <v>37437</v>
      </c>
      <c r="AC198" s="1066">
        <v>37864</v>
      </c>
      <c r="AD198" s="638">
        <v>7.2</v>
      </c>
      <c r="AE198" s="639">
        <v>0</v>
      </c>
      <c r="AF198" s="744">
        <v>0</v>
      </c>
      <c r="AG198" s="690">
        <v>7.2</v>
      </c>
      <c r="AH198" s="747" t="s">
        <v>33</v>
      </c>
      <c r="AI198" s="744">
        <v>0</v>
      </c>
      <c r="AJ198" s="1099">
        <v>7.1021196499999997</v>
      </c>
      <c r="AK198" s="1100">
        <v>7.1021196499999997</v>
      </c>
      <c r="AL198" s="646"/>
      <c r="AM198" s="647"/>
      <c r="AN198" s="647">
        <v>2</v>
      </c>
      <c r="AO198" s="647"/>
      <c r="AP198" s="647"/>
      <c r="AQ198" s="648"/>
      <c r="AR198" s="779" t="s">
        <v>4083</v>
      </c>
      <c r="AS198" s="649">
        <f>AT198+AU198</f>
        <v>2.4</v>
      </c>
      <c r="AT198" s="649">
        <v>2.4</v>
      </c>
      <c r="AU198" s="650">
        <v>0</v>
      </c>
      <c r="AV198" s="686" t="s">
        <v>4084</v>
      </c>
      <c r="AW198" s="686" t="s">
        <v>2008</v>
      </c>
      <c r="AX198" s="686" t="s">
        <v>2281</v>
      </c>
      <c r="AY198" s="819">
        <v>37774</v>
      </c>
      <c r="AZ198" s="721" t="s">
        <v>26</v>
      </c>
      <c r="BA198" s="693" t="s">
        <v>26</v>
      </c>
      <c r="BB198" s="625" t="s">
        <v>26</v>
      </c>
      <c r="BC198" s="626" t="s">
        <v>26</v>
      </c>
      <c r="BD198" s="633" t="s">
        <v>33</v>
      </c>
      <c r="BE198" s="625" t="s">
        <v>26</v>
      </c>
      <c r="BF198" s="626" t="s">
        <v>26</v>
      </c>
      <c r="BG198" s="633" t="s">
        <v>26</v>
      </c>
      <c r="BH198" s="905" t="s">
        <v>4515</v>
      </c>
      <c r="BI198" s="903" t="s">
        <v>4704</v>
      </c>
      <c r="BJ198" s="905" t="s">
        <v>4503</v>
      </c>
      <c r="BK198" s="903" t="s">
        <v>4703</v>
      </c>
      <c r="BL198" s="905" t="s">
        <v>4485</v>
      </c>
      <c r="BM198" s="903" t="s">
        <v>10472</v>
      </c>
      <c r="BN198" s="905" t="s">
        <v>4493</v>
      </c>
      <c r="BO198" s="903" t="s">
        <v>4705</v>
      </c>
      <c r="BP198" s="905" t="s">
        <v>4525</v>
      </c>
      <c r="BQ198" s="903" t="s">
        <v>10476</v>
      </c>
      <c r="BR198" s="909">
        <v>65</v>
      </c>
      <c r="BS198" s="903" t="s">
        <v>4509</v>
      </c>
      <c r="BT198" s="909">
        <v>26</v>
      </c>
      <c r="BU198" s="903" t="s">
        <v>4517</v>
      </c>
      <c r="BV198" s="909">
        <v>57</v>
      </c>
      <c r="BW198" s="903" t="s">
        <v>4527</v>
      </c>
      <c r="BX198" s="909">
        <v>73</v>
      </c>
      <c r="BY198" s="903" t="s">
        <v>4534</v>
      </c>
      <c r="BZ198" s="905" t="s">
        <v>0</v>
      </c>
      <c r="CA198" s="903" t="s">
        <v>4492</v>
      </c>
      <c r="CB198" s="340">
        <v>10</v>
      </c>
      <c r="CC198" s="249">
        <f>IF(ISBLANK(AL198),0,1)</f>
        <v>0</v>
      </c>
      <c r="CD198" s="414">
        <f>IF(ISBLANK(AM198),0,1)</f>
        <v>0</v>
      </c>
      <c r="CE198" s="414">
        <f>IF(ISBLANK(AN198),0,1)</f>
        <v>1</v>
      </c>
      <c r="CF198" s="414">
        <f>IF(ISBLANK(AO198),0,1)</f>
        <v>0</v>
      </c>
      <c r="CG198" s="414">
        <f>IF(ISBLANK(AP198),0,1)</f>
        <v>0</v>
      </c>
      <c r="CH198" s="436">
        <f>IF(ISBLANK(AQ198),0,1)</f>
        <v>0</v>
      </c>
      <c r="CI198" s="435">
        <f>IF($W198="Dropped","-",DAYS360(X198,Y198,TRUE)/360)</f>
        <v>1.5111111111111111</v>
      </c>
      <c r="CJ198" s="416">
        <f>IF(OR($W198="Pipeline",$W198="Dropped"),"-",IF(OR($AA198="-",$AA198="n/a"),"-",DAYS360(Y198,AA198,TRUE)/360))</f>
        <v>0.3527777777777778</v>
      </c>
      <c r="CK198" s="416">
        <f>IF(OR($W198="Pipeline",$W198="Dropped"),"-",IF($AC198="-","-",IF(OR($AA198="-",$AA198="n/a"),DAYS360(Y198,AC198,TRUE)/360,DAYS360(AA198,AC198,TRUE)/360)))</f>
        <v>5.4638888888888886</v>
      </c>
      <c r="CL198" s="416">
        <f>IF(OR($W198="Pipeline",$W198="Dropped"),"-",IF($AC198="-","-",DAYS360(X198,AC198,TRUE)/360))</f>
        <v>7.3277777777777775</v>
      </c>
      <c r="CM198" s="437">
        <f>IF(OR($W198="Pipeline",$W198="Dropped"),"-",IF($AC198="-","-",DAYS360(AB198,AC198,TRUE)/360))</f>
        <v>1.1666666666666667</v>
      </c>
      <c r="CN198" s="344">
        <f>IF(W198="Closed",IF(AC198="-","-",YEAR(AC198)),"-")</f>
        <v>2003</v>
      </c>
      <c r="CO198" s="344" t="str">
        <f>IF(W198="Closed",IF(OR(BE198="S",BE198="MS",BE198="HS"),"S",IF(OR(BE198="U",BE198="MU",BE198="HU"),"U",IF(OR(BE198="NA",BE198="NR",BE198="NV",BE198="?",BE198="#"),"NR","-"))),"-")</f>
        <v>S</v>
      </c>
      <c r="CP198" s="249">
        <v>0</v>
      </c>
      <c r="CQ198" s="414">
        <v>1</v>
      </c>
      <c r="CR198" s="414">
        <v>4</v>
      </c>
      <c r="CS198" s="414">
        <v>1</v>
      </c>
      <c r="CT198" s="414">
        <v>0</v>
      </c>
      <c r="CU198" s="436">
        <v>0</v>
      </c>
      <c r="CV198" s="432" t="str">
        <f>IF(OR(DC198="-",DC198="",DC198="n/a"),"-",HYPERLINK(DC198,"PAD"))</f>
        <v>PAD</v>
      </c>
      <c r="CW198" s="417" t="str">
        <f>IF(OR(DD198="-",DD198="",DD198="n/a"),"-",HYPERLINK(DD198,"ICR"))</f>
        <v>ICR</v>
      </c>
      <c r="CX198" s="438" t="str">
        <f>IF(OR(DE198="-",DE198="",DE198="n/a"),"-",HYPERLINK(DE198,"IEG"))</f>
        <v>IEG</v>
      </c>
      <c r="CY198" s="687" t="str">
        <f>IF(OR(DF198="-",DF198="",DF198="n/a"),"-",HYPERLINK(DF198,"PPAR"))</f>
        <v>-</v>
      </c>
      <c r="CZ198" s="665" t="str">
        <f>IF(OR(DG198="-",DG198="",DG198="n/a"),"-",HYPERLINK(DG198,"PCR"))</f>
        <v>-</v>
      </c>
      <c r="DA198" s="665" t="str">
        <f>IF(OR(DH198="-",DH198="",DH198="n/a"),"-",HYPERLINK(DH198,"PP"))</f>
        <v>-</v>
      </c>
      <c r="DB198" s="688" t="str">
        <f>IF(OR(DI198="-",DI198="",DI198="n/a"),"-",HYPERLINK(DI198,"TA"))</f>
        <v>-</v>
      </c>
      <c r="DC198" s="897" t="s">
        <v>11028</v>
      </c>
      <c r="DD198" s="897" t="s">
        <v>11029</v>
      </c>
      <c r="DE198" s="897" t="s">
        <v>11030</v>
      </c>
      <c r="DF198" s="897" t="s">
        <v>33</v>
      </c>
      <c r="DG198" s="897" t="s">
        <v>33</v>
      </c>
      <c r="DH198" s="897" t="s">
        <v>33</v>
      </c>
      <c r="DI198" s="897" t="s">
        <v>33</v>
      </c>
      <c r="DJ198" s="734"/>
    </row>
    <row r="199" spans="1:114" ht="14.1" customHeight="1" x14ac:dyDescent="0.25">
      <c r="A199" s="703">
        <f>ROW()-1</f>
        <v>198</v>
      </c>
      <c r="B199" s="713" t="s">
        <v>7912</v>
      </c>
      <c r="C199" s="711" t="str">
        <f>HYPERLINK(E199,"OP")</f>
        <v>OP</v>
      </c>
      <c r="D199" s="711" t="str">
        <f>HYPERLINK(F199,"Prj")</f>
        <v>Prj</v>
      </c>
      <c r="E199" s="631" t="s">
        <v>8641</v>
      </c>
      <c r="F199" s="413" t="s">
        <v>8642</v>
      </c>
      <c r="G199" s="414" t="s">
        <v>33</v>
      </c>
      <c r="H199" s="414" t="s">
        <v>33</v>
      </c>
      <c r="I199" s="694" t="s">
        <v>33</v>
      </c>
      <c r="J199" s="697" t="s">
        <v>7913</v>
      </c>
      <c r="K199" s="727" t="s">
        <v>33</v>
      </c>
      <c r="L199" s="736" t="s">
        <v>153</v>
      </c>
      <c r="M199" s="697" t="s">
        <v>183</v>
      </c>
      <c r="N199" s="736" t="s">
        <v>18</v>
      </c>
      <c r="O199" s="736" t="s">
        <v>30</v>
      </c>
      <c r="P199" s="1080" t="s">
        <v>36</v>
      </c>
      <c r="Q199" s="1074" t="s">
        <v>33</v>
      </c>
      <c r="R199" s="698" t="s">
        <v>33</v>
      </c>
      <c r="S199" s="1041" t="s">
        <v>33</v>
      </c>
      <c r="T199" s="908" t="s">
        <v>7745</v>
      </c>
      <c r="U199" s="905" t="s">
        <v>13825</v>
      </c>
      <c r="V199" s="905" t="s">
        <v>1415</v>
      </c>
      <c r="W199" s="1068" t="s">
        <v>1773</v>
      </c>
      <c r="X199" s="1064">
        <v>36194</v>
      </c>
      <c r="Y199" s="1066">
        <v>37698</v>
      </c>
      <c r="Z199" s="1046">
        <v>2003</v>
      </c>
      <c r="AA199" s="1064">
        <v>37964</v>
      </c>
      <c r="AB199" s="1065">
        <v>39629</v>
      </c>
      <c r="AC199" s="1066">
        <v>39933</v>
      </c>
      <c r="AD199" s="1049">
        <v>30</v>
      </c>
      <c r="AE199" s="746">
        <v>0</v>
      </c>
      <c r="AF199" s="744">
        <v>0</v>
      </c>
      <c r="AG199" s="690">
        <v>30</v>
      </c>
      <c r="AH199" s="747">
        <v>11.206552</v>
      </c>
      <c r="AI199" s="744">
        <v>0</v>
      </c>
      <c r="AJ199" s="1101">
        <v>27.301001209999999</v>
      </c>
      <c r="AK199" s="1102">
        <v>27.301001209999999</v>
      </c>
      <c r="AL199" s="1085"/>
      <c r="AM199" s="632"/>
      <c r="AN199" s="632">
        <v>3</v>
      </c>
      <c r="AO199" s="632"/>
      <c r="AP199" s="632"/>
      <c r="AQ199" s="757"/>
      <c r="AR199" s="778" t="s">
        <v>9188</v>
      </c>
      <c r="AS199" s="784">
        <f>AT199+AU199</f>
        <v>9.1</v>
      </c>
      <c r="AT199" s="784">
        <v>9.1</v>
      </c>
      <c r="AU199" s="785">
        <v>0</v>
      </c>
      <c r="AV199" s="734" t="s">
        <v>9097</v>
      </c>
      <c r="AW199" s="697" t="s">
        <v>4916</v>
      </c>
      <c r="AX199" s="697" t="s">
        <v>3547</v>
      </c>
      <c r="AY199" s="823">
        <v>39933</v>
      </c>
      <c r="AZ199" s="736" t="s">
        <v>26</v>
      </c>
      <c r="BA199" s="736" t="s">
        <v>26</v>
      </c>
      <c r="BB199" s="840" t="s">
        <v>26</v>
      </c>
      <c r="BC199" s="841" t="s">
        <v>26</v>
      </c>
      <c r="BD199" s="842" t="s">
        <v>26</v>
      </c>
      <c r="BE199" s="840" t="s">
        <v>26</v>
      </c>
      <c r="BF199" s="841" t="s">
        <v>26</v>
      </c>
      <c r="BG199" s="842" t="s">
        <v>26</v>
      </c>
      <c r="BH199" s="905" t="s">
        <v>13072</v>
      </c>
      <c r="BI199" s="903" t="s">
        <v>4508</v>
      </c>
      <c r="BJ199" s="905" t="s">
        <v>4525</v>
      </c>
      <c r="BK199" s="903" t="s">
        <v>10476</v>
      </c>
      <c r="BL199" s="905" t="s">
        <v>4712</v>
      </c>
      <c r="BM199" s="903" t="s">
        <v>10486</v>
      </c>
      <c r="BN199" s="905" t="s">
        <v>4485</v>
      </c>
      <c r="BO199" s="903" t="s">
        <v>10472</v>
      </c>
      <c r="BP199" s="905" t="s">
        <v>0</v>
      </c>
      <c r="BQ199" s="903" t="s">
        <v>0</v>
      </c>
      <c r="BR199" s="909">
        <v>67</v>
      </c>
      <c r="BS199" s="903" t="s">
        <v>4577</v>
      </c>
      <c r="BT199" s="909">
        <v>25</v>
      </c>
      <c r="BU199" s="903" t="s">
        <v>4489</v>
      </c>
      <c r="BV199" s="909">
        <v>26</v>
      </c>
      <c r="BW199" s="903" t="s">
        <v>4517</v>
      </c>
      <c r="BX199" s="909">
        <v>33</v>
      </c>
      <c r="BY199" s="903" t="s">
        <v>4498</v>
      </c>
      <c r="BZ199" s="905" t="s">
        <v>0</v>
      </c>
      <c r="CA199" s="903" t="s">
        <v>4492</v>
      </c>
      <c r="CB199" s="340">
        <v>10</v>
      </c>
      <c r="CC199" s="249">
        <f>IF(ISBLANK(AL199),0,1)</f>
        <v>0</v>
      </c>
      <c r="CD199" s="414">
        <f>IF(ISBLANK(AM199),0,1)</f>
        <v>0</v>
      </c>
      <c r="CE199" s="414">
        <f>IF(ISBLANK(AN199),0,1)</f>
        <v>1</v>
      </c>
      <c r="CF199" s="414">
        <f>IF(ISBLANK(AO199),0,1)</f>
        <v>0</v>
      </c>
      <c r="CG199" s="414">
        <f>IF(ISBLANK(AP199),0,1)</f>
        <v>0</v>
      </c>
      <c r="CH199" s="436">
        <f>IF(ISBLANK(AQ199),0,1)</f>
        <v>0</v>
      </c>
      <c r="CI199" s="435">
        <f>IF($W199="Dropped","-",DAYS360(X199,Y199,TRUE)/360)</f>
        <v>4.125</v>
      </c>
      <c r="CJ199" s="416">
        <f>IF(OR($W199="Pipeline",$W199="Dropped"),"-",IF(OR($AA199="-",$AA199="n/a"),"-",DAYS360(Y199,AA199,TRUE)/360))</f>
        <v>0.72499999999999998</v>
      </c>
      <c r="CK199" s="416">
        <f>IF(OR($W199="Pipeline",$W199="Dropped"),"-",IF($AC199="-","-",IF(OR($AA199="-",$AA199="n/a"),DAYS360(Y199,AC199,TRUE)/360,DAYS360(AA199,AC199,TRUE)/360)))</f>
        <v>5.3916666666666666</v>
      </c>
      <c r="CL199" s="416">
        <f>IF(OR($W199="Pipeline",$W199="Dropped"),"-",IF($AC199="-","-",DAYS360(X199,AC199,TRUE)/360))</f>
        <v>10.241666666666667</v>
      </c>
      <c r="CM199" s="437">
        <f>IF(OR($W199="Pipeline",$W199="Dropped"),"-",IF($AC199="-","-",DAYS360(AB199,AC199,TRUE)/360))</f>
        <v>0.83333333333333337</v>
      </c>
      <c r="CN199" s="344">
        <f>IF(W199="Closed",IF(AC199="-","-",YEAR(AC199)),"-")</f>
        <v>2009</v>
      </c>
      <c r="CO199" s="344" t="str">
        <f>IF(W199="Closed",IF(OR(BE199="S",BE199="MS",BE199="HS"),"S",IF(OR(BE199="U",BE199="MU",BE199="HU"),"U",IF(OR(BE199="NA",BE199="NR",BE199="NV",BE199="?",BE199="#"),"NR","-"))),"-")</f>
        <v>S</v>
      </c>
      <c r="CP199" s="249">
        <v>1</v>
      </c>
      <c r="CQ199" s="414">
        <v>3</v>
      </c>
      <c r="CR199" s="414">
        <v>2</v>
      </c>
      <c r="CS199" s="414">
        <v>0</v>
      </c>
      <c r="CT199" s="414">
        <v>0</v>
      </c>
      <c r="CU199" s="436">
        <v>0</v>
      </c>
      <c r="CV199" s="432" t="str">
        <f>IF(OR(DC199="-",DC199="",DC199="n/a"),"-",HYPERLINK(DC199,"PAD"))</f>
        <v>PAD</v>
      </c>
      <c r="CW199" s="417" t="str">
        <f>IF(OR(DD199="-",DD199="",DD199="n/a"),"-",HYPERLINK(DD199,"ICR"))</f>
        <v>ICR</v>
      </c>
      <c r="CX199" s="438" t="str">
        <f>IF(OR(DE199="-",DE199="",DE199="n/a"),"-",HYPERLINK(DE199,"IEG"))</f>
        <v>IEG</v>
      </c>
      <c r="CY199" s="687" t="str">
        <f>IF(OR(DF199="-",DF199="",DF199="n/a"),"-",HYPERLINK(DF199,"PPAR"))</f>
        <v>-</v>
      </c>
      <c r="CZ199" s="665" t="str">
        <f>IF(OR(DG199="-",DG199="",DG199="n/a"),"-",HYPERLINK(DG199,"PCR"))</f>
        <v>-</v>
      </c>
      <c r="DA199" s="665" t="str">
        <f>IF(OR(DH199="-",DH199="",DH199="n/a"),"-",HYPERLINK(DH199,"PP"))</f>
        <v>-</v>
      </c>
      <c r="DB199" s="688" t="str">
        <f>IF(OR(DI199="-",DI199="",DI199="n/a"),"-",HYPERLINK(DI199,"TA"))</f>
        <v>-</v>
      </c>
      <c r="DC199" s="897" t="s">
        <v>11031</v>
      </c>
      <c r="DD199" s="897" t="s">
        <v>11032</v>
      </c>
      <c r="DE199" s="897" t="s">
        <v>11033</v>
      </c>
      <c r="DF199" s="897" t="s">
        <v>33</v>
      </c>
      <c r="DG199" s="897" t="s">
        <v>33</v>
      </c>
      <c r="DH199" s="897" t="s">
        <v>33</v>
      </c>
      <c r="DI199" s="897" t="s">
        <v>33</v>
      </c>
      <c r="DJ199" s="734"/>
    </row>
    <row r="200" spans="1:114" ht="14.1" customHeight="1" x14ac:dyDescent="0.25">
      <c r="A200" s="702">
        <f>ROW()-1</f>
        <v>199</v>
      </c>
      <c r="B200" s="710" t="s">
        <v>4977</v>
      </c>
      <c r="C200" s="711" t="str">
        <f>HYPERLINK(E200,"OP")</f>
        <v>OP</v>
      </c>
      <c r="D200" s="711" t="str">
        <f>HYPERLINK(F200,"Prj")</f>
        <v>Prj</v>
      </c>
      <c r="E200" s="663" t="s">
        <v>7232</v>
      </c>
      <c r="F200" s="422" t="s">
        <v>5870</v>
      </c>
      <c r="G200" s="414" t="s">
        <v>33</v>
      </c>
      <c r="H200" s="414" t="s">
        <v>33</v>
      </c>
      <c r="I200" s="694" t="s">
        <v>33</v>
      </c>
      <c r="J200" s="697" t="s">
        <v>4978</v>
      </c>
      <c r="K200" s="727" t="s">
        <v>33</v>
      </c>
      <c r="L200" s="736" t="s">
        <v>193</v>
      </c>
      <c r="M200" s="697" t="s">
        <v>360</v>
      </c>
      <c r="N200" s="736" t="s">
        <v>18</v>
      </c>
      <c r="O200" s="736" t="s">
        <v>54</v>
      </c>
      <c r="P200" s="1080" t="s">
        <v>1419</v>
      </c>
      <c r="Q200" s="1074" t="s">
        <v>33</v>
      </c>
      <c r="R200" s="698" t="s">
        <v>33</v>
      </c>
      <c r="S200" s="1041" t="s">
        <v>33</v>
      </c>
      <c r="T200" s="908" t="s">
        <v>3636</v>
      </c>
      <c r="U200" s="905" t="s">
        <v>573</v>
      </c>
      <c r="V200" s="905" t="s">
        <v>612</v>
      </c>
      <c r="W200" s="1068" t="s">
        <v>1773</v>
      </c>
      <c r="X200" s="1064">
        <v>35158</v>
      </c>
      <c r="Y200" s="1066">
        <v>35451</v>
      </c>
      <c r="Z200" s="1046">
        <v>1997</v>
      </c>
      <c r="AA200" s="1064">
        <v>35604</v>
      </c>
      <c r="AB200" s="1065">
        <v>37072</v>
      </c>
      <c r="AC200" s="1066">
        <v>38533</v>
      </c>
      <c r="AD200" s="1049">
        <v>20</v>
      </c>
      <c r="AE200" s="746">
        <v>0</v>
      </c>
      <c r="AF200" s="744">
        <v>0</v>
      </c>
      <c r="AG200" s="690">
        <v>20</v>
      </c>
      <c r="AH200" s="747" t="s">
        <v>33</v>
      </c>
      <c r="AI200" s="744">
        <v>0</v>
      </c>
      <c r="AJ200" s="1101">
        <v>20</v>
      </c>
      <c r="AK200" s="1102">
        <v>20</v>
      </c>
      <c r="AL200" s="1085"/>
      <c r="AM200" s="632">
        <v>4</v>
      </c>
      <c r="AN200" s="632">
        <v>5</v>
      </c>
      <c r="AO200" s="632"/>
      <c r="AP200" s="632"/>
      <c r="AQ200" s="757"/>
      <c r="AR200" s="783" t="s">
        <v>5679</v>
      </c>
      <c r="AS200" s="784">
        <f>AT200+AU200</f>
        <v>28.6</v>
      </c>
      <c r="AT200" s="784">
        <v>12.9</v>
      </c>
      <c r="AU200" s="785">
        <v>15.7</v>
      </c>
      <c r="AV200" s="806" t="s">
        <v>5680</v>
      </c>
      <c r="AW200" s="697" t="s">
        <v>4979</v>
      </c>
      <c r="AX200" s="697" t="s">
        <v>4980</v>
      </c>
      <c r="AY200" s="823" t="s">
        <v>33</v>
      </c>
      <c r="AZ200" s="736" t="s">
        <v>33</v>
      </c>
      <c r="BA200" s="736" t="s">
        <v>33</v>
      </c>
      <c r="BB200" s="840" t="s">
        <v>26</v>
      </c>
      <c r="BC200" s="841" t="s">
        <v>26</v>
      </c>
      <c r="BD200" s="846" t="s">
        <v>33</v>
      </c>
      <c r="BE200" s="840" t="s">
        <v>22</v>
      </c>
      <c r="BF200" s="841" t="s">
        <v>26</v>
      </c>
      <c r="BG200" s="842" t="s">
        <v>26</v>
      </c>
      <c r="BH200" s="905" t="s">
        <v>4485</v>
      </c>
      <c r="BI200" s="903" t="s">
        <v>10472</v>
      </c>
      <c r="BJ200" s="905" t="s">
        <v>13078</v>
      </c>
      <c r="BK200" s="903" t="s">
        <v>13872</v>
      </c>
      <c r="BL200" s="905" t="s">
        <v>0</v>
      </c>
      <c r="BM200" s="903" t="s">
        <v>0</v>
      </c>
      <c r="BN200" s="905" t="s">
        <v>0</v>
      </c>
      <c r="BO200" s="903" t="s">
        <v>0</v>
      </c>
      <c r="BP200" s="905" t="s">
        <v>0</v>
      </c>
      <c r="BQ200" s="903" t="s">
        <v>0</v>
      </c>
      <c r="BR200" s="909">
        <v>27</v>
      </c>
      <c r="BS200" s="903" t="s">
        <v>4490</v>
      </c>
      <c r="BT200" s="909">
        <v>29</v>
      </c>
      <c r="BU200" s="903" t="s">
        <v>4497</v>
      </c>
      <c r="BV200" s="905" t="s">
        <v>0</v>
      </c>
      <c r="BW200" s="903" t="s">
        <v>4492</v>
      </c>
      <c r="BX200" s="905" t="s">
        <v>0</v>
      </c>
      <c r="BY200" s="903" t="s">
        <v>4492</v>
      </c>
      <c r="BZ200" s="905" t="s">
        <v>0</v>
      </c>
      <c r="CA200" s="903" t="s">
        <v>4492</v>
      </c>
      <c r="CB200" s="340">
        <v>10</v>
      </c>
      <c r="CC200" s="249">
        <f>IF(ISBLANK(AL200),0,1)</f>
        <v>0</v>
      </c>
      <c r="CD200" s="414">
        <f>IF(ISBLANK(AM200),0,1)</f>
        <v>1</v>
      </c>
      <c r="CE200" s="414">
        <f>IF(ISBLANK(AN200),0,1)</f>
        <v>1</v>
      </c>
      <c r="CF200" s="414">
        <f>IF(ISBLANK(AO200),0,1)</f>
        <v>0</v>
      </c>
      <c r="CG200" s="414">
        <f>IF(ISBLANK(AP200),0,1)</f>
        <v>0</v>
      </c>
      <c r="CH200" s="436">
        <f>IF(ISBLANK(AQ200),0,1)</f>
        <v>0</v>
      </c>
      <c r="CI200" s="435">
        <f>IF($W200="Dropped","-",DAYS360(X200,Y200,TRUE)/360)</f>
        <v>0.8</v>
      </c>
      <c r="CJ200" s="416">
        <f>IF(OR($W200="Pipeline",$W200="Dropped"),"-",IF(OR($AA200="-",$AA200="n/a"),"-",DAYS360(Y200,AA200,TRUE)/360))</f>
        <v>0.42222222222222222</v>
      </c>
      <c r="CK200" s="416">
        <f>IF(OR($W200="Pipeline",$W200="Dropped"),"-",IF($AC200="-","-",IF(OR($AA200="-",$AA200="n/a"),DAYS360(Y200,AC200,TRUE)/360,DAYS360(AA200,AC200,TRUE)/360)))</f>
        <v>8.0194444444444439</v>
      </c>
      <c r="CL200" s="416">
        <f>IF(OR($W200="Pipeline",$W200="Dropped"),"-",IF($AC200="-","-",DAYS360(X200,AC200,TRUE)/360))</f>
        <v>9.2416666666666671</v>
      </c>
      <c r="CM200" s="437">
        <f>IF(OR($W200="Pipeline",$W200="Dropped"),"-",IF($AC200="-","-",DAYS360(AB200,AC200,TRUE)/360))</f>
        <v>4</v>
      </c>
      <c r="CN200" s="344">
        <f>IF(W200="Closed",IF(AC200="-","-",YEAR(AC200)),"-")</f>
        <v>2005</v>
      </c>
      <c r="CO200" s="344" t="str">
        <f>IF(W200="Closed",IF(OR(BE200="S",BE200="MS",BE200="HS"),"S",IF(OR(BE200="U",BE200="MU",BE200="HU"),"U",IF(OR(BE200="NA",BE200="NR",BE200="NV",BE200="?",BE200="#"),"NR","-"))),"-")</f>
        <v>S</v>
      </c>
      <c r="CP200" s="249">
        <v>3</v>
      </c>
      <c r="CQ200" s="414">
        <v>3</v>
      </c>
      <c r="CR200" s="414">
        <v>1</v>
      </c>
      <c r="CS200" s="414">
        <v>3</v>
      </c>
      <c r="CT200" s="414">
        <v>0</v>
      </c>
      <c r="CU200" s="436">
        <v>0</v>
      </c>
      <c r="CV200" s="432" t="str">
        <f>IF(OR(DC200="-",DC200="",DC200="n/a"),"-",HYPERLINK(DC200,"PAD"))</f>
        <v>-</v>
      </c>
      <c r="CW200" s="417" t="str">
        <f>IF(OR(DD200="-",DD200="",DD200="n/a"),"-",HYPERLINK(DD200,"ICR"))</f>
        <v>ICR</v>
      </c>
      <c r="CX200" s="438" t="str">
        <f>IF(OR(DE200="-",DE200="",DE200="n/a"),"-",HYPERLINK(DE200,"IEG"))</f>
        <v>IEG</v>
      </c>
      <c r="CY200" s="687" t="str">
        <f>IF(OR(DF200="-",DF200="",DF200="n/a"),"-",HYPERLINK(DF200,"PPAR"))</f>
        <v>-</v>
      </c>
      <c r="CZ200" s="665" t="str">
        <f>IF(OR(DG200="-",DG200="",DG200="n/a"),"-",HYPERLINK(DG200,"PCR"))</f>
        <v>-</v>
      </c>
      <c r="DA200" s="665" t="str">
        <f>IF(OR(DH200="-",DH200="",DH200="n/a"),"-",HYPERLINK(DH200,"PP"))</f>
        <v>-</v>
      </c>
      <c r="DB200" s="688" t="str">
        <f>IF(OR(DI200="-",DI200="",DI200="n/a"),"-",HYPERLINK(DI200,"TA"))</f>
        <v>TA</v>
      </c>
      <c r="DC200" s="897" t="s">
        <v>33</v>
      </c>
      <c r="DD200" s="897" t="s">
        <v>11034</v>
      </c>
      <c r="DE200" s="897" t="s">
        <v>11035</v>
      </c>
      <c r="DF200" s="897" t="s">
        <v>33</v>
      </c>
      <c r="DG200" s="897" t="s">
        <v>33</v>
      </c>
      <c r="DH200" s="897" t="s">
        <v>33</v>
      </c>
      <c r="DI200" s="897" t="s">
        <v>11036</v>
      </c>
      <c r="DJ200" s="734"/>
    </row>
    <row r="201" spans="1:114" ht="14.1" customHeight="1" x14ac:dyDescent="0.25">
      <c r="A201" s="702">
        <f>ROW()-1</f>
        <v>200</v>
      </c>
      <c r="B201" s="710" t="s">
        <v>4981</v>
      </c>
      <c r="C201" s="711" t="str">
        <f>HYPERLINK(E201,"OP")</f>
        <v>OP</v>
      </c>
      <c r="D201" s="711" t="str">
        <f>HYPERLINK(F201,"Prj")</f>
        <v>Prj</v>
      </c>
      <c r="E201" s="663" t="s">
        <v>7233</v>
      </c>
      <c r="F201" s="422" t="s">
        <v>5871</v>
      </c>
      <c r="G201" s="414" t="s">
        <v>33</v>
      </c>
      <c r="H201" s="414" t="s">
        <v>33</v>
      </c>
      <c r="I201" s="694" t="s">
        <v>33</v>
      </c>
      <c r="J201" s="697" t="s">
        <v>4982</v>
      </c>
      <c r="K201" s="727" t="s">
        <v>33</v>
      </c>
      <c r="L201" s="736" t="s">
        <v>193</v>
      </c>
      <c r="M201" s="697" t="s">
        <v>387</v>
      </c>
      <c r="N201" s="736" t="s">
        <v>18</v>
      </c>
      <c r="O201" s="736" t="s">
        <v>30</v>
      </c>
      <c r="P201" s="1080" t="s">
        <v>1419</v>
      </c>
      <c r="Q201" s="1074" t="s">
        <v>33</v>
      </c>
      <c r="R201" s="698" t="s">
        <v>33</v>
      </c>
      <c r="S201" s="907" t="s">
        <v>3586</v>
      </c>
      <c r="T201" s="908" t="s">
        <v>3685</v>
      </c>
      <c r="U201" s="905" t="s">
        <v>585</v>
      </c>
      <c r="V201" s="905" t="s">
        <v>612</v>
      </c>
      <c r="W201" s="1068" t="s">
        <v>1773</v>
      </c>
      <c r="X201" s="1064">
        <v>35783</v>
      </c>
      <c r="Y201" s="1066">
        <v>36090</v>
      </c>
      <c r="Z201" s="1046">
        <v>1999</v>
      </c>
      <c r="AA201" s="1064">
        <v>36272</v>
      </c>
      <c r="AB201" s="1065">
        <v>38168</v>
      </c>
      <c r="AC201" s="1066">
        <v>39263</v>
      </c>
      <c r="AD201" s="1049">
        <v>33</v>
      </c>
      <c r="AE201" s="746">
        <v>0</v>
      </c>
      <c r="AF201" s="744">
        <v>0</v>
      </c>
      <c r="AG201" s="690">
        <v>33</v>
      </c>
      <c r="AH201" s="747" t="s">
        <v>33</v>
      </c>
      <c r="AI201" s="744">
        <v>0</v>
      </c>
      <c r="AJ201" s="1101">
        <v>33</v>
      </c>
      <c r="AK201" s="1102">
        <v>33</v>
      </c>
      <c r="AL201" s="1085"/>
      <c r="AM201" s="632"/>
      <c r="AN201" s="632">
        <v>9</v>
      </c>
      <c r="AO201" s="632"/>
      <c r="AP201" s="632"/>
      <c r="AQ201" s="757"/>
      <c r="AR201" s="783" t="s">
        <v>5681</v>
      </c>
      <c r="AS201" s="784">
        <f>AT201+AU201</f>
        <v>11</v>
      </c>
      <c r="AT201" s="784">
        <v>11</v>
      </c>
      <c r="AU201" s="785">
        <v>0</v>
      </c>
      <c r="AV201" s="806" t="s">
        <v>5682</v>
      </c>
      <c r="AW201" s="697" t="s">
        <v>4983</v>
      </c>
      <c r="AX201" s="697" t="s">
        <v>4984</v>
      </c>
      <c r="AY201" s="823">
        <v>39087</v>
      </c>
      <c r="AZ201" s="736" t="s">
        <v>26</v>
      </c>
      <c r="BA201" s="736" t="s">
        <v>26</v>
      </c>
      <c r="BB201" s="840" t="s">
        <v>45</v>
      </c>
      <c r="BC201" s="841" t="s">
        <v>112</v>
      </c>
      <c r="BD201" s="842" t="s">
        <v>22</v>
      </c>
      <c r="BE201" s="840" t="s">
        <v>22</v>
      </c>
      <c r="BF201" s="841" t="s">
        <v>45</v>
      </c>
      <c r="BG201" s="842" t="s">
        <v>22</v>
      </c>
      <c r="BH201" s="905" t="s">
        <v>4487</v>
      </c>
      <c r="BI201" s="903" t="s">
        <v>4683</v>
      </c>
      <c r="BJ201" s="905" t="s">
        <v>0</v>
      </c>
      <c r="BK201" s="903" t="s">
        <v>0</v>
      </c>
      <c r="BL201" s="905" t="s">
        <v>0</v>
      </c>
      <c r="BM201" s="903" t="s">
        <v>0</v>
      </c>
      <c r="BN201" s="905" t="s">
        <v>0</v>
      </c>
      <c r="BO201" s="903" t="s">
        <v>0</v>
      </c>
      <c r="BP201" s="905" t="s">
        <v>0</v>
      </c>
      <c r="BQ201" s="903" t="s">
        <v>0</v>
      </c>
      <c r="BR201" s="909">
        <v>33</v>
      </c>
      <c r="BS201" s="903" t="s">
        <v>4498</v>
      </c>
      <c r="BT201" s="909">
        <v>35</v>
      </c>
      <c r="BU201" s="903" t="s">
        <v>4556</v>
      </c>
      <c r="BV201" s="909">
        <v>29</v>
      </c>
      <c r="BW201" s="903" t="s">
        <v>4497</v>
      </c>
      <c r="BX201" s="905" t="s">
        <v>0</v>
      </c>
      <c r="BY201" s="903" t="s">
        <v>4492</v>
      </c>
      <c r="BZ201" s="905" t="s">
        <v>0</v>
      </c>
      <c r="CA201" s="903" t="s">
        <v>4492</v>
      </c>
      <c r="CB201" s="340">
        <v>10</v>
      </c>
      <c r="CC201" s="249">
        <f>IF(ISBLANK(AL201),0,1)</f>
        <v>0</v>
      </c>
      <c r="CD201" s="414">
        <f>IF(ISBLANK(AM201),0,1)</f>
        <v>0</v>
      </c>
      <c r="CE201" s="414">
        <f>IF(ISBLANK(AN201),0,1)</f>
        <v>1</v>
      </c>
      <c r="CF201" s="414">
        <f>IF(ISBLANK(AO201),0,1)</f>
        <v>0</v>
      </c>
      <c r="CG201" s="414">
        <f>IF(ISBLANK(AP201),0,1)</f>
        <v>0</v>
      </c>
      <c r="CH201" s="436">
        <f>IF(ISBLANK(AQ201),0,1)</f>
        <v>0</v>
      </c>
      <c r="CI201" s="435">
        <f>IF($W201="Dropped","-",DAYS360(X201,Y201,TRUE)/360)</f>
        <v>0.84166666666666667</v>
      </c>
      <c r="CJ201" s="416">
        <f>IF(OR($W201="Pipeline",$W201="Dropped"),"-",IF(OR($AA201="-",$AA201="n/a"),"-",DAYS360(Y201,AA201,TRUE)/360))</f>
        <v>0.5</v>
      </c>
      <c r="CK201" s="416">
        <f>IF(OR($W201="Pipeline",$W201="Dropped"),"-",IF($AC201="-","-",IF(OR($AA201="-",$AA201="n/a"),DAYS360(Y201,AC201,TRUE)/360,DAYS360(AA201,AC201,TRUE)/360)))</f>
        <v>8.1888888888888882</v>
      </c>
      <c r="CL201" s="416">
        <f>IF(OR($W201="Pipeline",$W201="Dropped"),"-",IF($AC201="-","-",DAYS360(X201,AC201,TRUE)/360))</f>
        <v>9.530555555555555</v>
      </c>
      <c r="CM201" s="437">
        <f>IF(OR($W201="Pipeline",$W201="Dropped"),"-",IF($AC201="-","-",DAYS360(AB201,AC201,TRUE)/360))</f>
        <v>3</v>
      </c>
      <c r="CN201" s="344">
        <f>IF(W201="Closed",IF(AC201="-","-",YEAR(AC201)),"-")</f>
        <v>2007</v>
      </c>
      <c r="CO201" s="344" t="str">
        <f>IF(W201="Closed",IF(OR(BE201="S",BE201="MS",BE201="HS"),"S",IF(OR(BE201="U",BE201="MU",BE201="HU"),"U",IF(OR(BE201="NA",BE201="NR",BE201="NV",BE201="?",BE201="#"),"NR","-"))),"-")</f>
        <v>S</v>
      </c>
      <c r="CP201" s="249">
        <v>0</v>
      </c>
      <c r="CQ201" s="414">
        <v>0</v>
      </c>
      <c r="CR201" s="414">
        <v>4</v>
      </c>
      <c r="CS201" s="414">
        <v>4</v>
      </c>
      <c r="CT201" s="414">
        <v>0</v>
      </c>
      <c r="CU201" s="436">
        <v>0</v>
      </c>
      <c r="CV201" s="432" t="str">
        <f>IF(OR(DC201="-",DC201="",DC201="n/a"),"-",HYPERLINK(DC201,"PAD"))</f>
        <v>PAD</v>
      </c>
      <c r="CW201" s="417" t="str">
        <f>IF(OR(DD201="-",DD201="",DD201="n/a"),"-",HYPERLINK(DD201,"ICR"))</f>
        <v>ICR</v>
      </c>
      <c r="CX201" s="438" t="str">
        <f>IF(OR(DE201="-",DE201="",DE201="n/a"),"-",HYPERLINK(DE201,"IEG"))</f>
        <v>IEG</v>
      </c>
      <c r="CY201" s="687" t="str">
        <f>IF(OR(DF201="-",DF201="",DF201="n/a"),"-",HYPERLINK(DF201,"PPAR"))</f>
        <v>PPAR</v>
      </c>
      <c r="CZ201" s="665" t="str">
        <f>IF(OR(DG201="-",DG201="",DG201="n/a"),"-",HYPERLINK(DG201,"PCR"))</f>
        <v>-</v>
      </c>
      <c r="DA201" s="665" t="str">
        <f>IF(OR(DH201="-",DH201="",DH201="n/a"),"-",HYPERLINK(DH201,"PP"))</f>
        <v>-</v>
      </c>
      <c r="DB201" s="688" t="str">
        <f>IF(OR(DI201="-",DI201="",DI201="n/a"),"-",HYPERLINK(DI201,"TA"))</f>
        <v>-</v>
      </c>
      <c r="DC201" s="897" t="s">
        <v>11037</v>
      </c>
      <c r="DD201" s="897" t="s">
        <v>11038</v>
      </c>
      <c r="DE201" s="897" t="s">
        <v>11039</v>
      </c>
      <c r="DF201" s="897" t="s">
        <v>10829</v>
      </c>
      <c r="DG201" s="897" t="s">
        <v>33</v>
      </c>
      <c r="DH201" s="897" t="s">
        <v>33</v>
      </c>
      <c r="DI201" s="897" t="s">
        <v>33</v>
      </c>
      <c r="DJ201" s="806"/>
    </row>
    <row r="202" spans="1:114" ht="14.1" customHeight="1" x14ac:dyDescent="0.25">
      <c r="A202" s="703">
        <f>ROW()-1</f>
        <v>201</v>
      </c>
      <c r="B202" s="710" t="s">
        <v>1019</v>
      </c>
      <c r="C202" s="711" t="str">
        <f>HYPERLINK(E202,"OP")</f>
        <v>OP</v>
      </c>
      <c r="D202" s="711" t="str">
        <f>HYPERLINK(F202,"Prj")</f>
        <v>Prj</v>
      </c>
      <c r="E202" s="704" t="s">
        <v>6164</v>
      </c>
      <c r="F202" s="415" t="s">
        <v>6165</v>
      </c>
      <c r="G202" s="414" t="s">
        <v>33</v>
      </c>
      <c r="H202" s="414" t="s">
        <v>33</v>
      </c>
      <c r="I202" s="694" t="s">
        <v>33</v>
      </c>
      <c r="J202" s="686" t="s">
        <v>1020</v>
      </c>
      <c r="K202" s="199" t="s">
        <v>33</v>
      </c>
      <c r="L202" s="693" t="s">
        <v>16</v>
      </c>
      <c r="M202" s="696" t="s">
        <v>608</v>
      </c>
      <c r="N202" s="732" t="s">
        <v>18</v>
      </c>
      <c r="O202" s="732" t="s">
        <v>71</v>
      </c>
      <c r="P202" s="1080" t="s">
        <v>1763</v>
      </c>
      <c r="Q202" s="1074" t="s">
        <v>33</v>
      </c>
      <c r="R202" s="698" t="s">
        <v>33</v>
      </c>
      <c r="S202" s="907" t="s">
        <v>3637</v>
      </c>
      <c r="T202" s="908" t="s">
        <v>3661</v>
      </c>
      <c r="U202" s="905" t="s">
        <v>581</v>
      </c>
      <c r="V202" s="905" t="s">
        <v>10382</v>
      </c>
      <c r="W202" s="1068" t="s">
        <v>1773</v>
      </c>
      <c r="X202" s="1064">
        <v>36252</v>
      </c>
      <c r="Y202" s="1066">
        <v>36627</v>
      </c>
      <c r="Z202" s="1046">
        <v>2000</v>
      </c>
      <c r="AA202" s="1064">
        <v>36838</v>
      </c>
      <c r="AB202" s="1065">
        <v>37986</v>
      </c>
      <c r="AC202" s="1066">
        <v>38717</v>
      </c>
      <c r="AD202" s="638">
        <v>0</v>
      </c>
      <c r="AE202" s="639">
        <v>50</v>
      </c>
      <c r="AF202" s="744">
        <v>0</v>
      </c>
      <c r="AG202" s="690">
        <v>50</v>
      </c>
      <c r="AH202" s="747" t="s">
        <v>33</v>
      </c>
      <c r="AI202" s="744">
        <v>0</v>
      </c>
      <c r="AJ202" s="1099">
        <v>50</v>
      </c>
      <c r="AK202" s="1100">
        <v>51.456355379999998</v>
      </c>
      <c r="AL202" s="646"/>
      <c r="AM202" s="647"/>
      <c r="AN202" s="647">
        <v>2</v>
      </c>
      <c r="AO202" s="647"/>
      <c r="AP202" s="647"/>
      <c r="AQ202" s="648"/>
      <c r="AR202" s="779" t="s">
        <v>4085</v>
      </c>
      <c r="AS202" s="649">
        <f>AT202+AU202</f>
        <v>162.83999999999997</v>
      </c>
      <c r="AT202" s="649">
        <v>7</v>
      </c>
      <c r="AU202" s="650">
        <v>155.83999999999997</v>
      </c>
      <c r="AV202" s="686" t="s">
        <v>4086</v>
      </c>
      <c r="AW202" s="686" t="s">
        <v>1939</v>
      </c>
      <c r="AX202" s="686" t="s">
        <v>1902</v>
      </c>
      <c r="AY202" s="819">
        <v>38708</v>
      </c>
      <c r="AZ202" s="721" t="s">
        <v>26</v>
      </c>
      <c r="BA202" s="721" t="s">
        <v>26</v>
      </c>
      <c r="BB202" s="625" t="s">
        <v>26</v>
      </c>
      <c r="BC202" s="626" t="s">
        <v>26</v>
      </c>
      <c r="BD202" s="633" t="s">
        <v>33</v>
      </c>
      <c r="BE202" s="625" t="s">
        <v>22</v>
      </c>
      <c r="BF202" s="626" t="s">
        <v>26</v>
      </c>
      <c r="BG202" s="633" t="s">
        <v>26</v>
      </c>
      <c r="BH202" s="905" t="s">
        <v>4518</v>
      </c>
      <c r="BI202" s="903" t="s">
        <v>10475</v>
      </c>
      <c r="BJ202" s="905" t="s">
        <v>4485</v>
      </c>
      <c r="BK202" s="903" t="s">
        <v>10472</v>
      </c>
      <c r="BL202" s="905" t="s">
        <v>0</v>
      </c>
      <c r="BM202" s="903" t="s">
        <v>0</v>
      </c>
      <c r="BN202" s="905" t="s">
        <v>0</v>
      </c>
      <c r="BO202" s="903" t="s">
        <v>0</v>
      </c>
      <c r="BP202" s="905" t="s">
        <v>0</v>
      </c>
      <c r="BQ202" s="903" t="s">
        <v>0</v>
      </c>
      <c r="BR202" s="909">
        <v>59</v>
      </c>
      <c r="BS202" s="903" t="s">
        <v>4510</v>
      </c>
      <c r="BT202" s="909">
        <v>65</v>
      </c>
      <c r="BU202" s="903" t="s">
        <v>4509</v>
      </c>
      <c r="BV202" s="909">
        <v>57</v>
      </c>
      <c r="BW202" s="903" t="s">
        <v>4527</v>
      </c>
      <c r="BX202" s="909">
        <v>78</v>
      </c>
      <c r="BY202" s="903" t="s">
        <v>4511</v>
      </c>
      <c r="BZ202" s="909">
        <v>71</v>
      </c>
      <c r="CA202" s="903" t="s">
        <v>4521</v>
      </c>
      <c r="CB202" s="340">
        <v>10</v>
      </c>
      <c r="CC202" s="249">
        <f>IF(ISBLANK(AL202),0,1)</f>
        <v>0</v>
      </c>
      <c r="CD202" s="414">
        <f>IF(ISBLANK(AM202),0,1)</f>
        <v>0</v>
      </c>
      <c r="CE202" s="414">
        <f>IF(ISBLANK(AN202),0,1)</f>
        <v>1</v>
      </c>
      <c r="CF202" s="414">
        <f>IF(ISBLANK(AO202),0,1)</f>
        <v>0</v>
      </c>
      <c r="CG202" s="414">
        <f>IF(ISBLANK(AP202),0,1)</f>
        <v>0</v>
      </c>
      <c r="CH202" s="436">
        <f>IF(ISBLANK(AQ202),0,1)</f>
        <v>0</v>
      </c>
      <c r="CI202" s="435">
        <f>IF($W202="Dropped","-",DAYS360(X202,Y202,TRUE)/360)</f>
        <v>1.0249999999999999</v>
      </c>
      <c r="CJ202" s="416">
        <f>IF(OR($W202="Pipeline",$W202="Dropped"),"-",IF(OR($AA202="-",$AA202="n/a"),"-",DAYS360(Y202,AA202,TRUE)/360))</f>
        <v>0.57499999999999996</v>
      </c>
      <c r="CK202" s="416">
        <f>IF(OR($W202="Pipeline",$W202="Dropped"),"-",IF($AC202="-","-",IF(OR($AA202="-",$AA202="n/a"),DAYS360(Y202,AC202,TRUE)/360,DAYS360(AA202,AC202,TRUE)/360)))</f>
        <v>5.1444444444444448</v>
      </c>
      <c r="CL202" s="416">
        <f>IF(OR($W202="Pipeline",$W202="Dropped"),"-",IF($AC202="-","-",DAYS360(X202,AC202,TRUE)/360))</f>
        <v>6.7444444444444445</v>
      </c>
      <c r="CM202" s="437">
        <f>IF(OR($W202="Pipeline",$W202="Dropped"),"-",IF($AC202="-","-",DAYS360(AB202,AC202,TRUE)/360))</f>
        <v>2</v>
      </c>
      <c r="CN202" s="344">
        <f>IF(W202="Closed",IF(AC202="-","-",YEAR(AC202)),"-")</f>
        <v>2005</v>
      </c>
      <c r="CO202" s="344" t="str">
        <f>IF(W202="Closed",IF(OR(BE202="S",BE202="MS",BE202="HS"),"S",IF(OR(BE202="U",BE202="MU",BE202="HU"),"U",IF(OR(BE202="NA",BE202="NR",BE202="NV",BE202="?",BE202="#"),"NR","-"))),"-")</f>
        <v>S</v>
      </c>
      <c r="CP202" s="249">
        <v>4</v>
      </c>
      <c r="CQ202" s="414">
        <v>7</v>
      </c>
      <c r="CR202" s="414">
        <v>2</v>
      </c>
      <c r="CS202" s="414">
        <v>0</v>
      </c>
      <c r="CT202" s="414">
        <v>0</v>
      </c>
      <c r="CU202" s="436">
        <v>0</v>
      </c>
      <c r="CV202" s="432" t="str">
        <f>IF(OR(DC202="-",DC202="",DC202="n/a"),"-",HYPERLINK(DC202,"PAD"))</f>
        <v>PAD</v>
      </c>
      <c r="CW202" s="417" t="str">
        <f>IF(OR(DD202="-",DD202="",DD202="n/a"),"-",HYPERLINK(DD202,"ICR"))</f>
        <v>ICR</v>
      </c>
      <c r="CX202" s="438" t="str">
        <f>IF(OR(DE202="-",DE202="",DE202="n/a"),"-",HYPERLINK(DE202,"IEG"))</f>
        <v>IEG</v>
      </c>
      <c r="CY202" s="687" t="str">
        <f>IF(OR(DF202="-",DF202="",DF202="n/a"),"-",HYPERLINK(DF202,"PPAR"))</f>
        <v>-</v>
      </c>
      <c r="CZ202" s="665" t="str">
        <f>IF(OR(DG202="-",DG202="",DG202="n/a"),"-",HYPERLINK(DG202,"PCR"))</f>
        <v>-</v>
      </c>
      <c r="DA202" s="665" t="str">
        <f>IF(OR(DH202="-",DH202="",DH202="n/a"),"-",HYPERLINK(DH202,"PP"))</f>
        <v>-</v>
      </c>
      <c r="DB202" s="688" t="str">
        <f>IF(OR(DI202="-",DI202="",DI202="n/a"),"-",HYPERLINK(DI202,"TA"))</f>
        <v>-</v>
      </c>
      <c r="DC202" s="897" t="s">
        <v>11040</v>
      </c>
      <c r="DD202" s="897" t="s">
        <v>11041</v>
      </c>
      <c r="DE202" s="897" t="s">
        <v>11042</v>
      </c>
      <c r="DF202" s="897" t="s">
        <v>33</v>
      </c>
      <c r="DG202" s="897" t="s">
        <v>33</v>
      </c>
      <c r="DH202" s="897" t="s">
        <v>33</v>
      </c>
      <c r="DI202" s="897" t="s">
        <v>33</v>
      </c>
      <c r="DJ202" s="734"/>
    </row>
    <row r="203" spans="1:114" ht="14.1" customHeight="1" x14ac:dyDescent="0.25">
      <c r="A203" s="702">
        <f>ROW()-1</f>
        <v>202</v>
      </c>
      <c r="B203" s="710" t="s">
        <v>4985</v>
      </c>
      <c r="C203" s="711" t="str">
        <f>HYPERLINK(E203,"OP")</f>
        <v>OP</v>
      </c>
      <c r="D203" s="711" t="str">
        <f>HYPERLINK(F203,"Prj")</f>
        <v>Prj</v>
      </c>
      <c r="E203" s="663" t="s">
        <v>7234</v>
      </c>
      <c r="F203" s="422" t="s">
        <v>5872</v>
      </c>
      <c r="G203" s="414" t="s">
        <v>33</v>
      </c>
      <c r="H203" s="414" t="s">
        <v>33</v>
      </c>
      <c r="I203" s="694" t="s">
        <v>33</v>
      </c>
      <c r="J203" s="697" t="s">
        <v>4986</v>
      </c>
      <c r="K203" s="727" t="s">
        <v>33</v>
      </c>
      <c r="L203" s="736" t="s">
        <v>16</v>
      </c>
      <c r="M203" s="697" t="s">
        <v>115</v>
      </c>
      <c r="N203" s="736" t="s">
        <v>18</v>
      </c>
      <c r="O203" s="736" t="s">
        <v>30</v>
      </c>
      <c r="P203" s="1080" t="s">
        <v>1419</v>
      </c>
      <c r="Q203" s="1074" t="s">
        <v>33</v>
      </c>
      <c r="R203" s="698" t="s">
        <v>33</v>
      </c>
      <c r="S203" s="1041" t="s">
        <v>33</v>
      </c>
      <c r="T203" s="908" t="s">
        <v>4987</v>
      </c>
      <c r="U203" s="905" t="s">
        <v>579</v>
      </c>
      <c r="V203" s="905" t="s">
        <v>612</v>
      </c>
      <c r="W203" s="1068" t="s">
        <v>1773</v>
      </c>
      <c r="X203" s="1064">
        <v>35367</v>
      </c>
      <c r="Y203" s="1066">
        <v>36249</v>
      </c>
      <c r="Z203" s="1046">
        <v>1999</v>
      </c>
      <c r="AA203" s="1064">
        <v>36467</v>
      </c>
      <c r="AB203" s="1065">
        <v>38352</v>
      </c>
      <c r="AC203" s="1066">
        <v>39082</v>
      </c>
      <c r="AD203" s="1049">
        <v>0</v>
      </c>
      <c r="AE203" s="746">
        <v>40</v>
      </c>
      <c r="AF203" s="744">
        <v>0</v>
      </c>
      <c r="AG203" s="690">
        <v>40</v>
      </c>
      <c r="AH203" s="747" t="s">
        <v>33</v>
      </c>
      <c r="AI203" s="744">
        <v>0</v>
      </c>
      <c r="AJ203" s="1101">
        <v>40</v>
      </c>
      <c r="AK203" s="1102">
        <v>37.538257620000003</v>
      </c>
      <c r="AL203" s="1085"/>
      <c r="AM203" s="632" t="s">
        <v>2433</v>
      </c>
      <c r="AN203" s="632"/>
      <c r="AO203" s="632"/>
      <c r="AP203" s="632"/>
      <c r="AQ203" s="757"/>
      <c r="AR203" s="783" t="s">
        <v>5685</v>
      </c>
      <c r="AS203" s="784">
        <f>AT203+AU203</f>
        <v>31.4</v>
      </c>
      <c r="AT203" s="784">
        <v>31.4</v>
      </c>
      <c r="AU203" s="785">
        <v>0</v>
      </c>
      <c r="AV203" s="806" t="s">
        <v>5647</v>
      </c>
      <c r="AW203" s="734" t="s">
        <v>5683</v>
      </c>
      <c r="AX203" s="734" t="s">
        <v>5684</v>
      </c>
      <c r="AY203" s="823">
        <v>39261</v>
      </c>
      <c r="AZ203" s="736" t="s">
        <v>26</v>
      </c>
      <c r="BA203" s="736" t="s">
        <v>26</v>
      </c>
      <c r="BB203" s="840" t="s">
        <v>26</v>
      </c>
      <c r="BC203" s="841" t="s">
        <v>26</v>
      </c>
      <c r="BD203" s="842" t="s">
        <v>26</v>
      </c>
      <c r="BE203" s="840" t="s">
        <v>22</v>
      </c>
      <c r="BF203" s="841" t="s">
        <v>22</v>
      </c>
      <c r="BG203" s="842" t="s">
        <v>26</v>
      </c>
      <c r="BH203" s="905" t="s">
        <v>4485</v>
      </c>
      <c r="BI203" s="903" t="s">
        <v>10472</v>
      </c>
      <c r="BJ203" s="905" t="s">
        <v>0</v>
      </c>
      <c r="BK203" s="903" t="s">
        <v>0</v>
      </c>
      <c r="BL203" s="905" t="s">
        <v>0</v>
      </c>
      <c r="BM203" s="903" t="s">
        <v>0</v>
      </c>
      <c r="BN203" s="905" t="s">
        <v>0</v>
      </c>
      <c r="BO203" s="903" t="s">
        <v>0</v>
      </c>
      <c r="BP203" s="905" t="s">
        <v>0</v>
      </c>
      <c r="BQ203" s="903" t="s">
        <v>0</v>
      </c>
      <c r="BR203" s="909">
        <v>28</v>
      </c>
      <c r="BS203" s="903" t="s">
        <v>4500</v>
      </c>
      <c r="BT203" s="909">
        <v>33</v>
      </c>
      <c r="BU203" s="903" t="s">
        <v>4498</v>
      </c>
      <c r="BV203" s="905" t="s">
        <v>0</v>
      </c>
      <c r="BW203" s="903" t="s">
        <v>4492</v>
      </c>
      <c r="BX203" s="905" t="s">
        <v>0</v>
      </c>
      <c r="BY203" s="903" t="s">
        <v>4492</v>
      </c>
      <c r="BZ203" s="905" t="s">
        <v>0</v>
      </c>
      <c r="CA203" s="903" t="s">
        <v>4492</v>
      </c>
      <c r="CB203" s="340">
        <v>10</v>
      </c>
      <c r="CC203" s="249">
        <f>IF(ISBLANK(AL203),0,1)</f>
        <v>0</v>
      </c>
      <c r="CD203" s="414">
        <f>IF(ISBLANK(AM203),0,1)</f>
        <v>1</v>
      </c>
      <c r="CE203" s="414">
        <f>IF(ISBLANK(AN203),0,1)</f>
        <v>0</v>
      </c>
      <c r="CF203" s="414">
        <f>IF(ISBLANK(AO203),0,1)</f>
        <v>0</v>
      </c>
      <c r="CG203" s="414">
        <f>IF(ISBLANK(AP203),0,1)</f>
        <v>0</v>
      </c>
      <c r="CH203" s="436">
        <f>IF(ISBLANK(AQ203),0,1)</f>
        <v>0</v>
      </c>
      <c r="CI203" s="435">
        <f>IF($W203="Dropped","-",DAYS360(X203,Y203,TRUE)/360)</f>
        <v>2.4194444444444443</v>
      </c>
      <c r="CJ203" s="416">
        <f>IF(OR($W203="Pipeline",$W203="Dropped"),"-",IF(OR($AA203="-",$AA203="n/a"),"-",DAYS360(Y203,AA203,TRUE)/360))</f>
        <v>0.59166666666666667</v>
      </c>
      <c r="CK203" s="416">
        <f>IF(OR($W203="Pipeline",$W203="Dropped"),"-",IF($AC203="-","-",IF(OR($AA203="-",$AA203="n/a"),DAYS360(Y203,AC203,TRUE)/360,DAYS360(AA203,AC203,TRUE)/360)))</f>
        <v>7.1583333333333332</v>
      </c>
      <c r="CL203" s="416">
        <f>IF(OR($W203="Pipeline",$W203="Dropped"),"-",IF($AC203="-","-",DAYS360(X203,AC203,TRUE)/360))</f>
        <v>10.169444444444444</v>
      </c>
      <c r="CM203" s="437">
        <f>IF(OR($W203="Pipeline",$W203="Dropped"),"-",IF($AC203="-","-",DAYS360(AB203,AC203,TRUE)/360))</f>
        <v>2</v>
      </c>
      <c r="CN203" s="344">
        <f>IF(W203="Closed",IF(AC203="-","-",YEAR(AC203)),"-")</f>
        <v>2006</v>
      </c>
      <c r="CO203" s="344" t="str">
        <f>IF(W203="Closed",IF(OR(BE203="S",BE203="MS",BE203="HS"),"S",IF(OR(BE203="U",BE203="MU",BE203="HU"),"U",IF(OR(BE203="NA",BE203="NR",BE203="NV",BE203="?",BE203="#"),"NR","-"))),"-")</f>
        <v>S</v>
      </c>
      <c r="CP203" s="249">
        <v>1</v>
      </c>
      <c r="CQ203" s="414">
        <v>3</v>
      </c>
      <c r="CR203" s="414">
        <v>1</v>
      </c>
      <c r="CS203" s="414">
        <v>0</v>
      </c>
      <c r="CT203" s="414">
        <v>0</v>
      </c>
      <c r="CU203" s="436">
        <v>4</v>
      </c>
      <c r="CV203" s="432" t="str">
        <f>IF(OR(DC203="-",DC203="",DC203="n/a"),"-",HYPERLINK(DC203,"PAD"))</f>
        <v>PAD</v>
      </c>
      <c r="CW203" s="417" t="str">
        <f>IF(OR(DD203="-",DD203="",DD203="n/a"),"-",HYPERLINK(DD203,"ICR"))</f>
        <v>ICR</v>
      </c>
      <c r="CX203" s="438" t="str">
        <f>IF(OR(DE203="-",DE203="",DE203="n/a"),"-",HYPERLINK(DE203,"IEG"))</f>
        <v>IEG</v>
      </c>
      <c r="CY203" s="687" t="str">
        <f>IF(OR(DF203="-",DF203="",DF203="n/a"),"-",HYPERLINK(DF203,"PPAR"))</f>
        <v>-</v>
      </c>
      <c r="CZ203" s="665" t="str">
        <f>IF(OR(DG203="-",DG203="",DG203="n/a"),"-",HYPERLINK(DG203,"PCR"))</f>
        <v>-</v>
      </c>
      <c r="DA203" s="665" t="str">
        <f>IF(OR(DH203="-",DH203="",DH203="n/a"),"-",HYPERLINK(DH203,"PP"))</f>
        <v>-</v>
      </c>
      <c r="DB203" s="688" t="str">
        <f>IF(OR(DI203="-",DI203="",DI203="n/a"),"-",HYPERLINK(DI203,"TA"))</f>
        <v>-</v>
      </c>
      <c r="DC203" s="897" t="s">
        <v>11043</v>
      </c>
      <c r="DD203" s="897" t="s">
        <v>11044</v>
      </c>
      <c r="DE203" s="897" t="s">
        <v>11045</v>
      </c>
      <c r="DF203" s="897" t="s">
        <v>33</v>
      </c>
      <c r="DG203" s="897" t="s">
        <v>33</v>
      </c>
      <c r="DH203" s="897" t="s">
        <v>33</v>
      </c>
      <c r="DI203" s="897" t="s">
        <v>33</v>
      </c>
      <c r="DJ203" s="734"/>
    </row>
    <row r="204" spans="1:114" ht="14.1" customHeight="1" x14ac:dyDescent="0.25">
      <c r="A204" s="702">
        <f>ROW()-1</f>
        <v>203</v>
      </c>
      <c r="B204" s="710" t="s">
        <v>868</v>
      </c>
      <c r="C204" s="711" t="str">
        <f>HYPERLINK(E204,"OP")</f>
        <v>OP</v>
      </c>
      <c r="D204" s="711" t="str">
        <f>HYPERLINK(F204,"Prj")</f>
        <v>Prj</v>
      </c>
      <c r="E204" s="704" t="s">
        <v>6166</v>
      </c>
      <c r="F204" s="415" t="s">
        <v>6167</v>
      </c>
      <c r="G204" s="414" t="s">
        <v>33</v>
      </c>
      <c r="H204" s="414" t="s">
        <v>33</v>
      </c>
      <c r="I204" s="694" t="s">
        <v>33</v>
      </c>
      <c r="J204" s="686" t="s">
        <v>869</v>
      </c>
      <c r="K204" s="199" t="s">
        <v>33</v>
      </c>
      <c r="L204" s="693" t="s">
        <v>193</v>
      </c>
      <c r="M204" s="696" t="s">
        <v>387</v>
      </c>
      <c r="N204" s="732" t="s">
        <v>18</v>
      </c>
      <c r="O204" s="732" t="s">
        <v>30</v>
      </c>
      <c r="P204" s="1080" t="s">
        <v>1763</v>
      </c>
      <c r="Q204" s="1074" t="s">
        <v>33</v>
      </c>
      <c r="R204" s="698" t="s">
        <v>33</v>
      </c>
      <c r="S204" s="907" t="s">
        <v>3574</v>
      </c>
      <c r="T204" s="908" t="s">
        <v>3620</v>
      </c>
      <c r="U204" s="905" t="s">
        <v>585</v>
      </c>
      <c r="V204" s="905" t="s">
        <v>10387</v>
      </c>
      <c r="W204" s="1068" t="s">
        <v>1773</v>
      </c>
      <c r="X204" s="1064">
        <v>36860</v>
      </c>
      <c r="Y204" s="1066">
        <v>37033</v>
      </c>
      <c r="Z204" s="1046">
        <v>2001</v>
      </c>
      <c r="AA204" s="1064">
        <v>37580</v>
      </c>
      <c r="AB204" s="1065">
        <v>38837</v>
      </c>
      <c r="AC204" s="1066">
        <v>39813</v>
      </c>
      <c r="AD204" s="638">
        <v>62.159323999999998</v>
      </c>
      <c r="AE204" s="639">
        <v>0</v>
      </c>
      <c r="AF204" s="744">
        <v>0</v>
      </c>
      <c r="AG204" s="690">
        <v>62.159323999999998</v>
      </c>
      <c r="AH204" s="747">
        <v>20.341588999999999</v>
      </c>
      <c r="AI204" s="744">
        <v>0</v>
      </c>
      <c r="AJ204" s="1099">
        <v>62.16</v>
      </c>
      <c r="AK204" s="1100">
        <v>62.16</v>
      </c>
      <c r="AL204" s="646"/>
      <c r="AM204" s="647"/>
      <c r="AN204" s="647">
        <v>2</v>
      </c>
      <c r="AO204" s="647"/>
      <c r="AP204" s="647"/>
      <c r="AQ204" s="648"/>
      <c r="AR204" s="779" t="s">
        <v>4462</v>
      </c>
      <c r="AS204" s="649">
        <f>AT204+AU204</f>
        <v>25.97</v>
      </c>
      <c r="AT204" s="649">
        <v>15.28</v>
      </c>
      <c r="AU204" s="650">
        <v>10.69</v>
      </c>
      <c r="AV204" s="686" t="s">
        <v>4087</v>
      </c>
      <c r="AW204" s="686" t="s">
        <v>1864</v>
      </c>
      <c r="AX204" s="686" t="s">
        <v>1902</v>
      </c>
      <c r="AY204" s="819">
        <v>39955</v>
      </c>
      <c r="AZ204" s="721" t="s">
        <v>26</v>
      </c>
      <c r="BA204" s="721" t="s">
        <v>26</v>
      </c>
      <c r="BB204" s="625" t="s">
        <v>26</v>
      </c>
      <c r="BC204" s="626" t="s">
        <v>26</v>
      </c>
      <c r="BD204" s="633" t="s">
        <v>26</v>
      </c>
      <c r="BE204" s="625" t="s">
        <v>26</v>
      </c>
      <c r="BF204" s="626" t="s">
        <v>22</v>
      </c>
      <c r="BG204" s="633" t="s">
        <v>26</v>
      </c>
      <c r="BH204" s="905" t="s">
        <v>4503</v>
      </c>
      <c r="BI204" s="903" t="s">
        <v>4703</v>
      </c>
      <c r="BJ204" s="905" t="s">
        <v>4525</v>
      </c>
      <c r="BK204" s="903" t="s">
        <v>10476</v>
      </c>
      <c r="BL204" s="905" t="s">
        <v>4485</v>
      </c>
      <c r="BM204" s="903" t="s">
        <v>10472</v>
      </c>
      <c r="BN204" s="905" t="s">
        <v>4493</v>
      </c>
      <c r="BO204" s="903" t="s">
        <v>4705</v>
      </c>
      <c r="BP204" s="905" t="s">
        <v>13077</v>
      </c>
      <c r="BQ204" s="903" t="s">
        <v>9680</v>
      </c>
      <c r="BR204" s="909">
        <v>65</v>
      </c>
      <c r="BS204" s="903" t="s">
        <v>4509</v>
      </c>
      <c r="BT204" s="909">
        <v>78</v>
      </c>
      <c r="BU204" s="903" t="s">
        <v>4511</v>
      </c>
      <c r="BV204" s="909">
        <v>60</v>
      </c>
      <c r="BW204" s="903" t="s">
        <v>4531</v>
      </c>
      <c r="BX204" s="909">
        <v>26</v>
      </c>
      <c r="BY204" s="903" t="s">
        <v>4517</v>
      </c>
      <c r="BZ204" s="909">
        <v>59</v>
      </c>
      <c r="CA204" s="903" t="s">
        <v>4510</v>
      </c>
      <c r="CB204" s="340">
        <v>10</v>
      </c>
      <c r="CC204" s="249">
        <f>IF(ISBLANK(AL204),0,1)</f>
        <v>0</v>
      </c>
      <c r="CD204" s="414">
        <f>IF(ISBLANK(AM204),0,1)</f>
        <v>0</v>
      </c>
      <c r="CE204" s="414">
        <f>IF(ISBLANK(AN204),0,1)</f>
        <v>1</v>
      </c>
      <c r="CF204" s="414">
        <f>IF(ISBLANK(AO204),0,1)</f>
        <v>0</v>
      </c>
      <c r="CG204" s="414">
        <f>IF(ISBLANK(AP204),0,1)</f>
        <v>0</v>
      </c>
      <c r="CH204" s="436">
        <f>IF(ISBLANK(AQ204),0,1)</f>
        <v>0</v>
      </c>
      <c r="CI204" s="435">
        <f>IF($W204="Dropped","-",DAYS360(X204,Y204,TRUE)/360)</f>
        <v>0.4777777777777778</v>
      </c>
      <c r="CJ204" s="416">
        <f>IF(OR($W204="Pipeline",$W204="Dropped"),"-",IF(OR($AA204="-",$AA204="n/a"),"-",DAYS360(Y204,AA204,TRUE)/360))</f>
        <v>1.4944444444444445</v>
      </c>
      <c r="CK204" s="416">
        <f>IF(OR($W204="Pipeline",$W204="Dropped"),"-",IF($AC204="-","-",IF(OR($AA204="-",$AA204="n/a"),DAYS360(Y204,AC204,TRUE)/360,DAYS360(AA204,AC204,TRUE)/360)))</f>
        <v>6.1111111111111107</v>
      </c>
      <c r="CL204" s="416">
        <f>IF(OR($W204="Pipeline",$W204="Dropped"),"-",IF($AC204="-","-",DAYS360(X204,AC204,TRUE)/360))</f>
        <v>8.0833333333333339</v>
      </c>
      <c r="CM204" s="437">
        <f>IF(OR($W204="Pipeline",$W204="Dropped"),"-",IF($AC204="-","-",DAYS360(AB204,AC204,TRUE)/360))</f>
        <v>2.6666666666666665</v>
      </c>
      <c r="CN204" s="344">
        <f>IF(W204="Closed",IF(AC204="-","-",YEAR(AC204)),"-")</f>
        <v>2008</v>
      </c>
      <c r="CO204" s="344" t="str">
        <f>IF(W204="Closed",IF(OR(BE204="S",BE204="MS",BE204="HS"),"S",IF(OR(BE204="U",BE204="MU",BE204="HU"),"U",IF(OR(BE204="NA",BE204="NR",BE204="NV",BE204="?",BE204="#"),"NR","-"))),"-")</f>
        <v>S</v>
      </c>
      <c r="CP204" s="249">
        <v>3</v>
      </c>
      <c r="CQ204" s="414">
        <v>1</v>
      </c>
      <c r="CR204" s="414">
        <v>6</v>
      </c>
      <c r="CS204" s="414">
        <v>2</v>
      </c>
      <c r="CT204" s="414">
        <v>0</v>
      </c>
      <c r="CU204" s="436">
        <v>0</v>
      </c>
      <c r="CV204" s="432" t="str">
        <f>IF(OR(DC204="-",DC204="",DC204="n/a"),"-",HYPERLINK(DC204,"PAD"))</f>
        <v>PAD</v>
      </c>
      <c r="CW204" s="417" t="str">
        <f>IF(OR(DD204="-",DD204="",DD204="n/a"),"-",HYPERLINK(DD204,"ICR"))</f>
        <v>ICR</v>
      </c>
      <c r="CX204" s="438" t="str">
        <f>IF(OR(DE204="-",DE204="",DE204="n/a"),"-",HYPERLINK(DE204,"IEG"))</f>
        <v>IEG</v>
      </c>
      <c r="CY204" s="687" t="str">
        <f>IF(OR(DF204="-",DF204="",DF204="n/a"),"-",HYPERLINK(DF204,"PPAR"))</f>
        <v>-</v>
      </c>
      <c r="CZ204" s="665" t="str">
        <f>IF(OR(DG204="-",DG204="",DG204="n/a"),"-",HYPERLINK(DG204,"PCR"))</f>
        <v>-</v>
      </c>
      <c r="DA204" s="665" t="str">
        <f>IF(OR(DH204="-",DH204="",DH204="n/a"),"-",HYPERLINK(DH204,"PP"))</f>
        <v>-</v>
      </c>
      <c r="DB204" s="688" t="str">
        <f>IF(OR(DI204="-",DI204="",DI204="n/a"),"-",HYPERLINK(DI204,"TA"))</f>
        <v>-</v>
      </c>
      <c r="DC204" s="897" t="s">
        <v>11046</v>
      </c>
      <c r="DD204" s="897" t="s">
        <v>11047</v>
      </c>
      <c r="DE204" s="897" t="s">
        <v>11048</v>
      </c>
      <c r="DF204" s="897" t="s">
        <v>33</v>
      </c>
      <c r="DG204" s="897" t="s">
        <v>33</v>
      </c>
      <c r="DH204" s="897" t="s">
        <v>33</v>
      </c>
      <c r="DI204" s="897" t="s">
        <v>33</v>
      </c>
      <c r="DJ204" s="806"/>
    </row>
    <row r="205" spans="1:114" ht="14.1" customHeight="1" x14ac:dyDescent="0.25">
      <c r="A205" s="703">
        <f>ROW()-1</f>
        <v>204</v>
      </c>
      <c r="B205" s="710" t="s">
        <v>4988</v>
      </c>
      <c r="C205" s="711" t="str">
        <f>HYPERLINK(E205,"OP")</f>
        <v>OP</v>
      </c>
      <c r="D205" s="711" t="str">
        <f>HYPERLINK(F205,"Prj")</f>
        <v>Prj</v>
      </c>
      <c r="E205" s="663" t="s">
        <v>7235</v>
      </c>
      <c r="F205" s="422" t="s">
        <v>5873</v>
      </c>
      <c r="G205" s="414" t="s">
        <v>33</v>
      </c>
      <c r="H205" s="414" t="s">
        <v>33</v>
      </c>
      <c r="I205" s="694" t="s">
        <v>33</v>
      </c>
      <c r="J205" s="697" t="s">
        <v>4989</v>
      </c>
      <c r="K205" s="727" t="s">
        <v>33</v>
      </c>
      <c r="L205" s="736" t="s">
        <v>193</v>
      </c>
      <c r="M205" s="697" t="s">
        <v>387</v>
      </c>
      <c r="N205" s="736" t="s">
        <v>18</v>
      </c>
      <c r="O205" s="736" t="s">
        <v>54</v>
      </c>
      <c r="P205" s="1080" t="s">
        <v>1419</v>
      </c>
      <c r="Q205" s="1074" t="s">
        <v>33</v>
      </c>
      <c r="R205" s="698" t="s">
        <v>33</v>
      </c>
      <c r="S205" s="1041" t="s">
        <v>33</v>
      </c>
      <c r="T205" s="908" t="s">
        <v>3648</v>
      </c>
      <c r="U205" s="905" t="s">
        <v>585</v>
      </c>
      <c r="V205" s="905" t="s">
        <v>612</v>
      </c>
      <c r="W205" s="1068" t="s">
        <v>1773</v>
      </c>
      <c r="X205" s="1064">
        <v>35364</v>
      </c>
      <c r="Y205" s="1066">
        <v>35670</v>
      </c>
      <c r="Z205" s="1046">
        <v>1998</v>
      </c>
      <c r="AA205" s="1064">
        <v>36140</v>
      </c>
      <c r="AB205" s="1065">
        <v>37346</v>
      </c>
      <c r="AC205" s="1066">
        <v>39172</v>
      </c>
      <c r="AD205" s="1049">
        <v>28.2</v>
      </c>
      <c r="AE205" s="746">
        <v>0</v>
      </c>
      <c r="AF205" s="744">
        <v>0</v>
      </c>
      <c r="AG205" s="690">
        <v>28.2</v>
      </c>
      <c r="AH205" s="747" t="s">
        <v>33</v>
      </c>
      <c r="AI205" s="744">
        <v>0</v>
      </c>
      <c r="AJ205" s="1101">
        <v>28.2</v>
      </c>
      <c r="AK205" s="1102">
        <v>15.516360349999999</v>
      </c>
      <c r="AL205" s="1085"/>
      <c r="AM205" s="632" t="s">
        <v>2433</v>
      </c>
      <c r="AN205" s="632"/>
      <c r="AO205" s="632">
        <v>3</v>
      </c>
      <c r="AP205" s="632"/>
      <c r="AQ205" s="757"/>
      <c r="AR205" s="783" t="s">
        <v>5688</v>
      </c>
      <c r="AS205" s="784">
        <f>AT205+AU205</f>
        <v>11.7</v>
      </c>
      <c r="AT205" s="784">
        <v>6.9</v>
      </c>
      <c r="AU205" s="785">
        <v>4.7999999999999989</v>
      </c>
      <c r="AV205" s="806" t="s">
        <v>5689</v>
      </c>
      <c r="AW205" s="697" t="s">
        <v>5686</v>
      </c>
      <c r="AX205" s="697" t="s">
        <v>5687</v>
      </c>
      <c r="AY205" s="823">
        <v>39078</v>
      </c>
      <c r="AZ205" s="736" t="s">
        <v>26</v>
      </c>
      <c r="BA205" s="736" t="s">
        <v>26</v>
      </c>
      <c r="BB205" s="840" t="s">
        <v>22</v>
      </c>
      <c r="BC205" s="841" t="s">
        <v>26</v>
      </c>
      <c r="BD205" s="842" t="s">
        <v>22</v>
      </c>
      <c r="BE205" s="840" t="s">
        <v>22</v>
      </c>
      <c r="BF205" s="841" t="s">
        <v>26</v>
      </c>
      <c r="BG205" s="842" t="s">
        <v>22</v>
      </c>
      <c r="BH205" s="905" t="s">
        <v>4485</v>
      </c>
      <c r="BI205" s="903" t="s">
        <v>10472</v>
      </c>
      <c r="BJ205" s="905" t="s">
        <v>0</v>
      </c>
      <c r="BK205" s="903" t="s">
        <v>0</v>
      </c>
      <c r="BL205" s="905" t="s">
        <v>0</v>
      </c>
      <c r="BM205" s="903" t="s">
        <v>0</v>
      </c>
      <c r="BN205" s="905" t="s">
        <v>0</v>
      </c>
      <c r="BO205" s="903" t="s">
        <v>0</v>
      </c>
      <c r="BP205" s="905" t="s">
        <v>0</v>
      </c>
      <c r="BQ205" s="903" t="s">
        <v>0</v>
      </c>
      <c r="BR205" s="909">
        <v>25</v>
      </c>
      <c r="BS205" s="903" t="s">
        <v>4489</v>
      </c>
      <c r="BT205" s="909">
        <v>28</v>
      </c>
      <c r="BU205" s="903" t="s">
        <v>4500</v>
      </c>
      <c r="BV205" s="909">
        <v>33</v>
      </c>
      <c r="BW205" s="903" t="s">
        <v>4498</v>
      </c>
      <c r="BX205" s="905" t="s">
        <v>0</v>
      </c>
      <c r="BY205" s="903" t="s">
        <v>4492</v>
      </c>
      <c r="BZ205" s="905" t="s">
        <v>0</v>
      </c>
      <c r="CA205" s="903" t="s">
        <v>4492</v>
      </c>
      <c r="CB205" s="340">
        <v>10</v>
      </c>
      <c r="CC205" s="249">
        <f>IF(ISBLANK(AL205),0,1)</f>
        <v>0</v>
      </c>
      <c r="CD205" s="414">
        <f>IF(ISBLANK(AM205),0,1)</f>
        <v>1</v>
      </c>
      <c r="CE205" s="414">
        <f>IF(ISBLANK(AN205),0,1)</f>
        <v>0</v>
      </c>
      <c r="CF205" s="414">
        <f>IF(ISBLANK(AO205),0,1)</f>
        <v>1</v>
      </c>
      <c r="CG205" s="414">
        <f>IF(ISBLANK(AP205),0,1)</f>
        <v>0</v>
      </c>
      <c r="CH205" s="436">
        <f>IF(ISBLANK(AQ205),0,1)</f>
        <v>0</v>
      </c>
      <c r="CI205" s="435">
        <f>IF($W205="Dropped","-",DAYS360(X205,Y205,TRUE)/360)</f>
        <v>0.83888888888888891</v>
      </c>
      <c r="CJ205" s="416">
        <f>IF(OR($W205="Pipeline",$W205="Dropped"),"-",IF(OR($AA205="-",$AA205="n/a"),"-",DAYS360(Y205,AA205,TRUE)/360))</f>
        <v>1.2861111111111112</v>
      </c>
      <c r="CK205" s="416">
        <f>IF(OR($W205="Pipeline",$W205="Dropped"),"-",IF($AC205="-","-",IF(OR($AA205="-",$AA205="n/a"),DAYS360(Y205,AC205,TRUE)/360,DAYS360(AA205,AC205,TRUE)/360)))</f>
        <v>8.3027777777777771</v>
      </c>
      <c r="CL205" s="416">
        <f>IF(OR($W205="Pipeline",$W205="Dropped"),"-",IF($AC205="-","-",DAYS360(X205,AC205,TRUE)/360))</f>
        <v>10.427777777777777</v>
      </c>
      <c r="CM205" s="437">
        <f>IF(OR($W205="Pipeline",$W205="Dropped"),"-",IF($AC205="-","-",DAYS360(AB205,AC205,TRUE)/360))</f>
        <v>5</v>
      </c>
      <c r="CN205" s="344">
        <f>IF(W205="Closed",IF(AC205="-","-",YEAR(AC205)),"-")</f>
        <v>2007</v>
      </c>
      <c r="CO205" s="344" t="str">
        <f>IF(W205="Closed",IF(OR(BE205="S",BE205="MS",BE205="HS"),"S",IF(OR(BE205="U",BE205="MU",BE205="HU"),"U",IF(OR(BE205="NA",BE205="NR",BE205="NV",BE205="?",BE205="#"),"NR","-"))),"-")</f>
        <v>S</v>
      </c>
      <c r="CP205" s="249">
        <v>2</v>
      </c>
      <c r="CQ205" s="414">
        <v>2</v>
      </c>
      <c r="CR205" s="414">
        <v>2</v>
      </c>
      <c r="CS205" s="414">
        <v>1</v>
      </c>
      <c r="CT205" s="414">
        <v>0</v>
      </c>
      <c r="CU205" s="436">
        <v>2</v>
      </c>
      <c r="CV205" s="432" t="str">
        <f>IF(OR(DC205="-",DC205="",DC205="n/a"),"-",HYPERLINK(DC205,"PAD"))</f>
        <v>PAD</v>
      </c>
      <c r="CW205" s="417" t="str">
        <f>IF(OR(DD205="-",DD205="",DD205="n/a"),"-",HYPERLINK(DD205,"ICR"))</f>
        <v>ICR</v>
      </c>
      <c r="CX205" s="438" t="str">
        <f>IF(OR(DE205="-",DE205="",DE205="n/a"),"-",HYPERLINK(DE205,"IEG"))</f>
        <v>IEG</v>
      </c>
      <c r="CY205" s="687" t="str">
        <f>IF(OR(DF205="-",DF205="",DF205="n/a"),"-",HYPERLINK(DF205,"PPAR"))</f>
        <v>-</v>
      </c>
      <c r="CZ205" s="665" t="str">
        <f>IF(OR(DG205="-",DG205="",DG205="n/a"),"-",HYPERLINK(DG205,"PCR"))</f>
        <v>-</v>
      </c>
      <c r="DA205" s="665" t="str">
        <f>IF(OR(DH205="-",DH205="",DH205="n/a"),"-",HYPERLINK(DH205,"PP"))</f>
        <v>-</v>
      </c>
      <c r="DB205" s="688" t="str">
        <f>IF(OR(DI205="-",DI205="",DI205="n/a"),"-",HYPERLINK(DI205,"TA"))</f>
        <v>-</v>
      </c>
      <c r="DC205" s="897" t="s">
        <v>11049</v>
      </c>
      <c r="DD205" s="897" t="s">
        <v>11050</v>
      </c>
      <c r="DE205" s="897" t="s">
        <v>11051</v>
      </c>
      <c r="DF205" s="897" t="s">
        <v>33</v>
      </c>
      <c r="DG205" s="897" t="s">
        <v>33</v>
      </c>
      <c r="DH205" s="897" t="s">
        <v>33</v>
      </c>
      <c r="DI205" s="897" t="s">
        <v>33</v>
      </c>
      <c r="DJ205" s="806"/>
    </row>
    <row r="206" spans="1:114" ht="14.1" customHeight="1" x14ac:dyDescent="0.25">
      <c r="A206" s="702">
        <f>ROW()-1</f>
        <v>205</v>
      </c>
      <c r="B206" s="710" t="s">
        <v>460</v>
      </c>
      <c r="C206" s="711" t="str">
        <f>HYPERLINK(E206,"OP")</f>
        <v>OP</v>
      </c>
      <c r="D206" s="711" t="str">
        <f>HYPERLINK(F206,"Prj")</f>
        <v>Prj</v>
      </c>
      <c r="E206" s="704" t="s">
        <v>6168</v>
      </c>
      <c r="F206" s="415" t="s">
        <v>6169</v>
      </c>
      <c r="G206" s="414" t="s">
        <v>33</v>
      </c>
      <c r="H206" s="414" t="s">
        <v>33</v>
      </c>
      <c r="I206" s="694" t="s">
        <v>33</v>
      </c>
      <c r="J206" s="686" t="s">
        <v>531</v>
      </c>
      <c r="K206" s="199" t="s">
        <v>33</v>
      </c>
      <c r="L206" s="693" t="s">
        <v>193</v>
      </c>
      <c r="M206" s="734" t="s">
        <v>387</v>
      </c>
      <c r="N206" s="693" t="s">
        <v>18</v>
      </c>
      <c r="O206" s="693" t="s">
        <v>54</v>
      </c>
      <c r="P206" s="1080" t="s">
        <v>1419</v>
      </c>
      <c r="Q206" s="1074" t="s">
        <v>33</v>
      </c>
      <c r="R206" s="698" t="s">
        <v>33</v>
      </c>
      <c r="S206" s="1041" t="s">
        <v>33</v>
      </c>
      <c r="T206" s="908" t="s">
        <v>3625</v>
      </c>
      <c r="U206" s="905" t="s">
        <v>585</v>
      </c>
      <c r="V206" s="905" t="s">
        <v>612</v>
      </c>
      <c r="W206" s="1068" t="s">
        <v>1773</v>
      </c>
      <c r="X206" s="1064">
        <v>35641</v>
      </c>
      <c r="Y206" s="1066">
        <v>35787</v>
      </c>
      <c r="Z206" s="1046">
        <v>1998</v>
      </c>
      <c r="AA206" s="1064">
        <v>36118</v>
      </c>
      <c r="AB206" s="1065">
        <v>37529</v>
      </c>
      <c r="AC206" s="1066">
        <v>37529</v>
      </c>
      <c r="AD206" s="638">
        <v>15.7</v>
      </c>
      <c r="AE206" s="639">
        <v>0</v>
      </c>
      <c r="AF206" s="744">
        <v>0</v>
      </c>
      <c r="AG206" s="690">
        <v>15.7</v>
      </c>
      <c r="AH206" s="747" t="s">
        <v>33</v>
      </c>
      <c r="AI206" s="744">
        <v>0</v>
      </c>
      <c r="AJ206" s="1099">
        <v>15.7</v>
      </c>
      <c r="AK206" s="1100">
        <v>15.7</v>
      </c>
      <c r="AL206" s="646"/>
      <c r="AM206" s="647" t="s">
        <v>2976</v>
      </c>
      <c r="AN206" s="647"/>
      <c r="AO206" s="647"/>
      <c r="AP206" s="647"/>
      <c r="AQ206" s="648"/>
      <c r="AR206" s="779" t="s">
        <v>2994</v>
      </c>
      <c r="AS206" s="781">
        <f>AT206+AU206</f>
        <v>14.66</v>
      </c>
      <c r="AT206" s="781">
        <f>8.87+2.29+1.76+0.85</f>
        <v>13.77</v>
      </c>
      <c r="AU206" s="782">
        <f>0.57+0.14+0.1+0.08</f>
        <v>0.8899999999999999</v>
      </c>
      <c r="AV206" s="686" t="s">
        <v>2995</v>
      </c>
      <c r="AW206" s="686" t="s">
        <v>2027</v>
      </c>
      <c r="AX206" s="686" t="s">
        <v>38</v>
      </c>
      <c r="AY206" s="819">
        <v>37245</v>
      </c>
      <c r="AZ206" s="721" t="s">
        <v>26</v>
      </c>
      <c r="BA206" s="693" t="s">
        <v>26</v>
      </c>
      <c r="BB206" s="625" t="s">
        <v>26</v>
      </c>
      <c r="BC206" s="626" t="s">
        <v>26</v>
      </c>
      <c r="BD206" s="633" t="s">
        <v>26</v>
      </c>
      <c r="BE206" s="625" t="s">
        <v>26</v>
      </c>
      <c r="BF206" s="626" t="s">
        <v>26</v>
      </c>
      <c r="BG206" s="633" t="s">
        <v>26</v>
      </c>
      <c r="BH206" s="905" t="s">
        <v>4485</v>
      </c>
      <c r="BI206" s="903" t="s">
        <v>10472</v>
      </c>
      <c r="BJ206" s="905" t="s">
        <v>0</v>
      </c>
      <c r="BK206" s="903" t="s">
        <v>0</v>
      </c>
      <c r="BL206" s="905" t="s">
        <v>0</v>
      </c>
      <c r="BM206" s="903" t="s">
        <v>0</v>
      </c>
      <c r="BN206" s="905" t="s">
        <v>0</v>
      </c>
      <c r="BO206" s="903" t="s">
        <v>0</v>
      </c>
      <c r="BP206" s="905" t="s">
        <v>0</v>
      </c>
      <c r="BQ206" s="903" t="s">
        <v>0</v>
      </c>
      <c r="BR206" s="909">
        <v>27</v>
      </c>
      <c r="BS206" s="903" t="s">
        <v>4490</v>
      </c>
      <c r="BT206" s="909">
        <v>29</v>
      </c>
      <c r="BU206" s="903" t="s">
        <v>4497</v>
      </c>
      <c r="BV206" s="909">
        <v>21</v>
      </c>
      <c r="BW206" s="903" t="s">
        <v>4547</v>
      </c>
      <c r="BX206" s="905" t="s">
        <v>0</v>
      </c>
      <c r="BY206" s="903" t="s">
        <v>4492</v>
      </c>
      <c r="BZ206" s="905" t="s">
        <v>0</v>
      </c>
      <c r="CA206" s="903" t="s">
        <v>4492</v>
      </c>
      <c r="CB206" s="340">
        <v>10</v>
      </c>
      <c r="CC206" s="249">
        <f>IF(ISBLANK(AL206),0,1)</f>
        <v>0</v>
      </c>
      <c r="CD206" s="414">
        <f>IF(ISBLANK(AM206),0,1)</f>
        <v>1</v>
      </c>
      <c r="CE206" s="414">
        <f>IF(ISBLANK(AN206),0,1)</f>
        <v>0</v>
      </c>
      <c r="CF206" s="414">
        <f>IF(ISBLANK(AO206),0,1)</f>
        <v>0</v>
      </c>
      <c r="CG206" s="414">
        <f>IF(ISBLANK(AP206),0,1)</f>
        <v>0</v>
      </c>
      <c r="CH206" s="436">
        <f>IF(ISBLANK(AQ206),0,1)</f>
        <v>0</v>
      </c>
      <c r="CI206" s="435">
        <f>IF($W206="Dropped","-",DAYS360(X206,Y206,TRUE)/360)</f>
        <v>0.3972222222222222</v>
      </c>
      <c r="CJ206" s="416">
        <f>IF(OR($W206="Pipeline",$W206="Dropped"),"-",IF(OR($AA206="-",$AA206="n/a"),"-",DAYS360(Y206,AA206,TRUE)/360))</f>
        <v>0.90555555555555556</v>
      </c>
      <c r="CK206" s="416">
        <f>IF(OR($W206="Pipeline",$W206="Dropped"),"-",IF($AC206="-","-",IF(OR($AA206="-",$AA206="n/a"),DAYS360(Y206,AC206,TRUE)/360,DAYS360(AA206,AC206,TRUE)/360)))</f>
        <v>3.8638888888888889</v>
      </c>
      <c r="CL206" s="416">
        <f>IF(OR($W206="Pipeline",$W206="Dropped"),"-",IF($AC206="-","-",DAYS360(X206,AC206,TRUE)/360))</f>
        <v>5.166666666666667</v>
      </c>
      <c r="CM206" s="437">
        <f>IF(OR($W206="Pipeline",$W206="Dropped"),"-",IF($AC206="-","-",DAYS360(AB206,AC206,TRUE)/360))</f>
        <v>0</v>
      </c>
      <c r="CN206" s="344">
        <f>IF(W206="Closed",IF(AC206="-","-",YEAR(AC206)),"-")</f>
        <v>2002</v>
      </c>
      <c r="CO206" s="344" t="str">
        <f>IF(W206="Closed",IF(OR(BE206="S",BE206="MS",BE206="HS"),"S",IF(OR(BE206="U",BE206="MU",BE206="HU"),"U",IF(OR(BE206="NA",BE206="NR",BE206="NV",BE206="?",BE206="#"),"NR","-"))),"-")</f>
        <v>S</v>
      </c>
      <c r="CP206" s="249">
        <v>4</v>
      </c>
      <c r="CQ206" s="414">
        <v>11</v>
      </c>
      <c r="CR206" s="414">
        <v>1</v>
      </c>
      <c r="CS206" s="414">
        <v>2</v>
      </c>
      <c r="CT206" s="414">
        <v>0</v>
      </c>
      <c r="CU206" s="436">
        <v>0</v>
      </c>
      <c r="CV206" s="432" t="str">
        <f>IF(OR(DC206="-",DC206="",DC206="n/a"),"-",HYPERLINK(DC206,"PAD"))</f>
        <v>PAD</v>
      </c>
      <c r="CW206" s="417" t="str">
        <f>IF(OR(DD206="-",DD206="",DD206="n/a"),"-",HYPERLINK(DD206,"ICR"))</f>
        <v>ICR</v>
      </c>
      <c r="CX206" s="438" t="str">
        <f>IF(OR(DE206="-",DE206="",DE206="n/a"),"-",HYPERLINK(DE206,"IEG"))</f>
        <v>IEG</v>
      </c>
      <c r="CY206" s="687" t="str">
        <f>IF(OR(DF206="-",DF206="",DF206="n/a"),"-",HYPERLINK(DF206,"PPAR"))</f>
        <v>-</v>
      </c>
      <c r="CZ206" s="665" t="str">
        <f>IF(OR(DG206="-",DG206="",DG206="n/a"),"-",HYPERLINK(DG206,"PCR"))</f>
        <v>-</v>
      </c>
      <c r="DA206" s="665" t="str">
        <f>IF(OR(DH206="-",DH206="",DH206="n/a"),"-",HYPERLINK(DH206,"PP"))</f>
        <v>-</v>
      </c>
      <c r="DB206" s="688" t="str">
        <f>IF(OR(DI206="-",DI206="",DI206="n/a"),"-",HYPERLINK(DI206,"TA"))</f>
        <v>-</v>
      </c>
      <c r="DC206" s="897" t="s">
        <v>11052</v>
      </c>
      <c r="DD206" s="897" t="s">
        <v>11053</v>
      </c>
      <c r="DE206" s="897" t="s">
        <v>11054</v>
      </c>
      <c r="DF206" s="897" t="s">
        <v>33</v>
      </c>
      <c r="DG206" s="897" t="s">
        <v>33</v>
      </c>
      <c r="DH206" s="897" t="s">
        <v>33</v>
      </c>
      <c r="DI206" s="897" t="s">
        <v>33</v>
      </c>
      <c r="DJ206" s="806"/>
    </row>
    <row r="207" spans="1:114" ht="14.1" customHeight="1" x14ac:dyDescent="0.25">
      <c r="A207" s="702">
        <f>ROW()-1</f>
        <v>206</v>
      </c>
      <c r="B207" s="719" t="s">
        <v>7425</v>
      </c>
      <c r="C207" s="711" t="str">
        <f>HYPERLINK(E207,"OP")</f>
        <v>OP</v>
      </c>
      <c r="D207" s="711" t="str">
        <f>HYPERLINK(F207,"Prj")</f>
        <v>Prj</v>
      </c>
      <c r="E207" s="631" t="s">
        <v>7435</v>
      </c>
      <c r="F207" s="413" t="s">
        <v>7436</v>
      </c>
      <c r="G207" s="414" t="s">
        <v>33</v>
      </c>
      <c r="H207" s="414" t="s">
        <v>33</v>
      </c>
      <c r="I207" s="694" t="s">
        <v>33</v>
      </c>
      <c r="J207" s="697" t="s">
        <v>7426</v>
      </c>
      <c r="K207" s="727" t="s">
        <v>33</v>
      </c>
      <c r="L207" s="736" t="s">
        <v>124</v>
      </c>
      <c r="M207" s="697" t="s">
        <v>600</v>
      </c>
      <c r="N207" s="736" t="s">
        <v>18</v>
      </c>
      <c r="O207" s="736" t="s">
        <v>30</v>
      </c>
      <c r="P207" s="1080" t="s">
        <v>1742</v>
      </c>
      <c r="Q207" s="1074" t="s">
        <v>33</v>
      </c>
      <c r="R207" s="698" t="s">
        <v>3565</v>
      </c>
      <c r="S207" s="1041" t="s">
        <v>33</v>
      </c>
      <c r="T207" s="908" t="s">
        <v>7427</v>
      </c>
      <c r="U207" s="905" t="s">
        <v>1788</v>
      </c>
      <c r="V207" s="905" t="s">
        <v>1417</v>
      </c>
      <c r="W207" s="1068" t="s">
        <v>1773</v>
      </c>
      <c r="X207" s="1064">
        <v>35473</v>
      </c>
      <c r="Y207" s="1066">
        <v>35752</v>
      </c>
      <c r="Z207" s="1046">
        <v>1998</v>
      </c>
      <c r="AA207" s="1064">
        <v>35851</v>
      </c>
      <c r="AB207" s="1065">
        <v>37802</v>
      </c>
      <c r="AC207" s="1066">
        <v>38168</v>
      </c>
      <c r="AD207" s="1049">
        <v>34.5</v>
      </c>
      <c r="AE207" s="746">
        <v>0</v>
      </c>
      <c r="AF207" s="744">
        <v>0</v>
      </c>
      <c r="AG207" s="690">
        <v>34.5</v>
      </c>
      <c r="AH207" s="747" t="s">
        <v>33</v>
      </c>
      <c r="AI207" s="744">
        <v>0</v>
      </c>
      <c r="AJ207" s="1101">
        <v>26</v>
      </c>
      <c r="AK207" s="1102">
        <v>24.886915630000001</v>
      </c>
      <c r="AL207" s="646">
        <v>33</v>
      </c>
      <c r="AM207" s="647"/>
      <c r="AN207" s="632">
        <v>10</v>
      </c>
      <c r="AO207" s="647"/>
      <c r="AP207" s="647"/>
      <c r="AQ207" s="648"/>
      <c r="AR207" s="779" t="s">
        <v>9366</v>
      </c>
      <c r="AS207" s="792">
        <f>AT207+AU207</f>
        <v>3.4000000000000004</v>
      </c>
      <c r="AT207" s="649">
        <v>1.6</v>
      </c>
      <c r="AU207" s="650">
        <v>1.8</v>
      </c>
      <c r="AV207" s="686" t="s">
        <v>9367</v>
      </c>
      <c r="AW207" s="697" t="s">
        <v>4976</v>
      </c>
      <c r="AX207" s="697" t="s">
        <v>7428</v>
      </c>
      <c r="AY207" s="823" t="s">
        <v>33</v>
      </c>
      <c r="AZ207" s="736"/>
      <c r="BA207" s="736"/>
      <c r="BB207" s="840" t="s">
        <v>26</v>
      </c>
      <c r="BC207" s="841" t="s">
        <v>26</v>
      </c>
      <c r="BD207" s="846" t="s">
        <v>33</v>
      </c>
      <c r="BE207" s="840" t="s">
        <v>22</v>
      </c>
      <c r="BF207" s="841" t="s">
        <v>26</v>
      </c>
      <c r="BG207" s="842" t="s">
        <v>26</v>
      </c>
      <c r="BH207" s="905" t="s">
        <v>4485</v>
      </c>
      <c r="BI207" s="903" t="s">
        <v>10472</v>
      </c>
      <c r="BJ207" s="905" t="s">
        <v>10067</v>
      </c>
      <c r="BK207" s="903" t="s">
        <v>9474</v>
      </c>
      <c r="BL207" s="905" t="s">
        <v>4542</v>
      </c>
      <c r="BM207" s="903" t="s">
        <v>4543</v>
      </c>
      <c r="BN207" s="905" t="s">
        <v>4549</v>
      </c>
      <c r="BO207" s="903" t="s">
        <v>10481</v>
      </c>
      <c r="BP207" s="905" t="s">
        <v>0</v>
      </c>
      <c r="BQ207" s="903" t="s">
        <v>0</v>
      </c>
      <c r="BR207" s="909">
        <v>44</v>
      </c>
      <c r="BS207" s="903" t="s">
        <v>4550</v>
      </c>
      <c r="BT207" s="909">
        <v>48</v>
      </c>
      <c r="BU207" s="903" t="s">
        <v>4533</v>
      </c>
      <c r="BV207" s="909">
        <v>40</v>
      </c>
      <c r="BW207" s="903" t="s">
        <v>4563</v>
      </c>
      <c r="BX207" s="909">
        <v>34</v>
      </c>
      <c r="BY207" s="903" t="s">
        <v>4491</v>
      </c>
      <c r="BZ207" s="909">
        <v>36</v>
      </c>
      <c r="CA207" s="903" t="s">
        <v>4565</v>
      </c>
      <c r="CB207" s="340">
        <v>50</v>
      </c>
      <c r="CC207" s="249">
        <f>IF(ISBLANK(AL207),0,1)</f>
        <v>1</v>
      </c>
      <c r="CD207" s="414">
        <f>IF(ISBLANK(AM207),0,1)</f>
        <v>0</v>
      </c>
      <c r="CE207" s="414">
        <f>IF(ISBLANK(AN207),0,1)</f>
        <v>1</v>
      </c>
      <c r="CF207" s="414">
        <f>IF(ISBLANK(AO207),0,1)</f>
        <v>0</v>
      </c>
      <c r="CG207" s="414">
        <f>IF(ISBLANK(AP207),0,1)</f>
        <v>0</v>
      </c>
      <c r="CH207" s="436">
        <f>IF(ISBLANK(AQ207),0,1)</f>
        <v>0</v>
      </c>
      <c r="CI207" s="435">
        <f>IF($W207="Dropped","-",DAYS360(X207,Y207,TRUE)/360)</f>
        <v>0.76666666666666672</v>
      </c>
      <c r="CJ207" s="416">
        <f>IF(OR($W207="Pipeline",$W207="Dropped"),"-",IF(OR($AA207="-",$AA207="n/a"),"-",DAYS360(Y207,AA207,TRUE)/360))</f>
        <v>0.26944444444444443</v>
      </c>
      <c r="CK207" s="416">
        <f>IF(OR($W207="Pipeline",$W207="Dropped"),"-",IF($AC207="-","-",IF(OR($AA207="-",$AA207="n/a"),DAYS360(Y207,AC207,TRUE)/360,DAYS360(AA207,AC207,TRUE)/360)))</f>
        <v>6.3472222222222223</v>
      </c>
      <c r="CL207" s="416">
        <f>IF(OR($W207="Pipeline",$W207="Dropped"),"-",IF($AC207="-","-",DAYS360(X207,AC207,TRUE)/360))</f>
        <v>7.3833333333333337</v>
      </c>
      <c r="CM207" s="437">
        <f>IF(OR($W207="Pipeline",$W207="Dropped"),"-",IF($AC207="-","-",DAYS360(AB207,AC207,TRUE)/360))</f>
        <v>1</v>
      </c>
      <c r="CN207" s="344">
        <f>IF(W207="Closed",IF(AC207="-","-",YEAR(AC207)),"-")</f>
        <v>2004</v>
      </c>
      <c r="CO207" s="344" t="str">
        <f>IF(W207="Closed",IF(OR(BE207="S",BE207="MS",BE207="HS"),"S",IF(OR(BE207="U",BE207="MU",BE207="HU"),"U",IF(OR(BE207="NA",BE207="NR",BE207="NV",BE207="?",BE207="#"),"NR","-"))),"-")</f>
        <v>S</v>
      </c>
      <c r="CP207" s="249">
        <v>15</v>
      </c>
      <c r="CQ207" s="414">
        <v>1</v>
      </c>
      <c r="CR207" s="414">
        <v>2</v>
      </c>
      <c r="CS207" s="414">
        <v>12</v>
      </c>
      <c r="CT207" s="414">
        <v>0</v>
      </c>
      <c r="CU207" s="436">
        <v>0</v>
      </c>
      <c r="CV207" s="432" t="str">
        <f>IF(OR(DC207="-",DC207="",DC207="n/a"),"-",HYPERLINK(DC207,"PAD"))</f>
        <v>PAD</v>
      </c>
      <c r="CW207" s="417" t="str">
        <f>IF(OR(DD207="-",DD207="",DD207="n/a"),"-",HYPERLINK(DD207,"ICR"))</f>
        <v>ICR</v>
      </c>
      <c r="CX207" s="438" t="str">
        <f>IF(OR(DE207="-",DE207="",DE207="n/a"),"-",HYPERLINK(DE207,"IEG"))</f>
        <v>IEG</v>
      </c>
      <c r="CY207" s="687" t="str">
        <f>IF(OR(DF207="-",DF207="",DF207="n/a"),"-",HYPERLINK(DF207,"PPAR"))</f>
        <v>-</v>
      </c>
      <c r="CZ207" s="665" t="str">
        <f>IF(OR(DG207="-",DG207="",DG207="n/a"),"-",HYPERLINK(DG207,"PCR"))</f>
        <v>-</v>
      </c>
      <c r="DA207" s="665" t="str">
        <f>IF(OR(DH207="-",DH207="",DH207="n/a"),"-",HYPERLINK(DH207,"PP"))</f>
        <v>-</v>
      </c>
      <c r="DB207" s="688" t="str">
        <f>IF(OR(DI207="-",DI207="",DI207="n/a"),"-",HYPERLINK(DI207,"TA"))</f>
        <v>-</v>
      </c>
      <c r="DC207" s="897" t="s">
        <v>11055</v>
      </c>
      <c r="DD207" s="897" t="s">
        <v>11056</v>
      </c>
      <c r="DE207" s="897" t="s">
        <v>11057</v>
      </c>
      <c r="DF207" s="897" t="s">
        <v>33</v>
      </c>
      <c r="DG207" s="897" t="s">
        <v>33</v>
      </c>
      <c r="DH207" s="897" t="s">
        <v>33</v>
      </c>
      <c r="DI207" s="897" t="s">
        <v>33</v>
      </c>
      <c r="DJ207" s="806"/>
    </row>
    <row r="208" spans="1:114" ht="14.1" customHeight="1" x14ac:dyDescent="0.25">
      <c r="A208" s="703">
        <f>ROW()-1</f>
        <v>207</v>
      </c>
      <c r="B208" s="710" t="s">
        <v>4990</v>
      </c>
      <c r="C208" s="711" t="str">
        <f>HYPERLINK(E208,"OP")</f>
        <v>OP</v>
      </c>
      <c r="D208" s="711" t="str">
        <f>HYPERLINK(F208,"Prj")</f>
        <v>Prj</v>
      </c>
      <c r="E208" s="663" t="s">
        <v>7236</v>
      </c>
      <c r="F208" s="422" t="s">
        <v>5874</v>
      </c>
      <c r="G208" s="414" t="s">
        <v>33</v>
      </c>
      <c r="H208" s="414" t="s">
        <v>33</v>
      </c>
      <c r="I208" s="694" t="s">
        <v>33</v>
      </c>
      <c r="J208" s="697" t="s">
        <v>4991</v>
      </c>
      <c r="K208" s="727" t="s">
        <v>33</v>
      </c>
      <c r="L208" s="736" t="s">
        <v>124</v>
      </c>
      <c r="M208" s="697" t="s">
        <v>600</v>
      </c>
      <c r="N208" s="736" t="s">
        <v>18</v>
      </c>
      <c r="O208" s="736" t="s">
        <v>30</v>
      </c>
      <c r="P208" s="1080" t="s">
        <v>1419</v>
      </c>
      <c r="Q208" s="1074" t="s">
        <v>33</v>
      </c>
      <c r="R208" s="698" t="s">
        <v>33</v>
      </c>
      <c r="S208" s="1041" t="s">
        <v>33</v>
      </c>
      <c r="T208" s="908" t="s">
        <v>3612</v>
      </c>
      <c r="U208" s="905" t="s">
        <v>1788</v>
      </c>
      <c r="V208" s="905" t="s">
        <v>612</v>
      </c>
      <c r="W208" s="1068" t="s">
        <v>1773</v>
      </c>
      <c r="X208" s="1064">
        <v>35380</v>
      </c>
      <c r="Y208" s="1066">
        <v>35598</v>
      </c>
      <c r="Z208" s="1046">
        <v>1997</v>
      </c>
      <c r="AA208" s="1064">
        <v>35682</v>
      </c>
      <c r="AB208" s="1065">
        <v>37621</v>
      </c>
      <c r="AC208" s="1066">
        <v>38260</v>
      </c>
      <c r="AD208" s="1049">
        <v>16.399999999999999</v>
      </c>
      <c r="AE208" s="746">
        <v>0</v>
      </c>
      <c r="AF208" s="744">
        <v>0</v>
      </c>
      <c r="AG208" s="690">
        <v>16.399999999999999</v>
      </c>
      <c r="AH208" s="747" t="s">
        <v>33</v>
      </c>
      <c r="AI208" s="744">
        <v>0</v>
      </c>
      <c r="AJ208" s="1101">
        <v>14.63</v>
      </c>
      <c r="AK208" s="1102">
        <v>14.00906114</v>
      </c>
      <c r="AL208" s="1085">
        <v>33</v>
      </c>
      <c r="AM208" s="632" t="s">
        <v>4027</v>
      </c>
      <c r="AN208" s="632"/>
      <c r="AO208" s="632"/>
      <c r="AP208" s="632"/>
      <c r="AQ208" s="757"/>
      <c r="AR208" s="783" t="s">
        <v>5691</v>
      </c>
      <c r="AS208" s="784">
        <f>AT208+AU208</f>
        <v>17</v>
      </c>
      <c r="AT208" s="784">
        <v>17</v>
      </c>
      <c r="AU208" s="785">
        <v>0</v>
      </c>
      <c r="AV208" s="806"/>
      <c r="AW208" s="734" t="s">
        <v>5690</v>
      </c>
      <c r="AX208" s="697" t="s">
        <v>5690</v>
      </c>
      <c r="AY208" s="823" t="s">
        <v>33</v>
      </c>
      <c r="AZ208" s="736" t="s">
        <v>33</v>
      </c>
      <c r="BA208" s="736" t="s">
        <v>33</v>
      </c>
      <c r="BB208" s="840" t="s">
        <v>112</v>
      </c>
      <c r="BC208" s="841" t="s">
        <v>26</v>
      </c>
      <c r="BD208" s="846" t="s">
        <v>33</v>
      </c>
      <c r="BE208" s="840" t="s">
        <v>112</v>
      </c>
      <c r="BF208" s="841" t="s">
        <v>26</v>
      </c>
      <c r="BG208" s="842" t="s">
        <v>26</v>
      </c>
      <c r="BH208" s="905" t="s">
        <v>4485</v>
      </c>
      <c r="BI208" s="903" t="s">
        <v>10472</v>
      </c>
      <c r="BJ208" s="905" t="s">
        <v>0</v>
      </c>
      <c r="BK208" s="903" t="s">
        <v>0</v>
      </c>
      <c r="BL208" s="905" t="s">
        <v>0</v>
      </c>
      <c r="BM208" s="903" t="s">
        <v>0</v>
      </c>
      <c r="BN208" s="905" t="s">
        <v>0</v>
      </c>
      <c r="BO208" s="903" t="s">
        <v>0</v>
      </c>
      <c r="BP208" s="905" t="s">
        <v>0</v>
      </c>
      <c r="BQ208" s="903" t="s">
        <v>0</v>
      </c>
      <c r="BR208" s="909">
        <v>29</v>
      </c>
      <c r="BS208" s="903" t="s">
        <v>4497</v>
      </c>
      <c r="BT208" s="909">
        <v>25</v>
      </c>
      <c r="BU208" s="903" t="s">
        <v>4489</v>
      </c>
      <c r="BV208" s="909">
        <v>33</v>
      </c>
      <c r="BW208" s="903" t="s">
        <v>4498</v>
      </c>
      <c r="BX208" s="905" t="s">
        <v>0</v>
      </c>
      <c r="BY208" s="903" t="s">
        <v>4492</v>
      </c>
      <c r="BZ208" s="905" t="s">
        <v>0</v>
      </c>
      <c r="CA208" s="903" t="s">
        <v>4492</v>
      </c>
      <c r="CB208" s="340">
        <v>10</v>
      </c>
      <c r="CC208" s="249">
        <f>IF(ISBLANK(AL208),0,1)</f>
        <v>1</v>
      </c>
      <c r="CD208" s="414">
        <f>IF(ISBLANK(AM208),0,1)</f>
        <v>1</v>
      </c>
      <c r="CE208" s="414">
        <f>IF(ISBLANK(AN208),0,1)</f>
        <v>0</v>
      </c>
      <c r="CF208" s="414">
        <f>IF(ISBLANK(AO208),0,1)</f>
        <v>0</v>
      </c>
      <c r="CG208" s="414">
        <f>IF(ISBLANK(AP208),0,1)</f>
        <v>0</v>
      </c>
      <c r="CH208" s="436">
        <f>IF(ISBLANK(AQ208),0,1)</f>
        <v>0</v>
      </c>
      <c r="CI208" s="435">
        <f>IF($W208="Dropped","-",DAYS360(X208,Y208,TRUE)/360)</f>
        <v>0.6</v>
      </c>
      <c r="CJ208" s="416">
        <f>IF(OR($W208="Pipeline",$W208="Dropped"),"-",IF(OR($AA208="-",$AA208="n/a"),"-",DAYS360(Y208,AA208,TRUE)/360))</f>
        <v>0.22777777777777777</v>
      </c>
      <c r="CK208" s="416">
        <f>IF(OR($W208="Pipeline",$W208="Dropped"),"-",IF($AC208="-","-",IF(OR($AA208="-",$AA208="n/a"),DAYS360(Y208,AC208,TRUE)/360,DAYS360(AA208,AC208,TRUE)/360)))</f>
        <v>7.0583333333333336</v>
      </c>
      <c r="CL208" s="416">
        <f>IF(OR($W208="Pipeline",$W208="Dropped"),"-",IF($AC208="-","-",DAYS360(X208,AC208,TRUE)/360))</f>
        <v>7.8861111111111111</v>
      </c>
      <c r="CM208" s="437">
        <f>IF(OR($W208="Pipeline",$W208="Dropped"),"-",IF($AC208="-","-",DAYS360(AB208,AC208,TRUE)/360))</f>
        <v>1.75</v>
      </c>
      <c r="CN208" s="344">
        <f>IF(W208="Closed",IF(AC208="-","-",YEAR(AC208)),"-")</f>
        <v>2004</v>
      </c>
      <c r="CO208" s="344" t="str">
        <f>IF(W208="Closed",IF(OR(BE208="S",BE208="MS",BE208="HS"),"S",IF(OR(BE208="U",BE208="MU",BE208="HU"),"U",IF(OR(BE208="NA",BE208="NR",BE208="NV",BE208="?",BE208="#"),"NR","-"))),"-")</f>
        <v>U</v>
      </c>
      <c r="CP208" s="249">
        <v>4</v>
      </c>
      <c r="CQ208" s="414">
        <v>7</v>
      </c>
      <c r="CR208" s="414">
        <v>3</v>
      </c>
      <c r="CS208" s="414">
        <v>1</v>
      </c>
      <c r="CT208" s="414">
        <v>0</v>
      </c>
      <c r="CU208" s="436">
        <v>0</v>
      </c>
      <c r="CV208" s="432" t="str">
        <f>IF(OR(DC208="-",DC208="",DC208="n/a"),"-",HYPERLINK(DC208,"PAD"))</f>
        <v>PAD</v>
      </c>
      <c r="CW208" s="417" t="str">
        <f>IF(OR(DD208="-",DD208="",DD208="n/a"),"-",HYPERLINK(DD208,"ICR"))</f>
        <v>ICR</v>
      </c>
      <c r="CX208" s="438" t="str">
        <f>IF(OR(DE208="-",DE208="",DE208="n/a"),"-",HYPERLINK(DE208,"IEG"))</f>
        <v>IEG</v>
      </c>
      <c r="CY208" s="687" t="str">
        <f>IF(OR(DF208="-",DF208="",DF208="n/a"),"-",HYPERLINK(DF208,"PPAR"))</f>
        <v>-</v>
      </c>
      <c r="CZ208" s="665" t="str">
        <f>IF(OR(DG208="-",DG208="",DG208="n/a"),"-",HYPERLINK(DG208,"PCR"))</f>
        <v>-</v>
      </c>
      <c r="DA208" s="665" t="str">
        <f>IF(OR(DH208="-",DH208="",DH208="n/a"),"-",HYPERLINK(DH208,"PP"))</f>
        <v>-</v>
      </c>
      <c r="DB208" s="688" t="str">
        <f>IF(OR(DI208="-",DI208="",DI208="n/a"),"-",HYPERLINK(DI208,"TA"))</f>
        <v>-</v>
      </c>
      <c r="DC208" s="897" t="s">
        <v>11058</v>
      </c>
      <c r="DD208" s="897" t="s">
        <v>11059</v>
      </c>
      <c r="DE208" s="897" t="s">
        <v>11060</v>
      </c>
      <c r="DF208" s="897" t="s">
        <v>33</v>
      </c>
      <c r="DG208" s="897" t="s">
        <v>33</v>
      </c>
      <c r="DH208" s="897" t="s">
        <v>33</v>
      </c>
      <c r="DI208" s="897" t="s">
        <v>33</v>
      </c>
      <c r="DJ208" s="806"/>
    </row>
    <row r="209" spans="1:114" ht="14.1" customHeight="1" x14ac:dyDescent="0.25">
      <c r="A209" s="702">
        <f>ROW()-1</f>
        <v>208</v>
      </c>
      <c r="B209" s="710" t="s">
        <v>921</v>
      </c>
      <c r="C209" s="711" t="str">
        <f>HYPERLINK(E209,"OP")</f>
        <v>OP</v>
      </c>
      <c r="D209" s="711" t="str">
        <f>HYPERLINK(F209,"Prj")</f>
        <v>Prj</v>
      </c>
      <c r="E209" s="704" t="s">
        <v>6170</v>
      </c>
      <c r="F209" s="415" t="s">
        <v>6171</v>
      </c>
      <c r="G209" s="414" t="s">
        <v>33</v>
      </c>
      <c r="H209" s="414" t="s">
        <v>33</v>
      </c>
      <c r="I209" s="694" t="s">
        <v>33</v>
      </c>
      <c r="J209" s="686" t="s">
        <v>923</v>
      </c>
      <c r="K209" s="199" t="s">
        <v>33</v>
      </c>
      <c r="L209" s="693" t="s">
        <v>153</v>
      </c>
      <c r="M209" s="696" t="s">
        <v>922</v>
      </c>
      <c r="N209" s="732" t="s">
        <v>18</v>
      </c>
      <c r="O209" s="732" t="s">
        <v>30</v>
      </c>
      <c r="P209" s="1080" t="s">
        <v>1763</v>
      </c>
      <c r="Q209" s="1074" t="s">
        <v>33</v>
      </c>
      <c r="R209" s="698" t="s">
        <v>33</v>
      </c>
      <c r="S209" s="907" t="s">
        <v>3725</v>
      </c>
      <c r="T209" s="908" t="s">
        <v>3627</v>
      </c>
      <c r="U209" s="905" t="s">
        <v>13823</v>
      </c>
      <c r="V209" s="905" t="s">
        <v>10388</v>
      </c>
      <c r="W209" s="1068" t="s">
        <v>1773</v>
      </c>
      <c r="X209" s="1064">
        <v>35417</v>
      </c>
      <c r="Y209" s="1066">
        <v>36286</v>
      </c>
      <c r="Z209" s="1046">
        <v>1999</v>
      </c>
      <c r="AA209" s="1064">
        <v>36571</v>
      </c>
      <c r="AB209" s="1065">
        <v>38260</v>
      </c>
      <c r="AC209" s="1066">
        <v>38260</v>
      </c>
      <c r="AD209" s="638">
        <v>31.1</v>
      </c>
      <c r="AE209" s="639">
        <v>0</v>
      </c>
      <c r="AF209" s="744">
        <v>0</v>
      </c>
      <c r="AG209" s="690">
        <v>31.1</v>
      </c>
      <c r="AH209" s="747" t="s">
        <v>33</v>
      </c>
      <c r="AI209" s="744">
        <v>0</v>
      </c>
      <c r="AJ209" s="1099">
        <v>30.018789200000001</v>
      </c>
      <c r="AK209" s="1100">
        <v>25.333585299999999</v>
      </c>
      <c r="AL209" s="646"/>
      <c r="AM209" s="647"/>
      <c r="AN209" s="647">
        <v>2</v>
      </c>
      <c r="AO209" s="647"/>
      <c r="AP209" s="647"/>
      <c r="AQ209" s="648"/>
      <c r="AR209" s="779" t="s">
        <v>4088</v>
      </c>
      <c r="AS209" s="649">
        <f>AT209+AU209</f>
        <v>0.53</v>
      </c>
      <c r="AT209" s="649">
        <v>0.52</v>
      </c>
      <c r="AU209" s="650">
        <v>0.01</v>
      </c>
      <c r="AV209" s="686" t="s">
        <v>4089</v>
      </c>
      <c r="AW209" s="686" t="s">
        <v>1987</v>
      </c>
      <c r="AX209" s="686" t="s">
        <v>2261</v>
      </c>
      <c r="AY209" s="819">
        <v>38230</v>
      </c>
      <c r="AZ209" s="721" t="s">
        <v>26</v>
      </c>
      <c r="BA209" s="828" t="s">
        <v>37</v>
      </c>
      <c r="BB209" s="625" t="s">
        <v>26</v>
      </c>
      <c r="BC209" s="626" t="s">
        <v>26</v>
      </c>
      <c r="BD209" s="633" t="s">
        <v>33</v>
      </c>
      <c r="BE209" s="625" t="s">
        <v>26</v>
      </c>
      <c r="BF209" s="626" t="s">
        <v>26</v>
      </c>
      <c r="BG209" s="633" t="s">
        <v>26</v>
      </c>
      <c r="BH209" s="905" t="s">
        <v>4503</v>
      </c>
      <c r="BI209" s="903" t="s">
        <v>4703</v>
      </c>
      <c r="BJ209" s="905" t="s">
        <v>4515</v>
      </c>
      <c r="BK209" s="903" t="s">
        <v>4704</v>
      </c>
      <c r="BL209" s="905" t="s">
        <v>1371</v>
      </c>
      <c r="BM209" s="903" t="s">
        <v>13870</v>
      </c>
      <c r="BN209" s="905" t="s">
        <v>4518</v>
      </c>
      <c r="BO209" s="903" t="s">
        <v>10475</v>
      </c>
      <c r="BP209" s="905" t="s">
        <v>4485</v>
      </c>
      <c r="BQ209" s="903" t="s">
        <v>10472</v>
      </c>
      <c r="BR209" s="909">
        <v>65</v>
      </c>
      <c r="BS209" s="903" t="s">
        <v>4509</v>
      </c>
      <c r="BT209" s="909">
        <v>81</v>
      </c>
      <c r="BU209" s="903" t="s">
        <v>4554</v>
      </c>
      <c r="BV209" s="909">
        <v>61</v>
      </c>
      <c r="BW209" s="903" t="s">
        <v>4524</v>
      </c>
      <c r="BX209" s="905" t="s">
        <v>0</v>
      </c>
      <c r="BY209" s="903" t="s">
        <v>4492</v>
      </c>
      <c r="BZ209" s="905" t="s">
        <v>0</v>
      </c>
      <c r="CA209" s="903" t="s">
        <v>4492</v>
      </c>
      <c r="CB209" s="340">
        <v>10</v>
      </c>
      <c r="CC209" s="249">
        <f>IF(ISBLANK(AL209),0,1)</f>
        <v>0</v>
      </c>
      <c r="CD209" s="414">
        <f>IF(ISBLANK(AM209),0,1)</f>
        <v>0</v>
      </c>
      <c r="CE209" s="414">
        <f>IF(ISBLANK(AN209),0,1)</f>
        <v>1</v>
      </c>
      <c r="CF209" s="414">
        <f>IF(ISBLANK(AO209),0,1)</f>
        <v>0</v>
      </c>
      <c r="CG209" s="414">
        <f>IF(ISBLANK(AP209),0,1)</f>
        <v>0</v>
      </c>
      <c r="CH209" s="436">
        <f>IF(ISBLANK(AQ209),0,1)</f>
        <v>0</v>
      </c>
      <c r="CI209" s="435">
        <f>IF($W209="Dropped","-",DAYS360(X209,Y209,TRUE)/360)</f>
        <v>2.3833333333333333</v>
      </c>
      <c r="CJ209" s="416">
        <f>IF(OR($W209="Pipeline",$W209="Dropped"),"-",IF(OR($AA209="-",$AA209="n/a"),"-",DAYS360(Y209,AA209,TRUE)/360))</f>
        <v>0.77500000000000002</v>
      </c>
      <c r="CK209" s="416">
        <f>IF(OR($W209="Pipeline",$W209="Dropped"),"-",IF($AC209="-","-",IF(OR($AA209="-",$AA209="n/a"),DAYS360(Y209,AC209,TRUE)/360,DAYS360(AA209,AC209,TRUE)/360)))</f>
        <v>4.625</v>
      </c>
      <c r="CL209" s="416">
        <f>IF(OR($W209="Pipeline",$W209="Dropped"),"-",IF($AC209="-","-",DAYS360(X209,AC209,TRUE)/360))</f>
        <v>7.7833333333333332</v>
      </c>
      <c r="CM209" s="437">
        <f>IF(OR($W209="Pipeline",$W209="Dropped"),"-",IF($AC209="-","-",DAYS360(AB209,AC209,TRUE)/360))</f>
        <v>0</v>
      </c>
      <c r="CN209" s="344">
        <f>IF(W209="Closed",IF(AC209="-","-",YEAR(AC209)),"-")</f>
        <v>2004</v>
      </c>
      <c r="CO209" s="344" t="str">
        <f>IF(W209="Closed",IF(OR(BE209="S",BE209="MS",BE209="HS"),"S",IF(OR(BE209="U",BE209="MU",BE209="HU"),"U",IF(OR(BE209="NA",BE209="NR",BE209="NV",BE209="?",BE209="#"),"NR","-"))),"-")</f>
        <v>S</v>
      </c>
      <c r="CP209" s="249">
        <v>0</v>
      </c>
      <c r="CQ209" s="414">
        <v>2</v>
      </c>
      <c r="CR209" s="414">
        <v>3</v>
      </c>
      <c r="CS209" s="414">
        <v>1</v>
      </c>
      <c r="CT209" s="414">
        <v>0</v>
      </c>
      <c r="CU209" s="436">
        <v>0</v>
      </c>
      <c r="CV209" s="432" t="str">
        <f>IF(OR(DC209="-",DC209="",DC209="n/a"),"-",HYPERLINK(DC209,"PAD"))</f>
        <v>PAD</v>
      </c>
      <c r="CW209" s="417" t="str">
        <f>IF(OR(DD209="-",DD209="",DD209="n/a"),"-",HYPERLINK(DD209,"ICR"))</f>
        <v>ICR</v>
      </c>
      <c r="CX209" s="438" t="str">
        <f>IF(OR(DE209="-",DE209="",DE209="n/a"),"-",HYPERLINK(DE209,"IEG"))</f>
        <v>IEG</v>
      </c>
      <c r="CY209" s="687" t="str">
        <f>IF(OR(DF209="-",DF209="",DF209="n/a"),"-",HYPERLINK(DF209,"PPAR"))</f>
        <v>-</v>
      </c>
      <c r="CZ209" s="665" t="str">
        <f>IF(OR(DG209="-",DG209="",DG209="n/a"),"-",HYPERLINK(DG209,"PCR"))</f>
        <v>-</v>
      </c>
      <c r="DA209" s="665" t="str">
        <f>IF(OR(DH209="-",DH209="",DH209="n/a"),"-",HYPERLINK(DH209,"PP"))</f>
        <v>-</v>
      </c>
      <c r="DB209" s="688" t="str">
        <f>IF(OR(DI209="-",DI209="",DI209="n/a"),"-",HYPERLINK(DI209,"TA"))</f>
        <v>-</v>
      </c>
      <c r="DC209" s="897" t="s">
        <v>11061</v>
      </c>
      <c r="DD209" s="897" t="s">
        <v>11062</v>
      </c>
      <c r="DE209" s="897" t="s">
        <v>11063</v>
      </c>
      <c r="DF209" s="897" t="s">
        <v>33</v>
      </c>
      <c r="DG209" s="897" t="s">
        <v>33</v>
      </c>
      <c r="DH209" s="897" t="s">
        <v>33</v>
      </c>
      <c r="DI209" s="897" t="s">
        <v>33</v>
      </c>
      <c r="DJ209" s="734"/>
    </row>
    <row r="210" spans="1:114" ht="14.1" customHeight="1" x14ac:dyDescent="0.25">
      <c r="A210" s="702">
        <f>ROW()-1</f>
        <v>209</v>
      </c>
      <c r="B210" s="710" t="s">
        <v>503</v>
      </c>
      <c r="C210" s="711" t="str">
        <f>HYPERLINK(E210,"OP")</f>
        <v>OP</v>
      </c>
      <c r="D210" s="711" t="str">
        <f>HYPERLINK(F210,"Prj")</f>
        <v>Prj</v>
      </c>
      <c r="E210" s="704" t="s">
        <v>6172</v>
      </c>
      <c r="F210" s="415" t="s">
        <v>6173</v>
      </c>
      <c r="G210" s="414" t="s">
        <v>33</v>
      </c>
      <c r="H210" s="414" t="s">
        <v>33</v>
      </c>
      <c r="I210" s="694" t="s">
        <v>33</v>
      </c>
      <c r="J210" s="686" t="s">
        <v>568</v>
      </c>
      <c r="K210" s="199" t="s">
        <v>33</v>
      </c>
      <c r="L210" s="693" t="s">
        <v>153</v>
      </c>
      <c r="M210" s="734" t="s">
        <v>611</v>
      </c>
      <c r="N210" s="693" t="s">
        <v>18</v>
      </c>
      <c r="O210" s="693" t="s">
        <v>54</v>
      </c>
      <c r="P210" s="1080" t="s">
        <v>1419</v>
      </c>
      <c r="Q210" s="1074" t="s">
        <v>33</v>
      </c>
      <c r="R210" s="698" t="s">
        <v>33</v>
      </c>
      <c r="S210" s="1041" t="s">
        <v>33</v>
      </c>
      <c r="T210" s="908" t="s">
        <v>3662</v>
      </c>
      <c r="U210" s="905" t="s">
        <v>13824</v>
      </c>
      <c r="V210" s="905" t="s">
        <v>612</v>
      </c>
      <c r="W210" s="1068" t="s">
        <v>1773</v>
      </c>
      <c r="X210" s="1064">
        <v>35453</v>
      </c>
      <c r="Y210" s="1066">
        <v>35850</v>
      </c>
      <c r="Z210" s="1046">
        <v>1998</v>
      </c>
      <c r="AA210" s="1064">
        <v>36368</v>
      </c>
      <c r="AB210" s="1065">
        <v>37437</v>
      </c>
      <c r="AC210" s="1066">
        <v>38352</v>
      </c>
      <c r="AD210" s="638">
        <v>16.399999999999999</v>
      </c>
      <c r="AE210" s="639">
        <v>0</v>
      </c>
      <c r="AF210" s="744">
        <v>0</v>
      </c>
      <c r="AG210" s="690">
        <v>16.399999999999999</v>
      </c>
      <c r="AH210" s="747" t="s">
        <v>33</v>
      </c>
      <c r="AI210" s="744">
        <v>0</v>
      </c>
      <c r="AJ210" s="1099">
        <v>16.39880264</v>
      </c>
      <c r="AK210" s="1100">
        <v>16.39880264</v>
      </c>
      <c r="AL210" s="646"/>
      <c r="AM210" s="647" t="s">
        <v>2977</v>
      </c>
      <c r="AN210" s="647"/>
      <c r="AO210" s="647"/>
      <c r="AP210" s="647"/>
      <c r="AQ210" s="648"/>
      <c r="AR210" s="779" t="s">
        <v>2527</v>
      </c>
      <c r="AS210" s="781">
        <f>AT210+AU210</f>
        <v>25.73</v>
      </c>
      <c r="AT210" s="781">
        <v>14.88</v>
      </c>
      <c r="AU210" s="782">
        <v>10.85</v>
      </c>
      <c r="AV210" s="686" t="s">
        <v>2996</v>
      </c>
      <c r="AW210" s="686" t="s">
        <v>611</v>
      </c>
      <c r="AX210" s="686" t="s">
        <v>2067</v>
      </c>
      <c r="AY210" s="819">
        <v>38336</v>
      </c>
      <c r="AZ210" s="721" t="s">
        <v>26</v>
      </c>
      <c r="BA210" s="693" t="s">
        <v>26</v>
      </c>
      <c r="BB210" s="625" t="s">
        <v>26</v>
      </c>
      <c r="BC210" s="626" t="s">
        <v>26</v>
      </c>
      <c r="BD210" s="633" t="s">
        <v>33</v>
      </c>
      <c r="BE210" s="625" t="s">
        <v>82</v>
      </c>
      <c r="BF210" s="626" t="s">
        <v>26</v>
      </c>
      <c r="BG210" s="633" t="s">
        <v>26</v>
      </c>
      <c r="BH210" s="905" t="s">
        <v>4505</v>
      </c>
      <c r="BI210" s="903" t="s">
        <v>10474</v>
      </c>
      <c r="BJ210" s="905" t="s">
        <v>4487</v>
      </c>
      <c r="BK210" s="903" t="s">
        <v>4683</v>
      </c>
      <c r="BL210" s="905" t="s">
        <v>0</v>
      </c>
      <c r="BM210" s="903" t="s">
        <v>0</v>
      </c>
      <c r="BN210" s="905" t="s">
        <v>0</v>
      </c>
      <c r="BO210" s="903" t="s">
        <v>0</v>
      </c>
      <c r="BP210" s="905" t="s">
        <v>0</v>
      </c>
      <c r="BQ210" s="903" t="s">
        <v>0</v>
      </c>
      <c r="BR210" s="909">
        <v>27</v>
      </c>
      <c r="BS210" s="903" t="s">
        <v>4490</v>
      </c>
      <c r="BT210" s="909">
        <v>25</v>
      </c>
      <c r="BU210" s="903" t="s">
        <v>4489</v>
      </c>
      <c r="BV210" s="909">
        <v>33</v>
      </c>
      <c r="BW210" s="903" t="s">
        <v>4498</v>
      </c>
      <c r="BX210" s="909">
        <v>42</v>
      </c>
      <c r="BY210" s="903" t="s">
        <v>4529</v>
      </c>
      <c r="BZ210" s="905" t="s">
        <v>0</v>
      </c>
      <c r="CA210" s="903" t="s">
        <v>4492</v>
      </c>
      <c r="CB210" s="340">
        <v>10</v>
      </c>
      <c r="CC210" s="249">
        <f>IF(ISBLANK(AL210),0,1)</f>
        <v>0</v>
      </c>
      <c r="CD210" s="414">
        <f>IF(ISBLANK(AM210),0,1)</f>
        <v>1</v>
      </c>
      <c r="CE210" s="414">
        <f>IF(ISBLANK(AN210),0,1)</f>
        <v>0</v>
      </c>
      <c r="CF210" s="414">
        <f>IF(ISBLANK(AO210),0,1)</f>
        <v>0</v>
      </c>
      <c r="CG210" s="414">
        <f>IF(ISBLANK(AP210),0,1)</f>
        <v>0</v>
      </c>
      <c r="CH210" s="436">
        <f>IF(ISBLANK(AQ210),0,1)</f>
        <v>0</v>
      </c>
      <c r="CI210" s="435">
        <f>IF($W210="Dropped","-",DAYS360(X210,Y210,TRUE)/360)</f>
        <v>1.086111111111111</v>
      </c>
      <c r="CJ210" s="416">
        <f>IF(OR($W210="Pipeline",$W210="Dropped"),"-",IF(OR($AA210="-",$AA210="n/a"),"-",DAYS360(Y210,AA210,TRUE)/360))</f>
        <v>1.425</v>
      </c>
      <c r="CK210" s="416">
        <f>IF(OR($W210="Pipeline",$W210="Dropped"),"-",IF($AC210="-","-",IF(OR($AA210="-",$AA210="n/a"),DAYS360(Y210,AC210,TRUE)/360,DAYS360(AA210,AC210,TRUE)/360)))</f>
        <v>5.4249999999999998</v>
      </c>
      <c r="CL210" s="416">
        <f>IF(OR($W210="Pipeline",$W210="Dropped"),"-",IF($AC210="-","-",DAYS360(X210,AC210,TRUE)/360))</f>
        <v>7.9361111111111109</v>
      </c>
      <c r="CM210" s="437">
        <f>IF(OR($W210="Pipeline",$W210="Dropped"),"-",IF($AC210="-","-",DAYS360(AB210,AC210,TRUE)/360))</f>
        <v>2.5</v>
      </c>
      <c r="CN210" s="344">
        <f>IF(W210="Closed",IF(AC210="-","-",YEAR(AC210)),"-")</f>
        <v>2004</v>
      </c>
      <c r="CO210" s="344" t="str">
        <f>IF(W210="Closed",IF(OR(BE210="S",BE210="MS",BE210="HS"),"S",IF(OR(BE210="U",BE210="MU",BE210="HU"),"U",IF(OR(BE210="NA",BE210="NR",BE210="NV",BE210="?",BE210="#"),"NR","-"))),"-")</f>
        <v>S</v>
      </c>
      <c r="CP210" s="249">
        <v>3</v>
      </c>
      <c r="CQ210" s="414">
        <v>14</v>
      </c>
      <c r="CR210" s="414">
        <v>1</v>
      </c>
      <c r="CS210" s="414">
        <v>0</v>
      </c>
      <c r="CT210" s="414">
        <v>0</v>
      </c>
      <c r="CU210" s="436">
        <v>0</v>
      </c>
      <c r="CV210" s="432" t="str">
        <f>IF(OR(DC210="-",DC210="",DC210="n/a"),"-",HYPERLINK(DC210,"PAD"))</f>
        <v>-</v>
      </c>
      <c r="CW210" s="417" t="str">
        <f>IF(OR(DD210="-",DD210="",DD210="n/a"),"-",HYPERLINK(DD210,"ICR"))</f>
        <v>ICR</v>
      </c>
      <c r="CX210" s="438" t="str">
        <f>IF(OR(DE210="-",DE210="",DE210="n/a"),"-",HYPERLINK(DE210,"IEG"))</f>
        <v>IEG</v>
      </c>
      <c r="CY210" s="687" t="str">
        <f>IF(OR(DF210="-",DF210="",DF210="n/a"),"-",HYPERLINK(DF210,"PPAR"))</f>
        <v>-</v>
      </c>
      <c r="CZ210" s="665" t="str">
        <f>IF(OR(DG210="-",DG210="",DG210="n/a"),"-",HYPERLINK(DG210,"PCR"))</f>
        <v>-</v>
      </c>
      <c r="DA210" s="665" t="str">
        <f>IF(OR(DH210="-",DH210="",DH210="n/a"),"-",HYPERLINK(DH210,"PP"))</f>
        <v>-</v>
      </c>
      <c r="DB210" s="688" t="str">
        <f>IF(OR(DI210="-",DI210="",DI210="n/a"),"-",HYPERLINK(DI210,"TA"))</f>
        <v>TA</v>
      </c>
      <c r="DC210" s="897" t="s">
        <v>33</v>
      </c>
      <c r="DD210" s="897" t="s">
        <v>11064</v>
      </c>
      <c r="DE210" s="897" t="s">
        <v>11065</v>
      </c>
      <c r="DF210" s="897" t="s">
        <v>33</v>
      </c>
      <c r="DG210" s="897" t="s">
        <v>33</v>
      </c>
      <c r="DH210" s="897" t="s">
        <v>33</v>
      </c>
      <c r="DI210" s="897" t="s">
        <v>11066</v>
      </c>
      <c r="DJ210" s="806"/>
    </row>
    <row r="211" spans="1:114" ht="14.1" customHeight="1" x14ac:dyDescent="0.25">
      <c r="A211" s="703">
        <f>ROW()-1</f>
        <v>210</v>
      </c>
      <c r="B211" s="710" t="s">
        <v>481</v>
      </c>
      <c r="C211" s="711" t="str">
        <f>HYPERLINK(E211,"OP")</f>
        <v>OP</v>
      </c>
      <c r="D211" s="711" t="str">
        <f>HYPERLINK(F211,"Prj")</f>
        <v>Prj</v>
      </c>
      <c r="E211" s="704" t="s">
        <v>6174</v>
      </c>
      <c r="F211" s="415" t="s">
        <v>6175</v>
      </c>
      <c r="G211" s="414" t="s">
        <v>33</v>
      </c>
      <c r="H211" s="414" t="s">
        <v>33</v>
      </c>
      <c r="I211" s="694" t="s">
        <v>33</v>
      </c>
      <c r="J211" s="686" t="s">
        <v>550</v>
      </c>
      <c r="K211" s="199" t="s">
        <v>33</v>
      </c>
      <c r="L211" s="693" t="s">
        <v>193</v>
      </c>
      <c r="M211" s="734" t="s">
        <v>220</v>
      </c>
      <c r="N211" s="693" t="s">
        <v>18</v>
      </c>
      <c r="O211" s="693" t="s">
        <v>54</v>
      </c>
      <c r="P211" s="1080" t="s">
        <v>1419</v>
      </c>
      <c r="Q211" s="1074" t="s">
        <v>33</v>
      </c>
      <c r="R211" s="698" t="s">
        <v>3565</v>
      </c>
      <c r="S211" s="1041" t="s">
        <v>33</v>
      </c>
      <c r="T211" s="908" t="s">
        <v>3622</v>
      </c>
      <c r="U211" s="905" t="s">
        <v>585</v>
      </c>
      <c r="V211" s="905" t="s">
        <v>612</v>
      </c>
      <c r="W211" s="1068" t="s">
        <v>1773</v>
      </c>
      <c r="X211" s="1064">
        <v>36439</v>
      </c>
      <c r="Y211" s="1066">
        <v>36545</v>
      </c>
      <c r="Z211" s="1046">
        <v>2000</v>
      </c>
      <c r="AA211" s="1064">
        <v>36721</v>
      </c>
      <c r="AB211" s="1065">
        <v>37680</v>
      </c>
      <c r="AC211" s="1066">
        <v>38168</v>
      </c>
      <c r="AD211" s="638">
        <v>0</v>
      </c>
      <c r="AE211" s="639">
        <v>20.9</v>
      </c>
      <c r="AF211" s="744">
        <v>0</v>
      </c>
      <c r="AG211" s="690">
        <v>20.9</v>
      </c>
      <c r="AH211" s="747" t="s">
        <v>33</v>
      </c>
      <c r="AI211" s="744">
        <v>0</v>
      </c>
      <c r="AJ211" s="1099">
        <v>20.9</v>
      </c>
      <c r="AK211" s="1100">
        <v>20.07666017</v>
      </c>
      <c r="AL211" s="646"/>
      <c r="AM211" s="647" t="s">
        <v>2978</v>
      </c>
      <c r="AN211" s="647"/>
      <c r="AO211" s="647"/>
      <c r="AP211" s="647"/>
      <c r="AQ211" s="648"/>
      <c r="AR211" s="779" t="s">
        <v>2528</v>
      </c>
      <c r="AS211" s="781">
        <f>AT211+AU211</f>
        <v>17.82</v>
      </c>
      <c r="AT211" s="781">
        <f>11.58+5.42</f>
        <v>17</v>
      </c>
      <c r="AU211" s="782">
        <f>0.64+0.18</f>
        <v>0.82000000000000006</v>
      </c>
      <c r="AV211" s="686" t="s">
        <v>2997</v>
      </c>
      <c r="AW211" s="686" t="s">
        <v>1851</v>
      </c>
      <c r="AX211" s="686" t="s">
        <v>2117</v>
      </c>
      <c r="AY211" s="819">
        <v>38159</v>
      </c>
      <c r="AZ211" s="721" t="s">
        <v>26</v>
      </c>
      <c r="BA211" s="693" t="s">
        <v>26</v>
      </c>
      <c r="BB211" s="625" t="s">
        <v>26</v>
      </c>
      <c r="BC211" s="626" t="s">
        <v>26</v>
      </c>
      <c r="BD211" s="633" t="s">
        <v>33</v>
      </c>
      <c r="BE211" s="625" t="s">
        <v>26</v>
      </c>
      <c r="BF211" s="626" t="s">
        <v>26</v>
      </c>
      <c r="BG211" s="633" t="s">
        <v>26</v>
      </c>
      <c r="BH211" s="905" t="s">
        <v>4485</v>
      </c>
      <c r="BI211" s="903" t="s">
        <v>10472</v>
      </c>
      <c r="BJ211" s="905" t="s">
        <v>0</v>
      </c>
      <c r="BK211" s="903" t="s">
        <v>0</v>
      </c>
      <c r="BL211" s="905" t="s">
        <v>0</v>
      </c>
      <c r="BM211" s="903" t="s">
        <v>0</v>
      </c>
      <c r="BN211" s="905" t="s">
        <v>0</v>
      </c>
      <c r="BO211" s="903" t="s">
        <v>0</v>
      </c>
      <c r="BP211" s="905" t="s">
        <v>0</v>
      </c>
      <c r="BQ211" s="903" t="s">
        <v>0</v>
      </c>
      <c r="BR211" s="909">
        <v>27</v>
      </c>
      <c r="BS211" s="903" t="s">
        <v>4490</v>
      </c>
      <c r="BT211" s="909">
        <v>25</v>
      </c>
      <c r="BU211" s="903" t="s">
        <v>4489</v>
      </c>
      <c r="BV211" s="909">
        <v>29</v>
      </c>
      <c r="BW211" s="903" t="s">
        <v>4497</v>
      </c>
      <c r="BX211" s="909">
        <v>23</v>
      </c>
      <c r="BY211" s="903" t="s">
        <v>4548</v>
      </c>
      <c r="BZ211" s="909">
        <v>21</v>
      </c>
      <c r="CA211" s="903" t="s">
        <v>4547</v>
      </c>
      <c r="CB211" s="340">
        <v>10</v>
      </c>
      <c r="CC211" s="249">
        <f>IF(ISBLANK(AL211),0,1)</f>
        <v>0</v>
      </c>
      <c r="CD211" s="414">
        <f>IF(ISBLANK(AM211),0,1)</f>
        <v>1</v>
      </c>
      <c r="CE211" s="414">
        <f>IF(ISBLANK(AN211),0,1)</f>
        <v>0</v>
      </c>
      <c r="CF211" s="414">
        <f>IF(ISBLANK(AO211),0,1)</f>
        <v>0</v>
      </c>
      <c r="CG211" s="414">
        <f>IF(ISBLANK(AP211),0,1)</f>
        <v>0</v>
      </c>
      <c r="CH211" s="436">
        <f>IF(ISBLANK(AQ211),0,1)</f>
        <v>0</v>
      </c>
      <c r="CI211" s="435">
        <f>IF($W211="Dropped","-",DAYS360(X211,Y211,TRUE)/360)</f>
        <v>0.28888888888888886</v>
      </c>
      <c r="CJ211" s="416">
        <f>IF(OR($W211="Pipeline",$W211="Dropped"),"-",IF(OR($AA211="-",$AA211="n/a"),"-",DAYS360(Y211,AA211,TRUE)/360))</f>
        <v>0.48333333333333334</v>
      </c>
      <c r="CK211" s="416">
        <f>IF(OR($W211="Pipeline",$W211="Dropped"),"-",IF($AC211="-","-",IF(OR($AA211="-",$AA211="n/a"),DAYS360(Y211,AC211,TRUE)/360,DAYS360(AA211,AC211,TRUE)/360)))</f>
        <v>3.9611111111111112</v>
      </c>
      <c r="CL211" s="416">
        <f>IF(OR($W211="Pipeline",$W211="Dropped"),"-",IF($AC211="-","-",DAYS360(X211,AC211,TRUE)/360))</f>
        <v>4.7333333333333334</v>
      </c>
      <c r="CM211" s="437">
        <f>IF(OR($W211="Pipeline",$W211="Dropped"),"-",IF($AC211="-","-",DAYS360(AB211,AC211,TRUE)/360))</f>
        <v>1.3388888888888888</v>
      </c>
      <c r="CN211" s="344">
        <f>IF(W211="Closed",IF(AC211="-","-",YEAR(AC211)),"-")</f>
        <v>2004</v>
      </c>
      <c r="CO211" s="344" t="str">
        <f>IF(W211="Closed",IF(OR(BE211="S",BE211="MS",BE211="HS"),"S",IF(OR(BE211="U",BE211="MU",BE211="HU"),"U",IF(OR(BE211="NA",BE211="NR",BE211="NV",BE211="?",BE211="#"),"NR","-"))),"-")</f>
        <v>S</v>
      </c>
      <c r="CP211" s="249">
        <v>1</v>
      </c>
      <c r="CQ211" s="414">
        <v>9</v>
      </c>
      <c r="CR211" s="414">
        <v>1</v>
      </c>
      <c r="CS211" s="414">
        <v>1</v>
      </c>
      <c r="CT211" s="414">
        <v>0</v>
      </c>
      <c r="CU211" s="436">
        <v>0</v>
      </c>
      <c r="CV211" s="432" t="str">
        <f>IF(OR(DC211="-",DC211="",DC211="n/a"),"-",HYPERLINK(DC211,"PAD"))</f>
        <v>PAD</v>
      </c>
      <c r="CW211" s="417" t="str">
        <f>IF(OR(DD211="-",DD211="",DD211="n/a"),"-",HYPERLINK(DD211,"ICR"))</f>
        <v>ICR</v>
      </c>
      <c r="CX211" s="438" t="str">
        <f>IF(OR(DE211="-",DE211="",DE211="n/a"),"-",HYPERLINK(DE211,"IEG"))</f>
        <v>IEG</v>
      </c>
      <c r="CY211" s="687" t="str">
        <f>IF(OR(DF211="-",DF211="",DF211="n/a"),"-",HYPERLINK(DF211,"PPAR"))</f>
        <v>-</v>
      </c>
      <c r="CZ211" s="665" t="str">
        <f>IF(OR(DG211="-",DG211="",DG211="n/a"),"-",HYPERLINK(DG211,"PCR"))</f>
        <v>-</v>
      </c>
      <c r="DA211" s="665" t="str">
        <f>IF(OR(DH211="-",DH211="",DH211="n/a"),"-",HYPERLINK(DH211,"PP"))</f>
        <v>-</v>
      </c>
      <c r="DB211" s="688" t="str">
        <f>IF(OR(DI211="-",DI211="",DI211="n/a"),"-",HYPERLINK(DI211,"TA"))</f>
        <v>-</v>
      </c>
      <c r="DC211" s="897" t="s">
        <v>11067</v>
      </c>
      <c r="DD211" s="897" t="s">
        <v>11068</v>
      </c>
      <c r="DE211" s="897" t="s">
        <v>11069</v>
      </c>
      <c r="DF211" s="897" t="s">
        <v>33</v>
      </c>
      <c r="DG211" s="897" t="s">
        <v>33</v>
      </c>
      <c r="DH211" s="897" t="s">
        <v>33</v>
      </c>
      <c r="DI211" s="897" t="s">
        <v>33</v>
      </c>
      <c r="DJ211" s="734"/>
    </row>
    <row r="212" spans="1:114" ht="14.1" customHeight="1" x14ac:dyDescent="0.25">
      <c r="A212" s="702">
        <f>ROW()-1</f>
        <v>211</v>
      </c>
      <c r="B212" s="713" t="s">
        <v>7942</v>
      </c>
      <c r="C212" s="711" t="str">
        <f>HYPERLINK(E212,"OP")</f>
        <v>OP</v>
      </c>
      <c r="D212" s="711" t="str">
        <f>HYPERLINK(F212,"Prj")</f>
        <v>Prj</v>
      </c>
      <c r="E212" s="631" t="s">
        <v>8663</v>
      </c>
      <c r="F212" s="413" t="s">
        <v>8664</v>
      </c>
      <c r="G212" s="414" t="s">
        <v>33</v>
      </c>
      <c r="H212" s="414" t="s">
        <v>33</v>
      </c>
      <c r="I212" s="694" t="s">
        <v>33</v>
      </c>
      <c r="J212" s="697" t="s">
        <v>7943</v>
      </c>
      <c r="K212" s="727" t="s">
        <v>33</v>
      </c>
      <c r="L212" s="736" t="s">
        <v>245</v>
      </c>
      <c r="M212" s="697" t="s">
        <v>255</v>
      </c>
      <c r="N212" s="736" t="s">
        <v>18</v>
      </c>
      <c r="O212" s="736" t="s">
        <v>30</v>
      </c>
      <c r="P212" s="1080" t="s">
        <v>36</v>
      </c>
      <c r="Q212" s="1074" t="s">
        <v>33</v>
      </c>
      <c r="R212" s="698" t="s">
        <v>33</v>
      </c>
      <c r="S212" s="1041" t="s">
        <v>33</v>
      </c>
      <c r="T212" s="908" t="s">
        <v>13829</v>
      </c>
      <c r="U212" s="905" t="s">
        <v>731</v>
      </c>
      <c r="V212" s="905" t="s">
        <v>1415</v>
      </c>
      <c r="W212" s="1068" t="s">
        <v>1773</v>
      </c>
      <c r="X212" s="1064">
        <v>35704</v>
      </c>
      <c r="Y212" s="1066">
        <v>35971</v>
      </c>
      <c r="Z212" s="1046">
        <v>1998</v>
      </c>
      <c r="AA212" s="1064">
        <v>36217</v>
      </c>
      <c r="AB212" s="1065">
        <v>38077</v>
      </c>
      <c r="AC212" s="1066">
        <v>38807</v>
      </c>
      <c r="AD212" s="1049">
        <v>301.3</v>
      </c>
      <c r="AE212" s="746">
        <v>241.9</v>
      </c>
      <c r="AF212" s="744">
        <v>0</v>
      </c>
      <c r="AG212" s="690">
        <v>543.20000000000005</v>
      </c>
      <c r="AH212" s="747" t="s">
        <v>33</v>
      </c>
      <c r="AI212" s="744">
        <v>0</v>
      </c>
      <c r="AJ212" s="1101">
        <v>543.20000000000005</v>
      </c>
      <c r="AK212" s="1102">
        <v>507.86806713999999</v>
      </c>
      <c r="AL212" s="1085"/>
      <c r="AM212" s="632"/>
      <c r="AN212" s="632">
        <v>3</v>
      </c>
      <c r="AO212" s="632"/>
      <c r="AP212" s="632"/>
      <c r="AQ212" s="757"/>
      <c r="AR212" s="778" t="s">
        <v>9189</v>
      </c>
      <c r="AS212" s="791">
        <f>AT212+AU212</f>
        <v>15.5</v>
      </c>
      <c r="AT212" s="784">
        <v>15.5</v>
      </c>
      <c r="AU212" s="785">
        <v>0</v>
      </c>
      <c r="AV212" s="734" t="s">
        <v>9190</v>
      </c>
      <c r="AW212" s="697" t="s">
        <v>3577</v>
      </c>
      <c r="AX212" s="697"/>
      <c r="AY212" s="823">
        <v>38695</v>
      </c>
      <c r="AZ212" s="736" t="s">
        <v>26</v>
      </c>
      <c r="BA212" s="736" t="s">
        <v>26</v>
      </c>
      <c r="BB212" s="840" t="s">
        <v>22</v>
      </c>
      <c r="BC212" s="841" t="s">
        <v>26</v>
      </c>
      <c r="BD212" s="842" t="s">
        <v>22</v>
      </c>
      <c r="BE212" s="840" t="s">
        <v>22</v>
      </c>
      <c r="BF212" s="841" t="s">
        <v>22</v>
      </c>
      <c r="BG212" s="842" t="s">
        <v>22</v>
      </c>
      <c r="BH212" s="905" t="s">
        <v>4603</v>
      </c>
      <c r="BI212" s="903" t="s">
        <v>4604</v>
      </c>
      <c r="BJ212" s="905" t="s">
        <v>4503</v>
      </c>
      <c r="BK212" s="903" t="s">
        <v>4703</v>
      </c>
      <c r="BL212" s="905" t="s">
        <v>13072</v>
      </c>
      <c r="BM212" s="903" t="s">
        <v>4508</v>
      </c>
      <c r="BN212" s="905" t="s">
        <v>1374</v>
      </c>
      <c r="BO212" s="903" t="s">
        <v>4581</v>
      </c>
      <c r="BP212" s="905" t="s">
        <v>13078</v>
      </c>
      <c r="BQ212" s="903" t="s">
        <v>13872</v>
      </c>
      <c r="BR212" s="909">
        <v>68</v>
      </c>
      <c r="BS212" s="903" t="s">
        <v>4557</v>
      </c>
      <c r="BT212" s="909">
        <v>67</v>
      </c>
      <c r="BU212" s="903" t="s">
        <v>4577</v>
      </c>
      <c r="BV212" s="909">
        <v>78</v>
      </c>
      <c r="BW212" s="903" t="s">
        <v>4511</v>
      </c>
      <c r="BX212" s="909">
        <v>65</v>
      </c>
      <c r="BY212" s="903" t="s">
        <v>4509</v>
      </c>
      <c r="BZ212" s="909">
        <v>24</v>
      </c>
      <c r="CA212" s="903" t="s">
        <v>4540</v>
      </c>
      <c r="CB212" s="340">
        <v>10</v>
      </c>
      <c r="CC212" s="249">
        <f>IF(ISBLANK(AL212),0,1)</f>
        <v>0</v>
      </c>
      <c r="CD212" s="414">
        <f>IF(ISBLANK(AM212),0,1)</f>
        <v>0</v>
      </c>
      <c r="CE212" s="414">
        <f>IF(ISBLANK(AN212),0,1)</f>
        <v>1</v>
      </c>
      <c r="CF212" s="414">
        <f>IF(ISBLANK(AO212),0,1)</f>
        <v>0</v>
      </c>
      <c r="CG212" s="414">
        <f>IF(ISBLANK(AP212),0,1)</f>
        <v>0</v>
      </c>
      <c r="CH212" s="436">
        <f>IF(ISBLANK(AQ212),0,1)</f>
        <v>0</v>
      </c>
      <c r="CI212" s="435">
        <f>IF($W212="Dropped","-",DAYS360(X212,Y212,TRUE)/360)</f>
        <v>0.73333333333333328</v>
      </c>
      <c r="CJ212" s="416">
        <f>IF(OR($W212="Pipeline",$W212="Dropped"),"-",IF(OR($AA212="-",$AA212="n/a"),"-",DAYS360(Y212,AA212,TRUE)/360))</f>
        <v>0.6694444444444444</v>
      </c>
      <c r="CK212" s="416">
        <f>IF(OR($W212="Pipeline",$W212="Dropped"),"-",IF($AC212="-","-",IF(OR($AA212="-",$AA212="n/a"),DAYS360(Y212,AC212,TRUE)/360,DAYS360(AA212,AC212,TRUE)/360)))</f>
        <v>7.0944444444444441</v>
      </c>
      <c r="CL212" s="416">
        <f>IF(OR($W212="Pipeline",$W212="Dropped"),"-",IF($AC212="-","-",DAYS360(X212,AC212,TRUE)/360))</f>
        <v>8.4972222222222218</v>
      </c>
      <c r="CM212" s="437">
        <f>IF(OR($W212="Pipeline",$W212="Dropped"),"-",IF($AC212="-","-",DAYS360(AB212,AC212,TRUE)/360))</f>
        <v>2</v>
      </c>
      <c r="CN212" s="344">
        <f>IF(W212="Closed",IF(AC212="-","-",YEAR(AC212)),"-")</f>
        <v>2006</v>
      </c>
      <c r="CO212" s="344" t="str">
        <f>IF(W212="Closed",IF(OR(BE212="S",BE212="MS",BE212="HS"),"S",IF(OR(BE212="U",BE212="MU",BE212="HU"),"U",IF(OR(BE212="NA",BE212="NR",BE212="NV",BE212="?",BE212="#"),"NR","-"))),"-")</f>
        <v>S</v>
      </c>
      <c r="CP212" s="249">
        <v>3</v>
      </c>
      <c r="CQ212" s="414">
        <v>1</v>
      </c>
      <c r="CR212" s="414">
        <v>6</v>
      </c>
      <c r="CS212" s="414">
        <v>1</v>
      </c>
      <c r="CT212" s="414">
        <v>0</v>
      </c>
      <c r="CU212" s="436">
        <v>0</v>
      </c>
      <c r="CV212" s="432" t="str">
        <f>IF(OR(DC212="-",DC212="",DC212="n/a"),"-",HYPERLINK(DC212,"PAD"))</f>
        <v>PAD</v>
      </c>
      <c r="CW212" s="417" t="str">
        <f>IF(OR(DD212="-",DD212="",DD212="n/a"),"-",HYPERLINK(DD212,"ICR"))</f>
        <v>ICR</v>
      </c>
      <c r="CX212" s="438" t="str">
        <f>IF(OR(DE212="-",DE212="",DE212="n/a"),"-",HYPERLINK(DE212,"IEG"))</f>
        <v>IEG</v>
      </c>
      <c r="CY212" s="687" t="str">
        <f>IF(OR(DF212="-",DF212="",DF212="n/a"),"-",HYPERLINK(DF212,"PPAR"))</f>
        <v>-</v>
      </c>
      <c r="CZ212" s="665" t="str">
        <f>IF(OR(DG212="-",DG212="",DG212="n/a"),"-",HYPERLINK(DG212,"PCR"))</f>
        <v>-</v>
      </c>
      <c r="DA212" s="665" t="str">
        <f>IF(OR(DH212="-",DH212="",DH212="n/a"),"-",HYPERLINK(DH212,"PP"))</f>
        <v>-</v>
      </c>
      <c r="DB212" s="688" t="str">
        <f>IF(OR(DI212="-",DI212="",DI212="n/a"),"-",HYPERLINK(DI212,"TA"))</f>
        <v>-</v>
      </c>
      <c r="DC212" s="897" t="s">
        <v>11070</v>
      </c>
      <c r="DD212" s="897" t="s">
        <v>11071</v>
      </c>
      <c r="DE212" s="897" t="s">
        <v>11072</v>
      </c>
      <c r="DF212" s="897" t="s">
        <v>33</v>
      </c>
      <c r="DG212" s="897" t="s">
        <v>33</v>
      </c>
      <c r="DH212" s="897" t="s">
        <v>33</v>
      </c>
      <c r="DI212" s="897" t="s">
        <v>33</v>
      </c>
      <c r="DJ212" s="806"/>
    </row>
    <row r="213" spans="1:114" ht="14.1" customHeight="1" x14ac:dyDescent="0.25">
      <c r="A213" s="702">
        <f>ROW()-1</f>
        <v>212</v>
      </c>
      <c r="B213" s="713" t="s">
        <v>9413</v>
      </c>
      <c r="C213" s="711" t="str">
        <f>HYPERLINK(E213,"OP")</f>
        <v>OP</v>
      </c>
      <c r="D213" s="711" t="str">
        <f>HYPERLINK(F213,"Prj")</f>
        <v>Prj</v>
      </c>
      <c r="E213" s="705" t="s">
        <v>9742</v>
      </c>
      <c r="F213" s="424" t="s">
        <v>9743</v>
      </c>
      <c r="G213" s="414" t="s">
        <v>33</v>
      </c>
      <c r="H213" s="414" t="s">
        <v>33</v>
      </c>
      <c r="I213" s="694" t="s">
        <v>33</v>
      </c>
      <c r="J213" s="695" t="s">
        <v>9569</v>
      </c>
      <c r="K213" s="727" t="s">
        <v>33</v>
      </c>
      <c r="L213" s="735" t="s">
        <v>245</v>
      </c>
      <c r="M213" s="695" t="s">
        <v>255</v>
      </c>
      <c r="N213" s="735" t="s">
        <v>18</v>
      </c>
      <c r="O213" s="735" t="s">
        <v>30</v>
      </c>
      <c r="P213" s="1080" t="s">
        <v>1764</v>
      </c>
      <c r="Q213" s="1074" t="s">
        <v>33</v>
      </c>
      <c r="R213" s="698" t="s">
        <v>3888</v>
      </c>
      <c r="S213" s="1041" t="s">
        <v>33</v>
      </c>
      <c r="T213" s="908" t="s">
        <v>9570</v>
      </c>
      <c r="U213" s="905" t="s">
        <v>731</v>
      </c>
      <c r="V213" s="905" t="s">
        <v>1786</v>
      </c>
      <c r="W213" s="1068" t="s">
        <v>1773</v>
      </c>
      <c r="X213" s="1064">
        <v>34621</v>
      </c>
      <c r="Y213" s="1066">
        <v>35878</v>
      </c>
      <c r="Z213" s="1046">
        <v>1998</v>
      </c>
      <c r="AA213" s="1064">
        <v>36139</v>
      </c>
      <c r="AB213" s="1065">
        <v>37621</v>
      </c>
      <c r="AC213" s="1066">
        <v>37986</v>
      </c>
      <c r="AD213" s="1049">
        <v>0</v>
      </c>
      <c r="AE213" s="745">
        <v>39</v>
      </c>
      <c r="AF213" s="744">
        <v>0</v>
      </c>
      <c r="AG213" s="690">
        <v>39</v>
      </c>
      <c r="AH213" s="747" t="s">
        <v>33</v>
      </c>
      <c r="AI213" s="744">
        <v>0</v>
      </c>
      <c r="AJ213" s="1103">
        <v>39</v>
      </c>
      <c r="AK213" s="1104">
        <v>30.260030950000001</v>
      </c>
      <c r="AL213" s="646"/>
      <c r="AM213" s="647">
        <v>21</v>
      </c>
      <c r="AN213" s="647"/>
      <c r="AO213" s="647"/>
      <c r="AP213" s="647"/>
      <c r="AQ213" s="648"/>
      <c r="AR213" s="778" t="s">
        <v>9938</v>
      </c>
      <c r="AS213" s="649">
        <v>6.6</v>
      </c>
      <c r="AT213" s="649">
        <v>6.6</v>
      </c>
      <c r="AU213" s="650">
        <v>0</v>
      </c>
      <c r="AV213" s="734" t="s">
        <v>9939</v>
      </c>
      <c r="AW213" s="695" t="s">
        <v>3577</v>
      </c>
      <c r="AX213" s="695" t="s">
        <v>9571</v>
      </c>
      <c r="AY213" s="822" t="s">
        <v>33</v>
      </c>
      <c r="AZ213" s="735"/>
      <c r="BA213" s="735"/>
      <c r="BB213" s="843" t="s">
        <v>26</v>
      </c>
      <c r="BC213" s="844" t="s">
        <v>26</v>
      </c>
      <c r="BD213" s="846" t="s">
        <v>33</v>
      </c>
      <c r="BE213" s="843" t="s">
        <v>26</v>
      </c>
      <c r="BF213" s="844" t="s">
        <v>26</v>
      </c>
      <c r="BG213" s="845" t="s">
        <v>26</v>
      </c>
      <c r="BH213" s="905" t="s">
        <v>2772</v>
      </c>
      <c r="BI213" s="903" t="s">
        <v>4628</v>
      </c>
      <c r="BJ213" s="905" t="s">
        <v>4485</v>
      </c>
      <c r="BK213" s="903" t="s">
        <v>10472</v>
      </c>
      <c r="BL213" s="905" t="s">
        <v>0</v>
      </c>
      <c r="BM213" s="903" t="s">
        <v>0</v>
      </c>
      <c r="BN213" s="905" t="s">
        <v>0</v>
      </c>
      <c r="BO213" s="903" t="s">
        <v>0</v>
      </c>
      <c r="BP213" s="905" t="s">
        <v>0</v>
      </c>
      <c r="BQ213" s="903" t="s">
        <v>0</v>
      </c>
      <c r="BR213" s="909">
        <v>80</v>
      </c>
      <c r="BS213" s="903" t="s">
        <v>4629</v>
      </c>
      <c r="BT213" s="909">
        <v>82</v>
      </c>
      <c r="BU213" s="903" t="s">
        <v>4613</v>
      </c>
      <c r="BV213" s="909">
        <v>86</v>
      </c>
      <c r="BW213" s="903" t="s">
        <v>4641</v>
      </c>
      <c r="BX213" s="905" t="s">
        <v>0</v>
      </c>
      <c r="BY213" s="903" t="s">
        <v>4492</v>
      </c>
      <c r="BZ213" s="905" t="s">
        <v>0</v>
      </c>
      <c r="CA213" s="903" t="s">
        <v>4492</v>
      </c>
      <c r="CB213" s="340">
        <v>10</v>
      </c>
      <c r="CC213" s="249">
        <f>IF(ISBLANK(AL213),0,1)</f>
        <v>0</v>
      </c>
      <c r="CD213" s="414">
        <f>IF(ISBLANK(AM213),0,1)</f>
        <v>1</v>
      </c>
      <c r="CE213" s="414">
        <f>IF(ISBLANK(AN213),0,1)</f>
        <v>0</v>
      </c>
      <c r="CF213" s="414">
        <f>IF(ISBLANK(AO213),0,1)</f>
        <v>0</v>
      </c>
      <c r="CG213" s="414">
        <f>IF(ISBLANK(AP213),0,1)</f>
        <v>0</v>
      </c>
      <c r="CH213" s="436">
        <f>IF(ISBLANK(AQ213),0,1)</f>
        <v>0</v>
      </c>
      <c r="CI213" s="435">
        <f>IF($W213="Dropped","-",DAYS360(X213,Y213,TRUE)/360)</f>
        <v>3.4444444444444446</v>
      </c>
      <c r="CJ213" s="416">
        <f>IF(OR($W213="Pipeline",$W213="Dropped"),"-",IF(OR($AA213="-",$AA213="n/a"),"-",DAYS360(Y213,AA213,TRUE)/360))</f>
        <v>0.71111111111111114</v>
      </c>
      <c r="CK213" s="416">
        <f>IF(OR($W213="Pipeline",$W213="Dropped"),"-",IF($AC213="-","-",IF(OR($AA213="-",$AA213="n/a"),DAYS360(Y213,AC213,TRUE)/360,DAYS360(AA213,AC213,TRUE)/360)))</f>
        <v>5.0555555555555554</v>
      </c>
      <c r="CL213" s="416">
        <f>IF(OR($W213="Pipeline",$W213="Dropped"),"-",IF($AC213="-","-",DAYS360(X213,AC213,TRUE)/360))</f>
        <v>9.2111111111111104</v>
      </c>
      <c r="CM213" s="437">
        <f>IF(OR($W213="Pipeline",$W213="Dropped"),"-",IF($AC213="-","-",DAYS360(AB213,AC213,TRUE)/360))</f>
        <v>1</v>
      </c>
      <c r="CN213" s="344">
        <f>IF(W213="Closed",IF(AC213="-","-",YEAR(AC213)),"-")</f>
        <v>2003</v>
      </c>
      <c r="CO213" s="344" t="str">
        <f>IF(W213="Closed",IF(OR(BE213="S",BE213="MS",BE213="HS"),"S",IF(OR(BE213="U",BE213="MU",BE213="HU"),"U",IF(OR(BE213="NA",BE213="NR",BE213="NV",BE213="?",BE213="#"),"NR","-"))),"-")</f>
        <v>S</v>
      </c>
      <c r="CP213" s="249">
        <v>2</v>
      </c>
      <c r="CQ213" s="414">
        <v>4</v>
      </c>
      <c r="CR213" s="414">
        <v>4</v>
      </c>
      <c r="CS213" s="414">
        <v>1</v>
      </c>
      <c r="CT213" s="414">
        <v>0</v>
      </c>
      <c r="CU213" s="436">
        <v>0</v>
      </c>
      <c r="CV213" s="432" t="str">
        <f>IF(OR(DC213="-",DC213="",DC213="n/a"),"-",HYPERLINK(DC213,"PAD"))</f>
        <v>PAD</v>
      </c>
      <c r="CW213" s="417" t="str">
        <f>IF(OR(DD213="-",DD213="",DD213="n/a"),"-",HYPERLINK(DD213,"ICR"))</f>
        <v>ICR</v>
      </c>
      <c r="CX213" s="438" t="str">
        <f>IF(OR(DE213="-",DE213="",DE213="n/a"),"-",HYPERLINK(DE213,"IEG"))</f>
        <v>IEG</v>
      </c>
      <c r="CY213" s="687" t="str">
        <f>IF(OR(DF213="-",DF213="",DF213="n/a"),"-",HYPERLINK(DF213,"PPAR"))</f>
        <v>-</v>
      </c>
      <c r="CZ213" s="665" t="str">
        <f>IF(OR(DG213="-",DG213="",DG213="n/a"),"-",HYPERLINK(DG213,"PCR"))</f>
        <v>-</v>
      </c>
      <c r="DA213" s="665" t="str">
        <f>IF(OR(DH213="-",DH213="",DH213="n/a"),"-",HYPERLINK(DH213,"PP"))</f>
        <v>-</v>
      </c>
      <c r="DB213" s="688" t="str">
        <f>IF(OR(DI213="-",DI213="",DI213="n/a"),"-",HYPERLINK(DI213,"TA"))</f>
        <v>-</v>
      </c>
      <c r="DC213" s="897" t="s">
        <v>11073</v>
      </c>
      <c r="DD213" s="897" t="s">
        <v>11074</v>
      </c>
      <c r="DE213" s="897" t="s">
        <v>11075</v>
      </c>
      <c r="DF213" s="897" t="s">
        <v>33</v>
      </c>
      <c r="DG213" s="897" t="s">
        <v>33</v>
      </c>
      <c r="DH213" s="897" t="s">
        <v>33</v>
      </c>
      <c r="DI213" s="897" t="s">
        <v>33</v>
      </c>
      <c r="DJ213" s="806"/>
    </row>
    <row r="214" spans="1:114" ht="14.1" customHeight="1" x14ac:dyDescent="0.25">
      <c r="A214" s="703">
        <f>ROW()-1</f>
        <v>213</v>
      </c>
      <c r="B214" s="713" t="s">
        <v>7724</v>
      </c>
      <c r="C214" s="711" t="str">
        <f>HYPERLINK(E214,"OP")</f>
        <v>OP</v>
      </c>
      <c r="D214" s="711" t="str">
        <f>HYPERLINK(F214,"Prj")</f>
        <v>Prj</v>
      </c>
      <c r="E214" s="631" t="s">
        <v>8531</v>
      </c>
      <c r="F214" s="413" t="s">
        <v>8532</v>
      </c>
      <c r="G214" s="414" t="s">
        <v>33</v>
      </c>
      <c r="H214" s="414" t="s">
        <v>33</v>
      </c>
      <c r="I214" s="694" t="s">
        <v>33</v>
      </c>
      <c r="J214" s="697" t="s">
        <v>7725</v>
      </c>
      <c r="K214" s="727" t="s">
        <v>33</v>
      </c>
      <c r="L214" s="736" t="s">
        <v>124</v>
      </c>
      <c r="M214" s="697" t="s">
        <v>600</v>
      </c>
      <c r="N214" s="736" t="s">
        <v>18</v>
      </c>
      <c r="O214" s="736" t="s">
        <v>30</v>
      </c>
      <c r="P214" s="1080" t="s">
        <v>36</v>
      </c>
      <c r="Q214" s="1074" t="s">
        <v>33</v>
      </c>
      <c r="R214" s="698" t="s">
        <v>3888</v>
      </c>
      <c r="S214" s="1041" t="s">
        <v>33</v>
      </c>
      <c r="T214" s="908" t="s">
        <v>3955</v>
      </c>
      <c r="U214" s="905" t="s">
        <v>1788</v>
      </c>
      <c r="V214" s="905" t="s">
        <v>1415</v>
      </c>
      <c r="W214" s="1068" t="s">
        <v>1773</v>
      </c>
      <c r="X214" s="1064">
        <v>36881</v>
      </c>
      <c r="Y214" s="1066">
        <v>37068</v>
      </c>
      <c r="Z214" s="1046">
        <v>2001</v>
      </c>
      <c r="AA214" s="1064">
        <v>37370</v>
      </c>
      <c r="AB214" s="1065">
        <v>39263</v>
      </c>
      <c r="AC214" s="1066">
        <v>40025</v>
      </c>
      <c r="AD214" s="1049">
        <v>63.2</v>
      </c>
      <c r="AE214" s="746">
        <v>40</v>
      </c>
      <c r="AF214" s="744">
        <v>0</v>
      </c>
      <c r="AG214" s="690">
        <v>103.2</v>
      </c>
      <c r="AH214" s="747">
        <v>793.23910000000001</v>
      </c>
      <c r="AI214" s="744">
        <v>0</v>
      </c>
      <c r="AJ214" s="1101">
        <v>71.2</v>
      </c>
      <c r="AK214" s="1102">
        <v>75.23327621</v>
      </c>
      <c r="AL214" s="1085"/>
      <c r="AM214" s="632"/>
      <c r="AN214" s="632">
        <v>3</v>
      </c>
      <c r="AO214" s="632"/>
      <c r="AP214" s="632"/>
      <c r="AQ214" s="757"/>
      <c r="AR214" s="778" t="s">
        <v>9191</v>
      </c>
      <c r="AS214" s="784">
        <f>AT214+AU214</f>
        <v>8.09</v>
      </c>
      <c r="AT214" s="784">
        <v>8.09</v>
      </c>
      <c r="AU214" s="785">
        <v>0</v>
      </c>
      <c r="AV214" s="734" t="s">
        <v>9192</v>
      </c>
      <c r="AW214" s="697" t="s">
        <v>7415</v>
      </c>
      <c r="AX214" s="697"/>
      <c r="AY214" s="823">
        <v>39262</v>
      </c>
      <c r="AZ214" s="736" t="s">
        <v>45</v>
      </c>
      <c r="BA214" s="736" t="s">
        <v>112</v>
      </c>
      <c r="BB214" s="840" t="s">
        <v>112</v>
      </c>
      <c r="BC214" s="841" t="s">
        <v>45</v>
      </c>
      <c r="BD214" s="842" t="s">
        <v>112</v>
      </c>
      <c r="BE214" s="840" t="s">
        <v>112</v>
      </c>
      <c r="BF214" s="841" t="s">
        <v>112</v>
      </c>
      <c r="BG214" s="842" t="s">
        <v>112</v>
      </c>
      <c r="BH214" s="905" t="s">
        <v>13072</v>
      </c>
      <c r="BI214" s="903" t="s">
        <v>4508</v>
      </c>
      <c r="BJ214" s="905" t="s">
        <v>4525</v>
      </c>
      <c r="BK214" s="903" t="s">
        <v>10476</v>
      </c>
      <c r="BL214" s="905" t="s">
        <v>4485</v>
      </c>
      <c r="BM214" s="903" t="s">
        <v>10472</v>
      </c>
      <c r="BN214" s="905" t="s">
        <v>13075</v>
      </c>
      <c r="BO214" s="903" t="s">
        <v>13771</v>
      </c>
      <c r="BP214" s="905" t="s">
        <v>0</v>
      </c>
      <c r="BQ214" s="903" t="s">
        <v>0</v>
      </c>
      <c r="BR214" s="909">
        <v>67</v>
      </c>
      <c r="BS214" s="903" t="s">
        <v>4577</v>
      </c>
      <c r="BT214" s="909">
        <v>26</v>
      </c>
      <c r="BU214" s="903" t="s">
        <v>4517</v>
      </c>
      <c r="BV214" s="909">
        <v>93</v>
      </c>
      <c r="BW214" s="903" t="s">
        <v>4651</v>
      </c>
      <c r="BX214" s="909">
        <v>78</v>
      </c>
      <c r="BY214" s="903" t="s">
        <v>4511</v>
      </c>
      <c r="BZ214" s="909">
        <v>57</v>
      </c>
      <c r="CA214" s="903" t="s">
        <v>4527</v>
      </c>
      <c r="CB214" s="340">
        <v>10</v>
      </c>
      <c r="CC214" s="249">
        <f>IF(ISBLANK(AL214),0,1)</f>
        <v>0</v>
      </c>
      <c r="CD214" s="414">
        <f>IF(ISBLANK(AM214),0,1)</f>
        <v>0</v>
      </c>
      <c r="CE214" s="414">
        <f>IF(ISBLANK(AN214),0,1)</f>
        <v>1</v>
      </c>
      <c r="CF214" s="414">
        <f>IF(ISBLANK(AO214),0,1)</f>
        <v>0</v>
      </c>
      <c r="CG214" s="414">
        <f>IF(ISBLANK(AP214),0,1)</f>
        <v>0</v>
      </c>
      <c r="CH214" s="436">
        <f>IF(ISBLANK(AQ214),0,1)</f>
        <v>0</v>
      </c>
      <c r="CI214" s="435">
        <f>IF($W214="Dropped","-",DAYS360(X214,Y214,TRUE)/360)</f>
        <v>0.51388888888888884</v>
      </c>
      <c r="CJ214" s="416">
        <f>IF(OR($W214="Pipeline",$W214="Dropped"),"-",IF(OR($AA214="-",$AA214="n/a"),"-",DAYS360(Y214,AA214,TRUE)/360))</f>
        <v>0.82777777777777772</v>
      </c>
      <c r="CK214" s="416">
        <f>IF(OR($W214="Pipeline",$W214="Dropped"),"-",IF($AC214="-","-",IF(OR($AA214="-",$AA214="n/a"),DAYS360(Y214,AC214,TRUE)/360,DAYS360(AA214,AC214,TRUE)/360)))</f>
        <v>7.2666666666666666</v>
      </c>
      <c r="CL214" s="416">
        <f>IF(OR($W214="Pipeline",$W214="Dropped"),"-",IF($AC214="-","-",DAYS360(X214,AC214,TRUE)/360))</f>
        <v>8.6083333333333325</v>
      </c>
      <c r="CM214" s="437">
        <f>IF(OR($W214="Pipeline",$W214="Dropped"),"-",IF($AC214="-","-",DAYS360(AB214,AC214,TRUE)/360))</f>
        <v>2.0833333333333335</v>
      </c>
      <c r="CN214" s="344">
        <f>IF(W214="Closed",IF(AC214="-","-",YEAR(AC214)),"-")</f>
        <v>2009</v>
      </c>
      <c r="CO214" s="344" t="str">
        <f>IF(W214="Closed",IF(OR(BE214="S",BE214="MS",BE214="HS"),"S",IF(OR(BE214="U",BE214="MU",BE214="HU"),"U",IF(OR(BE214="NA",BE214="NR",BE214="NV",BE214="?",BE214="#"),"NR","-"))),"-")</f>
        <v>U</v>
      </c>
      <c r="CP214" s="249">
        <v>0</v>
      </c>
      <c r="CQ214" s="414">
        <v>2</v>
      </c>
      <c r="CR214" s="414">
        <v>5</v>
      </c>
      <c r="CS214" s="414">
        <v>1</v>
      </c>
      <c r="CT214" s="414">
        <v>0</v>
      </c>
      <c r="CU214" s="436">
        <v>0</v>
      </c>
      <c r="CV214" s="432" t="str">
        <f>IF(OR(DC214="-",DC214="",DC214="n/a"),"-",HYPERLINK(DC214,"PAD"))</f>
        <v>PAD</v>
      </c>
      <c r="CW214" s="417" t="str">
        <f>IF(OR(DD214="-",DD214="",DD214="n/a"),"-",HYPERLINK(DD214,"ICR"))</f>
        <v>ICR</v>
      </c>
      <c r="CX214" s="438" t="str">
        <f>IF(OR(DE214="-",DE214="",DE214="n/a"),"-",HYPERLINK(DE214,"IEG"))</f>
        <v>IEG</v>
      </c>
      <c r="CY214" s="687" t="str">
        <f>IF(OR(DF214="-",DF214="",DF214="n/a"),"-",HYPERLINK(DF214,"PPAR"))</f>
        <v>PPAR</v>
      </c>
      <c r="CZ214" s="665" t="str">
        <f>IF(OR(DG214="-",DG214="",DG214="n/a"),"-",HYPERLINK(DG214,"PCR"))</f>
        <v>-</v>
      </c>
      <c r="DA214" s="665" t="str">
        <f>IF(OR(DH214="-",DH214="",DH214="n/a"),"-",HYPERLINK(DH214,"PP"))</f>
        <v>-</v>
      </c>
      <c r="DB214" s="688" t="str">
        <f>IF(OR(DI214="-",DI214="",DI214="n/a"),"-",HYPERLINK(DI214,"TA"))</f>
        <v>-</v>
      </c>
      <c r="DC214" s="897" t="s">
        <v>11076</v>
      </c>
      <c r="DD214" s="897" t="s">
        <v>11077</v>
      </c>
      <c r="DE214" s="897" t="s">
        <v>11078</v>
      </c>
      <c r="DF214" s="897" t="s">
        <v>11079</v>
      </c>
      <c r="DG214" s="897" t="s">
        <v>33</v>
      </c>
      <c r="DH214" s="897" t="s">
        <v>33</v>
      </c>
      <c r="DI214" s="897" t="s">
        <v>33</v>
      </c>
      <c r="DJ214" s="806"/>
    </row>
    <row r="215" spans="1:114" ht="14.1" customHeight="1" x14ac:dyDescent="0.25">
      <c r="A215" s="702">
        <f>ROW()-1</f>
        <v>214</v>
      </c>
      <c r="B215" s="713" t="s">
        <v>8385</v>
      </c>
      <c r="C215" s="711" t="str">
        <f>HYPERLINK(E215,"OP")</f>
        <v>OP</v>
      </c>
      <c r="D215" s="711" t="str">
        <f>HYPERLINK(F215,"Prj")</f>
        <v>Prj</v>
      </c>
      <c r="E215" s="631" t="s">
        <v>8917</v>
      </c>
      <c r="F215" s="413" t="s">
        <v>8918</v>
      </c>
      <c r="G215" s="414" t="s">
        <v>33</v>
      </c>
      <c r="H215" s="414" t="s">
        <v>33</v>
      </c>
      <c r="I215" s="694" t="s">
        <v>33</v>
      </c>
      <c r="J215" s="697" t="s">
        <v>8386</v>
      </c>
      <c r="K215" s="727" t="s">
        <v>33</v>
      </c>
      <c r="L215" s="736" t="s">
        <v>16</v>
      </c>
      <c r="M215" s="697" t="s">
        <v>120</v>
      </c>
      <c r="N215" s="736" t="s">
        <v>18</v>
      </c>
      <c r="O215" s="736" t="s">
        <v>54</v>
      </c>
      <c r="P215" s="1080" t="s">
        <v>1742</v>
      </c>
      <c r="Q215" s="1074" t="s">
        <v>33</v>
      </c>
      <c r="R215" s="698" t="s">
        <v>3888</v>
      </c>
      <c r="S215" s="1041" t="s">
        <v>33</v>
      </c>
      <c r="T215" s="908" t="s">
        <v>8337</v>
      </c>
      <c r="U215" s="905" t="s">
        <v>579</v>
      </c>
      <c r="V215" s="905" t="s">
        <v>1417</v>
      </c>
      <c r="W215" s="1068" t="s">
        <v>1773</v>
      </c>
      <c r="X215" s="1064">
        <v>35450</v>
      </c>
      <c r="Y215" s="1066">
        <v>35682</v>
      </c>
      <c r="Z215" s="1046">
        <v>1998</v>
      </c>
      <c r="AA215" s="1064">
        <v>36034</v>
      </c>
      <c r="AB215" s="1065">
        <v>36891</v>
      </c>
      <c r="AC215" s="1066">
        <v>39447</v>
      </c>
      <c r="AD215" s="1049">
        <v>0</v>
      </c>
      <c r="AE215" s="746">
        <v>30</v>
      </c>
      <c r="AF215" s="744">
        <v>0</v>
      </c>
      <c r="AG215" s="690">
        <v>30</v>
      </c>
      <c r="AH215" s="747" t="s">
        <v>33</v>
      </c>
      <c r="AI215" s="744">
        <v>0</v>
      </c>
      <c r="AJ215" s="1101">
        <v>30</v>
      </c>
      <c r="AK215" s="1102">
        <v>29.92964796</v>
      </c>
      <c r="AL215" s="1085"/>
      <c r="AM215" s="632"/>
      <c r="AN215" s="632">
        <v>10</v>
      </c>
      <c r="AO215" s="632"/>
      <c r="AP215" s="632"/>
      <c r="AQ215" s="757"/>
      <c r="AR215" s="778" t="s">
        <v>9359</v>
      </c>
      <c r="AS215" s="784">
        <f>AT215+AU215</f>
        <v>2.4</v>
      </c>
      <c r="AT215" s="784">
        <v>2.4</v>
      </c>
      <c r="AU215" s="785">
        <v>0</v>
      </c>
      <c r="AV215" s="806" t="s">
        <v>9360</v>
      </c>
      <c r="AW215" s="697" t="s">
        <v>5002</v>
      </c>
      <c r="AX215" s="697" t="s">
        <v>8387</v>
      </c>
      <c r="AY215" s="823">
        <v>39423</v>
      </c>
      <c r="AZ215" s="736" t="s">
        <v>26</v>
      </c>
      <c r="BA215" s="736" t="s">
        <v>26</v>
      </c>
      <c r="BB215" s="840" t="s">
        <v>22</v>
      </c>
      <c r="BC215" s="841" t="s">
        <v>22</v>
      </c>
      <c r="BD215" s="842" t="s">
        <v>22</v>
      </c>
      <c r="BE215" s="840" t="s">
        <v>22</v>
      </c>
      <c r="BF215" s="841" t="s">
        <v>22</v>
      </c>
      <c r="BG215" s="842" t="s">
        <v>22</v>
      </c>
      <c r="BH215" s="905" t="s">
        <v>4485</v>
      </c>
      <c r="BI215" s="903" t="s">
        <v>10472</v>
      </c>
      <c r="BJ215" s="905" t="s">
        <v>1374</v>
      </c>
      <c r="BK215" s="903" t="s">
        <v>4581</v>
      </c>
      <c r="BL215" s="905" t="s">
        <v>0</v>
      </c>
      <c r="BM215" s="903" t="s">
        <v>0</v>
      </c>
      <c r="BN215" s="905" t="s">
        <v>0</v>
      </c>
      <c r="BO215" s="903" t="s">
        <v>0</v>
      </c>
      <c r="BP215" s="905" t="s">
        <v>0</v>
      </c>
      <c r="BQ215" s="903" t="s">
        <v>0</v>
      </c>
      <c r="BR215" s="909">
        <v>39</v>
      </c>
      <c r="BS215" s="903" t="s">
        <v>4545</v>
      </c>
      <c r="BT215" s="909">
        <v>75</v>
      </c>
      <c r="BU215" s="903" t="s">
        <v>4595</v>
      </c>
      <c r="BV215" s="909">
        <v>25</v>
      </c>
      <c r="BW215" s="903" t="s">
        <v>4489</v>
      </c>
      <c r="BX215" s="905" t="s">
        <v>0</v>
      </c>
      <c r="BY215" s="903" t="s">
        <v>4492</v>
      </c>
      <c r="BZ215" s="905" t="s">
        <v>0</v>
      </c>
      <c r="CA215" s="903" t="s">
        <v>4492</v>
      </c>
      <c r="CB215" s="340">
        <v>10</v>
      </c>
      <c r="CC215" s="249">
        <f>IF(ISBLANK(AL215),0,1)</f>
        <v>0</v>
      </c>
      <c r="CD215" s="414">
        <f>IF(ISBLANK(AM215),0,1)</f>
        <v>0</v>
      </c>
      <c r="CE215" s="414">
        <f>IF(ISBLANK(AN215),0,1)</f>
        <v>1</v>
      </c>
      <c r="CF215" s="414">
        <f>IF(ISBLANK(AO215),0,1)</f>
        <v>0</v>
      </c>
      <c r="CG215" s="414">
        <f>IF(ISBLANK(AP215),0,1)</f>
        <v>0</v>
      </c>
      <c r="CH215" s="436">
        <f>IF(ISBLANK(AQ215),0,1)</f>
        <v>0</v>
      </c>
      <c r="CI215" s="435">
        <f>IF($W215="Dropped","-",DAYS360(X215,Y215,TRUE)/360)</f>
        <v>0.63611111111111107</v>
      </c>
      <c r="CJ215" s="416">
        <f>IF(OR($W215="Pipeline",$W215="Dropped"),"-",IF(OR($AA215="-",$AA215="n/a"),"-",DAYS360(Y215,AA215,TRUE)/360))</f>
        <v>0.96666666666666667</v>
      </c>
      <c r="CK215" s="416">
        <f>IF(OR($W215="Pipeline",$W215="Dropped"),"-",IF($AC215="-","-",IF(OR($AA215="-",$AA215="n/a"),DAYS360(Y215,AC215,TRUE)/360,DAYS360(AA215,AC215,TRUE)/360)))</f>
        <v>9.3416666666666668</v>
      </c>
      <c r="CL215" s="416">
        <f>IF(OR($W215="Pipeline",$W215="Dropped"),"-",IF($AC215="-","-",DAYS360(X215,AC215,TRUE)/360))</f>
        <v>10.944444444444445</v>
      </c>
      <c r="CM215" s="437">
        <f>IF(OR($W215="Pipeline",$W215="Dropped"),"-",IF($AC215="-","-",DAYS360(AB215,AC215,TRUE)/360))</f>
        <v>7</v>
      </c>
      <c r="CN215" s="344">
        <f>IF(W215="Closed",IF(AC215="-","-",YEAR(AC215)),"-")</f>
        <v>2007</v>
      </c>
      <c r="CO215" s="344" t="str">
        <f>IF(W215="Closed",IF(OR(BE215="S",BE215="MS",BE215="HS"),"S",IF(OR(BE215="U",BE215="MU",BE215="HU"),"U",IF(OR(BE215="NA",BE215="NR",BE215="NV",BE215="?",BE215="#"),"NR","-"))),"-")</f>
        <v>S</v>
      </c>
      <c r="CP215" s="249">
        <v>3</v>
      </c>
      <c r="CQ215" s="414">
        <v>2</v>
      </c>
      <c r="CR215" s="414">
        <v>1</v>
      </c>
      <c r="CS215" s="414">
        <v>2</v>
      </c>
      <c r="CT215" s="414">
        <v>0</v>
      </c>
      <c r="CU215" s="436">
        <v>0</v>
      </c>
      <c r="CV215" s="432" t="str">
        <f>IF(OR(DC215="-",DC215="",DC215="n/a"),"-",HYPERLINK(DC215,"PAD"))</f>
        <v>-</v>
      </c>
      <c r="CW215" s="417" t="str">
        <f>IF(OR(DD215="-",DD215="",DD215="n/a"),"-",HYPERLINK(DD215,"ICR"))</f>
        <v>ICR</v>
      </c>
      <c r="CX215" s="438" t="str">
        <f>IF(OR(DE215="-",DE215="",DE215="n/a"),"-",HYPERLINK(DE215,"IEG"))</f>
        <v>IEG</v>
      </c>
      <c r="CY215" s="687" t="str">
        <f>IF(OR(DF215="-",DF215="",DF215="n/a"),"-",HYPERLINK(DF215,"PPAR"))</f>
        <v>PPAR</v>
      </c>
      <c r="CZ215" s="665" t="str">
        <f>IF(OR(DG215="-",DG215="",DG215="n/a"),"-",HYPERLINK(DG215,"PCR"))</f>
        <v>-</v>
      </c>
      <c r="DA215" s="665" t="str">
        <f>IF(OR(DH215="-",DH215="",DH215="n/a"),"-",HYPERLINK(DH215,"PP"))</f>
        <v>-</v>
      </c>
      <c r="DB215" s="688" t="str">
        <f>IF(OR(DI215="-",DI215="",DI215="n/a"),"-",HYPERLINK(DI215,"TA"))</f>
        <v>TA</v>
      </c>
      <c r="DC215" s="897" t="s">
        <v>33</v>
      </c>
      <c r="DD215" s="897" t="s">
        <v>11080</v>
      </c>
      <c r="DE215" s="897" t="s">
        <v>11081</v>
      </c>
      <c r="DF215" s="897" t="s">
        <v>11082</v>
      </c>
      <c r="DG215" s="897" t="s">
        <v>33</v>
      </c>
      <c r="DH215" s="897" t="s">
        <v>33</v>
      </c>
      <c r="DI215" s="897" t="s">
        <v>11083</v>
      </c>
      <c r="DJ215" s="806"/>
    </row>
    <row r="216" spans="1:114" ht="14.1" customHeight="1" x14ac:dyDescent="0.25">
      <c r="A216" s="702">
        <f>ROW()-1</f>
        <v>215</v>
      </c>
      <c r="B216" s="713" t="s">
        <v>7747</v>
      </c>
      <c r="C216" s="711" t="str">
        <f>HYPERLINK(E216,"OP")</f>
        <v>OP</v>
      </c>
      <c r="D216" s="711" t="str">
        <f>HYPERLINK(F216,"Prj")</f>
        <v>Prj</v>
      </c>
      <c r="E216" s="631" t="s">
        <v>8545</v>
      </c>
      <c r="F216" s="413" t="s">
        <v>8546</v>
      </c>
      <c r="G216" s="414" t="s">
        <v>33</v>
      </c>
      <c r="H216" s="414" t="s">
        <v>33</v>
      </c>
      <c r="I216" s="694" t="s">
        <v>33</v>
      </c>
      <c r="J216" s="697" t="s">
        <v>7748</v>
      </c>
      <c r="K216" s="727" t="s">
        <v>33</v>
      </c>
      <c r="L216" s="736" t="s">
        <v>124</v>
      </c>
      <c r="M216" s="697" t="s">
        <v>600</v>
      </c>
      <c r="N216" s="736" t="s">
        <v>18</v>
      </c>
      <c r="O216" s="736" t="s">
        <v>30</v>
      </c>
      <c r="P216" s="1080" t="s">
        <v>36</v>
      </c>
      <c r="Q216" s="1074" t="s">
        <v>33</v>
      </c>
      <c r="R216" s="698" t="s">
        <v>3888</v>
      </c>
      <c r="S216" s="1041" t="s">
        <v>33</v>
      </c>
      <c r="T216" s="908" t="s">
        <v>3955</v>
      </c>
      <c r="U216" s="905" t="s">
        <v>1788</v>
      </c>
      <c r="V216" s="905" t="s">
        <v>1415</v>
      </c>
      <c r="W216" s="1068" t="s">
        <v>1773</v>
      </c>
      <c r="X216" s="1064">
        <v>36021</v>
      </c>
      <c r="Y216" s="1066">
        <v>36692</v>
      </c>
      <c r="Z216" s="1046">
        <v>2000</v>
      </c>
      <c r="AA216" s="1064">
        <v>36759</v>
      </c>
      <c r="AB216" s="1065">
        <v>38898</v>
      </c>
      <c r="AC216" s="1066">
        <v>39447</v>
      </c>
      <c r="AD216" s="1049">
        <v>0</v>
      </c>
      <c r="AE216" s="746">
        <v>38</v>
      </c>
      <c r="AF216" s="744">
        <v>0</v>
      </c>
      <c r="AG216" s="690">
        <v>38</v>
      </c>
      <c r="AH216" s="747" t="s">
        <v>33</v>
      </c>
      <c r="AI216" s="744">
        <v>0</v>
      </c>
      <c r="AJ216" s="1101">
        <v>34.829506109999997</v>
      </c>
      <c r="AK216" s="1102">
        <v>31.260265589999999</v>
      </c>
      <c r="AL216" s="1085"/>
      <c r="AM216" s="632"/>
      <c r="AN216" s="632">
        <v>3</v>
      </c>
      <c r="AO216" s="632"/>
      <c r="AP216" s="632"/>
      <c r="AQ216" s="757"/>
      <c r="AR216" s="778" t="s">
        <v>9193</v>
      </c>
      <c r="AS216" s="784">
        <f>AT216+AU216</f>
        <v>4.57</v>
      </c>
      <c r="AT216" s="784">
        <v>4.57</v>
      </c>
      <c r="AU216" s="785">
        <v>0</v>
      </c>
      <c r="AV216" s="734" t="s">
        <v>1590</v>
      </c>
      <c r="AW216" s="697" t="s">
        <v>7415</v>
      </c>
      <c r="AX216" s="697" t="s">
        <v>3547</v>
      </c>
      <c r="AY216" s="823">
        <v>39443</v>
      </c>
      <c r="AZ216" s="736" t="s">
        <v>22</v>
      </c>
      <c r="BA216" s="736" t="s">
        <v>22</v>
      </c>
      <c r="BB216" s="840" t="s">
        <v>22</v>
      </c>
      <c r="BC216" s="841" t="s">
        <v>22</v>
      </c>
      <c r="BD216" s="842" t="s">
        <v>22</v>
      </c>
      <c r="BE216" s="840" t="s">
        <v>112</v>
      </c>
      <c r="BF216" s="841" t="s">
        <v>112</v>
      </c>
      <c r="BG216" s="842" t="s">
        <v>112</v>
      </c>
      <c r="BH216" s="905" t="s">
        <v>13072</v>
      </c>
      <c r="BI216" s="903" t="s">
        <v>4508</v>
      </c>
      <c r="BJ216" s="905" t="s">
        <v>4485</v>
      </c>
      <c r="BK216" s="903" t="s">
        <v>10472</v>
      </c>
      <c r="BL216" s="905" t="s">
        <v>13075</v>
      </c>
      <c r="BM216" s="903" t="s">
        <v>13771</v>
      </c>
      <c r="BN216" s="905" t="s">
        <v>4525</v>
      </c>
      <c r="BO216" s="903" t="s">
        <v>10476</v>
      </c>
      <c r="BP216" s="905" t="s">
        <v>0</v>
      </c>
      <c r="BQ216" s="903" t="s">
        <v>0</v>
      </c>
      <c r="BR216" s="909">
        <v>26</v>
      </c>
      <c r="BS216" s="903" t="s">
        <v>4517</v>
      </c>
      <c r="BT216" s="909">
        <v>67</v>
      </c>
      <c r="BU216" s="903" t="s">
        <v>4577</v>
      </c>
      <c r="BV216" s="909">
        <v>93</v>
      </c>
      <c r="BW216" s="903" t="s">
        <v>4651</v>
      </c>
      <c r="BX216" s="909">
        <v>89</v>
      </c>
      <c r="BY216" s="903" t="s">
        <v>4639</v>
      </c>
      <c r="BZ216" s="909">
        <v>57</v>
      </c>
      <c r="CA216" s="903" t="s">
        <v>4527</v>
      </c>
      <c r="CB216" s="340">
        <v>10</v>
      </c>
      <c r="CC216" s="249">
        <f>IF(ISBLANK(AL216),0,1)</f>
        <v>0</v>
      </c>
      <c r="CD216" s="414">
        <f>IF(ISBLANK(AM216),0,1)</f>
        <v>0</v>
      </c>
      <c r="CE216" s="414">
        <f>IF(ISBLANK(AN216),0,1)</f>
        <v>1</v>
      </c>
      <c r="CF216" s="414">
        <f>IF(ISBLANK(AO216),0,1)</f>
        <v>0</v>
      </c>
      <c r="CG216" s="414">
        <f>IF(ISBLANK(AP216),0,1)</f>
        <v>0</v>
      </c>
      <c r="CH216" s="436">
        <f>IF(ISBLANK(AQ216),0,1)</f>
        <v>0</v>
      </c>
      <c r="CI216" s="435">
        <f>IF($W216="Dropped","-",DAYS360(X216,Y216,TRUE)/360)</f>
        <v>1.836111111111111</v>
      </c>
      <c r="CJ216" s="416">
        <f>IF(OR($W216="Pipeline",$W216="Dropped"),"-",IF(OR($AA216="-",$AA216="n/a"),"-",DAYS360(Y216,AA216,TRUE)/360))</f>
        <v>0.18333333333333332</v>
      </c>
      <c r="CK216" s="416">
        <f>IF(OR($W216="Pipeline",$W216="Dropped"),"-",IF($AC216="-","-",IF(OR($AA216="-",$AA216="n/a"),DAYS360(Y216,AC216,TRUE)/360,DAYS360(AA216,AC216,TRUE)/360)))</f>
        <v>7.3583333333333334</v>
      </c>
      <c r="CL216" s="416">
        <f>IF(OR($W216="Pipeline",$W216="Dropped"),"-",IF($AC216="-","-",DAYS360(X216,AC216,TRUE)/360))</f>
        <v>9.3777777777777782</v>
      </c>
      <c r="CM216" s="437">
        <f>IF(OR($W216="Pipeline",$W216="Dropped"),"-",IF($AC216="-","-",DAYS360(AB216,AC216,TRUE)/360))</f>
        <v>1.5</v>
      </c>
      <c r="CN216" s="344">
        <f>IF(W216="Closed",IF(AC216="-","-",YEAR(AC216)),"-")</f>
        <v>2007</v>
      </c>
      <c r="CO216" s="344" t="str">
        <f>IF(W216="Closed",IF(OR(BE216="S",BE216="MS",BE216="HS"),"S",IF(OR(BE216="U",BE216="MU",BE216="HU"),"U",IF(OR(BE216="NA",BE216="NR",BE216="NV",BE216="?",BE216="#"),"NR","-"))),"-")</f>
        <v>U</v>
      </c>
      <c r="CP216" s="249">
        <v>1</v>
      </c>
      <c r="CQ216" s="414">
        <v>2</v>
      </c>
      <c r="CR216" s="414">
        <v>3</v>
      </c>
      <c r="CS216" s="414">
        <v>1</v>
      </c>
      <c r="CT216" s="414">
        <v>0</v>
      </c>
      <c r="CU216" s="436">
        <v>0</v>
      </c>
      <c r="CV216" s="432" t="str">
        <f>IF(OR(DC216="-",DC216="",DC216="n/a"),"-",HYPERLINK(DC216,"PAD"))</f>
        <v>PAD</v>
      </c>
      <c r="CW216" s="417" t="str">
        <f>IF(OR(DD216="-",DD216="",DD216="n/a"),"-",HYPERLINK(DD216,"ICR"))</f>
        <v>ICR</v>
      </c>
      <c r="CX216" s="438" t="str">
        <f>IF(OR(DE216="-",DE216="",DE216="n/a"),"-",HYPERLINK(DE216,"IEG"))</f>
        <v>IEG</v>
      </c>
      <c r="CY216" s="687" t="str">
        <f>IF(OR(DF216="-",DF216="",DF216="n/a"),"-",HYPERLINK(DF216,"PPAR"))</f>
        <v>PPAR</v>
      </c>
      <c r="CZ216" s="665" t="str">
        <f>IF(OR(DG216="-",DG216="",DG216="n/a"),"-",HYPERLINK(DG216,"PCR"))</f>
        <v>-</v>
      </c>
      <c r="DA216" s="665" t="str">
        <f>IF(OR(DH216="-",DH216="",DH216="n/a"),"-",HYPERLINK(DH216,"PP"))</f>
        <v>-</v>
      </c>
      <c r="DB216" s="688" t="str">
        <f>IF(OR(DI216="-",DI216="",DI216="n/a"),"-",HYPERLINK(DI216,"TA"))</f>
        <v>-</v>
      </c>
      <c r="DC216" s="897" t="s">
        <v>11084</v>
      </c>
      <c r="DD216" s="897" t="s">
        <v>11085</v>
      </c>
      <c r="DE216" s="897" t="s">
        <v>11086</v>
      </c>
      <c r="DF216" s="897" t="s">
        <v>11079</v>
      </c>
      <c r="DG216" s="897" t="s">
        <v>33</v>
      </c>
      <c r="DH216" s="897" t="s">
        <v>33</v>
      </c>
      <c r="DI216" s="897" t="s">
        <v>33</v>
      </c>
      <c r="DJ216" s="806"/>
    </row>
    <row r="217" spans="1:114" ht="14.1" customHeight="1" x14ac:dyDescent="0.25">
      <c r="A217" s="703">
        <f>ROW()-1</f>
        <v>216</v>
      </c>
      <c r="B217" s="713" t="s">
        <v>9414</v>
      </c>
      <c r="C217" s="711" t="str">
        <f>HYPERLINK(E217,"OP")</f>
        <v>OP</v>
      </c>
      <c r="D217" s="711" t="str">
        <f>HYPERLINK(F217,"Prj")</f>
        <v>Prj</v>
      </c>
      <c r="E217" s="705" t="s">
        <v>9744</v>
      </c>
      <c r="F217" s="424" t="s">
        <v>9745</v>
      </c>
      <c r="G217" s="414" t="s">
        <v>33</v>
      </c>
      <c r="H217" s="414" t="s">
        <v>33</v>
      </c>
      <c r="I217" s="694" t="s">
        <v>33</v>
      </c>
      <c r="J217" s="695" t="s">
        <v>144</v>
      </c>
      <c r="K217" s="727" t="s">
        <v>33</v>
      </c>
      <c r="L217" s="735" t="s">
        <v>193</v>
      </c>
      <c r="M217" s="695" t="s">
        <v>387</v>
      </c>
      <c r="N217" s="735" t="s">
        <v>18</v>
      </c>
      <c r="O217" s="735" t="s">
        <v>71</v>
      </c>
      <c r="P217" s="1080" t="s">
        <v>1743</v>
      </c>
      <c r="Q217" s="1074" t="s">
        <v>33</v>
      </c>
      <c r="R217" s="698" t="s">
        <v>33</v>
      </c>
      <c r="S217" s="1041" t="s">
        <v>33</v>
      </c>
      <c r="T217" s="908" t="s">
        <v>3788</v>
      </c>
      <c r="U217" s="905" t="s">
        <v>585</v>
      </c>
      <c r="V217" s="905" t="s">
        <v>1416</v>
      </c>
      <c r="W217" s="1068" t="s">
        <v>1773</v>
      </c>
      <c r="X217" s="1064">
        <v>35599</v>
      </c>
      <c r="Y217" s="1066">
        <v>36132</v>
      </c>
      <c r="Z217" s="1046">
        <v>1999</v>
      </c>
      <c r="AA217" s="1064">
        <v>36733</v>
      </c>
      <c r="AB217" s="1065">
        <v>37802</v>
      </c>
      <c r="AC217" s="1066">
        <v>39172</v>
      </c>
      <c r="AD217" s="1051">
        <v>31</v>
      </c>
      <c r="AE217" s="639">
        <v>0</v>
      </c>
      <c r="AF217" s="744">
        <v>0</v>
      </c>
      <c r="AG217" s="690">
        <v>31</v>
      </c>
      <c r="AH217" s="747" t="s">
        <v>33</v>
      </c>
      <c r="AI217" s="744">
        <v>0</v>
      </c>
      <c r="AJ217" s="1103">
        <v>31</v>
      </c>
      <c r="AK217" s="1104">
        <v>29.879803280000001</v>
      </c>
      <c r="AL217" s="646"/>
      <c r="AM217" s="647"/>
      <c r="AN217" s="647">
        <v>6</v>
      </c>
      <c r="AO217" s="647"/>
      <c r="AP217" s="647"/>
      <c r="AQ217" s="648"/>
      <c r="AR217" s="779" t="s">
        <v>9918</v>
      </c>
      <c r="AS217" s="649">
        <f>AT217+AU217</f>
        <v>2.1</v>
      </c>
      <c r="AT217" s="649">
        <v>1.6</v>
      </c>
      <c r="AU217" s="650">
        <v>0.5</v>
      </c>
      <c r="AV217" s="686" t="s">
        <v>9917</v>
      </c>
      <c r="AW217" s="695" t="s">
        <v>9572</v>
      </c>
      <c r="AX217" s="695" t="s">
        <v>8000</v>
      </c>
      <c r="AY217" s="822">
        <v>39353</v>
      </c>
      <c r="AZ217" s="735" t="s">
        <v>22</v>
      </c>
      <c r="BA217" s="735" t="s">
        <v>22</v>
      </c>
      <c r="BB217" s="843" t="s">
        <v>22</v>
      </c>
      <c r="BC217" s="844" t="s">
        <v>22</v>
      </c>
      <c r="BD217" s="845" t="s">
        <v>22</v>
      </c>
      <c r="BE217" s="843" t="s">
        <v>112</v>
      </c>
      <c r="BF217" s="844" t="s">
        <v>45</v>
      </c>
      <c r="BG217" s="845" t="s">
        <v>45</v>
      </c>
      <c r="BH217" s="905" t="s">
        <v>4485</v>
      </c>
      <c r="BI217" s="903" t="s">
        <v>10472</v>
      </c>
      <c r="BJ217" s="905" t="s">
        <v>4525</v>
      </c>
      <c r="BK217" s="903" t="s">
        <v>10476</v>
      </c>
      <c r="BL217" s="905" t="s">
        <v>0</v>
      </c>
      <c r="BM217" s="903" t="s">
        <v>0</v>
      </c>
      <c r="BN217" s="905" t="s">
        <v>0</v>
      </c>
      <c r="BO217" s="903" t="s">
        <v>0</v>
      </c>
      <c r="BP217" s="905" t="s">
        <v>0</v>
      </c>
      <c r="BQ217" s="903" t="s">
        <v>0</v>
      </c>
      <c r="BR217" s="909">
        <v>83</v>
      </c>
      <c r="BS217" s="903" t="s">
        <v>4600</v>
      </c>
      <c r="BT217" s="909">
        <v>33</v>
      </c>
      <c r="BU217" s="903" t="s">
        <v>4498</v>
      </c>
      <c r="BV217" s="909">
        <v>26</v>
      </c>
      <c r="BW217" s="903" t="s">
        <v>4517</v>
      </c>
      <c r="BX217" s="905" t="s">
        <v>0</v>
      </c>
      <c r="BY217" s="903" t="s">
        <v>4492</v>
      </c>
      <c r="BZ217" s="905" t="s">
        <v>0</v>
      </c>
      <c r="CA217" s="903" t="s">
        <v>4492</v>
      </c>
      <c r="CB217" s="340">
        <v>50</v>
      </c>
      <c r="CC217" s="249">
        <f>IF(ISBLANK(AL217),0,1)</f>
        <v>0</v>
      </c>
      <c r="CD217" s="414">
        <f>IF(ISBLANK(AM217),0,1)</f>
        <v>0</v>
      </c>
      <c r="CE217" s="414">
        <f>IF(ISBLANK(AN217),0,1)</f>
        <v>1</v>
      </c>
      <c r="CF217" s="414">
        <f>IF(ISBLANK(AO217),0,1)</f>
        <v>0</v>
      </c>
      <c r="CG217" s="414">
        <f>IF(ISBLANK(AP217),0,1)</f>
        <v>0</v>
      </c>
      <c r="CH217" s="436">
        <f>IF(ISBLANK(AQ217),0,1)</f>
        <v>0</v>
      </c>
      <c r="CI217" s="435">
        <f>IF($W217="Dropped","-",DAYS360(X217,Y217,TRUE)/360)</f>
        <v>1.4583333333333333</v>
      </c>
      <c r="CJ217" s="416">
        <f>IF(OR($W217="Pipeline",$W217="Dropped"),"-",IF(OR($AA217="-",$AA217="n/a"),"-",DAYS360(Y217,AA217,TRUE)/360))</f>
        <v>1.6472222222222221</v>
      </c>
      <c r="CK217" s="416">
        <f>IF(OR($W217="Pipeline",$W217="Dropped"),"-",IF($AC217="-","-",IF(OR($AA217="-",$AA217="n/a"),DAYS360(Y217,AC217,TRUE)/360,DAYS360(AA217,AC217,TRUE)/360)))</f>
        <v>6.677777777777778</v>
      </c>
      <c r="CL217" s="416">
        <f>IF(OR($W217="Pipeline",$W217="Dropped"),"-",IF($AC217="-","-",DAYS360(X217,AC217,TRUE)/360))</f>
        <v>9.7833333333333332</v>
      </c>
      <c r="CM217" s="437">
        <f>IF(OR($W217="Pipeline",$W217="Dropped"),"-",IF($AC217="-","-",DAYS360(AB217,AC217,TRUE)/360))</f>
        <v>3.75</v>
      </c>
      <c r="CN217" s="344">
        <f>IF(W217="Closed",IF(AC217="-","-",YEAR(AC217)),"-")</f>
        <v>2007</v>
      </c>
      <c r="CO217" s="344" t="str">
        <f>IF(W217="Closed",IF(OR(BE217="S",BE217="MS",BE217="HS"),"S",IF(OR(BE217="U",BE217="MU",BE217="HU"),"U",IF(OR(BE217="NA",BE217="NR",BE217="NV",BE217="?",BE217="#"),"NR","-"))),"-")</f>
        <v>U</v>
      </c>
      <c r="CP217" s="249">
        <v>3</v>
      </c>
      <c r="CQ217" s="414">
        <v>1</v>
      </c>
      <c r="CR217" s="414">
        <v>5</v>
      </c>
      <c r="CS217" s="414">
        <v>1</v>
      </c>
      <c r="CT217" s="414">
        <v>0</v>
      </c>
      <c r="CU217" s="436">
        <v>0</v>
      </c>
      <c r="CV217" s="432" t="str">
        <f>IF(OR(DC217="-",DC217="",DC217="n/a"),"-",HYPERLINK(DC217,"PAD"))</f>
        <v>PAD</v>
      </c>
      <c r="CW217" s="417" t="str">
        <f>IF(OR(DD217="-",DD217="",DD217="n/a"),"-",HYPERLINK(DD217,"ICR"))</f>
        <v>ICR</v>
      </c>
      <c r="CX217" s="438" t="str">
        <f>IF(OR(DE217="-",DE217="",DE217="n/a"),"-",HYPERLINK(DE217,"IEG"))</f>
        <v>IEG</v>
      </c>
      <c r="CY217" s="687" t="str">
        <f>IF(OR(DF217="-",DF217="",DF217="n/a"),"-",HYPERLINK(DF217,"PPAR"))</f>
        <v>PPAR</v>
      </c>
      <c r="CZ217" s="665" t="str">
        <f>IF(OR(DG217="-",DG217="",DG217="n/a"),"-",HYPERLINK(DG217,"PCR"))</f>
        <v>-</v>
      </c>
      <c r="DA217" s="665" t="str">
        <f>IF(OR(DH217="-",DH217="",DH217="n/a"),"-",HYPERLINK(DH217,"PP"))</f>
        <v>-</v>
      </c>
      <c r="DB217" s="688" t="str">
        <f>IF(OR(DI217="-",DI217="",DI217="n/a"),"-",HYPERLINK(DI217,"TA"))</f>
        <v>-</v>
      </c>
      <c r="DC217" s="897" t="s">
        <v>11087</v>
      </c>
      <c r="DD217" s="897" t="s">
        <v>11088</v>
      </c>
      <c r="DE217" s="897" t="s">
        <v>11089</v>
      </c>
      <c r="DF217" s="897" t="s">
        <v>11090</v>
      </c>
      <c r="DG217" s="897" t="s">
        <v>33</v>
      </c>
      <c r="DH217" s="897" t="s">
        <v>33</v>
      </c>
      <c r="DI217" s="897" t="s">
        <v>33</v>
      </c>
      <c r="DJ217" s="806"/>
    </row>
    <row r="218" spans="1:114" ht="14.1" customHeight="1" x14ac:dyDescent="0.25">
      <c r="A218" s="702">
        <f>ROW()-1</f>
        <v>217</v>
      </c>
      <c r="B218" s="710" t="s">
        <v>4992</v>
      </c>
      <c r="C218" s="711" t="str">
        <f>HYPERLINK(E218,"OP")</f>
        <v>OP</v>
      </c>
      <c r="D218" s="711" t="str">
        <f>HYPERLINK(F218,"Prj")</f>
        <v>Prj</v>
      </c>
      <c r="E218" s="663" t="s">
        <v>7237</v>
      </c>
      <c r="F218" s="422" t="s">
        <v>5875</v>
      </c>
      <c r="G218" s="414" t="s">
        <v>33</v>
      </c>
      <c r="H218" s="414" t="s">
        <v>33</v>
      </c>
      <c r="I218" s="694" t="s">
        <v>33</v>
      </c>
      <c r="J218" s="697" t="s">
        <v>4993</v>
      </c>
      <c r="K218" s="727" t="s">
        <v>33</v>
      </c>
      <c r="L218" s="736" t="s">
        <v>16</v>
      </c>
      <c r="M218" s="697" t="s">
        <v>64</v>
      </c>
      <c r="N218" s="736" t="s">
        <v>18</v>
      </c>
      <c r="O218" s="736" t="s">
        <v>71</v>
      </c>
      <c r="P218" s="1080" t="s">
        <v>1419</v>
      </c>
      <c r="Q218" s="1074" t="s">
        <v>33</v>
      </c>
      <c r="R218" s="698" t="s">
        <v>33</v>
      </c>
      <c r="S218" s="1041" t="s">
        <v>33</v>
      </c>
      <c r="T218" s="908" t="s">
        <v>4994</v>
      </c>
      <c r="U218" s="905" t="s">
        <v>582</v>
      </c>
      <c r="V218" s="905" t="s">
        <v>612</v>
      </c>
      <c r="W218" s="1068" t="s">
        <v>1773</v>
      </c>
      <c r="X218" s="1064">
        <v>36083</v>
      </c>
      <c r="Y218" s="1066">
        <v>36515</v>
      </c>
      <c r="Z218" s="1046">
        <v>2000</v>
      </c>
      <c r="AA218" s="1064">
        <v>36677</v>
      </c>
      <c r="AB218" s="1065">
        <v>38168</v>
      </c>
      <c r="AC218" s="1066">
        <v>38503</v>
      </c>
      <c r="AD218" s="1049">
        <v>0</v>
      </c>
      <c r="AE218" s="746">
        <v>19</v>
      </c>
      <c r="AF218" s="744">
        <v>0</v>
      </c>
      <c r="AG218" s="690">
        <v>19</v>
      </c>
      <c r="AH218" s="747" t="s">
        <v>33</v>
      </c>
      <c r="AI218" s="744">
        <v>0</v>
      </c>
      <c r="AJ218" s="1101">
        <v>24.35304223</v>
      </c>
      <c r="AK218" s="1102">
        <v>11.759412319999999</v>
      </c>
      <c r="AL218" s="1085"/>
      <c r="AM218" s="632" t="s">
        <v>2432</v>
      </c>
      <c r="AN218" s="632"/>
      <c r="AO218" s="632"/>
      <c r="AP218" s="632"/>
      <c r="AQ218" s="757"/>
      <c r="AR218" s="783" t="s">
        <v>5692</v>
      </c>
      <c r="AS218" s="784">
        <f>AT218+AU218</f>
        <v>0.75</v>
      </c>
      <c r="AT218" s="784">
        <v>0.75</v>
      </c>
      <c r="AU218" s="785">
        <v>0</v>
      </c>
      <c r="AV218" s="806" t="s">
        <v>5693</v>
      </c>
      <c r="AW218" s="697" t="s">
        <v>4879</v>
      </c>
      <c r="AX218" s="697" t="s">
        <v>4995</v>
      </c>
      <c r="AY218" s="823">
        <v>38491</v>
      </c>
      <c r="AZ218" s="736" t="s">
        <v>112</v>
      </c>
      <c r="BA218" s="736" t="s">
        <v>112</v>
      </c>
      <c r="BB218" s="840" t="s">
        <v>112</v>
      </c>
      <c r="BC218" s="841" t="s">
        <v>112</v>
      </c>
      <c r="BD218" s="846" t="s">
        <v>33</v>
      </c>
      <c r="BE218" s="840" t="s">
        <v>2809</v>
      </c>
      <c r="BF218" s="841" t="s">
        <v>112</v>
      </c>
      <c r="BG218" s="842" t="s">
        <v>2809</v>
      </c>
      <c r="BH218" s="905" t="s">
        <v>4485</v>
      </c>
      <c r="BI218" s="903" t="s">
        <v>10472</v>
      </c>
      <c r="BJ218" s="905" t="s">
        <v>4525</v>
      </c>
      <c r="BK218" s="903" t="s">
        <v>10476</v>
      </c>
      <c r="BL218" s="905" t="s">
        <v>0</v>
      </c>
      <c r="BM218" s="903" t="s">
        <v>0</v>
      </c>
      <c r="BN218" s="905" t="s">
        <v>0</v>
      </c>
      <c r="BO218" s="903" t="s">
        <v>0</v>
      </c>
      <c r="BP218" s="905" t="s">
        <v>0</v>
      </c>
      <c r="BQ218" s="903" t="s">
        <v>0</v>
      </c>
      <c r="BR218" s="909">
        <v>26</v>
      </c>
      <c r="BS218" s="903" t="s">
        <v>4517</v>
      </c>
      <c r="BT218" s="909">
        <v>25</v>
      </c>
      <c r="BU218" s="903" t="s">
        <v>4489</v>
      </c>
      <c r="BV218" s="909">
        <v>73</v>
      </c>
      <c r="BW218" s="903" t="s">
        <v>4534</v>
      </c>
      <c r="BX218" s="909">
        <v>33</v>
      </c>
      <c r="BY218" s="903" t="s">
        <v>4498</v>
      </c>
      <c r="BZ218" s="905" t="s">
        <v>0</v>
      </c>
      <c r="CA218" s="903" t="s">
        <v>4492</v>
      </c>
      <c r="CB218" s="340">
        <v>10</v>
      </c>
      <c r="CC218" s="249">
        <f>IF(ISBLANK(AL218),0,1)</f>
        <v>0</v>
      </c>
      <c r="CD218" s="414">
        <f>IF(ISBLANK(AM218),0,1)</f>
        <v>1</v>
      </c>
      <c r="CE218" s="414">
        <f>IF(ISBLANK(AN218),0,1)</f>
        <v>0</v>
      </c>
      <c r="CF218" s="414">
        <f>IF(ISBLANK(AO218),0,1)</f>
        <v>0</v>
      </c>
      <c r="CG218" s="414">
        <f>IF(ISBLANK(AP218),0,1)</f>
        <v>0</v>
      </c>
      <c r="CH218" s="436">
        <f>IF(ISBLANK(AQ218),0,1)</f>
        <v>0</v>
      </c>
      <c r="CI218" s="435">
        <f>IF($W218="Dropped","-",DAYS360(X218,Y218,TRUE)/360)</f>
        <v>1.1833333333333333</v>
      </c>
      <c r="CJ218" s="416">
        <f>IF(OR($W218="Pipeline",$W218="Dropped"),"-",IF(OR($AA218="-",$AA218="n/a"),"-",DAYS360(Y218,AA218,TRUE)/360))</f>
        <v>0.44166666666666665</v>
      </c>
      <c r="CK218" s="416">
        <f>IF(OR($W218="Pipeline",$W218="Dropped"),"-",IF($AC218="-","-",IF(OR($AA218="-",$AA218="n/a"),DAYS360(Y218,AC218,TRUE)/360,DAYS360(AA218,AC218,TRUE)/360)))</f>
        <v>5</v>
      </c>
      <c r="CL218" s="416">
        <f>IF(OR($W218="Pipeline",$W218="Dropped"),"-",IF($AC218="-","-",DAYS360(X218,AC218,TRUE)/360))</f>
        <v>6.625</v>
      </c>
      <c r="CM218" s="437">
        <f>IF(OR($W218="Pipeline",$W218="Dropped"),"-",IF($AC218="-","-",DAYS360(AB218,AC218,TRUE)/360))</f>
        <v>0.91666666666666663</v>
      </c>
      <c r="CN218" s="344">
        <f>IF(W218="Closed",IF(AC218="-","-",YEAR(AC218)),"-")</f>
        <v>2005</v>
      </c>
      <c r="CO218" s="344" t="str">
        <f>IF(W218="Closed",IF(OR(BE218="S",BE218="MS",BE218="HS"),"S",IF(OR(BE218="U",BE218="MU",BE218="HU"),"U",IF(OR(BE218="NA",BE218="NR",BE218="NV",BE218="?",BE218="#"),"NR","-"))),"-")</f>
        <v>U</v>
      </c>
      <c r="CP218" s="249">
        <v>0</v>
      </c>
      <c r="CQ218" s="414">
        <v>4</v>
      </c>
      <c r="CR218" s="414">
        <v>0</v>
      </c>
      <c r="CS218" s="414">
        <v>3</v>
      </c>
      <c r="CT218" s="414">
        <v>0</v>
      </c>
      <c r="CU218" s="436">
        <v>0</v>
      </c>
      <c r="CV218" s="432" t="str">
        <f>IF(OR(DC218="-",DC218="",DC218="n/a"),"-",HYPERLINK(DC218,"PAD"))</f>
        <v>PAD</v>
      </c>
      <c r="CW218" s="417" t="str">
        <f>IF(OR(DD218="-",DD218="",DD218="n/a"),"-",HYPERLINK(DD218,"ICR"))</f>
        <v>ICR</v>
      </c>
      <c r="CX218" s="438" t="str">
        <f>IF(OR(DE218="-",DE218="",DE218="n/a"),"-",HYPERLINK(DE218,"IEG"))</f>
        <v>IEG</v>
      </c>
      <c r="CY218" s="687" t="str">
        <f>IF(OR(DF218="-",DF218="",DF218="n/a"),"-",HYPERLINK(DF218,"PPAR"))</f>
        <v>-</v>
      </c>
      <c r="CZ218" s="665" t="str">
        <f>IF(OR(DG218="-",DG218="",DG218="n/a"),"-",HYPERLINK(DG218,"PCR"))</f>
        <v>-</v>
      </c>
      <c r="DA218" s="665" t="str">
        <f>IF(OR(DH218="-",DH218="",DH218="n/a"),"-",HYPERLINK(DH218,"PP"))</f>
        <v>-</v>
      </c>
      <c r="DB218" s="688" t="str">
        <f>IF(OR(DI218="-",DI218="",DI218="n/a"),"-",HYPERLINK(DI218,"TA"))</f>
        <v>-</v>
      </c>
      <c r="DC218" s="897" t="s">
        <v>11091</v>
      </c>
      <c r="DD218" s="897" t="s">
        <v>11092</v>
      </c>
      <c r="DE218" s="897" t="s">
        <v>11093</v>
      </c>
      <c r="DF218" s="897" t="s">
        <v>33</v>
      </c>
      <c r="DG218" s="897" t="s">
        <v>33</v>
      </c>
      <c r="DH218" s="897" t="s">
        <v>33</v>
      </c>
      <c r="DI218" s="897" t="s">
        <v>33</v>
      </c>
      <c r="DJ218" s="806"/>
    </row>
    <row r="219" spans="1:114" ht="14.1" customHeight="1" x14ac:dyDescent="0.25">
      <c r="A219" s="702">
        <f>ROW()-1</f>
        <v>218</v>
      </c>
      <c r="B219" s="713" t="s">
        <v>8184</v>
      </c>
      <c r="C219" s="711" t="str">
        <f>HYPERLINK(E219,"OP")</f>
        <v>OP</v>
      </c>
      <c r="D219" s="711" t="str">
        <f>HYPERLINK(F219,"Prj")</f>
        <v>Prj</v>
      </c>
      <c r="E219" s="631" t="s">
        <v>8809</v>
      </c>
      <c r="F219" s="413" t="s">
        <v>8810</v>
      </c>
      <c r="G219" s="414" t="s">
        <v>33</v>
      </c>
      <c r="H219" s="414" t="s">
        <v>33</v>
      </c>
      <c r="I219" s="694" t="s">
        <v>33</v>
      </c>
      <c r="J219" s="697" t="s">
        <v>8185</v>
      </c>
      <c r="K219" s="727" t="s">
        <v>33</v>
      </c>
      <c r="L219" s="736" t="s">
        <v>153</v>
      </c>
      <c r="M219" s="697" t="s">
        <v>594</v>
      </c>
      <c r="N219" s="736" t="s">
        <v>18</v>
      </c>
      <c r="O219" s="736" t="s">
        <v>30</v>
      </c>
      <c r="P219" s="1080" t="s">
        <v>19</v>
      </c>
      <c r="Q219" s="1074" t="s">
        <v>33</v>
      </c>
      <c r="R219" s="698" t="s">
        <v>33</v>
      </c>
      <c r="S219" s="1041" t="s">
        <v>33</v>
      </c>
      <c r="T219" s="908" t="s">
        <v>7994</v>
      </c>
      <c r="U219" s="905" t="s">
        <v>13822</v>
      </c>
      <c r="V219" s="905" t="s">
        <v>13821</v>
      </c>
      <c r="W219" s="1068" t="s">
        <v>1773</v>
      </c>
      <c r="X219" s="1064">
        <v>37910</v>
      </c>
      <c r="Y219" s="1066">
        <v>38148</v>
      </c>
      <c r="Z219" s="1046">
        <v>2004</v>
      </c>
      <c r="AA219" s="1064">
        <v>38366</v>
      </c>
      <c r="AB219" s="1065">
        <v>39872</v>
      </c>
      <c r="AC219" s="1066">
        <v>40602</v>
      </c>
      <c r="AD219" s="1049">
        <v>0</v>
      </c>
      <c r="AE219" s="746">
        <v>10</v>
      </c>
      <c r="AF219" s="744">
        <v>0</v>
      </c>
      <c r="AG219" s="690">
        <v>10</v>
      </c>
      <c r="AH219" s="747">
        <v>3</v>
      </c>
      <c r="AI219" s="744">
        <v>0</v>
      </c>
      <c r="AJ219" s="1101">
        <v>10</v>
      </c>
      <c r="AK219" s="1102">
        <v>10.37344032</v>
      </c>
      <c r="AL219" s="1085"/>
      <c r="AM219" s="632"/>
      <c r="AN219" s="632">
        <v>4</v>
      </c>
      <c r="AO219" s="632"/>
      <c r="AP219" s="632"/>
      <c r="AQ219" s="757"/>
      <c r="AR219" s="778" t="s">
        <v>9276</v>
      </c>
      <c r="AS219" s="784">
        <f>AT219+AU219</f>
        <v>7.34</v>
      </c>
      <c r="AT219" s="784">
        <v>7.34</v>
      </c>
      <c r="AU219" s="785">
        <v>0</v>
      </c>
      <c r="AV219" s="806" t="s">
        <v>9277</v>
      </c>
      <c r="AW219" s="697" t="s">
        <v>8186</v>
      </c>
      <c r="AX219" s="697" t="s">
        <v>8187</v>
      </c>
      <c r="AY219" s="823">
        <v>40554</v>
      </c>
      <c r="AZ219" s="736" t="s">
        <v>26</v>
      </c>
      <c r="BA219" s="736" t="s">
        <v>26</v>
      </c>
      <c r="BB219" s="840" t="s">
        <v>26</v>
      </c>
      <c r="BC219" s="841" t="s">
        <v>26</v>
      </c>
      <c r="BD219" s="842" t="s">
        <v>26</v>
      </c>
      <c r="BE219" s="840" t="s">
        <v>22</v>
      </c>
      <c r="BF219" s="841" t="s">
        <v>22</v>
      </c>
      <c r="BG219" s="842" t="s">
        <v>26</v>
      </c>
      <c r="BH219" s="905" t="s">
        <v>13078</v>
      </c>
      <c r="BI219" s="903" t="s">
        <v>13872</v>
      </c>
      <c r="BJ219" s="905" t="s">
        <v>13077</v>
      </c>
      <c r="BK219" s="903" t="s">
        <v>9680</v>
      </c>
      <c r="BL219" s="905" t="s">
        <v>0</v>
      </c>
      <c r="BM219" s="903" t="s">
        <v>0</v>
      </c>
      <c r="BN219" s="905" t="s">
        <v>0</v>
      </c>
      <c r="BO219" s="903" t="s">
        <v>0</v>
      </c>
      <c r="BP219" s="905" t="s">
        <v>0</v>
      </c>
      <c r="BQ219" s="903" t="s">
        <v>0</v>
      </c>
      <c r="BR219" s="909">
        <v>87</v>
      </c>
      <c r="BS219" s="903" t="s">
        <v>4535</v>
      </c>
      <c r="BT219" s="909">
        <v>25</v>
      </c>
      <c r="BU219" s="903" t="s">
        <v>4489</v>
      </c>
      <c r="BV219" s="909">
        <v>56</v>
      </c>
      <c r="BW219" s="903" t="s">
        <v>4566</v>
      </c>
      <c r="BX219" s="909">
        <v>30</v>
      </c>
      <c r="BY219" s="903" t="s">
        <v>4501</v>
      </c>
      <c r="BZ219" s="905" t="s">
        <v>0</v>
      </c>
      <c r="CA219" s="903" t="s">
        <v>4492</v>
      </c>
      <c r="CB219" s="340">
        <v>10</v>
      </c>
      <c r="CC219" s="249">
        <f>IF(ISBLANK(AL219),0,1)</f>
        <v>0</v>
      </c>
      <c r="CD219" s="414">
        <f>IF(ISBLANK(AM219),0,1)</f>
        <v>0</v>
      </c>
      <c r="CE219" s="414">
        <f>IF(ISBLANK(AN219),0,1)</f>
        <v>1</v>
      </c>
      <c r="CF219" s="414">
        <f>IF(ISBLANK(AO219),0,1)</f>
        <v>0</v>
      </c>
      <c r="CG219" s="414">
        <f>IF(ISBLANK(AP219),0,1)</f>
        <v>0</v>
      </c>
      <c r="CH219" s="436">
        <f>IF(ISBLANK(AQ219),0,1)</f>
        <v>0</v>
      </c>
      <c r="CI219" s="435">
        <f>IF($W219="Dropped","-",DAYS360(X219,Y219,TRUE)/360)</f>
        <v>0.65</v>
      </c>
      <c r="CJ219" s="416">
        <f>IF(OR($W219="Pipeline",$W219="Dropped"),"-",IF(OR($AA219="-",$AA219="n/a"),"-",DAYS360(Y219,AA219,TRUE)/360))</f>
        <v>0.59444444444444444</v>
      </c>
      <c r="CK219" s="416">
        <f>IF(OR($W219="Pipeline",$W219="Dropped"),"-",IF($AC219="-","-",IF(OR($AA219="-",$AA219="n/a"),DAYS360(Y219,AC219,TRUE)/360,DAYS360(AA219,AC219,TRUE)/360)))</f>
        <v>6.1222222222222218</v>
      </c>
      <c r="CL219" s="416">
        <f>IF(OR($W219="Pipeline",$W219="Dropped"),"-",IF($AC219="-","-",DAYS360(X219,AC219,TRUE)/360))</f>
        <v>7.3666666666666663</v>
      </c>
      <c r="CM219" s="437">
        <f>IF(OR($W219="Pipeline",$W219="Dropped"),"-",IF($AC219="-","-",DAYS360(AB219,AC219,TRUE)/360))</f>
        <v>2</v>
      </c>
      <c r="CN219" s="344">
        <f>IF(W219="Closed",IF(AC219="-","-",YEAR(AC219)),"-")</f>
        <v>2011</v>
      </c>
      <c r="CO219" s="344" t="str">
        <f>IF(W219="Closed",IF(OR(BE219="S",BE219="MS",BE219="HS"),"S",IF(OR(BE219="U",BE219="MU",BE219="HU"),"U",IF(OR(BE219="NA",BE219="NR",BE219="NV",BE219="?",BE219="#"),"NR","-"))),"-")</f>
        <v>S</v>
      </c>
      <c r="CP219" s="249">
        <v>4</v>
      </c>
      <c r="CQ219" s="414">
        <v>4</v>
      </c>
      <c r="CR219" s="414">
        <v>8</v>
      </c>
      <c r="CS219" s="414">
        <v>1</v>
      </c>
      <c r="CT219" s="414">
        <v>0</v>
      </c>
      <c r="CU219" s="436">
        <v>0</v>
      </c>
      <c r="CV219" s="432" t="str">
        <f>IF(OR(DC219="-",DC219="",DC219="n/a"),"-",HYPERLINK(DC219,"PAD"))</f>
        <v>PAD</v>
      </c>
      <c r="CW219" s="417" t="str">
        <f>IF(OR(DD219="-",DD219="",DD219="n/a"),"-",HYPERLINK(DD219,"ICR"))</f>
        <v>ICR</v>
      </c>
      <c r="CX219" s="438" t="str">
        <f>IF(OR(DE219="-",DE219="",DE219="n/a"),"-",HYPERLINK(DE219,"IEG"))</f>
        <v>IEG</v>
      </c>
      <c r="CY219" s="687" t="str">
        <f>IF(OR(DF219="-",DF219="",DF219="n/a"),"-",HYPERLINK(DF219,"PPAR"))</f>
        <v>-</v>
      </c>
      <c r="CZ219" s="665" t="str">
        <f>IF(OR(DG219="-",DG219="",DG219="n/a"),"-",HYPERLINK(DG219,"PCR"))</f>
        <v>-</v>
      </c>
      <c r="DA219" s="665" t="str">
        <f>IF(OR(DH219="-",DH219="",DH219="n/a"),"-",HYPERLINK(DH219,"PP"))</f>
        <v>-</v>
      </c>
      <c r="DB219" s="688" t="str">
        <f>IF(OR(DI219="-",DI219="",DI219="n/a"),"-",HYPERLINK(DI219,"TA"))</f>
        <v>-</v>
      </c>
      <c r="DC219" s="897" t="s">
        <v>11094</v>
      </c>
      <c r="DD219" s="897" t="s">
        <v>11095</v>
      </c>
      <c r="DE219" s="897" t="s">
        <v>11096</v>
      </c>
      <c r="DF219" s="897" t="s">
        <v>33</v>
      </c>
      <c r="DG219" s="897" t="s">
        <v>33</v>
      </c>
      <c r="DH219" s="897" t="s">
        <v>33</v>
      </c>
      <c r="DI219" s="897" t="s">
        <v>33</v>
      </c>
      <c r="DJ219" s="734"/>
    </row>
    <row r="220" spans="1:114" ht="14.1" customHeight="1" x14ac:dyDescent="0.25">
      <c r="A220" s="703">
        <f>ROW()-1</f>
        <v>219</v>
      </c>
      <c r="B220" s="713" t="s">
        <v>7845</v>
      </c>
      <c r="C220" s="711" t="str">
        <f>HYPERLINK(E220,"OP")</f>
        <v>OP</v>
      </c>
      <c r="D220" s="711" t="str">
        <f>HYPERLINK(F220,"Prj")</f>
        <v>Prj</v>
      </c>
      <c r="E220" s="631" t="s">
        <v>8603</v>
      </c>
      <c r="F220" s="413" t="s">
        <v>8604</v>
      </c>
      <c r="G220" s="414" t="s">
        <v>33</v>
      </c>
      <c r="H220" s="414" t="s">
        <v>33</v>
      </c>
      <c r="I220" s="694" t="s">
        <v>33</v>
      </c>
      <c r="J220" s="697" t="s">
        <v>7846</v>
      </c>
      <c r="K220" s="727" t="s">
        <v>33</v>
      </c>
      <c r="L220" s="736" t="s">
        <v>153</v>
      </c>
      <c r="M220" s="697" t="s">
        <v>188</v>
      </c>
      <c r="N220" s="736" t="s">
        <v>18</v>
      </c>
      <c r="O220" s="736" t="s">
        <v>30</v>
      </c>
      <c r="P220" s="1080" t="s">
        <v>36</v>
      </c>
      <c r="Q220" s="1074" t="s">
        <v>33</v>
      </c>
      <c r="R220" s="698" t="s">
        <v>33</v>
      </c>
      <c r="S220" s="1041" t="s">
        <v>33</v>
      </c>
      <c r="T220" s="908" t="s">
        <v>7847</v>
      </c>
      <c r="U220" s="905" t="s">
        <v>13707</v>
      </c>
      <c r="V220" s="905" t="s">
        <v>1415</v>
      </c>
      <c r="W220" s="1068" t="s">
        <v>1773</v>
      </c>
      <c r="X220" s="1064">
        <v>36101</v>
      </c>
      <c r="Y220" s="1066">
        <v>36592</v>
      </c>
      <c r="Z220" s="1046">
        <v>2000</v>
      </c>
      <c r="AA220" s="1064">
        <v>36763</v>
      </c>
      <c r="AB220" s="1065">
        <v>38077</v>
      </c>
      <c r="AC220" s="1066">
        <v>38442</v>
      </c>
      <c r="AD220" s="1049">
        <v>0</v>
      </c>
      <c r="AE220" s="746">
        <v>5.4</v>
      </c>
      <c r="AF220" s="744">
        <v>0</v>
      </c>
      <c r="AG220" s="690">
        <v>5.4</v>
      </c>
      <c r="AH220" s="747" t="s">
        <v>33</v>
      </c>
      <c r="AI220" s="744">
        <v>0</v>
      </c>
      <c r="AJ220" s="1101">
        <v>5.4</v>
      </c>
      <c r="AK220" s="1102">
        <v>5.46146712</v>
      </c>
      <c r="AL220" s="1085"/>
      <c r="AM220" s="632"/>
      <c r="AN220" s="632">
        <v>3</v>
      </c>
      <c r="AO220" s="632"/>
      <c r="AP220" s="632"/>
      <c r="AQ220" s="757"/>
      <c r="AR220" s="778" t="s">
        <v>9194</v>
      </c>
      <c r="AS220" s="784">
        <f>AT220+AU220</f>
        <v>1.45</v>
      </c>
      <c r="AT220" s="784">
        <v>1.45</v>
      </c>
      <c r="AU220" s="785">
        <v>0</v>
      </c>
      <c r="AV220" s="734" t="s">
        <v>9195</v>
      </c>
      <c r="AW220" s="697" t="s">
        <v>7848</v>
      </c>
      <c r="AX220" s="697" t="s">
        <v>3547</v>
      </c>
      <c r="AY220" s="823" t="s">
        <v>33</v>
      </c>
      <c r="AZ220" s="736"/>
      <c r="BA220" s="736"/>
      <c r="BB220" s="840" t="s">
        <v>26</v>
      </c>
      <c r="BC220" s="841" t="s">
        <v>26</v>
      </c>
      <c r="BD220" s="846" t="s">
        <v>33</v>
      </c>
      <c r="BE220" s="840" t="s">
        <v>22</v>
      </c>
      <c r="BF220" s="841" t="s">
        <v>26</v>
      </c>
      <c r="BG220" s="842" t="s">
        <v>26</v>
      </c>
      <c r="BH220" s="905" t="s">
        <v>13072</v>
      </c>
      <c r="BI220" s="903" t="s">
        <v>4508</v>
      </c>
      <c r="BJ220" s="905" t="s">
        <v>4485</v>
      </c>
      <c r="BK220" s="903" t="s">
        <v>10472</v>
      </c>
      <c r="BL220" s="905" t="s">
        <v>13075</v>
      </c>
      <c r="BM220" s="903" t="s">
        <v>13771</v>
      </c>
      <c r="BN220" s="905" t="s">
        <v>0</v>
      </c>
      <c r="BO220" s="903" t="s">
        <v>0</v>
      </c>
      <c r="BP220" s="905" t="s">
        <v>0</v>
      </c>
      <c r="BQ220" s="903" t="s">
        <v>0</v>
      </c>
      <c r="BR220" s="909">
        <v>67</v>
      </c>
      <c r="BS220" s="903" t="s">
        <v>4577</v>
      </c>
      <c r="BT220" s="909">
        <v>64</v>
      </c>
      <c r="BU220" s="903" t="s">
        <v>4625</v>
      </c>
      <c r="BV220" s="909">
        <v>63</v>
      </c>
      <c r="BW220" s="903" t="s">
        <v>4512</v>
      </c>
      <c r="BX220" s="909">
        <v>78</v>
      </c>
      <c r="BY220" s="903" t="s">
        <v>4511</v>
      </c>
      <c r="BZ220" s="905" t="s">
        <v>0</v>
      </c>
      <c r="CA220" s="903" t="s">
        <v>4492</v>
      </c>
      <c r="CB220" s="340">
        <v>10</v>
      </c>
      <c r="CC220" s="249">
        <f>IF(ISBLANK(AL220),0,1)</f>
        <v>0</v>
      </c>
      <c r="CD220" s="414">
        <f>IF(ISBLANK(AM220),0,1)</f>
        <v>0</v>
      </c>
      <c r="CE220" s="414">
        <f>IF(ISBLANK(AN220),0,1)</f>
        <v>1</v>
      </c>
      <c r="CF220" s="414">
        <f>IF(ISBLANK(AO220),0,1)</f>
        <v>0</v>
      </c>
      <c r="CG220" s="414">
        <f>IF(ISBLANK(AP220),0,1)</f>
        <v>0</v>
      </c>
      <c r="CH220" s="436">
        <f>IF(ISBLANK(AQ220),0,1)</f>
        <v>0</v>
      </c>
      <c r="CI220" s="435">
        <f>IF($W220="Dropped","-",DAYS360(X220,Y220,TRUE)/360)</f>
        <v>1.3472222222222223</v>
      </c>
      <c r="CJ220" s="416">
        <f>IF(OR($W220="Pipeline",$W220="Dropped"),"-",IF(OR($AA220="-",$AA220="n/a"),"-",DAYS360(Y220,AA220,TRUE)/360))</f>
        <v>0.46666666666666667</v>
      </c>
      <c r="CK220" s="416">
        <f>IF(OR($W220="Pipeline",$W220="Dropped"),"-",IF($AC220="-","-",IF(OR($AA220="-",$AA220="n/a"),DAYS360(Y220,AC220,TRUE)/360,DAYS360(AA220,AC220,TRUE)/360)))</f>
        <v>4.5972222222222223</v>
      </c>
      <c r="CL220" s="416">
        <f>IF(OR($W220="Pipeline",$W220="Dropped"),"-",IF($AC220="-","-",DAYS360(X220,AC220,TRUE)/360))</f>
        <v>6.4111111111111114</v>
      </c>
      <c r="CM220" s="437">
        <f>IF(OR($W220="Pipeline",$W220="Dropped"),"-",IF($AC220="-","-",DAYS360(AB220,AC220,TRUE)/360))</f>
        <v>1</v>
      </c>
      <c r="CN220" s="344">
        <f>IF(W220="Closed",IF(AC220="-","-",YEAR(AC220)),"-")</f>
        <v>2005</v>
      </c>
      <c r="CO220" s="344" t="str">
        <f>IF(W220="Closed",IF(OR(BE220="S",BE220="MS",BE220="HS"),"S",IF(OR(BE220="U",BE220="MU",BE220="HU"),"U",IF(OR(BE220="NA",BE220="NR",BE220="NV",BE220="?",BE220="#"),"NR","-"))),"-")</f>
        <v>S</v>
      </c>
      <c r="CP220" s="249">
        <v>1</v>
      </c>
      <c r="CQ220" s="414">
        <v>1</v>
      </c>
      <c r="CR220" s="414">
        <v>4</v>
      </c>
      <c r="CS220" s="414">
        <v>1</v>
      </c>
      <c r="CT220" s="414">
        <v>0</v>
      </c>
      <c r="CU220" s="436">
        <v>2</v>
      </c>
      <c r="CV220" s="432" t="str">
        <f>IF(OR(DC220="-",DC220="",DC220="n/a"),"-",HYPERLINK(DC220,"PAD"))</f>
        <v>PAD</v>
      </c>
      <c r="CW220" s="417" t="str">
        <f>IF(OR(DD220="-",DD220="",DD220="n/a"),"-",HYPERLINK(DD220,"ICR"))</f>
        <v>ICR</v>
      </c>
      <c r="CX220" s="438" t="str">
        <f>IF(OR(DE220="-",DE220="",DE220="n/a"),"-",HYPERLINK(DE220,"IEG"))</f>
        <v>IEG</v>
      </c>
      <c r="CY220" s="687" t="str">
        <f>IF(OR(DF220="-",DF220="",DF220="n/a"),"-",HYPERLINK(DF220,"PPAR"))</f>
        <v>-</v>
      </c>
      <c r="CZ220" s="665" t="str">
        <f>IF(OR(DG220="-",DG220="",DG220="n/a"),"-",HYPERLINK(DG220,"PCR"))</f>
        <v>-</v>
      </c>
      <c r="DA220" s="665" t="str">
        <f>IF(OR(DH220="-",DH220="",DH220="n/a"),"-",HYPERLINK(DH220,"PP"))</f>
        <v>-</v>
      </c>
      <c r="DB220" s="688" t="str">
        <f>IF(OR(DI220="-",DI220="",DI220="n/a"),"-",HYPERLINK(DI220,"TA"))</f>
        <v>-</v>
      </c>
      <c r="DC220" s="897" t="s">
        <v>11097</v>
      </c>
      <c r="DD220" s="897" t="s">
        <v>11098</v>
      </c>
      <c r="DE220" s="897" t="s">
        <v>11099</v>
      </c>
      <c r="DF220" s="897" t="s">
        <v>33</v>
      </c>
      <c r="DG220" s="897" t="s">
        <v>33</v>
      </c>
      <c r="DH220" s="897" t="s">
        <v>33</v>
      </c>
      <c r="DI220" s="897" t="s">
        <v>33</v>
      </c>
      <c r="DJ220" s="734"/>
    </row>
    <row r="221" spans="1:114" ht="14.1" customHeight="1" x14ac:dyDescent="0.25">
      <c r="A221" s="702">
        <f>ROW()-1</f>
        <v>220</v>
      </c>
      <c r="B221" s="712" t="s">
        <v>1195</v>
      </c>
      <c r="C221" s="711" t="str">
        <f>HYPERLINK(E221,"OP")</f>
        <v>OP</v>
      </c>
      <c r="D221" s="711" t="str">
        <f>HYPERLINK(F221,"Prj")</f>
        <v>Prj</v>
      </c>
      <c r="E221" s="704" t="s">
        <v>6176</v>
      </c>
      <c r="F221" s="415" t="s">
        <v>6177</v>
      </c>
      <c r="G221" s="414" t="s">
        <v>1131</v>
      </c>
      <c r="H221" s="414" t="s">
        <v>33</v>
      </c>
      <c r="I221" s="694" t="s">
        <v>33</v>
      </c>
      <c r="J221" s="686" t="s">
        <v>1196</v>
      </c>
      <c r="K221" s="199" t="s">
        <v>33</v>
      </c>
      <c r="L221" s="693" t="s">
        <v>16</v>
      </c>
      <c r="M221" s="696" t="s">
        <v>64</v>
      </c>
      <c r="N221" s="732" t="s">
        <v>18</v>
      </c>
      <c r="O221" s="732" t="s">
        <v>71</v>
      </c>
      <c r="P221" s="1080" t="s">
        <v>1763</v>
      </c>
      <c r="Q221" s="1074" t="s">
        <v>33</v>
      </c>
      <c r="R221" s="698" t="s">
        <v>33</v>
      </c>
      <c r="S221" s="907" t="s">
        <v>3637</v>
      </c>
      <c r="T221" s="908" t="s">
        <v>3664</v>
      </c>
      <c r="U221" s="905" t="s">
        <v>582</v>
      </c>
      <c r="V221" s="905" t="s">
        <v>10382</v>
      </c>
      <c r="W221" s="1068" t="s">
        <v>1773</v>
      </c>
      <c r="X221" s="1064">
        <v>36262</v>
      </c>
      <c r="Y221" s="1066">
        <v>37096</v>
      </c>
      <c r="Z221" s="1046">
        <v>2002</v>
      </c>
      <c r="AA221" s="1064">
        <v>37264</v>
      </c>
      <c r="AB221" s="1065">
        <v>38717</v>
      </c>
      <c r="AC221" s="1066">
        <v>41639</v>
      </c>
      <c r="AD221" s="638">
        <v>0</v>
      </c>
      <c r="AE221" s="639">
        <v>70</v>
      </c>
      <c r="AF221" s="744">
        <v>0</v>
      </c>
      <c r="AG221" s="690">
        <v>70</v>
      </c>
      <c r="AH221" s="747">
        <v>232.11</v>
      </c>
      <c r="AI221" s="744">
        <v>0</v>
      </c>
      <c r="AJ221" s="1099">
        <v>239.99835417</v>
      </c>
      <c r="AK221" s="1100">
        <v>246.97902801999999</v>
      </c>
      <c r="AL221" s="646"/>
      <c r="AM221" s="647"/>
      <c r="AN221" s="647">
        <v>2</v>
      </c>
      <c r="AO221" s="647"/>
      <c r="AP221" s="647"/>
      <c r="AQ221" s="648"/>
      <c r="AR221" s="779" t="s">
        <v>4090</v>
      </c>
      <c r="AS221" s="649">
        <f>AT221+AU221</f>
        <v>5.17</v>
      </c>
      <c r="AT221" s="649">
        <v>5.17</v>
      </c>
      <c r="AU221" s="650">
        <v>0</v>
      </c>
      <c r="AV221" s="686" t="s">
        <v>3439</v>
      </c>
      <c r="AW221" s="686" t="s">
        <v>1863</v>
      </c>
      <c r="AX221" s="686" t="s">
        <v>1902</v>
      </c>
      <c r="AY221" s="819">
        <v>41638</v>
      </c>
      <c r="AZ221" s="721" t="s">
        <v>22</v>
      </c>
      <c r="BA221" s="721" t="s">
        <v>22</v>
      </c>
      <c r="BB221" s="625" t="s">
        <v>45</v>
      </c>
      <c r="BC221" s="626" t="s">
        <v>45</v>
      </c>
      <c r="BD221" s="633" t="s">
        <v>45</v>
      </c>
      <c r="BE221" s="834" t="s">
        <v>45</v>
      </c>
      <c r="BF221" s="835" t="s">
        <v>45</v>
      </c>
      <c r="BG221" s="836" t="s">
        <v>45</v>
      </c>
      <c r="BH221" s="905" t="s">
        <v>4503</v>
      </c>
      <c r="BI221" s="903" t="s">
        <v>4703</v>
      </c>
      <c r="BJ221" s="905" t="s">
        <v>4493</v>
      </c>
      <c r="BK221" s="903" t="s">
        <v>4705</v>
      </c>
      <c r="BL221" s="905" t="s">
        <v>4518</v>
      </c>
      <c r="BM221" s="903" t="s">
        <v>10475</v>
      </c>
      <c r="BN221" s="905" t="s">
        <v>4525</v>
      </c>
      <c r="BO221" s="903" t="s">
        <v>10476</v>
      </c>
      <c r="BP221" s="905" t="s">
        <v>1371</v>
      </c>
      <c r="BQ221" s="903" t="s">
        <v>13870</v>
      </c>
      <c r="BR221" s="909">
        <v>78</v>
      </c>
      <c r="BS221" s="903" t="s">
        <v>4511</v>
      </c>
      <c r="BT221" s="909">
        <v>65</v>
      </c>
      <c r="BU221" s="903" t="s">
        <v>4509</v>
      </c>
      <c r="BV221" s="909">
        <v>59</v>
      </c>
      <c r="BW221" s="903" t="s">
        <v>4510</v>
      </c>
      <c r="BX221" s="909">
        <v>88</v>
      </c>
      <c r="BY221" s="903" t="s">
        <v>4513</v>
      </c>
      <c r="BZ221" s="909">
        <v>26</v>
      </c>
      <c r="CA221" s="903" t="s">
        <v>4517</v>
      </c>
      <c r="CB221" s="340">
        <v>10</v>
      </c>
      <c r="CC221" s="249">
        <f>IF(ISBLANK(AL221),0,1)</f>
        <v>0</v>
      </c>
      <c r="CD221" s="414">
        <f>IF(ISBLANK(AM221),0,1)</f>
        <v>0</v>
      </c>
      <c r="CE221" s="414">
        <f>IF(ISBLANK(AN221),0,1)</f>
        <v>1</v>
      </c>
      <c r="CF221" s="414">
        <f>IF(ISBLANK(AO221),0,1)</f>
        <v>0</v>
      </c>
      <c r="CG221" s="414">
        <f>IF(ISBLANK(AP221),0,1)</f>
        <v>0</v>
      </c>
      <c r="CH221" s="436">
        <f>IF(ISBLANK(AQ221),0,1)</f>
        <v>0</v>
      </c>
      <c r="CI221" s="435">
        <f>IF($W221="Dropped","-",DAYS360(X221,Y221,TRUE)/360)</f>
        <v>2.2833333333333332</v>
      </c>
      <c r="CJ221" s="416">
        <f>IF(OR($W221="Pipeline",$W221="Dropped"),"-",IF(OR($AA221="-",$AA221="n/a"),"-",DAYS360(Y221,AA221,TRUE)/360))</f>
        <v>0.45555555555555555</v>
      </c>
      <c r="CK221" s="416">
        <f>IF(OR($W221="Pipeline",$W221="Dropped"),"-",IF($AC221="-","-",IF(OR($AA221="-",$AA221="n/a"),DAYS360(Y221,AC221,TRUE)/360,DAYS360(AA221,AC221,TRUE)/360)))</f>
        <v>11.977777777777778</v>
      </c>
      <c r="CL221" s="416">
        <f>IF(OR($W221="Pipeline",$W221="Dropped"),"-",IF($AC221="-","-",DAYS360(X221,AC221,TRUE)/360))</f>
        <v>14.716666666666667</v>
      </c>
      <c r="CM221" s="437">
        <f>IF(OR($W221="Pipeline",$W221="Dropped"),"-",IF($AC221="-","-",DAYS360(AB221,AC221,TRUE)/360))</f>
        <v>8</v>
      </c>
      <c r="CN221" s="344">
        <f>IF(W221="Closed",IF(AC221="-","-",YEAR(AC221)),"-")</f>
        <v>2013</v>
      </c>
      <c r="CO221" s="344" t="str">
        <f>IF(W221="Closed",IF(OR(BE221="S",BE221="MS",BE221="HS"),"S",IF(OR(BE221="U",BE221="MU",BE221="HU"),"U",IF(OR(BE221="NA",BE221="NR",BE221="NV",BE221="?",BE221="#"),"NR","-"))),"-")</f>
        <v>U</v>
      </c>
      <c r="CP221" s="249">
        <v>3</v>
      </c>
      <c r="CQ221" s="414">
        <v>2</v>
      </c>
      <c r="CR221" s="414">
        <v>7</v>
      </c>
      <c r="CS221" s="414">
        <v>1</v>
      </c>
      <c r="CT221" s="414">
        <v>0</v>
      </c>
      <c r="CU221" s="436">
        <v>0</v>
      </c>
      <c r="CV221" s="432" t="str">
        <f>IF(OR(DC221="-",DC221="",DC221="n/a"),"-",HYPERLINK(DC221,"PAD"))</f>
        <v>PAD</v>
      </c>
      <c r="CW221" s="417" t="str">
        <f>IF(OR(DD221="-",DD221="",DD221="n/a"),"-",HYPERLINK(DD221,"ICR"))</f>
        <v>ICR</v>
      </c>
      <c r="CX221" s="438" t="str">
        <f>IF(OR(DE221="-",DE221="",DE221="n/a"),"-",HYPERLINK(DE221,"IEG"))</f>
        <v>IEG</v>
      </c>
      <c r="CY221" s="687" t="str">
        <f>IF(OR(DF221="-",DF221="",DF221="n/a"),"-",HYPERLINK(DF221,"PPAR"))</f>
        <v>-</v>
      </c>
      <c r="CZ221" s="665" t="str">
        <f>IF(OR(DG221="-",DG221="",DG221="n/a"),"-",HYPERLINK(DG221,"PCR"))</f>
        <v>-</v>
      </c>
      <c r="DA221" s="665" t="str">
        <f>IF(OR(DH221="-",DH221="",DH221="n/a"),"-",HYPERLINK(DH221,"PP"))</f>
        <v>PP</v>
      </c>
      <c r="DB221" s="688" t="str">
        <f>IF(OR(DI221="-",DI221="",DI221="n/a"),"-",HYPERLINK(DI221,"TA"))</f>
        <v>-</v>
      </c>
      <c r="DC221" s="897" t="s">
        <v>11100</v>
      </c>
      <c r="DD221" s="897" t="s">
        <v>11101</v>
      </c>
      <c r="DE221" s="897" t="s">
        <v>11102</v>
      </c>
      <c r="DF221" s="897" t="s">
        <v>33</v>
      </c>
      <c r="DG221" s="897" t="s">
        <v>33</v>
      </c>
      <c r="DH221" s="897" t="s">
        <v>13892</v>
      </c>
      <c r="DI221" s="897" t="s">
        <v>33</v>
      </c>
      <c r="DJ221" s="806"/>
    </row>
    <row r="222" spans="1:114" ht="14.1" customHeight="1" x14ac:dyDescent="0.25">
      <c r="A222" s="702">
        <f>ROW()-1</f>
        <v>221</v>
      </c>
      <c r="B222" s="713" t="s">
        <v>7789</v>
      </c>
      <c r="C222" s="711" t="str">
        <f>HYPERLINK(E222,"OP")</f>
        <v>OP</v>
      </c>
      <c r="D222" s="711" t="str">
        <f>HYPERLINK(F222,"Prj")</f>
        <v>Prj</v>
      </c>
      <c r="E222" s="631" t="s">
        <v>8569</v>
      </c>
      <c r="F222" s="413" t="s">
        <v>8570</v>
      </c>
      <c r="G222" s="414" t="s">
        <v>33</v>
      </c>
      <c r="H222" s="414" t="s">
        <v>33</v>
      </c>
      <c r="I222" s="694" t="s">
        <v>33</v>
      </c>
      <c r="J222" s="697" t="s">
        <v>7790</v>
      </c>
      <c r="K222" s="727" t="s">
        <v>33</v>
      </c>
      <c r="L222" s="736" t="s">
        <v>153</v>
      </c>
      <c r="M222" s="697" t="s">
        <v>161</v>
      </c>
      <c r="N222" s="736" t="s">
        <v>18</v>
      </c>
      <c r="O222" s="736" t="s">
        <v>30</v>
      </c>
      <c r="P222" s="1080" t="s">
        <v>36</v>
      </c>
      <c r="Q222" s="1074" t="s">
        <v>33</v>
      </c>
      <c r="R222" s="698" t="s">
        <v>3888</v>
      </c>
      <c r="S222" s="1041" t="s">
        <v>33</v>
      </c>
      <c r="T222" s="908" t="s">
        <v>3545</v>
      </c>
      <c r="U222" s="905" t="s">
        <v>13822</v>
      </c>
      <c r="V222" s="905" t="s">
        <v>1415</v>
      </c>
      <c r="W222" s="1068" t="s">
        <v>1773</v>
      </c>
      <c r="X222" s="1064">
        <v>35344</v>
      </c>
      <c r="Y222" s="1066">
        <v>35640</v>
      </c>
      <c r="Z222" s="1046">
        <v>1998</v>
      </c>
      <c r="AA222" s="1064">
        <v>35885</v>
      </c>
      <c r="AB222" s="1065">
        <v>37437</v>
      </c>
      <c r="AC222" s="1066">
        <v>37985</v>
      </c>
      <c r="AD222" s="1049">
        <v>0</v>
      </c>
      <c r="AE222" s="746">
        <v>10</v>
      </c>
      <c r="AF222" s="744">
        <v>0</v>
      </c>
      <c r="AG222" s="690">
        <v>10</v>
      </c>
      <c r="AH222" s="747" t="s">
        <v>33</v>
      </c>
      <c r="AI222" s="744">
        <v>0</v>
      </c>
      <c r="AJ222" s="1101">
        <v>9.8704519600000005</v>
      </c>
      <c r="AK222" s="1102">
        <v>9.3491976500000007</v>
      </c>
      <c r="AL222" s="1085"/>
      <c r="AM222" s="632"/>
      <c r="AN222" s="632">
        <v>3</v>
      </c>
      <c r="AO222" s="632"/>
      <c r="AP222" s="632"/>
      <c r="AQ222" s="757"/>
      <c r="AR222" s="778" t="s">
        <v>9196</v>
      </c>
      <c r="AS222" s="791">
        <f>AT222+AU222</f>
        <v>2.1</v>
      </c>
      <c r="AT222" s="784">
        <v>2.1</v>
      </c>
      <c r="AU222" s="785">
        <v>0</v>
      </c>
      <c r="AV222" s="734" t="s">
        <v>1590</v>
      </c>
      <c r="AW222" s="697" t="s">
        <v>3531</v>
      </c>
      <c r="AX222" s="697" t="s">
        <v>3547</v>
      </c>
      <c r="AY222" s="823" t="s">
        <v>33</v>
      </c>
      <c r="AZ222" s="736"/>
      <c r="BA222" s="736"/>
      <c r="BB222" s="840" t="s">
        <v>26</v>
      </c>
      <c r="BC222" s="841" t="s">
        <v>26</v>
      </c>
      <c r="BD222" s="846" t="s">
        <v>33</v>
      </c>
      <c r="BE222" s="840" t="s">
        <v>26</v>
      </c>
      <c r="BF222" s="841" t="s">
        <v>26</v>
      </c>
      <c r="BG222" s="842" t="s">
        <v>26</v>
      </c>
      <c r="BH222" s="905" t="s">
        <v>13072</v>
      </c>
      <c r="BI222" s="903" t="s">
        <v>4508</v>
      </c>
      <c r="BJ222" s="905" t="s">
        <v>4485</v>
      </c>
      <c r="BK222" s="903" t="s">
        <v>10472</v>
      </c>
      <c r="BL222" s="905" t="s">
        <v>13075</v>
      </c>
      <c r="BM222" s="903" t="s">
        <v>13771</v>
      </c>
      <c r="BN222" s="905" t="s">
        <v>0</v>
      </c>
      <c r="BO222" s="903" t="s">
        <v>0</v>
      </c>
      <c r="BP222" s="905" t="s">
        <v>0</v>
      </c>
      <c r="BQ222" s="903" t="s">
        <v>0</v>
      </c>
      <c r="BR222" s="909">
        <v>67</v>
      </c>
      <c r="BS222" s="903" t="s">
        <v>4577</v>
      </c>
      <c r="BT222" s="909">
        <v>57</v>
      </c>
      <c r="BU222" s="903" t="s">
        <v>4527</v>
      </c>
      <c r="BV222" s="909">
        <v>64</v>
      </c>
      <c r="BW222" s="903" t="s">
        <v>4625</v>
      </c>
      <c r="BX222" s="909">
        <v>89</v>
      </c>
      <c r="BY222" s="903" t="s">
        <v>4639</v>
      </c>
      <c r="BZ222" s="909">
        <v>78</v>
      </c>
      <c r="CA222" s="903" t="s">
        <v>4511</v>
      </c>
      <c r="CB222" s="340">
        <v>10</v>
      </c>
      <c r="CC222" s="249">
        <f>IF(ISBLANK(AL222),0,1)</f>
        <v>0</v>
      </c>
      <c r="CD222" s="414">
        <f>IF(ISBLANK(AM222),0,1)</f>
        <v>0</v>
      </c>
      <c r="CE222" s="414">
        <f>IF(ISBLANK(AN222),0,1)</f>
        <v>1</v>
      </c>
      <c r="CF222" s="414">
        <f>IF(ISBLANK(AO222),0,1)</f>
        <v>0</v>
      </c>
      <c r="CG222" s="414">
        <f>IF(ISBLANK(AP222),0,1)</f>
        <v>0</v>
      </c>
      <c r="CH222" s="436">
        <f>IF(ISBLANK(AQ222),0,1)</f>
        <v>0</v>
      </c>
      <c r="CI222" s="435">
        <f>IF($W222="Dropped","-",DAYS360(X222,Y222,TRUE)/360)</f>
        <v>0.81388888888888888</v>
      </c>
      <c r="CJ222" s="416">
        <f>IF(OR($W222="Pipeline",$W222="Dropped"),"-",IF(OR($AA222="-",$AA222="n/a"),"-",DAYS360(Y222,AA222,TRUE)/360))</f>
        <v>0.6694444444444444</v>
      </c>
      <c r="CK222" s="416">
        <f>IF(OR($W222="Pipeline",$W222="Dropped"),"-",IF($AC222="-","-",IF(OR($AA222="-",$AA222="n/a"),DAYS360(Y222,AC222,TRUE)/360,DAYS360(AA222,AC222,TRUE)/360)))</f>
        <v>5.75</v>
      </c>
      <c r="CL222" s="416">
        <f>IF(OR($W222="Pipeline",$W222="Dropped"),"-",IF($AC222="-","-",DAYS360(X222,AC222,TRUE)/360))</f>
        <v>7.2333333333333334</v>
      </c>
      <c r="CM222" s="437">
        <f>IF(OR($W222="Pipeline",$W222="Dropped"),"-",IF($AC222="-","-",DAYS360(AB222,AC222,TRUE)/360))</f>
        <v>1.5</v>
      </c>
      <c r="CN222" s="344">
        <f>IF(W222="Closed",IF(AC222="-","-",YEAR(AC222)),"-")</f>
        <v>2003</v>
      </c>
      <c r="CO222" s="344" t="str">
        <f>IF(W222="Closed",IF(OR(BE222="S",BE222="MS",BE222="HS"),"S",IF(OR(BE222="U",BE222="MU",BE222="HU"),"U",IF(OR(BE222="NA",BE222="NR",BE222="NV",BE222="?",BE222="#"),"NR","-"))),"-")</f>
        <v>S</v>
      </c>
      <c r="CP222" s="249">
        <v>0</v>
      </c>
      <c r="CQ222" s="414">
        <v>2</v>
      </c>
      <c r="CR222" s="414">
        <v>2</v>
      </c>
      <c r="CS222" s="414">
        <v>1</v>
      </c>
      <c r="CT222" s="414">
        <v>0</v>
      </c>
      <c r="CU222" s="436">
        <v>0</v>
      </c>
      <c r="CV222" s="432" t="str">
        <f>IF(OR(DC222="-",DC222="",DC222="n/a"),"-",HYPERLINK(DC222,"PAD"))</f>
        <v>-</v>
      </c>
      <c r="CW222" s="417" t="str">
        <f>IF(OR(DD222="-",DD222="",DD222="n/a"),"-",HYPERLINK(DD222,"ICR"))</f>
        <v>ICR</v>
      </c>
      <c r="CX222" s="438" t="str">
        <f>IF(OR(DE222="-",DE222="",DE222="n/a"),"-",HYPERLINK(DE222,"IEG"))</f>
        <v>IEG</v>
      </c>
      <c r="CY222" s="687" t="str">
        <f>IF(OR(DF222="-",DF222="",DF222="n/a"),"-",HYPERLINK(DF222,"PPAR"))</f>
        <v>-</v>
      </c>
      <c r="CZ222" s="665" t="str">
        <f>IF(OR(DG222="-",DG222="",DG222="n/a"),"-",HYPERLINK(DG222,"PCR"))</f>
        <v>-</v>
      </c>
      <c r="DA222" s="665" t="str">
        <f>IF(OR(DH222="-",DH222="",DH222="n/a"),"-",HYPERLINK(DH222,"PP"))</f>
        <v>-</v>
      </c>
      <c r="DB222" s="688" t="str">
        <f>IF(OR(DI222="-",DI222="",DI222="n/a"),"-",HYPERLINK(DI222,"TA"))</f>
        <v>-</v>
      </c>
      <c r="DC222" s="897" t="s">
        <v>33</v>
      </c>
      <c r="DD222" s="897" t="s">
        <v>11103</v>
      </c>
      <c r="DE222" s="897" t="s">
        <v>11104</v>
      </c>
      <c r="DF222" s="897" t="s">
        <v>33</v>
      </c>
      <c r="DG222" s="897" t="s">
        <v>33</v>
      </c>
      <c r="DH222" s="897" t="s">
        <v>33</v>
      </c>
      <c r="DI222" s="897" t="s">
        <v>33</v>
      </c>
      <c r="DJ222" s="734"/>
    </row>
    <row r="223" spans="1:114" ht="14.1" customHeight="1" x14ac:dyDescent="0.25">
      <c r="A223" s="703">
        <f>ROW()-1</f>
        <v>222</v>
      </c>
      <c r="B223" s="710" t="s">
        <v>4996</v>
      </c>
      <c r="C223" s="711" t="str">
        <f>HYPERLINK(E223,"OP")</f>
        <v>OP</v>
      </c>
      <c r="D223" s="711" t="str">
        <f>HYPERLINK(F223,"Prj")</f>
        <v>Prj</v>
      </c>
      <c r="E223" s="663" t="s">
        <v>7238</v>
      </c>
      <c r="F223" s="422" t="s">
        <v>5876</v>
      </c>
      <c r="G223" s="414" t="s">
        <v>33</v>
      </c>
      <c r="H223" s="414" t="s">
        <v>33</v>
      </c>
      <c r="I223" s="694" t="s">
        <v>33</v>
      </c>
      <c r="J223" s="697" t="s">
        <v>4997</v>
      </c>
      <c r="K223" s="727" t="s">
        <v>33</v>
      </c>
      <c r="L223" s="736" t="s">
        <v>16</v>
      </c>
      <c r="M223" s="697" t="s">
        <v>842</v>
      </c>
      <c r="N223" s="736" t="s">
        <v>18</v>
      </c>
      <c r="O223" s="736" t="s">
        <v>30</v>
      </c>
      <c r="P223" s="1080" t="s">
        <v>1419</v>
      </c>
      <c r="Q223" s="1074" t="s">
        <v>33</v>
      </c>
      <c r="R223" s="698" t="s">
        <v>33</v>
      </c>
      <c r="S223" s="1041" t="s">
        <v>33</v>
      </c>
      <c r="T223" s="908" t="s">
        <v>4998</v>
      </c>
      <c r="U223" s="905" t="s">
        <v>589</v>
      </c>
      <c r="V223" s="905" t="s">
        <v>612</v>
      </c>
      <c r="W223" s="1068" t="s">
        <v>1773</v>
      </c>
      <c r="X223" s="1064">
        <v>35590</v>
      </c>
      <c r="Y223" s="1066">
        <v>35810</v>
      </c>
      <c r="Z223" s="1046">
        <v>1998</v>
      </c>
      <c r="AA223" s="1064">
        <v>35851</v>
      </c>
      <c r="AB223" s="1065">
        <v>37833</v>
      </c>
      <c r="AC223" s="1066">
        <v>37986</v>
      </c>
      <c r="AD223" s="1049">
        <v>0</v>
      </c>
      <c r="AE223" s="746">
        <v>53</v>
      </c>
      <c r="AF223" s="744">
        <v>0</v>
      </c>
      <c r="AG223" s="690">
        <v>53</v>
      </c>
      <c r="AH223" s="747">
        <v>0</v>
      </c>
      <c r="AI223" s="744">
        <v>0</v>
      </c>
      <c r="AJ223" s="1101">
        <v>53</v>
      </c>
      <c r="AK223" s="1102">
        <v>50.866156439999997</v>
      </c>
      <c r="AL223" s="1085"/>
      <c r="AM223" s="632"/>
      <c r="AN223" s="632"/>
      <c r="AO223" s="632"/>
      <c r="AP223" s="632"/>
      <c r="AQ223" s="757">
        <v>10</v>
      </c>
      <c r="AR223" s="783" t="s">
        <v>5695</v>
      </c>
      <c r="AS223" s="784">
        <f>AT223+AU223</f>
        <v>0.24</v>
      </c>
      <c r="AT223" s="784">
        <v>0.24</v>
      </c>
      <c r="AU223" s="785">
        <v>0</v>
      </c>
      <c r="AV223" s="806" t="s">
        <v>5696</v>
      </c>
      <c r="AW223" s="734" t="s">
        <v>38</v>
      </c>
      <c r="AX223" s="697" t="s">
        <v>5694</v>
      </c>
      <c r="AY223" s="823" t="s">
        <v>33</v>
      </c>
      <c r="AZ223" s="736" t="s">
        <v>33</v>
      </c>
      <c r="BA223" s="736" t="s">
        <v>33</v>
      </c>
      <c r="BB223" s="840" t="s">
        <v>26</v>
      </c>
      <c r="BC223" s="841" t="s">
        <v>26</v>
      </c>
      <c r="BD223" s="846" t="s">
        <v>33</v>
      </c>
      <c r="BE223" s="840" t="s">
        <v>26</v>
      </c>
      <c r="BF223" s="841" t="s">
        <v>26</v>
      </c>
      <c r="BG223" s="842" t="s">
        <v>26</v>
      </c>
      <c r="BH223" s="905" t="s">
        <v>4485</v>
      </c>
      <c r="BI223" s="903" t="s">
        <v>10472</v>
      </c>
      <c r="BJ223" s="905" t="s">
        <v>4493</v>
      </c>
      <c r="BK223" s="903" t="s">
        <v>4705</v>
      </c>
      <c r="BL223" s="905" t="s">
        <v>4515</v>
      </c>
      <c r="BM223" s="903" t="s">
        <v>4704</v>
      </c>
      <c r="BN223" s="905" t="s">
        <v>4518</v>
      </c>
      <c r="BO223" s="903" t="s">
        <v>10475</v>
      </c>
      <c r="BP223" s="905" t="s">
        <v>0</v>
      </c>
      <c r="BQ223" s="903" t="s">
        <v>0</v>
      </c>
      <c r="BR223" s="909">
        <v>66</v>
      </c>
      <c r="BS223" s="903" t="s">
        <v>4532</v>
      </c>
      <c r="BT223" s="909">
        <v>25</v>
      </c>
      <c r="BU223" s="903" t="s">
        <v>4489</v>
      </c>
      <c r="BV223" s="905" t="s">
        <v>0</v>
      </c>
      <c r="BW223" s="903" t="s">
        <v>4492</v>
      </c>
      <c r="BX223" s="905" t="s">
        <v>0</v>
      </c>
      <c r="BY223" s="903" t="s">
        <v>4492</v>
      </c>
      <c r="BZ223" s="905" t="s">
        <v>0</v>
      </c>
      <c r="CA223" s="903" t="s">
        <v>4492</v>
      </c>
      <c r="CB223" s="340">
        <v>10</v>
      </c>
      <c r="CC223" s="249">
        <f>IF(ISBLANK(AL223),0,1)</f>
        <v>0</v>
      </c>
      <c r="CD223" s="414">
        <f>IF(ISBLANK(AM223),0,1)</f>
        <v>0</v>
      </c>
      <c r="CE223" s="414">
        <f>IF(ISBLANK(AN223),0,1)</f>
        <v>0</v>
      </c>
      <c r="CF223" s="414">
        <f>IF(ISBLANK(AO223),0,1)</f>
        <v>0</v>
      </c>
      <c r="CG223" s="414">
        <f>IF(ISBLANK(AP223),0,1)</f>
        <v>0</v>
      </c>
      <c r="CH223" s="436">
        <f>IF(ISBLANK(AQ223),0,1)</f>
        <v>1</v>
      </c>
      <c r="CI223" s="435">
        <f>IF($W223="Dropped","-",DAYS360(X223,Y223,TRUE)/360)</f>
        <v>0.6</v>
      </c>
      <c r="CJ223" s="416">
        <f>IF(OR($W223="Pipeline",$W223="Dropped"),"-",IF(OR($AA223="-",$AA223="n/a"),"-",DAYS360(Y223,AA223,TRUE)/360))</f>
        <v>0.1111111111111111</v>
      </c>
      <c r="CK223" s="416">
        <f>IF(OR($W223="Pipeline",$W223="Dropped"),"-",IF($AC223="-","-",IF(OR($AA223="-",$AA223="n/a"),DAYS360(Y223,AC223,TRUE)/360,DAYS360(AA223,AC223,TRUE)/360)))</f>
        <v>5.8472222222222223</v>
      </c>
      <c r="CL223" s="416">
        <f>IF(OR($W223="Pipeline",$W223="Dropped"),"-",IF($AC223="-","-",DAYS360(X223,AC223,TRUE)/360))</f>
        <v>6.5583333333333336</v>
      </c>
      <c r="CM223" s="437">
        <f>IF(OR($W223="Pipeline",$W223="Dropped"),"-",IF($AC223="-","-",DAYS360(AB223,AC223,TRUE)/360))</f>
        <v>0.41666666666666669</v>
      </c>
      <c r="CN223" s="344">
        <f>IF(W223="Closed",IF(AC223="-","-",YEAR(AC223)),"-")</f>
        <v>2003</v>
      </c>
      <c r="CO223" s="344" t="str">
        <f>IF(W223="Closed",IF(OR(BE223="S",BE223="MS",BE223="HS"),"S",IF(OR(BE223="U",BE223="MU",BE223="HU"),"U",IF(OR(BE223="NA",BE223="NR",BE223="NV",BE223="?",BE223="#"),"NR","-"))),"-")</f>
        <v>S</v>
      </c>
      <c r="CP223" s="249">
        <v>2</v>
      </c>
      <c r="CQ223" s="414">
        <v>1</v>
      </c>
      <c r="CR223" s="414">
        <v>0</v>
      </c>
      <c r="CS223" s="414">
        <v>0</v>
      </c>
      <c r="CT223" s="414">
        <v>0</v>
      </c>
      <c r="CU223" s="436">
        <v>0</v>
      </c>
      <c r="CV223" s="432" t="str">
        <f>IF(OR(DC223="-",DC223="",DC223="n/a"),"-",HYPERLINK(DC223,"PAD"))</f>
        <v>PAD</v>
      </c>
      <c r="CW223" s="417" t="str">
        <f>IF(OR(DD223="-",DD223="",DD223="n/a"),"-",HYPERLINK(DD223,"ICR"))</f>
        <v>ICR</v>
      </c>
      <c r="CX223" s="438" t="str">
        <f>IF(OR(DE223="-",DE223="",DE223="n/a"),"-",HYPERLINK(DE223,"IEG"))</f>
        <v>IEG</v>
      </c>
      <c r="CY223" s="687" t="str">
        <f>IF(OR(DF223="-",DF223="",DF223="n/a"),"-",HYPERLINK(DF223,"PPAR"))</f>
        <v>-</v>
      </c>
      <c r="CZ223" s="665" t="str">
        <f>IF(OR(DG223="-",DG223="",DG223="n/a"),"-",HYPERLINK(DG223,"PCR"))</f>
        <v>-</v>
      </c>
      <c r="DA223" s="665" t="str">
        <f>IF(OR(DH223="-",DH223="",DH223="n/a"),"-",HYPERLINK(DH223,"PP"))</f>
        <v>-</v>
      </c>
      <c r="DB223" s="688" t="str">
        <f>IF(OR(DI223="-",DI223="",DI223="n/a"),"-",HYPERLINK(DI223,"TA"))</f>
        <v>-</v>
      </c>
      <c r="DC223" s="897" t="s">
        <v>11105</v>
      </c>
      <c r="DD223" s="897" t="s">
        <v>11106</v>
      </c>
      <c r="DE223" s="897" t="s">
        <v>11107</v>
      </c>
      <c r="DF223" s="897" t="s">
        <v>33</v>
      </c>
      <c r="DG223" s="897" t="s">
        <v>33</v>
      </c>
      <c r="DH223" s="897" t="s">
        <v>33</v>
      </c>
      <c r="DI223" s="897" t="s">
        <v>33</v>
      </c>
      <c r="DJ223" s="734"/>
    </row>
    <row r="224" spans="1:114" ht="14.1" customHeight="1" x14ac:dyDescent="0.25">
      <c r="A224" s="702">
        <f>ROW()-1</f>
        <v>223</v>
      </c>
      <c r="B224" s="710" t="s">
        <v>507</v>
      </c>
      <c r="C224" s="711" t="str">
        <f>HYPERLINK(E224,"OP")</f>
        <v>OP</v>
      </c>
      <c r="D224" s="711" t="str">
        <f>HYPERLINK(F224,"Prj")</f>
        <v>Prj</v>
      </c>
      <c r="E224" s="704" t="s">
        <v>6178</v>
      </c>
      <c r="F224" s="415" t="s">
        <v>6179</v>
      </c>
      <c r="G224" s="414" t="s">
        <v>33</v>
      </c>
      <c r="H224" s="414" t="s">
        <v>33</v>
      </c>
      <c r="I224" s="694" t="s">
        <v>33</v>
      </c>
      <c r="J224" s="686" t="s">
        <v>570</v>
      </c>
      <c r="K224" s="199" t="s">
        <v>33</v>
      </c>
      <c r="L224" s="693" t="s">
        <v>16</v>
      </c>
      <c r="M224" s="734" t="s">
        <v>329</v>
      </c>
      <c r="N224" s="693" t="s">
        <v>18</v>
      </c>
      <c r="O224" s="693" t="s">
        <v>71</v>
      </c>
      <c r="P224" s="1080" t="s">
        <v>1419</v>
      </c>
      <c r="Q224" s="1074" t="s">
        <v>33</v>
      </c>
      <c r="R224" s="698" t="s">
        <v>33</v>
      </c>
      <c r="S224" s="1041" t="s">
        <v>33</v>
      </c>
      <c r="T224" s="908" t="s">
        <v>3665</v>
      </c>
      <c r="U224" s="905" t="s">
        <v>10384</v>
      </c>
      <c r="V224" s="905" t="s">
        <v>612</v>
      </c>
      <c r="W224" s="1068" t="s">
        <v>1773</v>
      </c>
      <c r="X224" s="1064">
        <v>36175</v>
      </c>
      <c r="Y224" s="1066">
        <v>36613</v>
      </c>
      <c r="Z224" s="1046">
        <v>2000</v>
      </c>
      <c r="AA224" s="1064">
        <v>36802</v>
      </c>
      <c r="AB224" s="1065">
        <v>37986</v>
      </c>
      <c r="AC224" s="1066">
        <v>38533</v>
      </c>
      <c r="AD224" s="638">
        <v>0</v>
      </c>
      <c r="AE224" s="639">
        <v>28</v>
      </c>
      <c r="AF224" s="744">
        <v>0</v>
      </c>
      <c r="AG224" s="690">
        <v>28</v>
      </c>
      <c r="AH224" s="747" t="s">
        <v>33</v>
      </c>
      <c r="AI224" s="744">
        <v>0</v>
      </c>
      <c r="AJ224" s="1099">
        <v>28</v>
      </c>
      <c r="AK224" s="1100">
        <v>27.44986514</v>
      </c>
      <c r="AL224" s="646">
        <v>32</v>
      </c>
      <c r="AM224" s="647" t="s">
        <v>2435</v>
      </c>
      <c r="AN224" s="647"/>
      <c r="AO224" s="647"/>
      <c r="AP224" s="647"/>
      <c r="AQ224" s="648"/>
      <c r="AR224" s="779" t="s">
        <v>2529</v>
      </c>
      <c r="AS224" s="781">
        <f>AT224+AU224</f>
        <v>19.98</v>
      </c>
      <c r="AT224" s="781">
        <v>9.82</v>
      </c>
      <c r="AU224" s="782">
        <v>10.16</v>
      </c>
      <c r="AV224" s="686" t="s">
        <v>2998</v>
      </c>
      <c r="AW224" s="686" t="s">
        <v>2031</v>
      </c>
      <c r="AX224" s="686" t="s">
        <v>2210</v>
      </c>
      <c r="AY224" s="819">
        <v>38518</v>
      </c>
      <c r="AZ224" s="721" t="s">
        <v>26</v>
      </c>
      <c r="BA224" s="721" t="s">
        <v>26</v>
      </c>
      <c r="BB224" s="625" t="s">
        <v>26</v>
      </c>
      <c r="BC224" s="626" t="s">
        <v>112</v>
      </c>
      <c r="BD224" s="633" t="s">
        <v>33</v>
      </c>
      <c r="BE224" s="625" t="s">
        <v>22</v>
      </c>
      <c r="BF224" s="626" t="s">
        <v>112</v>
      </c>
      <c r="BG224" s="633" t="s">
        <v>26</v>
      </c>
      <c r="BH224" s="905" t="s">
        <v>4485</v>
      </c>
      <c r="BI224" s="903" t="s">
        <v>10472</v>
      </c>
      <c r="BJ224" s="905" t="s">
        <v>4487</v>
      </c>
      <c r="BK224" s="903" t="s">
        <v>4683</v>
      </c>
      <c r="BL224" s="905" t="s">
        <v>0</v>
      </c>
      <c r="BM224" s="903" t="s">
        <v>0</v>
      </c>
      <c r="BN224" s="905" t="s">
        <v>0</v>
      </c>
      <c r="BO224" s="903" t="s">
        <v>0</v>
      </c>
      <c r="BP224" s="905" t="s">
        <v>0</v>
      </c>
      <c r="BQ224" s="903" t="s">
        <v>0</v>
      </c>
      <c r="BR224" s="909">
        <v>25</v>
      </c>
      <c r="BS224" s="903" t="s">
        <v>4489</v>
      </c>
      <c r="BT224" s="909">
        <v>29</v>
      </c>
      <c r="BU224" s="903" t="s">
        <v>4497</v>
      </c>
      <c r="BV224" s="909">
        <v>26</v>
      </c>
      <c r="BW224" s="903" t="s">
        <v>4517</v>
      </c>
      <c r="BX224" s="909">
        <v>32</v>
      </c>
      <c r="BY224" s="903" t="s">
        <v>4555</v>
      </c>
      <c r="BZ224" s="909">
        <v>35</v>
      </c>
      <c r="CA224" s="903" t="s">
        <v>4556</v>
      </c>
      <c r="CB224" s="340">
        <v>10</v>
      </c>
      <c r="CC224" s="249">
        <f>IF(ISBLANK(AL224),0,1)</f>
        <v>1</v>
      </c>
      <c r="CD224" s="414">
        <f>IF(ISBLANK(AM224),0,1)</f>
        <v>1</v>
      </c>
      <c r="CE224" s="414">
        <f>IF(ISBLANK(AN224),0,1)</f>
        <v>0</v>
      </c>
      <c r="CF224" s="414">
        <f>IF(ISBLANK(AO224),0,1)</f>
        <v>0</v>
      </c>
      <c r="CG224" s="414">
        <f>IF(ISBLANK(AP224),0,1)</f>
        <v>0</v>
      </c>
      <c r="CH224" s="436">
        <f>IF(ISBLANK(AQ224),0,1)</f>
        <v>0</v>
      </c>
      <c r="CI224" s="435">
        <f>IF($W224="Dropped","-",DAYS360(X224,Y224,TRUE)/360)</f>
        <v>1.2027777777777777</v>
      </c>
      <c r="CJ224" s="416">
        <f>IF(OR($W224="Pipeline",$W224="Dropped"),"-",IF(OR($AA224="-",$AA224="n/a"),"-",DAYS360(Y224,AA224,TRUE)/360))</f>
        <v>0.51388888888888884</v>
      </c>
      <c r="CK224" s="416">
        <f>IF(OR($W224="Pipeline",$W224="Dropped"),"-",IF($AC224="-","-",IF(OR($AA224="-",$AA224="n/a"),DAYS360(Y224,AC224,TRUE)/360,DAYS360(AA224,AC224,TRUE)/360)))</f>
        <v>4.7416666666666663</v>
      </c>
      <c r="CL224" s="416">
        <f>IF(OR($W224="Pipeline",$W224="Dropped"),"-",IF($AC224="-","-",DAYS360(X224,AC224,TRUE)/360))</f>
        <v>6.458333333333333</v>
      </c>
      <c r="CM224" s="437">
        <f>IF(OR($W224="Pipeline",$W224="Dropped"),"-",IF($AC224="-","-",DAYS360(AB224,AC224,TRUE)/360))</f>
        <v>1.5</v>
      </c>
      <c r="CN224" s="344">
        <f>IF(W224="Closed",IF(AC224="-","-",YEAR(AC224)),"-")</f>
        <v>2005</v>
      </c>
      <c r="CO224" s="344" t="str">
        <f>IF(W224="Closed",IF(OR(BE224="S",BE224="MS",BE224="HS"),"S",IF(OR(BE224="U",BE224="MU",BE224="HU"),"U",IF(OR(BE224="NA",BE224="NR",BE224="NV",BE224="?",BE224="#"),"NR","-"))),"-")</f>
        <v>S</v>
      </c>
      <c r="CP224" s="249">
        <v>1</v>
      </c>
      <c r="CQ224" s="414">
        <v>10</v>
      </c>
      <c r="CR224" s="414">
        <v>2</v>
      </c>
      <c r="CS224" s="414">
        <v>4</v>
      </c>
      <c r="CT224" s="414">
        <v>0</v>
      </c>
      <c r="CU224" s="436">
        <v>0</v>
      </c>
      <c r="CV224" s="432" t="str">
        <f>IF(OR(DC224="-",DC224="",DC224="n/a"),"-",HYPERLINK(DC224,"PAD"))</f>
        <v>PAD</v>
      </c>
      <c r="CW224" s="417" t="str">
        <f>IF(OR(DD224="-",DD224="",DD224="n/a"),"-",HYPERLINK(DD224,"ICR"))</f>
        <v>ICR</v>
      </c>
      <c r="CX224" s="438" t="str">
        <f>IF(OR(DE224="-",DE224="",DE224="n/a"),"-",HYPERLINK(DE224,"IEG"))</f>
        <v>IEG</v>
      </c>
      <c r="CY224" s="687" t="str">
        <f>IF(OR(DF224="-",DF224="",DF224="n/a"),"-",HYPERLINK(DF224,"PPAR"))</f>
        <v>-</v>
      </c>
      <c r="CZ224" s="665" t="str">
        <f>IF(OR(DG224="-",DG224="",DG224="n/a"),"-",HYPERLINK(DG224,"PCR"))</f>
        <v>-</v>
      </c>
      <c r="DA224" s="665" t="str">
        <f>IF(OR(DH224="-",DH224="",DH224="n/a"),"-",HYPERLINK(DH224,"PP"))</f>
        <v>-</v>
      </c>
      <c r="DB224" s="688" t="str">
        <f>IF(OR(DI224="-",DI224="",DI224="n/a"),"-",HYPERLINK(DI224,"TA"))</f>
        <v>-</v>
      </c>
      <c r="DC224" s="897" t="s">
        <v>11108</v>
      </c>
      <c r="DD224" s="897" t="s">
        <v>11109</v>
      </c>
      <c r="DE224" s="897" t="s">
        <v>11110</v>
      </c>
      <c r="DF224" s="897" t="s">
        <v>33</v>
      </c>
      <c r="DG224" s="897" t="s">
        <v>33</v>
      </c>
      <c r="DH224" s="897" t="s">
        <v>33</v>
      </c>
      <c r="DI224" s="897" t="s">
        <v>33</v>
      </c>
      <c r="DJ224" s="734"/>
    </row>
    <row r="225" spans="1:114" ht="14.1" customHeight="1" x14ac:dyDescent="0.25">
      <c r="A225" s="702">
        <f>ROW()-1</f>
        <v>224</v>
      </c>
      <c r="B225" s="710" t="s">
        <v>4999</v>
      </c>
      <c r="C225" s="711" t="str">
        <f>HYPERLINK(E225,"OP")</f>
        <v>OP</v>
      </c>
      <c r="D225" s="711" t="str">
        <f>HYPERLINK(F225,"Prj")</f>
        <v>Prj</v>
      </c>
      <c r="E225" s="663" t="s">
        <v>7239</v>
      </c>
      <c r="F225" s="422" t="s">
        <v>5877</v>
      </c>
      <c r="G225" s="414" t="s">
        <v>33</v>
      </c>
      <c r="H225" s="414" t="s">
        <v>33</v>
      </c>
      <c r="I225" s="694" t="s">
        <v>33</v>
      </c>
      <c r="J225" s="697" t="s">
        <v>5000</v>
      </c>
      <c r="K225" s="727" t="s">
        <v>33</v>
      </c>
      <c r="L225" s="736" t="s">
        <v>16</v>
      </c>
      <c r="M225" s="697" t="s">
        <v>120</v>
      </c>
      <c r="N225" s="736" t="s">
        <v>18</v>
      </c>
      <c r="O225" s="736" t="s">
        <v>30</v>
      </c>
      <c r="P225" s="1080" t="s">
        <v>1419</v>
      </c>
      <c r="Q225" s="1074" t="s">
        <v>33</v>
      </c>
      <c r="R225" s="698" t="s">
        <v>33</v>
      </c>
      <c r="S225" s="907" t="s">
        <v>3143</v>
      </c>
      <c r="T225" s="908" t="s">
        <v>5001</v>
      </c>
      <c r="U225" s="905" t="s">
        <v>579</v>
      </c>
      <c r="V225" s="905" t="s">
        <v>612</v>
      </c>
      <c r="W225" s="1068" t="s">
        <v>1773</v>
      </c>
      <c r="X225" s="1064">
        <v>38614</v>
      </c>
      <c r="Y225" s="1066">
        <v>38888</v>
      </c>
      <c r="Z225" s="1046">
        <v>2006</v>
      </c>
      <c r="AA225" s="1064">
        <v>39771</v>
      </c>
      <c r="AB225" s="1065">
        <v>40908</v>
      </c>
      <c r="AC225" s="1066">
        <v>41820</v>
      </c>
      <c r="AD225" s="1049">
        <v>0</v>
      </c>
      <c r="AE225" s="746">
        <v>70</v>
      </c>
      <c r="AF225" s="744">
        <v>0</v>
      </c>
      <c r="AG225" s="690">
        <v>70</v>
      </c>
      <c r="AH225" s="747">
        <v>0</v>
      </c>
      <c r="AI225" s="744">
        <v>0</v>
      </c>
      <c r="AJ225" s="1101">
        <v>18.791474999999998</v>
      </c>
      <c r="AK225" s="1102">
        <v>18.193588210000001</v>
      </c>
      <c r="AL225" s="1085"/>
      <c r="AM225" s="632" t="s">
        <v>2583</v>
      </c>
      <c r="AN225" s="632"/>
      <c r="AO225" s="632"/>
      <c r="AP225" s="632"/>
      <c r="AQ225" s="757"/>
      <c r="AR225" s="783" t="s">
        <v>5697</v>
      </c>
      <c r="AS225" s="784">
        <f>AT225+AU225</f>
        <v>15</v>
      </c>
      <c r="AT225" s="784">
        <v>15</v>
      </c>
      <c r="AU225" s="785">
        <v>0</v>
      </c>
      <c r="AV225" s="806" t="s">
        <v>5698</v>
      </c>
      <c r="AW225" s="697" t="s">
        <v>5002</v>
      </c>
      <c r="AX225" s="697" t="s">
        <v>5003</v>
      </c>
      <c r="AY225" s="823">
        <v>41812</v>
      </c>
      <c r="AZ225" s="736" t="s">
        <v>45</v>
      </c>
      <c r="BA225" s="736" t="s">
        <v>45</v>
      </c>
      <c r="BB225" s="840" t="s">
        <v>45</v>
      </c>
      <c r="BC225" s="841" t="s">
        <v>45</v>
      </c>
      <c r="BD225" s="842" t="s">
        <v>112</v>
      </c>
      <c r="BE225" s="834" t="s">
        <v>112</v>
      </c>
      <c r="BF225" s="835" t="s">
        <v>45</v>
      </c>
      <c r="BG225" s="836" t="s">
        <v>112</v>
      </c>
      <c r="BH225" s="905" t="s">
        <v>4505</v>
      </c>
      <c r="BI225" s="903" t="s">
        <v>10474</v>
      </c>
      <c r="BJ225" s="905" t="s">
        <v>0</v>
      </c>
      <c r="BK225" s="903" t="s">
        <v>0</v>
      </c>
      <c r="BL225" s="905" t="s">
        <v>0</v>
      </c>
      <c r="BM225" s="903" t="s">
        <v>0</v>
      </c>
      <c r="BN225" s="905" t="s">
        <v>0</v>
      </c>
      <c r="BO225" s="903" t="s">
        <v>0</v>
      </c>
      <c r="BP225" s="905" t="s">
        <v>0</v>
      </c>
      <c r="BQ225" s="903" t="s">
        <v>0</v>
      </c>
      <c r="BR225" s="909">
        <v>25</v>
      </c>
      <c r="BS225" s="903" t="s">
        <v>4489</v>
      </c>
      <c r="BT225" s="909">
        <v>29</v>
      </c>
      <c r="BU225" s="903" t="s">
        <v>4497</v>
      </c>
      <c r="BV225" s="909">
        <v>30</v>
      </c>
      <c r="BW225" s="903" t="s">
        <v>4501</v>
      </c>
      <c r="BX225" s="909">
        <v>27</v>
      </c>
      <c r="BY225" s="903" t="s">
        <v>4490</v>
      </c>
      <c r="BZ225" s="905" t="s">
        <v>0</v>
      </c>
      <c r="CA225" s="903" t="s">
        <v>4492</v>
      </c>
      <c r="CB225" s="340">
        <v>10</v>
      </c>
      <c r="CC225" s="249">
        <f>IF(ISBLANK(AL225),0,1)</f>
        <v>0</v>
      </c>
      <c r="CD225" s="414">
        <f>IF(ISBLANK(AM225),0,1)</f>
        <v>1</v>
      </c>
      <c r="CE225" s="414">
        <f>IF(ISBLANK(AN225),0,1)</f>
        <v>0</v>
      </c>
      <c r="CF225" s="414">
        <f>IF(ISBLANK(AO225),0,1)</f>
        <v>0</v>
      </c>
      <c r="CG225" s="414">
        <f>IF(ISBLANK(AP225),0,1)</f>
        <v>0</v>
      </c>
      <c r="CH225" s="436">
        <f>IF(ISBLANK(AQ225),0,1)</f>
        <v>0</v>
      </c>
      <c r="CI225" s="435">
        <f>IF($W225="Dropped","-",DAYS360(X225,Y225,TRUE)/360)</f>
        <v>0.75277777777777777</v>
      </c>
      <c r="CJ225" s="416">
        <f>IF(OR($W225="Pipeline",$W225="Dropped"),"-",IF(OR($AA225="-",$AA225="n/a"),"-",DAYS360(Y225,AA225,TRUE)/360))</f>
        <v>2.4138888888888888</v>
      </c>
      <c r="CK225" s="416">
        <f>IF(OR($W225="Pipeline",$W225="Dropped"),"-",IF($AC225="-","-",IF(OR($AA225="-",$AA225="n/a"),DAYS360(Y225,AC225,TRUE)/360,DAYS360(AA225,AC225,TRUE)/360)))</f>
        <v>5.6138888888888889</v>
      </c>
      <c r="CL225" s="416">
        <f>IF(OR($W225="Pipeline",$W225="Dropped"),"-",IF($AC225="-","-",DAYS360(X225,AC225,TRUE)/360))</f>
        <v>8.780555555555555</v>
      </c>
      <c r="CM225" s="437">
        <f>IF(OR($W225="Pipeline",$W225="Dropped"),"-",IF($AC225="-","-",DAYS360(AB225,AC225,TRUE)/360))</f>
        <v>2.5</v>
      </c>
      <c r="CN225" s="344">
        <f>IF(W225="Closed",IF(AC225="-","-",YEAR(AC225)),"-")</f>
        <v>2014</v>
      </c>
      <c r="CO225" s="344" t="str">
        <f>IF(W225="Closed",IF(OR(BE225="S",BE225="MS",BE225="HS"),"S",IF(OR(BE225="U",BE225="MU",BE225="HU"),"U",IF(OR(BE225="NA",BE225="NR",BE225="NV",BE225="?",BE225="#"),"NR","-"))),"-")</f>
        <v>U</v>
      </c>
      <c r="CP225" s="249">
        <v>2</v>
      </c>
      <c r="CQ225" s="414">
        <v>9</v>
      </c>
      <c r="CR225" s="414">
        <v>0</v>
      </c>
      <c r="CS225" s="414">
        <v>2</v>
      </c>
      <c r="CT225" s="414">
        <v>0</v>
      </c>
      <c r="CU225" s="436">
        <v>0</v>
      </c>
      <c r="CV225" s="432" t="str">
        <f>IF(OR(DC225="-",DC225="",DC225="n/a"),"-",HYPERLINK(DC225,"PAD"))</f>
        <v>PAD</v>
      </c>
      <c r="CW225" s="417" t="str">
        <f>IF(OR(DD225="-",DD225="",DD225="n/a"),"-",HYPERLINK(DD225,"ICR"))</f>
        <v>ICR</v>
      </c>
      <c r="CX225" s="438" t="str">
        <f>IF(OR(DE225="-",DE225="",DE225="n/a"),"-",HYPERLINK(DE225,"IEG"))</f>
        <v>IEG</v>
      </c>
      <c r="CY225" s="687" t="str">
        <f>IF(OR(DF225="-",DF225="",DF225="n/a"),"-",HYPERLINK(DF225,"PPAR"))</f>
        <v>-</v>
      </c>
      <c r="CZ225" s="665" t="str">
        <f>IF(OR(DG225="-",DG225="",DG225="n/a"),"-",HYPERLINK(DG225,"PCR"))</f>
        <v>-</v>
      </c>
      <c r="DA225" s="665" t="str">
        <f>IF(OR(DH225="-",DH225="",DH225="n/a"),"-",HYPERLINK(DH225,"PP"))</f>
        <v>PP</v>
      </c>
      <c r="DB225" s="688" t="str">
        <f>IF(OR(DI225="-",DI225="",DI225="n/a"),"-",HYPERLINK(DI225,"TA"))</f>
        <v>-</v>
      </c>
      <c r="DC225" s="897" t="s">
        <v>11111</v>
      </c>
      <c r="DD225" s="897" t="s">
        <v>11112</v>
      </c>
      <c r="DE225" s="897" t="s">
        <v>11113</v>
      </c>
      <c r="DF225" s="897" t="s">
        <v>33</v>
      </c>
      <c r="DG225" s="897" t="s">
        <v>33</v>
      </c>
      <c r="DH225" s="897" t="s">
        <v>11114</v>
      </c>
      <c r="DI225" s="897" t="s">
        <v>33</v>
      </c>
      <c r="DJ225" s="806"/>
    </row>
    <row r="226" spans="1:114" ht="14.1" customHeight="1" x14ac:dyDescent="0.25">
      <c r="A226" s="703">
        <f>ROW()-1</f>
        <v>225</v>
      </c>
      <c r="B226" s="710" t="s">
        <v>1010</v>
      </c>
      <c r="C226" s="711" t="str">
        <f>HYPERLINK(E226,"OP")</f>
        <v>OP</v>
      </c>
      <c r="D226" s="711" t="str">
        <f>HYPERLINK(F226,"Prj")</f>
        <v>Prj</v>
      </c>
      <c r="E226" s="704" t="s">
        <v>6180</v>
      </c>
      <c r="F226" s="415" t="s">
        <v>6181</v>
      </c>
      <c r="G226" s="414" t="s">
        <v>33</v>
      </c>
      <c r="H226" s="414" t="s">
        <v>33</v>
      </c>
      <c r="I226" s="694" t="s">
        <v>33</v>
      </c>
      <c r="J226" s="686" t="s">
        <v>1011</v>
      </c>
      <c r="K226" s="199" t="s">
        <v>33</v>
      </c>
      <c r="L226" s="693" t="s">
        <v>153</v>
      </c>
      <c r="M226" s="696" t="s">
        <v>183</v>
      </c>
      <c r="N226" s="732" t="s">
        <v>18</v>
      </c>
      <c r="O226" s="732" t="s">
        <v>30</v>
      </c>
      <c r="P226" s="1080" t="s">
        <v>1763</v>
      </c>
      <c r="Q226" s="1074" t="s">
        <v>33</v>
      </c>
      <c r="R226" s="698" t="s">
        <v>3888</v>
      </c>
      <c r="S226" s="907" t="s">
        <v>3725</v>
      </c>
      <c r="T226" s="908" t="s">
        <v>3666</v>
      </c>
      <c r="U226" s="905" t="s">
        <v>13825</v>
      </c>
      <c r="V226" s="905" t="s">
        <v>10388</v>
      </c>
      <c r="W226" s="1068" t="s">
        <v>1773</v>
      </c>
      <c r="X226" s="1064">
        <v>36228</v>
      </c>
      <c r="Y226" s="1066">
        <v>37035</v>
      </c>
      <c r="Z226" s="1046">
        <v>2001</v>
      </c>
      <c r="AA226" s="1064">
        <v>37456</v>
      </c>
      <c r="AB226" s="1065">
        <v>39082</v>
      </c>
      <c r="AC226" s="1066">
        <v>39082</v>
      </c>
      <c r="AD226" s="638">
        <v>50</v>
      </c>
      <c r="AE226" s="639">
        <v>0</v>
      </c>
      <c r="AF226" s="744">
        <v>0</v>
      </c>
      <c r="AG226" s="690">
        <v>50</v>
      </c>
      <c r="AH226" s="747">
        <v>20.3</v>
      </c>
      <c r="AI226" s="744">
        <v>0</v>
      </c>
      <c r="AJ226" s="1099">
        <v>46.199558250000003</v>
      </c>
      <c r="AK226" s="1100">
        <v>46.199558250000003</v>
      </c>
      <c r="AL226" s="646"/>
      <c r="AM226" s="647"/>
      <c r="AN226" s="647">
        <v>2</v>
      </c>
      <c r="AO226" s="647"/>
      <c r="AP226" s="647"/>
      <c r="AQ226" s="648"/>
      <c r="AR226" s="779" t="s">
        <v>4091</v>
      </c>
      <c r="AS226" s="781">
        <f>AT226+AU226</f>
        <v>11.7</v>
      </c>
      <c r="AT226" s="781">
        <v>10.1</v>
      </c>
      <c r="AU226" s="782">
        <v>1.6</v>
      </c>
      <c r="AV226" s="686" t="s">
        <v>4092</v>
      </c>
      <c r="AW226" s="686" t="s">
        <v>1961</v>
      </c>
      <c r="AX226" s="686" t="s">
        <v>2234</v>
      </c>
      <c r="AY226" s="819">
        <v>39059</v>
      </c>
      <c r="AZ226" s="721" t="s">
        <v>26</v>
      </c>
      <c r="BA226" s="721" t="s">
        <v>26</v>
      </c>
      <c r="BB226" s="625" t="s">
        <v>26</v>
      </c>
      <c r="BC226" s="626" t="s">
        <v>26</v>
      </c>
      <c r="BD226" s="633" t="s">
        <v>26</v>
      </c>
      <c r="BE226" s="834" t="s">
        <v>26</v>
      </c>
      <c r="BF226" s="835" t="s">
        <v>26</v>
      </c>
      <c r="BG226" s="836" t="s">
        <v>26</v>
      </c>
      <c r="BH226" s="905" t="s">
        <v>4518</v>
      </c>
      <c r="BI226" s="903" t="s">
        <v>10475</v>
      </c>
      <c r="BJ226" s="905" t="s">
        <v>1371</v>
      </c>
      <c r="BK226" s="903" t="s">
        <v>13870</v>
      </c>
      <c r="BL226" s="905" t="s">
        <v>4485</v>
      </c>
      <c r="BM226" s="903" t="s">
        <v>10472</v>
      </c>
      <c r="BN226" s="905" t="s">
        <v>4525</v>
      </c>
      <c r="BO226" s="903" t="s">
        <v>10476</v>
      </c>
      <c r="BP226" s="905" t="s">
        <v>4503</v>
      </c>
      <c r="BQ226" s="903" t="s">
        <v>4703</v>
      </c>
      <c r="BR226" s="909">
        <v>65</v>
      </c>
      <c r="BS226" s="903" t="s">
        <v>4509</v>
      </c>
      <c r="BT226" s="909">
        <v>25</v>
      </c>
      <c r="BU226" s="903" t="s">
        <v>4489</v>
      </c>
      <c r="BV226" s="909">
        <v>78</v>
      </c>
      <c r="BW226" s="903" t="s">
        <v>4511</v>
      </c>
      <c r="BX226" s="909">
        <v>51</v>
      </c>
      <c r="BY226" s="903" t="s">
        <v>4520</v>
      </c>
      <c r="BZ226" s="905" t="s">
        <v>0</v>
      </c>
      <c r="CA226" s="903" t="s">
        <v>4492</v>
      </c>
      <c r="CB226" s="340">
        <v>10</v>
      </c>
      <c r="CC226" s="249">
        <f>IF(ISBLANK(AL226),0,1)</f>
        <v>0</v>
      </c>
      <c r="CD226" s="414">
        <f>IF(ISBLANK(AM226),0,1)</f>
        <v>0</v>
      </c>
      <c r="CE226" s="414">
        <f>IF(ISBLANK(AN226),0,1)</f>
        <v>1</v>
      </c>
      <c r="CF226" s="414">
        <f>IF(ISBLANK(AO226),0,1)</f>
        <v>0</v>
      </c>
      <c r="CG226" s="414">
        <f>IF(ISBLANK(AP226),0,1)</f>
        <v>0</v>
      </c>
      <c r="CH226" s="436">
        <f>IF(ISBLANK(AQ226),0,1)</f>
        <v>0</v>
      </c>
      <c r="CI226" s="435">
        <f>IF($W226="Dropped","-",DAYS360(X226,Y226,TRUE)/360)</f>
        <v>2.2083333333333335</v>
      </c>
      <c r="CJ226" s="416">
        <f>IF(OR($W226="Pipeline",$W226="Dropped"),"-",IF(OR($AA226="-",$AA226="n/a"),"-",DAYS360(Y226,AA226,TRUE)/360))</f>
        <v>1.1527777777777777</v>
      </c>
      <c r="CK226" s="416">
        <f>IF(OR($W226="Pipeline",$W226="Dropped"),"-",IF($AC226="-","-",IF(OR($AA226="-",$AA226="n/a"),DAYS360(Y226,AC226,TRUE)/360,DAYS360(AA226,AC226,TRUE)/360)))</f>
        <v>4.447222222222222</v>
      </c>
      <c r="CL226" s="416">
        <f>IF(OR($W226="Pipeline",$W226="Dropped"),"-",IF($AC226="-","-",DAYS360(X226,AC226,TRUE)/360))</f>
        <v>7.8083333333333336</v>
      </c>
      <c r="CM226" s="437">
        <f>IF(OR($W226="Pipeline",$W226="Dropped"),"-",IF($AC226="-","-",DAYS360(AB226,AC226,TRUE)/360))</f>
        <v>0</v>
      </c>
      <c r="CN226" s="344">
        <f>IF(W226="Closed",IF(AC226="-","-",YEAR(AC226)),"-")</f>
        <v>2006</v>
      </c>
      <c r="CO226" s="344" t="str">
        <f>IF(W226="Closed",IF(OR(BE226="S",BE226="MS",BE226="HS"),"S",IF(OR(BE226="U",BE226="MU",BE226="HU"),"U",IF(OR(BE226="NA",BE226="NR",BE226="NV",BE226="?",BE226="#"),"NR","-"))),"-")</f>
        <v>S</v>
      </c>
      <c r="CP226" s="249">
        <v>3</v>
      </c>
      <c r="CQ226" s="414">
        <v>1</v>
      </c>
      <c r="CR226" s="414">
        <v>4</v>
      </c>
      <c r="CS226" s="414">
        <v>0</v>
      </c>
      <c r="CT226" s="414">
        <v>0</v>
      </c>
      <c r="CU226" s="436">
        <v>0</v>
      </c>
      <c r="CV226" s="432" t="str">
        <f>IF(OR(DC226="-",DC226="",DC226="n/a"),"-",HYPERLINK(DC226,"PAD"))</f>
        <v>PAD</v>
      </c>
      <c r="CW226" s="417" t="str">
        <f>IF(OR(DD226="-",DD226="",DD226="n/a"),"-",HYPERLINK(DD226,"ICR"))</f>
        <v>ICR</v>
      </c>
      <c r="CX226" s="438" t="str">
        <f>IF(OR(DE226="-",DE226="",DE226="n/a"),"-",HYPERLINK(DE226,"IEG"))</f>
        <v>IEG</v>
      </c>
      <c r="CY226" s="687" t="str">
        <f>IF(OR(DF226="-",DF226="",DF226="n/a"),"-",HYPERLINK(DF226,"PPAR"))</f>
        <v>-</v>
      </c>
      <c r="CZ226" s="665" t="str">
        <f>IF(OR(DG226="-",DG226="",DG226="n/a"),"-",HYPERLINK(DG226,"PCR"))</f>
        <v>-</v>
      </c>
      <c r="DA226" s="665" t="str">
        <f>IF(OR(DH226="-",DH226="",DH226="n/a"),"-",HYPERLINK(DH226,"PP"))</f>
        <v>-</v>
      </c>
      <c r="DB226" s="688" t="str">
        <f>IF(OR(DI226="-",DI226="",DI226="n/a"),"-",HYPERLINK(DI226,"TA"))</f>
        <v>-</v>
      </c>
      <c r="DC226" s="897" t="s">
        <v>11115</v>
      </c>
      <c r="DD226" s="897" t="s">
        <v>11116</v>
      </c>
      <c r="DE226" s="897" t="s">
        <v>11117</v>
      </c>
      <c r="DF226" s="897" t="s">
        <v>33</v>
      </c>
      <c r="DG226" s="897" t="s">
        <v>33</v>
      </c>
      <c r="DH226" s="897" t="s">
        <v>33</v>
      </c>
      <c r="DI226" s="897" t="s">
        <v>33</v>
      </c>
      <c r="DJ226" s="734"/>
    </row>
    <row r="227" spans="1:114" ht="14.1" customHeight="1" x14ac:dyDescent="0.25">
      <c r="A227" s="702">
        <f>ROW()-1</f>
        <v>226</v>
      </c>
      <c r="B227" s="713" t="s">
        <v>9415</v>
      </c>
      <c r="C227" s="711" t="str">
        <f>HYPERLINK(E227,"OP")</f>
        <v>OP</v>
      </c>
      <c r="D227" s="711" t="str">
        <f>HYPERLINK(F227,"Prj")</f>
        <v>Prj</v>
      </c>
      <c r="E227" s="705" t="s">
        <v>9746</v>
      </c>
      <c r="F227" s="424" t="s">
        <v>9747</v>
      </c>
      <c r="G227" s="414" t="s">
        <v>33</v>
      </c>
      <c r="H227" s="414" t="s">
        <v>33</v>
      </c>
      <c r="I227" s="694" t="s">
        <v>33</v>
      </c>
      <c r="J227" s="695" t="s">
        <v>9573</v>
      </c>
      <c r="K227" s="727" t="s">
        <v>33</v>
      </c>
      <c r="L227" s="735" t="s">
        <v>153</v>
      </c>
      <c r="M227" s="695" t="s">
        <v>183</v>
      </c>
      <c r="N227" s="735" t="s">
        <v>18</v>
      </c>
      <c r="O227" s="735" t="s">
        <v>30</v>
      </c>
      <c r="P227" s="1080" t="s">
        <v>1765</v>
      </c>
      <c r="Q227" s="1074" t="s">
        <v>33</v>
      </c>
      <c r="R227" s="698" t="s">
        <v>3888</v>
      </c>
      <c r="S227" s="1041" t="s">
        <v>33</v>
      </c>
      <c r="T227" s="908" t="s">
        <v>9574</v>
      </c>
      <c r="U227" s="905" t="s">
        <v>13825</v>
      </c>
      <c r="V227" s="905" t="s">
        <v>1420</v>
      </c>
      <c r="W227" s="1068" t="s">
        <v>1773</v>
      </c>
      <c r="X227" s="1064">
        <v>35830</v>
      </c>
      <c r="Y227" s="1066">
        <v>36293</v>
      </c>
      <c r="Z227" s="1046">
        <v>1999</v>
      </c>
      <c r="AA227" s="1064">
        <v>36677</v>
      </c>
      <c r="AB227" s="1065">
        <v>38168</v>
      </c>
      <c r="AC227" s="1066">
        <v>39082</v>
      </c>
      <c r="AD227" s="1051">
        <v>30</v>
      </c>
      <c r="AE227" s="639">
        <v>0</v>
      </c>
      <c r="AF227" s="744">
        <v>0</v>
      </c>
      <c r="AG227" s="690">
        <v>30</v>
      </c>
      <c r="AH227" s="747" t="s">
        <v>33</v>
      </c>
      <c r="AI227" s="744">
        <v>0</v>
      </c>
      <c r="AJ227" s="1103">
        <v>29.942242960000002</v>
      </c>
      <c r="AK227" s="1104">
        <v>29.942242960000002</v>
      </c>
      <c r="AL227" s="646"/>
      <c r="AM227" s="647"/>
      <c r="AN227" s="647">
        <v>8</v>
      </c>
      <c r="AO227" s="647"/>
      <c r="AP227" s="647"/>
      <c r="AQ227" s="648"/>
      <c r="AR227" s="779" t="s">
        <v>9975</v>
      </c>
      <c r="AS227" s="649">
        <f>AT227+AU227</f>
        <v>1.85</v>
      </c>
      <c r="AT227" s="649">
        <v>1.85</v>
      </c>
      <c r="AU227" s="650">
        <v>0</v>
      </c>
      <c r="AV227" s="686" t="s">
        <v>5620</v>
      </c>
      <c r="AW227" s="695" t="s">
        <v>9575</v>
      </c>
      <c r="AX227" s="695" t="s">
        <v>9576</v>
      </c>
      <c r="AY227" s="822">
        <v>38701</v>
      </c>
      <c r="AZ227" s="735" t="s">
        <v>26</v>
      </c>
      <c r="BA227" s="735" t="s">
        <v>26</v>
      </c>
      <c r="BB227" s="843" t="s">
        <v>26</v>
      </c>
      <c r="BC227" s="844" t="s">
        <v>26</v>
      </c>
      <c r="BD227" s="845" t="s">
        <v>26</v>
      </c>
      <c r="BE227" s="857" t="s">
        <v>26</v>
      </c>
      <c r="BF227" s="858" t="s">
        <v>26</v>
      </c>
      <c r="BG227" s="859" t="s">
        <v>26</v>
      </c>
      <c r="BH227" s="905" t="s">
        <v>4485</v>
      </c>
      <c r="BI227" s="903" t="s">
        <v>10472</v>
      </c>
      <c r="BJ227" s="905" t="s">
        <v>0</v>
      </c>
      <c r="BK227" s="903" t="s">
        <v>0</v>
      </c>
      <c r="BL227" s="905" t="s">
        <v>0</v>
      </c>
      <c r="BM227" s="903" t="s">
        <v>0</v>
      </c>
      <c r="BN227" s="905" t="s">
        <v>0</v>
      </c>
      <c r="BO227" s="903" t="s">
        <v>0</v>
      </c>
      <c r="BP227" s="905" t="s">
        <v>0</v>
      </c>
      <c r="BQ227" s="903" t="s">
        <v>0</v>
      </c>
      <c r="BR227" s="909">
        <v>22</v>
      </c>
      <c r="BS227" s="903" t="s">
        <v>4502</v>
      </c>
      <c r="BT227" s="909">
        <v>39</v>
      </c>
      <c r="BU227" s="903" t="s">
        <v>4545</v>
      </c>
      <c r="BV227" s="909">
        <v>20</v>
      </c>
      <c r="BW227" s="903" t="s">
        <v>4645</v>
      </c>
      <c r="BX227" s="909">
        <v>34</v>
      </c>
      <c r="BY227" s="903" t="s">
        <v>4491</v>
      </c>
      <c r="BZ227" s="909">
        <v>23</v>
      </c>
      <c r="CA227" s="903" t="s">
        <v>4548</v>
      </c>
      <c r="CB227" s="340">
        <v>50</v>
      </c>
      <c r="CC227" s="249">
        <f>IF(ISBLANK(AL227),0,1)</f>
        <v>0</v>
      </c>
      <c r="CD227" s="414">
        <f>IF(ISBLANK(AM227),0,1)</f>
        <v>0</v>
      </c>
      <c r="CE227" s="414">
        <f>IF(ISBLANK(AN227),0,1)</f>
        <v>1</v>
      </c>
      <c r="CF227" s="414">
        <f>IF(ISBLANK(AO227),0,1)</f>
        <v>0</v>
      </c>
      <c r="CG227" s="414">
        <f>IF(ISBLANK(AP227),0,1)</f>
        <v>0</v>
      </c>
      <c r="CH227" s="436">
        <f>IF(ISBLANK(AQ227),0,1)</f>
        <v>0</v>
      </c>
      <c r="CI227" s="435">
        <f>IF($W227="Dropped","-",DAYS360(X227,Y227,TRUE)/360)</f>
        <v>1.2749999999999999</v>
      </c>
      <c r="CJ227" s="416">
        <f>IF(OR($W227="Pipeline",$W227="Dropped"),"-",IF(OR($AA227="-",$AA227="n/a"),"-",DAYS360(Y227,AA227,TRUE)/360))</f>
        <v>1.0472222222222223</v>
      </c>
      <c r="CK227" s="416">
        <f>IF(OR($W227="Pipeline",$W227="Dropped"),"-",IF($AC227="-","-",IF(OR($AA227="-",$AA227="n/a"),DAYS360(Y227,AC227,TRUE)/360,DAYS360(AA227,AC227,TRUE)/360)))</f>
        <v>6.583333333333333</v>
      </c>
      <c r="CL227" s="416">
        <f>IF(OR($W227="Pipeline",$W227="Dropped"),"-",IF($AC227="-","-",DAYS360(X227,AC227,TRUE)/360))</f>
        <v>8.905555555555555</v>
      </c>
      <c r="CM227" s="437">
        <f>IF(OR($W227="Pipeline",$W227="Dropped"),"-",IF($AC227="-","-",DAYS360(AB227,AC227,TRUE)/360))</f>
        <v>2.5</v>
      </c>
      <c r="CN227" s="344">
        <f>IF(W227="Closed",IF(AC227="-","-",YEAR(AC227)),"-")</f>
        <v>2006</v>
      </c>
      <c r="CO227" s="344" t="str">
        <f>IF(W227="Closed",IF(OR(BE227="S",BE227="MS",BE227="HS"),"S",IF(OR(BE227="U",BE227="MU",BE227="HU"),"U",IF(OR(BE227="NA",BE227="NR",BE227="NV",BE227="?",BE227="#"),"NR","-"))),"-")</f>
        <v>S</v>
      </c>
      <c r="CP227" s="249">
        <v>1</v>
      </c>
      <c r="CQ227" s="414">
        <v>5</v>
      </c>
      <c r="CR227" s="414">
        <v>5</v>
      </c>
      <c r="CS227" s="414">
        <v>0</v>
      </c>
      <c r="CT227" s="414">
        <v>0</v>
      </c>
      <c r="CU227" s="436">
        <v>0</v>
      </c>
      <c r="CV227" s="432" t="str">
        <f>IF(OR(DC227="-",DC227="",DC227="n/a"),"-",HYPERLINK(DC227,"PAD"))</f>
        <v>PAD</v>
      </c>
      <c r="CW227" s="417" t="str">
        <f>IF(OR(DD227="-",DD227="",DD227="n/a"),"-",HYPERLINK(DD227,"ICR"))</f>
        <v>ICR</v>
      </c>
      <c r="CX227" s="438" t="str">
        <f>IF(OR(DE227="-",DE227="",DE227="n/a"),"-",HYPERLINK(DE227,"IEG"))</f>
        <v>IEG</v>
      </c>
      <c r="CY227" s="687" t="str">
        <f>IF(OR(DF227="-",DF227="",DF227="n/a"),"-",HYPERLINK(DF227,"PPAR"))</f>
        <v>-</v>
      </c>
      <c r="CZ227" s="665" t="str">
        <f>IF(OR(DG227="-",DG227="",DG227="n/a"),"-",HYPERLINK(DG227,"PCR"))</f>
        <v>-</v>
      </c>
      <c r="DA227" s="665" t="str">
        <f>IF(OR(DH227="-",DH227="",DH227="n/a"),"-",HYPERLINK(DH227,"PP"))</f>
        <v>-</v>
      </c>
      <c r="DB227" s="688" t="str">
        <f>IF(OR(DI227="-",DI227="",DI227="n/a"),"-",HYPERLINK(DI227,"TA"))</f>
        <v>-</v>
      </c>
      <c r="DC227" s="897" t="s">
        <v>11118</v>
      </c>
      <c r="DD227" s="897" t="s">
        <v>11119</v>
      </c>
      <c r="DE227" s="897" t="s">
        <v>11120</v>
      </c>
      <c r="DF227" s="897" t="s">
        <v>33</v>
      </c>
      <c r="DG227" s="897" t="s">
        <v>33</v>
      </c>
      <c r="DH227" s="897" t="s">
        <v>33</v>
      </c>
      <c r="DI227" s="897" t="s">
        <v>33</v>
      </c>
      <c r="DJ227" s="734"/>
    </row>
    <row r="228" spans="1:114" ht="14.1" customHeight="1" x14ac:dyDescent="0.25">
      <c r="A228" s="702">
        <f>ROW()-1</f>
        <v>227</v>
      </c>
      <c r="B228" s="713" t="s">
        <v>7827</v>
      </c>
      <c r="C228" s="711" t="str">
        <f>HYPERLINK(E228,"OP")</f>
        <v>OP</v>
      </c>
      <c r="D228" s="711" t="str">
        <f>HYPERLINK(F228,"Prj")</f>
        <v>Prj</v>
      </c>
      <c r="E228" s="631" t="s">
        <v>8591</v>
      </c>
      <c r="F228" s="413" t="s">
        <v>8592</v>
      </c>
      <c r="G228" s="414" t="s">
        <v>33</v>
      </c>
      <c r="H228" s="414" t="s">
        <v>33</v>
      </c>
      <c r="I228" s="694" t="s">
        <v>33</v>
      </c>
      <c r="J228" s="697" t="s">
        <v>7828</v>
      </c>
      <c r="K228" s="727" t="s">
        <v>33</v>
      </c>
      <c r="L228" s="736" t="s">
        <v>193</v>
      </c>
      <c r="M228" s="734" t="s">
        <v>399</v>
      </c>
      <c r="N228" s="736" t="s">
        <v>18</v>
      </c>
      <c r="O228" s="736" t="s">
        <v>30</v>
      </c>
      <c r="P228" s="1080" t="s">
        <v>36</v>
      </c>
      <c r="Q228" s="1074" t="s">
        <v>33</v>
      </c>
      <c r="R228" s="698" t="s">
        <v>3888</v>
      </c>
      <c r="S228" s="1041" t="s">
        <v>33</v>
      </c>
      <c r="T228" s="908" t="s">
        <v>3840</v>
      </c>
      <c r="U228" s="905" t="s">
        <v>576</v>
      </c>
      <c r="V228" s="905" t="s">
        <v>1415</v>
      </c>
      <c r="W228" s="1068" t="s">
        <v>1773</v>
      </c>
      <c r="X228" s="1064">
        <v>36844</v>
      </c>
      <c r="Y228" s="1066">
        <v>37068</v>
      </c>
      <c r="Z228" s="1046">
        <v>2001</v>
      </c>
      <c r="AA228" s="1064">
        <v>37343</v>
      </c>
      <c r="AB228" s="1065">
        <v>39082</v>
      </c>
      <c r="AC228" s="1066">
        <v>39082</v>
      </c>
      <c r="AD228" s="1049">
        <v>30.3</v>
      </c>
      <c r="AE228" s="746">
        <v>0</v>
      </c>
      <c r="AF228" s="744">
        <v>0</v>
      </c>
      <c r="AG228" s="690">
        <v>30.3</v>
      </c>
      <c r="AH228" s="747">
        <v>30</v>
      </c>
      <c r="AI228" s="744">
        <v>0</v>
      </c>
      <c r="AJ228" s="1101">
        <v>3.8550629700000001</v>
      </c>
      <c r="AK228" s="1102">
        <v>3.8550629700000001</v>
      </c>
      <c r="AL228" s="1085"/>
      <c r="AM228" s="632"/>
      <c r="AN228" s="632">
        <v>3</v>
      </c>
      <c r="AO228" s="632"/>
      <c r="AP228" s="632"/>
      <c r="AQ228" s="757"/>
      <c r="AR228" s="778" t="s">
        <v>9197</v>
      </c>
      <c r="AS228" s="784">
        <f>AT228+AU228</f>
        <v>2.74</v>
      </c>
      <c r="AT228" s="784">
        <v>2.74</v>
      </c>
      <c r="AU228" s="785">
        <v>0</v>
      </c>
      <c r="AV228" s="734" t="s">
        <v>4257</v>
      </c>
      <c r="AW228" s="697"/>
      <c r="AX228" s="697"/>
      <c r="AY228" s="823">
        <v>39017</v>
      </c>
      <c r="AZ228" s="736" t="s">
        <v>112</v>
      </c>
      <c r="BA228" s="736" t="s">
        <v>112</v>
      </c>
      <c r="BB228" s="840" t="s">
        <v>45</v>
      </c>
      <c r="BC228" s="841" t="s">
        <v>22</v>
      </c>
      <c r="BD228" s="842" t="s">
        <v>45</v>
      </c>
      <c r="BE228" s="837" t="s">
        <v>112</v>
      </c>
      <c r="BF228" s="838" t="s">
        <v>112</v>
      </c>
      <c r="BG228" s="839" t="s">
        <v>112</v>
      </c>
      <c r="BH228" s="905" t="s">
        <v>13072</v>
      </c>
      <c r="BI228" s="903" t="s">
        <v>4508</v>
      </c>
      <c r="BJ228" s="905" t="s">
        <v>4485</v>
      </c>
      <c r="BK228" s="903" t="s">
        <v>10472</v>
      </c>
      <c r="BL228" s="905" t="s">
        <v>4487</v>
      </c>
      <c r="BM228" s="903" t="s">
        <v>4683</v>
      </c>
      <c r="BN228" s="905" t="s">
        <v>0</v>
      </c>
      <c r="BO228" s="903" t="s">
        <v>0</v>
      </c>
      <c r="BP228" s="905" t="s">
        <v>0</v>
      </c>
      <c r="BQ228" s="903" t="s">
        <v>0</v>
      </c>
      <c r="BR228" s="909">
        <v>67</v>
      </c>
      <c r="BS228" s="903" t="s">
        <v>4577</v>
      </c>
      <c r="BT228" s="909">
        <v>71</v>
      </c>
      <c r="BU228" s="903" t="s">
        <v>4521</v>
      </c>
      <c r="BV228" s="909">
        <v>26</v>
      </c>
      <c r="BW228" s="903" t="s">
        <v>4517</v>
      </c>
      <c r="BX228" s="909">
        <v>88</v>
      </c>
      <c r="BY228" s="903" t="s">
        <v>4513</v>
      </c>
      <c r="BZ228" s="909">
        <v>33</v>
      </c>
      <c r="CA228" s="903" t="s">
        <v>4498</v>
      </c>
      <c r="CB228" s="340">
        <v>10</v>
      </c>
      <c r="CC228" s="249">
        <f>IF(ISBLANK(AL228),0,1)</f>
        <v>0</v>
      </c>
      <c r="CD228" s="414">
        <f>IF(ISBLANK(AM228),0,1)</f>
        <v>0</v>
      </c>
      <c r="CE228" s="414">
        <f>IF(ISBLANK(AN228),0,1)</f>
        <v>1</v>
      </c>
      <c r="CF228" s="414">
        <f>IF(ISBLANK(AO228),0,1)</f>
        <v>0</v>
      </c>
      <c r="CG228" s="414">
        <f>IF(ISBLANK(AP228),0,1)</f>
        <v>0</v>
      </c>
      <c r="CH228" s="436">
        <f>IF(ISBLANK(AQ228),0,1)</f>
        <v>0</v>
      </c>
      <c r="CI228" s="435">
        <f>IF($W228="Dropped","-",DAYS360(X228,Y228,TRUE)/360)</f>
        <v>0.6166666666666667</v>
      </c>
      <c r="CJ228" s="416">
        <f>IF(OR($W228="Pipeline",$W228="Dropped"),"-",IF(OR($AA228="-",$AA228="n/a"),"-",DAYS360(Y228,AA228,TRUE)/360))</f>
        <v>0.75555555555555554</v>
      </c>
      <c r="CK228" s="416">
        <f>IF(OR($W228="Pipeline",$W228="Dropped"),"-",IF($AC228="-","-",IF(OR($AA228="-",$AA228="n/a"),DAYS360(Y228,AC228,TRUE)/360,DAYS360(AA228,AC228,TRUE)/360)))</f>
        <v>4.7555555555555555</v>
      </c>
      <c r="CL228" s="416">
        <f>IF(OR($W228="Pipeline",$W228="Dropped"),"-",IF($AC228="-","-",DAYS360(X228,AC228,TRUE)/360))</f>
        <v>6.1277777777777782</v>
      </c>
      <c r="CM228" s="437">
        <f>IF(OR($W228="Pipeline",$W228="Dropped"),"-",IF($AC228="-","-",DAYS360(AB228,AC228,TRUE)/360))</f>
        <v>0</v>
      </c>
      <c r="CN228" s="344">
        <f>IF(W228="Closed",IF(AC228="-","-",YEAR(AC228)),"-")</f>
        <v>2006</v>
      </c>
      <c r="CO228" s="344" t="str">
        <f>IF(W228="Closed",IF(OR(BE228="S",BE228="MS",BE228="HS"),"S",IF(OR(BE228="U",BE228="MU",BE228="HU"),"U",IF(OR(BE228="NA",BE228="NR",BE228="NV",BE228="?",BE228="#"),"NR","-"))),"-")</f>
        <v>U</v>
      </c>
      <c r="CP228" s="249">
        <v>1</v>
      </c>
      <c r="CQ228" s="414">
        <v>2</v>
      </c>
      <c r="CR228" s="414">
        <v>1</v>
      </c>
      <c r="CS228" s="414">
        <v>0</v>
      </c>
      <c r="CT228" s="414">
        <v>0</v>
      </c>
      <c r="CU228" s="436">
        <v>0</v>
      </c>
      <c r="CV228" s="432" t="str">
        <f>IF(OR(DC228="-",DC228="",DC228="n/a"),"-",HYPERLINK(DC228,"PAD"))</f>
        <v>PAD</v>
      </c>
      <c r="CW228" s="417" t="str">
        <f>IF(OR(DD228="-",DD228="",DD228="n/a"),"-",HYPERLINK(DD228,"ICR"))</f>
        <v>ICR</v>
      </c>
      <c r="CX228" s="438" t="str">
        <f>IF(OR(DE228="-",DE228="",DE228="n/a"),"-",HYPERLINK(DE228,"IEG"))</f>
        <v>IEG</v>
      </c>
      <c r="CY228" s="687" t="str">
        <f>IF(OR(DF228="-",DF228="",DF228="n/a"),"-",HYPERLINK(DF228,"PPAR"))</f>
        <v>-</v>
      </c>
      <c r="CZ228" s="665" t="str">
        <f>IF(OR(DG228="-",DG228="",DG228="n/a"),"-",HYPERLINK(DG228,"PCR"))</f>
        <v>-</v>
      </c>
      <c r="DA228" s="665" t="str">
        <f>IF(OR(DH228="-",DH228="",DH228="n/a"),"-",HYPERLINK(DH228,"PP"))</f>
        <v>-</v>
      </c>
      <c r="DB228" s="688" t="str">
        <f>IF(OR(DI228="-",DI228="",DI228="n/a"),"-",HYPERLINK(DI228,"TA"))</f>
        <v>-</v>
      </c>
      <c r="DC228" s="897" t="s">
        <v>11121</v>
      </c>
      <c r="DD228" s="897" t="s">
        <v>11122</v>
      </c>
      <c r="DE228" s="897" t="s">
        <v>11123</v>
      </c>
      <c r="DF228" s="897" t="s">
        <v>33</v>
      </c>
      <c r="DG228" s="897" t="s">
        <v>33</v>
      </c>
      <c r="DH228" s="897" t="s">
        <v>33</v>
      </c>
      <c r="DI228" s="897" t="s">
        <v>33</v>
      </c>
      <c r="DJ228" s="806"/>
    </row>
    <row r="229" spans="1:114" ht="14.1" customHeight="1" x14ac:dyDescent="0.25">
      <c r="A229" s="703">
        <f>ROW()-1</f>
        <v>228</v>
      </c>
      <c r="B229" s="710" t="s">
        <v>1211</v>
      </c>
      <c r="C229" s="711" t="str">
        <f>HYPERLINK(E229,"OP")</f>
        <v>OP</v>
      </c>
      <c r="D229" s="711" t="str">
        <f>HYPERLINK(F229,"Prj")</f>
        <v>Prj</v>
      </c>
      <c r="E229" s="704" t="s">
        <v>6182</v>
      </c>
      <c r="F229" s="415" t="s">
        <v>6183</v>
      </c>
      <c r="G229" s="414" t="s">
        <v>33</v>
      </c>
      <c r="H229" s="414" t="s">
        <v>33</v>
      </c>
      <c r="I229" s="694" t="s">
        <v>33</v>
      </c>
      <c r="J229" s="686" t="s">
        <v>1212</v>
      </c>
      <c r="K229" s="199" t="s">
        <v>33</v>
      </c>
      <c r="L229" s="693" t="s">
        <v>193</v>
      </c>
      <c r="M229" s="696" t="s">
        <v>199</v>
      </c>
      <c r="N229" s="732" t="s">
        <v>18</v>
      </c>
      <c r="O229" s="732" t="s">
        <v>71</v>
      </c>
      <c r="P229" s="1080" t="s">
        <v>1763</v>
      </c>
      <c r="Q229" s="1074" t="s">
        <v>33</v>
      </c>
      <c r="R229" s="698" t="s">
        <v>33</v>
      </c>
      <c r="S229" s="907" t="s">
        <v>3574</v>
      </c>
      <c r="T229" s="908" t="s">
        <v>3669</v>
      </c>
      <c r="U229" s="905" t="s">
        <v>583</v>
      </c>
      <c r="V229" s="905" t="s">
        <v>10387</v>
      </c>
      <c r="W229" s="1068" t="s">
        <v>1773</v>
      </c>
      <c r="X229" s="1064">
        <v>36046</v>
      </c>
      <c r="Y229" s="1066">
        <v>36627</v>
      </c>
      <c r="Z229" s="1046">
        <v>2000</v>
      </c>
      <c r="AA229" s="1064">
        <v>36880</v>
      </c>
      <c r="AB229" s="1065">
        <v>38168</v>
      </c>
      <c r="AC229" s="1066">
        <v>39082</v>
      </c>
      <c r="AD229" s="638">
        <v>20</v>
      </c>
      <c r="AE229" s="639">
        <v>0</v>
      </c>
      <c r="AF229" s="744">
        <v>0</v>
      </c>
      <c r="AG229" s="690">
        <v>20</v>
      </c>
      <c r="AH229" s="747" t="s">
        <v>33</v>
      </c>
      <c r="AI229" s="744">
        <v>0</v>
      </c>
      <c r="AJ229" s="1099">
        <v>20</v>
      </c>
      <c r="AK229" s="1100">
        <v>20</v>
      </c>
      <c r="AL229" s="646"/>
      <c r="AM229" s="647"/>
      <c r="AN229" s="647">
        <v>2</v>
      </c>
      <c r="AO229" s="647"/>
      <c r="AP229" s="647"/>
      <c r="AQ229" s="648"/>
      <c r="AR229" s="779" t="s">
        <v>4093</v>
      </c>
      <c r="AS229" s="781">
        <f>AT229+AU229</f>
        <v>0.6</v>
      </c>
      <c r="AT229" s="781">
        <v>0.6</v>
      </c>
      <c r="AU229" s="782">
        <v>0</v>
      </c>
      <c r="AV229" s="686" t="s">
        <v>4094</v>
      </c>
      <c r="AW229" s="686" t="s">
        <v>1871</v>
      </c>
      <c r="AX229" s="686" t="s">
        <v>2146</v>
      </c>
      <c r="AY229" s="819">
        <v>39220</v>
      </c>
      <c r="AZ229" s="721" t="s">
        <v>26</v>
      </c>
      <c r="BA229" s="721" t="s">
        <v>26</v>
      </c>
      <c r="BB229" s="625" t="s">
        <v>26</v>
      </c>
      <c r="BC229" s="626" t="s">
        <v>26</v>
      </c>
      <c r="BD229" s="633" t="s">
        <v>26</v>
      </c>
      <c r="BE229" s="834" t="s">
        <v>26</v>
      </c>
      <c r="BF229" s="835" t="s">
        <v>26</v>
      </c>
      <c r="BG229" s="836" t="s">
        <v>26</v>
      </c>
      <c r="BH229" s="905" t="s">
        <v>4503</v>
      </c>
      <c r="BI229" s="903" t="s">
        <v>4703</v>
      </c>
      <c r="BJ229" s="905" t="s">
        <v>4493</v>
      </c>
      <c r="BK229" s="903" t="s">
        <v>4705</v>
      </c>
      <c r="BL229" s="905" t="s">
        <v>4505</v>
      </c>
      <c r="BM229" s="903" t="s">
        <v>10474</v>
      </c>
      <c r="BN229" s="905" t="s">
        <v>1371</v>
      </c>
      <c r="BO229" s="903" t="s">
        <v>13870</v>
      </c>
      <c r="BP229" s="905" t="s">
        <v>13077</v>
      </c>
      <c r="BQ229" s="903" t="s">
        <v>9680</v>
      </c>
      <c r="BR229" s="909">
        <v>65</v>
      </c>
      <c r="BS229" s="903" t="s">
        <v>4509</v>
      </c>
      <c r="BT229" s="909">
        <v>58</v>
      </c>
      <c r="BU229" s="903" t="s">
        <v>4558</v>
      </c>
      <c r="BV229" s="909">
        <v>78</v>
      </c>
      <c r="BW229" s="903" t="s">
        <v>4511</v>
      </c>
      <c r="BX229" s="909">
        <v>73</v>
      </c>
      <c r="BY229" s="903" t="s">
        <v>4534</v>
      </c>
      <c r="BZ229" s="909">
        <v>25</v>
      </c>
      <c r="CA229" s="903" t="s">
        <v>4489</v>
      </c>
      <c r="CB229" s="340">
        <v>10</v>
      </c>
      <c r="CC229" s="249">
        <f>IF(ISBLANK(AL229),0,1)</f>
        <v>0</v>
      </c>
      <c r="CD229" s="414">
        <f>IF(ISBLANK(AM229),0,1)</f>
        <v>0</v>
      </c>
      <c r="CE229" s="414">
        <f>IF(ISBLANK(AN229),0,1)</f>
        <v>1</v>
      </c>
      <c r="CF229" s="414">
        <f>IF(ISBLANK(AO229),0,1)</f>
        <v>0</v>
      </c>
      <c r="CG229" s="414">
        <f>IF(ISBLANK(AP229),0,1)</f>
        <v>0</v>
      </c>
      <c r="CH229" s="436">
        <f>IF(ISBLANK(AQ229),0,1)</f>
        <v>0</v>
      </c>
      <c r="CI229" s="435">
        <f>IF($W229="Dropped","-",DAYS360(X229,Y229,TRUE)/360)</f>
        <v>1.5916666666666666</v>
      </c>
      <c r="CJ229" s="416">
        <f>IF(OR($W229="Pipeline",$W229="Dropped"),"-",IF(OR($AA229="-",$AA229="n/a"),"-",DAYS360(Y229,AA229,TRUE)/360))</f>
        <v>0.69166666666666665</v>
      </c>
      <c r="CK229" s="416">
        <f>IF(OR($W229="Pipeline",$W229="Dropped"),"-",IF($AC229="-","-",IF(OR($AA229="-",$AA229="n/a"),DAYS360(Y229,AC229,TRUE)/360,DAYS360(AA229,AC229,TRUE)/360)))</f>
        <v>6.0277777777777777</v>
      </c>
      <c r="CL229" s="416">
        <f>IF(OR($W229="Pipeline",$W229="Dropped"),"-",IF($AC229="-","-",DAYS360(X229,AC229,TRUE)/360))</f>
        <v>8.3111111111111118</v>
      </c>
      <c r="CM229" s="437">
        <f>IF(OR($W229="Pipeline",$W229="Dropped"),"-",IF($AC229="-","-",DAYS360(AB229,AC229,TRUE)/360))</f>
        <v>2.5</v>
      </c>
      <c r="CN229" s="344">
        <f>IF(W229="Closed",IF(AC229="-","-",YEAR(AC229)),"-")</f>
        <v>2006</v>
      </c>
      <c r="CO229" s="344" t="str">
        <f>IF(W229="Closed",IF(OR(BE229="S",BE229="MS",BE229="HS"),"S",IF(OR(BE229="U",BE229="MU",BE229="HU"),"U",IF(OR(BE229="NA",BE229="NR",BE229="NV",BE229="?",BE229="#"),"NR","-"))),"-")</f>
        <v>S</v>
      </c>
      <c r="CP229" s="249">
        <v>1</v>
      </c>
      <c r="CQ229" s="414">
        <v>2</v>
      </c>
      <c r="CR229" s="414">
        <v>1</v>
      </c>
      <c r="CS229" s="414">
        <v>1</v>
      </c>
      <c r="CT229" s="414">
        <v>0</v>
      </c>
      <c r="CU229" s="436">
        <v>0</v>
      </c>
      <c r="CV229" s="432" t="str">
        <f>IF(OR(DC229="-",DC229="",DC229="n/a"),"-",HYPERLINK(DC229,"PAD"))</f>
        <v>PAD</v>
      </c>
      <c r="CW229" s="417" t="str">
        <f>IF(OR(DD229="-",DD229="",DD229="n/a"),"-",HYPERLINK(DD229,"ICR"))</f>
        <v>ICR</v>
      </c>
      <c r="CX229" s="438" t="str">
        <f>IF(OR(DE229="-",DE229="",DE229="n/a"),"-",HYPERLINK(DE229,"IEG"))</f>
        <v>IEG</v>
      </c>
      <c r="CY229" s="687" t="str">
        <f>IF(OR(DF229="-",DF229="",DF229="n/a"),"-",HYPERLINK(DF229,"PPAR"))</f>
        <v>-</v>
      </c>
      <c r="CZ229" s="665" t="str">
        <f>IF(OR(DG229="-",DG229="",DG229="n/a"),"-",HYPERLINK(DG229,"PCR"))</f>
        <v>-</v>
      </c>
      <c r="DA229" s="665" t="str">
        <f>IF(OR(DH229="-",DH229="",DH229="n/a"),"-",HYPERLINK(DH229,"PP"))</f>
        <v>-</v>
      </c>
      <c r="DB229" s="688" t="str">
        <f>IF(OR(DI229="-",DI229="",DI229="n/a"),"-",HYPERLINK(DI229,"TA"))</f>
        <v>-</v>
      </c>
      <c r="DC229" s="897" t="s">
        <v>11124</v>
      </c>
      <c r="DD229" s="897" t="s">
        <v>11125</v>
      </c>
      <c r="DE229" s="897" t="s">
        <v>11126</v>
      </c>
      <c r="DF229" s="897" t="s">
        <v>33</v>
      </c>
      <c r="DG229" s="897" t="s">
        <v>33</v>
      </c>
      <c r="DH229" s="897" t="s">
        <v>33</v>
      </c>
      <c r="DI229" s="897" t="s">
        <v>33</v>
      </c>
      <c r="DJ229" s="734"/>
    </row>
    <row r="230" spans="1:114" ht="14.1" customHeight="1" x14ac:dyDescent="0.25">
      <c r="A230" s="702">
        <f>ROW()-1</f>
        <v>229</v>
      </c>
      <c r="B230" s="710" t="s">
        <v>1235</v>
      </c>
      <c r="C230" s="711" t="str">
        <f>HYPERLINK(E230,"OP")</f>
        <v>OP</v>
      </c>
      <c r="D230" s="711" t="str">
        <f>HYPERLINK(F230,"Prj")</f>
        <v>Prj</v>
      </c>
      <c r="E230" s="704" t="s">
        <v>6184</v>
      </c>
      <c r="F230" s="415" t="s">
        <v>6185</v>
      </c>
      <c r="G230" s="414" t="s">
        <v>33</v>
      </c>
      <c r="H230" s="414" t="s">
        <v>33</v>
      </c>
      <c r="I230" s="694" t="s">
        <v>33</v>
      </c>
      <c r="J230" s="686" t="s">
        <v>1236</v>
      </c>
      <c r="K230" s="199" t="s">
        <v>33</v>
      </c>
      <c r="L230" s="693" t="s">
        <v>193</v>
      </c>
      <c r="M230" s="696" t="s">
        <v>212</v>
      </c>
      <c r="N230" s="732" t="s">
        <v>18</v>
      </c>
      <c r="O230" s="732" t="s">
        <v>71</v>
      </c>
      <c r="P230" s="1080" t="s">
        <v>1763</v>
      </c>
      <c r="Q230" s="1074" t="s">
        <v>33</v>
      </c>
      <c r="R230" s="698" t="s">
        <v>33</v>
      </c>
      <c r="S230" s="907" t="s">
        <v>3574</v>
      </c>
      <c r="T230" s="908" t="s">
        <v>3670</v>
      </c>
      <c r="U230" s="905" t="s">
        <v>585</v>
      </c>
      <c r="V230" s="905" t="s">
        <v>10387</v>
      </c>
      <c r="W230" s="1068" t="s">
        <v>1773</v>
      </c>
      <c r="X230" s="1064">
        <v>35807</v>
      </c>
      <c r="Y230" s="1066">
        <v>35922</v>
      </c>
      <c r="Z230" s="1046">
        <v>1998</v>
      </c>
      <c r="AA230" s="1064">
        <v>36707</v>
      </c>
      <c r="AB230" s="1065">
        <v>37437</v>
      </c>
      <c r="AC230" s="1066">
        <v>38898</v>
      </c>
      <c r="AD230" s="638">
        <v>88</v>
      </c>
      <c r="AE230" s="639">
        <v>0</v>
      </c>
      <c r="AF230" s="744">
        <v>0</v>
      </c>
      <c r="AG230" s="690">
        <v>88</v>
      </c>
      <c r="AH230" s="747" t="s">
        <v>33</v>
      </c>
      <c r="AI230" s="744">
        <v>0</v>
      </c>
      <c r="AJ230" s="1099">
        <v>88</v>
      </c>
      <c r="AK230" s="1100">
        <v>87.467094149999994</v>
      </c>
      <c r="AL230" s="646"/>
      <c r="AM230" s="647"/>
      <c r="AN230" s="647">
        <v>2</v>
      </c>
      <c r="AO230" s="647"/>
      <c r="AP230" s="647"/>
      <c r="AQ230" s="648"/>
      <c r="AR230" s="779" t="s">
        <v>4095</v>
      </c>
      <c r="AS230" s="781">
        <f>AT230+AU230</f>
        <v>2.4</v>
      </c>
      <c r="AT230" s="781">
        <v>2.4</v>
      </c>
      <c r="AU230" s="782">
        <v>0</v>
      </c>
      <c r="AV230" s="686" t="s">
        <v>4096</v>
      </c>
      <c r="AW230" s="686" t="s">
        <v>1867</v>
      </c>
      <c r="AX230" s="686" t="s">
        <v>1902</v>
      </c>
      <c r="AY230" s="819">
        <v>38994</v>
      </c>
      <c r="AZ230" s="721" t="s">
        <v>26</v>
      </c>
      <c r="BA230" s="721" t="s">
        <v>26</v>
      </c>
      <c r="BB230" s="625" t="s">
        <v>26</v>
      </c>
      <c r="BC230" s="626" t="s">
        <v>26</v>
      </c>
      <c r="BD230" s="633" t="s">
        <v>26</v>
      </c>
      <c r="BE230" s="834" t="s">
        <v>26</v>
      </c>
      <c r="BF230" s="835" t="s">
        <v>82</v>
      </c>
      <c r="BG230" s="836" t="s">
        <v>26</v>
      </c>
      <c r="BH230" s="905" t="s">
        <v>4505</v>
      </c>
      <c r="BI230" s="903" t="s">
        <v>10474</v>
      </c>
      <c r="BJ230" s="905" t="s">
        <v>4530</v>
      </c>
      <c r="BK230" s="903" t="s">
        <v>10483</v>
      </c>
      <c r="BL230" s="905" t="s">
        <v>4503</v>
      </c>
      <c r="BM230" s="903" t="s">
        <v>4703</v>
      </c>
      <c r="BN230" s="905" t="s">
        <v>13072</v>
      </c>
      <c r="BO230" s="903" t="s">
        <v>4508</v>
      </c>
      <c r="BP230" s="905" t="s">
        <v>4493</v>
      </c>
      <c r="BQ230" s="903" t="s">
        <v>4705</v>
      </c>
      <c r="BR230" s="909">
        <v>65</v>
      </c>
      <c r="BS230" s="903" t="s">
        <v>4509</v>
      </c>
      <c r="BT230" s="909">
        <v>53</v>
      </c>
      <c r="BU230" s="903" t="s">
        <v>4528</v>
      </c>
      <c r="BV230" s="909">
        <v>78</v>
      </c>
      <c r="BW230" s="903" t="s">
        <v>4511</v>
      </c>
      <c r="BX230" s="909">
        <v>71</v>
      </c>
      <c r="BY230" s="903" t="s">
        <v>4521</v>
      </c>
      <c r="BZ230" s="909">
        <v>68</v>
      </c>
      <c r="CA230" s="903" t="s">
        <v>4557</v>
      </c>
      <c r="CB230" s="340">
        <v>10</v>
      </c>
      <c r="CC230" s="249">
        <f>IF(ISBLANK(AL230),0,1)</f>
        <v>0</v>
      </c>
      <c r="CD230" s="414">
        <f>IF(ISBLANK(AM230),0,1)</f>
        <v>0</v>
      </c>
      <c r="CE230" s="414">
        <f>IF(ISBLANK(AN230),0,1)</f>
        <v>1</v>
      </c>
      <c r="CF230" s="414">
        <f>IF(ISBLANK(AO230),0,1)</f>
        <v>0</v>
      </c>
      <c r="CG230" s="414">
        <f>IF(ISBLANK(AP230),0,1)</f>
        <v>0</v>
      </c>
      <c r="CH230" s="436">
        <f>IF(ISBLANK(AQ230),0,1)</f>
        <v>0</v>
      </c>
      <c r="CI230" s="435">
        <f>IF($W230="Dropped","-",DAYS360(X230,Y230,TRUE)/360)</f>
        <v>0.31944444444444442</v>
      </c>
      <c r="CJ230" s="416">
        <f>IF(OR($W230="Pipeline",$W230="Dropped"),"-",IF(OR($AA230="-",$AA230="n/a"),"-",DAYS360(Y230,AA230,TRUE)/360))</f>
        <v>2.1472222222222221</v>
      </c>
      <c r="CK230" s="416">
        <f>IF(OR($W230="Pipeline",$W230="Dropped"),"-",IF($AC230="-","-",IF(OR($AA230="-",$AA230="n/a"),DAYS360(Y230,AC230,TRUE)/360,DAYS360(AA230,AC230,TRUE)/360)))</f>
        <v>6</v>
      </c>
      <c r="CL230" s="416">
        <f>IF(OR($W230="Pipeline",$W230="Dropped"),"-",IF($AC230="-","-",DAYS360(X230,AC230,TRUE)/360))</f>
        <v>8.4666666666666668</v>
      </c>
      <c r="CM230" s="437">
        <f>IF(OR($W230="Pipeline",$W230="Dropped"),"-",IF($AC230="-","-",DAYS360(AB230,AC230,TRUE)/360))</f>
        <v>4</v>
      </c>
      <c r="CN230" s="344">
        <f>IF(W230="Closed",IF(AC230="-","-",YEAR(AC230)),"-")</f>
        <v>2006</v>
      </c>
      <c r="CO230" s="344" t="str">
        <f>IF(W230="Closed",IF(OR(BE230="S",BE230="MS",BE230="HS"),"S",IF(OR(BE230="U",BE230="MU",BE230="HU"),"U",IF(OR(BE230="NA",BE230="NR",BE230="NV",BE230="?",BE230="#"),"NR","-"))),"-")</f>
        <v>S</v>
      </c>
      <c r="CP230" s="249">
        <v>2</v>
      </c>
      <c r="CQ230" s="414">
        <v>0</v>
      </c>
      <c r="CR230" s="414">
        <v>2</v>
      </c>
      <c r="CS230" s="414">
        <v>0</v>
      </c>
      <c r="CT230" s="414">
        <v>0</v>
      </c>
      <c r="CU230" s="436">
        <v>0</v>
      </c>
      <c r="CV230" s="432" t="str">
        <f>IF(OR(DC230="-",DC230="",DC230="n/a"),"-",HYPERLINK(DC230,"PAD"))</f>
        <v>PAD</v>
      </c>
      <c r="CW230" s="417" t="str">
        <f>IF(OR(DD230="-",DD230="",DD230="n/a"),"-",HYPERLINK(DD230,"ICR"))</f>
        <v>ICR</v>
      </c>
      <c r="CX230" s="438" t="str">
        <f>IF(OR(DE230="-",DE230="",DE230="n/a"),"-",HYPERLINK(DE230,"IEG"))</f>
        <v>IEG</v>
      </c>
      <c r="CY230" s="687" t="str">
        <f>IF(OR(DF230="-",DF230="",DF230="n/a"),"-",HYPERLINK(DF230,"PPAR"))</f>
        <v>-</v>
      </c>
      <c r="CZ230" s="665" t="str">
        <f>IF(OR(DG230="-",DG230="",DG230="n/a"),"-",HYPERLINK(DG230,"PCR"))</f>
        <v>-</v>
      </c>
      <c r="DA230" s="665" t="str">
        <f>IF(OR(DH230="-",DH230="",DH230="n/a"),"-",HYPERLINK(DH230,"PP"))</f>
        <v>-</v>
      </c>
      <c r="DB230" s="688" t="str">
        <f>IF(OR(DI230="-",DI230="",DI230="n/a"),"-",HYPERLINK(DI230,"TA"))</f>
        <v>-</v>
      </c>
      <c r="DC230" s="897" t="s">
        <v>11127</v>
      </c>
      <c r="DD230" s="897" t="s">
        <v>11128</v>
      </c>
      <c r="DE230" s="897" t="s">
        <v>11129</v>
      </c>
      <c r="DF230" s="897" t="s">
        <v>33</v>
      </c>
      <c r="DG230" s="897" t="s">
        <v>33</v>
      </c>
      <c r="DH230" s="897" t="s">
        <v>33</v>
      </c>
      <c r="DI230" s="897" t="s">
        <v>33</v>
      </c>
      <c r="DJ230" s="734"/>
    </row>
    <row r="231" spans="1:114" ht="14.1" customHeight="1" x14ac:dyDescent="0.25">
      <c r="A231" s="702">
        <f>ROW()-1</f>
        <v>230</v>
      </c>
      <c r="B231" s="710" t="s">
        <v>984</v>
      </c>
      <c r="C231" s="711" t="str">
        <f>HYPERLINK(E231,"OP")</f>
        <v>OP</v>
      </c>
      <c r="D231" s="711" t="str">
        <f>HYPERLINK(F231,"Prj")</f>
        <v>Prj</v>
      </c>
      <c r="E231" s="704" t="s">
        <v>6186</v>
      </c>
      <c r="F231" s="415" t="s">
        <v>6187</v>
      </c>
      <c r="G231" s="414" t="s">
        <v>33</v>
      </c>
      <c r="H231" s="414" t="s">
        <v>33</v>
      </c>
      <c r="I231" s="694" t="s">
        <v>33</v>
      </c>
      <c r="J231" s="686" t="s">
        <v>985</v>
      </c>
      <c r="K231" s="199" t="s">
        <v>33</v>
      </c>
      <c r="L231" s="693" t="s">
        <v>193</v>
      </c>
      <c r="M231" s="696" t="s">
        <v>220</v>
      </c>
      <c r="N231" s="732" t="s">
        <v>18</v>
      </c>
      <c r="O231" s="732" t="s">
        <v>30</v>
      </c>
      <c r="P231" s="1080" t="s">
        <v>1763</v>
      </c>
      <c r="Q231" s="1074" t="s">
        <v>33</v>
      </c>
      <c r="R231" s="698" t="s">
        <v>33</v>
      </c>
      <c r="S231" s="907" t="s">
        <v>3574</v>
      </c>
      <c r="T231" s="908" t="s">
        <v>3671</v>
      </c>
      <c r="U231" s="905" t="s">
        <v>585</v>
      </c>
      <c r="V231" s="905" t="s">
        <v>10387</v>
      </c>
      <c r="W231" s="1068" t="s">
        <v>1773</v>
      </c>
      <c r="X231" s="1064">
        <v>36195</v>
      </c>
      <c r="Y231" s="1066">
        <v>36403</v>
      </c>
      <c r="Z231" s="1046">
        <v>2000</v>
      </c>
      <c r="AA231" s="1064">
        <v>36691</v>
      </c>
      <c r="AB231" s="1065">
        <v>37802</v>
      </c>
      <c r="AC231" s="1066">
        <v>38472</v>
      </c>
      <c r="AD231" s="638">
        <v>0</v>
      </c>
      <c r="AE231" s="639">
        <v>52.5</v>
      </c>
      <c r="AF231" s="744">
        <v>0</v>
      </c>
      <c r="AG231" s="690">
        <v>52.5</v>
      </c>
      <c r="AH231" s="747" t="s">
        <v>33</v>
      </c>
      <c r="AI231" s="744">
        <v>0</v>
      </c>
      <c r="AJ231" s="1099">
        <v>52.5</v>
      </c>
      <c r="AK231" s="1100">
        <v>52.949316959999997</v>
      </c>
      <c r="AL231" s="646"/>
      <c r="AM231" s="647"/>
      <c r="AN231" s="647">
        <v>2</v>
      </c>
      <c r="AO231" s="647"/>
      <c r="AP231" s="647"/>
      <c r="AQ231" s="648"/>
      <c r="AR231" s="779" t="s">
        <v>4099</v>
      </c>
      <c r="AS231" s="781">
        <f>AT231+AU231</f>
        <v>8.74</v>
      </c>
      <c r="AT231" s="781">
        <v>8.25</v>
      </c>
      <c r="AU231" s="782">
        <v>0.49</v>
      </c>
      <c r="AV231" s="686" t="s">
        <v>4100</v>
      </c>
      <c r="AW231" s="686" t="s">
        <v>4097</v>
      </c>
      <c r="AX231" s="686" t="s">
        <v>4098</v>
      </c>
      <c r="AY231" s="819">
        <v>38469</v>
      </c>
      <c r="AZ231" s="721" t="s">
        <v>26</v>
      </c>
      <c r="BA231" s="721" t="s">
        <v>26</v>
      </c>
      <c r="BB231" s="625" t="s">
        <v>26</v>
      </c>
      <c r="BC231" s="626" t="s">
        <v>26</v>
      </c>
      <c r="BD231" s="633" t="s">
        <v>33</v>
      </c>
      <c r="BE231" s="834" t="s">
        <v>26</v>
      </c>
      <c r="BF231" s="835" t="s">
        <v>26</v>
      </c>
      <c r="BG231" s="836" t="s">
        <v>26</v>
      </c>
      <c r="BH231" s="905" t="s">
        <v>4503</v>
      </c>
      <c r="BI231" s="903" t="s">
        <v>4703</v>
      </c>
      <c r="BJ231" s="905" t="s">
        <v>4530</v>
      </c>
      <c r="BK231" s="903" t="s">
        <v>10483</v>
      </c>
      <c r="BL231" s="905" t="s">
        <v>4493</v>
      </c>
      <c r="BM231" s="903" t="s">
        <v>4705</v>
      </c>
      <c r="BN231" s="905" t="s">
        <v>4485</v>
      </c>
      <c r="BO231" s="903" t="s">
        <v>10472</v>
      </c>
      <c r="BP231" s="905" t="s">
        <v>4525</v>
      </c>
      <c r="BQ231" s="903" t="s">
        <v>10476</v>
      </c>
      <c r="BR231" s="909">
        <v>65</v>
      </c>
      <c r="BS231" s="903" t="s">
        <v>4509</v>
      </c>
      <c r="BT231" s="909">
        <v>57</v>
      </c>
      <c r="BU231" s="903" t="s">
        <v>4527</v>
      </c>
      <c r="BV231" s="909">
        <v>54</v>
      </c>
      <c r="BW231" s="903" t="s">
        <v>4553</v>
      </c>
      <c r="BX231" s="909">
        <v>78</v>
      </c>
      <c r="BY231" s="903" t="s">
        <v>4511</v>
      </c>
      <c r="BZ231" s="905" t="s">
        <v>0</v>
      </c>
      <c r="CA231" s="903" t="s">
        <v>4492</v>
      </c>
      <c r="CB231" s="340">
        <v>10</v>
      </c>
      <c r="CC231" s="249">
        <f>IF(ISBLANK(AL231),0,1)</f>
        <v>0</v>
      </c>
      <c r="CD231" s="414">
        <f>IF(ISBLANK(AM231),0,1)</f>
        <v>0</v>
      </c>
      <c r="CE231" s="414">
        <f>IF(ISBLANK(AN231),0,1)</f>
        <v>1</v>
      </c>
      <c r="CF231" s="414">
        <f>IF(ISBLANK(AO231),0,1)</f>
        <v>0</v>
      </c>
      <c r="CG231" s="414">
        <f>IF(ISBLANK(AP231),0,1)</f>
        <v>0</v>
      </c>
      <c r="CH231" s="436">
        <f>IF(ISBLANK(AQ231),0,1)</f>
        <v>0</v>
      </c>
      <c r="CI231" s="435">
        <f>IF($W231="Dropped","-",DAYS360(X231,Y231,TRUE)/360)</f>
        <v>0.57222222222222219</v>
      </c>
      <c r="CJ231" s="416">
        <f>IF(OR($W231="Pipeline",$W231="Dropped"),"-",IF(OR($AA231="-",$AA231="n/a"),"-",DAYS360(Y231,AA231,TRUE)/360))</f>
        <v>0.78888888888888886</v>
      </c>
      <c r="CK231" s="416">
        <f>IF(OR($W231="Pipeline",$W231="Dropped"),"-",IF($AC231="-","-",IF(OR($AA231="-",$AA231="n/a"),DAYS360(Y231,AC231,TRUE)/360,DAYS360(AA231,AC231,TRUE)/360)))</f>
        <v>4.8777777777777782</v>
      </c>
      <c r="CL231" s="416">
        <f>IF(OR($W231="Pipeline",$W231="Dropped"),"-",IF($AC231="-","-",DAYS360(X231,AC231,TRUE)/360))</f>
        <v>6.2388888888888889</v>
      </c>
      <c r="CM231" s="437">
        <f>IF(OR($W231="Pipeline",$W231="Dropped"),"-",IF($AC231="-","-",DAYS360(AB231,AC231,TRUE)/360))</f>
        <v>1.8333333333333333</v>
      </c>
      <c r="CN231" s="344">
        <f>IF(W231="Closed",IF(AC231="-","-",YEAR(AC231)),"-")</f>
        <v>2005</v>
      </c>
      <c r="CO231" s="344" t="str">
        <f>IF(W231="Closed",IF(OR(BE231="S",BE231="MS",BE231="HS"),"S",IF(OR(BE231="U",BE231="MU",BE231="HU"),"U",IF(OR(BE231="NA",BE231="NR",BE231="NV",BE231="?",BE231="#"),"NR","-"))),"-")</f>
        <v>S</v>
      </c>
      <c r="CP231" s="249">
        <v>1</v>
      </c>
      <c r="CQ231" s="414">
        <v>1</v>
      </c>
      <c r="CR231" s="414">
        <v>2</v>
      </c>
      <c r="CS231" s="414">
        <v>0</v>
      </c>
      <c r="CT231" s="414">
        <v>0</v>
      </c>
      <c r="CU231" s="436">
        <v>0</v>
      </c>
      <c r="CV231" s="432" t="str">
        <f>IF(OR(DC231="-",DC231="",DC231="n/a"),"-",HYPERLINK(DC231,"PAD"))</f>
        <v>PAD</v>
      </c>
      <c r="CW231" s="417" t="str">
        <f>IF(OR(DD231="-",DD231="",DD231="n/a"),"-",HYPERLINK(DD231,"ICR"))</f>
        <v>ICR</v>
      </c>
      <c r="CX231" s="438" t="str">
        <f>IF(OR(DE231="-",DE231="",DE231="n/a"),"-",HYPERLINK(DE231,"IEG"))</f>
        <v>IEG</v>
      </c>
      <c r="CY231" s="687" t="str">
        <f>IF(OR(DF231="-",DF231="",DF231="n/a"),"-",HYPERLINK(DF231,"PPAR"))</f>
        <v>-</v>
      </c>
      <c r="CZ231" s="665" t="str">
        <f>IF(OR(DG231="-",DG231="",DG231="n/a"),"-",HYPERLINK(DG231,"PCR"))</f>
        <v>-</v>
      </c>
      <c r="DA231" s="665" t="str">
        <f>IF(OR(DH231="-",DH231="",DH231="n/a"),"-",HYPERLINK(DH231,"PP"))</f>
        <v>-</v>
      </c>
      <c r="DB231" s="688" t="str">
        <f>IF(OR(DI231="-",DI231="",DI231="n/a"),"-",HYPERLINK(DI231,"TA"))</f>
        <v>-</v>
      </c>
      <c r="DC231" s="897" t="s">
        <v>11130</v>
      </c>
      <c r="DD231" s="897" t="s">
        <v>11131</v>
      </c>
      <c r="DE231" s="897" t="s">
        <v>11132</v>
      </c>
      <c r="DF231" s="897" t="s">
        <v>33</v>
      </c>
      <c r="DG231" s="897" t="s">
        <v>33</v>
      </c>
      <c r="DH231" s="897" t="s">
        <v>33</v>
      </c>
      <c r="DI231" s="897" t="s">
        <v>33</v>
      </c>
      <c r="DJ231" s="734"/>
    </row>
    <row r="232" spans="1:114" ht="14.1" customHeight="1" x14ac:dyDescent="0.25">
      <c r="A232" s="703">
        <f>ROW()-1</f>
        <v>231</v>
      </c>
      <c r="B232" s="710" t="s">
        <v>5004</v>
      </c>
      <c r="C232" s="711" t="str">
        <f>HYPERLINK(E232,"OP")</f>
        <v>OP</v>
      </c>
      <c r="D232" s="711" t="str">
        <f>HYPERLINK(F232,"Prj")</f>
        <v>Prj</v>
      </c>
      <c r="E232" s="663" t="s">
        <v>7240</v>
      </c>
      <c r="F232" s="422" t="s">
        <v>5878</v>
      </c>
      <c r="G232" s="414" t="s">
        <v>33</v>
      </c>
      <c r="H232" s="414" t="s">
        <v>33</v>
      </c>
      <c r="I232" s="694" t="s">
        <v>33</v>
      </c>
      <c r="J232" s="697" t="s">
        <v>5005</v>
      </c>
      <c r="K232" s="727" t="s">
        <v>33</v>
      </c>
      <c r="L232" s="736" t="s">
        <v>16</v>
      </c>
      <c r="M232" s="697" t="s">
        <v>58</v>
      </c>
      <c r="N232" s="736" t="s">
        <v>18</v>
      </c>
      <c r="O232" s="736" t="s">
        <v>71</v>
      </c>
      <c r="P232" s="1080" t="s">
        <v>1419</v>
      </c>
      <c r="Q232" s="1074" t="s">
        <v>33</v>
      </c>
      <c r="R232" s="698" t="s">
        <v>3565</v>
      </c>
      <c r="S232" s="1041" t="s">
        <v>33</v>
      </c>
      <c r="T232" s="908" t="s">
        <v>5006</v>
      </c>
      <c r="U232" s="905" t="s">
        <v>586</v>
      </c>
      <c r="V232" s="905" t="s">
        <v>612</v>
      </c>
      <c r="W232" s="1068" t="s">
        <v>1773</v>
      </c>
      <c r="X232" s="1064">
        <v>35954</v>
      </c>
      <c r="Y232" s="1066">
        <v>36284</v>
      </c>
      <c r="Z232" s="1046">
        <v>1999</v>
      </c>
      <c r="AA232" s="1064">
        <v>36409</v>
      </c>
      <c r="AB232" s="1065">
        <v>37468</v>
      </c>
      <c r="AC232" s="1066">
        <v>37864</v>
      </c>
      <c r="AD232" s="1049">
        <v>0</v>
      </c>
      <c r="AE232" s="746">
        <v>14.3</v>
      </c>
      <c r="AF232" s="744">
        <v>0</v>
      </c>
      <c r="AG232" s="690">
        <v>14.3</v>
      </c>
      <c r="AH232" s="747" t="s">
        <v>33</v>
      </c>
      <c r="AI232" s="744">
        <v>0</v>
      </c>
      <c r="AJ232" s="1101">
        <v>13.29300437</v>
      </c>
      <c r="AK232" s="1102">
        <v>13.09822584</v>
      </c>
      <c r="AL232" s="1085"/>
      <c r="AM232" s="632">
        <v>4</v>
      </c>
      <c r="AN232" s="632"/>
      <c r="AO232" s="632"/>
      <c r="AP232" s="632"/>
      <c r="AQ232" s="757"/>
      <c r="AR232" s="783" t="s">
        <v>5699</v>
      </c>
      <c r="AS232" s="784">
        <f>AT232+AU232</f>
        <v>2.1</v>
      </c>
      <c r="AT232" s="784">
        <v>2.1</v>
      </c>
      <c r="AU232" s="785">
        <v>0</v>
      </c>
      <c r="AV232" s="806" t="s">
        <v>1471</v>
      </c>
      <c r="AW232" s="697" t="s">
        <v>2726</v>
      </c>
      <c r="AX232" s="697" t="s">
        <v>5007</v>
      </c>
      <c r="AY232" s="823" t="s">
        <v>33</v>
      </c>
      <c r="AZ232" s="736" t="s">
        <v>33</v>
      </c>
      <c r="BA232" s="736" t="s">
        <v>33</v>
      </c>
      <c r="BB232" s="840" t="s">
        <v>112</v>
      </c>
      <c r="BC232" s="841" t="s">
        <v>112</v>
      </c>
      <c r="BD232" s="846" t="s">
        <v>33</v>
      </c>
      <c r="BE232" s="837" t="s">
        <v>2809</v>
      </c>
      <c r="BF232" s="838" t="s">
        <v>112</v>
      </c>
      <c r="BG232" s="839" t="s">
        <v>2809</v>
      </c>
      <c r="BH232" s="905" t="s">
        <v>4485</v>
      </c>
      <c r="BI232" s="903" t="s">
        <v>10472</v>
      </c>
      <c r="BJ232" s="905" t="s">
        <v>0</v>
      </c>
      <c r="BK232" s="903" t="s">
        <v>0</v>
      </c>
      <c r="BL232" s="905" t="s">
        <v>0</v>
      </c>
      <c r="BM232" s="903" t="s">
        <v>0</v>
      </c>
      <c r="BN232" s="905" t="s">
        <v>0</v>
      </c>
      <c r="BO232" s="903" t="s">
        <v>0</v>
      </c>
      <c r="BP232" s="905" t="s">
        <v>0</v>
      </c>
      <c r="BQ232" s="903" t="s">
        <v>0</v>
      </c>
      <c r="BR232" s="909">
        <v>30</v>
      </c>
      <c r="BS232" s="903" t="s">
        <v>4501</v>
      </c>
      <c r="BT232" s="909">
        <v>25</v>
      </c>
      <c r="BU232" s="903" t="s">
        <v>4489</v>
      </c>
      <c r="BV232" s="905" t="s">
        <v>0</v>
      </c>
      <c r="BW232" s="903" t="s">
        <v>4492</v>
      </c>
      <c r="BX232" s="905" t="s">
        <v>0</v>
      </c>
      <c r="BY232" s="903" t="s">
        <v>4492</v>
      </c>
      <c r="BZ232" s="905" t="s">
        <v>0</v>
      </c>
      <c r="CA232" s="903" t="s">
        <v>4492</v>
      </c>
      <c r="CB232" s="340">
        <v>10</v>
      </c>
      <c r="CC232" s="249">
        <f>IF(ISBLANK(AL232),0,1)</f>
        <v>0</v>
      </c>
      <c r="CD232" s="414">
        <f>IF(ISBLANK(AM232),0,1)</f>
        <v>1</v>
      </c>
      <c r="CE232" s="414">
        <f>IF(ISBLANK(AN232),0,1)</f>
        <v>0</v>
      </c>
      <c r="CF232" s="414">
        <f>IF(ISBLANK(AO232),0,1)</f>
        <v>0</v>
      </c>
      <c r="CG232" s="414">
        <f>IF(ISBLANK(AP232),0,1)</f>
        <v>0</v>
      </c>
      <c r="CH232" s="436">
        <f>IF(ISBLANK(AQ232),0,1)</f>
        <v>0</v>
      </c>
      <c r="CI232" s="435">
        <f>IF($W232="Dropped","-",DAYS360(X232,Y232,TRUE)/360)</f>
        <v>0.90555555555555556</v>
      </c>
      <c r="CJ232" s="416">
        <f>IF(OR($W232="Pipeline",$W232="Dropped"),"-",IF(OR($AA232="-",$AA232="n/a"),"-",DAYS360(Y232,AA232,TRUE)/360))</f>
        <v>0.33888888888888891</v>
      </c>
      <c r="CK232" s="416">
        <f>IF(OR($W232="Pipeline",$W232="Dropped"),"-",IF($AC232="-","-",IF(OR($AA232="-",$AA232="n/a"),DAYS360(Y232,AC232,TRUE)/360,DAYS360(AA232,AC232,TRUE)/360)))</f>
        <v>3.9833333333333334</v>
      </c>
      <c r="CL232" s="416">
        <f>IF(OR($W232="Pipeline",$W232="Dropped"),"-",IF($AC232="-","-",DAYS360(X232,AC232,TRUE)/360))</f>
        <v>5.2277777777777779</v>
      </c>
      <c r="CM232" s="437">
        <f>IF(OR($W232="Pipeline",$W232="Dropped"),"-",IF($AC232="-","-",DAYS360(AB232,AC232,TRUE)/360))</f>
        <v>1.0833333333333333</v>
      </c>
      <c r="CN232" s="344">
        <f>IF(W232="Closed",IF(AC232="-","-",YEAR(AC232)),"-")</f>
        <v>2003</v>
      </c>
      <c r="CO232" s="344" t="str">
        <f>IF(W232="Closed",IF(OR(BE232="S",BE232="MS",BE232="HS"),"S",IF(OR(BE232="U",BE232="MU",BE232="HU"),"U",IF(OR(BE232="NA",BE232="NR",BE232="NV",BE232="?",BE232="#"),"NR","-"))),"-")</f>
        <v>U</v>
      </c>
      <c r="CP232" s="249">
        <v>0</v>
      </c>
      <c r="CQ232" s="414">
        <v>4</v>
      </c>
      <c r="CR232" s="414">
        <v>1</v>
      </c>
      <c r="CS232" s="414">
        <v>3</v>
      </c>
      <c r="CT232" s="414">
        <v>0</v>
      </c>
      <c r="CU232" s="436">
        <v>0</v>
      </c>
      <c r="CV232" s="432" t="str">
        <f>IF(OR(DC232="-",DC232="",DC232="n/a"),"-",HYPERLINK(DC232,"PAD"))</f>
        <v>PAD</v>
      </c>
      <c r="CW232" s="417" t="str">
        <f>IF(OR(DD232="-",DD232="",DD232="n/a"),"-",HYPERLINK(DD232,"ICR"))</f>
        <v>ICR</v>
      </c>
      <c r="CX232" s="438" t="str">
        <f>IF(OR(DE232="-",DE232="",DE232="n/a"),"-",HYPERLINK(DE232,"IEG"))</f>
        <v>IEG</v>
      </c>
      <c r="CY232" s="687" t="str">
        <f>IF(OR(DF232="-",DF232="",DF232="n/a"),"-",HYPERLINK(DF232,"PPAR"))</f>
        <v>-</v>
      </c>
      <c r="CZ232" s="665" t="str">
        <f>IF(OR(DG232="-",DG232="",DG232="n/a"),"-",HYPERLINK(DG232,"PCR"))</f>
        <v>-</v>
      </c>
      <c r="DA232" s="665" t="str">
        <f>IF(OR(DH232="-",DH232="",DH232="n/a"),"-",HYPERLINK(DH232,"PP"))</f>
        <v>-</v>
      </c>
      <c r="DB232" s="688" t="str">
        <f>IF(OR(DI232="-",DI232="",DI232="n/a"),"-",HYPERLINK(DI232,"TA"))</f>
        <v>-</v>
      </c>
      <c r="DC232" s="897" t="s">
        <v>11133</v>
      </c>
      <c r="DD232" s="897" t="s">
        <v>11134</v>
      </c>
      <c r="DE232" s="897" t="s">
        <v>11135</v>
      </c>
      <c r="DF232" s="897" t="s">
        <v>33</v>
      </c>
      <c r="DG232" s="897" t="s">
        <v>33</v>
      </c>
      <c r="DH232" s="897" t="s">
        <v>33</v>
      </c>
      <c r="DI232" s="897" t="s">
        <v>33</v>
      </c>
      <c r="DJ232" s="806"/>
    </row>
    <row r="233" spans="1:114" ht="14.1" customHeight="1" x14ac:dyDescent="0.25">
      <c r="A233" s="702">
        <f>ROW()-1</f>
        <v>232</v>
      </c>
      <c r="B233" s="710" t="s">
        <v>860</v>
      </c>
      <c r="C233" s="711" t="str">
        <f>HYPERLINK(E233,"OP")</f>
        <v>OP</v>
      </c>
      <c r="D233" s="711" t="str">
        <f>HYPERLINK(F233,"Prj")</f>
        <v>Prj</v>
      </c>
      <c r="E233" s="704" t="s">
        <v>6188</v>
      </c>
      <c r="F233" s="415" t="s">
        <v>6189</v>
      </c>
      <c r="G233" s="414" t="s">
        <v>33</v>
      </c>
      <c r="H233" s="414" t="s">
        <v>33</v>
      </c>
      <c r="I233" s="694" t="s">
        <v>33</v>
      </c>
      <c r="J233" s="699" t="s">
        <v>861</v>
      </c>
      <c r="K233" s="729" t="s">
        <v>33</v>
      </c>
      <c r="L233" s="693" t="s">
        <v>16</v>
      </c>
      <c r="M233" s="696" t="s">
        <v>58</v>
      </c>
      <c r="N233" s="732" t="s">
        <v>18</v>
      </c>
      <c r="O233" s="732" t="s">
        <v>30</v>
      </c>
      <c r="P233" s="1080" t="s">
        <v>1763</v>
      </c>
      <c r="Q233" s="1074" t="s">
        <v>33</v>
      </c>
      <c r="R233" s="698" t="s">
        <v>33</v>
      </c>
      <c r="S233" s="907" t="s">
        <v>3793</v>
      </c>
      <c r="T233" s="908" t="s">
        <v>3643</v>
      </c>
      <c r="U233" s="905" t="s">
        <v>586</v>
      </c>
      <c r="V233" s="905" t="s">
        <v>10452</v>
      </c>
      <c r="W233" s="1068" t="s">
        <v>1773</v>
      </c>
      <c r="X233" s="1064">
        <v>37435</v>
      </c>
      <c r="Y233" s="1066">
        <v>38055</v>
      </c>
      <c r="Z233" s="1046">
        <v>2004</v>
      </c>
      <c r="AA233" s="1064">
        <v>38071</v>
      </c>
      <c r="AB233" s="1065">
        <v>40117</v>
      </c>
      <c r="AC233" s="1066">
        <v>40847</v>
      </c>
      <c r="AD233" s="638">
        <v>0</v>
      </c>
      <c r="AE233" s="639">
        <v>78</v>
      </c>
      <c r="AF233" s="744">
        <v>0</v>
      </c>
      <c r="AG233" s="690">
        <v>78</v>
      </c>
      <c r="AH233" s="747">
        <v>10.001823</v>
      </c>
      <c r="AI233" s="744">
        <v>19</v>
      </c>
      <c r="AJ233" s="1099">
        <v>70.976467729999996</v>
      </c>
      <c r="AK233" s="1100">
        <v>73.799123199999997</v>
      </c>
      <c r="AL233" s="646"/>
      <c r="AM233" s="647"/>
      <c r="AN233" s="647">
        <v>2</v>
      </c>
      <c r="AO233" s="647"/>
      <c r="AP233" s="647"/>
      <c r="AQ233" s="648"/>
      <c r="AR233" s="779" t="s">
        <v>4101</v>
      </c>
      <c r="AS233" s="781">
        <f>AT233+AU233</f>
        <v>10.59</v>
      </c>
      <c r="AT233" s="781">
        <v>10.59</v>
      </c>
      <c r="AU233" s="782">
        <v>0</v>
      </c>
      <c r="AV233" s="686" t="s">
        <v>4102</v>
      </c>
      <c r="AW233" s="686" t="s">
        <v>58</v>
      </c>
      <c r="AX233" s="686" t="s">
        <v>2119</v>
      </c>
      <c r="AY233" s="819">
        <v>40846</v>
      </c>
      <c r="AZ233" s="721" t="s">
        <v>45</v>
      </c>
      <c r="BA233" s="721" t="s">
        <v>22</v>
      </c>
      <c r="BB233" s="625" t="s">
        <v>45</v>
      </c>
      <c r="BC233" s="626" t="s">
        <v>45</v>
      </c>
      <c r="BD233" s="633" t="s">
        <v>45</v>
      </c>
      <c r="BE233" s="834" t="s">
        <v>45</v>
      </c>
      <c r="BF233" s="835" t="s">
        <v>45</v>
      </c>
      <c r="BG233" s="836" t="s">
        <v>45</v>
      </c>
      <c r="BH233" s="905" t="s">
        <v>4503</v>
      </c>
      <c r="BI233" s="903" t="s">
        <v>4703</v>
      </c>
      <c r="BJ233" s="905" t="s">
        <v>4493</v>
      </c>
      <c r="BK233" s="903" t="s">
        <v>4705</v>
      </c>
      <c r="BL233" s="905" t="s">
        <v>4485</v>
      </c>
      <c r="BM233" s="903" t="s">
        <v>10472</v>
      </c>
      <c r="BN233" s="905" t="s">
        <v>4525</v>
      </c>
      <c r="BO233" s="903" t="s">
        <v>10476</v>
      </c>
      <c r="BP233" s="905" t="s">
        <v>0</v>
      </c>
      <c r="BQ233" s="903" t="s">
        <v>0</v>
      </c>
      <c r="BR233" s="909">
        <v>65</v>
      </c>
      <c r="BS233" s="903" t="s">
        <v>4509</v>
      </c>
      <c r="BT233" s="909">
        <v>26</v>
      </c>
      <c r="BU233" s="903" t="s">
        <v>4517</v>
      </c>
      <c r="BV233" s="909">
        <v>29</v>
      </c>
      <c r="BW233" s="903" t="s">
        <v>4497</v>
      </c>
      <c r="BX233" s="909">
        <v>88</v>
      </c>
      <c r="BY233" s="903" t="s">
        <v>4513</v>
      </c>
      <c r="BZ233" s="905" t="s">
        <v>0</v>
      </c>
      <c r="CA233" s="903" t="s">
        <v>4492</v>
      </c>
      <c r="CB233" s="340">
        <v>10</v>
      </c>
      <c r="CC233" s="249">
        <f>IF(ISBLANK(AL233),0,1)</f>
        <v>0</v>
      </c>
      <c r="CD233" s="414">
        <f>IF(ISBLANK(AM233),0,1)</f>
        <v>0</v>
      </c>
      <c r="CE233" s="414">
        <f>IF(ISBLANK(AN233),0,1)</f>
        <v>1</v>
      </c>
      <c r="CF233" s="414">
        <f>IF(ISBLANK(AO233),0,1)</f>
        <v>0</v>
      </c>
      <c r="CG233" s="414">
        <f>IF(ISBLANK(AP233),0,1)</f>
        <v>0</v>
      </c>
      <c r="CH233" s="436">
        <f>IF(ISBLANK(AQ233),0,1)</f>
        <v>0</v>
      </c>
      <c r="CI233" s="435">
        <f>IF($W233="Dropped","-",DAYS360(X233,Y233,TRUE)/360)</f>
        <v>1.6972222222222222</v>
      </c>
      <c r="CJ233" s="416">
        <f>IF(OR($W233="Pipeline",$W233="Dropped"),"-",IF(OR($AA233="-",$AA233="n/a"),"-",DAYS360(Y233,AA233,TRUE)/360))</f>
        <v>4.4444444444444446E-2</v>
      </c>
      <c r="CK233" s="416">
        <f>IF(OR($W233="Pipeline",$W233="Dropped"),"-",IF($AC233="-","-",IF(OR($AA233="-",$AA233="n/a"),DAYS360(Y233,AC233,TRUE)/360,DAYS360(AA233,AC233,TRUE)/360)))</f>
        <v>7.5972222222222223</v>
      </c>
      <c r="CL233" s="416">
        <f>IF(OR($W233="Pipeline",$W233="Dropped"),"-",IF($AC233="-","-",DAYS360(X233,AC233,TRUE)/360))</f>
        <v>9.3388888888888886</v>
      </c>
      <c r="CM233" s="437">
        <f>IF(OR($W233="Pipeline",$W233="Dropped"),"-",IF($AC233="-","-",DAYS360(AB233,AC233,TRUE)/360))</f>
        <v>2</v>
      </c>
      <c r="CN233" s="344">
        <f>IF(W233="Closed",IF(AC233="-","-",YEAR(AC233)),"-")</f>
        <v>2011</v>
      </c>
      <c r="CO233" s="344" t="str">
        <f>IF(W233="Closed",IF(OR(BE233="S",BE233="MS",BE233="HS"),"S",IF(OR(BE233="U",BE233="MU",BE233="HU"),"U",IF(OR(BE233="NA",BE233="NR",BE233="NV",BE233="?",BE233="#"),"NR","-"))),"-")</f>
        <v>U</v>
      </c>
      <c r="CP233" s="249">
        <v>4</v>
      </c>
      <c r="CQ233" s="414">
        <v>6</v>
      </c>
      <c r="CR233" s="414">
        <v>8</v>
      </c>
      <c r="CS233" s="414">
        <v>1</v>
      </c>
      <c r="CT233" s="414">
        <v>0</v>
      </c>
      <c r="CU233" s="436">
        <v>0</v>
      </c>
      <c r="CV233" s="432" t="str">
        <f>IF(OR(DC233="-",DC233="",DC233="n/a"),"-",HYPERLINK(DC233,"PAD"))</f>
        <v>PAD</v>
      </c>
      <c r="CW233" s="417" t="str">
        <f>IF(OR(DD233="-",DD233="",DD233="n/a"),"-",HYPERLINK(DD233,"ICR"))</f>
        <v>ICR</v>
      </c>
      <c r="CX233" s="438" t="str">
        <f>IF(OR(DE233="-",DE233="",DE233="n/a"),"-",HYPERLINK(DE233,"IEG"))</f>
        <v>IEG</v>
      </c>
      <c r="CY233" s="687" t="str">
        <f>IF(OR(DF233="-",DF233="",DF233="n/a"),"-",HYPERLINK(DF233,"PPAR"))</f>
        <v>-</v>
      </c>
      <c r="CZ233" s="665" t="str">
        <f>IF(OR(DG233="-",DG233="",DG233="n/a"),"-",HYPERLINK(DG233,"PCR"))</f>
        <v>-</v>
      </c>
      <c r="DA233" s="665" t="str">
        <f>IF(OR(DH233="-",DH233="",DH233="n/a"),"-",HYPERLINK(DH233,"PP"))</f>
        <v>PP</v>
      </c>
      <c r="DB233" s="688" t="str">
        <f>IF(OR(DI233="-",DI233="",DI233="n/a"),"-",HYPERLINK(DI233,"TA"))</f>
        <v>-</v>
      </c>
      <c r="DC233" s="897" t="s">
        <v>11136</v>
      </c>
      <c r="DD233" s="897" t="s">
        <v>11137</v>
      </c>
      <c r="DE233" s="897" t="s">
        <v>11138</v>
      </c>
      <c r="DF233" s="897" t="s">
        <v>33</v>
      </c>
      <c r="DG233" s="897" t="s">
        <v>33</v>
      </c>
      <c r="DH233" s="897" t="s">
        <v>13893</v>
      </c>
      <c r="DI233" s="897" t="s">
        <v>33</v>
      </c>
      <c r="DJ233" s="806"/>
    </row>
    <row r="234" spans="1:114" ht="14.1" customHeight="1" x14ac:dyDescent="0.25">
      <c r="A234" s="702">
        <f>ROW()-1</f>
        <v>233</v>
      </c>
      <c r="B234" s="713" t="s">
        <v>9416</v>
      </c>
      <c r="C234" s="711" t="str">
        <f>HYPERLINK(E234,"OP")</f>
        <v>OP</v>
      </c>
      <c r="D234" s="711" t="str">
        <f>HYPERLINK(F234,"Prj")</f>
        <v>Prj</v>
      </c>
      <c r="E234" s="705" t="s">
        <v>9748</v>
      </c>
      <c r="F234" s="424" t="s">
        <v>9749</v>
      </c>
      <c r="G234" s="414" t="s">
        <v>33</v>
      </c>
      <c r="H234" s="414" t="s">
        <v>33</v>
      </c>
      <c r="I234" s="694" t="s">
        <v>33</v>
      </c>
      <c r="J234" s="695" t="s">
        <v>9577</v>
      </c>
      <c r="K234" s="727" t="s">
        <v>33</v>
      </c>
      <c r="L234" s="735" t="s">
        <v>245</v>
      </c>
      <c r="M234" s="695" t="s">
        <v>255</v>
      </c>
      <c r="N234" s="735" t="s">
        <v>18</v>
      </c>
      <c r="O234" s="735" t="s">
        <v>30</v>
      </c>
      <c r="P234" s="1080" t="s">
        <v>1761</v>
      </c>
      <c r="Q234" s="1074" t="s">
        <v>33</v>
      </c>
      <c r="R234" s="698" t="s">
        <v>33</v>
      </c>
      <c r="S234" s="1041" t="s">
        <v>33</v>
      </c>
      <c r="T234" s="908" t="s">
        <v>9578</v>
      </c>
      <c r="U234" s="905" t="s">
        <v>731</v>
      </c>
      <c r="V234" s="905" t="s">
        <v>1774</v>
      </c>
      <c r="W234" s="1068" t="s">
        <v>1773</v>
      </c>
      <c r="X234" s="1064">
        <v>36664</v>
      </c>
      <c r="Y234" s="1066">
        <v>37306</v>
      </c>
      <c r="Z234" s="1046">
        <v>2002</v>
      </c>
      <c r="AA234" s="1064">
        <v>37342</v>
      </c>
      <c r="AB234" s="1065">
        <v>39386</v>
      </c>
      <c r="AC234" s="1066">
        <v>40847</v>
      </c>
      <c r="AD234" s="638">
        <v>0</v>
      </c>
      <c r="AE234" s="745">
        <v>149.19999999999999</v>
      </c>
      <c r="AF234" s="744">
        <v>0</v>
      </c>
      <c r="AG234" s="690">
        <v>149.19999999999999</v>
      </c>
      <c r="AH234" s="747">
        <v>0</v>
      </c>
      <c r="AI234" s="744">
        <v>0</v>
      </c>
      <c r="AJ234" s="1103">
        <v>101.99964341</v>
      </c>
      <c r="AK234" s="1104">
        <v>130.9870679</v>
      </c>
      <c r="AL234" s="646"/>
      <c r="AM234" s="647"/>
      <c r="AN234" s="647">
        <v>12</v>
      </c>
      <c r="AO234" s="647"/>
      <c r="AP234" s="647"/>
      <c r="AQ234" s="648"/>
      <c r="AR234" s="778" t="s">
        <v>9940</v>
      </c>
      <c r="AS234" s="649">
        <v>21.4</v>
      </c>
      <c r="AT234" s="649">
        <v>21.4</v>
      </c>
      <c r="AU234" s="650">
        <v>0</v>
      </c>
      <c r="AV234" s="734" t="s">
        <v>9941</v>
      </c>
      <c r="AW234" s="695" t="s">
        <v>3577</v>
      </c>
      <c r="AX234" s="695" t="s">
        <v>9579</v>
      </c>
      <c r="AY234" s="822">
        <v>40916</v>
      </c>
      <c r="AZ234" s="735" t="s">
        <v>22</v>
      </c>
      <c r="BA234" s="735" t="s">
        <v>22</v>
      </c>
      <c r="BB234" s="843" t="s">
        <v>22</v>
      </c>
      <c r="BC234" s="844" t="s">
        <v>22</v>
      </c>
      <c r="BD234" s="845" t="s">
        <v>22</v>
      </c>
      <c r="BE234" s="857" t="s">
        <v>22</v>
      </c>
      <c r="BF234" s="858" t="s">
        <v>22</v>
      </c>
      <c r="BG234" s="859" t="s">
        <v>45</v>
      </c>
      <c r="BH234" s="905" t="s">
        <v>4603</v>
      </c>
      <c r="BI234" s="903" t="s">
        <v>4604</v>
      </c>
      <c r="BJ234" s="905" t="s">
        <v>4525</v>
      </c>
      <c r="BK234" s="903" t="s">
        <v>10476</v>
      </c>
      <c r="BL234" s="905" t="s">
        <v>4634</v>
      </c>
      <c r="BM234" s="903" t="s">
        <v>4635</v>
      </c>
      <c r="BN234" s="905" t="s">
        <v>13077</v>
      </c>
      <c r="BO234" s="903" t="s">
        <v>9680</v>
      </c>
      <c r="BP234" s="905" t="s">
        <v>4584</v>
      </c>
      <c r="BQ234" s="903" t="s">
        <v>4585</v>
      </c>
      <c r="BR234" s="909">
        <v>79</v>
      </c>
      <c r="BS234" s="903" t="s">
        <v>4582</v>
      </c>
      <c r="BT234" s="909">
        <v>85</v>
      </c>
      <c r="BU234" s="903" t="s">
        <v>4601</v>
      </c>
      <c r="BV234" s="909">
        <v>78</v>
      </c>
      <c r="BW234" s="903" t="s">
        <v>4511</v>
      </c>
      <c r="BX234" s="909">
        <v>25</v>
      </c>
      <c r="BY234" s="903" t="s">
        <v>4489</v>
      </c>
      <c r="BZ234" s="905" t="s">
        <v>0</v>
      </c>
      <c r="CA234" s="903" t="s">
        <v>4492</v>
      </c>
      <c r="CB234" s="340">
        <v>10</v>
      </c>
      <c r="CC234" s="249">
        <f>IF(ISBLANK(AL234),0,1)</f>
        <v>0</v>
      </c>
      <c r="CD234" s="414">
        <f>IF(ISBLANK(AM234),0,1)</f>
        <v>0</v>
      </c>
      <c r="CE234" s="414">
        <f>IF(ISBLANK(AN234),0,1)</f>
        <v>1</v>
      </c>
      <c r="CF234" s="414">
        <f>IF(ISBLANK(AO234),0,1)</f>
        <v>0</v>
      </c>
      <c r="CG234" s="414">
        <f>IF(ISBLANK(AP234),0,1)</f>
        <v>0</v>
      </c>
      <c r="CH234" s="436">
        <f>IF(ISBLANK(AQ234),0,1)</f>
        <v>0</v>
      </c>
      <c r="CI234" s="435">
        <f>IF($W234="Dropped","-",DAYS360(X234,Y234,TRUE)/360)</f>
        <v>1.7527777777777778</v>
      </c>
      <c r="CJ234" s="416">
        <f>IF(OR($W234="Pipeline",$W234="Dropped"),"-",IF(OR($AA234="-",$AA234="n/a"),"-",DAYS360(Y234,AA234,TRUE)/360))</f>
        <v>0.10555555555555556</v>
      </c>
      <c r="CK234" s="416">
        <f>IF(OR($W234="Pipeline",$W234="Dropped"),"-",IF($AC234="-","-",IF(OR($AA234="-",$AA234="n/a"),DAYS360(Y234,AC234,TRUE)/360,DAYS360(AA234,AC234,TRUE)/360)))</f>
        <v>9.5916666666666668</v>
      </c>
      <c r="CL234" s="416">
        <f>IF(OR($W234="Pipeline",$W234="Dropped"),"-",IF($AC234="-","-",DAYS360(X234,AC234,TRUE)/360))</f>
        <v>11.45</v>
      </c>
      <c r="CM234" s="437">
        <f>IF(OR($W234="Pipeline",$W234="Dropped"),"-",IF($AC234="-","-",DAYS360(AB234,AC234,TRUE)/360))</f>
        <v>4</v>
      </c>
      <c r="CN234" s="344">
        <f>IF(W234="Closed",IF(AC234="-","-",YEAR(AC234)),"-")</f>
        <v>2011</v>
      </c>
      <c r="CO234" s="344" t="str">
        <f>IF(W234="Closed",IF(OR(BE234="S",BE234="MS",BE234="HS"),"S",IF(OR(BE234="U",BE234="MU",BE234="HU"),"U",IF(OR(BE234="NA",BE234="NR",BE234="NV",BE234="?",BE234="#"),"NR","-"))),"-")</f>
        <v>S</v>
      </c>
      <c r="CP234" s="249">
        <v>7</v>
      </c>
      <c r="CQ234" s="414">
        <v>6</v>
      </c>
      <c r="CR234" s="414">
        <v>9</v>
      </c>
      <c r="CS234" s="414">
        <v>1</v>
      </c>
      <c r="CT234" s="414">
        <v>0</v>
      </c>
      <c r="CU234" s="436">
        <v>0</v>
      </c>
      <c r="CV234" s="432" t="str">
        <f>IF(OR(DC234="-",DC234="",DC234="n/a"),"-",HYPERLINK(DC234,"PAD"))</f>
        <v>PAD</v>
      </c>
      <c r="CW234" s="417" t="str">
        <f>IF(OR(DD234="-",DD234="",DD234="n/a"),"-",HYPERLINK(DD234,"ICR"))</f>
        <v>ICR</v>
      </c>
      <c r="CX234" s="438" t="str">
        <f>IF(OR(DE234="-",DE234="",DE234="n/a"),"-",HYPERLINK(DE234,"IEG"))</f>
        <v>IEG</v>
      </c>
      <c r="CY234" s="687" t="str">
        <f>IF(OR(DF234="-",DF234="",DF234="n/a"),"-",HYPERLINK(DF234,"PPAR"))</f>
        <v>-</v>
      </c>
      <c r="CZ234" s="665" t="str">
        <f>IF(OR(DG234="-",DG234="",DG234="n/a"),"-",HYPERLINK(DG234,"PCR"))</f>
        <v>-</v>
      </c>
      <c r="DA234" s="665" t="str">
        <f>IF(OR(DH234="-",DH234="",DH234="n/a"),"-",HYPERLINK(DH234,"PP"))</f>
        <v>PP</v>
      </c>
      <c r="DB234" s="688" t="str">
        <f>IF(OR(DI234="-",DI234="",DI234="n/a"),"-",HYPERLINK(DI234,"TA"))</f>
        <v>-</v>
      </c>
      <c r="DC234" s="897" t="s">
        <v>11139</v>
      </c>
      <c r="DD234" s="897" t="s">
        <v>11140</v>
      </c>
      <c r="DE234" s="897" t="s">
        <v>11141</v>
      </c>
      <c r="DF234" s="897" t="s">
        <v>33</v>
      </c>
      <c r="DG234" s="897" t="s">
        <v>33</v>
      </c>
      <c r="DH234" s="897" t="s">
        <v>11142</v>
      </c>
      <c r="DI234" s="897" t="s">
        <v>33</v>
      </c>
      <c r="DJ234" s="806"/>
    </row>
    <row r="235" spans="1:114" ht="14.1" customHeight="1" x14ac:dyDescent="0.25">
      <c r="A235" s="703">
        <f>ROW()-1</f>
        <v>234</v>
      </c>
      <c r="B235" s="713" t="s">
        <v>7857</v>
      </c>
      <c r="C235" s="711" t="str">
        <f>HYPERLINK(E235,"OP")</f>
        <v>OP</v>
      </c>
      <c r="D235" s="711" t="str">
        <f>HYPERLINK(F235,"Prj")</f>
        <v>Prj</v>
      </c>
      <c r="E235" s="631" t="s">
        <v>8611</v>
      </c>
      <c r="F235" s="413" t="s">
        <v>8612</v>
      </c>
      <c r="G235" s="414" t="s">
        <v>33</v>
      </c>
      <c r="H235" s="414" t="s">
        <v>33</v>
      </c>
      <c r="I235" s="694" t="s">
        <v>33</v>
      </c>
      <c r="J235" s="697" t="s">
        <v>7858</v>
      </c>
      <c r="K235" s="727" t="s">
        <v>33</v>
      </c>
      <c r="L235" s="736" t="s">
        <v>245</v>
      </c>
      <c r="M235" s="697" t="s">
        <v>255</v>
      </c>
      <c r="N235" s="736" t="s">
        <v>18</v>
      </c>
      <c r="O235" s="736" t="s">
        <v>30</v>
      </c>
      <c r="P235" s="1080" t="s">
        <v>36</v>
      </c>
      <c r="Q235" s="1074" t="s">
        <v>33</v>
      </c>
      <c r="R235" s="698" t="s">
        <v>33</v>
      </c>
      <c r="S235" s="1041" t="s">
        <v>33</v>
      </c>
      <c r="T235" s="908" t="s">
        <v>7811</v>
      </c>
      <c r="U235" s="905" t="s">
        <v>731</v>
      </c>
      <c r="V235" s="905" t="s">
        <v>1415</v>
      </c>
      <c r="W235" s="1068" t="s">
        <v>1773</v>
      </c>
      <c r="X235" s="1064">
        <v>35485</v>
      </c>
      <c r="Y235" s="1066">
        <v>36137</v>
      </c>
      <c r="Z235" s="1046">
        <v>1999</v>
      </c>
      <c r="AA235" s="1064">
        <v>36215</v>
      </c>
      <c r="AB235" s="1065">
        <v>38442</v>
      </c>
      <c r="AC235" s="1066">
        <v>38686</v>
      </c>
      <c r="AD235" s="1049">
        <v>0</v>
      </c>
      <c r="AE235" s="746">
        <v>134</v>
      </c>
      <c r="AF235" s="744">
        <v>0</v>
      </c>
      <c r="AG235" s="690">
        <v>134</v>
      </c>
      <c r="AH235" s="747" t="s">
        <v>33</v>
      </c>
      <c r="AI235" s="744">
        <v>0</v>
      </c>
      <c r="AJ235" s="1101">
        <v>98.992743579999996</v>
      </c>
      <c r="AK235" s="1102">
        <v>104.41804068</v>
      </c>
      <c r="AL235" s="1085"/>
      <c r="AM235" s="632"/>
      <c r="AN235" s="632">
        <v>3</v>
      </c>
      <c r="AO235" s="632"/>
      <c r="AP235" s="632"/>
      <c r="AQ235" s="757"/>
      <c r="AR235" s="778" t="s">
        <v>9198</v>
      </c>
      <c r="AS235" s="784">
        <f>AT235+AU235</f>
        <v>13</v>
      </c>
      <c r="AT235" s="784">
        <v>13</v>
      </c>
      <c r="AU235" s="785">
        <v>0</v>
      </c>
      <c r="AV235" s="734" t="s">
        <v>4257</v>
      </c>
      <c r="AW235" s="697" t="s">
        <v>3577</v>
      </c>
      <c r="AX235" s="697" t="s">
        <v>7859</v>
      </c>
      <c r="AY235" s="823">
        <v>38741</v>
      </c>
      <c r="AZ235" s="736" t="s">
        <v>22</v>
      </c>
      <c r="BA235" s="736" t="s">
        <v>22</v>
      </c>
      <c r="BB235" s="840" t="s">
        <v>26</v>
      </c>
      <c r="BC235" s="841" t="s">
        <v>26</v>
      </c>
      <c r="BD235" s="846" t="s">
        <v>33</v>
      </c>
      <c r="BE235" s="837" t="s">
        <v>22</v>
      </c>
      <c r="BF235" s="838" t="s">
        <v>26</v>
      </c>
      <c r="BG235" s="839" t="s">
        <v>26</v>
      </c>
      <c r="BH235" s="905" t="s">
        <v>13072</v>
      </c>
      <c r="BI235" s="903" t="s">
        <v>4508</v>
      </c>
      <c r="BJ235" s="905" t="s">
        <v>4525</v>
      </c>
      <c r="BK235" s="903" t="s">
        <v>10476</v>
      </c>
      <c r="BL235" s="905" t="s">
        <v>0</v>
      </c>
      <c r="BM235" s="903" t="s">
        <v>0</v>
      </c>
      <c r="BN235" s="905" t="s">
        <v>0</v>
      </c>
      <c r="BO235" s="903" t="s">
        <v>0</v>
      </c>
      <c r="BP235" s="905" t="s">
        <v>0</v>
      </c>
      <c r="BQ235" s="903" t="s">
        <v>0</v>
      </c>
      <c r="BR235" s="909">
        <v>67</v>
      </c>
      <c r="BS235" s="903" t="s">
        <v>4577</v>
      </c>
      <c r="BT235" s="909">
        <v>92</v>
      </c>
      <c r="BU235" s="903" t="s">
        <v>4597</v>
      </c>
      <c r="BV235" s="909">
        <v>60</v>
      </c>
      <c r="BW235" s="903" t="s">
        <v>4531</v>
      </c>
      <c r="BX235" s="909">
        <v>59</v>
      </c>
      <c r="BY235" s="903" t="s">
        <v>4510</v>
      </c>
      <c r="BZ235" s="909">
        <v>93</v>
      </c>
      <c r="CA235" s="903" t="s">
        <v>4651</v>
      </c>
      <c r="CB235" s="340">
        <v>10</v>
      </c>
      <c r="CC235" s="249">
        <f>IF(ISBLANK(AL235),0,1)</f>
        <v>0</v>
      </c>
      <c r="CD235" s="414">
        <f>IF(ISBLANK(AM235),0,1)</f>
        <v>0</v>
      </c>
      <c r="CE235" s="414">
        <f>IF(ISBLANK(AN235),0,1)</f>
        <v>1</v>
      </c>
      <c r="CF235" s="414">
        <f>IF(ISBLANK(AO235),0,1)</f>
        <v>0</v>
      </c>
      <c r="CG235" s="414">
        <f>IF(ISBLANK(AP235),0,1)</f>
        <v>0</v>
      </c>
      <c r="CH235" s="436">
        <f>IF(ISBLANK(AQ235),0,1)</f>
        <v>0</v>
      </c>
      <c r="CI235" s="435">
        <f>IF($W235="Dropped","-",DAYS360(X235,Y235,TRUE)/360)</f>
        <v>1.788888888888889</v>
      </c>
      <c r="CJ235" s="416">
        <f>IF(OR($W235="Pipeline",$W235="Dropped"),"-",IF(OR($AA235="-",$AA235="n/a"),"-",DAYS360(Y235,AA235,TRUE)/360))</f>
        <v>0.21111111111111111</v>
      </c>
      <c r="CK235" s="416">
        <f>IF(OR($W235="Pipeline",$W235="Dropped"),"-",IF($AC235="-","-",IF(OR($AA235="-",$AA235="n/a"),DAYS360(Y235,AC235,TRUE)/360,DAYS360(AA235,AC235,TRUE)/360)))</f>
        <v>6.7666666666666666</v>
      </c>
      <c r="CL235" s="416">
        <f>IF(OR($W235="Pipeline",$W235="Dropped"),"-",IF($AC235="-","-",DAYS360(X235,AC235,TRUE)/360))</f>
        <v>8.7666666666666675</v>
      </c>
      <c r="CM235" s="437">
        <f>IF(OR($W235="Pipeline",$W235="Dropped"),"-",IF($AC235="-","-",DAYS360(AB235,AC235,TRUE)/360))</f>
        <v>0.66666666666666663</v>
      </c>
      <c r="CN235" s="344">
        <f>IF(W235="Closed",IF(AC235="-","-",YEAR(AC235)),"-")</f>
        <v>2005</v>
      </c>
      <c r="CO235" s="344" t="str">
        <f>IF(W235="Closed",IF(OR(BE235="S",BE235="MS",BE235="HS"),"S",IF(OR(BE235="U",BE235="MU",BE235="HU"),"U",IF(OR(BE235="NA",BE235="NR",BE235="NV",BE235="?",BE235="#"),"NR","-"))),"-")</f>
        <v>S</v>
      </c>
      <c r="CP235" s="249">
        <v>3</v>
      </c>
      <c r="CQ235" s="414">
        <v>2</v>
      </c>
      <c r="CR235" s="414">
        <v>5</v>
      </c>
      <c r="CS235" s="414">
        <v>0</v>
      </c>
      <c r="CT235" s="414">
        <v>0</v>
      </c>
      <c r="CU235" s="436">
        <v>0</v>
      </c>
      <c r="CV235" s="432" t="str">
        <f>IF(OR(DC235="-",DC235="",DC235="n/a"),"-",HYPERLINK(DC235,"PAD"))</f>
        <v>PAD</v>
      </c>
      <c r="CW235" s="417" t="str">
        <f>IF(OR(DD235="-",DD235="",DD235="n/a"),"-",HYPERLINK(DD235,"ICR"))</f>
        <v>ICR</v>
      </c>
      <c r="CX235" s="438" t="str">
        <f>IF(OR(DE235="-",DE235="",DE235="n/a"),"-",HYPERLINK(DE235,"IEG"))</f>
        <v>IEG</v>
      </c>
      <c r="CY235" s="687" t="str">
        <f>IF(OR(DF235="-",DF235="",DF235="n/a"),"-",HYPERLINK(DF235,"PPAR"))</f>
        <v>-</v>
      </c>
      <c r="CZ235" s="665" t="str">
        <f>IF(OR(DG235="-",DG235="",DG235="n/a"),"-",HYPERLINK(DG235,"PCR"))</f>
        <v>-</v>
      </c>
      <c r="DA235" s="665" t="str">
        <f>IF(OR(DH235="-",DH235="",DH235="n/a"),"-",HYPERLINK(DH235,"PP"))</f>
        <v>-</v>
      </c>
      <c r="DB235" s="688" t="str">
        <f>IF(OR(DI235="-",DI235="",DI235="n/a"),"-",HYPERLINK(DI235,"TA"))</f>
        <v>-</v>
      </c>
      <c r="DC235" s="897" t="s">
        <v>11143</v>
      </c>
      <c r="DD235" s="897" t="s">
        <v>11144</v>
      </c>
      <c r="DE235" s="897" t="s">
        <v>11145</v>
      </c>
      <c r="DF235" s="897" t="s">
        <v>33</v>
      </c>
      <c r="DG235" s="897" t="s">
        <v>33</v>
      </c>
      <c r="DH235" s="897" t="s">
        <v>33</v>
      </c>
      <c r="DI235" s="897" t="s">
        <v>33</v>
      </c>
      <c r="DJ235" s="806"/>
    </row>
    <row r="236" spans="1:114" ht="14.1" customHeight="1" x14ac:dyDescent="0.25">
      <c r="A236" s="702">
        <f>ROW()-1</f>
        <v>235</v>
      </c>
      <c r="B236" s="713" t="s">
        <v>7749</v>
      </c>
      <c r="C236" s="711" t="str">
        <f>HYPERLINK(E236,"OP")</f>
        <v>OP</v>
      </c>
      <c r="D236" s="711" t="str">
        <f>HYPERLINK(F236,"Prj")</f>
        <v>Prj</v>
      </c>
      <c r="E236" s="631" t="s">
        <v>8547</v>
      </c>
      <c r="F236" s="413" t="s">
        <v>8548</v>
      </c>
      <c r="G236" s="414" t="s">
        <v>33</v>
      </c>
      <c r="H236" s="414" t="s">
        <v>33</v>
      </c>
      <c r="I236" s="694" t="s">
        <v>33</v>
      </c>
      <c r="J236" s="697" t="s">
        <v>7750</v>
      </c>
      <c r="K236" s="727" t="s">
        <v>33</v>
      </c>
      <c r="L236" s="736" t="s">
        <v>245</v>
      </c>
      <c r="M236" s="697" t="s">
        <v>255</v>
      </c>
      <c r="N236" s="736" t="s">
        <v>18</v>
      </c>
      <c r="O236" s="736" t="s">
        <v>30</v>
      </c>
      <c r="P236" s="1080" t="s">
        <v>36</v>
      </c>
      <c r="Q236" s="1074" t="s">
        <v>33</v>
      </c>
      <c r="R236" s="698" t="s">
        <v>3565</v>
      </c>
      <c r="S236" s="1041" t="s">
        <v>33</v>
      </c>
      <c r="T236" s="908" t="s">
        <v>7641</v>
      </c>
      <c r="U236" s="905" t="s">
        <v>731</v>
      </c>
      <c r="V236" s="905" t="s">
        <v>1415</v>
      </c>
      <c r="W236" s="1068" t="s">
        <v>1773</v>
      </c>
      <c r="X236" s="1064">
        <v>37211</v>
      </c>
      <c r="Y236" s="1066">
        <v>38057</v>
      </c>
      <c r="Z236" s="1046">
        <v>2004</v>
      </c>
      <c r="AA236" s="1064">
        <v>38189</v>
      </c>
      <c r="AB236" s="1065">
        <v>40086</v>
      </c>
      <c r="AC236" s="1066">
        <v>40816</v>
      </c>
      <c r="AD236" s="1049">
        <v>0</v>
      </c>
      <c r="AE236" s="746">
        <v>89</v>
      </c>
      <c r="AF236" s="744">
        <v>0</v>
      </c>
      <c r="AG236" s="690">
        <v>89</v>
      </c>
      <c r="AH236" s="747">
        <v>16.98</v>
      </c>
      <c r="AI236" s="744">
        <v>0</v>
      </c>
      <c r="AJ236" s="1101">
        <v>75.763635410000006</v>
      </c>
      <c r="AK236" s="1102">
        <v>80.441984160000004</v>
      </c>
      <c r="AL236" s="1085"/>
      <c r="AM236" s="632"/>
      <c r="AN236" s="632">
        <v>3</v>
      </c>
      <c r="AO236" s="632"/>
      <c r="AP236" s="632"/>
      <c r="AQ236" s="757"/>
      <c r="AR236" s="778" t="s">
        <v>9199</v>
      </c>
      <c r="AS236" s="784">
        <f>AT236+AU236</f>
        <v>18.440000000000001</v>
      </c>
      <c r="AT236" s="784">
        <v>18.440000000000001</v>
      </c>
      <c r="AU236" s="785">
        <v>0</v>
      </c>
      <c r="AV236" s="734" t="s">
        <v>9097</v>
      </c>
      <c r="AW236" s="697" t="s">
        <v>3577</v>
      </c>
      <c r="AX236" s="697" t="s">
        <v>7751</v>
      </c>
      <c r="AY236" s="823">
        <v>40911</v>
      </c>
      <c r="AZ236" s="736" t="s">
        <v>22</v>
      </c>
      <c r="BA236" s="736" t="s">
        <v>22</v>
      </c>
      <c r="BB236" s="840" t="s">
        <v>22</v>
      </c>
      <c r="BC236" s="841" t="s">
        <v>22</v>
      </c>
      <c r="BD236" s="842" t="s">
        <v>22</v>
      </c>
      <c r="BE236" s="837" t="s">
        <v>22</v>
      </c>
      <c r="BF236" s="838" t="s">
        <v>22</v>
      </c>
      <c r="BG236" s="839" t="s">
        <v>22</v>
      </c>
      <c r="BH236" s="905" t="s">
        <v>13072</v>
      </c>
      <c r="BI236" s="903" t="s">
        <v>4508</v>
      </c>
      <c r="BJ236" s="905" t="s">
        <v>13077</v>
      </c>
      <c r="BK236" s="903" t="s">
        <v>9680</v>
      </c>
      <c r="BL236" s="905" t="s">
        <v>4712</v>
      </c>
      <c r="BM236" s="903" t="s">
        <v>10486</v>
      </c>
      <c r="BN236" s="905" t="s">
        <v>13075</v>
      </c>
      <c r="BO236" s="903" t="s">
        <v>13771</v>
      </c>
      <c r="BP236" s="905" t="s">
        <v>4525</v>
      </c>
      <c r="BQ236" s="903" t="s">
        <v>10476</v>
      </c>
      <c r="BR236" s="909">
        <v>67</v>
      </c>
      <c r="BS236" s="903" t="s">
        <v>4577</v>
      </c>
      <c r="BT236" s="909">
        <v>63</v>
      </c>
      <c r="BU236" s="903" t="s">
        <v>4512</v>
      </c>
      <c r="BV236" s="909">
        <v>64</v>
      </c>
      <c r="BW236" s="903" t="s">
        <v>4625</v>
      </c>
      <c r="BX236" s="909">
        <v>69</v>
      </c>
      <c r="BY236" s="903" t="s">
        <v>4598</v>
      </c>
      <c r="BZ236" s="905" t="s">
        <v>0</v>
      </c>
      <c r="CA236" s="903" t="s">
        <v>4492</v>
      </c>
      <c r="CB236" s="340">
        <v>10</v>
      </c>
      <c r="CC236" s="249">
        <f>IF(ISBLANK(AL236),0,1)</f>
        <v>0</v>
      </c>
      <c r="CD236" s="414">
        <f>IF(ISBLANK(AM236),0,1)</f>
        <v>0</v>
      </c>
      <c r="CE236" s="414">
        <f>IF(ISBLANK(AN236),0,1)</f>
        <v>1</v>
      </c>
      <c r="CF236" s="414">
        <f>IF(ISBLANK(AO236),0,1)</f>
        <v>0</v>
      </c>
      <c r="CG236" s="414">
        <f>IF(ISBLANK(AP236),0,1)</f>
        <v>0</v>
      </c>
      <c r="CH236" s="436">
        <f>IF(ISBLANK(AQ236),0,1)</f>
        <v>0</v>
      </c>
      <c r="CI236" s="435">
        <f>IF($W236="Dropped","-",DAYS360(X236,Y236,TRUE)/360)</f>
        <v>2.3194444444444446</v>
      </c>
      <c r="CJ236" s="416">
        <f>IF(OR($W236="Pipeline",$W236="Dropped"),"-",IF(OR($AA236="-",$AA236="n/a"),"-",DAYS360(Y236,AA236,TRUE)/360))</f>
        <v>0.3611111111111111</v>
      </c>
      <c r="CK236" s="416">
        <f>IF(OR($W236="Pipeline",$W236="Dropped"),"-",IF($AC236="-","-",IF(OR($AA236="-",$AA236="n/a"),DAYS360(Y236,AC236,TRUE)/360,DAYS360(AA236,AC236,TRUE)/360)))</f>
        <v>7.1916666666666664</v>
      </c>
      <c r="CL236" s="416">
        <f>IF(OR($W236="Pipeline",$W236="Dropped"),"-",IF($AC236="-","-",DAYS360(X236,AC236,TRUE)/360))</f>
        <v>9.8722222222222218</v>
      </c>
      <c r="CM236" s="437">
        <f>IF(OR($W236="Pipeline",$W236="Dropped"),"-",IF($AC236="-","-",DAYS360(AB236,AC236,TRUE)/360))</f>
        <v>2</v>
      </c>
      <c r="CN236" s="344">
        <f>IF(W236="Closed",IF(AC236="-","-",YEAR(AC236)),"-")</f>
        <v>2011</v>
      </c>
      <c r="CO236" s="344" t="str">
        <f>IF(W236="Closed",IF(OR(BE236="S",BE236="MS",BE236="HS"),"S",IF(OR(BE236="U",BE236="MU",BE236="HU"),"U",IF(OR(BE236="NA",BE236="NR",BE236="NV",BE236="?",BE236="#"),"NR","-"))),"-")</f>
        <v>S</v>
      </c>
      <c r="CP236" s="249">
        <v>3</v>
      </c>
      <c r="CQ236" s="414">
        <v>0</v>
      </c>
      <c r="CR236" s="414">
        <v>9</v>
      </c>
      <c r="CS236" s="414">
        <v>1</v>
      </c>
      <c r="CT236" s="414">
        <v>0</v>
      </c>
      <c r="CU236" s="436">
        <v>0</v>
      </c>
      <c r="CV236" s="432" t="str">
        <f>IF(OR(DC236="-",DC236="",DC236="n/a"),"-",HYPERLINK(DC236,"PAD"))</f>
        <v>PAD</v>
      </c>
      <c r="CW236" s="417" t="str">
        <f>IF(OR(DD236="-",DD236="",DD236="n/a"),"-",HYPERLINK(DD236,"ICR"))</f>
        <v>ICR</v>
      </c>
      <c r="CX236" s="438" t="str">
        <f>IF(OR(DE236="-",DE236="",DE236="n/a"),"-",HYPERLINK(DE236,"IEG"))</f>
        <v>IEG</v>
      </c>
      <c r="CY236" s="687" t="str">
        <f>IF(OR(DF236="-",DF236="",DF236="n/a"),"-",HYPERLINK(DF236,"PPAR"))</f>
        <v>-</v>
      </c>
      <c r="CZ236" s="665" t="str">
        <f>IF(OR(DG236="-",DG236="",DG236="n/a"),"-",HYPERLINK(DG236,"PCR"))</f>
        <v>-</v>
      </c>
      <c r="DA236" s="665" t="str">
        <f>IF(OR(DH236="-",DH236="",DH236="n/a"),"-",HYPERLINK(DH236,"PP"))</f>
        <v>PP</v>
      </c>
      <c r="DB236" s="688" t="str">
        <f>IF(OR(DI236="-",DI236="",DI236="n/a"),"-",HYPERLINK(DI236,"TA"))</f>
        <v>-</v>
      </c>
      <c r="DC236" s="897" t="s">
        <v>11146</v>
      </c>
      <c r="DD236" s="897" t="s">
        <v>11147</v>
      </c>
      <c r="DE236" s="897" t="s">
        <v>11148</v>
      </c>
      <c r="DF236" s="897" t="s">
        <v>33</v>
      </c>
      <c r="DG236" s="897" t="s">
        <v>33</v>
      </c>
      <c r="DH236" s="897" t="s">
        <v>11149</v>
      </c>
      <c r="DI236" s="897" t="s">
        <v>33</v>
      </c>
      <c r="DJ236" s="806"/>
    </row>
    <row r="237" spans="1:114" ht="14.1" customHeight="1" x14ac:dyDescent="0.25">
      <c r="A237" s="702">
        <f>ROW()-1</f>
        <v>236</v>
      </c>
      <c r="B237" s="713" t="s">
        <v>7812</v>
      </c>
      <c r="C237" s="711" t="str">
        <f>HYPERLINK(E237,"OP")</f>
        <v>OP</v>
      </c>
      <c r="D237" s="711" t="str">
        <f>HYPERLINK(F237,"Prj")</f>
        <v>Prj</v>
      </c>
      <c r="E237" s="631" t="s">
        <v>8583</v>
      </c>
      <c r="F237" s="413" t="s">
        <v>8584</v>
      </c>
      <c r="G237" s="414" t="s">
        <v>33</v>
      </c>
      <c r="H237" s="414" t="s">
        <v>33</v>
      </c>
      <c r="I237" s="694" t="s">
        <v>33</v>
      </c>
      <c r="J237" s="697" t="s">
        <v>7813</v>
      </c>
      <c r="K237" s="727" t="s">
        <v>33</v>
      </c>
      <c r="L237" s="736" t="s">
        <v>245</v>
      </c>
      <c r="M237" s="697" t="s">
        <v>255</v>
      </c>
      <c r="N237" s="736" t="s">
        <v>18</v>
      </c>
      <c r="O237" s="736" t="s">
        <v>1432</v>
      </c>
      <c r="P237" s="1080" t="s">
        <v>36</v>
      </c>
      <c r="Q237" s="1074" t="s">
        <v>33</v>
      </c>
      <c r="R237" s="698" t="s">
        <v>3888</v>
      </c>
      <c r="S237" s="1041" t="s">
        <v>33</v>
      </c>
      <c r="T237" s="908" t="s">
        <v>7517</v>
      </c>
      <c r="U237" s="905" t="s">
        <v>731</v>
      </c>
      <c r="V237" s="905" t="s">
        <v>1415</v>
      </c>
      <c r="W237" s="1068" t="s">
        <v>1773</v>
      </c>
      <c r="X237" s="1064">
        <v>36227</v>
      </c>
      <c r="Y237" s="1066">
        <v>36641</v>
      </c>
      <c r="Z237" s="1046">
        <v>2000</v>
      </c>
      <c r="AA237" s="1064">
        <v>36733</v>
      </c>
      <c r="AB237" s="1065">
        <v>38717</v>
      </c>
      <c r="AC237" s="1066">
        <v>39813</v>
      </c>
      <c r="AD237" s="1049">
        <v>0</v>
      </c>
      <c r="AE237" s="746">
        <v>110</v>
      </c>
      <c r="AF237" s="744">
        <v>0</v>
      </c>
      <c r="AG237" s="690">
        <v>110</v>
      </c>
      <c r="AH237" s="747" t="s">
        <v>33</v>
      </c>
      <c r="AI237" s="744">
        <v>0</v>
      </c>
      <c r="AJ237" s="1101">
        <v>79.886208769999996</v>
      </c>
      <c r="AK237" s="1102">
        <v>82.234335079999994</v>
      </c>
      <c r="AL237" s="1085"/>
      <c r="AM237" s="632"/>
      <c r="AN237" s="632">
        <v>3</v>
      </c>
      <c r="AO237" s="632"/>
      <c r="AP237" s="632"/>
      <c r="AQ237" s="757"/>
      <c r="AR237" s="778" t="s">
        <v>9200</v>
      </c>
      <c r="AS237" s="784">
        <f>AT237+AU237</f>
        <v>1.85</v>
      </c>
      <c r="AT237" s="784">
        <v>1.85</v>
      </c>
      <c r="AU237" s="785">
        <v>0</v>
      </c>
      <c r="AV237" s="734" t="s">
        <v>9201</v>
      </c>
      <c r="AW237" s="697" t="s">
        <v>7814</v>
      </c>
      <c r="AX237" s="697" t="s">
        <v>7815</v>
      </c>
      <c r="AY237" s="823">
        <v>39804</v>
      </c>
      <c r="AZ237" s="736" t="s">
        <v>22</v>
      </c>
      <c r="BA237" s="736" t="s">
        <v>22</v>
      </c>
      <c r="BB237" s="840" t="s">
        <v>22</v>
      </c>
      <c r="BC237" s="841" t="s">
        <v>22</v>
      </c>
      <c r="BD237" s="842" t="s">
        <v>22</v>
      </c>
      <c r="BE237" s="837" t="s">
        <v>22</v>
      </c>
      <c r="BF237" s="838" t="s">
        <v>22</v>
      </c>
      <c r="BG237" s="839" t="s">
        <v>22</v>
      </c>
      <c r="BH237" s="905" t="s">
        <v>13072</v>
      </c>
      <c r="BI237" s="903" t="s">
        <v>4508</v>
      </c>
      <c r="BJ237" s="905" t="s">
        <v>4525</v>
      </c>
      <c r="BK237" s="903" t="s">
        <v>10476</v>
      </c>
      <c r="BL237" s="905" t="s">
        <v>0</v>
      </c>
      <c r="BM237" s="903" t="s">
        <v>0</v>
      </c>
      <c r="BN237" s="905" t="s">
        <v>0</v>
      </c>
      <c r="BO237" s="903" t="s">
        <v>0</v>
      </c>
      <c r="BP237" s="905" t="s">
        <v>0</v>
      </c>
      <c r="BQ237" s="903" t="s">
        <v>0</v>
      </c>
      <c r="BR237" s="909">
        <v>67</v>
      </c>
      <c r="BS237" s="903" t="s">
        <v>4577</v>
      </c>
      <c r="BT237" s="909">
        <v>93</v>
      </c>
      <c r="BU237" s="903" t="s">
        <v>4651</v>
      </c>
      <c r="BV237" s="909">
        <v>69</v>
      </c>
      <c r="BW237" s="903" t="s">
        <v>4598</v>
      </c>
      <c r="BX237" s="909">
        <v>59</v>
      </c>
      <c r="BY237" s="903" t="s">
        <v>4510</v>
      </c>
      <c r="BZ237" s="905" t="s">
        <v>0</v>
      </c>
      <c r="CA237" s="903" t="s">
        <v>4492</v>
      </c>
      <c r="CB237" s="340">
        <v>10</v>
      </c>
      <c r="CC237" s="249">
        <f>IF(ISBLANK(AL237),0,1)</f>
        <v>0</v>
      </c>
      <c r="CD237" s="414">
        <f>IF(ISBLANK(AM237),0,1)</f>
        <v>0</v>
      </c>
      <c r="CE237" s="414">
        <f>IF(ISBLANK(AN237),0,1)</f>
        <v>1</v>
      </c>
      <c r="CF237" s="414">
        <f>IF(ISBLANK(AO237),0,1)</f>
        <v>0</v>
      </c>
      <c r="CG237" s="414">
        <f>IF(ISBLANK(AP237),0,1)</f>
        <v>0</v>
      </c>
      <c r="CH237" s="436">
        <f>IF(ISBLANK(AQ237),0,1)</f>
        <v>0</v>
      </c>
      <c r="CI237" s="435">
        <f>IF($W237="Dropped","-",DAYS360(X237,Y237,TRUE)/360)</f>
        <v>1.1305555555555555</v>
      </c>
      <c r="CJ237" s="416">
        <f>IF(OR($W237="Pipeline",$W237="Dropped"),"-",IF(OR($AA237="-",$AA237="n/a"),"-",DAYS360(Y237,AA237,TRUE)/360))</f>
        <v>0.25277777777777777</v>
      </c>
      <c r="CK237" s="416">
        <f>IF(OR($W237="Pipeline",$W237="Dropped"),"-",IF($AC237="-","-",IF(OR($AA237="-",$AA237="n/a"),DAYS360(Y237,AC237,TRUE)/360,DAYS360(AA237,AC237,TRUE)/360)))</f>
        <v>8.4277777777777771</v>
      </c>
      <c r="CL237" s="416">
        <f>IF(OR($W237="Pipeline",$W237="Dropped"),"-",IF($AC237="-","-",DAYS360(X237,AC237,TRUE)/360))</f>
        <v>9.8111111111111118</v>
      </c>
      <c r="CM237" s="437">
        <f>IF(OR($W237="Pipeline",$W237="Dropped"),"-",IF($AC237="-","-",DAYS360(AB237,AC237,TRUE)/360))</f>
        <v>3</v>
      </c>
      <c r="CN237" s="344">
        <f>IF(W237="Closed",IF(AC237="-","-",YEAR(AC237)),"-")</f>
        <v>2008</v>
      </c>
      <c r="CO237" s="344" t="str">
        <f>IF(W237="Closed",IF(OR(BE237="S",BE237="MS",BE237="HS"),"S",IF(OR(BE237="U",BE237="MU",BE237="HU"),"U",IF(OR(BE237="NA",BE237="NR",BE237="NV",BE237="?",BE237="#"),"NR","-"))),"-")</f>
        <v>S</v>
      </c>
      <c r="CP237" s="249">
        <v>1</v>
      </c>
      <c r="CQ237" s="414">
        <v>4</v>
      </c>
      <c r="CR237" s="414">
        <v>9</v>
      </c>
      <c r="CS237" s="414">
        <v>1</v>
      </c>
      <c r="CT237" s="414">
        <v>0</v>
      </c>
      <c r="CU237" s="436">
        <v>1</v>
      </c>
      <c r="CV237" s="432" t="str">
        <f>IF(OR(DC237="-",DC237="",DC237="n/a"),"-",HYPERLINK(DC237,"PAD"))</f>
        <v>PAD</v>
      </c>
      <c r="CW237" s="417" t="str">
        <f>IF(OR(DD237="-",DD237="",DD237="n/a"),"-",HYPERLINK(DD237,"ICR"))</f>
        <v>ICR</v>
      </c>
      <c r="CX237" s="438" t="str">
        <f>IF(OR(DE237="-",DE237="",DE237="n/a"),"-",HYPERLINK(DE237,"IEG"))</f>
        <v>IEG</v>
      </c>
      <c r="CY237" s="687" t="str">
        <f>IF(OR(DF237="-",DF237="",DF237="n/a"),"-",HYPERLINK(DF237,"PPAR"))</f>
        <v>-</v>
      </c>
      <c r="CZ237" s="665" t="str">
        <f>IF(OR(DG237="-",DG237="",DG237="n/a"),"-",HYPERLINK(DG237,"PCR"))</f>
        <v>-</v>
      </c>
      <c r="DA237" s="665" t="str">
        <f>IF(OR(DH237="-",DH237="",DH237="n/a"),"-",HYPERLINK(DH237,"PP"))</f>
        <v>-</v>
      </c>
      <c r="DB237" s="688" t="str">
        <f>IF(OR(DI237="-",DI237="",DI237="n/a"),"-",HYPERLINK(DI237,"TA"))</f>
        <v>-</v>
      </c>
      <c r="DC237" s="897" t="s">
        <v>11150</v>
      </c>
      <c r="DD237" s="897" t="s">
        <v>11151</v>
      </c>
      <c r="DE237" s="897" t="s">
        <v>11152</v>
      </c>
      <c r="DF237" s="897" t="s">
        <v>33</v>
      </c>
      <c r="DG237" s="897" t="s">
        <v>33</v>
      </c>
      <c r="DH237" s="897" t="s">
        <v>33</v>
      </c>
      <c r="DI237" s="897" t="s">
        <v>33</v>
      </c>
      <c r="DJ237" s="806"/>
    </row>
    <row r="238" spans="1:114" ht="14.1" customHeight="1" x14ac:dyDescent="0.25">
      <c r="A238" s="703">
        <f>ROW()-1</f>
        <v>237</v>
      </c>
      <c r="B238" s="710" t="s">
        <v>890</v>
      </c>
      <c r="C238" s="711" t="str">
        <f>HYPERLINK(E238,"OP")</f>
        <v>OP</v>
      </c>
      <c r="D238" s="711" t="str">
        <f>HYPERLINK(F238,"Prj")</f>
        <v>Prj</v>
      </c>
      <c r="E238" s="704" t="s">
        <v>6190</v>
      </c>
      <c r="F238" s="415" t="s">
        <v>6191</v>
      </c>
      <c r="G238" s="414" t="s">
        <v>33</v>
      </c>
      <c r="H238" s="414" t="s">
        <v>33</v>
      </c>
      <c r="I238" s="694" t="s">
        <v>33</v>
      </c>
      <c r="J238" s="686" t="s">
        <v>891</v>
      </c>
      <c r="K238" s="199" t="s">
        <v>33</v>
      </c>
      <c r="L238" s="693" t="s">
        <v>245</v>
      </c>
      <c r="M238" s="696" t="s">
        <v>255</v>
      </c>
      <c r="N238" s="732" t="s">
        <v>18</v>
      </c>
      <c r="O238" s="732" t="s">
        <v>30</v>
      </c>
      <c r="P238" s="1080" t="s">
        <v>1763</v>
      </c>
      <c r="Q238" s="1074" t="s">
        <v>33</v>
      </c>
      <c r="R238" s="698" t="s">
        <v>3888</v>
      </c>
      <c r="S238" s="907" t="s">
        <v>10288</v>
      </c>
      <c r="T238" s="908" t="s">
        <v>3673</v>
      </c>
      <c r="U238" s="905" t="s">
        <v>731</v>
      </c>
      <c r="V238" s="905" t="s">
        <v>10389</v>
      </c>
      <c r="W238" s="1068" t="s">
        <v>1773</v>
      </c>
      <c r="X238" s="1064">
        <v>36507</v>
      </c>
      <c r="Y238" s="1066">
        <v>36776</v>
      </c>
      <c r="Z238" s="1046">
        <v>2001</v>
      </c>
      <c r="AA238" s="1064">
        <v>36908</v>
      </c>
      <c r="AB238" s="1065">
        <v>38898</v>
      </c>
      <c r="AC238" s="1066">
        <v>39263</v>
      </c>
      <c r="AD238" s="638">
        <v>0</v>
      </c>
      <c r="AE238" s="639">
        <v>64.900000000000006</v>
      </c>
      <c r="AF238" s="744">
        <v>0</v>
      </c>
      <c r="AG238" s="690">
        <v>64.900000000000006</v>
      </c>
      <c r="AH238" s="747" t="s">
        <v>33</v>
      </c>
      <c r="AI238" s="744">
        <v>0</v>
      </c>
      <c r="AJ238" s="1099">
        <v>64.900000000000006</v>
      </c>
      <c r="AK238" s="1100">
        <v>68.521619009999995</v>
      </c>
      <c r="AL238" s="646"/>
      <c r="AM238" s="647"/>
      <c r="AN238" s="647">
        <v>2</v>
      </c>
      <c r="AO238" s="647"/>
      <c r="AP238" s="647"/>
      <c r="AQ238" s="648"/>
      <c r="AR238" s="779" t="s">
        <v>4104</v>
      </c>
      <c r="AS238" s="781">
        <f>AT238+AU238</f>
        <v>13.37</v>
      </c>
      <c r="AT238" s="781">
        <v>6.37</v>
      </c>
      <c r="AU238" s="782">
        <v>6.9999999999999991</v>
      </c>
      <c r="AV238" s="686" t="s">
        <v>4105</v>
      </c>
      <c r="AW238" s="686" t="s">
        <v>1993</v>
      </c>
      <c r="AX238" s="686" t="s">
        <v>2268</v>
      </c>
      <c r="AY238" s="819">
        <v>39260</v>
      </c>
      <c r="AZ238" s="721" t="s">
        <v>82</v>
      </c>
      <c r="BA238" s="721" t="s">
        <v>26</v>
      </c>
      <c r="BB238" s="625" t="s">
        <v>82</v>
      </c>
      <c r="BC238" s="626" t="s">
        <v>26</v>
      </c>
      <c r="BD238" s="633" t="s">
        <v>26</v>
      </c>
      <c r="BE238" s="834" t="s">
        <v>22</v>
      </c>
      <c r="BF238" s="835" t="s">
        <v>22</v>
      </c>
      <c r="BG238" s="836" t="s">
        <v>22</v>
      </c>
      <c r="BH238" s="905" t="s">
        <v>1371</v>
      </c>
      <c r="BI238" s="903" t="s">
        <v>13870</v>
      </c>
      <c r="BJ238" s="905" t="s">
        <v>4525</v>
      </c>
      <c r="BK238" s="903" t="s">
        <v>10476</v>
      </c>
      <c r="BL238" s="905" t="s">
        <v>0</v>
      </c>
      <c r="BM238" s="903" t="s">
        <v>0</v>
      </c>
      <c r="BN238" s="905" t="s">
        <v>0</v>
      </c>
      <c r="BO238" s="903" t="s">
        <v>0</v>
      </c>
      <c r="BP238" s="905" t="s">
        <v>0</v>
      </c>
      <c r="BQ238" s="903" t="s">
        <v>0</v>
      </c>
      <c r="BR238" s="909">
        <v>66</v>
      </c>
      <c r="BS238" s="903" t="s">
        <v>4532</v>
      </c>
      <c r="BT238" s="909">
        <v>78</v>
      </c>
      <c r="BU238" s="903" t="s">
        <v>4511</v>
      </c>
      <c r="BV238" s="909">
        <v>71</v>
      </c>
      <c r="BW238" s="903" t="s">
        <v>4521</v>
      </c>
      <c r="BX238" s="909">
        <v>59</v>
      </c>
      <c r="BY238" s="903" t="s">
        <v>4510</v>
      </c>
      <c r="BZ238" s="909">
        <v>57</v>
      </c>
      <c r="CA238" s="903" t="s">
        <v>4527</v>
      </c>
      <c r="CB238" s="340">
        <v>10</v>
      </c>
      <c r="CC238" s="249">
        <f>IF(ISBLANK(AL238),0,1)</f>
        <v>0</v>
      </c>
      <c r="CD238" s="414">
        <f>IF(ISBLANK(AM238),0,1)</f>
        <v>0</v>
      </c>
      <c r="CE238" s="414">
        <f>IF(ISBLANK(AN238),0,1)</f>
        <v>1</v>
      </c>
      <c r="CF238" s="414">
        <f>IF(ISBLANK(AO238),0,1)</f>
        <v>0</v>
      </c>
      <c r="CG238" s="414">
        <f>IF(ISBLANK(AP238),0,1)</f>
        <v>0</v>
      </c>
      <c r="CH238" s="436">
        <f>IF(ISBLANK(AQ238),0,1)</f>
        <v>0</v>
      </c>
      <c r="CI238" s="435">
        <f>IF($W238="Dropped","-",DAYS360(X238,Y238,TRUE)/360)</f>
        <v>0.73333333333333328</v>
      </c>
      <c r="CJ238" s="416">
        <f>IF(OR($W238="Pipeline",$W238="Dropped"),"-",IF(OR($AA238="-",$AA238="n/a"),"-",DAYS360(Y238,AA238,TRUE)/360))</f>
        <v>0.3611111111111111</v>
      </c>
      <c r="CK238" s="416">
        <f>IF(OR($W238="Pipeline",$W238="Dropped"),"-",IF($AC238="-","-",IF(OR($AA238="-",$AA238="n/a"),DAYS360(Y238,AC238,TRUE)/360,DAYS360(AA238,AC238,TRUE)/360)))</f>
        <v>6.4527777777777775</v>
      </c>
      <c r="CL238" s="416">
        <f>IF(OR($W238="Pipeline",$W238="Dropped"),"-",IF($AC238="-","-",DAYS360(X238,AC238,TRUE)/360))</f>
        <v>7.5472222222222225</v>
      </c>
      <c r="CM238" s="437">
        <f>IF(OR($W238="Pipeline",$W238="Dropped"),"-",IF($AC238="-","-",DAYS360(AB238,AC238,TRUE)/360))</f>
        <v>1</v>
      </c>
      <c r="CN238" s="344">
        <f>IF(W238="Closed",IF(AC238="-","-",YEAR(AC238)),"-")</f>
        <v>2007</v>
      </c>
      <c r="CO238" s="344" t="str">
        <f>IF(W238="Closed",IF(OR(BE238="S",BE238="MS",BE238="HS"),"S",IF(OR(BE238="U",BE238="MU",BE238="HU"),"U",IF(OR(BE238="NA",BE238="NR",BE238="NV",BE238="?",BE238="#"),"NR","-"))),"-")</f>
        <v>S</v>
      </c>
      <c r="CP238" s="249">
        <v>3</v>
      </c>
      <c r="CQ238" s="414">
        <v>2</v>
      </c>
      <c r="CR238" s="414">
        <v>2</v>
      </c>
      <c r="CS238" s="414">
        <v>0</v>
      </c>
      <c r="CT238" s="414">
        <v>0</v>
      </c>
      <c r="CU238" s="436">
        <v>0</v>
      </c>
      <c r="CV238" s="432" t="str">
        <f>IF(OR(DC238="-",DC238="",DC238="n/a"),"-",HYPERLINK(DC238,"PAD"))</f>
        <v>PAD</v>
      </c>
      <c r="CW238" s="417" t="str">
        <f>IF(OR(DD238="-",DD238="",DD238="n/a"),"-",HYPERLINK(DD238,"ICR"))</f>
        <v>ICR</v>
      </c>
      <c r="CX238" s="438" t="str">
        <f>IF(OR(DE238="-",DE238="",DE238="n/a"),"-",HYPERLINK(DE238,"IEG"))</f>
        <v>IEG</v>
      </c>
      <c r="CY238" s="687" t="str">
        <f>IF(OR(DF238="-",DF238="",DF238="n/a"),"-",HYPERLINK(DF238,"PPAR"))</f>
        <v>PPAR</v>
      </c>
      <c r="CZ238" s="665" t="str">
        <f>IF(OR(DG238="-",DG238="",DG238="n/a"),"-",HYPERLINK(DG238,"PCR"))</f>
        <v>-</v>
      </c>
      <c r="DA238" s="665" t="str">
        <f>IF(OR(DH238="-",DH238="",DH238="n/a"),"-",HYPERLINK(DH238,"PP"))</f>
        <v>-</v>
      </c>
      <c r="DB238" s="688" t="str">
        <f>IF(OR(DI238="-",DI238="",DI238="n/a"),"-",HYPERLINK(DI238,"TA"))</f>
        <v>-</v>
      </c>
      <c r="DC238" s="897" t="s">
        <v>11153</v>
      </c>
      <c r="DD238" s="897" t="s">
        <v>11154</v>
      </c>
      <c r="DE238" s="897" t="s">
        <v>11155</v>
      </c>
      <c r="DF238" s="897" t="s">
        <v>11156</v>
      </c>
      <c r="DG238" s="897" t="s">
        <v>33</v>
      </c>
      <c r="DH238" s="897" t="s">
        <v>33</v>
      </c>
      <c r="DI238" s="897" t="s">
        <v>33</v>
      </c>
      <c r="DJ238" s="806"/>
    </row>
    <row r="239" spans="1:114" ht="14.1" customHeight="1" x14ac:dyDescent="0.25">
      <c r="A239" s="702">
        <f>ROW()-1</f>
        <v>238</v>
      </c>
      <c r="B239" s="710" t="s">
        <v>1213</v>
      </c>
      <c r="C239" s="711" t="str">
        <f>HYPERLINK(E239,"OP")</f>
        <v>OP</v>
      </c>
      <c r="D239" s="711" t="str">
        <f>HYPERLINK(F239,"Prj")</f>
        <v>Prj</v>
      </c>
      <c r="E239" s="704" t="s">
        <v>6192</v>
      </c>
      <c r="F239" s="415" t="s">
        <v>6193</v>
      </c>
      <c r="G239" s="414" t="s">
        <v>33</v>
      </c>
      <c r="H239" s="414" t="s">
        <v>33</v>
      </c>
      <c r="I239" s="694" t="s">
        <v>33</v>
      </c>
      <c r="J239" s="686" t="s">
        <v>1214</v>
      </c>
      <c r="K239" s="199" t="s">
        <v>33</v>
      </c>
      <c r="L239" s="693" t="s">
        <v>245</v>
      </c>
      <c r="M239" s="696" t="s">
        <v>255</v>
      </c>
      <c r="N239" s="732" t="s">
        <v>18</v>
      </c>
      <c r="O239" s="732" t="s">
        <v>30</v>
      </c>
      <c r="P239" s="1080" t="s">
        <v>1763</v>
      </c>
      <c r="Q239" s="1074" t="s">
        <v>33</v>
      </c>
      <c r="R239" s="698" t="s">
        <v>33</v>
      </c>
      <c r="S239" s="907" t="s">
        <v>10288</v>
      </c>
      <c r="T239" s="908" t="s">
        <v>3672</v>
      </c>
      <c r="U239" s="905" t="s">
        <v>731</v>
      </c>
      <c r="V239" s="905" t="s">
        <v>10389</v>
      </c>
      <c r="W239" s="1068" t="s">
        <v>1773</v>
      </c>
      <c r="X239" s="1064">
        <v>36232</v>
      </c>
      <c r="Y239" s="1066">
        <v>36510</v>
      </c>
      <c r="Z239" s="1046">
        <v>2000</v>
      </c>
      <c r="AA239" s="1064">
        <v>36641</v>
      </c>
      <c r="AB239" s="1065">
        <v>38625</v>
      </c>
      <c r="AC239" s="1066">
        <v>38807</v>
      </c>
      <c r="AD239" s="638">
        <v>0</v>
      </c>
      <c r="AE239" s="639">
        <v>182.4</v>
      </c>
      <c r="AF239" s="744">
        <v>0</v>
      </c>
      <c r="AG239" s="690">
        <v>182.4</v>
      </c>
      <c r="AH239" s="747" t="s">
        <v>33</v>
      </c>
      <c r="AI239" s="744">
        <v>0</v>
      </c>
      <c r="AJ239" s="1099">
        <v>182.4</v>
      </c>
      <c r="AK239" s="1100">
        <v>179.39359167999999</v>
      </c>
      <c r="AL239" s="646"/>
      <c r="AM239" s="647"/>
      <c r="AN239" s="647">
        <v>2</v>
      </c>
      <c r="AO239" s="647"/>
      <c r="AP239" s="647"/>
      <c r="AQ239" s="648"/>
      <c r="AR239" s="779" t="s">
        <v>4106</v>
      </c>
      <c r="AS239" s="781">
        <f>AT239+AU239</f>
        <v>77.5</v>
      </c>
      <c r="AT239" s="781">
        <v>60.5</v>
      </c>
      <c r="AU239" s="782">
        <v>17</v>
      </c>
      <c r="AV239" s="686" t="s">
        <v>4107</v>
      </c>
      <c r="AW239" s="686" t="s">
        <v>1992</v>
      </c>
      <c r="AX239" s="686" t="s">
        <v>2267</v>
      </c>
      <c r="AY239" s="819">
        <v>38820</v>
      </c>
      <c r="AZ239" s="721" t="s">
        <v>26</v>
      </c>
      <c r="BA239" s="721" t="s">
        <v>26</v>
      </c>
      <c r="BB239" s="625" t="s">
        <v>26</v>
      </c>
      <c r="BC239" s="626" t="s">
        <v>26</v>
      </c>
      <c r="BD239" s="633" t="s">
        <v>26</v>
      </c>
      <c r="BE239" s="834" t="s">
        <v>22</v>
      </c>
      <c r="BF239" s="835" t="s">
        <v>26</v>
      </c>
      <c r="BG239" s="836" t="s">
        <v>26</v>
      </c>
      <c r="BH239" s="905" t="s">
        <v>4503</v>
      </c>
      <c r="BI239" s="903" t="s">
        <v>4703</v>
      </c>
      <c r="BJ239" s="905" t="s">
        <v>4525</v>
      </c>
      <c r="BK239" s="903" t="s">
        <v>10476</v>
      </c>
      <c r="BL239" s="905" t="s">
        <v>4493</v>
      </c>
      <c r="BM239" s="903" t="s">
        <v>4705</v>
      </c>
      <c r="BN239" s="905" t="s">
        <v>0</v>
      </c>
      <c r="BO239" s="903" t="s">
        <v>0</v>
      </c>
      <c r="BP239" s="905" t="s">
        <v>0</v>
      </c>
      <c r="BQ239" s="903" t="s">
        <v>0</v>
      </c>
      <c r="BR239" s="909">
        <v>65</v>
      </c>
      <c r="BS239" s="903" t="s">
        <v>4509</v>
      </c>
      <c r="BT239" s="909">
        <v>87</v>
      </c>
      <c r="BU239" s="903" t="s">
        <v>4535</v>
      </c>
      <c r="BV239" s="909">
        <v>59</v>
      </c>
      <c r="BW239" s="903" t="s">
        <v>4510</v>
      </c>
      <c r="BX239" s="909">
        <v>51</v>
      </c>
      <c r="BY239" s="903" t="s">
        <v>4520</v>
      </c>
      <c r="BZ239" s="909">
        <v>63</v>
      </c>
      <c r="CA239" s="903" t="s">
        <v>4512</v>
      </c>
      <c r="CB239" s="340">
        <v>10</v>
      </c>
      <c r="CC239" s="249">
        <f>IF(ISBLANK(AL239),0,1)</f>
        <v>0</v>
      </c>
      <c r="CD239" s="414">
        <f>IF(ISBLANK(AM239),0,1)</f>
        <v>0</v>
      </c>
      <c r="CE239" s="414">
        <f>IF(ISBLANK(AN239),0,1)</f>
        <v>1</v>
      </c>
      <c r="CF239" s="414">
        <f>IF(ISBLANK(AO239),0,1)</f>
        <v>0</v>
      </c>
      <c r="CG239" s="414">
        <f>IF(ISBLANK(AP239),0,1)</f>
        <v>0</v>
      </c>
      <c r="CH239" s="436">
        <f>IF(ISBLANK(AQ239),0,1)</f>
        <v>0</v>
      </c>
      <c r="CI239" s="435">
        <f>IF($W239="Dropped","-",DAYS360(X239,Y239,TRUE)/360)</f>
        <v>0.7583333333333333</v>
      </c>
      <c r="CJ239" s="416">
        <f>IF(OR($W239="Pipeline",$W239="Dropped"),"-",IF(OR($AA239="-",$AA239="n/a"),"-",DAYS360(Y239,AA239,TRUE)/360))</f>
        <v>0.35833333333333334</v>
      </c>
      <c r="CK239" s="416">
        <f>IF(OR($W239="Pipeline",$W239="Dropped"),"-",IF($AC239="-","-",IF(OR($AA239="-",$AA239="n/a"),DAYS360(Y239,AC239,TRUE)/360,DAYS360(AA239,AC239,TRUE)/360)))</f>
        <v>5.9305555555555554</v>
      </c>
      <c r="CL239" s="416">
        <f>IF(OR($W239="Pipeline",$W239="Dropped"),"-",IF($AC239="-","-",DAYS360(X239,AC239,TRUE)/360))</f>
        <v>7.0472222222222225</v>
      </c>
      <c r="CM239" s="437">
        <f>IF(OR($W239="Pipeline",$W239="Dropped"),"-",IF($AC239="-","-",DAYS360(AB239,AC239,TRUE)/360))</f>
        <v>0.5</v>
      </c>
      <c r="CN239" s="344">
        <f>IF(W239="Closed",IF(AC239="-","-",YEAR(AC239)),"-")</f>
        <v>2006</v>
      </c>
      <c r="CO239" s="344" t="str">
        <f>IF(W239="Closed",IF(OR(BE239="S",BE239="MS",BE239="HS"),"S",IF(OR(BE239="U",BE239="MU",BE239="HU"),"U",IF(OR(BE239="NA",BE239="NR",BE239="NV",BE239="?",BE239="#"),"NR","-"))),"-")</f>
        <v>S</v>
      </c>
      <c r="CP239" s="249">
        <v>2</v>
      </c>
      <c r="CQ239" s="414">
        <v>4</v>
      </c>
      <c r="CR239" s="414">
        <v>6</v>
      </c>
      <c r="CS239" s="414">
        <v>0</v>
      </c>
      <c r="CT239" s="414">
        <v>0</v>
      </c>
      <c r="CU239" s="436">
        <v>0</v>
      </c>
      <c r="CV239" s="432" t="str">
        <f>IF(OR(DC239="-",DC239="",DC239="n/a"),"-",HYPERLINK(DC239,"PAD"))</f>
        <v>PAD</v>
      </c>
      <c r="CW239" s="417" t="str">
        <f>IF(OR(DD239="-",DD239="",DD239="n/a"),"-",HYPERLINK(DD239,"ICR"))</f>
        <v>ICR</v>
      </c>
      <c r="CX239" s="438" t="str">
        <f>IF(OR(DE239="-",DE239="",DE239="n/a"),"-",HYPERLINK(DE239,"IEG"))</f>
        <v>IEG</v>
      </c>
      <c r="CY239" s="687" t="str">
        <f>IF(OR(DF239="-",DF239="",DF239="n/a"),"-",HYPERLINK(DF239,"PPAR"))</f>
        <v>-</v>
      </c>
      <c r="CZ239" s="665" t="str">
        <f>IF(OR(DG239="-",DG239="",DG239="n/a"),"-",HYPERLINK(DG239,"PCR"))</f>
        <v>-</v>
      </c>
      <c r="DA239" s="665" t="str">
        <f>IF(OR(DH239="-",DH239="",DH239="n/a"),"-",HYPERLINK(DH239,"PP"))</f>
        <v>-</v>
      </c>
      <c r="DB239" s="688" t="str">
        <f>IF(OR(DI239="-",DI239="",DI239="n/a"),"-",HYPERLINK(DI239,"TA"))</f>
        <v>-</v>
      </c>
      <c r="DC239" s="897" t="s">
        <v>11157</v>
      </c>
      <c r="DD239" s="897" t="s">
        <v>11158</v>
      </c>
      <c r="DE239" s="897" t="s">
        <v>11159</v>
      </c>
      <c r="DF239" s="897" t="s">
        <v>33</v>
      </c>
      <c r="DG239" s="897" t="s">
        <v>33</v>
      </c>
      <c r="DH239" s="897" t="s">
        <v>33</v>
      </c>
      <c r="DI239" s="897" t="s">
        <v>33</v>
      </c>
      <c r="DJ239" s="806"/>
    </row>
    <row r="240" spans="1:114" ht="14.1" customHeight="1" x14ac:dyDescent="0.25">
      <c r="A240" s="702">
        <f>ROW()-1</f>
        <v>239</v>
      </c>
      <c r="B240" s="712" t="s">
        <v>401</v>
      </c>
      <c r="C240" s="711" t="str">
        <f>HYPERLINK(E240,"OP")</f>
        <v>OP</v>
      </c>
      <c r="D240" s="711" t="str">
        <f>HYPERLINK(F240,"Prj")</f>
        <v>Prj</v>
      </c>
      <c r="E240" s="704" t="s">
        <v>6194</v>
      </c>
      <c r="F240" s="415" t="s">
        <v>6195</v>
      </c>
      <c r="G240" s="414" t="s">
        <v>4410</v>
      </c>
      <c r="H240" s="414" t="s">
        <v>33</v>
      </c>
      <c r="I240" s="694" t="s">
        <v>33</v>
      </c>
      <c r="J240" s="686" t="s">
        <v>402</v>
      </c>
      <c r="K240" s="199" t="s">
        <v>33</v>
      </c>
      <c r="L240" s="693" t="s">
        <v>231</v>
      </c>
      <c r="M240" s="696" t="s">
        <v>240</v>
      </c>
      <c r="N240" s="693" t="s">
        <v>18</v>
      </c>
      <c r="O240" s="693" t="s">
        <v>30</v>
      </c>
      <c r="P240" s="1080" t="s">
        <v>1419</v>
      </c>
      <c r="Q240" s="1074" t="s">
        <v>33</v>
      </c>
      <c r="R240" s="698" t="s">
        <v>33</v>
      </c>
      <c r="S240" s="1041" t="s">
        <v>33</v>
      </c>
      <c r="T240" s="908" t="s">
        <v>3173</v>
      </c>
      <c r="U240" s="905" t="s">
        <v>592</v>
      </c>
      <c r="V240" s="905" t="s">
        <v>612</v>
      </c>
      <c r="W240" s="1068" t="s">
        <v>1773</v>
      </c>
      <c r="X240" s="1064">
        <v>35831</v>
      </c>
      <c r="Y240" s="1066">
        <v>36636</v>
      </c>
      <c r="Z240" s="1046">
        <v>2000</v>
      </c>
      <c r="AA240" s="1064">
        <v>36859</v>
      </c>
      <c r="AB240" s="1065">
        <v>38717</v>
      </c>
      <c r="AC240" s="1066">
        <v>40359</v>
      </c>
      <c r="AD240" s="638">
        <v>0</v>
      </c>
      <c r="AE240" s="639">
        <v>30</v>
      </c>
      <c r="AF240" s="744">
        <v>0</v>
      </c>
      <c r="AG240" s="690">
        <v>30</v>
      </c>
      <c r="AH240" s="747" t="s">
        <v>33</v>
      </c>
      <c r="AI240" s="744">
        <v>0</v>
      </c>
      <c r="AJ240" s="1099">
        <v>30.290528999999999</v>
      </c>
      <c r="AK240" s="1100">
        <v>28.569823289999999</v>
      </c>
      <c r="AL240" s="646"/>
      <c r="AM240" s="647" t="s">
        <v>2530</v>
      </c>
      <c r="AN240" s="647"/>
      <c r="AO240" s="647"/>
      <c r="AP240" s="647"/>
      <c r="AQ240" s="648">
        <v>13</v>
      </c>
      <c r="AR240" s="779" t="s">
        <v>2532</v>
      </c>
      <c r="AS240" s="781">
        <f>AT240+AU240</f>
        <v>14.9</v>
      </c>
      <c r="AT240" s="781">
        <v>14.1</v>
      </c>
      <c r="AU240" s="782">
        <v>0.8</v>
      </c>
      <c r="AV240" s="686" t="s">
        <v>2999</v>
      </c>
      <c r="AW240" s="686" t="s">
        <v>1933</v>
      </c>
      <c r="AX240" s="686" t="s">
        <v>2531</v>
      </c>
      <c r="AY240" s="819">
        <v>40530</v>
      </c>
      <c r="AZ240" s="721" t="s">
        <v>45</v>
      </c>
      <c r="BA240" s="721" t="s">
        <v>112</v>
      </c>
      <c r="BB240" s="625" t="s">
        <v>45</v>
      </c>
      <c r="BC240" s="626" t="s">
        <v>112</v>
      </c>
      <c r="BD240" s="633" t="s">
        <v>45</v>
      </c>
      <c r="BE240" s="834" t="s">
        <v>112</v>
      </c>
      <c r="BF240" s="835" t="s">
        <v>112</v>
      </c>
      <c r="BG240" s="836" t="s">
        <v>45</v>
      </c>
      <c r="BH240" s="905" t="s">
        <v>4485</v>
      </c>
      <c r="BI240" s="903" t="s">
        <v>10472</v>
      </c>
      <c r="BJ240" s="905" t="s">
        <v>0</v>
      </c>
      <c r="BK240" s="903" t="s">
        <v>0</v>
      </c>
      <c r="BL240" s="905" t="s">
        <v>0</v>
      </c>
      <c r="BM240" s="903" t="s">
        <v>0</v>
      </c>
      <c r="BN240" s="905" t="s">
        <v>0</v>
      </c>
      <c r="BO240" s="903" t="s">
        <v>0</v>
      </c>
      <c r="BP240" s="905" t="s">
        <v>0</v>
      </c>
      <c r="BQ240" s="903" t="s">
        <v>0</v>
      </c>
      <c r="BR240" s="909">
        <v>25</v>
      </c>
      <c r="BS240" s="903" t="s">
        <v>4489</v>
      </c>
      <c r="BT240" s="905" t="s">
        <v>0</v>
      </c>
      <c r="BU240" s="903" t="s">
        <v>4492</v>
      </c>
      <c r="BV240" s="905" t="s">
        <v>0</v>
      </c>
      <c r="BW240" s="903" t="s">
        <v>4492</v>
      </c>
      <c r="BX240" s="905" t="s">
        <v>0</v>
      </c>
      <c r="BY240" s="903" t="s">
        <v>4492</v>
      </c>
      <c r="BZ240" s="905" t="s">
        <v>0</v>
      </c>
      <c r="CA240" s="903" t="s">
        <v>4492</v>
      </c>
      <c r="CB240" s="340">
        <v>10</v>
      </c>
      <c r="CC240" s="249">
        <f>IF(ISBLANK(AL240),0,1)</f>
        <v>0</v>
      </c>
      <c r="CD240" s="414">
        <f>IF(ISBLANK(AM240),0,1)</f>
        <v>1</v>
      </c>
      <c r="CE240" s="414">
        <f>IF(ISBLANK(AN240),0,1)</f>
        <v>0</v>
      </c>
      <c r="CF240" s="414">
        <f>IF(ISBLANK(AO240),0,1)</f>
        <v>0</v>
      </c>
      <c r="CG240" s="414">
        <f>IF(ISBLANK(AP240),0,1)</f>
        <v>0</v>
      </c>
      <c r="CH240" s="436">
        <f>IF(ISBLANK(AQ240),0,1)</f>
        <v>1</v>
      </c>
      <c r="CI240" s="435">
        <f>IF($W240="Dropped","-",DAYS360(X240,Y240,TRUE)/360)</f>
        <v>2.2083333333333335</v>
      </c>
      <c r="CJ240" s="416">
        <f>IF(OR($W240="Pipeline",$W240="Dropped"),"-",IF(OR($AA240="-",$AA240="n/a"),"-",DAYS360(Y240,AA240,TRUE)/360))</f>
        <v>0.60833333333333328</v>
      </c>
      <c r="CK240" s="416">
        <f>IF(OR($W240="Pipeline",$W240="Dropped"),"-",IF($AC240="-","-",IF(OR($AA240="-",$AA240="n/a"),DAYS360(Y240,AC240,TRUE)/360,DAYS360(AA240,AC240,TRUE)/360)))</f>
        <v>9.5861111111111104</v>
      </c>
      <c r="CL240" s="416">
        <f>IF(OR($W240="Pipeline",$W240="Dropped"),"-",IF($AC240="-","-",DAYS360(X240,AC240,TRUE)/360))</f>
        <v>12.402777777777779</v>
      </c>
      <c r="CM240" s="437">
        <f>IF(OR($W240="Pipeline",$W240="Dropped"),"-",IF($AC240="-","-",DAYS360(AB240,AC240,TRUE)/360))</f>
        <v>4.5</v>
      </c>
      <c r="CN240" s="344">
        <f>IF(W240="Closed",IF(AC240="-","-",YEAR(AC240)),"-")</f>
        <v>2010</v>
      </c>
      <c r="CO240" s="344" t="str">
        <f>IF(W240="Closed",IF(OR(BE240="S",BE240="MS",BE240="HS"),"S",IF(OR(BE240="U",BE240="MU",BE240="HU"),"U",IF(OR(BE240="NA",BE240="NR",BE240="NV",BE240="?",BE240="#"),"NR","-"))),"-")</f>
        <v>U</v>
      </c>
      <c r="CP240" s="249">
        <v>0</v>
      </c>
      <c r="CQ240" s="414">
        <v>8</v>
      </c>
      <c r="CR240" s="414">
        <v>4</v>
      </c>
      <c r="CS240" s="414">
        <v>3</v>
      </c>
      <c r="CT240" s="414">
        <v>0</v>
      </c>
      <c r="CU240" s="436">
        <v>1</v>
      </c>
      <c r="CV240" s="432" t="str">
        <f>IF(OR(DC240="-",DC240="",DC240="n/a"),"-",HYPERLINK(DC240,"PAD"))</f>
        <v>PAD</v>
      </c>
      <c r="CW240" s="417" t="str">
        <f>IF(OR(DD240="-",DD240="",DD240="n/a"),"-",HYPERLINK(DD240,"ICR"))</f>
        <v>ICR</v>
      </c>
      <c r="CX240" s="438" t="str">
        <f>IF(OR(DE240="-",DE240="",DE240="n/a"),"-",HYPERLINK(DE240,"IEG"))</f>
        <v>IEG</v>
      </c>
      <c r="CY240" s="687" t="str">
        <f>IF(OR(DF240="-",DF240="",DF240="n/a"),"-",HYPERLINK(DF240,"PPAR"))</f>
        <v>-</v>
      </c>
      <c r="CZ240" s="665" t="str">
        <f>IF(OR(DG240="-",DG240="",DG240="n/a"),"-",HYPERLINK(DG240,"PCR"))</f>
        <v>-</v>
      </c>
      <c r="DA240" s="665" t="str">
        <f>IF(OR(DH240="-",DH240="",DH240="n/a"),"-",HYPERLINK(DH240,"PP"))</f>
        <v>PP</v>
      </c>
      <c r="DB240" s="688" t="str">
        <f>IF(OR(DI240="-",DI240="",DI240="n/a"),"-",HYPERLINK(DI240,"TA"))</f>
        <v>-</v>
      </c>
      <c r="DC240" s="897" t="s">
        <v>11160</v>
      </c>
      <c r="DD240" s="897" t="s">
        <v>11161</v>
      </c>
      <c r="DE240" s="897" t="s">
        <v>11162</v>
      </c>
      <c r="DF240" s="897" t="s">
        <v>33</v>
      </c>
      <c r="DG240" s="897" t="s">
        <v>33</v>
      </c>
      <c r="DH240" s="897" t="s">
        <v>11163</v>
      </c>
      <c r="DI240" s="897" t="s">
        <v>33</v>
      </c>
      <c r="DJ240" s="734"/>
    </row>
    <row r="241" spans="1:114" ht="14.1" customHeight="1" x14ac:dyDescent="0.25">
      <c r="A241" s="703">
        <f>ROW()-1</f>
        <v>240</v>
      </c>
      <c r="B241" s="710" t="s">
        <v>1227</v>
      </c>
      <c r="C241" s="711" t="str">
        <f>HYPERLINK(E241,"OP")</f>
        <v>OP</v>
      </c>
      <c r="D241" s="711" t="str">
        <f>HYPERLINK(F241,"Prj")</f>
        <v>Prj</v>
      </c>
      <c r="E241" s="704" t="s">
        <v>6196</v>
      </c>
      <c r="F241" s="415" t="s">
        <v>6197</v>
      </c>
      <c r="G241" s="414" t="s">
        <v>33</v>
      </c>
      <c r="H241" s="414" t="s">
        <v>33</v>
      </c>
      <c r="I241" s="694" t="s">
        <v>33</v>
      </c>
      <c r="J241" s="686" t="s">
        <v>1228</v>
      </c>
      <c r="K241" s="199" t="s">
        <v>33</v>
      </c>
      <c r="L241" s="693" t="s">
        <v>193</v>
      </c>
      <c r="M241" s="696" t="s">
        <v>360</v>
      </c>
      <c r="N241" s="732" t="s">
        <v>18</v>
      </c>
      <c r="O241" s="732" t="s">
        <v>30</v>
      </c>
      <c r="P241" s="1080" t="s">
        <v>1763</v>
      </c>
      <c r="Q241" s="1074" t="s">
        <v>33</v>
      </c>
      <c r="R241" s="698" t="s">
        <v>3888</v>
      </c>
      <c r="S241" s="907" t="s">
        <v>3574</v>
      </c>
      <c r="T241" s="908" t="s">
        <v>10286</v>
      </c>
      <c r="U241" s="905" t="s">
        <v>573</v>
      </c>
      <c r="V241" s="905" t="s">
        <v>10387</v>
      </c>
      <c r="W241" s="1068" t="s">
        <v>1773</v>
      </c>
      <c r="X241" s="1064">
        <v>35713</v>
      </c>
      <c r="Y241" s="1066">
        <v>35894</v>
      </c>
      <c r="Z241" s="1046">
        <v>1998</v>
      </c>
      <c r="AA241" s="1064">
        <v>36152</v>
      </c>
      <c r="AB241" s="1065">
        <v>37256</v>
      </c>
      <c r="AC241" s="1066">
        <v>37621</v>
      </c>
      <c r="AD241" s="638">
        <v>119</v>
      </c>
      <c r="AE241" s="639">
        <v>0</v>
      </c>
      <c r="AF241" s="744">
        <v>0</v>
      </c>
      <c r="AG241" s="690">
        <v>119</v>
      </c>
      <c r="AH241" s="747" t="s">
        <v>33</v>
      </c>
      <c r="AI241" s="744">
        <v>0</v>
      </c>
      <c r="AJ241" s="1099">
        <v>119</v>
      </c>
      <c r="AK241" s="1100">
        <v>118.51245505999999</v>
      </c>
      <c r="AL241" s="646"/>
      <c r="AM241" s="647"/>
      <c r="AN241" s="647">
        <v>2</v>
      </c>
      <c r="AO241" s="647"/>
      <c r="AP241" s="647"/>
      <c r="AQ241" s="648"/>
      <c r="AR241" s="779" t="s">
        <v>4108</v>
      </c>
      <c r="AS241" s="781">
        <f>AT241+AU241</f>
        <v>24.900000000000002</v>
      </c>
      <c r="AT241" s="781">
        <v>22.3</v>
      </c>
      <c r="AU241" s="782">
        <v>2.6</v>
      </c>
      <c r="AV241" s="686" t="s">
        <v>4109</v>
      </c>
      <c r="AW241" s="686" t="s">
        <v>1878</v>
      </c>
      <c r="AX241" s="686" t="s">
        <v>2156</v>
      </c>
      <c r="AY241" s="819">
        <v>37608</v>
      </c>
      <c r="AZ241" s="721" t="s">
        <v>82</v>
      </c>
      <c r="BA241" s="693" t="s">
        <v>82</v>
      </c>
      <c r="BB241" s="625" t="s">
        <v>26</v>
      </c>
      <c r="BC241" s="626" t="s">
        <v>26</v>
      </c>
      <c r="BD241" s="633" t="s">
        <v>82</v>
      </c>
      <c r="BE241" s="834" t="s">
        <v>22</v>
      </c>
      <c r="BF241" s="835" t="s">
        <v>26</v>
      </c>
      <c r="BG241" s="836" t="s">
        <v>26</v>
      </c>
      <c r="BH241" s="905" t="s">
        <v>4503</v>
      </c>
      <c r="BI241" s="903" t="s">
        <v>4703</v>
      </c>
      <c r="BJ241" s="905" t="s">
        <v>4515</v>
      </c>
      <c r="BK241" s="903" t="s">
        <v>4704</v>
      </c>
      <c r="BL241" s="905" t="s">
        <v>4493</v>
      </c>
      <c r="BM241" s="903" t="s">
        <v>4705</v>
      </c>
      <c r="BN241" s="905" t="s">
        <v>4485</v>
      </c>
      <c r="BO241" s="903" t="s">
        <v>10472</v>
      </c>
      <c r="BP241" s="905" t="s">
        <v>0</v>
      </c>
      <c r="BQ241" s="903" t="s">
        <v>0</v>
      </c>
      <c r="BR241" s="909">
        <v>65</v>
      </c>
      <c r="BS241" s="903" t="s">
        <v>4509</v>
      </c>
      <c r="BT241" s="909">
        <v>66</v>
      </c>
      <c r="BU241" s="903" t="s">
        <v>4532</v>
      </c>
      <c r="BV241" s="909">
        <v>51</v>
      </c>
      <c r="BW241" s="903" t="s">
        <v>4520</v>
      </c>
      <c r="BX241" s="909">
        <v>25</v>
      </c>
      <c r="BY241" s="903" t="s">
        <v>4489</v>
      </c>
      <c r="BZ241" s="905" t="s">
        <v>0</v>
      </c>
      <c r="CA241" s="903" t="s">
        <v>4492</v>
      </c>
      <c r="CB241" s="340">
        <v>10</v>
      </c>
      <c r="CC241" s="249">
        <f>IF(ISBLANK(AL241),0,1)</f>
        <v>0</v>
      </c>
      <c r="CD241" s="414">
        <f>IF(ISBLANK(AM241),0,1)</f>
        <v>0</v>
      </c>
      <c r="CE241" s="414">
        <f>IF(ISBLANK(AN241),0,1)</f>
        <v>1</v>
      </c>
      <c r="CF241" s="414">
        <f>IF(ISBLANK(AO241),0,1)</f>
        <v>0</v>
      </c>
      <c r="CG241" s="414">
        <f>IF(ISBLANK(AP241),0,1)</f>
        <v>0</v>
      </c>
      <c r="CH241" s="436">
        <f>IF(ISBLANK(AQ241),0,1)</f>
        <v>0</v>
      </c>
      <c r="CI241" s="435">
        <f>IF($W241="Dropped","-",DAYS360(X241,Y241,TRUE)/360)</f>
        <v>0.49722222222222223</v>
      </c>
      <c r="CJ241" s="416">
        <f>IF(OR($W241="Pipeline",$W241="Dropped"),"-",IF(OR($AA241="-",$AA241="n/a"),"-",DAYS360(Y241,AA241,TRUE)/360))</f>
        <v>0.7055555555555556</v>
      </c>
      <c r="CK241" s="416">
        <f>IF(OR($W241="Pipeline",$W241="Dropped"),"-",IF($AC241="-","-",IF(OR($AA241="-",$AA241="n/a"),DAYS360(Y241,AC241,TRUE)/360,DAYS360(AA241,AC241,TRUE)/360)))</f>
        <v>4.0194444444444448</v>
      </c>
      <c r="CL241" s="416">
        <f>IF(OR($W241="Pipeline",$W241="Dropped"),"-",IF($AC241="-","-",DAYS360(X241,AC241,TRUE)/360))</f>
        <v>5.2222222222222223</v>
      </c>
      <c r="CM241" s="437">
        <f>IF(OR($W241="Pipeline",$W241="Dropped"),"-",IF($AC241="-","-",DAYS360(AB241,AC241,TRUE)/360))</f>
        <v>1</v>
      </c>
      <c r="CN241" s="344">
        <f>IF(W241="Closed",IF(AC241="-","-",YEAR(AC241)),"-")</f>
        <v>2002</v>
      </c>
      <c r="CO241" s="344" t="str">
        <f>IF(W241="Closed",IF(OR(BE241="S",BE241="MS",BE241="HS"),"S",IF(OR(BE241="U",BE241="MU",BE241="HU"),"U",IF(OR(BE241="NA",BE241="NR",BE241="NV",BE241="?",BE241="#"),"NR","-"))),"-")</f>
        <v>S</v>
      </c>
      <c r="CP241" s="249" t="s">
        <v>33</v>
      </c>
      <c r="CQ241" s="414" t="s">
        <v>33</v>
      </c>
      <c r="CR241" s="414" t="s">
        <v>33</v>
      </c>
      <c r="CS241" s="414" t="s">
        <v>33</v>
      </c>
      <c r="CT241" s="414" t="s">
        <v>33</v>
      </c>
      <c r="CU241" s="436" t="s">
        <v>33</v>
      </c>
      <c r="CV241" s="432" t="str">
        <f>IF(OR(DC241="-",DC241="",DC241="n/a"),"-",HYPERLINK(DC241,"PAD"))</f>
        <v>PAD</v>
      </c>
      <c r="CW241" s="417" t="str">
        <f>IF(OR(DD241="-",DD241="",DD241="n/a"),"-",HYPERLINK(DD241,"ICR"))</f>
        <v>ICR</v>
      </c>
      <c r="CX241" s="438" t="str">
        <f>IF(OR(DE241="-",DE241="",DE241="n/a"),"-",HYPERLINK(DE241,"IEG"))</f>
        <v>IEG</v>
      </c>
      <c r="CY241" s="687" t="str">
        <f>IF(OR(DF241="-",DF241="",DF241="n/a"),"-",HYPERLINK(DF241,"PPAR"))</f>
        <v>-</v>
      </c>
      <c r="CZ241" s="665" t="str">
        <f>IF(OR(DG241="-",DG241="",DG241="n/a"),"-",HYPERLINK(DG241,"PCR"))</f>
        <v>-</v>
      </c>
      <c r="DA241" s="665" t="str">
        <f>IF(OR(DH241="-",DH241="",DH241="n/a"),"-",HYPERLINK(DH241,"PP"))</f>
        <v>-</v>
      </c>
      <c r="DB241" s="688" t="str">
        <f>IF(OR(DI241="-",DI241="",DI241="n/a"),"-",HYPERLINK(DI241,"TA"))</f>
        <v>-</v>
      </c>
      <c r="DC241" s="897" t="s">
        <v>11164</v>
      </c>
      <c r="DD241" s="897" t="s">
        <v>11165</v>
      </c>
      <c r="DE241" s="897" t="s">
        <v>11166</v>
      </c>
      <c r="DF241" s="897" t="s">
        <v>33</v>
      </c>
      <c r="DG241" s="897" t="s">
        <v>33</v>
      </c>
      <c r="DH241" s="897" t="s">
        <v>33</v>
      </c>
      <c r="DI241" s="897" t="s">
        <v>33</v>
      </c>
      <c r="DJ241" s="734"/>
    </row>
    <row r="242" spans="1:114" ht="14.1" customHeight="1" x14ac:dyDescent="0.25">
      <c r="A242" s="702">
        <f>ROW()-1</f>
        <v>241</v>
      </c>
      <c r="B242" s="713" t="s">
        <v>7612</v>
      </c>
      <c r="C242" s="711" t="str">
        <f>HYPERLINK(E242,"OP")</f>
        <v>OP</v>
      </c>
      <c r="D242" s="711" t="str">
        <f>HYPERLINK(F242,"Prj")</f>
        <v>Prj</v>
      </c>
      <c r="E242" s="631" t="s">
        <v>8483</v>
      </c>
      <c r="F242" s="413" t="s">
        <v>8484</v>
      </c>
      <c r="G242" s="414" t="s">
        <v>33</v>
      </c>
      <c r="H242" s="414" t="s">
        <v>33</v>
      </c>
      <c r="I242" s="694" t="s">
        <v>33</v>
      </c>
      <c r="J242" s="697" t="s">
        <v>7613</v>
      </c>
      <c r="K242" s="727" t="s">
        <v>33</v>
      </c>
      <c r="L242" s="736" t="s">
        <v>193</v>
      </c>
      <c r="M242" s="697" t="s">
        <v>227</v>
      </c>
      <c r="N242" s="736" t="s">
        <v>18</v>
      </c>
      <c r="O242" s="736" t="s">
        <v>30</v>
      </c>
      <c r="P242" s="1080" t="s">
        <v>36</v>
      </c>
      <c r="Q242" s="1074" t="s">
        <v>33</v>
      </c>
      <c r="R242" s="698" t="s">
        <v>33</v>
      </c>
      <c r="S242" s="907" t="s">
        <v>3572</v>
      </c>
      <c r="T242" s="908" t="s">
        <v>7614</v>
      </c>
      <c r="U242" s="905" t="s">
        <v>573</v>
      </c>
      <c r="V242" s="905" t="s">
        <v>10393</v>
      </c>
      <c r="W242" s="1068" t="s">
        <v>1773</v>
      </c>
      <c r="X242" s="1064">
        <v>38852</v>
      </c>
      <c r="Y242" s="1066">
        <v>39322</v>
      </c>
      <c r="Z242" s="1046">
        <v>2008</v>
      </c>
      <c r="AA242" s="1064">
        <v>39456</v>
      </c>
      <c r="AB242" s="1065">
        <v>41274</v>
      </c>
      <c r="AC242" s="1066">
        <v>42369</v>
      </c>
      <c r="AD242" s="1049">
        <v>25.3</v>
      </c>
      <c r="AE242" s="746">
        <v>0</v>
      </c>
      <c r="AF242" s="744">
        <v>0</v>
      </c>
      <c r="AG242" s="690">
        <v>25.3</v>
      </c>
      <c r="AH242" s="747">
        <v>0</v>
      </c>
      <c r="AI242" s="744">
        <v>0</v>
      </c>
      <c r="AJ242" s="1101">
        <v>25.3</v>
      </c>
      <c r="AK242" s="1102">
        <v>19.821502169999999</v>
      </c>
      <c r="AL242" s="1085"/>
      <c r="AM242" s="632"/>
      <c r="AN242" s="632">
        <v>3</v>
      </c>
      <c r="AO242" s="632"/>
      <c r="AP242" s="632"/>
      <c r="AQ242" s="757"/>
      <c r="AR242" s="778" t="s">
        <v>8998</v>
      </c>
      <c r="AS242" s="784">
        <f>AT242+AU242</f>
        <v>6.1000000000000005</v>
      </c>
      <c r="AT242" s="784">
        <v>5.7</v>
      </c>
      <c r="AU242" s="785">
        <v>0.4</v>
      </c>
      <c r="AV242" s="734" t="s">
        <v>1590</v>
      </c>
      <c r="AW242" s="697" t="s">
        <v>3547</v>
      </c>
      <c r="AX242" s="697" t="s">
        <v>3547</v>
      </c>
      <c r="AY242" s="823">
        <v>42360</v>
      </c>
      <c r="AZ242" s="736" t="s">
        <v>22</v>
      </c>
      <c r="BA242" s="736" t="s">
        <v>22</v>
      </c>
      <c r="BB242" s="625" t="s">
        <v>22</v>
      </c>
      <c r="BC242" s="626" t="s">
        <v>22</v>
      </c>
      <c r="BD242" s="633" t="s">
        <v>22</v>
      </c>
      <c r="BE242" s="834" t="s">
        <v>22</v>
      </c>
      <c r="BF242" s="835" t="s">
        <v>22</v>
      </c>
      <c r="BG242" s="836" t="s">
        <v>22</v>
      </c>
      <c r="BH242" s="905" t="s">
        <v>13072</v>
      </c>
      <c r="BI242" s="903" t="s">
        <v>4508</v>
      </c>
      <c r="BJ242" s="905" t="s">
        <v>4485</v>
      </c>
      <c r="BK242" s="903" t="s">
        <v>10472</v>
      </c>
      <c r="BL242" s="905" t="s">
        <v>0</v>
      </c>
      <c r="BM242" s="903" t="s">
        <v>0</v>
      </c>
      <c r="BN242" s="905" t="s">
        <v>0</v>
      </c>
      <c r="BO242" s="903" t="s">
        <v>0</v>
      </c>
      <c r="BP242" s="905" t="s">
        <v>0</v>
      </c>
      <c r="BQ242" s="903" t="s">
        <v>0</v>
      </c>
      <c r="BR242" s="909">
        <v>89</v>
      </c>
      <c r="BS242" s="903" t="s">
        <v>4639</v>
      </c>
      <c r="BT242" s="909">
        <v>67</v>
      </c>
      <c r="BU242" s="903" t="s">
        <v>4577</v>
      </c>
      <c r="BV242" s="905" t="s">
        <v>0</v>
      </c>
      <c r="BW242" s="903" t="s">
        <v>4492</v>
      </c>
      <c r="BX242" s="905" t="s">
        <v>0</v>
      </c>
      <c r="BY242" s="903" t="s">
        <v>4492</v>
      </c>
      <c r="BZ242" s="905" t="s">
        <v>0</v>
      </c>
      <c r="CA242" s="903" t="s">
        <v>4492</v>
      </c>
      <c r="CB242" s="340">
        <v>10</v>
      </c>
      <c r="CC242" s="249">
        <f>IF(ISBLANK(AL242),0,1)</f>
        <v>0</v>
      </c>
      <c r="CD242" s="414">
        <f>IF(ISBLANK(AM242),0,1)</f>
        <v>0</v>
      </c>
      <c r="CE242" s="414">
        <f>IF(ISBLANK(AN242),0,1)</f>
        <v>1</v>
      </c>
      <c r="CF242" s="414">
        <f>IF(ISBLANK(AO242),0,1)</f>
        <v>0</v>
      </c>
      <c r="CG242" s="414">
        <f>IF(ISBLANK(AP242),0,1)</f>
        <v>0</v>
      </c>
      <c r="CH242" s="436">
        <f>IF(ISBLANK(AQ242),0,1)</f>
        <v>0</v>
      </c>
      <c r="CI242" s="435">
        <f>IF($W242="Dropped","-",DAYS360(X242,Y242,TRUE)/360)</f>
        <v>1.2861111111111112</v>
      </c>
      <c r="CJ242" s="416">
        <f>IF(OR($W242="Pipeline",$W242="Dropped"),"-",IF(OR($AA242="-",$AA242="n/a"),"-",DAYS360(Y242,AA242,TRUE)/360))</f>
        <v>0.36388888888888887</v>
      </c>
      <c r="CK242" s="416">
        <f>IF(OR($W242="Pipeline",$W242="Dropped"),"-",IF($AC242="-","-",IF(OR($AA242="-",$AA242="n/a"),DAYS360(Y242,AC242,TRUE)/360,DAYS360(AA242,AC242,TRUE)/360)))</f>
        <v>7.9749999999999996</v>
      </c>
      <c r="CL242" s="416">
        <f>IF(OR($W242="Pipeline",$W242="Dropped"),"-",IF($AC242="-","-",DAYS360(X242,AC242,TRUE)/360))</f>
        <v>9.625</v>
      </c>
      <c r="CM242" s="437">
        <f>IF(OR($W242="Pipeline",$W242="Dropped"),"-",IF($AC242="-","-",DAYS360(AB242,AC242,TRUE)/360))</f>
        <v>3</v>
      </c>
      <c r="CN242" s="344">
        <f>IF(W242="Closed",IF(AC242="-","-",YEAR(AC242)),"-")</f>
        <v>2015</v>
      </c>
      <c r="CO242" s="344" t="str">
        <f>IF(W242="Closed",IF(OR(BE242="S",BE242="MS",BE242="HS"),"S",IF(OR(BE242="U",BE242="MU",BE242="HU"),"U",IF(OR(BE242="NA",BE242="NR",BE242="NV",BE242="?",BE242="#"),"NR","-"))),"-")</f>
        <v>S</v>
      </c>
      <c r="CP242" s="249">
        <v>3</v>
      </c>
      <c r="CQ242" s="414">
        <v>3</v>
      </c>
      <c r="CR242" s="414">
        <v>1</v>
      </c>
      <c r="CS242" s="414">
        <v>0</v>
      </c>
      <c r="CT242" s="414">
        <v>0</v>
      </c>
      <c r="CU242" s="436">
        <v>1</v>
      </c>
      <c r="CV242" s="432" t="str">
        <f>IF(OR(DC242="-",DC242="",DC242="n/a"),"-",HYPERLINK(DC242,"PAD"))</f>
        <v>PAD</v>
      </c>
      <c r="CW242" s="417" t="str">
        <f>IF(OR(DD242="-",DD242="",DD242="n/a"),"-",HYPERLINK(DD242,"ICR"))</f>
        <v>ICR</v>
      </c>
      <c r="CX242" s="438" t="str">
        <f>IF(OR(DE242="-",DE242="",DE242="n/a"),"-",HYPERLINK(DE242,"IEG"))</f>
        <v>IEG</v>
      </c>
      <c r="CY242" s="687" t="str">
        <f>IF(OR(DF242="-",DF242="",DF242="n/a"),"-",HYPERLINK(DF242,"PPAR"))</f>
        <v>-</v>
      </c>
      <c r="CZ242" s="665" t="str">
        <f>IF(OR(DG242="-",DG242="",DG242="n/a"),"-",HYPERLINK(DG242,"PCR"))</f>
        <v>-</v>
      </c>
      <c r="DA242" s="665" t="str">
        <f>IF(OR(DH242="-",DH242="",DH242="n/a"),"-",HYPERLINK(DH242,"PP"))</f>
        <v>PP</v>
      </c>
      <c r="DB242" s="688" t="str">
        <f>IF(OR(DI242="-",DI242="",DI242="n/a"),"-",HYPERLINK(DI242,"TA"))</f>
        <v>-</v>
      </c>
      <c r="DC242" s="897" t="s">
        <v>11167</v>
      </c>
      <c r="DD242" s="897" t="s">
        <v>11168</v>
      </c>
      <c r="DE242" s="897" t="s">
        <v>11169</v>
      </c>
      <c r="DF242" s="897" t="s">
        <v>33</v>
      </c>
      <c r="DG242" s="897" t="s">
        <v>33</v>
      </c>
      <c r="DH242" s="897" t="s">
        <v>11170</v>
      </c>
      <c r="DI242" s="897" t="s">
        <v>33</v>
      </c>
      <c r="DJ242" s="806"/>
    </row>
    <row r="243" spans="1:114" ht="14.1" customHeight="1" x14ac:dyDescent="0.25">
      <c r="A243" s="702">
        <f>ROW()-1</f>
        <v>242</v>
      </c>
      <c r="B243" s="713" t="s">
        <v>7951</v>
      </c>
      <c r="C243" s="711" t="str">
        <f>HYPERLINK(E243,"OP")</f>
        <v>OP</v>
      </c>
      <c r="D243" s="711" t="str">
        <f>HYPERLINK(F243,"Prj")</f>
        <v>Prj</v>
      </c>
      <c r="E243" s="631" t="s">
        <v>8669</v>
      </c>
      <c r="F243" s="413" t="s">
        <v>8670</v>
      </c>
      <c r="G243" s="414" t="s">
        <v>33</v>
      </c>
      <c r="H243" s="414" t="s">
        <v>33</v>
      </c>
      <c r="I243" s="694" t="s">
        <v>33</v>
      </c>
      <c r="J243" s="697" t="s">
        <v>7952</v>
      </c>
      <c r="K243" s="727" t="s">
        <v>33</v>
      </c>
      <c r="L243" s="736" t="s">
        <v>245</v>
      </c>
      <c r="M243" s="697" t="s">
        <v>640</v>
      </c>
      <c r="N243" s="736" t="s">
        <v>18</v>
      </c>
      <c r="O243" s="736" t="s">
        <v>30</v>
      </c>
      <c r="P243" s="1080" t="s">
        <v>36</v>
      </c>
      <c r="Q243" s="1074" t="s">
        <v>33</v>
      </c>
      <c r="R243" s="698" t="s">
        <v>33</v>
      </c>
      <c r="S243" s="1041" t="s">
        <v>33</v>
      </c>
      <c r="T243" s="908" t="s">
        <v>7521</v>
      </c>
      <c r="U243" s="905" t="s">
        <v>1772</v>
      </c>
      <c r="V243" s="905" t="s">
        <v>1415</v>
      </c>
      <c r="W243" s="1068" t="s">
        <v>1773</v>
      </c>
      <c r="X243" s="1064">
        <v>37788</v>
      </c>
      <c r="Y243" s="1066">
        <v>38153</v>
      </c>
      <c r="Z243" s="1046">
        <v>2004</v>
      </c>
      <c r="AA243" s="1064">
        <v>38280</v>
      </c>
      <c r="AB243" s="1065">
        <v>40359</v>
      </c>
      <c r="AC243" s="1066">
        <v>40543</v>
      </c>
      <c r="AD243" s="1049">
        <v>0</v>
      </c>
      <c r="AE243" s="746">
        <v>60</v>
      </c>
      <c r="AF243" s="744">
        <v>0</v>
      </c>
      <c r="AG243" s="690">
        <v>60</v>
      </c>
      <c r="AH243" s="747">
        <v>12.6</v>
      </c>
      <c r="AI243" s="744">
        <v>0</v>
      </c>
      <c r="AJ243" s="1101">
        <v>84</v>
      </c>
      <c r="AK243" s="1102">
        <v>84.217326349999993</v>
      </c>
      <c r="AL243" s="1085"/>
      <c r="AM243" s="632"/>
      <c r="AN243" s="632">
        <v>3</v>
      </c>
      <c r="AO243" s="632"/>
      <c r="AP243" s="632"/>
      <c r="AQ243" s="757"/>
      <c r="AR243" s="778" t="s">
        <v>9202</v>
      </c>
      <c r="AS243" s="784">
        <f>AT243+AU243</f>
        <v>4.5199999999999996</v>
      </c>
      <c r="AT243" s="784">
        <v>4.5199999999999996</v>
      </c>
      <c r="AU243" s="785">
        <v>0</v>
      </c>
      <c r="AV243" s="734" t="s">
        <v>9203</v>
      </c>
      <c r="AW243" s="697" t="s">
        <v>4970</v>
      </c>
      <c r="AX243" s="697" t="s">
        <v>7657</v>
      </c>
      <c r="AY243" s="823">
        <v>40572</v>
      </c>
      <c r="AZ243" s="736" t="s">
        <v>26</v>
      </c>
      <c r="BA243" s="736" t="s">
        <v>26</v>
      </c>
      <c r="BB243" s="840" t="s">
        <v>22</v>
      </c>
      <c r="BC243" s="841" t="s">
        <v>22</v>
      </c>
      <c r="BD243" s="842" t="s">
        <v>22</v>
      </c>
      <c r="BE243" s="840" t="s">
        <v>45</v>
      </c>
      <c r="BF243" s="841" t="s">
        <v>45</v>
      </c>
      <c r="BG243" s="842" t="s">
        <v>22</v>
      </c>
      <c r="BH243" s="905" t="s">
        <v>13072</v>
      </c>
      <c r="BI243" s="903" t="s">
        <v>4508</v>
      </c>
      <c r="BJ243" s="905" t="s">
        <v>13077</v>
      </c>
      <c r="BK243" s="903" t="s">
        <v>9680</v>
      </c>
      <c r="BL243" s="905" t="s">
        <v>4485</v>
      </c>
      <c r="BM243" s="903" t="s">
        <v>10472</v>
      </c>
      <c r="BN243" s="905" t="s">
        <v>4712</v>
      </c>
      <c r="BO243" s="903" t="s">
        <v>10486</v>
      </c>
      <c r="BP243" s="905" t="s">
        <v>4525</v>
      </c>
      <c r="BQ243" s="903" t="s">
        <v>10476</v>
      </c>
      <c r="BR243" s="909">
        <v>67</v>
      </c>
      <c r="BS243" s="903" t="s">
        <v>4577</v>
      </c>
      <c r="BT243" s="909">
        <v>68</v>
      </c>
      <c r="BU243" s="903" t="s">
        <v>4557</v>
      </c>
      <c r="BV243" s="909">
        <v>63</v>
      </c>
      <c r="BW243" s="903" t="s">
        <v>4512</v>
      </c>
      <c r="BX243" s="909">
        <v>69</v>
      </c>
      <c r="BY243" s="903" t="s">
        <v>4598</v>
      </c>
      <c r="BZ243" s="909">
        <v>89</v>
      </c>
      <c r="CA243" s="903" t="s">
        <v>4639</v>
      </c>
      <c r="CB243" s="340">
        <v>10</v>
      </c>
      <c r="CC243" s="249">
        <f>IF(ISBLANK(AL243),0,1)</f>
        <v>0</v>
      </c>
      <c r="CD243" s="414">
        <f>IF(ISBLANK(AM243),0,1)</f>
        <v>0</v>
      </c>
      <c r="CE243" s="414">
        <f>IF(ISBLANK(AN243),0,1)</f>
        <v>1</v>
      </c>
      <c r="CF243" s="414">
        <f>IF(ISBLANK(AO243),0,1)</f>
        <v>0</v>
      </c>
      <c r="CG243" s="414">
        <f>IF(ISBLANK(AP243),0,1)</f>
        <v>0</v>
      </c>
      <c r="CH243" s="436">
        <f>IF(ISBLANK(AQ243),0,1)</f>
        <v>0</v>
      </c>
      <c r="CI243" s="435">
        <f>IF($W243="Dropped","-",DAYS360(X243,Y243,TRUE)/360)</f>
        <v>0.99722222222222223</v>
      </c>
      <c r="CJ243" s="416">
        <f>IF(OR($W243="Pipeline",$W243="Dropped"),"-",IF(OR($AA243="-",$AA243="n/a"),"-",DAYS360(Y243,AA243,TRUE)/360))</f>
        <v>0.34722222222222221</v>
      </c>
      <c r="CK243" s="416">
        <f>IF(OR($W243="Pipeline",$W243="Dropped"),"-",IF($AC243="-","-",IF(OR($AA243="-",$AA243="n/a"),DAYS360(Y243,AC243,TRUE)/360,DAYS360(AA243,AC243,TRUE)/360)))</f>
        <v>6.1944444444444446</v>
      </c>
      <c r="CL243" s="416">
        <f>IF(OR($W243="Pipeline",$W243="Dropped"),"-",IF($AC243="-","-",DAYS360(X243,AC243,TRUE)/360))</f>
        <v>7.5388888888888888</v>
      </c>
      <c r="CM243" s="437">
        <f>IF(OR($W243="Pipeline",$W243="Dropped"),"-",IF($AC243="-","-",DAYS360(AB243,AC243,TRUE)/360))</f>
        <v>0.5</v>
      </c>
      <c r="CN243" s="344">
        <f>IF(W243="Closed",IF(AC243="-","-",YEAR(AC243)),"-")</f>
        <v>2010</v>
      </c>
      <c r="CO243" s="344" t="str">
        <f>IF(W243="Closed",IF(OR(BE243="S",BE243="MS",BE243="HS"),"S",IF(OR(BE243="U",BE243="MU",BE243="HU"),"U",IF(OR(BE243="NA",BE243="NR",BE243="NV",BE243="?",BE243="#"),"NR","-"))),"-")</f>
        <v>U</v>
      </c>
      <c r="CP243" s="249">
        <v>0</v>
      </c>
      <c r="CQ243" s="414">
        <v>4</v>
      </c>
      <c r="CR243" s="414">
        <v>4</v>
      </c>
      <c r="CS243" s="414">
        <v>0</v>
      </c>
      <c r="CT243" s="414">
        <v>0</v>
      </c>
      <c r="CU243" s="436">
        <v>1</v>
      </c>
      <c r="CV243" s="432" t="str">
        <f>IF(OR(DC243="-",DC243="",DC243="n/a"),"-",HYPERLINK(DC243,"PAD"))</f>
        <v>PAD</v>
      </c>
      <c r="CW243" s="417" t="str">
        <f>IF(OR(DD243="-",DD243="",DD243="n/a"),"-",HYPERLINK(DD243,"ICR"))</f>
        <v>ICR</v>
      </c>
      <c r="CX243" s="438" t="str">
        <f>IF(OR(DE243="-",DE243="",DE243="n/a"),"-",HYPERLINK(DE243,"IEG"))</f>
        <v>IEG</v>
      </c>
      <c r="CY243" s="687" t="str">
        <f>IF(OR(DF243="-",DF243="",DF243="n/a"),"-",HYPERLINK(DF243,"PPAR"))</f>
        <v>-</v>
      </c>
      <c r="CZ243" s="665" t="str">
        <f>IF(OR(DG243="-",DG243="",DG243="n/a"),"-",HYPERLINK(DG243,"PCR"))</f>
        <v>-</v>
      </c>
      <c r="DA243" s="665" t="str">
        <f>IF(OR(DH243="-",DH243="",DH243="n/a"),"-",HYPERLINK(DH243,"PP"))</f>
        <v>PP</v>
      </c>
      <c r="DB243" s="688" t="str">
        <f>IF(OR(DI243="-",DI243="",DI243="n/a"),"-",HYPERLINK(DI243,"TA"))</f>
        <v>-</v>
      </c>
      <c r="DC243" s="897" t="s">
        <v>11171</v>
      </c>
      <c r="DD243" s="897" t="s">
        <v>11172</v>
      </c>
      <c r="DE243" s="897" t="s">
        <v>11173</v>
      </c>
      <c r="DF243" s="897" t="s">
        <v>33</v>
      </c>
      <c r="DG243" s="897" t="s">
        <v>33</v>
      </c>
      <c r="DH243" s="897" t="s">
        <v>11174</v>
      </c>
      <c r="DI243" s="897" t="s">
        <v>33</v>
      </c>
      <c r="DJ243" s="734"/>
    </row>
    <row r="244" spans="1:114" ht="14.1" customHeight="1" x14ac:dyDescent="0.25">
      <c r="A244" s="703">
        <f>ROW()-1</f>
        <v>243</v>
      </c>
      <c r="B244" s="710" t="s">
        <v>1029</v>
      </c>
      <c r="C244" s="711" t="str">
        <f>HYPERLINK(E244,"OP")</f>
        <v>OP</v>
      </c>
      <c r="D244" s="711" t="str">
        <f>HYPERLINK(F244,"Prj")</f>
        <v>Prj</v>
      </c>
      <c r="E244" s="704" t="s">
        <v>6198</v>
      </c>
      <c r="F244" s="415" t="s">
        <v>6199</v>
      </c>
      <c r="G244" s="414" t="s">
        <v>33</v>
      </c>
      <c r="H244" s="414" t="s">
        <v>33</v>
      </c>
      <c r="I244" s="694" t="s">
        <v>33</v>
      </c>
      <c r="J244" s="686" t="s">
        <v>1030</v>
      </c>
      <c r="K244" s="199" t="s">
        <v>33</v>
      </c>
      <c r="L244" s="693" t="s">
        <v>245</v>
      </c>
      <c r="M244" s="696" t="s">
        <v>640</v>
      </c>
      <c r="N244" s="732" t="s">
        <v>18</v>
      </c>
      <c r="O244" s="732" t="s">
        <v>30</v>
      </c>
      <c r="P244" s="1080" t="s">
        <v>1763</v>
      </c>
      <c r="Q244" s="1074" t="s">
        <v>33</v>
      </c>
      <c r="R244" s="698" t="s">
        <v>3888</v>
      </c>
      <c r="S244" s="907" t="s">
        <v>10288</v>
      </c>
      <c r="T244" s="908" t="s">
        <v>3674</v>
      </c>
      <c r="U244" s="905" t="s">
        <v>1772</v>
      </c>
      <c r="V244" s="905" t="s">
        <v>10389</v>
      </c>
      <c r="W244" s="1068" t="s">
        <v>1773</v>
      </c>
      <c r="X244" s="1064">
        <v>37007</v>
      </c>
      <c r="Y244" s="1066">
        <v>37782</v>
      </c>
      <c r="Z244" s="1046">
        <v>2003</v>
      </c>
      <c r="AA244" s="1064">
        <v>37858</v>
      </c>
      <c r="AB244" s="1065">
        <v>40178</v>
      </c>
      <c r="AC244" s="1066">
        <v>40359</v>
      </c>
      <c r="AD244" s="638">
        <v>0</v>
      </c>
      <c r="AE244" s="639">
        <v>40.299999999999997</v>
      </c>
      <c r="AF244" s="744">
        <v>0</v>
      </c>
      <c r="AG244" s="690">
        <v>40.299999999999997</v>
      </c>
      <c r="AH244" s="747">
        <v>10.7</v>
      </c>
      <c r="AI244" s="744">
        <v>0</v>
      </c>
      <c r="AJ244" s="1099">
        <v>40.299999999999997</v>
      </c>
      <c r="AK244" s="1100">
        <v>40.690146339999998</v>
      </c>
      <c r="AL244" s="646"/>
      <c r="AM244" s="647"/>
      <c r="AN244" s="647">
        <v>2</v>
      </c>
      <c r="AO244" s="647"/>
      <c r="AP244" s="647"/>
      <c r="AQ244" s="648"/>
      <c r="AR244" s="779" t="s">
        <v>4110</v>
      </c>
      <c r="AS244" s="781">
        <f>AT244+AU244</f>
        <v>5.6</v>
      </c>
      <c r="AT244" s="781">
        <v>5.6</v>
      </c>
      <c r="AU244" s="782">
        <v>0</v>
      </c>
      <c r="AV244" s="686" t="s">
        <v>4111</v>
      </c>
      <c r="AW244" s="686" t="s">
        <v>1955</v>
      </c>
      <c r="AX244" s="686" t="s">
        <v>2230</v>
      </c>
      <c r="AY244" s="819">
        <v>40357</v>
      </c>
      <c r="AZ244" s="721" t="s">
        <v>26</v>
      </c>
      <c r="BA244" s="721" t="s">
        <v>26</v>
      </c>
      <c r="BB244" s="625" t="s">
        <v>26</v>
      </c>
      <c r="BC244" s="626" t="s">
        <v>26</v>
      </c>
      <c r="BD244" s="633" t="s">
        <v>26</v>
      </c>
      <c r="BE244" s="625" t="s">
        <v>22</v>
      </c>
      <c r="BF244" s="626" t="s">
        <v>22</v>
      </c>
      <c r="BG244" s="633" t="s">
        <v>26</v>
      </c>
      <c r="BH244" s="905" t="s">
        <v>4493</v>
      </c>
      <c r="BI244" s="903" t="s">
        <v>4705</v>
      </c>
      <c r="BJ244" s="905" t="s">
        <v>1371</v>
      </c>
      <c r="BK244" s="903" t="s">
        <v>13870</v>
      </c>
      <c r="BL244" s="905" t="s">
        <v>4485</v>
      </c>
      <c r="BM244" s="903" t="s">
        <v>10472</v>
      </c>
      <c r="BN244" s="905" t="s">
        <v>0</v>
      </c>
      <c r="BO244" s="903" t="s">
        <v>0</v>
      </c>
      <c r="BP244" s="905" t="s">
        <v>0</v>
      </c>
      <c r="BQ244" s="903" t="s">
        <v>0</v>
      </c>
      <c r="BR244" s="909">
        <v>66</v>
      </c>
      <c r="BS244" s="903" t="s">
        <v>4532</v>
      </c>
      <c r="BT244" s="909">
        <v>51</v>
      </c>
      <c r="BU244" s="903" t="s">
        <v>4520</v>
      </c>
      <c r="BV244" s="905" t="s">
        <v>0</v>
      </c>
      <c r="BW244" s="903" t="s">
        <v>4492</v>
      </c>
      <c r="BX244" s="905" t="s">
        <v>0</v>
      </c>
      <c r="BY244" s="903" t="s">
        <v>4492</v>
      </c>
      <c r="BZ244" s="905" t="s">
        <v>0</v>
      </c>
      <c r="CA244" s="903" t="s">
        <v>4492</v>
      </c>
      <c r="CB244" s="340">
        <v>10</v>
      </c>
      <c r="CC244" s="249">
        <f>IF(ISBLANK(AL244),0,1)</f>
        <v>0</v>
      </c>
      <c r="CD244" s="414">
        <f>IF(ISBLANK(AM244),0,1)</f>
        <v>0</v>
      </c>
      <c r="CE244" s="414">
        <f>IF(ISBLANK(AN244),0,1)</f>
        <v>1</v>
      </c>
      <c r="CF244" s="414">
        <f>IF(ISBLANK(AO244),0,1)</f>
        <v>0</v>
      </c>
      <c r="CG244" s="414">
        <f>IF(ISBLANK(AP244),0,1)</f>
        <v>0</v>
      </c>
      <c r="CH244" s="436">
        <f>IF(ISBLANK(AQ244),0,1)</f>
        <v>0</v>
      </c>
      <c r="CI244" s="435">
        <f>IF($W244="Dropped","-",DAYS360(X244,Y244,TRUE)/360)</f>
        <v>2.1222222222222222</v>
      </c>
      <c r="CJ244" s="416">
        <f>IF(OR($W244="Pipeline",$W244="Dropped"),"-",IF(OR($AA244="-",$AA244="n/a"),"-",DAYS360(Y244,AA244,TRUE)/360))</f>
        <v>0.20833333333333334</v>
      </c>
      <c r="CK244" s="416">
        <f>IF(OR($W244="Pipeline",$W244="Dropped"),"-",IF($AC244="-","-",IF(OR($AA244="-",$AA244="n/a"),DAYS360(Y244,AC244,TRUE)/360,DAYS360(AA244,AC244,TRUE)/360)))</f>
        <v>6.8472222222222223</v>
      </c>
      <c r="CL244" s="416">
        <f>IF(OR($W244="Pipeline",$W244="Dropped"),"-",IF($AC244="-","-",DAYS360(X244,AC244,TRUE)/360))</f>
        <v>9.1777777777777771</v>
      </c>
      <c r="CM244" s="437">
        <f>IF(OR($W244="Pipeline",$W244="Dropped"),"-",IF($AC244="-","-",DAYS360(AB244,AC244,TRUE)/360))</f>
        <v>0.5</v>
      </c>
      <c r="CN244" s="344">
        <f>IF(W244="Closed",IF(AC244="-","-",YEAR(AC244)),"-")</f>
        <v>2010</v>
      </c>
      <c r="CO244" s="344" t="str">
        <f>IF(W244="Closed",IF(OR(BE244="S",BE244="MS",BE244="HS"),"S",IF(OR(BE244="U",BE244="MU",BE244="HU"),"U",IF(OR(BE244="NA",BE244="NR",BE244="NV",BE244="?",BE244="#"),"NR","-"))),"-")</f>
        <v>S</v>
      </c>
      <c r="CP244" s="249">
        <v>5</v>
      </c>
      <c r="CQ244" s="414">
        <v>2</v>
      </c>
      <c r="CR244" s="414">
        <v>6</v>
      </c>
      <c r="CS244" s="414">
        <v>0</v>
      </c>
      <c r="CT244" s="414">
        <v>0</v>
      </c>
      <c r="CU244" s="436">
        <v>0</v>
      </c>
      <c r="CV244" s="432" t="str">
        <f>IF(OR(DC244="-",DC244="",DC244="n/a"),"-",HYPERLINK(DC244,"PAD"))</f>
        <v>PAD</v>
      </c>
      <c r="CW244" s="417" t="str">
        <f>IF(OR(DD244="-",DD244="",DD244="n/a"),"-",HYPERLINK(DD244,"ICR"))</f>
        <v>ICR</v>
      </c>
      <c r="CX244" s="438" t="str">
        <f>IF(OR(DE244="-",DE244="",DE244="n/a"),"-",HYPERLINK(DE244,"IEG"))</f>
        <v>IEG</v>
      </c>
      <c r="CY244" s="687" t="str">
        <f>IF(OR(DF244="-",DF244="",DF244="n/a"),"-",HYPERLINK(DF244,"PPAR"))</f>
        <v>PPAR</v>
      </c>
      <c r="CZ244" s="665" t="str">
        <f>IF(OR(DG244="-",DG244="",DG244="n/a"),"-",HYPERLINK(DG244,"PCR"))</f>
        <v>-</v>
      </c>
      <c r="DA244" s="665" t="str">
        <f>IF(OR(DH244="-",DH244="",DH244="n/a"),"-",HYPERLINK(DH244,"PP"))</f>
        <v>-</v>
      </c>
      <c r="DB244" s="688" t="str">
        <f>IF(OR(DI244="-",DI244="",DI244="n/a"),"-",HYPERLINK(DI244,"TA"))</f>
        <v>-</v>
      </c>
      <c r="DC244" s="897" t="s">
        <v>11175</v>
      </c>
      <c r="DD244" s="897" t="s">
        <v>11176</v>
      </c>
      <c r="DE244" s="897" t="s">
        <v>11177</v>
      </c>
      <c r="DF244" s="897" t="s">
        <v>11178</v>
      </c>
      <c r="DG244" s="897" t="s">
        <v>33</v>
      </c>
      <c r="DH244" s="897" t="s">
        <v>33</v>
      </c>
      <c r="DI244" s="897" t="s">
        <v>33</v>
      </c>
      <c r="DJ244" s="734"/>
    </row>
    <row r="245" spans="1:114" ht="14.1" customHeight="1" x14ac:dyDescent="0.25">
      <c r="A245" s="702">
        <f>ROW()-1</f>
        <v>244</v>
      </c>
      <c r="B245" s="713" t="s">
        <v>7669</v>
      </c>
      <c r="C245" s="711" t="str">
        <f>HYPERLINK(E245,"OP")</f>
        <v>OP</v>
      </c>
      <c r="D245" s="711" t="str">
        <f>HYPERLINK(F245,"Prj")</f>
        <v>Prj</v>
      </c>
      <c r="E245" s="631" t="s">
        <v>8507</v>
      </c>
      <c r="F245" s="413" t="s">
        <v>8508</v>
      </c>
      <c r="G245" s="414" t="s">
        <v>33</v>
      </c>
      <c r="H245" s="414" t="s">
        <v>33</v>
      </c>
      <c r="I245" s="694" t="s">
        <v>33</v>
      </c>
      <c r="J245" s="697" t="s">
        <v>7670</v>
      </c>
      <c r="K245" s="727" t="s">
        <v>33</v>
      </c>
      <c r="L245" s="736" t="s">
        <v>245</v>
      </c>
      <c r="M245" s="697" t="s">
        <v>246</v>
      </c>
      <c r="N245" s="736" t="s">
        <v>18</v>
      </c>
      <c r="O245" s="736" t="s">
        <v>30</v>
      </c>
      <c r="P245" s="1080" t="s">
        <v>36</v>
      </c>
      <c r="Q245" s="1074" t="s">
        <v>33</v>
      </c>
      <c r="R245" s="698" t="s">
        <v>33</v>
      </c>
      <c r="S245" s="907" t="s">
        <v>7671</v>
      </c>
      <c r="T245" s="908" t="s">
        <v>3668</v>
      </c>
      <c r="U245" s="905" t="s">
        <v>575</v>
      </c>
      <c r="V245" s="905" t="s">
        <v>1415</v>
      </c>
      <c r="W245" s="1068" t="s">
        <v>1773</v>
      </c>
      <c r="X245" s="1064">
        <v>36068</v>
      </c>
      <c r="Y245" s="1066">
        <v>36671</v>
      </c>
      <c r="Z245" s="1046">
        <v>2000</v>
      </c>
      <c r="AA245" s="1064">
        <v>36706</v>
      </c>
      <c r="AB245" s="1065">
        <v>38352</v>
      </c>
      <c r="AC245" s="1066">
        <v>38960</v>
      </c>
      <c r="AD245" s="1049">
        <v>0</v>
      </c>
      <c r="AE245" s="746">
        <v>92</v>
      </c>
      <c r="AF245" s="744">
        <v>0</v>
      </c>
      <c r="AG245" s="690">
        <v>92</v>
      </c>
      <c r="AH245" s="747" t="s">
        <v>33</v>
      </c>
      <c r="AI245" s="744">
        <v>0</v>
      </c>
      <c r="AJ245" s="1101">
        <v>67.775313299999993</v>
      </c>
      <c r="AK245" s="1102">
        <v>68.144790589999999</v>
      </c>
      <c r="AL245" s="1085"/>
      <c r="AM245" s="632"/>
      <c r="AN245" s="632">
        <v>3</v>
      </c>
      <c r="AO245" s="632"/>
      <c r="AP245" s="632"/>
      <c r="AQ245" s="757"/>
      <c r="AR245" s="778" t="s">
        <v>9204</v>
      </c>
      <c r="AS245" s="784">
        <f>AT245+AU245</f>
        <v>15</v>
      </c>
      <c r="AT245" s="784">
        <v>15</v>
      </c>
      <c r="AU245" s="785">
        <v>0</v>
      </c>
      <c r="AV245" s="734" t="s">
        <v>9203</v>
      </c>
      <c r="AW245" s="697" t="s">
        <v>4974</v>
      </c>
      <c r="AX245" s="697" t="s">
        <v>7506</v>
      </c>
      <c r="AY245" s="823">
        <v>39016</v>
      </c>
      <c r="AZ245" s="736" t="s">
        <v>112</v>
      </c>
      <c r="BA245" s="736" t="s">
        <v>45</v>
      </c>
      <c r="BB245" s="840" t="s">
        <v>45</v>
      </c>
      <c r="BC245" s="841" t="s">
        <v>45</v>
      </c>
      <c r="BD245" s="842" t="s">
        <v>45</v>
      </c>
      <c r="BE245" s="840" t="s">
        <v>45</v>
      </c>
      <c r="BF245" s="841" t="s">
        <v>45</v>
      </c>
      <c r="BG245" s="842" t="s">
        <v>45</v>
      </c>
      <c r="BH245" s="905" t="s">
        <v>13072</v>
      </c>
      <c r="BI245" s="903" t="s">
        <v>4508</v>
      </c>
      <c r="BJ245" s="905" t="s">
        <v>4485</v>
      </c>
      <c r="BK245" s="903" t="s">
        <v>10472</v>
      </c>
      <c r="BL245" s="905" t="s">
        <v>4487</v>
      </c>
      <c r="BM245" s="903" t="s">
        <v>4683</v>
      </c>
      <c r="BN245" s="905" t="s">
        <v>0</v>
      </c>
      <c r="BO245" s="903" t="s">
        <v>0</v>
      </c>
      <c r="BP245" s="905" t="s">
        <v>0</v>
      </c>
      <c r="BQ245" s="903" t="s">
        <v>0</v>
      </c>
      <c r="BR245" s="909">
        <v>68</v>
      </c>
      <c r="BS245" s="903" t="s">
        <v>4557</v>
      </c>
      <c r="BT245" s="909">
        <v>57</v>
      </c>
      <c r="BU245" s="903" t="s">
        <v>4527</v>
      </c>
      <c r="BV245" s="909">
        <v>59</v>
      </c>
      <c r="BW245" s="903" t="s">
        <v>4510</v>
      </c>
      <c r="BX245" s="909">
        <v>63</v>
      </c>
      <c r="BY245" s="903" t="s">
        <v>4512</v>
      </c>
      <c r="BZ245" s="909">
        <v>33</v>
      </c>
      <c r="CA245" s="903" t="s">
        <v>4498</v>
      </c>
      <c r="CB245" s="340">
        <v>10</v>
      </c>
      <c r="CC245" s="249">
        <f>IF(ISBLANK(AL245),0,1)</f>
        <v>0</v>
      </c>
      <c r="CD245" s="414">
        <f>IF(ISBLANK(AM245),0,1)</f>
        <v>0</v>
      </c>
      <c r="CE245" s="414">
        <f>IF(ISBLANK(AN245),0,1)</f>
        <v>1</v>
      </c>
      <c r="CF245" s="414">
        <f>IF(ISBLANK(AO245),0,1)</f>
        <v>0</v>
      </c>
      <c r="CG245" s="414">
        <f>IF(ISBLANK(AP245),0,1)</f>
        <v>0</v>
      </c>
      <c r="CH245" s="436">
        <f>IF(ISBLANK(AQ245),0,1)</f>
        <v>0</v>
      </c>
      <c r="CI245" s="435">
        <f>IF($W245="Dropped","-",DAYS360(X245,Y245,TRUE)/360)</f>
        <v>1.6527777777777777</v>
      </c>
      <c r="CJ245" s="416">
        <f>IF(OR($W245="Pipeline",$W245="Dropped"),"-",IF(OR($AA245="-",$AA245="n/a"),"-",DAYS360(Y245,AA245,TRUE)/360))</f>
        <v>9.4444444444444442E-2</v>
      </c>
      <c r="CK245" s="416">
        <f>IF(OR($W245="Pipeline",$W245="Dropped"),"-",IF($AC245="-","-",IF(OR($AA245="-",$AA245="n/a"),DAYS360(Y245,AC245,TRUE)/360,DAYS360(AA245,AC245,TRUE)/360)))</f>
        <v>6.1694444444444443</v>
      </c>
      <c r="CL245" s="416">
        <f>IF(OR($W245="Pipeline",$W245="Dropped"),"-",IF($AC245="-","-",DAYS360(X245,AC245,TRUE)/360))</f>
        <v>7.916666666666667</v>
      </c>
      <c r="CM245" s="437">
        <f>IF(OR($W245="Pipeline",$W245="Dropped"),"-",IF($AC245="-","-",DAYS360(AB245,AC245,TRUE)/360))</f>
        <v>1.6666666666666667</v>
      </c>
      <c r="CN245" s="344">
        <f>IF(W245="Closed",IF(AC245="-","-",YEAR(AC245)),"-")</f>
        <v>2006</v>
      </c>
      <c r="CO245" s="344" t="str">
        <f>IF(W245="Closed",IF(OR(BE245="S",BE245="MS",BE245="HS"),"S",IF(OR(BE245="U",BE245="MU",BE245="HU"),"U",IF(OR(BE245="NA",BE245="NR",BE245="NV",BE245="?",BE245="#"),"NR","-"))),"-")</f>
        <v>U</v>
      </c>
      <c r="CP245" s="249">
        <v>3</v>
      </c>
      <c r="CQ245" s="414">
        <v>2</v>
      </c>
      <c r="CR245" s="414">
        <v>2</v>
      </c>
      <c r="CS245" s="414">
        <v>1</v>
      </c>
      <c r="CT245" s="414">
        <v>0</v>
      </c>
      <c r="CU245" s="436">
        <v>0</v>
      </c>
      <c r="CV245" s="432" t="str">
        <f>IF(OR(DC245="-",DC245="",DC245="n/a"),"-",HYPERLINK(DC245,"PAD"))</f>
        <v>PAD</v>
      </c>
      <c r="CW245" s="417" t="str">
        <f>IF(OR(DD245="-",DD245="",DD245="n/a"),"-",HYPERLINK(DD245,"ICR"))</f>
        <v>ICR</v>
      </c>
      <c r="CX245" s="438" t="str">
        <f>IF(OR(DE245="-",DE245="",DE245="n/a"),"-",HYPERLINK(DE245,"IEG"))</f>
        <v>IEG</v>
      </c>
      <c r="CY245" s="687" t="str">
        <f>IF(OR(DF245="-",DF245="",DF245="n/a"),"-",HYPERLINK(DF245,"PPAR"))</f>
        <v>-</v>
      </c>
      <c r="CZ245" s="665" t="str">
        <f>IF(OR(DG245="-",DG245="",DG245="n/a"),"-",HYPERLINK(DG245,"PCR"))</f>
        <v>-</v>
      </c>
      <c r="DA245" s="665" t="str">
        <f>IF(OR(DH245="-",DH245="",DH245="n/a"),"-",HYPERLINK(DH245,"PP"))</f>
        <v>-</v>
      </c>
      <c r="DB245" s="688" t="str">
        <f>IF(OR(DI245="-",DI245="",DI245="n/a"),"-",HYPERLINK(DI245,"TA"))</f>
        <v>-</v>
      </c>
      <c r="DC245" s="897" t="s">
        <v>11179</v>
      </c>
      <c r="DD245" s="897" t="s">
        <v>11180</v>
      </c>
      <c r="DE245" s="897" t="s">
        <v>11181</v>
      </c>
      <c r="DF245" s="897" t="s">
        <v>33</v>
      </c>
      <c r="DG245" s="897" t="s">
        <v>33</v>
      </c>
      <c r="DH245" s="897" t="s">
        <v>33</v>
      </c>
      <c r="DI245" s="897" t="s">
        <v>33</v>
      </c>
      <c r="DJ245" s="734"/>
    </row>
    <row r="246" spans="1:114" ht="14.1" customHeight="1" x14ac:dyDescent="0.25">
      <c r="A246" s="702">
        <f>ROW()-1</f>
        <v>245</v>
      </c>
      <c r="B246" s="710" t="s">
        <v>808</v>
      </c>
      <c r="C246" s="711" t="str">
        <f>HYPERLINK(E246,"OP")</f>
        <v>OP</v>
      </c>
      <c r="D246" s="711" t="str">
        <f>HYPERLINK(F246,"Prj")</f>
        <v>Prj</v>
      </c>
      <c r="E246" s="704" t="s">
        <v>6200</v>
      </c>
      <c r="F246" s="415" t="s">
        <v>6201</v>
      </c>
      <c r="G246" s="414" t="s">
        <v>33</v>
      </c>
      <c r="H246" s="414" t="s">
        <v>33</v>
      </c>
      <c r="I246" s="694" t="s">
        <v>33</v>
      </c>
      <c r="J246" s="686" t="s">
        <v>809</v>
      </c>
      <c r="K246" s="199" t="s">
        <v>33</v>
      </c>
      <c r="L246" s="693" t="s">
        <v>193</v>
      </c>
      <c r="M246" s="696" t="s">
        <v>194</v>
      </c>
      <c r="N246" s="732" t="s">
        <v>18</v>
      </c>
      <c r="O246" s="732" t="s">
        <v>30</v>
      </c>
      <c r="P246" s="1080" t="s">
        <v>1763</v>
      </c>
      <c r="Q246" s="1074" t="s">
        <v>33</v>
      </c>
      <c r="R246" s="698" t="s">
        <v>33</v>
      </c>
      <c r="S246" s="907" t="s">
        <v>3574</v>
      </c>
      <c r="T246" s="908" t="s">
        <v>3629</v>
      </c>
      <c r="U246" s="905" t="s">
        <v>577</v>
      </c>
      <c r="V246" s="905" t="s">
        <v>10387</v>
      </c>
      <c r="W246" s="1068" t="s">
        <v>1773</v>
      </c>
      <c r="X246" s="1064">
        <v>35718</v>
      </c>
      <c r="Y246" s="1066">
        <v>35887</v>
      </c>
      <c r="Z246" s="1046">
        <v>1998</v>
      </c>
      <c r="AA246" s="1064">
        <v>36006</v>
      </c>
      <c r="AB246" s="1065">
        <v>37072</v>
      </c>
      <c r="AC246" s="1066">
        <v>37072</v>
      </c>
      <c r="AD246" s="638">
        <v>62.5</v>
      </c>
      <c r="AE246" s="639">
        <v>0</v>
      </c>
      <c r="AF246" s="744">
        <v>0</v>
      </c>
      <c r="AG246" s="690">
        <v>62.5</v>
      </c>
      <c r="AH246" s="747" t="s">
        <v>33</v>
      </c>
      <c r="AI246" s="744">
        <v>0</v>
      </c>
      <c r="AJ246" s="1099">
        <v>62.5</v>
      </c>
      <c r="AK246" s="1100">
        <v>62.382396569999997</v>
      </c>
      <c r="AL246" s="646"/>
      <c r="AM246" s="647"/>
      <c r="AN246" s="647">
        <v>2</v>
      </c>
      <c r="AO246" s="647"/>
      <c r="AP246" s="647"/>
      <c r="AQ246" s="648"/>
      <c r="AR246" s="779" t="s">
        <v>4112</v>
      </c>
      <c r="AS246" s="781">
        <f>AT246+AU246</f>
        <v>7</v>
      </c>
      <c r="AT246" s="781">
        <v>7</v>
      </c>
      <c r="AU246" s="782">
        <v>0</v>
      </c>
      <c r="AV246" s="686" t="s">
        <v>4113</v>
      </c>
      <c r="AW246" s="686" t="s">
        <v>2033</v>
      </c>
      <c r="AX246" s="686" t="s">
        <v>2115</v>
      </c>
      <c r="AY246" s="819">
        <v>37043</v>
      </c>
      <c r="AZ246" s="721" t="s">
        <v>26</v>
      </c>
      <c r="BA246" s="693" t="s">
        <v>26</v>
      </c>
      <c r="BB246" s="625" t="s">
        <v>26</v>
      </c>
      <c r="BC246" s="626" t="s">
        <v>26</v>
      </c>
      <c r="BD246" s="633" t="s">
        <v>26</v>
      </c>
      <c r="BE246" s="625" t="s">
        <v>26</v>
      </c>
      <c r="BF246" s="626" t="s">
        <v>26</v>
      </c>
      <c r="BG246" s="633" t="s">
        <v>26</v>
      </c>
      <c r="BH246" s="905" t="s">
        <v>4503</v>
      </c>
      <c r="BI246" s="903" t="s">
        <v>4703</v>
      </c>
      <c r="BJ246" s="905" t="s">
        <v>4525</v>
      </c>
      <c r="BK246" s="903" t="s">
        <v>10476</v>
      </c>
      <c r="BL246" s="905" t="s">
        <v>4485</v>
      </c>
      <c r="BM246" s="903" t="s">
        <v>10472</v>
      </c>
      <c r="BN246" s="905" t="s">
        <v>4493</v>
      </c>
      <c r="BO246" s="903" t="s">
        <v>4705</v>
      </c>
      <c r="BP246" s="905" t="s">
        <v>0</v>
      </c>
      <c r="BQ246" s="903" t="s">
        <v>0</v>
      </c>
      <c r="BR246" s="909">
        <v>65</v>
      </c>
      <c r="BS246" s="903" t="s">
        <v>4509</v>
      </c>
      <c r="BT246" s="909">
        <v>57</v>
      </c>
      <c r="BU246" s="903" t="s">
        <v>4527</v>
      </c>
      <c r="BV246" s="909">
        <v>71</v>
      </c>
      <c r="BW246" s="903" t="s">
        <v>4521</v>
      </c>
      <c r="BX246" s="909">
        <v>55</v>
      </c>
      <c r="BY246" s="903" t="s">
        <v>4541</v>
      </c>
      <c r="BZ246" s="905" t="s">
        <v>0</v>
      </c>
      <c r="CA246" s="903" t="s">
        <v>4492</v>
      </c>
      <c r="CB246" s="340">
        <v>10</v>
      </c>
      <c r="CC246" s="249">
        <f>IF(ISBLANK(AL246),0,1)</f>
        <v>0</v>
      </c>
      <c r="CD246" s="414">
        <f>IF(ISBLANK(AM246),0,1)</f>
        <v>0</v>
      </c>
      <c r="CE246" s="414">
        <f>IF(ISBLANK(AN246),0,1)</f>
        <v>1</v>
      </c>
      <c r="CF246" s="414">
        <f>IF(ISBLANK(AO246),0,1)</f>
        <v>0</v>
      </c>
      <c r="CG246" s="414">
        <f>IF(ISBLANK(AP246),0,1)</f>
        <v>0</v>
      </c>
      <c r="CH246" s="436">
        <f>IF(ISBLANK(AQ246),0,1)</f>
        <v>0</v>
      </c>
      <c r="CI246" s="435">
        <f>IF($W246="Dropped","-",DAYS360(X246,Y246,TRUE)/360)</f>
        <v>0.46388888888888891</v>
      </c>
      <c r="CJ246" s="416">
        <f>IF(OR($W246="Pipeline",$W246="Dropped"),"-",IF(OR($AA246="-",$AA246="n/a"),"-",DAYS360(Y246,AA246,TRUE)/360))</f>
        <v>0.32777777777777778</v>
      </c>
      <c r="CK246" s="416">
        <f>IF(OR($W246="Pipeline",$W246="Dropped"),"-",IF($AC246="-","-",IF(OR($AA246="-",$AA246="n/a"),DAYS360(Y246,AC246,TRUE)/360,DAYS360(AA246,AC246,TRUE)/360)))</f>
        <v>2.9166666666666665</v>
      </c>
      <c r="CL246" s="416">
        <f>IF(OR($W246="Pipeline",$W246="Dropped"),"-",IF($AC246="-","-",DAYS360(X246,AC246,TRUE)/360))</f>
        <v>3.7083333333333335</v>
      </c>
      <c r="CM246" s="437">
        <f>IF(OR($W246="Pipeline",$W246="Dropped"),"-",IF($AC246="-","-",DAYS360(AB246,AC246,TRUE)/360))</f>
        <v>0</v>
      </c>
      <c r="CN246" s="344">
        <f>IF(W246="Closed",IF(AC246="-","-",YEAR(AC246)),"-")</f>
        <v>2001</v>
      </c>
      <c r="CO246" s="344" t="str">
        <f>IF(W246="Closed",IF(OR(BE246="S",BE246="MS",BE246="HS"),"S",IF(OR(BE246="U",BE246="MU",BE246="HU"),"U",IF(OR(BE246="NA",BE246="NR",BE246="NV",BE246="?",BE246="#"),"NR","-"))),"-")</f>
        <v>S</v>
      </c>
      <c r="CP246" s="249">
        <v>2</v>
      </c>
      <c r="CQ246" s="414">
        <v>0</v>
      </c>
      <c r="CR246" s="414">
        <v>1</v>
      </c>
      <c r="CS246" s="414">
        <v>0</v>
      </c>
      <c r="CT246" s="414">
        <v>0</v>
      </c>
      <c r="CU246" s="436">
        <v>0</v>
      </c>
      <c r="CV246" s="432" t="str">
        <f>IF(OR(DC246="-",DC246="",DC246="n/a"),"-",HYPERLINK(DC246,"PAD"))</f>
        <v>PAD</v>
      </c>
      <c r="CW246" s="417" t="str">
        <f>IF(OR(DD246="-",DD246="",DD246="n/a"),"-",HYPERLINK(DD246,"ICR"))</f>
        <v>ICR</v>
      </c>
      <c r="CX246" s="438" t="str">
        <f>IF(OR(DE246="-",DE246="",DE246="n/a"),"-",HYPERLINK(DE246,"IEG"))</f>
        <v>IEG</v>
      </c>
      <c r="CY246" s="687" t="str">
        <f>IF(OR(DF246="-",DF246="",DF246="n/a"),"-",HYPERLINK(DF246,"PPAR"))</f>
        <v>PPAR</v>
      </c>
      <c r="CZ246" s="665" t="str">
        <f>IF(OR(DG246="-",DG246="",DG246="n/a"),"-",HYPERLINK(DG246,"PCR"))</f>
        <v>-</v>
      </c>
      <c r="DA246" s="665" t="str">
        <f>IF(OR(DH246="-",DH246="",DH246="n/a"),"-",HYPERLINK(DH246,"PP"))</f>
        <v>-</v>
      </c>
      <c r="DB246" s="688" t="str">
        <f>IF(OR(DI246="-",DI246="",DI246="n/a"),"-",HYPERLINK(DI246,"TA"))</f>
        <v>-</v>
      </c>
      <c r="DC246" s="897" t="s">
        <v>11182</v>
      </c>
      <c r="DD246" s="897" t="s">
        <v>11183</v>
      </c>
      <c r="DE246" s="897" t="s">
        <v>11184</v>
      </c>
      <c r="DF246" s="897" t="s">
        <v>11185</v>
      </c>
      <c r="DG246" s="897" t="s">
        <v>33</v>
      </c>
      <c r="DH246" s="897" t="s">
        <v>33</v>
      </c>
      <c r="DI246" s="897" t="s">
        <v>33</v>
      </c>
      <c r="DJ246" s="734"/>
    </row>
    <row r="247" spans="1:114" ht="14.1" customHeight="1" x14ac:dyDescent="0.25">
      <c r="A247" s="703">
        <f>ROW()-1</f>
        <v>246</v>
      </c>
      <c r="B247" s="710" t="s">
        <v>810</v>
      </c>
      <c r="C247" s="711" t="str">
        <f>HYPERLINK(E247,"OP")</f>
        <v>OP</v>
      </c>
      <c r="D247" s="711" t="str">
        <f>HYPERLINK(F247,"Prj")</f>
        <v>Prj</v>
      </c>
      <c r="E247" s="704" t="s">
        <v>6202</v>
      </c>
      <c r="F247" s="415" t="s">
        <v>6203</v>
      </c>
      <c r="G247" s="414" t="s">
        <v>33</v>
      </c>
      <c r="H247" s="414" t="s">
        <v>33</v>
      </c>
      <c r="I247" s="694" t="s">
        <v>33</v>
      </c>
      <c r="J247" s="686" t="s">
        <v>811</v>
      </c>
      <c r="K247" s="199" t="s">
        <v>33</v>
      </c>
      <c r="L247" s="693" t="s">
        <v>193</v>
      </c>
      <c r="M247" s="696" t="s">
        <v>194</v>
      </c>
      <c r="N247" s="732" t="s">
        <v>18</v>
      </c>
      <c r="O247" s="732" t="s">
        <v>30</v>
      </c>
      <c r="P247" s="1080" t="s">
        <v>1763</v>
      </c>
      <c r="Q247" s="1074" t="s">
        <v>33</v>
      </c>
      <c r="R247" s="698" t="s">
        <v>33</v>
      </c>
      <c r="S247" s="907" t="s">
        <v>3574</v>
      </c>
      <c r="T247" s="908" t="s">
        <v>3624</v>
      </c>
      <c r="U247" s="905" t="s">
        <v>577</v>
      </c>
      <c r="V247" s="905" t="s">
        <v>10387</v>
      </c>
      <c r="W247" s="1068" t="s">
        <v>1773</v>
      </c>
      <c r="X247" s="1064">
        <v>35718</v>
      </c>
      <c r="Y247" s="1066">
        <v>36319</v>
      </c>
      <c r="Z247" s="1046">
        <v>1999</v>
      </c>
      <c r="AA247" s="1064">
        <v>36536</v>
      </c>
      <c r="AB247" s="1065">
        <v>38352</v>
      </c>
      <c r="AC247" s="1066">
        <v>38717</v>
      </c>
      <c r="AD247" s="638">
        <v>202</v>
      </c>
      <c r="AE247" s="639">
        <v>0</v>
      </c>
      <c r="AF247" s="744">
        <v>0</v>
      </c>
      <c r="AG247" s="690">
        <v>202</v>
      </c>
      <c r="AH247" s="747" t="s">
        <v>33</v>
      </c>
      <c r="AI247" s="744">
        <v>0</v>
      </c>
      <c r="AJ247" s="1099">
        <v>191.17</v>
      </c>
      <c r="AK247" s="1100">
        <v>191.17</v>
      </c>
      <c r="AL247" s="646"/>
      <c r="AM247" s="647"/>
      <c r="AN247" s="647">
        <v>2</v>
      </c>
      <c r="AO247" s="647"/>
      <c r="AP247" s="647"/>
      <c r="AQ247" s="648"/>
      <c r="AR247" s="779" t="s">
        <v>4114</v>
      </c>
      <c r="AS247" s="781">
        <f>AT247+AU247</f>
        <v>5.08</v>
      </c>
      <c r="AT247" s="781">
        <v>4.66</v>
      </c>
      <c r="AU247" s="782">
        <v>0.42</v>
      </c>
      <c r="AV247" s="686" t="s">
        <v>4115</v>
      </c>
      <c r="AW247" s="686" t="s">
        <v>2033</v>
      </c>
      <c r="AX247" s="686" t="s">
        <v>2115</v>
      </c>
      <c r="AY247" s="819">
        <v>38692</v>
      </c>
      <c r="AZ247" s="721" t="s">
        <v>22</v>
      </c>
      <c r="BA247" s="721" t="s">
        <v>26</v>
      </c>
      <c r="BB247" s="625" t="s">
        <v>26</v>
      </c>
      <c r="BC247" s="626" t="s">
        <v>26</v>
      </c>
      <c r="BD247" s="633" t="s">
        <v>33</v>
      </c>
      <c r="BE247" s="625" t="s">
        <v>22</v>
      </c>
      <c r="BF247" s="626" t="s">
        <v>26</v>
      </c>
      <c r="BG247" s="633" t="s">
        <v>26</v>
      </c>
      <c r="BH247" s="905" t="s">
        <v>4503</v>
      </c>
      <c r="BI247" s="903" t="s">
        <v>4703</v>
      </c>
      <c r="BJ247" s="905" t="s">
        <v>4525</v>
      </c>
      <c r="BK247" s="903" t="s">
        <v>10476</v>
      </c>
      <c r="BL247" s="905" t="s">
        <v>4485</v>
      </c>
      <c r="BM247" s="903" t="s">
        <v>10472</v>
      </c>
      <c r="BN247" s="905" t="s">
        <v>4493</v>
      </c>
      <c r="BO247" s="903" t="s">
        <v>4705</v>
      </c>
      <c r="BP247" s="905" t="s">
        <v>0</v>
      </c>
      <c r="BQ247" s="903" t="s">
        <v>0</v>
      </c>
      <c r="BR247" s="909">
        <v>65</v>
      </c>
      <c r="BS247" s="903" t="s">
        <v>4509</v>
      </c>
      <c r="BT247" s="909">
        <v>78</v>
      </c>
      <c r="BU247" s="903" t="s">
        <v>4511</v>
      </c>
      <c r="BV247" s="909">
        <v>57</v>
      </c>
      <c r="BW247" s="903" t="s">
        <v>4527</v>
      </c>
      <c r="BX247" s="909">
        <v>71</v>
      </c>
      <c r="BY247" s="903" t="s">
        <v>4521</v>
      </c>
      <c r="BZ247" s="909">
        <v>73</v>
      </c>
      <c r="CA247" s="903" t="s">
        <v>4534</v>
      </c>
      <c r="CB247" s="340">
        <v>10</v>
      </c>
      <c r="CC247" s="249">
        <f>IF(ISBLANK(AL247),0,1)</f>
        <v>0</v>
      </c>
      <c r="CD247" s="414">
        <f>IF(ISBLANK(AM247),0,1)</f>
        <v>0</v>
      </c>
      <c r="CE247" s="414">
        <f>IF(ISBLANK(AN247),0,1)</f>
        <v>1</v>
      </c>
      <c r="CF247" s="414">
        <f>IF(ISBLANK(AO247),0,1)</f>
        <v>0</v>
      </c>
      <c r="CG247" s="414">
        <f>IF(ISBLANK(AP247),0,1)</f>
        <v>0</v>
      </c>
      <c r="CH247" s="436">
        <f>IF(ISBLANK(AQ247),0,1)</f>
        <v>0</v>
      </c>
      <c r="CI247" s="435">
        <f>IF($W247="Dropped","-",DAYS360(X247,Y247,TRUE)/360)</f>
        <v>1.6472222222222221</v>
      </c>
      <c r="CJ247" s="416">
        <f>IF(OR($W247="Pipeline",$W247="Dropped"),"-",IF(OR($AA247="-",$AA247="n/a"),"-",DAYS360(Y247,AA247,TRUE)/360))</f>
        <v>0.59166666666666667</v>
      </c>
      <c r="CK247" s="416">
        <f>IF(OR($W247="Pipeline",$W247="Dropped"),"-",IF($AC247="-","-",IF(OR($AA247="-",$AA247="n/a"),DAYS360(Y247,AC247,TRUE)/360,DAYS360(AA247,AC247,TRUE)/360)))</f>
        <v>5.9694444444444441</v>
      </c>
      <c r="CL247" s="416">
        <f>IF(OR($W247="Pipeline",$W247="Dropped"),"-",IF($AC247="-","-",DAYS360(X247,AC247,TRUE)/360))</f>
        <v>8.2083333333333339</v>
      </c>
      <c r="CM247" s="437">
        <f>IF(OR($W247="Pipeline",$W247="Dropped"),"-",IF($AC247="-","-",DAYS360(AB247,AC247,TRUE)/360))</f>
        <v>1</v>
      </c>
      <c r="CN247" s="344">
        <f>IF(W247="Closed",IF(AC247="-","-",YEAR(AC247)),"-")</f>
        <v>2005</v>
      </c>
      <c r="CO247" s="344" t="str">
        <f>IF(W247="Closed",IF(OR(BE247="S",BE247="MS",BE247="HS"),"S",IF(OR(BE247="U",BE247="MU",BE247="HU"),"U",IF(OR(BE247="NA",BE247="NR",BE247="NV",BE247="?",BE247="#"),"NR","-"))),"-")</f>
        <v>S</v>
      </c>
      <c r="CP247" s="249">
        <v>1</v>
      </c>
      <c r="CQ247" s="414">
        <v>3</v>
      </c>
      <c r="CR247" s="414">
        <v>4</v>
      </c>
      <c r="CS247" s="414">
        <v>0</v>
      </c>
      <c r="CT247" s="414">
        <v>0</v>
      </c>
      <c r="CU247" s="436">
        <v>0</v>
      </c>
      <c r="CV247" s="432" t="str">
        <f>IF(OR(DC247="-",DC247="",DC247="n/a"),"-",HYPERLINK(DC247,"PAD"))</f>
        <v>PAD</v>
      </c>
      <c r="CW247" s="417" t="str">
        <f>IF(OR(DD247="-",DD247="",DD247="n/a"),"-",HYPERLINK(DD247,"ICR"))</f>
        <v>ICR</v>
      </c>
      <c r="CX247" s="438" t="str">
        <f>IF(OR(DE247="-",DE247="",DE247="n/a"),"-",HYPERLINK(DE247,"IEG"))</f>
        <v>IEG</v>
      </c>
      <c r="CY247" s="687" t="str">
        <f>IF(OR(DF247="-",DF247="",DF247="n/a"),"-",HYPERLINK(DF247,"PPAR"))</f>
        <v>-</v>
      </c>
      <c r="CZ247" s="665" t="str">
        <f>IF(OR(DG247="-",DG247="",DG247="n/a"),"-",HYPERLINK(DG247,"PCR"))</f>
        <v>-</v>
      </c>
      <c r="DA247" s="665" t="str">
        <f>IF(OR(DH247="-",DH247="",DH247="n/a"),"-",HYPERLINK(DH247,"PP"))</f>
        <v>-</v>
      </c>
      <c r="DB247" s="688" t="str">
        <f>IF(OR(DI247="-",DI247="",DI247="n/a"),"-",HYPERLINK(DI247,"TA"))</f>
        <v>-</v>
      </c>
      <c r="DC247" s="897" t="s">
        <v>11186</v>
      </c>
      <c r="DD247" s="897" t="s">
        <v>11187</v>
      </c>
      <c r="DE247" s="897" t="s">
        <v>11188</v>
      </c>
      <c r="DF247" s="897" t="s">
        <v>33</v>
      </c>
      <c r="DG247" s="897" t="s">
        <v>33</v>
      </c>
      <c r="DH247" s="897" t="s">
        <v>33</v>
      </c>
      <c r="DI247" s="897" t="s">
        <v>33</v>
      </c>
      <c r="DJ247" s="734"/>
    </row>
    <row r="248" spans="1:114" ht="14.1" customHeight="1" x14ac:dyDescent="0.25">
      <c r="A248" s="702">
        <f>ROW()-1</f>
        <v>247</v>
      </c>
      <c r="B248" s="710" t="s">
        <v>5008</v>
      </c>
      <c r="C248" s="711" t="str">
        <f>HYPERLINK(E248,"OP")</f>
        <v>OP</v>
      </c>
      <c r="D248" s="711" t="str">
        <f>HYPERLINK(F248,"Prj")</f>
        <v>Prj</v>
      </c>
      <c r="E248" s="663" t="s">
        <v>7241</v>
      </c>
      <c r="F248" s="422" t="s">
        <v>5879</v>
      </c>
      <c r="G248" s="414" t="s">
        <v>33</v>
      </c>
      <c r="H248" s="414" t="s">
        <v>33</v>
      </c>
      <c r="I248" s="694" t="s">
        <v>33</v>
      </c>
      <c r="J248" s="697" t="s">
        <v>5009</v>
      </c>
      <c r="K248" s="727" t="s">
        <v>33</v>
      </c>
      <c r="L248" s="736" t="s">
        <v>16</v>
      </c>
      <c r="M248" s="697" t="s">
        <v>268</v>
      </c>
      <c r="N248" s="736" t="s">
        <v>18</v>
      </c>
      <c r="O248" s="736" t="s">
        <v>54</v>
      </c>
      <c r="P248" s="1080" t="s">
        <v>1419</v>
      </c>
      <c r="Q248" s="1074" t="s">
        <v>33</v>
      </c>
      <c r="R248" s="698" t="s">
        <v>33</v>
      </c>
      <c r="S248" s="1041" t="s">
        <v>33</v>
      </c>
      <c r="T248" s="908" t="s">
        <v>5010</v>
      </c>
      <c r="U248" s="905" t="s">
        <v>626</v>
      </c>
      <c r="V248" s="905" t="s">
        <v>612</v>
      </c>
      <c r="W248" s="1068" t="s">
        <v>1773</v>
      </c>
      <c r="X248" s="1064">
        <v>37167</v>
      </c>
      <c r="Y248" s="1066">
        <v>37460</v>
      </c>
      <c r="Z248" s="1046">
        <v>2003</v>
      </c>
      <c r="AA248" s="1064">
        <v>37644</v>
      </c>
      <c r="AB248" s="1065">
        <v>38717</v>
      </c>
      <c r="AC248" s="1066">
        <v>39813</v>
      </c>
      <c r="AD248" s="1049">
        <v>0</v>
      </c>
      <c r="AE248" s="746">
        <v>26.2</v>
      </c>
      <c r="AF248" s="744">
        <v>0</v>
      </c>
      <c r="AG248" s="690">
        <v>26.2</v>
      </c>
      <c r="AH248" s="747">
        <v>2</v>
      </c>
      <c r="AI248" s="744">
        <v>0</v>
      </c>
      <c r="AJ248" s="1101">
        <v>24.2</v>
      </c>
      <c r="AK248" s="1102">
        <v>28.066344730000001</v>
      </c>
      <c r="AL248" s="1085"/>
      <c r="AM248" s="632" t="s">
        <v>2416</v>
      </c>
      <c r="AN248" s="632"/>
      <c r="AO248" s="632"/>
      <c r="AP248" s="632"/>
      <c r="AQ248" s="757"/>
      <c r="AR248" s="783" t="s">
        <v>5700</v>
      </c>
      <c r="AS248" s="784">
        <f>AT248+AU248</f>
        <v>3.2</v>
      </c>
      <c r="AT248" s="784">
        <v>3.2</v>
      </c>
      <c r="AU248" s="785">
        <v>0</v>
      </c>
      <c r="AV248" s="806" t="s">
        <v>5701</v>
      </c>
      <c r="AW248" s="697" t="s">
        <v>5011</v>
      </c>
      <c r="AX248" s="697" t="s">
        <v>5012</v>
      </c>
      <c r="AY248" s="823">
        <v>39812</v>
      </c>
      <c r="AZ248" s="736" t="s">
        <v>26</v>
      </c>
      <c r="BA248" s="736" t="s">
        <v>26</v>
      </c>
      <c r="BB248" s="840" t="s">
        <v>26</v>
      </c>
      <c r="BC248" s="841" t="s">
        <v>22</v>
      </c>
      <c r="BD248" s="842" t="s">
        <v>22</v>
      </c>
      <c r="BE248" s="840" t="s">
        <v>22</v>
      </c>
      <c r="BF248" s="841" t="s">
        <v>22</v>
      </c>
      <c r="BG248" s="842" t="s">
        <v>22</v>
      </c>
      <c r="BH248" s="905" t="s">
        <v>4525</v>
      </c>
      <c r="BI248" s="903" t="s">
        <v>10476</v>
      </c>
      <c r="BJ248" s="905" t="s">
        <v>4485</v>
      </c>
      <c r="BK248" s="903" t="s">
        <v>10472</v>
      </c>
      <c r="BL248" s="905" t="s">
        <v>4549</v>
      </c>
      <c r="BM248" s="903" t="s">
        <v>10481</v>
      </c>
      <c r="BN248" s="905" t="s">
        <v>0</v>
      </c>
      <c r="BO248" s="903" t="s">
        <v>0</v>
      </c>
      <c r="BP248" s="905" t="s">
        <v>0</v>
      </c>
      <c r="BQ248" s="903" t="s">
        <v>0</v>
      </c>
      <c r="BR248" s="909">
        <v>26</v>
      </c>
      <c r="BS248" s="903" t="s">
        <v>4517</v>
      </c>
      <c r="BT248" s="909">
        <v>73</v>
      </c>
      <c r="BU248" s="903" t="s">
        <v>4534</v>
      </c>
      <c r="BV248" s="909">
        <v>25</v>
      </c>
      <c r="BW248" s="903" t="s">
        <v>4489</v>
      </c>
      <c r="BX248" s="909">
        <v>27</v>
      </c>
      <c r="BY248" s="903" t="s">
        <v>4490</v>
      </c>
      <c r="BZ248" s="909">
        <v>71</v>
      </c>
      <c r="CA248" s="903" t="s">
        <v>4521</v>
      </c>
      <c r="CB248" s="340">
        <v>10</v>
      </c>
      <c r="CC248" s="249">
        <f>IF(ISBLANK(AL248),0,1)</f>
        <v>0</v>
      </c>
      <c r="CD248" s="414">
        <f>IF(ISBLANK(AM248),0,1)</f>
        <v>1</v>
      </c>
      <c r="CE248" s="414">
        <f>IF(ISBLANK(AN248),0,1)</f>
        <v>0</v>
      </c>
      <c r="CF248" s="414">
        <f>IF(ISBLANK(AO248),0,1)</f>
        <v>0</v>
      </c>
      <c r="CG248" s="414">
        <f>IF(ISBLANK(AP248),0,1)</f>
        <v>0</v>
      </c>
      <c r="CH248" s="436">
        <f>IF(ISBLANK(AQ248),0,1)</f>
        <v>0</v>
      </c>
      <c r="CI248" s="435">
        <f>IF($W248="Dropped","-",DAYS360(X248,Y248,TRUE)/360)</f>
        <v>0.80555555555555558</v>
      </c>
      <c r="CJ248" s="416">
        <f>IF(OR($W248="Pipeline",$W248="Dropped"),"-",IF(OR($AA248="-",$AA248="n/a"),"-",DAYS360(Y248,AA248,TRUE)/360))</f>
        <v>0.5</v>
      </c>
      <c r="CK248" s="416">
        <f>IF(OR($W248="Pipeline",$W248="Dropped"),"-",IF($AC248="-","-",IF(OR($AA248="-",$AA248="n/a"),DAYS360(Y248,AC248,TRUE)/360,DAYS360(AA248,AC248,TRUE)/360)))</f>
        <v>5.9361111111111109</v>
      </c>
      <c r="CL248" s="416">
        <f>IF(OR($W248="Pipeline",$W248="Dropped"),"-",IF($AC248="-","-",DAYS360(X248,AC248,TRUE)/360))</f>
        <v>7.2416666666666663</v>
      </c>
      <c r="CM248" s="437">
        <f>IF(OR($W248="Pipeline",$W248="Dropped"),"-",IF($AC248="-","-",DAYS360(AB248,AC248,TRUE)/360))</f>
        <v>3</v>
      </c>
      <c r="CN248" s="344">
        <f>IF(W248="Closed",IF(AC248="-","-",YEAR(AC248)),"-")</f>
        <v>2008</v>
      </c>
      <c r="CO248" s="344" t="str">
        <f>IF(W248="Closed",IF(OR(BE248="S",BE248="MS",BE248="HS"),"S",IF(OR(BE248="U",BE248="MU",BE248="HU"),"U",IF(OR(BE248="NA",BE248="NR",BE248="NV",BE248="?",BE248="#"),"NR","-"))),"-")</f>
        <v>S</v>
      </c>
      <c r="CP248" s="249">
        <v>6</v>
      </c>
      <c r="CQ248" s="414">
        <v>7</v>
      </c>
      <c r="CR248" s="414">
        <v>1</v>
      </c>
      <c r="CS248" s="414">
        <v>4</v>
      </c>
      <c r="CT248" s="414">
        <v>0</v>
      </c>
      <c r="CU248" s="436">
        <v>0</v>
      </c>
      <c r="CV248" s="432" t="str">
        <f>IF(OR(DC248="-",DC248="",DC248="n/a"),"-",HYPERLINK(DC248,"PAD"))</f>
        <v>PAD</v>
      </c>
      <c r="CW248" s="417" t="str">
        <f>IF(OR(DD248="-",DD248="",DD248="n/a"),"-",HYPERLINK(DD248,"ICR"))</f>
        <v>ICR</v>
      </c>
      <c r="CX248" s="438" t="str">
        <f>IF(OR(DE248="-",DE248="",DE248="n/a"),"-",HYPERLINK(DE248,"IEG"))</f>
        <v>IEG</v>
      </c>
      <c r="CY248" s="687" t="str">
        <f>IF(OR(DF248="-",DF248="",DF248="n/a"),"-",HYPERLINK(DF248,"PPAR"))</f>
        <v>-</v>
      </c>
      <c r="CZ248" s="665" t="str">
        <f>IF(OR(DG248="-",DG248="",DG248="n/a"),"-",HYPERLINK(DG248,"PCR"))</f>
        <v>-</v>
      </c>
      <c r="DA248" s="665" t="str">
        <f>IF(OR(DH248="-",DH248="",DH248="n/a"),"-",HYPERLINK(DH248,"PP"))</f>
        <v>-</v>
      </c>
      <c r="DB248" s="688" t="str">
        <f>IF(OR(DI248="-",DI248="",DI248="n/a"),"-",HYPERLINK(DI248,"TA"))</f>
        <v>-</v>
      </c>
      <c r="DC248" s="897" t="s">
        <v>11189</v>
      </c>
      <c r="DD248" s="897" t="s">
        <v>11190</v>
      </c>
      <c r="DE248" s="897" t="s">
        <v>11191</v>
      </c>
      <c r="DF248" s="897" t="s">
        <v>33</v>
      </c>
      <c r="DG248" s="897" t="s">
        <v>33</v>
      </c>
      <c r="DH248" s="897" t="s">
        <v>33</v>
      </c>
      <c r="DI248" s="897" t="s">
        <v>33</v>
      </c>
      <c r="DJ248" s="734"/>
    </row>
    <row r="249" spans="1:114" ht="14.1" customHeight="1" x14ac:dyDescent="0.25">
      <c r="A249" s="702">
        <f>ROW()-1</f>
        <v>248</v>
      </c>
      <c r="B249" s="710" t="s">
        <v>1215</v>
      </c>
      <c r="C249" s="711" t="str">
        <f>HYPERLINK(E249,"OP")</f>
        <v>OP</v>
      </c>
      <c r="D249" s="711" t="str">
        <f>HYPERLINK(F249,"Prj")</f>
        <v>Prj</v>
      </c>
      <c r="E249" s="704" t="s">
        <v>6204</v>
      </c>
      <c r="F249" s="415" t="s">
        <v>6205</v>
      </c>
      <c r="G249" s="414" t="s">
        <v>33</v>
      </c>
      <c r="H249" s="414" t="s">
        <v>33</v>
      </c>
      <c r="I249" s="694" t="s">
        <v>33</v>
      </c>
      <c r="J249" s="686" t="s">
        <v>1216</v>
      </c>
      <c r="K249" s="199" t="s">
        <v>33</v>
      </c>
      <c r="L249" s="693" t="s">
        <v>231</v>
      </c>
      <c r="M249" s="696" t="s">
        <v>655</v>
      </c>
      <c r="N249" s="732" t="s">
        <v>18</v>
      </c>
      <c r="O249" s="732" t="s">
        <v>71</v>
      </c>
      <c r="P249" s="1080" t="s">
        <v>1763</v>
      </c>
      <c r="Q249" s="1074" t="s">
        <v>33</v>
      </c>
      <c r="R249" s="698" t="s">
        <v>33</v>
      </c>
      <c r="S249" s="907" t="s">
        <v>10285</v>
      </c>
      <c r="T249" s="908" t="s">
        <v>3615</v>
      </c>
      <c r="U249" s="905" t="s">
        <v>572</v>
      </c>
      <c r="V249" s="905" t="s">
        <v>10386</v>
      </c>
      <c r="W249" s="1068" t="s">
        <v>1773</v>
      </c>
      <c r="X249" s="1064">
        <v>36480</v>
      </c>
      <c r="Y249" s="1066">
        <v>36704</v>
      </c>
      <c r="Z249" s="1046">
        <v>2000</v>
      </c>
      <c r="AA249" s="1064">
        <v>36882</v>
      </c>
      <c r="AB249" s="1065">
        <v>38533</v>
      </c>
      <c r="AC249" s="1066">
        <v>38959</v>
      </c>
      <c r="AD249" s="638">
        <v>99</v>
      </c>
      <c r="AE249" s="639">
        <v>0</v>
      </c>
      <c r="AF249" s="744">
        <v>0</v>
      </c>
      <c r="AG249" s="690">
        <v>99</v>
      </c>
      <c r="AH249" s="747" t="s">
        <v>33</v>
      </c>
      <c r="AI249" s="744">
        <v>0</v>
      </c>
      <c r="AJ249" s="1099">
        <v>96.261395460000003</v>
      </c>
      <c r="AK249" s="1100">
        <v>96.261395460000003</v>
      </c>
      <c r="AL249" s="646">
        <v>33</v>
      </c>
      <c r="AM249" s="647"/>
      <c r="AN249" s="647">
        <v>2</v>
      </c>
      <c r="AO249" s="647"/>
      <c r="AP249" s="647"/>
      <c r="AQ249" s="648"/>
      <c r="AR249" s="779" t="s">
        <v>4116</v>
      </c>
      <c r="AS249" s="784">
        <f>AT249+AU249</f>
        <v>54.6</v>
      </c>
      <c r="AT249" s="781">
        <v>30</v>
      </c>
      <c r="AU249" s="782">
        <v>24.6</v>
      </c>
      <c r="AV249" s="686" t="s">
        <v>4117</v>
      </c>
      <c r="AW249" s="686" t="s">
        <v>1936</v>
      </c>
      <c r="AX249" s="686" t="s">
        <v>2087</v>
      </c>
      <c r="AY249" s="819">
        <v>38883</v>
      </c>
      <c r="AZ249" s="721" t="s">
        <v>26</v>
      </c>
      <c r="BA249" s="721" t="s">
        <v>26</v>
      </c>
      <c r="BB249" s="625" t="s">
        <v>26</v>
      </c>
      <c r="BC249" s="626" t="s">
        <v>26</v>
      </c>
      <c r="BD249" s="633" t="s">
        <v>26</v>
      </c>
      <c r="BE249" s="625" t="s">
        <v>22</v>
      </c>
      <c r="BF249" s="626" t="s">
        <v>26</v>
      </c>
      <c r="BG249" s="633" t="s">
        <v>26</v>
      </c>
      <c r="BH249" s="905" t="s">
        <v>4503</v>
      </c>
      <c r="BI249" s="903" t="s">
        <v>4703</v>
      </c>
      <c r="BJ249" s="905" t="s">
        <v>4485</v>
      </c>
      <c r="BK249" s="903" t="s">
        <v>10472</v>
      </c>
      <c r="BL249" s="905" t="s">
        <v>4493</v>
      </c>
      <c r="BM249" s="903" t="s">
        <v>4705</v>
      </c>
      <c r="BN249" s="905" t="s">
        <v>1371</v>
      </c>
      <c r="BO249" s="903" t="s">
        <v>13870</v>
      </c>
      <c r="BP249" s="905" t="s">
        <v>0</v>
      </c>
      <c r="BQ249" s="903" t="s">
        <v>0</v>
      </c>
      <c r="BR249" s="909">
        <v>66</v>
      </c>
      <c r="BS249" s="903" t="s">
        <v>4532</v>
      </c>
      <c r="BT249" s="909">
        <v>65</v>
      </c>
      <c r="BU249" s="903" t="s">
        <v>4509</v>
      </c>
      <c r="BV249" s="909">
        <v>78</v>
      </c>
      <c r="BW249" s="903" t="s">
        <v>4511</v>
      </c>
      <c r="BX249" s="909">
        <v>61</v>
      </c>
      <c r="BY249" s="903" t="s">
        <v>4524</v>
      </c>
      <c r="BZ249" s="905" t="s">
        <v>0</v>
      </c>
      <c r="CA249" s="903" t="s">
        <v>4492</v>
      </c>
      <c r="CB249" s="340">
        <v>10</v>
      </c>
      <c r="CC249" s="249">
        <f>IF(ISBLANK(AL249),0,1)</f>
        <v>1</v>
      </c>
      <c r="CD249" s="414">
        <f>IF(ISBLANK(AM249),0,1)</f>
        <v>0</v>
      </c>
      <c r="CE249" s="414">
        <f>IF(ISBLANK(AN249),0,1)</f>
        <v>1</v>
      </c>
      <c r="CF249" s="414">
        <f>IF(ISBLANK(AO249),0,1)</f>
        <v>0</v>
      </c>
      <c r="CG249" s="414">
        <f>IF(ISBLANK(AP249),0,1)</f>
        <v>0</v>
      </c>
      <c r="CH249" s="436">
        <f>IF(ISBLANK(AQ249),0,1)</f>
        <v>0</v>
      </c>
      <c r="CI249" s="435">
        <f>IF($W249="Dropped","-",DAYS360(X249,Y249,TRUE)/360)</f>
        <v>0.61388888888888893</v>
      </c>
      <c r="CJ249" s="416">
        <f>IF(OR($W249="Pipeline",$W249="Dropped"),"-",IF(OR($AA249="-",$AA249="n/a"),"-",DAYS360(Y249,AA249,TRUE)/360))</f>
        <v>0.4861111111111111</v>
      </c>
      <c r="CK249" s="416">
        <f>IF(OR($W249="Pipeline",$W249="Dropped"),"-",IF($AC249="-","-",IF(OR($AA249="-",$AA249="n/a"),DAYS360(Y249,AC249,TRUE)/360,DAYS360(AA249,AC249,TRUE)/360)))</f>
        <v>5.6888888888888891</v>
      </c>
      <c r="CL249" s="416">
        <f>IF(OR($W249="Pipeline",$W249="Dropped"),"-",IF($AC249="-","-",DAYS360(X249,AC249,TRUE)/360))</f>
        <v>6.7888888888888888</v>
      </c>
      <c r="CM249" s="437">
        <f>IF(OR($W249="Pipeline",$W249="Dropped"),"-",IF($AC249="-","-",DAYS360(AB249,AC249,TRUE)/360))</f>
        <v>1.1666666666666667</v>
      </c>
      <c r="CN249" s="344">
        <f>IF(W249="Closed",IF(AC249="-","-",YEAR(AC249)),"-")</f>
        <v>2006</v>
      </c>
      <c r="CO249" s="344" t="str">
        <f>IF(W249="Closed",IF(OR(BE249="S",BE249="MS",BE249="HS"),"S",IF(OR(BE249="U",BE249="MU",BE249="HU"),"U",IF(OR(BE249="NA",BE249="NR",BE249="NV",BE249="?",BE249="#"),"NR","-"))),"-")</f>
        <v>S</v>
      </c>
      <c r="CP249" s="249">
        <v>9</v>
      </c>
      <c r="CQ249" s="414">
        <v>2</v>
      </c>
      <c r="CR249" s="414">
        <v>1</v>
      </c>
      <c r="CS249" s="414">
        <v>0</v>
      </c>
      <c r="CT249" s="414">
        <v>0</v>
      </c>
      <c r="CU249" s="436">
        <v>0</v>
      </c>
      <c r="CV249" s="432" t="str">
        <f>IF(OR(DC249="-",DC249="",DC249="n/a"),"-",HYPERLINK(DC249,"PAD"))</f>
        <v>PAD</v>
      </c>
      <c r="CW249" s="417" t="str">
        <f>IF(OR(DD249="-",DD249="",DD249="n/a"),"-",HYPERLINK(DD249,"ICR"))</f>
        <v>ICR</v>
      </c>
      <c r="CX249" s="438" t="str">
        <f>IF(OR(DE249="-",DE249="",DE249="n/a"),"-",HYPERLINK(DE249,"IEG"))</f>
        <v>IEG</v>
      </c>
      <c r="CY249" s="687" t="str">
        <f>IF(OR(DF249="-",DF249="",DF249="n/a"),"-",HYPERLINK(DF249,"PPAR"))</f>
        <v>-</v>
      </c>
      <c r="CZ249" s="665" t="str">
        <f>IF(OR(DG249="-",DG249="",DG249="n/a"),"-",HYPERLINK(DG249,"PCR"))</f>
        <v>-</v>
      </c>
      <c r="DA249" s="665" t="str">
        <f>IF(OR(DH249="-",DH249="",DH249="n/a"),"-",HYPERLINK(DH249,"PP"))</f>
        <v>-</v>
      </c>
      <c r="DB249" s="688" t="str">
        <f>IF(OR(DI249="-",DI249="",DI249="n/a"),"-",HYPERLINK(DI249,"TA"))</f>
        <v>-</v>
      </c>
      <c r="DC249" s="897" t="s">
        <v>13894</v>
      </c>
      <c r="DD249" s="897" t="s">
        <v>13895</v>
      </c>
      <c r="DE249" s="897" t="s">
        <v>11192</v>
      </c>
      <c r="DF249" s="897" t="s">
        <v>33</v>
      </c>
      <c r="DG249" s="897" t="s">
        <v>33</v>
      </c>
      <c r="DH249" s="897" t="s">
        <v>33</v>
      </c>
      <c r="DI249" s="897" t="s">
        <v>33</v>
      </c>
      <c r="DJ249" s="734"/>
    </row>
    <row r="250" spans="1:114" ht="14.1" customHeight="1" x14ac:dyDescent="0.25">
      <c r="A250" s="703">
        <f>ROW()-1</f>
        <v>249</v>
      </c>
      <c r="B250" s="713" t="s">
        <v>8181</v>
      </c>
      <c r="C250" s="711" t="str">
        <f>HYPERLINK(E250,"OP")</f>
        <v>OP</v>
      </c>
      <c r="D250" s="711" t="str">
        <f>HYPERLINK(F250,"Prj")</f>
        <v>Prj</v>
      </c>
      <c r="E250" s="631" t="s">
        <v>8807</v>
      </c>
      <c r="F250" s="413" t="s">
        <v>8808</v>
      </c>
      <c r="G250" s="414" t="s">
        <v>33</v>
      </c>
      <c r="H250" s="414" t="s">
        <v>33</v>
      </c>
      <c r="I250" s="694" t="s">
        <v>33</v>
      </c>
      <c r="J250" s="697" t="s">
        <v>93</v>
      </c>
      <c r="K250" s="727" t="s">
        <v>33</v>
      </c>
      <c r="L250" s="736" t="s">
        <v>153</v>
      </c>
      <c r="M250" s="697" t="s">
        <v>180</v>
      </c>
      <c r="N250" s="736" t="s">
        <v>18</v>
      </c>
      <c r="O250" s="736" t="s">
        <v>30</v>
      </c>
      <c r="P250" s="1080" t="s">
        <v>19</v>
      </c>
      <c r="Q250" s="1074" t="s">
        <v>33</v>
      </c>
      <c r="R250" s="698" t="s">
        <v>33</v>
      </c>
      <c r="S250" s="1041" t="s">
        <v>33</v>
      </c>
      <c r="T250" s="908" t="s">
        <v>8182</v>
      </c>
      <c r="U250" s="905" t="s">
        <v>13824</v>
      </c>
      <c r="V250" s="905" t="s">
        <v>13821</v>
      </c>
      <c r="W250" s="1068" t="s">
        <v>1773</v>
      </c>
      <c r="X250" s="1064">
        <v>36151</v>
      </c>
      <c r="Y250" s="1066">
        <v>36335</v>
      </c>
      <c r="Z250" s="1046">
        <v>1999</v>
      </c>
      <c r="AA250" s="1064">
        <v>36437</v>
      </c>
      <c r="AB250" s="1065">
        <v>38442</v>
      </c>
      <c r="AC250" s="1066">
        <v>39172</v>
      </c>
      <c r="AD250" s="1049">
        <v>0</v>
      </c>
      <c r="AE250" s="746">
        <v>11.1</v>
      </c>
      <c r="AF250" s="744">
        <v>0</v>
      </c>
      <c r="AG250" s="690">
        <v>11.1</v>
      </c>
      <c r="AH250" s="747" t="s">
        <v>33</v>
      </c>
      <c r="AI250" s="744">
        <v>0</v>
      </c>
      <c r="AJ250" s="1101">
        <v>10.057700000000001</v>
      </c>
      <c r="AK250" s="1102">
        <v>10.13094877</v>
      </c>
      <c r="AL250" s="1085"/>
      <c r="AM250" s="632"/>
      <c r="AN250" s="632">
        <v>4</v>
      </c>
      <c r="AO250" s="632"/>
      <c r="AP250" s="632"/>
      <c r="AQ250" s="757"/>
      <c r="AR250" s="778" t="s">
        <v>9278</v>
      </c>
      <c r="AS250" s="784">
        <f>AT250+AU250</f>
        <v>9.5</v>
      </c>
      <c r="AT250" s="784">
        <v>9.5</v>
      </c>
      <c r="AU250" s="785">
        <v>0</v>
      </c>
      <c r="AV250" s="806" t="s">
        <v>9279</v>
      </c>
      <c r="AW250" s="697" t="s">
        <v>3628</v>
      </c>
      <c r="AX250" s="697" t="s">
        <v>8183</v>
      </c>
      <c r="AY250" s="823">
        <v>39171</v>
      </c>
      <c r="AZ250" s="736" t="s">
        <v>26</v>
      </c>
      <c r="BA250" s="736" t="s">
        <v>22</v>
      </c>
      <c r="BB250" s="840" t="s">
        <v>26</v>
      </c>
      <c r="BC250" s="841" t="s">
        <v>26</v>
      </c>
      <c r="BD250" s="842" t="s">
        <v>22</v>
      </c>
      <c r="BE250" s="840" t="s">
        <v>22</v>
      </c>
      <c r="BF250" s="841" t="s">
        <v>22</v>
      </c>
      <c r="BG250" s="842" t="s">
        <v>22</v>
      </c>
      <c r="BH250" s="905" t="s">
        <v>13078</v>
      </c>
      <c r="BI250" s="903" t="s">
        <v>13872</v>
      </c>
      <c r="BJ250" s="905" t="s">
        <v>0</v>
      </c>
      <c r="BK250" s="903" t="s">
        <v>0</v>
      </c>
      <c r="BL250" s="905" t="s">
        <v>0</v>
      </c>
      <c r="BM250" s="903" t="s">
        <v>0</v>
      </c>
      <c r="BN250" s="905" t="s">
        <v>0</v>
      </c>
      <c r="BO250" s="903" t="s">
        <v>0</v>
      </c>
      <c r="BP250" s="905" t="s">
        <v>0</v>
      </c>
      <c r="BQ250" s="903" t="s">
        <v>0</v>
      </c>
      <c r="BR250" s="909">
        <v>87</v>
      </c>
      <c r="BS250" s="903" t="s">
        <v>4535</v>
      </c>
      <c r="BT250" s="909">
        <v>25</v>
      </c>
      <c r="BU250" s="903" t="s">
        <v>4489</v>
      </c>
      <c r="BV250" s="909">
        <v>61</v>
      </c>
      <c r="BW250" s="903" t="s">
        <v>4524</v>
      </c>
      <c r="BX250" s="905" t="s">
        <v>0</v>
      </c>
      <c r="BY250" s="903" t="s">
        <v>4492</v>
      </c>
      <c r="BZ250" s="905" t="s">
        <v>0</v>
      </c>
      <c r="CA250" s="903" t="s">
        <v>4492</v>
      </c>
      <c r="CB250" s="340">
        <v>10</v>
      </c>
      <c r="CC250" s="249">
        <f>IF(ISBLANK(AL250),0,1)</f>
        <v>0</v>
      </c>
      <c r="CD250" s="414">
        <f>IF(ISBLANK(AM250),0,1)</f>
        <v>0</v>
      </c>
      <c r="CE250" s="414">
        <f>IF(ISBLANK(AN250),0,1)</f>
        <v>1</v>
      </c>
      <c r="CF250" s="414">
        <f>IF(ISBLANK(AO250),0,1)</f>
        <v>0</v>
      </c>
      <c r="CG250" s="414">
        <f>IF(ISBLANK(AP250),0,1)</f>
        <v>0</v>
      </c>
      <c r="CH250" s="436">
        <f>IF(ISBLANK(AQ250),0,1)</f>
        <v>0</v>
      </c>
      <c r="CI250" s="435">
        <f>IF($W250="Dropped","-",DAYS360(X250,Y250,TRUE)/360)</f>
        <v>0.50555555555555554</v>
      </c>
      <c r="CJ250" s="416">
        <f>IF(OR($W250="Pipeline",$W250="Dropped"),"-",IF(OR($AA250="-",$AA250="n/a"),"-",DAYS360(Y250,AA250,TRUE)/360))</f>
        <v>0.27777777777777779</v>
      </c>
      <c r="CK250" s="416">
        <f>IF(OR($W250="Pipeline",$W250="Dropped"),"-",IF($AC250="-","-",IF(OR($AA250="-",$AA250="n/a"),DAYS360(Y250,AC250,TRUE)/360,DAYS360(AA250,AC250,TRUE)/360)))</f>
        <v>7.4888888888888889</v>
      </c>
      <c r="CL250" s="416">
        <f>IF(OR($W250="Pipeline",$W250="Dropped"),"-",IF($AC250="-","-",DAYS360(X250,AC250,TRUE)/360))</f>
        <v>8.2722222222222221</v>
      </c>
      <c r="CM250" s="437">
        <f>IF(OR($W250="Pipeline",$W250="Dropped"),"-",IF($AC250="-","-",DAYS360(AB250,AC250,TRUE)/360))</f>
        <v>2</v>
      </c>
      <c r="CN250" s="344">
        <f>IF(W250="Closed",IF(AC250="-","-",YEAR(AC250)),"-")</f>
        <v>2007</v>
      </c>
      <c r="CO250" s="344" t="str">
        <f>IF(W250="Closed",IF(OR(BE250="S",BE250="MS",BE250="HS"),"S",IF(OR(BE250="U",BE250="MU",BE250="HU"),"U",IF(OR(BE250="NA",BE250="NR",BE250="NV",BE250="?",BE250="#"),"NR","-"))),"-")</f>
        <v>S</v>
      </c>
      <c r="CP250" s="249">
        <v>0</v>
      </c>
      <c r="CQ250" s="414">
        <v>4</v>
      </c>
      <c r="CR250" s="414">
        <v>5</v>
      </c>
      <c r="CS250" s="414">
        <v>0</v>
      </c>
      <c r="CT250" s="414">
        <v>0</v>
      </c>
      <c r="CU250" s="436">
        <v>0</v>
      </c>
      <c r="CV250" s="432" t="str">
        <f>IF(OR(DC250="-",DC250="",DC250="n/a"),"-",HYPERLINK(DC250,"PAD"))</f>
        <v>PAD</v>
      </c>
      <c r="CW250" s="417" t="str">
        <f>IF(OR(DD250="-",DD250="",DD250="n/a"),"-",HYPERLINK(DD250,"ICR"))</f>
        <v>ICR</v>
      </c>
      <c r="CX250" s="438" t="str">
        <f>IF(OR(DE250="-",DE250="",DE250="n/a"),"-",HYPERLINK(DE250,"IEG"))</f>
        <v>IEG</v>
      </c>
      <c r="CY250" s="687" t="str">
        <f>IF(OR(DF250="-",DF250="",DF250="n/a"),"-",HYPERLINK(DF250,"PPAR"))</f>
        <v>-</v>
      </c>
      <c r="CZ250" s="665" t="str">
        <f>IF(OR(DG250="-",DG250="",DG250="n/a"),"-",HYPERLINK(DG250,"PCR"))</f>
        <v>-</v>
      </c>
      <c r="DA250" s="665" t="str">
        <f>IF(OR(DH250="-",DH250="",DH250="n/a"),"-",HYPERLINK(DH250,"PP"))</f>
        <v>-</v>
      </c>
      <c r="DB250" s="688" t="str">
        <f>IF(OR(DI250="-",DI250="",DI250="n/a"),"-",HYPERLINK(DI250,"TA"))</f>
        <v>-</v>
      </c>
      <c r="DC250" s="897" t="s">
        <v>11193</v>
      </c>
      <c r="DD250" s="897" t="s">
        <v>11194</v>
      </c>
      <c r="DE250" s="897" t="s">
        <v>11195</v>
      </c>
      <c r="DF250" s="897" t="s">
        <v>33</v>
      </c>
      <c r="DG250" s="897" t="s">
        <v>33</v>
      </c>
      <c r="DH250" s="897" t="s">
        <v>33</v>
      </c>
      <c r="DI250" s="897" t="s">
        <v>33</v>
      </c>
      <c r="DJ250" s="934"/>
    </row>
    <row r="251" spans="1:114" ht="14.1" customHeight="1" x14ac:dyDescent="0.25">
      <c r="A251" s="702">
        <f>ROW()-1</f>
        <v>250</v>
      </c>
      <c r="B251" s="713" t="s">
        <v>7981</v>
      </c>
      <c r="C251" s="711" t="str">
        <f>HYPERLINK(E251,"OP")</f>
        <v>OP</v>
      </c>
      <c r="D251" s="711" t="str">
        <f>HYPERLINK(F251,"Prj")</f>
        <v>Prj</v>
      </c>
      <c r="E251" s="631" t="s">
        <v>8689</v>
      </c>
      <c r="F251" s="413" t="s">
        <v>8690</v>
      </c>
      <c r="G251" s="414" t="s">
        <v>33</v>
      </c>
      <c r="H251" s="414" t="s">
        <v>33</v>
      </c>
      <c r="I251" s="694" t="s">
        <v>33</v>
      </c>
      <c r="J251" s="697" t="s">
        <v>7982</v>
      </c>
      <c r="K251" s="727" t="s">
        <v>33</v>
      </c>
      <c r="L251" s="736" t="s">
        <v>153</v>
      </c>
      <c r="M251" s="697" t="s">
        <v>180</v>
      </c>
      <c r="N251" s="736" t="s">
        <v>18</v>
      </c>
      <c r="O251" s="736" t="s">
        <v>30</v>
      </c>
      <c r="P251" s="1080" t="s">
        <v>36</v>
      </c>
      <c r="Q251" s="1074" t="s">
        <v>33</v>
      </c>
      <c r="R251" s="698" t="s">
        <v>33</v>
      </c>
      <c r="S251" s="1041" t="s">
        <v>33</v>
      </c>
      <c r="T251" s="908" t="s">
        <v>7983</v>
      </c>
      <c r="U251" s="905" t="s">
        <v>13823</v>
      </c>
      <c r="V251" s="905" t="s">
        <v>1415</v>
      </c>
      <c r="W251" s="1068" t="s">
        <v>1773</v>
      </c>
      <c r="X251" s="1064">
        <v>36509</v>
      </c>
      <c r="Y251" s="1066">
        <v>36760</v>
      </c>
      <c r="Z251" s="1046">
        <v>2001</v>
      </c>
      <c r="AA251" s="1064">
        <v>37076</v>
      </c>
      <c r="AB251" s="1065">
        <v>38686</v>
      </c>
      <c r="AC251" s="1066">
        <v>39081</v>
      </c>
      <c r="AD251" s="1049">
        <v>0</v>
      </c>
      <c r="AE251" s="746">
        <v>10</v>
      </c>
      <c r="AF251" s="744">
        <v>0</v>
      </c>
      <c r="AG251" s="690">
        <v>10</v>
      </c>
      <c r="AH251" s="747" t="s">
        <v>33</v>
      </c>
      <c r="AI251" s="744">
        <v>0</v>
      </c>
      <c r="AJ251" s="1101">
        <v>9.7438778199999998</v>
      </c>
      <c r="AK251" s="1102">
        <v>10.75628815</v>
      </c>
      <c r="AL251" s="1085"/>
      <c r="AM251" s="632"/>
      <c r="AN251" s="632">
        <v>3</v>
      </c>
      <c r="AO251" s="632"/>
      <c r="AP251" s="632"/>
      <c r="AQ251" s="757"/>
      <c r="AR251" s="778" t="s">
        <v>9205</v>
      </c>
      <c r="AS251" s="784">
        <f>AT251+AU251</f>
        <v>2.5</v>
      </c>
      <c r="AT251" s="784">
        <v>2.5</v>
      </c>
      <c r="AU251" s="785">
        <v>0</v>
      </c>
      <c r="AV251" s="734" t="s">
        <v>9097</v>
      </c>
      <c r="AW251" s="697" t="s">
        <v>3628</v>
      </c>
      <c r="AX251" s="697" t="s">
        <v>3547</v>
      </c>
      <c r="AY251" s="823">
        <v>39080</v>
      </c>
      <c r="AZ251" s="736" t="s">
        <v>26</v>
      </c>
      <c r="BA251" s="736" t="s">
        <v>26</v>
      </c>
      <c r="BB251" s="840" t="s">
        <v>26</v>
      </c>
      <c r="BC251" s="841" t="s">
        <v>26</v>
      </c>
      <c r="BD251" s="842" t="s">
        <v>26</v>
      </c>
      <c r="BE251" s="840" t="s">
        <v>26</v>
      </c>
      <c r="BF251" s="841" t="s">
        <v>26</v>
      </c>
      <c r="BG251" s="842" t="s">
        <v>26</v>
      </c>
      <c r="BH251" s="905" t="s">
        <v>13072</v>
      </c>
      <c r="BI251" s="903" t="s">
        <v>4508</v>
      </c>
      <c r="BJ251" s="905" t="s">
        <v>4485</v>
      </c>
      <c r="BK251" s="903" t="s">
        <v>10472</v>
      </c>
      <c r="BL251" s="905" t="s">
        <v>0</v>
      </c>
      <c r="BM251" s="903" t="s">
        <v>0</v>
      </c>
      <c r="BN251" s="905" t="s">
        <v>0</v>
      </c>
      <c r="BO251" s="903" t="s">
        <v>0</v>
      </c>
      <c r="BP251" s="905" t="s">
        <v>0</v>
      </c>
      <c r="BQ251" s="903" t="s">
        <v>0</v>
      </c>
      <c r="BR251" s="909">
        <v>67</v>
      </c>
      <c r="BS251" s="903" t="s">
        <v>4577</v>
      </c>
      <c r="BT251" s="909">
        <v>78</v>
      </c>
      <c r="BU251" s="903" t="s">
        <v>4511</v>
      </c>
      <c r="BV251" s="909">
        <v>93</v>
      </c>
      <c r="BW251" s="903" t="s">
        <v>4651</v>
      </c>
      <c r="BX251" s="909">
        <v>71</v>
      </c>
      <c r="BY251" s="903" t="s">
        <v>4521</v>
      </c>
      <c r="BZ251" s="909">
        <v>69</v>
      </c>
      <c r="CA251" s="903" t="s">
        <v>4598</v>
      </c>
      <c r="CB251" s="340">
        <v>10</v>
      </c>
      <c r="CC251" s="249">
        <f>IF(ISBLANK(AL251),0,1)</f>
        <v>0</v>
      </c>
      <c r="CD251" s="414">
        <f>IF(ISBLANK(AM251),0,1)</f>
        <v>0</v>
      </c>
      <c r="CE251" s="414">
        <f>IF(ISBLANK(AN251),0,1)</f>
        <v>1</v>
      </c>
      <c r="CF251" s="414">
        <f>IF(ISBLANK(AO251),0,1)</f>
        <v>0</v>
      </c>
      <c r="CG251" s="414">
        <f>IF(ISBLANK(AP251),0,1)</f>
        <v>0</v>
      </c>
      <c r="CH251" s="436">
        <f>IF(ISBLANK(AQ251),0,1)</f>
        <v>0</v>
      </c>
      <c r="CI251" s="435">
        <f>IF($W251="Dropped","-",DAYS360(X251,Y251,TRUE)/360)</f>
        <v>0.68611111111111112</v>
      </c>
      <c r="CJ251" s="416">
        <f>IF(OR($W251="Pipeline",$W251="Dropped"),"-",IF(OR($AA251="-",$AA251="n/a"),"-",DAYS360(Y251,AA251,TRUE)/360))</f>
        <v>0.8666666666666667</v>
      </c>
      <c r="CK251" s="416">
        <f>IF(OR($W251="Pipeline",$W251="Dropped"),"-",IF($AC251="-","-",IF(OR($AA251="-",$AA251="n/a"),DAYS360(Y251,AC251,TRUE)/360,DAYS360(AA251,AC251,TRUE)/360)))</f>
        <v>5.4888888888888889</v>
      </c>
      <c r="CL251" s="416">
        <f>IF(OR($W251="Pipeline",$W251="Dropped"),"-",IF($AC251="-","-",DAYS360(X251,AC251,TRUE)/360))</f>
        <v>7.041666666666667</v>
      </c>
      <c r="CM251" s="437">
        <f>IF(OR($W251="Pipeline",$W251="Dropped"),"-",IF($AC251="-","-",DAYS360(AB251,AC251,TRUE)/360))</f>
        <v>1.0833333333333333</v>
      </c>
      <c r="CN251" s="344">
        <f>IF(W251="Closed",IF(AC251="-","-",YEAR(AC251)),"-")</f>
        <v>2006</v>
      </c>
      <c r="CO251" s="344" t="str">
        <f>IF(W251="Closed",IF(OR(BE251="S",BE251="MS",BE251="HS"),"S",IF(OR(BE251="U",BE251="MU",BE251="HU"),"U",IF(OR(BE251="NA",BE251="NR",BE251="NV",BE251="?",BE251="#"),"NR","-"))),"-")</f>
        <v>S</v>
      </c>
      <c r="CP251" s="249">
        <v>1</v>
      </c>
      <c r="CQ251" s="414">
        <v>1</v>
      </c>
      <c r="CR251" s="414">
        <v>1</v>
      </c>
      <c r="CS251" s="414">
        <v>1</v>
      </c>
      <c r="CT251" s="414">
        <v>0</v>
      </c>
      <c r="CU251" s="436">
        <v>0</v>
      </c>
      <c r="CV251" s="432" t="str">
        <f>IF(OR(DC251="-",DC251="",DC251="n/a"),"-",HYPERLINK(DC251,"PAD"))</f>
        <v>PAD</v>
      </c>
      <c r="CW251" s="417" t="str">
        <f>IF(OR(DD251="-",DD251="",DD251="n/a"),"-",HYPERLINK(DD251,"ICR"))</f>
        <v>ICR</v>
      </c>
      <c r="CX251" s="438" t="str">
        <f>IF(OR(DE251="-",DE251="",DE251="n/a"),"-",HYPERLINK(DE251,"IEG"))</f>
        <v>IEG</v>
      </c>
      <c r="CY251" s="687" t="str">
        <f>IF(OR(DF251="-",DF251="",DF251="n/a"),"-",HYPERLINK(DF251,"PPAR"))</f>
        <v>-</v>
      </c>
      <c r="CZ251" s="665" t="str">
        <f>IF(OR(DG251="-",DG251="",DG251="n/a"),"-",HYPERLINK(DG251,"PCR"))</f>
        <v>-</v>
      </c>
      <c r="DA251" s="665" t="str">
        <f>IF(OR(DH251="-",DH251="",DH251="n/a"),"-",HYPERLINK(DH251,"PP"))</f>
        <v>-</v>
      </c>
      <c r="DB251" s="688" t="str">
        <f>IF(OR(DI251="-",DI251="",DI251="n/a"),"-",HYPERLINK(DI251,"TA"))</f>
        <v>-</v>
      </c>
      <c r="DC251" s="897" t="s">
        <v>11196</v>
      </c>
      <c r="DD251" s="897" t="s">
        <v>11197</v>
      </c>
      <c r="DE251" s="897" t="s">
        <v>11198</v>
      </c>
      <c r="DF251" s="897" t="s">
        <v>33</v>
      </c>
      <c r="DG251" s="897" t="s">
        <v>33</v>
      </c>
      <c r="DH251" s="897" t="s">
        <v>33</v>
      </c>
      <c r="DI251" s="897" t="s">
        <v>33</v>
      </c>
      <c r="DJ251" s="815"/>
    </row>
    <row r="252" spans="1:114" ht="14.1" customHeight="1" x14ac:dyDescent="0.25">
      <c r="A252" s="702">
        <f>ROW()-1</f>
        <v>251</v>
      </c>
      <c r="B252" s="713" t="s">
        <v>7904</v>
      </c>
      <c r="C252" s="711" t="str">
        <f>HYPERLINK(E252,"OP")</f>
        <v>OP</v>
      </c>
      <c r="D252" s="711" t="str">
        <f>HYPERLINK(F252,"Prj")</f>
        <v>Prj</v>
      </c>
      <c r="E252" s="631" t="s">
        <v>8637</v>
      </c>
      <c r="F252" s="413" t="s">
        <v>8638</v>
      </c>
      <c r="G252" s="414" t="s">
        <v>33</v>
      </c>
      <c r="H252" s="414" t="s">
        <v>33</v>
      </c>
      <c r="I252" s="694" t="s">
        <v>33</v>
      </c>
      <c r="J252" s="697" t="s">
        <v>7905</v>
      </c>
      <c r="K252" s="727" t="s">
        <v>33</v>
      </c>
      <c r="L252" s="736" t="s">
        <v>153</v>
      </c>
      <c r="M252" s="697" t="s">
        <v>166</v>
      </c>
      <c r="N252" s="736" t="s">
        <v>18</v>
      </c>
      <c r="O252" s="736" t="s">
        <v>30</v>
      </c>
      <c r="P252" s="1080" t="s">
        <v>36</v>
      </c>
      <c r="Q252" s="1074" t="s">
        <v>33</v>
      </c>
      <c r="R252" s="698" t="s">
        <v>33</v>
      </c>
      <c r="S252" s="1041" t="s">
        <v>33</v>
      </c>
      <c r="T252" s="908" t="s">
        <v>7673</v>
      </c>
      <c r="U252" s="905" t="s">
        <v>13823</v>
      </c>
      <c r="V252" s="905" t="s">
        <v>1415</v>
      </c>
      <c r="W252" s="1068" t="s">
        <v>1773</v>
      </c>
      <c r="X252" s="1064">
        <v>35947</v>
      </c>
      <c r="Y252" s="1066">
        <v>36438</v>
      </c>
      <c r="Z252" s="1046">
        <v>2000</v>
      </c>
      <c r="AA252" s="1064">
        <v>36613</v>
      </c>
      <c r="AB252" s="1065">
        <v>38168</v>
      </c>
      <c r="AC252" s="1066">
        <v>38716</v>
      </c>
      <c r="AD252" s="1049">
        <v>29</v>
      </c>
      <c r="AE252" s="746">
        <v>0</v>
      </c>
      <c r="AF252" s="744">
        <v>0</v>
      </c>
      <c r="AG252" s="690">
        <v>29</v>
      </c>
      <c r="AH252" s="747" t="s">
        <v>33</v>
      </c>
      <c r="AI252" s="744">
        <v>0</v>
      </c>
      <c r="AJ252" s="1101">
        <v>26.15516019</v>
      </c>
      <c r="AK252" s="1102">
        <v>26.15516019</v>
      </c>
      <c r="AL252" s="1085"/>
      <c r="AM252" s="632"/>
      <c r="AN252" s="632">
        <v>3</v>
      </c>
      <c r="AO252" s="632"/>
      <c r="AP252" s="632"/>
      <c r="AQ252" s="757"/>
      <c r="AR252" s="778" t="s">
        <v>9206</v>
      </c>
      <c r="AS252" s="784">
        <f>AT252+AU252</f>
        <v>3.2</v>
      </c>
      <c r="AT252" s="784">
        <v>2.7</v>
      </c>
      <c r="AU252" s="785">
        <v>0.5</v>
      </c>
      <c r="AV252" s="734" t="s">
        <v>9207</v>
      </c>
      <c r="AW252" s="697" t="s">
        <v>7906</v>
      </c>
      <c r="AX252" s="697" t="s">
        <v>7484</v>
      </c>
      <c r="AY252" s="823">
        <v>38889</v>
      </c>
      <c r="AZ252" s="736" t="s">
        <v>22</v>
      </c>
      <c r="BA252" s="736" t="s">
        <v>26</v>
      </c>
      <c r="BB252" s="840" t="s">
        <v>26</v>
      </c>
      <c r="BC252" s="841" t="s">
        <v>26</v>
      </c>
      <c r="BD252" s="846" t="s">
        <v>33</v>
      </c>
      <c r="BE252" s="840" t="s">
        <v>45</v>
      </c>
      <c r="BF252" s="841" t="s">
        <v>112</v>
      </c>
      <c r="BG252" s="842" t="s">
        <v>26</v>
      </c>
      <c r="BH252" s="905" t="s">
        <v>13072</v>
      </c>
      <c r="BI252" s="903" t="s">
        <v>4508</v>
      </c>
      <c r="BJ252" s="905" t="s">
        <v>4485</v>
      </c>
      <c r="BK252" s="903" t="s">
        <v>10472</v>
      </c>
      <c r="BL252" s="905" t="s">
        <v>0</v>
      </c>
      <c r="BM252" s="903" t="s">
        <v>0</v>
      </c>
      <c r="BN252" s="905" t="s">
        <v>0</v>
      </c>
      <c r="BO252" s="903" t="s">
        <v>0</v>
      </c>
      <c r="BP252" s="905" t="s">
        <v>0</v>
      </c>
      <c r="BQ252" s="903" t="s">
        <v>0</v>
      </c>
      <c r="BR252" s="909">
        <v>67</v>
      </c>
      <c r="BS252" s="903" t="s">
        <v>4577</v>
      </c>
      <c r="BT252" s="909">
        <v>89</v>
      </c>
      <c r="BU252" s="903" t="s">
        <v>4639</v>
      </c>
      <c r="BV252" s="909">
        <v>58</v>
      </c>
      <c r="BW252" s="903" t="s">
        <v>4558</v>
      </c>
      <c r="BX252" s="905" t="s">
        <v>0</v>
      </c>
      <c r="BY252" s="903" t="s">
        <v>4492</v>
      </c>
      <c r="BZ252" s="905" t="s">
        <v>0</v>
      </c>
      <c r="CA252" s="903" t="s">
        <v>4492</v>
      </c>
      <c r="CB252" s="340">
        <v>10</v>
      </c>
      <c r="CC252" s="249">
        <f>IF(ISBLANK(AL252),0,1)</f>
        <v>0</v>
      </c>
      <c r="CD252" s="414">
        <f>IF(ISBLANK(AM252),0,1)</f>
        <v>0</v>
      </c>
      <c r="CE252" s="414">
        <f>IF(ISBLANK(AN252),0,1)</f>
        <v>1</v>
      </c>
      <c r="CF252" s="414">
        <f>IF(ISBLANK(AO252),0,1)</f>
        <v>0</v>
      </c>
      <c r="CG252" s="414">
        <f>IF(ISBLANK(AP252),0,1)</f>
        <v>0</v>
      </c>
      <c r="CH252" s="436">
        <f>IF(ISBLANK(AQ252),0,1)</f>
        <v>0</v>
      </c>
      <c r="CI252" s="435">
        <f>IF($W252="Dropped","-",DAYS360(X252,Y252,TRUE)/360)</f>
        <v>1.3444444444444446</v>
      </c>
      <c r="CJ252" s="416">
        <f>IF(OR($W252="Pipeline",$W252="Dropped"),"-",IF(OR($AA252="-",$AA252="n/a"),"-",DAYS360(Y252,AA252,TRUE)/360))</f>
        <v>0.48055555555555557</v>
      </c>
      <c r="CK252" s="416">
        <f>IF(OR($W252="Pipeline",$W252="Dropped"),"-",IF($AC252="-","-",IF(OR($AA252="-",$AA252="n/a"),DAYS360(Y252,AC252,TRUE)/360,DAYS360(AA252,AC252,TRUE)/360)))</f>
        <v>5.7555555555555555</v>
      </c>
      <c r="CL252" s="416">
        <f>IF(OR($W252="Pipeline",$W252="Dropped"),"-",IF($AC252="-","-",DAYS360(X252,AC252,TRUE)/360))</f>
        <v>7.5805555555555557</v>
      </c>
      <c r="CM252" s="437">
        <f>IF(OR($W252="Pipeline",$W252="Dropped"),"-",IF($AC252="-","-",DAYS360(AB252,AC252,TRUE)/360))</f>
        <v>1.5</v>
      </c>
      <c r="CN252" s="344">
        <f>IF(W252="Closed",IF(AC252="-","-",YEAR(AC252)),"-")</f>
        <v>2005</v>
      </c>
      <c r="CO252" s="344" t="str">
        <f>IF(W252="Closed",IF(OR(BE252="S",BE252="MS",BE252="HS"),"S",IF(OR(BE252="U",BE252="MU",BE252="HU"),"U",IF(OR(BE252="NA",BE252="NR",BE252="NV",BE252="?",BE252="#"),"NR","-"))),"-")</f>
        <v>U</v>
      </c>
      <c r="CP252" s="249">
        <v>5</v>
      </c>
      <c r="CQ252" s="414">
        <v>3</v>
      </c>
      <c r="CR252" s="414">
        <v>4</v>
      </c>
      <c r="CS252" s="414">
        <v>1</v>
      </c>
      <c r="CT252" s="414">
        <v>0</v>
      </c>
      <c r="CU252" s="436">
        <v>0</v>
      </c>
      <c r="CV252" s="432" t="str">
        <f>IF(OR(DC252="-",DC252="",DC252="n/a"),"-",HYPERLINK(DC252,"PAD"))</f>
        <v>PAD</v>
      </c>
      <c r="CW252" s="417" t="str">
        <f>IF(OR(DD252="-",DD252="",DD252="n/a"),"-",HYPERLINK(DD252,"ICR"))</f>
        <v>ICR</v>
      </c>
      <c r="CX252" s="438" t="str">
        <f>IF(OR(DE252="-",DE252="",DE252="n/a"),"-",HYPERLINK(DE252,"IEG"))</f>
        <v>IEG</v>
      </c>
      <c r="CY252" s="687" t="str">
        <f>IF(OR(DF252="-",DF252="",DF252="n/a"),"-",HYPERLINK(DF252,"PPAR"))</f>
        <v>-</v>
      </c>
      <c r="CZ252" s="665" t="str">
        <f>IF(OR(DG252="-",DG252="",DG252="n/a"),"-",HYPERLINK(DG252,"PCR"))</f>
        <v>-</v>
      </c>
      <c r="DA252" s="665" t="str">
        <f>IF(OR(DH252="-",DH252="",DH252="n/a"),"-",HYPERLINK(DH252,"PP"))</f>
        <v>-</v>
      </c>
      <c r="DB252" s="688" t="str">
        <f>IF(OR(DI252="-",DI252="",DI252="n/a"),"-",HYPERLINK(DI252,"TA"))</f>
        <v>-</v>
      </c>
      <c r="DC252" s="897" t="s">
        <v>11199</v>
      </c>
      <c r="DD252" s="897" t="s">
        <v>11200</v>
      </c>
      <c r="DE252" s="897" t="s">
        <v>11201</v>
      </c>
      <c r="DF252" s="897" t="s">
        <v>33</v>
      </c>
      <c r="DG252" s="897" t="s">
        <v>33</v>
      </c>
      <c r="DH252" s="897" t="s">
        <v>33</v>
      </c>
      <c r="DI252" s="897" t="s">
        <v>33</v>
      </c>
      <c r="DJ252" s="734"/>
    </row>
    <row r="253" spans="1:114" ht="14.1" customHeight="1" x14ac:dyDescent="0.25">
      <c r="A253" s="703">
        <f>ROW()-1</f>
        <v>252</v>
      </c>
      <c r="B253" s="713" t="s">
        <v>7984</v>
      </c>
      <c r="C253" s="711" t="str">
        <f>HYPERLINK(E253,"OP")</f>
        <v>OP</v>
      </c>
      <c r="D253" s="711" t="str">
        <f>HYPERLINK(F253,"Prj")</f>
        <v>Prj</v>
      </c>
      <c r="E253" s="631" t="s">
        <v>8691</v>
      </c>
      <c r="F253" s="413" t="s">
        <v>8692</v>
      </c>
      <c r="G253" s="414" t="s">
        <v>33</v>
      </c>
      <c r="H253" s="414" t="s">
        <v>33</v>
      </c>
      <c r="I253" s="694" t="s">
        <v>33</v>
      </c>
      <c r="J253" s="697" t="s">
        <v>7985</v>
      </c>
      <c r="K253" s="727" t="s">
        <v>33</v>
      </c>
      <c r="L253" s="736" t="s">
        <v>153</v>
      </c>
      <c r="M253" s="697" t="s">
        <v>1134</v>
      </c>
      <c r="N253" s="736" t="s">
        <v>18</v>
      </c>
      <c r="O253" s="736" t="s">
        <v>30</v>
      </c>
      <c r="P253" s="1080" t="s">
        <v>36</v>
      </c>
      <c r="Q253" s="1074" t="s">
        <v>33</v>
      </c>
      <c r="R253" s="698" t="s">
        <v>3888</v>
      </c>
      <c r="S253" s="907" t="s">
        <v>7671</v>
      </c>
      <c r="T253" s="908" t="s">
        <v>7533</v>
      </c>
      <c r="U253" s="905" t="s">
        <v>13707</v>
      </c>
      <c r="V253" s="905" t="s">
        <v>1415</v>
      </c>
      <c r="W253" s="1068" t="s">
        <v>1773</v>
      </c>
      <c r="X253" s="1064">
        <v>37658</v>
      </c>
      <c r="Y253" s="1066">
        <v>38239</v>
      </c>
      <c r="Z253" s="1046">
        <v>2005</v>
      </c>
      <c r="AA253" s="1064">
        <v>38341</v>
      </c>
      <c r="AB253" s="1065">
        <v>40359</v>
      </c>
      <c r="AC253" s="1066">
        <v>40908</v>
      </c>
      <c r="AD253" s="1049">
        <v>0</v>
      </c>
      <c r="AE253" s="746">
        <v>40</v>
      </c>
      <c r="AF253" s="744">
        <v>0</v>
      </c>
      <c r="AG253" s="690">
        <v>40</v>
      </c>
      <c r="AH253" s="747">
        <v>78.09</v>
      </c>
      <c r="AI253" s="744">
        <v>2.8229799999999998</v>
      </c>
      <c r="AJ253" s="1101">
        <v>39.587276680000002</v>
      </c>
      <c r="AK253" s="1102">
        <v>41.421212060000002</v>
      </c>
      <c r="AL253" s="1085"/>
      <c r="AM253" s="632"/>
      <c r="AN253" s="632">
        <v>3</v>
      </c>
      <c r="AO253" s="632"/>
      <c r="AP253" s="632"/>
      <c r="AQ253" s="757"/>
      <c r="AR253" s="778" t="s">
        <v>9208</v>
      </c>
      <c r="AS253" s="791">
        <f>AT253+AU253</f>
        <v>35</v>
      </c>
      <c r="AT253" s="784">
        <v>35</v>
      </c>
      <c r="AU253" s="785">
        <v>0</v>
      </c>
      <c r="AV253" s="734" t="s">
        <v>9097</v>
      </c>
      <c r="AW253" s="697"/>
      <c r="AX253" s="697"/>
      <c r="AY253" s="823">
        <v>40904</v>
      </c>
      <c r="AZ253" s="736" t="s">
        <v>22</v>
      </c>
      <c r="BA253" s="736" t="s">
        <v>22</v>
      </c>
      <c r="BB253" s="840" t="s">
        <v>22</v>
      </c>
      <c r="BC253" s="841" t="s">
        <v>22</v>
      </c>
      <c r="BD253" s="842" t="s">
        <v>22</v>
      </c>
      <c r="BE253" s="840" t="s">
        <v>22</v>
      </c>
      <c r="BF253" s="841" t="s">
        <v>22</v>
      </c>
      <c r="BG253" s="842" t="s">
        <v>22</v>
      </c>
      <c r="BH253" s="905" t="s">
        <v>13072</v>
      </c>
      <c r="BI253" s="903" t="s">
        <v>4508</v>
      </c>
      <c r="BJ253" s="905" t="s">
        <v>13075</v>
      </c>
      <c r="BK253" s="903" t="s">
        <v>13771</v>
      </c>
      <c r="BL253" s="905" t="s">
        <v>0</v>
      </c>
      <c r="BM253" s="903" t="s">
        <v>0</v>
      </c>
      <c r="BN253" s="905" t="s">
        <v>0</v>
      </c>
      <c r="BO253" s="903" t="s">
        <v>0</v>
      </c>
      <c r="BP253" s="905" t="s">
        <v>0</v>
      </c>
      <c r="BQ253" s="903" t="s">
        <v>0</v>
      </c>
      <c r="BR253" s="909">
        <v>67</v>
      </c>
      <c r="BS253" s="903" t="s">
        <v>4577</v>
      </c>
      <c r="BT253" s="909">
        <v>93</v>
      </c>
      <c r="BU253" s="903" t="s">
        <v>4651</v>
      </c>
      <c r="BV253" s="909">
        <v>88</v>
      </c>
      <c r="BW253" s="903" t="s">
        <v>4513</v>
      </c>
      <c r="BX253" s="909">
        <v>68</v>
      </c>
      <c r="BY253" s="903" t="s">
        <v>4557</v>
      </c>
      <c r="BZ253" s="909">
        <v>63</v>
      </c>
      <c r="CA253" s="903" t="s">
        <v>4512</v>
      </c>
      <c r="CB253" s="340">
        <v>10</v>
      </c>
      <c r="CC253" s="249">
        <f>IF(ISBLANK(AL253),0,1)</f>
        <v>0</v>
      </c>
      <c r="CD253" s="414">
        <f>IF(ISBLANK(AM253),0,1)</f>
        <v>0</v>
      </c>
      <c r="CE253" s="414">
        <f>IF(ISBLANK(AN253),0,1)</f>
        <v>1</v>
      </c>
      <c r="CF253" s="414">
        <f>IF(ISBLANK(AO253),0,1)</f>
        <v>0</v>
      </c>
      <c r="CG253" s="414">
        <f>IF(ISBLANK(AP253),0,1)</f>
        <v>0</v>
      </c>
      <c r="CH253" s="436">
        <f>IF(ISBLANK(AQ253),0,1)</f>
        <v>0</v>
      </c>
      <c r="CI253" s="435">
        <f>IF($W253="Dropped","-",DAYS360(X253,Y253,TRUE)/360)</f>
        <v>1.5916666666666666</v>
      </c>
      <c r="CJ253" s="416">
        <f>IF(OR($W253="Pipeline",$W253="Dropped"),"-",IF(OR($AA253="-",$AA253="n/a"),"-",DAYS360(Y253,AA253,TRUE)/360))</f>
        <v>0.28055555555555556</v>
      </c>
      <c r="CK253" s="416">
        <f>IF(OR($W253="Pipeline",$W253="Dropped"),"-",IF($AC253="-","-",IF(OR($AA253="-",$AA253="n/a"),DAYS360(Y253,AC253,TRUE)/360,DAYS360(AA253,AC253,TRUE)/360)))</f>
        <v>7.0277777777777777</v>
      </c>
      <c r="CL253" s="416">
        <f>IF(OR($W253="Pipeline",$W253="Dropped"),"-",IF($AC253="-","-",DAYS360(X253,AC253,TRUE)/360))</f>
        <v>8.9</v>
      </c>
      <c r="CM253" s="437">
        <f>IF(OR($W253="Pipeline",$W253="Dropped"),"-",IF($AC253="-","-",DAYS360(AB253,AC253,TRUE)/360))</f>
        <v>1.5</v>
      </c>
      <c r="CN253" s="344">
        <f>IF(W253="Closed",IF(AC253="-","-",YEAR(AC253)),"-")</f>
        <v>2011</v>
      </c>
      <c r="CO253" s="344" t="str">
        <f>IF(W253="Closed",IF(OR(BE253="S",BE253="MS",BE253="HS"),"S",IF(OR(BE253="U",BE253="MU",BE253="HU"),"U",IF(OR(BE253="NA",BE253="NR",BE253="NV",BE253="?",BE253="#"),"NR","-"))),"-")</f>
        <v>S</v>
      </c>
      <c r="CP253" s="249">
        <v>3</v>
      </c>
      <c r="CQ253" s="414">
        <v>2</v>
      </c>
      <c r="CR253" s="414">
        <v>7</v>
      </c>
      <c r="CS253" s="414">
        <v>0</v>
      </c>
      <c r="CT253" s="414">
        <v>0</v>
      </c>
      <c r="CU253" s="436">
        <v>1</v>
      </c>
      <c r="CV253" s="432" t="str">
        <f>IF(OR(DC253="-",DC253="",DC253="n/a"),"-",HYPERLINK(DC253,"PAD"))</f>
        <v>PAD</v>
      </c>
      <c r="CW253" s="417" t="str">
        <f>IF(OR(DD253="-",DD253="",DD253="n/a"),"-",HYPERLINK(DD253,"ICR"))</f>
        <v>ICR</v>
      </c>
      <c r="CX253" s="438" t="str">
        <f>IF(OR(DE253="-",DE253="",DE253="n/a"),"-",HYPERLINK(DE253,"IEG"))</f>
        <v>IEG</v>
      </c>
      <c r="CY253" s="687" t="str">
        <f>IF(OR(DF253="-",DF253="",DF253="n/a"),"-",HYPERLINK(DF253,"PPAR"))</f>
        <v>-</v>
      </c>
      <c r="CZ253" s="665" t="str">
        <f>IF(OR(DG253="-",DG253="",DG253="n/a"),"-",HYPERLINK(DG253,"PCR"))</f>
        <v>-</v>
      </c>
      <c r="DA253" s="665" t="str">
        <f>IF(OR(DH253="-",DH253="",DH253="n/a"),"-",HYPERLINK(DH253,"PP"))</f>
        <v>PP</v>
      </c>
      <c r="DB253" s="688" t="str">
        <f>IF(OR(DI253="-",DI253="",DI253="n/a"),"-",HYPERLINK(DI253,"TA"))</f>
        <v>-</v>
      </c>
      <c r="DC253" s="897" t="s">
        <v>11202</v>
      </c>
      <c r="DD253" s="897" t="s">
        <v>11203</v>
      </c>
      <c r="DE253" s="897" t="s">
        <v>11204</v>
      </c>
      <c r="DF253" s="897" t="s">
        <v>33</v>
      </c>
      <c r="DG253" s="897" t="s">
        <v>33</v>
      </c>
      <c r="DH253" s="897" t="s">
        <v>13896</v>
      </c>
      <c r="DI253" s="897" t="s">
        <v>33</v>
      </c>
      <c r="DJ253" s="806"/>
    </row>
    <row r="254" spans="1:114" ht="14.1" customHeight="1" x14ac:dyDescent="0.25">
      <c r="A254" s="702">
        <f>ROW()-1</f>
        <v>253</v>
      </c>
      <c r="B254" s="713" t="s">
        <v>7882</v>
      </c>
      <c r="C254" s="711" t="str">
        <f>HYPERLINK(E254,"OP")</f>
        <v>OP</v>
      </c>
      <c r="D254" s="711" t="str">
        <f>HYPERLINK(F254,"Prj")</f>
        <v>Prj</v>
      </c>
      <c r="E254" s="631" t="s">
        <v>8627</v>
      </c>
      <c r="F254" s="413" t="s">
        <v>8628</v>
      </c>
      <c r="G254" s="414" t="s">
        <v>33</v>
      </c>
      <c r="H254" s="414" t="s">
        <v>33</v>
      </c>
      <c r="I254" s="694" t="s">
        <v>33</v>
      </c>
      <c r="J254" s="697" t="s">
        <v>7883</v>
      </c>
      <c r="K254" s="727" t="s">
        <v>33</v>
      </c>
      <c r="L254" s="736" t="s">
        <v>153</v>
      </c>
      <c r="M254" s="697" t="s">
        <v>601</v>
      </c>
      <c r="N254" s="736" t="s">
        <v>18</v>
      </c>
      <c r="O254" s="736" t="s">
        <v>30</v>
      </c>
      <c r="P254" s="1080" t="s">
        <v>36</v>
      </c>
      <c r="Q254" s="1074" t="s">
        <v>33</v>
      </c>
      <c r="R254" s="698" t="s">
        <v>33</v>
      </c>
      <c r="S254" s="1041" t="s">
        <v>33</v>
      </c>
      <c r="T254" s="908" t="s">
        <v>7884</v>
      </c>
      <c r="U254" s="905" t="s">
        <v>13707</v>
      </c>
      <c r="V254" s="905" t="s">
        <v>1415</v>
      </c>
      <c r="W254" s="1068" t="s">
        <v>1773</v>
      </c>
      <c r="X254" s="1064">
        <v>36671</v>
      </c>
      <c r="Y254" s="1066">
        <v>37019</v>
      </c>
      <c r="Z254" s="1046">
        <v>2001</v>
      </c>
      <c r="AA254" s="1064">
        <v>37165</v>
      </c>
      <c r="AB254" s="1065">
        <v>38717</v>
      </c>
      <c r="AC254" s="1066">
        <v>38898</v>
      </c>
      <c r="AD254" s="1049">
        <v>0</v>
      </c>
      <c r="AE254" s="746">
        <v>15</v>
      </c>
      <c r="AF254" s="744">
        <v>0</v>
      </c>
      <c r="AG254" s="690">
        <v>15</v>
      </c>
      <c r="AH254" s="747">
        <v>1.5</v>
      </c>
      <c r="AI254" s="744">
        <v>0</v>
      </c>
      <c r="AJ254" s="1101">
        <v>15</v>
      </c>
      <c r="AK254" s="1102">
        <v>13.90535661</v>
      </c>
      <c r="AL254" s="1085"/>
      <c r="AM254" s="632"/>
      <c r="AN254" s="632">
        <v>3</v>
      </c>
      <c r="AO254" s="632"/>
      <c r="AP254" s="632"/>
      <c r="AQ254" s="757"/>
      <c r="AR254" s="778" t="s">
        <v>9209</v>
      </c>
      <c r="AS254" s="784">
        <f>AT254+AU254</f>
        <v>1.91</v>
      </c>
      <c r="AT254" s="784">
        <v>1.91</v>
      </c>
      <c r="AU254" s="785">
        <v>0</v>
      </c>
      <c r="AV254" s="734" t="s">
        <v>9097</v>
      </c>
      <c r="AW254" s="697" t="s">
        <v>7885</v>
      </c>
      <c r="AX254" s="697" t="s">
        <v>3547</v>
      </c>
      <c r="AY254" s="823">
        <v>38810</v>
      </c>
      <c r="AZ254" s="736" t="s">
        <v>26</v>
      </c>
      <c r="BA254" s="736" t="s">
        <v>26</v>
      </c>
      <c r="BB254" s="840" t="s">
        <v>26</v>
      </c>
      <c r="BC254" s="852" t="s">
        <v>26</v>
      </c>
      <c r="BD254" s="846" t="s">
        <v>26</v>
      </c>
      <c r="BE254" s="840" t="s">
        <v>26</v>
      </c>
      <c r="BF254" s="841" t="s">
        <v>26</v>
      </c>
      <c r="BG254" s="842" t="s">
        <v>26</v>
      </c>
      <c r="BH254" s="905" t="s">
        <v>13072</v>
      </c>
      <c r="BI254" s="903" t="s">
        <v>4508</v>
      </c>
      <c r="BJ254" s="905" t="s">
        <v>4485</v>
      </c>
      <c r="BK254" s="903" t="s">
        <v>10472</v>
      </c>
      <c r="BL254" s="905" t="s">
        <v>13075</v>
      </c>
      <c r="BM254" s="903" t="s">
        <v>13771</v>
      </c>
      <c r="BN254" s="905" t="s">
        <v>0</v>
      </c>
      <c r="BO254" s="903" t="s">
        <v>0</v>
      </c>
      <c r="BP254" s="905" t="s">
        <v>0</v>
      </c>
      <c r="BQ254" s="903" t="s">
        <v>0</v>
      </c>
      <c r="BR254" s="909">
        <v>67</v>
      </c>
      <c r="BS254" s="903" t="s">
        <v>4577</v>
      </c>
      <c r="BT254" s="909">
        <v>69</v>
      </c>
      <c r="BU254" s="903" t="s">
        <v>4598</v>
      </c>
      <c r="BV254" s="909">
        <v>93</v>
      </c>
      <c r="BW254" s="903" t="s">
        <v>4651</v>
      </c>
      <c r="BX254" s="905" t="s">
        <v>0</v>
      </c>
      <c r="BY254" s="903" t="s">
        <v>4492</v>
      </c>
      <c r="BZ254" s="905" t="s">
        <v>0</v>
      </c>
      <c r="CA254" s="903" t="s">
        <v>4492</v>
      </c>
      <c r="CB254" s="340">
        <v>10</v>
      </c>
      <c r="CC254" s="249">
        <f>IF(ISBLANK(AL254),0,1)</f>
        <v>0</v>
      </c>
      <c r="CD254" s="414">
        <f>IF(ISBLANK(AM254),0,1)</f>
        <v>0</v>
      </c>
      <c r="CE254" s="414">
        <f>IF(ISBLANK(AN254),0,1)</f>
        <v>1</v>
      </c>
      <c r="CF254" s="414">
        <f>IF(ISBLANK(AO254),0,1)</f>
        <v>0</v>
      </c>
      <c r="CG254" s="414">
        <f>IF(ISBLANK(AP254),0,1)</f>
        <v>0</v>
      </c>
      <c r="CH254" s="436">
        <f>IF(ISBLANK(AQ254),0,1)</f>
        <v>0</v>
      </c>
      <c r="CI254" s="435">
        <f>IF($W254="Dropped","-",DAYS360(X254,Y254,TRUE)/360)</f>
        <v>0.95277777777777772</v>
      </c>
      <c r="CJ254" s="416">
        <f>IF(OR($W254="Pipeline",$W254="Dropped"),"-",IF(OR($AA254="-",$AA254="n/a"),"-",DAYS360(Y254,AA254,TRUE)/360))</f>
        <v>0.3972222222222222</v>
      </c>
      <c r="CK254" s="416">
        <f>IF(OR($W254="Pipeline",$W254="Dropped"),"-",IF($AC254="-","-",IF(OR($AA254="-",$AA254="n/a"),DAYS360(Y254,AC254,TRUE)/360,DAYS360(AA254,AC254,TRUE)/360)))</f>
        <v>4.7472222222222218</v>
      </c>
      <c r="CL254" s="416">
        <f>IF(OR($W254="Pipeline",$W254="Dropped"),"-",IF($AC254="-","-",DAYS360(X254,AC254,TRUE)/360))</f>
        <v>6.0972222222222223</v>
      </c>
      <c r="CM254" s="437">
        <f>IF(OR($W254="Pipeline",$W254="Dropped"),"-",IF($AC254="-","-",DAYS360(AB254,AC254,TRUE)/360))</f>
        <v>0.5</v>
      </c>
      <c r="CN254" s="344">
        <f>IF(W254="Closed",IF(AC254="-","-",YEAR(AC254)),"-")</f>
        <v>2006</v>
      </c>
      <c r="CO254" s="344" t="str">
        <f>IF(W254="Closed",IF(OR(BE254="S",BE254="MS",BE254="HS"),"S",IF(OR(BE254="U",BE254="MU",BE254="HU"),"U",IF(OR(BE254="NA",BE254="NR",BE254="NV",BE254="?",BE254="#"),"NR","-"))),"-")</f>
        <v>S</v>
      </c>
      <c r="CP254" s="249">
        <v>0</v>
      </c>
      <c r="CQ254" s="414">
        <v>2</v>
      </c>
      <c r="CR254" s="414">
        <v>3</v>
      </c>
      <c r="CS254" s="414">
        <v>1</v>
      </c>
      <c r="CT254" s="414">
        <v>0</v>
      </c>
      <c r="CU254" s="436">
        <v>0</v>
      </c>
      <c r="CV254" s="432" t="str">
        <f>IF(OR(DC254="-",DC254="",DC254="n/a"),"-",HYPERLINK(DC254,"PAD"))</f>
        <v>PAD</v>
      </c>
      <c r="CW254" s="417" t="str">
        <f>IF(OR(DD254="-",DD254="",DD254="n/a"),"-",HYPERLINK(DD254,"ICR"))</f>
        <v>ICR</v>
      </c>
      <c r="CX254" s="438" t="str">
        <f>IF(OR(DE254="-",DE254="",DE254="n/a"),"-",HYPERLINK(DE254,"IEG"))</f>
        <v>IEG</v>
      </c>
      <c r="CY254" s="687" t="str">
        <f>IF(OR(DF254="-",DF254="",DF254="n/a"),"-",HYPERLINK(DF254,"PPAR"))</f>
        <v>PPAR</v>
      </c>
      <c r="CZ254" s="665" t="str">
        <f>IF(OR(DG254="-",DG254="",DG254="n/a"),"-",HYPERLINK(DG254,"PCR"))</f>
        <v>-</v>
      </c>
      <c r="DA254" s="665" t="str">
        <f>IF(OR(DH254="-",DH254="",DH254="n/a"),"-",HYPERLINK(DH254,"PP"))</f>
        <v>-</v>
      </c>
      <c r="DB254" s="688" t="str">
        <f>IF(OR(DI254="-",DI254="",DI254="n/a"),"-",HYPERLINK(DI254,"TA"))</f>
        <v>-</v>
      </c>
      <c r="DC254" s="897" t="s">
        <v>11205</v>
      </c>
      <c r="DD254" s="897" t="s">
        <v>11206</v>
      </c>
      <c r="DE254" s="897" t="s">
        <v>11207</v>
      </c>
      <c r="DF254" s="897" t="s">
        <v>10709</v>
      </c>
      <c r="DG254" s="897" t="s">
        <v>33</v>
      </c>
      <c r="DH254" s="897" t="s">
        <v>33</v>
      </c>
      <c r="DI254" s="897" t="s">
        <v>33</v>
      </c>
      <c r="DJ254" s="734"/>
    </row>
    <row r="255" spans="1:114" ht="14.1" customHeight="1" x14ac:dyDescent="0.25">
      <c r="A255" s="702">
        <f>ROW()-1</f>
        <v>254</v>
      </c>
      <c r="B255" s="713" t="s">
        <v>7907</v>
      </c>
      <c r="C255" s="711" t="str">
        <f>HYPERLINK(E255,"OP")</f>
        <v>OP</v>
      </c>
      <c r="D255" s="711" t="str">
        <f>HYPERLINK(F255,"Prj")</f>
        <v>Prj</v>
      </c>
      <c r="E255" s="631" t="s">
        <v>8639</v>
      </c>
      <c r="F255" s="413" t="s">
        <v>8640</v>
      </c>
      <c r="G255" s="414" t="s">
        <v>33</v>
      </c>
      <c r="H255" s="414" t="s">
        <v>33</v>
      </c>
      <c r="I255" s="694" t="s">
        <v>33</v>
      </c>
      <c r="J255" s="697" t="s">
        <v>7908</v>
      </c>
      <c r="K255" s="727" t="s">
        <v>33</v>
      </c>
      <c r="L255" s="736" t="s">
        <v>153</v>
      </c>
      <c r="M255" s="697" t="s">
        <v>7909</v>
      </c>
      <c r="N255" s="736" t="s">
        <v>18</v>
      </c>
      <c r="O255" s="736" t="s">
        <v>71</v>
      </c>
      <c r="P255" s="1080" t="s">
        <v>36</v>
      </c>
      <c r="Q255" s="1074" t="s">
        <v>33</v>
      </c>
      <c r="R255" s="698" t="s">
        <v>33</v>
      </c>
      <c r="S255" s="1041" t="s">
        <v>33</v>
      </c>
      <c r="T255" s="908" t="s">
        <v>7884</v>
      </c>
      <c r="U255" s="905" t="s">
        <v>13823</v>
      </c>
      <c r="V255" s="905" t="s">
        <v>1415</v>
      </c>
      <c r="W255" s="1068" t="s">
        <v>1773</v>
      </c>
      <c r="X255" s="1064">
        <v>36289</v>
      </c>
      <c r="Y255" s="1066">
        <v>36545</v>
      </c>
      <c r="Z255" s="1046">
        <v>2000</v>
      </c>
      <c r="AA255" s="1064">
        <v>36810</v>
      </c>
      <c r="AB255" s="1065">
        <v>38168</v>
      </c>
      <c r="AC255" s="1066">
        <v>38168</v>
      </c>
      <c r="AD255" s="1049">
        <v>9.5</v>
      </c>
      <c r="AE255" s="746">
        <v>0</v>
      </c>
      <c r="AF255" s="744">
        <v>0</v>
      </c>
      <c r="AG255" s="690">
        <v>9.5</v>
      </c>
      <c r="AH255" s="747" t="s">
        <v>33</v>
      </c>
      <c r="AI255" s="744">
        <v>0</v>
      </c>
      <c r="AJ255" s="1101">
        <v>3.942015</v>
      </c>
      <c r="AK255" s="1102">
        <v>4.3347287200000002</v>
      </c>
      <c r="AL255" s="1085"/>
      <c r="AM255" s="632"/>
      <c r="AN255" s="632">
        <v>3</v>
      </c>
      <c r="AO255" s="632"/>
      <c r="AP255" s="632"/>
      <c r="AQ255" s="757"/>
      <c r="AR255" s="778" t="s">
        <v>9210</v>
      </c>
      <c r="AS255" s="784">
        <f>AT255+AU255</f>
        <v>0.52</v>
      </c>
      <c r="AT255" s="784">
        <v>0.52</v>
      </c>
      <c r="AU255" s="785">
        <v>0</v>
      </c>
      <c r="AV255" s="734" t="s">
        <v>9103</v>
      </c>
      <c r="AW255" s="697" t="s">
        <v>7910</v>
      </c>
      <c r="AX255" s="697" t="s">
        <v>7911</v>
      </c>
      <c r="AY255" s="823" t="s">
        <v>33</v>
      </c>
      <c r="AZ255" s="736"/>
      <c r="BA255" s="736"/>
      <c r="BB255" s="840" t="s">
        <v>26</v>
      </c>
      <c r="BC255" s="841" t="s">
        <v>26</v>
      </c>
      <c r="BD255" s="846" t="s">
        <v>33</v>
      </c>
      <c r="BE255" s="840" t="s">
        <v>22</v>
      </c>
      <c r="BF255" s="841" t="s">
        <v>26</v>
      </c>
      <c r="BG255" s="842" t="s">
        <v>26</v>
      </c>
      <c r="BH255" s="905" t="s">
        <v>13072</v>
      </c>
      <c r="BI255" s="903" t="s">
        <v>4508</v>
      </c>
      <c r="BJ255" s="905" t="s">
        <v>4485</v>
      </c>
      <c r="BK255" s="903" t="s">
        <v>10472</v>
      </c>
      <c r="BL255" s="905" t="s">
        <v>13075</v>
      </c>
      <c r="BM255" s="903" t="s">
        <v>13771</v>
      </c>
      <c r="BN255" s="905" t="s">
        <v>0</v>
      </c>
      <c r="BO255" s="903" t="s">
        <v>0</v>
      </c>
      <c r="BP255" s="905" t="s">
        <v>0</v>
      </c>
      <c r="BQ255" s="903" t="s">
        <v>0</v>
      </c>
      <c r="BR255" s="909">
        <v>67</v>
      </c>
      <c r="BS255" s="903" t="s">
        <v>4577</v>
      </c>
      <c r="BT255" s="909">
        <v>33</v>
      </c>
      <c r="BU255" s="903" t="s">
        <v>4498</v>
      </c>
      <c r="BV255" s="905" t="s">
        <v>0</v>
      </c>
      <c r="BW255" s="903" t="s">
        <v>4492</v>
      </c>
      <c r="BX255" s="905" t="s">
        <v>0</v>
      </c>
      <c r="BY255" s="903" t="s">
        <v>4492</v>
      </c>
      <c r="BZ255" s="905" t="s">
        <v>0</v>
      </c>
      <c r="CA255" s="903" t="s">
        <v>4492</v>
      </c>
      <c r="CB255" s="340">
        <v>10</v>
      </c>
      <c r="CC255" s="249">
        <f>IF(ISBLANK(AL255),0,1)</f>
        <v>0</v>
      </c>
      <c r="CD255" s="414">
        <f>IF(ISBLANK(AM255),0,1)</f>
        <v>0</v>
      </c>
      <c r="CE255" s="414">
        <f>IF(ISBLANK(AN255),0,1)</f>
        <v>1</v>
      </c>
      <c r="CF255" s="414">
        <f>IF(ISBLANK(AO255),0,1)</f>
        <v>0</v>
      </c>
      <c r="CG255" s="414">
        <f>IF(ISBLANK(AP255),0,1)</f>
        <v>0</v>
      </c>
      <c r="CH255" s="436">
        <f>IF(ISBLANK(AQ255),0,1)</f>
        <v>0</v>
      </c>
      <c r="CI255" s="435">
        <f>IF($W255="Dropped","-",DAYS360(X255,Y255,TRUE)/360)</f>
        <v>0.69722222222222219</v>
      </c>
      <c r="CJ255" s="416">
        <f>IF(OR($W255="Pipeline",$W255="Dropped"),"-",IF(OR($AA255="-",$AA255="n/a"),"-",DAYS360(Y255,AA255,TRUE)/360))</f>
        <v>0.72499999999999998</v>
      </c>
      <c r="CK255" s="416">
        <f>IF(OR($W255="Pipeline",$W255="Dropped"),"-",IF($AC255="-","-",IF(OR($AA255="-",$AA255="n/a"),DAYS360(Y255,AC255,TRUE)/360,DAYS360(AA255,AC255,TRUE)/360)))</f>
        <v>3.7194444444444446</v>
      </c>
      <c r="CL255" s="416">
        <f>IF(OR($W255="Pipeline",$W255="Dropped"),"-",IF($AC255="-","-",DAYS360(X255,AC255,TRUE)/360))</f>
        <v>5.1416666666666666</v>
      </c>
      <c r="CM255" s="437">
        <f>IF(OR($W255="Pipeline",$W255="Dropped"),"-",IF($AC255="-","-",DAYS360(AB255,AC255,TRUE)/360))</f>
        <v>0</v>
      </c>
      <c r="CN255" s="344">
        <f>IF(W255="Closed",IF(AC255="-","-",YEAR(AC255)),"-")</f>
        <v>2004</v>
      </c>
      <c r="CO255" s="344" t="str">
        <f>IF(W255="Closed",IF(OR(BE255="S",BE255="MS",BE255="HS"),"S",IF(OR(BE255="U",BE255="MU",BE255="HU"),"U",IF(OR(BE255="NA",BE255="NR",BE255="NV",BE255="?",BE255="#"),"NR","-"))),"-")</f>
        <v>S</v>
      </c>
      <c r="CP255" s="249">
        <v>7</v>
      </c>
      <c r="CQ255" s="414">
        <v>3</v>
      </c>
      <c r="CR255" s="414">
        <v>4</v>
      </c>
      <c r="CS255" s="414">
        <v>0</v>
      </c>
      <c r="CT255" s="414">
        <v>0</v>
      </c>
      <c r="CU255" s="436">
        <v>0</v>
      </c>
      <c r="CV255" s="432" t="str">
        <f>IF(OR(DC255="-",DC255="",DC255="n/a"),"-",HYPERLINK(DC255,"PAD"))</f>
        <v>PAD</v>
      </c>
      <c r="CW255" s="417" t="str">
        <f>IF(OR(DD255="-",DD255="",DD255="n/a"),"-",HYPERLINK(DD255,"ICR"))</f>
        <v>ICR</v>
      </c>
      <c r="CX255" s="438" t="str">
        <f>IF(OR(DE255="-",DE255="",DE255="n/a"),"-",HYPERLINK(DE255,"IEG"))</f>
        <v>IEG</v>
      </c>
      <c r="CY255" s="687" t="str">
        <f>IF(OR(DF255="-",DF255="",DF255="n/a"),"-",HYPERLINK(DF255,"PPAR"))</f>
        <v>-</v>
      </c>
      <c r="CZ255" s="665" t="str">
        <f>IF(OR(DG255="-",DG255="",DG255="n/a"),"-",HYPERLINK(DG255,"PCR"))</f>
        <v>-</v>
      </c>
      <c r="DA255" s="665" t="str">
        <f>IF(OR(DH255="-",DH255="",DH255="n/a"),"-",HYPERLINK(DH255,"PP"))</f>
        <v>-</v>
      </c>
      <c r="DB255" s="688" t="str">
        <f>IF(OR(DI255="-",DI255="",DI255="n/a"),"-",HYPERLINK(DI255,"TA"))</f>
        <v>-</v>
      </c>
      <c r="DC255" s="897" t="s">
        <v>11208</v>
      </c>
      <c r="DD255" s="897" t="s">
        <v>11209</v>
      </c>
      <c r="DE255" s="897" t="s">
        <v>11210</v>
      </c>
      <c r="DF255" s="897" t="s">
        <v>33</v>
      </c>
      <c r="DG255" s="897" t="s">
        <v>33</v>
      </c>
      <c r="DH255" s="897" t="s">
        <v>33</v>
      </c>
      <c r="DI255" s="897" t="s">
        <v>33</v>
      </c>
      <c r="DJ255" s="734"/>
    </row>
    <row r="256" spans="1:114" ht="14.1" customHeight="1" x14ac:dyDescent="0.25">
      <c r="A256" s="703">
        <f>ROW()-1</f>
        <v>255</v>
      </c>
      <c r="B256" s="720" t="s">
        <v>627</v>
      </c>
      <c r="C256" s="711" t="str">
        <f>HYPERLINK(E256,"OP")</f>
        <v>OP</v>
      </c>
      <c r="D256" s="711" t="str">
        <f>HYPERLINK(F256,"Prj")</f>
        <v>Prj</v>
      </c>
      <c r="E256" s="704" t="s">
        <v>6206</v>
      </c>
      <c r="F256" s="415" t="s">
        <v>6207</v>
      </c>
      <c r="G256" s="414" t="s">
        <v>33</v>
      </c>
      <c r="H256" s="414" t="s">
        <v>33</v>
      </c>
      <c r="I256" s="694" t="s">
        <v>33</v>
      </c>
      <c r="J256" s="696" t="s">
        <v>628</v>
      </c>
      <c r="K256" s="199" t="s">
        <v>33</v>
      </c>
      <c r="L256" s="693" t="s">
        <v>16</v>
      </c>
      <c r="M256" s="696" t="s">
        <v>608</v>
      </c>
      <c r="N256" s="693" t="s">
        <v>18</v>
      </c>
      <c r="O256" s="693" t="s">
        <v>30</v>
      </c>
      <c r="P256" s="1080" t="s">
        <v>1744</v>
      </c>
      <c r="Q256" s="1074" t="s">
        <v>33</v>
      </c>
      <c r="R256" s="698" t="s">
        <v>33</v>
      </c>
      <c r="S256" s="1041" t="s">
        <v>33</v>
      </c>
      <c r="T256" s="908" t="s">
        <v>3675</v>
      </c>
      <c r="U256" s="905" t="s">
        <v>581</v>
      </c>
      <c r="V256" s="905" t="s">
        <v>1425</v>
      </c>
      <c r="W256" s="1068" t="s">
        <v>1773</v>
      </c>
      <c r="X256" s="1064">
        <v>36263</v>
      </c>
      <c r="Y256" s="1066">
        <v>37761</v>
      </c>
      <c r="Z256" s="1046">
        <v>2003</v>
      </c>
      <c r="AA256" s="1064">
        <v>38043</v>
      </c>
      <c r="AB256" s="1065">
        <v>39813</v>
      </c>
      <c r="AC256" s="1066">
        <v>40908</v>
      </c>
      <c r="AD256" s="638">
        <v>0</v>
      </c>
      <c r="AE256" s="639">
        <v>46</v>
      </c>
      <c r="AF256" s="744">
        <v>0</v>
      </c>
      <c r="AG256" s="690">
        <v>46</v>
      </c>
      <c r="AH256" s="747">
        <v>7.7</v>
      </c>
      <c r="AI256" s="744">
        <v>0</v>
      </c>
      <c r="AJ256" s="1099">
        <v>39.33877468</v>
      </c>
      <c r="AK256" s="1100">
        <v>40.66533664</v>
      </c>
      <c r="AL256" s="646">
        <v>31</v>
      </c>
      <c r="AM256" s="647">
        <v>1</v>
      </c>
      <c r="AN256" s="647" t="s">
        <v>3180</v>
      </c>
      <c r="AO256" s="647"/>
      <c r="AP256" s="647"/>
      <c r="AQ256" s="648"/>
      <c r="AR256" s="779" t="s">
        <v>4277</v>
      </c>
      <c r="AS256" s="781">
        <f>AT256+AU256</f>
        <v>16.899999999999999</v>
      </c>
      <c r="AT256" s="649">
        <v>16.899999999999999</v>
      </c>
      <c r="AU256" s="650">
        <v>0</v>
      </c>
      <c r="AV256" s="686" t="s">
        <v>4278</v>
      </c>
      <c r="AW256" s="686" t="s">
        <v>1915</v>
      </c>
      <c r="AX256" s="686" t="s">
        <v>1903</v>
      </c>
      <c r="AY256" s="819">
        <v>40887</v>
      </c>
      <c r="AZ256" s="721" t="s">
        <v>45</v>
      </c>
      <c r="BA256" s="721" t="s">
        <v>112</v>
      </c>
      <c r="BB256" s="625" t="s">
        <v>45</v>
      </c>
      <c r="BC256" s="626" t="s">
        <v>112</v>
      </c>
      <c r="BD256" s="633" t="s">
        <v>45</v>
      </c>
      <c r="BE256" s="625" t="s">
        <v>45</v>
      </c>
      <c r="BF256" s="626" t="s">
        <v>112</v>
      </c>
      <c r="BG256" s="633" t="s">
        <v>45</v>
      </c>
      <c r="BH256" s="905" t="s">
        <v>4549</v>
      </c>
      <c r="BI256" s="903" t="s">
        <v>10481</v>
      </c>
      <c r="BJ256" s="905" t="s">
        <v>4505</v>
      </c>
      <c r="BK256" s="903" t="s">
        <v>10474</v>
      </c>
      <c r="BL256" s="905" t="s">
        <v>10067</v>
      </c>
      <c r="BM256" s="903" t="s">
        <v>9474</v>
      </c>
      <c r="BN256" s="905" t="s">
        <v>4561</v>
      </c>
      <c r="BO256" s="903" t="s">
        <v>10489</v>
      </c>
      <c r="BP256" s="905" t="s">
        <v>13078</v>
      </c>
      <c r="BQ256" s="903" t="s">
        <v>13872</v>
      </c>
      <c r="BR256" s="909">
        <v>40</v>
      </c>
      <c r="BS256" s="903" t="s">
        <v>4563</v>
      </c>
      <c r="BT256" s="909">
        <v>45</v>
      </c>
      <c r="BU256" s="903" t="s">
        <v>4564</v>
      </c>
      <c r="BV256" s="909">
        <v>34</v>
      </c>
      <c r="BW256" s="903" t="s">
        <v>4491</v>
      </c>
      <c r="BX256" s="909">
        <v>28</v>
      </c>
      <c r="BY256" s="903" t="s">
        <v>4500</v>
      </c>
      <c r="BZ256" s="909">
        <v>36</v>
      </c>
      <c r="CA256" s="903" t="s">
        <v>4565</v>
      </c>
      <c r="CB256" s="340">
        <v>50</v>
      </c>
      <c r="CC256" s="249">
        <f>IF(ISBLANK(AL256),0,1)</f>
        <v>1</v>
      </c>
      <c r="CD256" s="414">
        <f>IF(ISBLANK(AM256),0,1)</f>
        <v>1</v>
      </c>
      <c r="CE256" s="414">
        <f>IF(ISBLANK(AN256),0,1)</f>
        <v>1</v>
      </c>
      <c r="CF256" s="414">
        <f>IF(ISBLANK(AO256),0,1)</f>
        <v>0</v>
      </c>
      <c r="CG256" s="414">
        <f>IF(ISBLANK(AP256),0,1)</f>
        <v>0</v>
      </c>
      <c r="CH256" s="436">
        <f>IF(ISBLANK(AQ256),0,1)</f>
        <v>0</v>
      </c>
      <c r="CI256" s="435">
        <f>IF($W256="Dropped","-",DAYS360(X256,Y256,TRUE)/360)</f>
        <v>4.1027777777777779</v>
      </c>
      <c r="CJ256" s="416">
        <f>IF(OR($W256="Pipeline",$W256="Dropped"),"-",IF(OR($AA256="-",$AA256="n/a"),"-",DAYS360(Y256,AA256,TRUE)/360))</f>
        <v>0.76666666666666672</v>
      </c>
      <c r="CK256" s="416">
        <f>IF(OR($W256="Pipeline",$W256="Dropped"),"-",IF($AC256="-","-",IF(OR($AA256="-",$AA256="n/a"),DAYS360(Y256,AC256,TRUE)/360,DAYS360(AA256,AC256,TRUE)/360)))</f>
        <v>7.8444444444444441</v>
      </c>
      <c r="CL256" s="416">
        <f>IF(OR($W256="Pipeline",$W256="Dropped"),"-",IF($AC256="-","-",DAYS360(X256,AC256,TRUE)/360))</f>
        <v>12.713888888888889</v>
      </c>
      <c r="CM256" s="437">
        <f>IF(OR($W256="Pipeline",$W256="Dropped"),"-",IF($AC256="-","-",DAYS360(AB256,AC256,TRUE)/360))</f>
        <v>3</v>
      </c>
      <c r="CN256" s="344">
        <f>IF(W256="Closed",IF(AC256="-","-",YEAR(AC256)),"-")</f>
        <v>2011</v>
      </c>
      <c r="CO256" s="344" t="str">
        <f>IF(W256="Closed",IF(OR(BE256="S",BE256="MS",BE256="HS"),"S",IF(OR(BE256="U",BE256="MU",BE256="HU"),"U",IF(OR(BE256="NA",BE256="NR",BE256="NV",BE256="?",BE256="#"),"NR","-"))),"-")</f>
        <v>U</v>
      </c>
      <c r="CP256" s="249">
        <v>10</v>
      </c>
      <c r="CQ256" s="414">
        <v>3</v>
      </c>
      <c r="CR256" s="414">
        <v>2</v>
      </c>
      <c r="CS256" s="414">
        <v>4</v>
      </c>
      <c r="CT256" s="414">
        <v>0</v>
      </c>
      <c r="CU256" s="436">
        <v>0</v>
      </c>
      <c r="CV256" s="432" t="str">
        <f>IF(OR(DC256="-",DC256="",DC256="n/a"),"-",HYPERLINK(DC256,"PAD"))</f>
        <v>PAD</v>
      </c>
      <c r="CW256" s="417" t="str">
        <f>IF(OR(DD256="-",DD256="",DD256="n/a"),"-",HYPERLINK(DD256,"ICR"))</f>
        <v>ICR</v>
      </c>
      <c r="CX256" s="438" t="str">
        <f>IF(OR(DE256="-",DE256="",DE256="n/a"),"-",HYPERLINK(DE256,"IEG"))</f>
        <v>IEG</v>
      </c>
      <c r="CY256" s="687" t="str">
        <f>IF(OR(DF256="-",DF256="",DF256="n/a"),"-",HYPERLINK(DF256,"PPAR"))</f>
        <v>-</v>
      </c>
      <c r="CZ256" s="665" t="str">
        <f>IF(OR(DG256="-",DG256="",DG256="n/a"),"-",HYPERLINK(DG256,"PCR"))</f>
        <v>-</v>
      </c>
      <c r="DA256" s="665" t="str">
        <f>IF(OR(DH256="-",DH256="",DH256="n/a"),"-",HYPERLINK(DH256,"PP"))</f>
        <v>PP</v>
      </c>
      <c r="DB256" s="688" t="str">
        <f>IF(OR(DI256="-",DI256="",DI256="n/a"),"-",HYPERLINK(DI256,"TA"))</f>
        <v>-</v>
      </c>
      <c r="DC256" s="897" t="s">
        <v>11211</v>
      </c>
      <c r="DD256" s="897" t="s">
        <v>11212</v>
      </c>
      <c r="DE256" s="897" t="s">
        <v>11213</v>
      </c>
      <c r="DF256" s="897" t="s">
        <v>33</v>
      </c>
      <c r="DG256" s="897" t="s">
        <v>33</v>
      </c>
      <c r="DH256" s="897" t="s">
        <v>11214</v>
      </c>
      <c r="DI256" s="897" t="s">
        <v>33</v>
      </c>
      <c r="DJ256" s="734"/>
    </row>
    <row r="257" spans="1:114" ht="14.1" customHeight="1" x14ac:dyDescent="0.25">
      <c r="A257" s="702">
        <f>ROW()-1</f>
        <v>256</v>
      </c>
      <c r="B257" s="710" t="s">
        <v>1062</v>
      </c>
      <c r="C257" s="711" t="str">
        <f>HYPERLINK(E257,"OP")</f>
        <v>OP</v>
      </c>
      <c r="D257" s="711" t="str">
        <f>HYPERLINK(F257,"Prj")</f>
        <v>Prj</v>
      </c>
      <c r="E257" s="704" t="s">
        <v>6208</v>
      </c>
      <c r="F257" s="415" t="s">
        <v>6209</v>
      </c>
      <c r="G257" s="414" t="s">
        <v>33</v>
      </c>
      <c r="H257" s="414" t="s">
        <v>33</v>
      </c>
      <c r="I257" s="694" t="s">
        <v>33</v>
      </c>
      <c r="J257" s="686" t="s">
        <v>1063</v>
      </c>
      <c r="K257" s="199" t="s">
        <v>33</v>
      </c>
      <c r="L257" s="693" t="s">
        <v>124</v>
      </c>
      <c r="M257" s="696" t="s">
        <v>140</v>
      </c>
      <c r="N257" s="732" t="s">
        <v>18</v>
      </c>
      <c r="O257" s="732" t="s">
        <v>30</v>
      </c>
      <c r="P257" s="1080" t="s">
        <v>1763</v>
      </c>
      <c r="Q257" s="1074" t="s">
        <v>33</v>
      </c>
      <c r="R257" s="698" t="s">
        <v>33</v>
      </c>
      <c r="S257" s="907" t="s">
        <v>3582</v>
      </c>
      <c r="T257" s="908" t="s">
        <v>3614</v>
      </c>
      <c r="U257" s="905" t="s">
        <v>613</v>
      </c>
      <c r="V257" s="905" t="s">
        <v>10385</v>
      </c>
      <c r="W257" s="1068" t="s">
        <v>1773</v>
      </c>
      <c r="X257" s="1064">
        <v>36272</v>
      </c>
      <c r="Y257" s="1066">
        <v>37245</v>
      </c>
      <c r="Z257" s="1046">
        <v>2002</v>
      </c>
      <c r="AA257" s="1064">
        <v>37497</v>
      </c>
      <c r="AB257" s="1065">
        <v>38717</v>
      </c>
      <c r="AC257" s="1066">
        <v>39263</v>
      </c>
      <c r="AD257" s="638">
        <v>0</v>
      </c>
      <c r="AE257" s="639">
        <v>19.84</v>
      </c>
      <c r="AF257" s="744">
        <v>0</v>
      </c>
      <c r="AG257" s="690">
        <v>19.84</v>
      </c>
      <c r="AH257" s="747">
        <v>5.62</v>
      </c>
      <c r="AI257" s="744">
        <v>0</v>
      </c>
      <c r="AJ257" s="1099">
        <v>17.449311999999999</v>
      </c>
      <c r="AK257" s="1100">
        <v>14.136709209999999</v>
      </c>
      <c r="AL257" s="646"/>
      <c r="AM257" s="647"/>
      <c r="AN257" s="647">
        <v>2</v>
      </c>
      <c r="AO257" s="647"/>
      <c r="AP257" s="647"/>
      <c r="AQ257" s="648"/>
      <c r="AR257" s="779" t="s">
        <v>4118</v>
      </c>
      <c r="AS257" s="781">
        <f>AT257+AU257</f>
        <v>1.9</v>
      </c>
      <c r="AT257" s="781">
        <v>1.9</v>
      </c>
      <c r="AU257" s="782">
        <v>0</v>
      </c>
      <c r="AV257" s="686" t="s">
        <v>4119</v>
      </c>
      <c r="AW257" s="686" t="s">
        <v>1821</v>
      </c>
      <c r="AX257" s="686" t="s">
        <v>2087</v>
      </c>
      <c r="AY257" s="819">
        <v>39254</v>
      </c>
      <c r="AZ257" s="721" t="s">
        <v>26</v>
      </c>
      <c r="BA257" s="721" t="s">
        <v>26</v>
      </c>
      <c r="BB257" s="625" t="s">
        <v>82</v>
      </c>
      <c r="BC257" s="626" t="s">
        <v>26</v>
      </c>
      <c r="BD257" s="633" t="s">
        <v>26</v>
      </c>
      <c r="BE257" s="625" t="s">
        <v>26</v>
      </c>
      <c r="BF257" s="626" t="s">
        <v>26</v>
      </c>
      <c r="BG257" s="633" t="s">
        <v>26</v>
      </c>
      <c r="BH257" s="905" t="s">
        <v>4503</v>
      </c>
      <c r="BI257" s="903" t="s">
        <v>4703</v>
      </c>
      <c r="BJ257" s="905" t="s">
        <v>4493</v>
      </c>
      <c r="BK257" s="903" t="s">
        <v>4705</v>
      </c>
      <c r="BL257" s="905" t="s">
        <v>4485</v>
      </c>
      <c r="BM257" s="903" t="s">
        <v>10472</v>
      </c>
      <c r="BN257" s="905" t="s">
        <v>0</v>
      </c>
      <c r="BO257" s="903" t="s">
        <v>0</v>
      </c>
      <c r="BP257" s="905" t="s">
        <v>0</v>
      </c>
      <c r="BQ257" s="903" t="s">
        <v>0</v>
      </c>
      <c r="BR257" s="909">
        <v>65</v>
      </c>
      <c r="BS257" s="903" t="s">
        <v>4509</v>
      </c>
      <c r="BT257" s="905" t="s">
        <v>0</v>
      </c>
      <c r="BU257" s="903" t="s">
        <v>4492</v>
      </c>
      <c r="BV257" s="905" t="s">
        <v>0</v>
      </c>
      <c r="BW257" s="903" t="s">
        <v>4492</v>
      </c>
      <c r="BX257" s="905" t="s">
        <v>0</v>
      </c>
      <c r="BY257" s="903" t="s">
        <v>4492</v>
      </c>
      <c r="BZ257" s="905" t="s">
        <v>0</v>
      </c>
      <c r="CA257" s="903" t="s">
        <v>4492</v>
      </c>
      <c r="CB257" s="340">
        <v>10</v>
      </c>
      <c r="CC257" s="249">
        <f>IF(ISBLANK(AL257),0,1)</f>
        <v>0</v>
      </c>
      <c r="CD257" s="414">
        <f>IF(ISBLANK(AM257),0,1)</f>
        <v>0</v>
      </c>
      <c r="CE257" s="414">
        <f>IF(ISBLANK(AN257),0,1)</f>
        <v>1</v>
      </c>
      <c r="CF257" s="414">
        <f>IF(ISBLANK(AO257),0,1)</f>
        <v>0</v>
      </c>
      <c r="CG257" s="414">
        <f>IF(ISBLANK(AP257),0,1)</f>
        <v>0</v>
      </c>
      <c r="CH257" s="436">
        <f>IF(ISBLANK(AQ257),0,1)</f>
        <v>0</v>
      </c>
      <c r="CI257" s="435">
        <f>IF($W257="Dropped","-",DAYS360(X257,Y257,TRUE)/360)</f>
        <v>2.661111111111111</v>
      </c>
      <c r="CJ257" s="416">
        <f>IF(OR($W257="Pipeline",$W257="Dropped"),"-",IF(OR($AA257="-",$AA257="n/a"),"-",DAYS360(Y257,AA257,TRUE)/360))</f>
        <v>0.69166666666666665</v>
      </c>
      <c r="CK257" s="416">
        <f>IF(OR($W257="Pipeline",$W257="Dropped"),"-",IF($AC257="-","-",IF(OR($AA257="-",$AA257="n/a"),DAYS360(Y257,AC257,TRUE)/360,DAYS360(AA257,AC257,TRUE)/360)))</f>
        <v>4.8361111111111112</v>
      </c>
      <c r="CL257" s="416">
        <f>IF(OR($W257="Pipeline",$W257="Dropped"),"-",IF($AC257="-","-",DAYS360(X257,AC257,TRUE)/360))</f>
        <v>8.1888888888888882</v>
      </c>
      <c r="CM257" s="437">
        <f>IF(OR($W257="Pipeline",$W257="Dropped"),"-",IF($AC257="-","-",DAYS360(AB257,AC257,TRUE)/360))</f>
        <v>1.5</v>
      </c>
      <c r="CN257" s="344">
        <f>IF(W257="Closed",IF(AC257="-","-",YEAR(AC257)),"-")</f>
        <v>2007</v>
      </c>
      <c r="CO257" s="344" t="str">
        <f>IF(W257="Closed",IF(OR(BE257="S",BE257="MS",BE257="HS"),"S",IF(OR(BE257="U",BE257="MU",BE257="HU"),"U",IF(OR(BE257="NA",BE257="NR",BE257="NV",BE257="?",BE257="#"),"NR","-"))),"-")</f>
        <v>S</v>
      </c>
      <c r="CP257" s="249">
        <v>3</v>
      </c>
      <c r="CQ257" s="414">
        <v>2</v>
      </c>
      <c r="CR257" s="414">
        <v>3</v>
      </c>
      <c r="CS257" s="414">
        <v>1</v>
      </c>
      <c r="CT257" s="414">
        <v>0</v>
      </c>
      <c r="CU257" s="436">
        <v>0</v>
      </c>
      <c r="CV257" s="432" t="str">
        <f>IF(OR(DC257="-",DC257="",DC257="n/a"),"-",HYPERLINK(DC257,"PAD"))</f>
        <v>PAD</v>
      </c>
      <c r="CW257" s="417" t="str">
        <f>IF(OR(DD257="-",DD257="",DD257="n/a"),"-",HYPERLINK(DD257,"ICR"))</f>
        <v>ICR</v>
      </c>
      <c r="CX257" s="438" t="str">
        <f>IF(OR(DE257="-",DE257="",DE257="n/a"),"-",HYPERLINK(DE257,"IEG"))</f>
        <v>IEG</v>
      </c>
      <c r="CY257" s="687" t="str">
        <f>IF(OR(DF257="-",DF257="",DF257="n/a"),"-",HYPERLINK(DF257,"PPAR"))</f>
        <v>-</v>
      </c>
      <c r="CZ257" s="665" t="str">
        <f>IF(OR(DG257="-",DG257="",DG257="n/a"),"-",HYPERLINK(DG257,"PCR"))</f>
        <v>-</v>
      </c>
      <c r="DA257" s="665" t="str">
        <f>IF(OR(DH257="-",DH257="",DH257="n/a"),"-",HYPERLINK(DH257,"PP"))</f>
        <v>-</v>
      </c>
      <c r="DB257" s="688" t="str">
        <f>IF(OR(DI257="-",DI257="",DI257="n/a"),"-",HYPERLINK(DI257,"TA"))</f>
        <v>-</v>
      </c>
      <c r="DC257" s="897" t="s">
        <v>11215</v>
      </c>
      <c r="DD257" s="897" t="s">
        <v>11216</v>
      </c>
      <c r="DE257" s="897" t="s">
        <v>11217</v>
      </c>
      <c r="DF257" s="897" t="s">
        <v>33</v>
      </c>
      <c r="DG257" s="897" t="s">
        <v>33</v>
      </c>
      <c r="DH257" s="897" t="s">
        <v>33</v>
      </c>
      <c r="DI257" s="897" t="s">
        <v>33</v>
      </c>
      <c r="DJ257" s="806"/>
    </row>
    <row r="258" spans="1:114" ht="14.1" customHeight="1" x14ac:dyDescent="0.25">
      <c r="A258" s="702">
        <f>ROW()-1</f>
        <v>257</v>
      </c>
      <c r="B258" s="710" t="s">
        <v>478</v>
      </c>
      <c r="C258" s="711" t="str">
        <f>HYPERLINK(E258,"OP")</f>
        <v>OP</v>
      </c>
      <c r="D258" s="711" t="str">
        <f>HYPERLINK(F258,"Prj")</f>
        <v>Prj</v>
      </c>
      <c r="E258" s="704" t="s">
        <v>6210</v>
      </c>
      <c r="F258" s="415" t="s">
        <v>6211</v>
      </c>
      <c r="G258" s="414" t="s">
        <v>33</v>
      </c>
      <c r="H258" s="414" t="s">
        <v>33</v>
      </c>
      <c r="I258" s="694" t="s">
        <v>33</v>
      </c>
      <c r="J258" s="686" t="s">
        <v>547</v>
      </c>
      <c r="K258" s="199" t="s">
        <v>33</v>
      </c>
      <c r="L258" s="693" t="s">
        <v>124</v>
      </c>
      <c r="M258" s="734" t="s">
        <v>335</v>
      </c>
      <c r="N258" s="693" t="s">
        <v>18</v>
      </c>
      <c r="O258" s="693" t="s">
        <v>54</v>
      </c>
      <c r="P258" s="1080" t="s">
        <v>1419</v>
      </c>
      <c r="Q258" s="1074" t="s">
        <v>33</v>
      </c>
      <c r="R258" s="698" t="s">
        <v>33</v>
      </c>
      <c r="S258" s="1041" t="s">
        <v>33</v>
      </c>
      <c r="T258" s="908" t="s">
        <v>3676</v>
      </c>
      <c r="U258" s="905" t="s">
        <v>1789</v>
      </c>
      <c r="V258" s="905" t="s">
        <v>612</v>
      </c>
      <c r="W258" s="1068" t="s">
        <v>1773</v>
      </c>
      <c r="X258" s="1064">
        <v>35657</v>
      </c>
      <c r="Y258" s="1066">
        <v>35948</v>
      </c>
      <c r="Z258" s="1046">
        <v>1998</v>
      </c>
      <c r="AA258" s="1064">
        <v>36194</v>
      </c>
      <c r="AB258" s="1065">
        <v>37072</v>
      </c>
      <c r="AC258" s="1066">
        <v>38625</v>
      </c>
      <c r="AD258" s="638">
        <v>0</v>
      </c>
      <c r="AE258" s="639">
        <v>5</v>
      </c>
      <c r="AF258" s="744">
        <v>0</v>
      </c>
      <c r="AG258" s="690">
        <v>5</v>
      </c>
      <c r="AH258" s="747" t="s">
        <v>33</v>
      </c>
      <c r="AI258" s="744">
        <v>0</v>
      </c>
      <c r="AJ258" s="1099">
        <v>5</v>
      </c>
      <c r="AK258" s="1100">
        <v>5.3497515699999996</v>
      </c>
      <c r="AL258" s="646"/>
      <c r="AM258" s="647" t="s">
        <v>2979</v>
      </c>
      <c r="AN258" s="647"/>
      <c r="AO258" s="647"/>
      <c r="AP258" s="647"/>
      <c r="AQ258" s="648">
        <v>12</v>
      </c>
      <c r="AR258" s="779" t="s">
        <v>2533</v>
      </c>
      <c r="AS258" s="781">
        <f>AT258+AU258</f>
        <v>4.6100000000000003</v>
      </c>
      <c r="AT258" s="781">
        <v>4.6100000000000003</v>
      </c>
      <c r="AU258" s="782">
        <v>0</v>
      </c>
      <c r="AV258" s="686" t="s">
        <v>3000</v>
      </c>
      <c r="AW258" s="686" t="s">
        <v>1975</v>
      </c>
      <c r="AX258" s="686" t="s">
        <v>2170</v>
      </c>
      <c r="AY258" s="819">
        <v>38503</v>
      </c>
      <c r="AZ258" s="721" t="s">
        <v>26</v>
      </c>
      <c r="BA258" s="721" t="s">
        <v>26</v>
      </c>
      <c r="BB258" s="625" t="s">
        <v>26</v>
      </c>
      <c r="BC258" s="626" t="s">
        <v>26</v>
      </c>
      <c r="BD258" s="633" t="s">
        <v>33</v>
      </c>
      <c r="BE258" s="625" t="s">
        <v>22</v>
      </c>
      <c r="BF258" s="626" t="s">
        <v>26</v>
      </c>
      <c r="BG258" s="633" t="s">
        <v>26</v>
      </c>
      <c r="BH258" s="905" t="s">
        <v>4485</v>
      </c>
      <c r="BI258" s="903" t="s">
        <v>10472</v>
      </c>
      <c r="BJ258" s="905" t="s">
        <v>0</v>
      </c>
      <c r="BK258" s="903" t="s">
        <v>0</v>
      </c>
      <c r="BL258" s="905" t="s">
        <v>0</v>
      </c>
      <c r="BM258" s="903" t="s">
        <v>0</v>
      </c>
      <c r="BN258" s="905" t="s">
        <v>0</v>
      </c>
      <c r="BO258" s="903" t="s">
        <v>0</v>
      </c>
      <c r="BP258" s="905" t="s">
        <v>0</v>
      </c>
      <c r="BQ258" s="903" t="s">
        <v>0</v>
      </c>
      <c r="BR258" s="909">
        <v>27</v>
      </c>
      <c r="BS258" s="903" t="s">
        <v>4490</v>
      </c>
      <c r="BT258" s="909">
        <v>21</v>
      </c>
      <c r="BU258" s="903" t="s">
        <v>4547</v>
      </c>
      <c r="BV258" s="909">
        <v>25</v>
      </c>
      <c r="BW258" s="903" t="s">
        <v>4489</v>
      </c>
      <c r="BX258" s="909">
        <v>28</v>
      </c>
      <c r="BY258" s="903" t="s">
        <v>4500</v>
      </c>
      <c r="BZ258" s="905" t="s">
        <v>0</v>
      </c>
      <c r="CA258" s="903" t="s">
        <v>4492</v>
      </c>
      <c r="CB258" s="340">
        <v>10</v>
      </c>
      <c r="CC258" s="249">
        <f>IF(ISBLANK(AL258),0,1)</f>
        <v>0</v>
      </c>
      <c r="CD258" s="414">
        <f>IF(ISBLANK(AM258),0,1)</f>
        <v>1</v>
      </c>
      <c r="CE258" s="414">
        <f>IF(ISBLANK(AN258),0,1)</f>
        <v>0</v>
      </c>
      <c r="CF258" s="414">
        <f>IF(ISBLANK(AO258),0,1)</f>
        <v>0</v>
      </c>
      <c r="CG258" s="414">
        <f>IF(ISBLANK(AP258),0,1)</f>
        <v>0</v>
      </c>
      <c r="CH258" s="436">
        <f>IF(ISBLANK(AQ258),0,1)</f>
        <v>1</v>
      </c>
      <c r="CI258" s="435">
        <f>IF($W258="Dropped","-",DAYS360(X258,Y258,TRUE)/360)</f>
        <v>0.79722222222222228</v>
      </c>
      <c r="CJ258" s="416">
        <f>IF(OR($W258="Pipeline",$W258="Dropped"),"-",IF(OR($AA258="-",$AA258="n/a"),"-",DAYS360(Y258,AA258,TRUE)/360))</f>
        <v>0.6694444444444444</v>
      </c>
      <c r="CK258" s="416">
        <f>IF(OR($W258="Pipeline",$W258="Dropped"),"-",IF($AC258="-","-",IF(OR($AA258="-",$AA258="n/a"),DAYS360(Y258,AC258,TRUE)/360,DAYS360(AA258,AC258,TRUE)/360)))</f>
        <v>6.6583333333333332</v>
      </c>
      <c r="CL258" s="416">
        <f>IF(OR($W258="Pipeline",$W258="Dropped"),"-",IF($AC258="-","-",DAYS360(X258,AC258,TRUE)/360))</f>
        <v>8.125</v>
      </c>
      <c r="CM258" s="437">
        <f>IF(OR($W258="Pipeline",$W258="Dropped"),"-",IF($AC258="-","-",DAYS360(AB258,AC258,TRUE)/360))</f>
        <v>4.25</v>
      </c>
      <c r="CN258" s="344">
        <f>IF(W258="Closed",IF(AC258="-","-",YEAR(AC258)),"-")</f>
        <v>2005</v>
      </c>
      <c r="CO258" s="344" t="str">
        <f>IF(W258="Closed",IF(OR(BE258="S",BE258="MS",BE258="HS"),"S",IF(OR(BE258="U",BE258="MU",BE258="HU"),"U",IF(OR(BE258="NA",BE258="NR",BE258="NV",BE258="?",BE258="#"),"NR","-"))),"-")</f>
        <v>S</v>
      </c>
      <c r="CP258" s="249">
        <v>3</v>
      </c>
      <c r="CQ258" s="414">
        <v>15</v>
      </c>
      <c r="CR258" s="414">
        <v>2</v>
      </c>
      <c r="CS258" s="414">
        <v>1</v>
      </c>
      <c r="CT258" s="414">
        <v>0</v>
      </c>
      <c r="CU258" s="436">
        <v>0</v>
      </c>
      <c r="CV258" s="432" t="str">
        <f>IF(OR(DC258="-",DC258="",DC258="n/a"),"-",HYPERLINK(DC258,"PAD"))</f>
        <v>PAD</v>
      </c>
      <c r="CW258" s="417" t="str">
        <f>IF(OR(DD258="-",DD258="",DD258="n/a"),"-",HYPERLINK(DD258,"ICR"))</f>
        <v>ICR</v>
      </c>
      <c r="CX258" s="438" t="str">
        <f>IF(OR(DE258="-",DE258="",DE258="n/a"),"-",HYPERLINK(DE258,"IEG"))</f>
        <v>IEG</v>
      </c>
      <c r="CY258" s="687" t="str">
        <f>IF(OR(DF258="-",DF258="",DF258="n/a"),"-",HYPERLINK(DF258,"PPAR"))</f>
        <v>-</v>
      </c>
      <c r="CZ258" s="665" t="str">
        <f>IF(OR(DG258="-",DG258="",DG258="n/a"),"-",HYPERLINK(DG258,"PCR"))</f>
        <v>-</v>
      </c>
      <c r="DA258" s="665" t="str">
        <f>IF(OR(DH258="-",DH258="",DH258="n/a"),"-",HYPERLINK(DH258,"PP"))</f>
        <v>-</v>
      </c>
      <c r="DB258" s="688" t="str">
        <f>IF(OR(DI258="-",DI258="",DI258="n/a"),"-",HYPERLINK(DI258,"TA"))</f>
        <v>-</v>
      </c>
      <c r="DC258" s="897" t="s">
        <v>11218</v>
      </c>
      <c r="DD258" s="897" t="s">
        <v>11219</v>
      </c>
      <c r="DE258" s="897" t="s">
        <v>11220</v>
      </c>
      <c r="DF258" s="897" t="s">
        <v>33</v>
      </c>
      <c r="DG258" s="897" t="s">
        <v>33</v>
      </c>
      <c r="DH258" s="897" t="s">
        <v>33</v>
      </c>
      <c r="DI258" s="897" t="s">
        <v>33</v>
      </c>
      <c r="DJ258" s="815"/>
    </row>
    <row r="259" spans="1:114" ht="14.1" customHeight="1" x14ac:dyDescent="0.25">
      <c r="A259" s="703">
        <f>ROW()-1</f>
        <v>258</v>
      </c>
      <c r="B259" s="712" t="s">
        <v>1004</v>
      </c>
      <c r="C259" s="711" t="str">
        <f>HYPERLINK(E259,"OP")</f>
        <v>OP</v>
      </c>
      <c r="D259" s="711" t="str">
        <f>HYPERLINK(F259,"Prj")</f>
        <v>Prj</v>
      </c>
      <c r="E259" s="704" t="s">
        <v>6212</v>
      </c>
      <c r="F259" s="415" t="s">
        <v>6213</v>
      </c>
      <c r="G259" s="414" t="s">
        <v>2788</v>
      </c>
      <c r="H259" s="414" t="s">
        <v>33</v>
      </c>
      <c r="I259" s="694" t="s">
        <v>33</v>
      </c>
      <c r="J259" s="686" t="s">
        <v>1005</v>
      </c>
      <c r="K259" s="199" t="s">
        <v>33</v>
      </c>
      <c r="L259" s="693" t="s">
        <v>193</v>
      </c>
      <c r="M259" s="696" t="s">
        <v>607</v>
      </c>
      <c r="N259" s="732" t="s">
        <v>18</v>
      </c>
      <c r="O259" s="732" t="s">
        <v>30</v>
      </c>
      <c r="P259" s="1080" t="s">
        <v>1763</v>
      </c>
      <c r="Q259" s="1074" t="s">
        <v>33</v>
      </c>
      <c r="R259" s="698" t="s">
        <v>33</v>
      </c>
      <c r="S259" s="907" t="s">
        <v>3574</v>
      </c>
      <c r="T259" s="908" t="s">
        <v>3677</v>
      </c>
      <c r="U259" s="905" t="s">
        <v>585</v>
      </c>
      <c r="V259" s="905" t="s">
        <v>10387</v>
      </c>
      <c r="W259" s="1068" t="s">
        <v>1773</v>
      </c>
      <c r="X259" s="1064">
        <v>35822</v>
      </c>
      <c r="Y259" s="1066">
        <v>36776</v>
      </c>
      <c r="Z259" s="1046">
        <v>2001</v>
      </c>
      <c r="AA259" s="1064">
        <v>37053</v>
      </c>
      <c r="AB259" s="1065">
        <v>38533</v>
      </c>
      <c r="AC259" s="1066">
        <v>39994</v>
      </c>
      <c r="AD259" s="638">
        <v>35</v>
      </c>
      <c r="AE259" s="639">
        <v>0</v>
      </c>
      <c r="AF259" s="744">
        <v>0</v>
      </c>
      <c r="AG259" s="690">
        <v>35</v>
      </c>
      <c r="AH259" s="747" t="s">
        <v>33</v>
      </c>
      <c r="AI259" s="744">
        <v>0</v>
      </c>
      <c r="AJ259" s="1099">
        <v>40</v>
      </c>
      <c r="AK259" s="1100">
        <v>37.217355499999996</v>
      </c>
      <c r="AL259" s="646"/>
      <c r="AM259" s="647"/>
      <c r="AN259" s="647">
        <v>2</v>
      </c>
      <c r="AO259" s="647"/>
      <c r="AP259" s="647"/>
      <c r="AQ259" s="648"/>
      <c r="AR259" s="779" t="s">
        <v>4120</v>
      </c>
      <c r="AS259" s="649">
        <f>AT259+AU259</f>
        <v>5.2</v>
      </c>
      <c r="AT259" s="649">
        <v>1.8</v>
      </c>
      <c r="AU259" s="650">
        <v>3.4</v>
      </c>
      <c r="AV259" s="686" t="s">
        <v>4121</v>
      </c>
      <c r="AW259" s="686" t="s">
        <v>1847</v>
      </c>
      <c r="AX259" s="686" t="s">
        <v>2113</v>
      </c>
      <c r="AY259" s="819">
        <v>39990</v>
      </c>
      <c r="AZ259" s="721" t="s">
        <v>22</v>
      </c>
      <c r="BA259" s="721" t="s">
        <v>22</v>
      </c>
      <c r="BB259" s="625" t="s">
        <v>22</v>
      </c>
      <c r="BC259" s="626" t="s">
        <v>45</v>
      </c>
      <c r="BD259" s="633" t="s">
        <v>45</v>
      </c>
      <c r="BE259" s="625" t="s">
        <v>22</v>
      </c>
      <c r="BF259" s="626" t="s">
        <v>112</v>
      </c>
      <c r="BG259" s="633" t="s">
        <v>45</v>
      </c>
      <c r="BH259" s="905" t="s">
        <v>4515</v>
      </c>
      <c r="BI259" s="903" t="s">
        <v>4704</v>
      </c>
      <c r="BJ259" s="905" t="s">
        <v>4503</v>
      </c>
      <c r="BK259" s="903" t="s">
        <v>4703</v>
      </c>
      <c r="BL259" s="905" t="s">
        <v>4530</v>
      </c>
      <c r="BM259" s="903" t="s">
        <v>10483</v>
      </c>
      <c r="BN259" s="905" t="s">
        <v>4525</v>
      </c>
      <c r="BO259" s="903" t="s">
        <v>10476</v>
      </c>
      <c r="BP259" s="905" t="s">
        <v>0</v>
      </c>
      <c r="BQ259" s="903" t="s">
        <v>0</v>
      </c>
      <c r="BR259" s="909">
        <v>78</v>
      </c>
      <c r="BS259" s="903" t="s">
        <v>4511</v>
      </c>
      <c r="BT259" s="909">
        <v>65</v>
      </c>
      <c r="BU259" s="903" t="s">
        <v>4509</v>
      </c>
      <c r="BV259" s="909">
        <v>71</v>
      </c>
      <c r="BW259" s="903" t="s">
        <v>4521</v>
      </c>
      <c r="BX259" s="909">
        <v>54</v>
      </c>
      <c r="BY259" s="903" t="s">
        <v>4553</v>
      </c>
      <c r="BZ259" s="909">
        <v>60</v>
      </c>
      <c r="CA259" s="903" t="s">
        <v>4531</v>
      </c>
      <c r="CB259" s="340">
        <v>10</v>
      </c>
      <c r="CC259" s="249">
        <f>IF(ISBLANK(AL259),0,1)</f>
        <v>0</v>
      </c>
      <c r="CD259" s="414">
        <f>IF(ISBLANK(AM259),0,1)</f>
        <v>0</v>
      </c>
      <c r="CE259" s="414">
        <f>IF(ISBLANK(AN259),0,1)</f>
        <v>1</v>
      </c>
      <c r="CF259" s="414">
        <f>IF(ISBLANK(AO259),0,1)</f>
        <v>0</v>
      </c>
      <c r="CG259" s="414">
        <f>IF(ISBLANK(AP259),0,1)</f>
        <v>0</v>
      </c>
      <c r="CH259" s="436">
        <f>IF(ISBLANK(AQ259),0,1)</f>
        <v>0</v>
      </c>
      <c r="CI259" s="435">
        <f>IF($W259="Dropped","-",DAYS360(X259,Y259,TRUE)/360)</f>
        <v>2.6111111111111112</v>
      </c>
      <c r="CJ259" s="416">
        <f>IF(OR($W259="Pipeline",$W259="Dropped"),"-",IF(OR($AA259="-",$AA259="n/a"),"-",DAYS360(Y259,AA259,TRUE)/360))</f>
        <v>0.76111111111111107</v>
      </c>
      <c r="CK259" s="416">
        <f>IF(OR($W259="Pipeline",$W259="Dropped"),"-",IF($AC259="-","-",IF(OR($AA259="-",$AA259="n/a"),DAYS360(Y259,AC259,TRUE)/360,DAYS360(AA259,AC259,TRUE)/360)))</f>
        <v>8.0527777777777771</v>
      </c>
      <c r="CL259" s="416">
        <f>IF(OR($W259="Pipeline",$W259="Dropped"),"-",IF($AC259="-","-",DAYS360(X259,AC259,TRUE)/360))</f>
        <v>11.425000000000001</v>
      </c>
      <c r="CM259" s="437">
        <f>IF(OR($W259="Pipeline",$W259="Dropped"),"-",IF($AC259="-","-",DAYS360(AB259,AC259,TRUE)/360))</f>
        <v>4</v>
      </c>
      <c r="CN259" s="344">
        <f>IF(W259="Closed",IF(AC259="-","-",YEAR(AC259)),"-")</f>
        <v>2009</v>
      </c>
      <c r="CO259" s="344" t="str">
        <f>IF(W259="Closed",IF(OR(BE259="S",BE259="MS",BE259="HS"),"S",IF(OR(BE259="U",BE259="MU",BE259="HU"),"U",IF(OR(BE259="NA",BE259="NR",BE259="NV",BE259="?",BE259="#"),"NR","-"))),"-")</f>
        <v>S</v>
      </c>
      <c r="CP259" s="249">
        <v>2</v>
      </c>
      <c r="CQ259" s="414">
        <v>1</v>
      </c>
      <c r="CR259" s="414">
        <v>3</v>
      </c>
      <c r="CS259" s="414">
        <v>0</v>
      </c>
      <c r="CT259" s="414">
        <v>0</v>
      </c>
      <c r="CU259" s="436">
        <v>0</v>
      </c>
      <c r="CV259" s="432" t="str">
        <f>IF(OR(DC259="-",DC259="",DC259="n/a"),"-",HYPERLINK(DC259,"PAD"))</f>
        <v>PAD</v>
      </c>
      <c r="CW259" s="417" t="str">
        <f>IF(OR(DD259="-",DD259="",DD259="n/a"),"-",HYPERLINK(DD259,"ICR"))</f>
        <v>ICR</v>
      </c>
      <c r="CX259" s="438" t="str">
        <f>IF(OR(DE259="-",DE259="",DE259="n/a"),"-",HYPERLINK(DE259,"IEG"))</f>
        <v>IEG</v>
      </c>
      <c r="CY259" s="687" t="str">
        <f>IF(OR(DF259="-",DF259="",DF259="n/a"),"-",HYPERLINK(DF259,"PPAR"))</f>
        <v>-</v>
      </c>
      <c r="CZ259" s="665" t="str">
        <f>IF(OR(DG259="-",DG259="",DG259="n/a"),"-",HYPERLINK(DG259,"PCR"))</f>
        <v>-</v>
      </c>
      <c r="DA259" s="665" t="str">
        <f>IF(OR(DH259="-",DH259="",DH259="n/a"),"-",HYPERLINK(DH259,"PP"))</f>
        <v>PP</v>
      </c>
      <c r="DB259" s="688" t="str">
        <f>IF(OR(DI259="-",DI259="",DI259="n/a"),"-",HYPERLINK(DI259,"TA"))</f>
        <v>-</v>
      </c>
      <c r="DC259" s="897" t="s">
        <v>11221</v>
      </c>
      <c r="DD259" s="897" t="s">
        <v>11222</v>
      </c>
      <c r="DE259" s="897" t="s">
        <v>11223</v>
      </c>
      <c r="DF259" s="897" t="s">
        <v>33</v>
      </c>
      <c r="DG259" s="897" t="s">
        <v>33</v>
      </c>
      <c r="DH259" s="897" t="s">
        <v>11224</v>
      </c>
      <c r="DI259" s="897" t="s">
        <v>33</v>
      </c>
      <c r="DJ259" s="734"/>
    </row>
    <row r="260" spans="1:114" ht="14.1" customHeight="1" x14ac:dyDescent="0.25">
      <c r="A260" s="702">
        <f>ROW()-1</f>
        <v>259</v>
      </c>
      <c r="B260" s="713" t="s">
        <v>7977</v>
      </c>
      <c r="C260" s="711" t="str">
        <f>HYPERLINK(E260,"OP")</f>
        <v>OP</v>
      </c>
      <c r="D260" s="711" t="str">
        <f>HYPERLINK(F260,"Prj")</f>
        <v>Prj</v>
      </c>
      <c r="E260" s="631" t="s">
        <v>8687</v>
      </c>
      <c r="F260" s="413" t="s">
        <v>8688</v>
      </c>
      <c r="G260" s="414" t="s">
        <v>33</v>
      </c>
      <c r="H260" s="414" t="s">
        <v>33</v>
      </c>
      <c r="I260" s="694" t="s">
        <v>33</v>
      </c>
      <c r="J260" s="697" t="s">
        <v>7978</v>
      </c>
      <c r="K260" s="727" t="s">
        <v>33</v>
      </c>
      <c r="L260" s="736" t="s">
        <v>153</v>
      </c>
      <c r="M260" s="697" t="s">
        <v>353</v>
      </c>
      <c r="N260" s="736" t="s">
        <v>18</v>
      </c>
      <c r="O260" s="736" t="s">
        <v>30</v>
      </c>
      <c r="P260" s="1080" t="s">
        <v>36</v>
      </c>
      <c r="Q260" s="1074" t="s">
        <v>33</v>
      </c>
      <c r="R260" s="698" t="s">
        <v>33</v>
      </c>
      <c r="S260" s="1041" t="s">
        <v>33</v>
      </c>
      <c r="T260" s="908" t="s">
        <v>7979</v>
      </c>
      <c r="U260" s="905" t="s">
        <v>13822</v>
      </c>
      <c r="V260" s="905" t="s">
        <v>1415</v>
      </c>
      <c r="W260" s="1068" t="s">
        <v>1773</v>
      </c>
      <c r="X260" s="1064">
        <v>36290</v>
      </c>
      <c r="Y260" s="1066">
        <v>36340</v>
      </c>
      <c r="Z260" s="1046">
        <v>1999</v>
      </c>
      <c r="AA260" s="1064">
        <v>36425</v>
      </c>
      <c r="AB260" s="1065">
        <v>37346</v>
      </c>
      <c r="AC260" s="1066">
        <v>39263</v>
      </c>
      <c r="AD260" s="1049">
        <v>0</v>
      </c>
      <c r="AE260" s="746">
        <v>16.5</v>
      </c>
      <c r="AF260" s="744">
        <v>0</v>
      </c>
      <c r="AG260" s="690">
        <v>16.5</v>
      </c>
      <c r="AH260" s="747" t="s">
        <v>33</v>
      </c>
      <c r="AI260" s="744">
        <v>0</v>
      </c>
      <c r="AJ260" s="1101">
        <v>16.5</v>
      </c>
      <c r="AK260" s="1102">
        <v>16.69896795</v>
      </c>
      <c r="AL260" s="1085"/>
      <c r="AM260" s="632"/>
      <c r="AN260" s="632">
        <v>3</v>
      </c>
      <c r="AO260" s="632"/>
      <c r="AP260" s="632"/>
      <c r="AQ260" s="757"/>
      <c r="AR260" s="778" t="s">
        <v>9211</v>
      </c>
      <c r="AS260" s="784">
        <f>AT260+AU260</f>
        <v>8.1</v>
      </c>
      <c r="AT260" s="784">
        <v>8.1</v>
      </c>
      <c r="AU260" s="785">
        <v>0</v>
      </c>
      <c r="AV260" s="734" t="s">
        <v>9097</v>
      </c>
      <c r="AW260" s="697" t="s">
        <v>4911</v>
      </c>
      <c r="AX260" s="697" t="s">
        <v>7980</v>
      </c>
      <c r="AY260" s="823">
        <v>39261</v>
      </c>
      <c r="AZ260" s="736" t="s">
        <v>22</v>
      </c>
      <c r="BA260" s="736" t="s">
        <v>22</v>
      </c>
      <c r="BB260" s="840" t="s">
        <v>22</v>
      </c>
      <c r="BC260" s="841" t="s">
        <v>45</v>
      </c>
      <c r="BD260" s="842" t="s">
        <v>22</v>
      </c>
      <c r="BE260" s="840" t="s">
        <v>112</v>
      </c>
      <c r="BF260" s="841" t="s">
        <v>112</v>
      </c>
      <c r="BG260" s="842" t="s">
        <v>45</v>
      </c>
      <c r="BH260" s="905" t="s">
        <v>13072</v>
      </c>
      <c r="BI260" s="903" t="s">
        <v>4508</v>
      </c>
      <c r="BJ260" s="905" t="s">
        <v>4485</v>
      </c>
      <c r="BK260" s="903" t="s">
        <v>10472</v>
      </c>
      <c r="BL260" s="905" t="s">
        <v>4549</v>
      </c>
      <c r="BM260" s="903" t="s">
        <v>10481</v>
      </c>
      <c r="BN260" s="905" t="s">
        <v>13078</v>
      </c>
      <c r="BO260" s="903" t="s">
        <v>13872</v>
      </c>
      <c r="BP260" s="905" t="s">
        <v>4487</v>
      </c>
      <c r="BQ260" s="903" t="s">
        <v>4683</v>
      </c>
      <c r="BR260" s="909">
        <v>67</v>
      </c>
      <c r="BS260" s="903" t="s">
        <v>4577</v>
      </c>
      <c r="BT260" s="909">
        <v>43</v>
      </c>
      <c r="BU260" s="903" t="s">
        <v>4496</v>
      </c>
      <c r="BV260" s="909">
        <v>27</v>
      </c>
      <c r="BW260" s="903" t="s">
        <v>4490</v>
      </c>
      <c r="BX260" s="909">
        <v>33</v>
      </c>
      <c r="BY260" s="903" t="s">
        <v>4498</v>
      </c>
      <c r="BZ260" s="909">
        <v>40</v>
      </c>
      <c r="CA260" s="903" t="s">
        <v>4563</v>
      </c>
      <c r="CB260" s="340">
        <v>10</v>
      </c>
      <c r="CC260" s="249">
        <f>IF(ISBLANK(AL260),0,1)</f>
        <v>0</v>
      </c>
      <c r="CD260" s="414">
        <f>IF(ISBLANK(AM260),0,1)</f>
        <v>0</v>
      </c>
      <c r="CE260" s="414">
        <f>IF(ISBLANK(AN260),0,1)</f>
        <v>1</v>
      </c>
      <c r="CF260" s="414">
        <f>IF(ISBLANK(AO260),0,1)</f>
        <v>0</v>
      </c>
      <c r="CG260" s="414">
        <f>IF(ISBLANK(AP260),0,1)</f>
        <v>0</v>
      </c>
      <c r="CH260" s="436">
        <f>IF(ISBLANK(AQ260),0,1)</f>
        <v>0</v>
      </c>
      <c r="CI260" s="435">
        <f>IF($W260="Dropped","-",DAYS360(X260,Y260,TRUE)/360)</f>
        <v>0.1361111111111111</v>
      </c>
      <c r="CJ260" s="416">
        <f>IF(OR($W260="Pipeline",$W260="Dropped"),"-",IF(OR($AA260="-",$AA260="n/a"),"-",DAYS360(Y260,AA260,TRUE)/360))</f>
        <v>0.23055555555555557</v>
      </c>
      <c r="CK260" s="416">
        <f>IF(OR($W260="Pipeline",$W260="Dropped"),"-",IF($AC260="-","-",IF(OR($AA260="-",$AA260="n/a"),DAYS360(Y260,AC260,TRUE)/360,DAYS360(AA260,AC260,TRUE)/360)))</f>
        <v>7.7722222222222221</v>
      </c>
      <c r="CL260" s="416">
        <f>IF(OR($W260="Pipeline",$W260="Dropped"),"-",IF($AC260="-","-",DAYS360(X260,AC260,TRUE)/360))</f>
        <v>8.1388888888888893</v>
      </c>
      <c r="CM260" s="437">
        <f>IF(OR($W260="Pipeline",$W260="Dropped"),"-",IF($AC260="-","-",DAYS360(AB260,AC260,TRUE)/360))</f>
        <v>5.25</v>
      </c>
      <c r="CN260" s="344">
        <f>IF(W260="Closed",IF(AC260="-","-",YEAR(AC260)),"-")</f>
        <v>2007</v>
      </c>
      <c r="CO260" s="344" t="str">
        <f>IF(W260="Closed",IF(OR(BE260="S",BE260="MS",BE260="HS"),"S",IF(OR(BE260="U",BE260="MU",BE260="HU"),"U",IF(OR(BE260="NA",BE260="NR",BE260="NV",BE260="?",BE260="#"),"NR","-"))),"-")</f>
        <v>U</v>
      </c>
      <c r="CP260" s="249">
        <v>2</v>
      </c>
      <c r="CQ260" s="414">
        <v>8</v>
      </c>
      <c r="CR260" s="414">
        <v>1</v>
      </c>
      <c r="CS260" s="414">
        <v>4</v>
      </c>
      <c r="CT260" s="414">
        <v>0</v>
      </c>
      <c r="CU260" s="436">
        <v>0</v>
      </c>
      <c r="CV260" s="432" t="str">
        <f>IF(OR(DC260="-",DC260="",DC260="n/a"),"-",HYPERLINK(DC260,"PAD"))</f>
        <v>PAD</v>
      </c>
      <c r="CW260" s="417" t="str">
        <f>IF(OR(DD260="-",DD260="",DD260="n/a"),"-",HYPERLINK(DD260,"ICR"))</f>
        <v>ICR</v>
      </c>
      <c r="CX260" s="438" t="str">
        <f>IF(OR(DE260="-",DE260="",DE260="n/a"),"-",HYPERLINK(DE260,"IEG"))</f>
        <v>IEG</v>
      </c>
      <c r="CY260" s="687" t="str">
        <f>IF(OR(DF260="-",DF260="",DF260="n/a"),"-",HYPERLINK(DF260,"PPAR"))</f>
        <v>-</v>
      </c>
      <c r="CZ260" s="665" t="str">
        <f>IF(OR(DG260="-",DG260="",DG260="n/a"),"-",HYPERLINK(DG260,"PCR"))</f>
        <v>-</v>
      </c>
      <c r="DA260" s="665" t="str">
        <f>IF(OR(DH260="-",DH260="",DH260="n/a"),"-",HYPERLINK(DH260,"PP"))</f>
        <v>-</v>
      </c>
      <c r="DB260" s="688" t="str">
        <f>IF(OR(DI260="-",DI260="",DI260="n/a"),"-",HYPERLINK(DI260,"TA"))</f>
        <v>-</v>
      </c>
      <c r="DC260" s="897" t="s">
        <v>11225</v>
      </c>
      <c r="DD260" s="897" t="s">
        <v>11226</v>
      </c>
      <c r="DE260" s="897" t="s">
        <v>11227</v>
      </c>
      <c r="DF260" s="897" t="s">
        <v>33</v>
      </c>
      <c r="DG260" s="897" t="s">
        <v>33</v>
      </c>
      <c r="DH260" s="897" t="s">
        <v>33</v>
      </c>
      <c r="DI260" s="897" t="s">
        <v>33</v>
      </c>
      <c r="DJ260" s="806"/>
    </row>
    <row r="261" spans="1:114" ht="14.1" customHeight="1" x14ac:dyDescent="0.25">
      <c r="A261" s="702">
        <f>ROW()-1</f>
        <v>260</v>
      </c>
      <c r="B261" s="713" t="s">
        <v>7968</v>
      </c>
      <c r="C261" s="711" t="str">
        <f>HYPERLINK(E261,"OP")</f>
        <v>OP</v>
      </c>
      <c r="D261" s="711" t="str">
        <f>HYPERLINK(F261,"Prj")</f>
        <v>Prj</v>
      </c>
      <c r="E261" s="631" t="s">
        <v>8681</v>
      </c>
      <c r="F261" s="413" t="s">
        <v>8682</v>
      </c>
      <c r="G261" s="414" t="s">
        <v>33</v>
      </c>
      <c r="H261" s="414" t="s">
        <v>33</v>
      </c>
      <c r="I261" s="694" t="s">
        <v>33</v>
      </c>
      <c r="J261" s="697" t="s">
        <v>7902</v>
      </c>
      <c r="K261" s="727" t="s">
        <v>33</v>
      </c>
      <c r="L261" s="736" t="s">
        <v>16</v>
      </c>
      <c r="M261" s="697" t="s">
        <v>604</v>
      </c>
      <c r="N261" s="736" t="s">
        <v>18</v>
      </c>
      <c r="O261" s="736" t="s">
        <v>71</v>
      </c>
      <c r="P261" s="1080" t="s">
        <v>36</v>
      </c>
      <c r="Q261" s="1074" t="s">
        <v>33</v>
      </c>
      <c r="R261" s="698" t="s">
        <v>33</v>
      </c>
      <c r="S261" s="1041" t="s">
        <v>33</v>
      </c>
      <c r="T261" s="908" t="s">
        <v>7969</v>
      </c>
      <c r="U261" s="905" t="s">
        <v>1791</v>
      </c>
      <c r="V261" s="905" t="s">
        <v>1415</v>
      </c>
      <c r="W261" s="1068" t="s">
        <v>1773</v>
      </c>
      <c r="X261" s="1064">
        <v>36269</v>
      </c>
      <c r="Y261" s="1066">
        <v>36690</v>
      </c>
      <c r="Z261" s="1046">
        <v>2000</v>
      </c>
      <c r="AA261" s="1064">
        <v>36922</v>
      </c>
      <c r="AB261" s="1065">
        <v>38077</v>
      </c>
      <c r="AC261" s="1066">
        <v>38533</v>
      </c>
      <c r="AD261" s="1049">
        <v>0</v>
      </c>
      <c r="AE261" s="746">
        <v>6.5</v>
      </c>
      <c r="AF261" s="744">
        <v>0</v>
      </c>
      <c r="AG261" s="690">
        <v>6.5</v>
      </c>
      <c r="AH261" s="747" t="s">
        <v>33</v>
      </c>
      <c r="AI261" s="744">
        <v>0</v>
      </c>
      <c r="AJ261" s="1101">
        <v>6.5</v>
      </c>
      <c r="AK261" s="1102">
        <v>5.9827573699999999</v>
      </c>
      <c r="AL261" s="1085"/>
      <c r="AM261" s="632">
        <v>4</v>
      </c>
      <c r="AN261" s="632"/>
      <c r="AO261" s="632"/>
      <c r="AP261" s="632"/>
      <c r="AQ261" s="757"/>
      <c r="AR261" s="778" t="s">
        <v>9212</v>
      </c>
      <c r="AS261" s="784">
        <f>AT261+AU261</f>
        <v>0.76</v>
      </c>
      <c r="AT261" s="784">
        <v>0.76</v>
      </c>
      <c r="AU261" s="785">
        <v>0</v>
      </c>
      <c r="AV261" s="816" t="s">
        <v>9213</v>
      </c>
      <c r="AW261" s="697" t="s">
        <v>7529</v>
      </c>
      <c r="AX261" s="697" t="s">
        <v>7643</v>
      </c>
      <c r="AY261" s="823">
        <v>38440</v>
      </c>
      <c r="AZ261" s="736" t="s">
        <v>26</v>
      </c>
      <c r="BA261" s="736" t="s">
        <v>26</v>
      </c>
      <c r="BB261" s="625" t="s">
        <v>26</v>
      </c>
      <c r="BC261" s="626" t="s">
        <v>26</v>
      </c>
      <c r="BD261" s="633" t="s">
        <v>33</v>
      </c>
      <c r="BE261" s="840" t="s">
        <v>45</v>
      </c>
      <c r="BF261" s="841" t="s">
        <v>26</v>
      </c>
      <c r="BG261" s="842" t="s">
        <v>45</v>
      </c>
      <c r="BH261" s="905" t="s">
        <v>13072</v>
      </c>
      <c r="BI261" s="903" t="s">
        <v>4508</v>
      </c>
      <c r="BJ261" s="905" t="s">
        <v>4485</v>
      </c>
      <c r="BK261" s="903" t="s">
        <v>10472</v>
      </c>
      <c r="BL261" s="905" t="s">
        <v>13077</v>
      </c>
      <c r="BM261" s="903" t="s">
        <v>9680</v>
      </c>
      <c r="BN261" s="905" t="s">
        <v>13075</v>
      </c>
      <c r="BO261" s="903" t="s">
        <v>13771</v>
      </c>
      <c r="BP261" s="905" t="s">
        <v>0</v>
      </c>
      <c r="BQ261" s="903" t="s">
        <v>0</v>
      </c>
      <c r="BR261" s="909">
        <v>67</v>
      </c>
      <c r="BS261" s="903" t="s">
        <v>4577</v>
      </c>
      <c r="BT261" s="909">
        <v>88</v>
      </c>
      <c r="BU261" s="903" t="s">
        <v>4513</v>
      </c>
      <c r="BV261" s="909">
        <v>69</v>
      </c>
      <c r="BW261" s="903" t="s">
        <v>4598</v>
      </c>
      <c r="BX261" s="909">
        <v>63</v>
      </c>
      <c r="BY261" s="903" t="s">
        <v>4512</v>
      </c>
      <c r="BZ261" s="905" t="s">
        <v>0</v>
      </c>
      <c r="CA261" s="903" t="s">
        <v>4492</v>
      </c>
      <c r="CB261" s="340">
        <v>10</v>
      </c>
      <c r="CC261" s="249">
        <f>IF(ISBLANK(AL261),0,1)</f>
        <v>0</v>
      </c>
      <c r="CD261" s="414">
        <f>IF(ISBLANK(AM261),0,1)</f>
        <v>1</v>
      </c>
      <c r="CE261" s="414">
        <f>IF(ISBLANK(AN261),0,1)</f>
        <v>0</v>
      </c>
      <c r="CF261" s="414">
        <f>IF(ISBLANK(AO261),0,1)</f>
        <v>0</v>
      </c>
      <c r="CG261" s="414">
        <f>IF(ISBLANK(AP261),0,1)</f>
        <v>0</v>
      </c>
      <c r="CH261" s="436">
        <f>IF(ISBLANK(AQ261),0,1)</f>
        <v>0</v>
      </c>
      <c r="CI261" s="435">
        <f>IF($W261="Dropped","-",DAYS360(X261,Y261,TRUE)/360)</f>
        <v>1.1499999999999999</v>
      </c>
      <c r="CJ261" s="416">
        <f>IF(OR($W261="Pipeline",$W261="Dropped"),"-",IF(OR($AA261="-",$AA261="n/a"),"-",DAYS360(Y261,AA261,TRUE)/360))</f>
        <v>0.63055555555555554</v>
      </c>
      <c r="CK261" s="416">
        <f>IF(OR($W261="Pipeline",$W261="Dropped"),"-",IF($AC261="-","-",IF(OR($AA261="-",$AA261="n/a"),DAYS360(Y261,AC261,TRUE)/360,DAYS360(AA261,AC261,TRUE)/360)))</f>
        <v>4.416666666666667</v>
      </c>
      <c r="CL261" s="416">
        <f>IF(OR($W261="Pipeline",$W261="Dropped"),"-",IF($AC261="-","-",DAYS360(X261,AC261,TRUE)/360))</f>
        <v>6.197222222222222</v>
      </c>
      <c r="CM261" s="437">
        <f>IF(OR($W261="Pipeline",$W261="Dropped"),"-",IF($AC261="-","-",DAYS360(AB261,AC261,TRUE)/360))</f>
        <v>1.25</v>
      </c>
      <c r="CN261" s="344">
        <f>IF(W261="Closed",IF(AC261="-","-",YEAR(AC261)),"-")</f>
        <v>2005</v>
      </c>
      <c r="CO261" s="344" t="str">
        <f>IF(W261="Closed",IF(OR(BE261="S",BE261="MS",BE261="HS"),"S",IF(OR(BE261="U",BE261="MU",BE261="HU"),"U",IF(OR(BE261="NA",BE261="NR",BE261="NV",BE261="?",BE261="#"),"NR","-"))),"-")</f>
        <v>U</v>
      </c>
      <c r="CP261" s="249">
        <v>2</v>
      </c>
      <c r="CQ261" s="414">
        <v>8</v>
      </c>
      <c r="CR261" s="414">
        <v>7</v>
      </c>
      <c r="CS261" s="414">
        <v>0</v>
      </c>
      <c r="CT261" s="414">
        <v>1</v>
      </c>
      <c r="CU261" s="436">
        <v>1</v>
      </c>
      <c r="CV261" s="432" t="str">
        <f>IF(OR(DC261="-",DC261="",DC261="n/a"),"-",HYPERLINK(DC261,"PAD"))</f>
        <v>PAD</v>
      </c>
      <c r="CW261" s="417" t="str">
        <f>IF(OR(DD261="-",DD261="",DD261="n/a"),"-",HYPERLINK(DD261,"ICR"))</f>
        <v>ICR</v>
      </c>
      <c r="CX261" s="438" t="str">
        <f>IF(OR(DE261="-",DE261="",DE261="n/a"),"-",HYPERLINK(DE261,"IEG"))</f>
        <v>IEG</v>
      </c>
      <c r="CY261" s="687" t="str">
        <f>IF(OR(DF261="-",DF261="",DF261="n/a"),"-",HYPERLINK(DF261,"PPAR"))</f>
        <v>PPAR</v>
      </c>
      <c r="CZ261" s="665" t="str">
        <f>IF(OR(DG261="-",DG261="",DG261="n/a"),"-",HYPERLINK(DG261,"PCR"))</f>
        <v>-</v>
      </c>
      <c r="DA261" s="665" t="str">
        <f>IF(OR(DH261="-",DH261="",DH261="n/a"),"-",HYPERLINK(DH261,"PP"))</f>
        <v>-</v>
      </c>
      <c r="DB261" s="688" t="str">
        <f>IF(OR(DI261="-",DI261="",DI261="n/a"),"-",HYPERLINK(DI261,"TA"))</f>
        <v>-</v>
      </c>
      <c r="DC261" s="897" t="s">
        <v>11228</v>
      </c>
      <c r="DD261" s="897" t="s">
        <v>11229</v>
      </c>
      <c r="DE261" s="897" t="s">
        <v>11230</v>
      </c>
      <c r="DF261" s="897" t="s">
        <v>11231</v>
      </c>
      <c r="DG261" s="897" t="s">
        <v>33</v>
      </c>
      <c r="DH261" s="897" t="s">
        <v>33</v>
      </c>
      <c r="DI261" s="897" t="s">
        <v>33</v>
      </c>
      <c r="DJ261" s="734"/>
    </row>
    <row r="262" spans="1:114" ht="14.1" customHeight="1" x14ac:dyDescent="0.25">
      <c r="A262" s="703">
        <f>ROW()-1</f>
        <v>261</v>
      </c>
      <c r="B262" s="713" t="s">
        <v>7963</v>
      </c>
      <c r="C262" s="711" t="str">
        <f>HYPERLINK(E262,"OP")</f>
        <v>OP</v>
      </c>
      <c r="D262" s="711" t="str">
        <f>HYPERLINK(F262,"Prj")</f>
        <v>Prj</v>
      </c>
      <c r="E262" s="631" t="s">
        <v>8677</v>
      </c>
      <c r="F262" s="413" t="s">
        <v>8678</v>
      </c>
      <c r="G262" s="414" t="s">
        <v>33</v>
      </c>
      <c r="H262" s="414" t="s">
        <v>33</v>
      </c>
      <c r="I262" s="694" t="s">
        <v>33</v>
      </c>
      <c r="J262" s="697" t="s">
        <v>7964</v>
      </c>
      <c r="K262" s="727" t="s">
        <v>33</v>
      </c>
      <c r="L262" s="736" t="s">
        <v>231</v>
      </c>
      <c r="M262" s="697" t="s">
        <v>730</v>
      </c>
      <c r="N262" s="736" t="s">
        <v>1386</v>
      </c>
      <c r="O262" s="736" t="s">
        <v>30</v>
      </c>
      <c r="P262" s="1080" t="s">
        <v>36</v>
      </c>
      <c r="Q262" s="1074" t="s">
        <v>33</v>
      </c>
      <c r="R262" s="698" t="s">
        <v>33</v>
      </c>
      <c r="S262" s="1041" t="s">
        <v>33</v>
      </c>
      <c r="T262" s="908" t="s">
        <v>7663</v>
      </c>
      <c r="U262" s="905" t="s">
        <v>1781</v>
      </c>
      <c r="V262" s="905" t="s">
        <v>1415</v>
      </c>
      <c r="W262" s="1068" t="s">
        <v>1773</v>
      </c>
      <c r="X262" s="1064">
        <v>36046</v>
      </c>
      <c r="Y262" s="1066">
        <v>36503</v>
      </c>
      <c r="Z262" s="1046">
        <v>2000</v>
      </c>
      <c r="AA262" s="1064">
        <v>36643</v>
      </c>
      <c r="AB262" s="1065">
        <v>37802</v>
      </c>
      <c r="AC262" s="1066">
        <v>38472</v>
      </c>
      <c r="AD262" s="1049">
        <v>0</v>
      </c>
      <c r="AE262" s="746">
        <v>0</v>
      </c>
      <c r="AF262" s="744">
        <v>7.9</v>
      </c>
      <c r="AG262" s="690">
        <v>7.9</v>
      </c>
      <c r="AH262" s="747">
        <v>0.95</v>
      </c>
      <c r="AI262" s="744">
        <v>0</v>
      </c>
      <c r="AJ262" s="1101">
        <v>7.9</v>
      </c>
      <c r="AK262" s="1102">
        <v>7.9</v>
      </c>
      <c r="AL262" s="1085"/>
      <c r="AM262" s="632"/>
      <c r="AN262" s="632">
        <v>3</v>
      </c>
      <c r="AO262" s="632"/>
      <c r="AP262" s="632"/>
      <c r="AQ262" s="757"/>
      <c r="AR262" s="778" t="s">
        <v>9214</v>
      </c>
      <c r="AS262" s="784">
        <f>AT262+AU262</f>
        <v>1.2200000000000002</v>
      </c>
      <c r="AT262" s="784">
        <v>1.08</v>
      </c>
      <c r="AU262" s="785">
        <v>0.14000000000000001</v>
      </c>
      <c r="AV262" s="734" t="s">
        <v>9203</v>
      </c>
      <c r="AW262" s="697" t="s">
        <v>7965</v>
      </c>
      <c r="AX262" s="697" t="s">
        <v>3547</v>
      </c>
      <c r="AY262" s="823">
        <v>38471</v>
      </c>
      <c r="AZ262" s="736" t="s">
        <v>26</v>
      </c>
      <c r="BA262" s="736" t="s">
        <v>26</v>
      </c>
      <c r="BB262" s="840" t="s">
        <v>26</v>
      </c>
      <c r="BC262" s="841" t="s">
        <v>26</v>
      </c>
      <c r="BD262" s="846" t="s">
        <v>33</v>
      </c>
      <c r="BE262" s="840" t="s">
        <v>26</v>
      </c>
      <c r="BF262" s="841" t="s">
        <v>26</v>
      </c>
      <c r="BG262" s="842" t="s">
        <v>26</v>
      </c>
      <c r="BH262" s="905" t="s">
        <v>13072</v>
      </c>
      <c r="BI262" s="903" t="s">
        <v>4508</v>
      </c>
      <c r="BJ262" s="905" t="s">
        <v>4485</v>
      </c>
      <c r="BK262" s="903" t="s">
        <v>10472</v>
      </c>
      <c r="BL262" s="905" t="s">
        <v>4712</v>
      </c>
      <c r="BM262" s="903" t="s">
        <v>10486</v>
      </c>
      <c r="BN262" s="905" t="s">
        <v>0</v>
      </c>
      <c r="BO262" s="903" t="s">
        <v>0</v>
      </c>
      <c r="BP262" s="905" t="s">
        <v>0</v>
      </c>
      <c r="BQ262" s="903" t="s">
        <v>0</v>
      </c>
      <c r="BR262" s="909">
        <v>67</v>
      </c>
      <c r="BS262" s="903" t="s">
        <v>4577</v>
      </c>
      <c r="BT262" s="909">
        <v>78</v>
      </c>
      <c r="BU262" s="903" t="s">
        <v>4511</v>
      </c>
      <c r="BV262" s="905" t="s">
        <v>0</v>
      </c>
      <c r="BW262" s="903" t="s">
        <v>4492</v>
      </c>
      <c r="BX262" s="905" t="s">
        <v>0</v>
      </c>
      <c r="BY262" s="903" t="s">
        <v>4492</v>
      </c>
      <c r="BZ262" s="905" t="s">
        <v>0</v>
      </c>
      <c r="CA262" s="903" t="s">
        <v>4492</v>
      </c>
      <c r="CB262" s="340">
        <v>10</v>
      </c>
      <c r="CC262" s="249">
        <f>IF(ISBLANK(AL262),0,1)</f>
        <v>0</v>
      </c>
      <c r="CD262" s="414">
        <f>IF(ISBLANK(AM262),0,1)</f>
        <v>0</v>
      </c>
      <c r="CE262" s="414">
        <f>IF(ISBLANK(AN262),0,1)</f>
        <v>1</v>
      </c>
      <c r="CF262" s="414">
        <f>IF(ISBLANK(AO262),0,1)</f>
        <v>0</v>
      </c>
      <c r="CG262" s="414">
        <f>IF(ISBLANK(AP262),0,1)</f>
        <v>0</v>
      </c>
      <c r="CH262" s="436">
        <f>IF(ISBLANK(AQ262),0,1)</f>
        <v>0</v>
      </c>
      <c r="CI262" s="435">
        <f>IF($W262="Dropped","-",DAYS360(X262,Y262,TRUE)/360)</f>
        <v>1.2527777777777778</v>
      </c>
      <c r="CJ262" s="416">
        <f>IF(OR($W262="Pipeline",$W262="Dropped"),"-",IF(OR($AA262="-",$AA262="n/a"),"-",DAYS360(Y262,AA262,TRUE)/360))</f>
        <v>0.38333333333333336</v>
      </c>
      <c r="CK262" s="416">
        <f>IF(OR($W262="Pipeline",$W262="Dropped"),"-",IF($AC262="-","-",IF(OR($AA262="-",$AA262="n/a"),DAYS360(Y262,AC262,TRUE)/360,DAYS360(AA262,AC262,TRUE)/360)))</f>
        <v>5.0083333333333337</v>
      </c>
      <c r="CL262" s="416">
        <f>IF(OR($W262="Pipeline",$W262="Dropped"),"-",IF($AC262="-","-",DAYS360(X262,AC262,TRUE)/360))</f>
        <v>6.6444444444444448</v>
      </c>
      <c r="CM262" s="437">
        <f>IF(OR($W262="Pipeline",$W262="Dropped"),"-",IF($AC262="-","-",DAYS360(AB262,AC262,TRUE)/360))</f>
        <v>1.8333333333333333</v>
      </c>
      <c r="CN262" s="344">
        <f>IF(W262="Closed",IF(AC262="-","-",YEAR(AC262)),"-")</f>
        <v>2005</v>
      </c>
      <c r="CO262" s="344" t="str">
        <f>IF(W262="Closed",IF(OR(BE262="S",BE262="MS",BE262="HS"),"S",IF(OR(BE262="U",BE262="MU",BE262="HU"),"U",IF(OR(BE262="NA",BE262="NR",BE262="NV",BE262="?",BE262="#"),"NR","-"))),"-")</f>
        <v>S</v>
      </c>
      <c r="CP262" s="249">
        <v>4</v>
      </c>
      <c r="CQ262" s="414">
        <v>3</v>
      </c>
      <c r="CR262" s="414">
        <v>6</v>
      </c>
      <c r="CS262" s="414">
        <v>0</v>
      </c>
      <c r="CT262" s="414">
        <v>0</v>
      </c>
      <c r="CU262" s="436">
        <v>1</v>
      </c>
      <c r="CV262" s="432" t="str">
        <f>IF(OR(DC262="-",DC262="",DC262="n/a"),"-",HYPERLINK(DC262,"PAD"))</f>
        <v>PAD</v>
      </c>
      <c r="CW262" s="417" t="str">
        <f>IF(OR(DD262="-",DD262="",DD262="n/a"),"-",HYPERLINK(DD262,"ICR"))</f>
        <v>ICR</v>
      </c>
      <c r="CX262" s="438" t="str">
        <f>IF(OR(DE262="-",DE262="",DE262="n/a"),"-",HYPERLINK(DE262,"IEG"))</f>
        <v>IEG</v>
      </c>
      <c r="CY262" s="687" t="str">
        <f>IF(OR(DF262="-",DF262="",DF262="n/a"),"-",HYPERLINK(DF262,"PPAR"))</f>
        <v>-</v>
      </c>
      <c r="CZ262" s="665" t="str">
        <f>IF(OR(DG262="-",DG262="",DG262="n/a"),"-",HYPERLINK(DG262,"PCR"))</f>
        <v>-</v>
      </c>
      <c r="DA262" s="665" t="str">
        <f>IF(OR(DH262="-",DH262="",DH262="n/a"),"-",HYPERLINK(DH262,"PP"))</f>
        <v>-</v>
      </c>
      <c r="DB262" s="688" t="str">
        <f>IF(OR(DI262="-",DI262="",DI262="n/a"),"-",HYPERLINK(DI262,"TA"))</f>
        <v>-</v>
      </c>
      <c r="DC262" s="897" t="s">
        <v>11232</v>
      </c>
      <c r="DD262" s="897" t="s">
        <v>11233</v>
      </c>
      <c r="DE262" s="897" t="s">
        <v>11234</v>
      </c>
      <c r="DF262" s="897" t="s">
        <v>33</v>
      </c>
      <c r="DG262" s="897" t="s">
        <v>33</v>
      </c>
      <c r="DH262" s="897" t="s">
        <v>33</v>
      </c>
      <c r="DI262" s="897" t="s">
        <v>33</v>
      </c>
      <c r="DJ262" s="734"/>
    </row>
    <row r="263" spans="1:114" ht="14.1" customHeight="1" x14ac:dyDescent="0.25">
      <c r="A263" s="702">
        <f>ROW()-1</f>
        <v>262</v>
      </c>
      <c r="B263" s="714" t="s">
        <v>13401</v>
      </c>
      <c r="C263" s="715" t="str">
        <f>HYPERLINK(E263,"OP")</f>
        <v>OP</v>
      </c>
      <c r="D263" s="715" t="str">
        <f>HYPERLINK(F263,"Prj")</f>
        <v>Prj</v>
      </c>
      <c r="E263" s="652" t="s">
        <v>13402</v>
      </c>
      <c r="F263" s="412" t="s">
        <v>13403</v>
      </c>
      <c r="G263" s="414" t="s">
        <v>33</v>
      </c>
      <c r="H263" s="414" t="s">
        <v>33</v>
      </c>
      <c r="I263" s="694" t="s">
        <v>33</v>
      </c>
      <c r="J263" s="698" t="s">
        <v>13404</v>
      </c>
      <c r="K263" s="728" t="s">
        <v>33</v>
      </c>
      <c r="L263" s="733" t="s">
        <v>231</v>
      </c>
      <c r="M263" s="698" t="s">
        <v>593</v>
      </c>
      <c r="N263" s="733" t="s">
        <v>18</v>
      </c>
      <c r="O263" s="733" t="s">
        <v>30</v>
      </c>
      <c r="P263" s="1080" t="s">
        <v>1744</v>
      </c>
      <c r="Q263" s="1074" t="s">
        <v>33</v>
      </c>
      <c r="R263" s="698" t="s">
        <v>33</v>
      </c>
      <c r="S263" s="1041" t="s">
        <v>33</v>
      </c>
      <c r="T263" s="908" t="s">
        <v>13405</v>
      </c>
      <c r="U263" s="905" t="s">
        <v>572</v>
      </c>
      <c r="V263" s="905" t="s">
        <v>1425</v>
      </c>
      <c r="W263" s="1068" t="s">
        <v>1773</v>
      </c>
      <c r="X263" s="1064">
        <v>36231</v>
      </c>
      <c r="Y263" s="1066">
        <v>37098</v>
      </c>
      <c r="Z263" s="1046">
        <v>2002</v>
      </c>
      <c r="AA263" s="1064">
        <v>37502</v>
      </c>
      <c r="AB263" s="1065">
        <v>38533</v>
      </c>
      <c r="AC263" s="1066">
        <v>38898</v>
      </c>
      <c r="AD263" s="1052">
        <v>16.5</v>
      </c>
      <c r="AE263" s="748">
        <v>0</v>
      </c>
      <c r="AF263" s="744">
        <v>0</v>
      </c>
      <c r="AG263" s="690">
        <v>16.5</v>
      </c>
      <c r="AH263" s="747">
        <v>1.7</v>
      </c>
      <c r="AI263" s="744">
        <v>0</v>
      </c>
      <c r="AJ263" s="1105">
        <v>5.2</v>
      </c>
      <c r="AK263" s="1106">
        <v>2.9266408699999999</v>
      </c>
      <c r="AL263" s="646"/>
      <c r="AM263" s="647"/>
      <c r="AN263" s="647">
        <v>1</v>
      </c>
      <c r="AO263" s="647"/>
      <c r="AP263" s="647"/>
      <c r="AQ263" s="648"/>
      <c r="AR263" s="756" t="s">
        <v>13557</v>
      </c>
      <c r="AS263" s="649">
        <f>AT263+AU263</f>
        <v>2.8</v>
      </c>
      <c r="AT263" s="784">
        <v>2.8</v>
      </c>
      <c r="AU263" s="785">
        <v>0</v>
      </c>
      <c r="AV263" s="686" t="s">
        <v>13558</v>
      </c>
      <c r="AW263" s="698" t="s">
        <v>13406</v>
      </c>
      <c r="AX263" s="698" t="s">
        <v>13407</v>
      </c>
      <c r="AY263" s="825">
        <v>38891</v>
      </c>
      <c r="AZ263" s="733" t="s">
        <v>26</v>
      </c>
      <c r="BA263" s="733" t="s">
        <v>26</v>
      </c>
      <c r="BB263" s="669" t="s">
        <v>26</v>
      </c>
      <c r="BC263" s="689" t="s">
        <v>26</v>
      </c>
      <c r="BD263" s="691" t="s">
        <v>26</v>
      </c>
      <c r="BE263" s="669" t="s">
        <v>26</v>
      </c>
      <c r="BF263" s="689" t="s">
        <v>26</v>
      </c>
      <c r="BG263" s="691" t="s">
        <v>26</v>
      </c>
      <c r="BH263" s="905" t="s">
        <v>10067</v>
      </c>
      <c r="BI263" s="903" t="s">
        <v>9474</v>
      </c>
      <c r="BJ263" s="905" t="s">
        <v>4659</v>
      </c>
      <c r="BK263" s="903" t="s">
        <v>10494</v>
      </c>
      <c r="BL263" s="905" t="s">
        <v>13082</v>
      </c>
      <c r="BM263" s="903" t="s">
        <v>13083</v>
      </c>
      <c r="BN263" s="905" t="s">
        <v>4494</v>
      </c>
      <c r="BO263" s="903" t="s">
        <v>10485</v>
      </c>
      <c r="BP263" s="905" t="s">
        <v>0</v>
      </c>
      <c r="BQ263" s="903" t="s">
        <v>0</v>
      </c>
      <c r="BR263" s="909">
        <v>44</v>
      </c>
      <c r="BS263" s="903" t="s">
        <v>4550</v>
      </c>
      <c r="BT263" s="909">
        <v>42</v>
      </c>
      <c r="BU263" s="903" t="s">
        <v>4529</v>
      </c>
      <c r="BV263" s="905" t="s">
        <v>0</v>
      </c>
      <c r="BW263" s="903" t="s">
        <v>4492</v>
      </c>
      <c r="BX263" s="905" t="s">
        <v>0</v>
      </c>
      <c r="BY263" s="903" t="s">
        <v>4492</v>
      </c>
      <c r="BZ263" s="905" t="s">
        <v>0</v>
      </c>
      <c r="CA263" s="903" t="s">
        <v>4492</v>
      </c>
      <c r="CB263" s="340" t="s">
        <v>33</v>
      </c>
      <c r="CC263" s="249">
        <f>IF(ISBLANK(AL263),0,1)</f>
        <v>0</v>
      </c>
      <c r="CD263" s="414">
        <f>IF(ISBLANK(AM263),0,1)</f>
        <v>0</v>
      </c>
      <c r="CE263" s="414">
        <f>IF(ISBLANK(AN263),0,1)</f>
        <v>1</v>
      </c>
      <c r="CF263" s="414">
        <f>IF(ISBLANK(AO263),0,1)</f>
        <v>0</v>
      </c>
      <c r="CG263" s="414">
        <f>IF(ISBLANK(AP263),0,1)</f>
        <v>0</v>
      </c>
      <c r="CH263" s="436">
        <f>IF(ISBLANK(AQ263),0,1)</f>
        <v>0</v>
      </c>
      <c r="CI263" s="435">
        <f>IF($W263="Dropped","-",DAYS360(X263,Y263,TRUE)/360)</f>
        <v>2.3722222222222222</v>
      </c>
      <c r="CJ263" s="416">
        <f>IF(OR($W263="Pipeline",$W263="Dropped"),"-",IF(OR($AA263="-",$AA263="n/a"),"-",DAYS360(Y263,AA263,TRUE)/360))</f>
        <v>1.1027777777777779</v>
      </c>
      <c r="CK263" s="416">
        <f>IF(OR($W263="Pipeline",$W263="Dropped"),"-",IF($AC263="-","-",IF(OR($AA263="-",$AA263="n/a"),DAYS360(Y263,AC263,TRUE)/360,DAYS360(AA263,AC263,TRUE)/360)))</f>
        <v>3.8250000000000002</v>
      </c>
      <c r="CL263" s="416">
        <f>IF(OR($W263="Pipeline",$W263="Dropped"),"-",IF($AC263="-","-",DAYS360(X263,AC263,TRUE)/360))</f>
        <v>7.3</v>
      </c>
      <c r="CM263" s="437">
        <f>IF(OR($W263="Pipeline",$W263="Dropped"),"-",IF($AC263="-","-",DAYS360(AB263,AC263,TRUE)/360))</f>
        <v>1</v>
      </c>
      <c r="CN263" s="344">
        <f>IF(W263="Closed",IF(AC263="-","-",YEAR(AC263)),"-")</f>
        <v>2006</v>
      </c>
      <c r="CO263" s="344" t="str">
        <f>IF(W263="Closed",IF(OR(BE263="S",BE263="MS",BE263="HS"),"S",IF(OR(BE263="U",BE263="MU",BE263="HU"),"U",IF(OR(BE263="NA",BE263="NR",BE263="NV",BE263="?",BE263="#"),"NR","-"))),"-")</f>
        <v>S</v>
      </c>
      <c r="CP263" s="249" t="s">
        <v>33</v>
      </c>
      <c r="CQ263" s="414" t="s">
        <v>33</v>
      </c>
      <c r="CR263" s="414" t="s">
        <v>33</v>
      </c>
      <c r="CS263" s="414" t="s">
        <v>33</v>
      </c>
      <c r="CT263" s="414" t="s">
        <v>33</v>
      </c>
      <c r="CU263" s="436" t="s">
        <v>33</v>
      </c>
      <c r="CV263" s="432" t="str">
        <f>IF(OR(DC263="-",DC263="",DC263="n/a"),"-",HYPERLINK(DC263,"PAD"))</f>
        <v>PAD</v>
      </c>
      <c r="CW263" s="417" t="str">
        <f>IF(OR(DD263="-",DD263="",DD263="n/a"),"-",HYPERLINK(DD263,"ICR"))</f>
        <v>ICR</v>
      </c>
      <c r="CX263" s="438" t="str">
        <f>IF(OR(DE263="-",DE263="",DE263="n/a"),"-",HYPERLINK(DE263,"IEG"))</f>
        <v>IEG</v>
      </c>
      <c r="CY263" s="687" t="str">
        <f>IF(OR(DF263="-",DF263="",DF263="n/a"),"-",HYPERLINK(DF263,"PPAR"))</f>
        <v>-</v>
      </c>
      <c r="CZ263" s="665" t="str">
        <f>IF(OR(DG263="-",DG263="",DG263="n/a"),"-",HYPERLINK(DG263,"PCR"))</f>
        <v>-</v>
      </c>
      <c r="DA263" s="665" t="str">
        <f>IF(OR(DH263="-",DH263="",DH263="n/a"),"-",HYPERLINK(DH263,"PP"))</f>
        <v>-</v>
      </c>
      <c r="DB263" s="688" t="str">
        <f>IF(OR(DI263="-",DI263="",DI263="n/a"),"-",HYPERLINK(DI263,"TA"))</f>
        <v>-</v>
      </c>
      <c r="DC263" s="897" t="s">
        <v>13408</v>
      </c>
      <c r="DD263" s="897" t="s">
        <v>13409</v>
      </c>
      <c r="DE263" s="897" t="s">
        <v>13410</v>
      </c>
      <c r="DF263" s="897" t="s">
        <v>33</v>
      </c>
      <c r="DG263" s="897" t="s">
        <v>33</v>
      </c>
      <c r="DH263" s="897" t="s">
        <v>33</v>
      </c>
      <c r="DI263" s="897" t="s">
        <v>33</v>
      </c>
      <c r="DJ263" s="734"/>
    </row>
    <row r="264" spans="1:114" ht="14.1" customHeight="1" x14ac:dyDescent="0.25">
      <c r="A264" s="702">
        <f>ROW()-1</f>
        <v>263</v>
      </c>
      <c r="B264" s="713" t="s">
        <v>9417</v>
      </c>
      <c r="C264" s="711" t="str">
        <f>HYPERLINK(E264,"OP")</f>
        <v>OP</v>
      </c>
      <c r="D264" s="711" t="str">
        <f>HYPERLINK(F264,"Prj")</f>
        <v>Prj</v>
      </c>
      <c r="E264" s="705" t="s">
        <v>9750</v>
      </c>
      <c r="F264" s="424" t="s">
        <v>9751</v>
      </c>
      <c r="G264" s="414" t="s">
        <v>33</v>
      </c>
      <c r="H264" s="414" t="s">
        <v>33</v>
      </c>
      <c r="I264" s="694" t="s">
        <v>33</v>
      </c>
      <c r="J264" s="695" t="s">
        <v>9580</v>
      </c>
      <c r="K264" s="727" t="s">
        <v>33</v>
      </c>
      <c r="L264" s="735" t="s">
        <v>153</v>
      </c>
      <c r="M264" s="695" t="s">
        <v>154</v>
      </c>
      <c r="N264" s="735" t="s">
        <v>18</v>
      </c>
      <c r="O264" s="735" t="s">
        <v>30</v>
      </c>
      <c r="P264" s="1080" t="s">
        <v>1761</v>
      </c>
      <c r="Q264" s="1074" t="s">
        <v>33</v>
      </c>
      <c r="R264" s="698" t="s">
        <v>3888</v>
      </c>
      <c r="S264" s="1041" t="s">
        <v>33</v>
      </c>
      <c r="T264" s="908" t="s">
        <v>9581</v>
      </c>
      <c r="U264" s="905" t="s">
        <v>13703</v>
      </c>
      <c r="V264" s="905" t="s">
        <v>1774</v>
      </c>
      <c r="W264" s="1068" t="s">
        <v>1773</v>
      </c>
      <c r="X264" s="1064">
        <v>36833</v>
      </c>
      <c r="Y264" s="1066">
        <v>37056</v>
      </c>
      <c r="Z264" s="1046">
        <v>2001</v>
      </c>
      <c r="AA264" s="1064">
        <v>37246</v>
      </c>
      <c r="AB264" s="1065">
        <v>39447</v>
      </c>
      <c r="AC264" s="1066">
        <v>39538</v>
      </c>
      <c r="AD264" s="1049">
        <v>0</v>
      </c>
      <c r="AE264" s="745">
        <v>9.9</v>
      </c>
      <c r="AF264" s="744">
        <v>0</v>
      </c>
      <c r="AG264" s="690">
        <v>9.9</v>
      </c>
      <c r="AH264" s="747">
        <v>1.4</v>
      </c>
      <c r="AI264" s="744">
        <v>0</v>
      </c>
      <c r="AJ264" s="1103">
        <v>9.9</v>
      </c>
      <c r="AK264" s="1104">
        <v>10.1654129</v>
      </c>
      <c r="AL264" s="646"/>
      <c r="AM264" s="647"/>
      <c r="AN264" s="647">
        <v>6</v>
      </c>
      <c r="AO264" s="647"/>
      <c r="AP264" s="647"/>
      <c r="AQ264" s="648">
        <v>18</v>
      </c>
      <c r="AR264" s="778" t="s">
        <v>9942</v>
      </c>
      <c r="AS264" s="649">
        <v>2</v>
      </c>
      <c r="AT264" s="649">
        <v>2</v>
      </c>
      <c r="AU264" s="650">
        <v>0</v>
      </c>
      <c r="AV264" s="734" t="s">
        <v>9943</v>
      </c>
      <c r="AW264" s="695" t="s">
        <v>4908</v>
      </c>
      <c r="AX264" s="695" t="s">
        <v>8000</v>
      </c>
      <c r="AY264" s="822">
        <v>39486</v>
      </c>
      <c r="AZ264" s="735" t="s">
        <v>26</v>
      </c>
      <c r="BA264" s="735" t="s">
        <v>26</v>
      </c>
      <c r="BB264" s="843" t="s">
        <v>26</v>
      </c>
      <c r="BC264" s="844" t="s">
        <v>26</v>
      </c>
      <c r="BD264" s="845" t="s">
        <v>22</v>
      </c>
      <c r="BE264" s="843" t="s">
        <v>26</v>
      </c>
      <c r="BF264" s="844" t="s">
        <v>26</v>
      </c>
      <c r="BG264" s="845" t="s">
        <v>22</v>
      </c>
      <c r="BH264" s="905" t="s">
        <v>4592</v>
      </c>
      <c r="BI264" s="903" t="s">
        <v>10488</v>
      </c>
      <c r="BJ264" s="905" t="s">
        <v>4485</v>
      </c>
      <c r="BK264" s="903" t="s">
        <v>10472</v>
      </c>
      <c r="BL264" s="905" t="s">
        <v>4634</v>
      </c>
      <c r="BM264" s="903" t="s">
        <v>4635</v>
      </c>
      <c r="BN264" s="905" t="s">
        <v>0</v>
      </c>
      <c r="BO264" s="903" t="s">
        <v>0</v>
      </c>
      <c r="BP264" s="905" t="s">
        <v>0</v>
      </c>
      <c r="BQ264" s="903" t="s">
        <v>0</v>
      </c>
      <c r="BR264" s="909">
        <v>75</v>
      </c>
      <c r="BS264" s="903" t="s">
        <v>4595</v>
      </c>
      <c r="BT264" s="909">
        <v>40</v>
      </c>
      <c r="BU264" s="903" t="s">
        <v>4563</v>
      </c>
      <c r="BV264" s="909">
        <v>78</v>
      </c>
      <c r="BW264" s="903" t="s">
        <v>4511</v>
      </c>
      <c r="BX264" s="905" t="s">
        <v>0</v>
      </c>
      <c r="BY264" s="903" t="s">
        <v>4492</v>
      </c>
      <c r="BZ264" s="905" t="s">
        <v>0</v>
      </c>
      <c r="CA264" s="903" t="s">
        <v>4492</v>
      </c>
      <c r="CB264" s="340">
        <v>10</v>
      </c>
      <c r="CC264" s="249">
        <f>IF(ISBLANK(AL264),0,1)</f>
        <v>0</v>
      </c>
      <c r="CD264" s="414">
        <f>IF(ISBLANK(AM264),0,1)</f>
        <v>0</v>
      </c>
      <c r="CE264" s="414">
        <f>IF(ISBLANK(AN264),0,1)</f>
        <v>1</v>
      </c>
      <c r="CF264" s="414">
        <f>IF(ISBLANK(AO264),0,1)</f>
        <v>0</v>
      </c>
      <c r="CG264" s="414">
        <f>IF(ISBLANK(AP264),0,1)</f>
        <v>0</v>
      </c>
      <c r="CH264" s="436">
        <f>IF(ISBLANK(AQ264),0,1)</f>
        <v>1</v>
      </c>
      <c r="CI264" s="435">
        <f>IF($W264="Dropped","-",DAYS360(X264,Y264,TRUE)/360)</f>
        <v>0.61388888888888893</v>
      </c>
      <c r="CJ264" s="416">
        <f>IF(OR($W264="Pipeline",$W264="Dropped"),"-",IF(OR($AA264="-",$AA264="n/a"),"-",DAYS360(Y264,AA264,TRUE)/360))</f>
        <v>0.51944444444444449</v>
      </c>
      <c r="CK264" s="416">
        <f>IF(OR($W264="Pipeline",$W264="Dropped"),"-",IF($AC264="-","-",IF(OR($AA264="-",$AA264="n/a"),DAYS360(Y264,AC264,TRUE)/360,DAYS360(AA264,AC264,TRUE)/360)))</f>
        <v>6.2750000000000004</v>
      </c>
      <c r="CL264" s="416">
        <f>IF(OR($W264="Pipeline",$W264="Dropped"),"-",IF($AC264="-","-",DAYS360(X264,AC264,TRUE)/360))</f>
        <v>7.4083333333333332</v>
      </c>
      <c r="CM264" s="437">
        <f>IF(OR($W264="Pipeline",$W264="Dropped"),"-",IF($AC264="-","-",DAYS360(AB264,AC264,TRUE)/360))</f>
        <v>0.25</v>
      </c>
      <c r="CN264" s="344">
        <f>IF(W264="Closed",IF(AC264="-","-",YEAR(AC264)),"-")</f>
        <v>2008</v>
      </c>
      <c r="CO264" s="344" t="str">
        <f>IF(W264="Closed",IF(OR(BE264="S",BE264="MS",BE264="HS"),"S",IF(OR(BE264="U",BE264="MU",BE264="HU"),"U",IF(OR(BE264="NA",BE264="NR",BE264="NV",BE264="?",BE264="#"),"NR","-"))),"-")</f>
        <v>S</v>
      </c>
      <c r="CP264" s="249">
        <v>1</v>
      </c>
      <c r="CQ264" s="414">
        <v>1</v>
      </c>
      <c r="CR264" s="414">
        <v>6</v>
      </c>
      <c r="CS264" s="414">
        <v>0</v>
      </c>
      <c r="CT264" s="414">
        <v>0</v>
      </c>
      <c r="CU264" s="436">
        <v>0</v>
      </c>
      <c r="CV264" s="432" t="str">
        <f>IF(OR(DC264="-",DC264="",DC264="n/a"),"-",HYPERLINK(DC264,"PAD"))</f>
        <v>PAD</v>
      </c>
      <c r="CW264" s="417" t="str">
        <f>IF(OR(DD264="-",DD264="",DD264="n/a"),"-",HYPERLINK(DD264,"ICR"))</f>
        <v>ICR</v>
      </c>
      <c r="CX264" s="438" t="str">
        <f>IF(OR(DE264="-",DE264="",DE264="n/a"),"-",HYPERLINK(DE264,"IEG"))</f>
        <v>IEG</v>
      </c>
      <c r="CY264" s="687" t="str">
        <f>IF(OR(DF264="-",DF264="",DF264="n/a"),"-",HYPERLINK(DF264,"PPAR"))</f>
        <v>-</v>
      </c>
      <c r="CZ264" s="665" t="str">
        <f>IF(OR(DG264="-",DG264="",DG264="n/a"),"-",HYPERLINK(DG264,"PCR"))</f>
        <v>-</v>
      </c>
      <c r="DA264" s="665" t="str">
        <f>IF(OR(DH264="-",DH264="",DH264="n/a"),"-",HYPERLINK(DH264,"PP"))</f>
        <v>-</v>
      </c>
      <c r="DB264" s="688" t="str">
        <f>IF(OR(DI264="-",DI264="",DI264="n/a"),"-",HYPERLINK(DI264,"TA"))</f>
        <v>-</v>
      </c>
      <c r="DC264" s="897" t="s">
        <v>11235</v>
      </c>
      <c r="DD264" s="897" t="s">
        <v>11236</v>
      </c>
      <c r="DE264" s="897" t="s">
        <v>11237</v>
      </c>
      <c r="DF264" s="897" t="s">
        <v>33</v>
      </c>
      <c r="DG264" s="897" t="s">
        <v>33</v>
      </c>
      <c r="DH264" s="897" t="s">
        <v>33</v>
      </c>
      <c r="DI264" s="897" t="s">
        <v>33</v>
      </c>
      <c r="DJ264" s="734"/>
    </row>
    <row r="265" spans="1:114" ht="14.1" customHeight="1" x14ac:dyDescent="0.25">
      <c r="A265" s="702">
        <f>ROW()-1</f>
        <v>264</v>
      </c>
      <c r="B265" s="713" t="s">
        <v>9418</v>
      </c>
      <c r="C265" s="711" t="str">
        <f>HYPERLINK(E265,"OP")</f>
        <v>OP</v>
      </c>
      <c r="D265" s="711" t="str">
        <f>HYPERLINK(F265,"Prj")</f>
        <v>Prj</v>
      </c>
      <c r="E265" s="705" t="s">
        <v>9752</v>
      </c>
      <c r="F265" s="424" t="s">
        <v>9753</v>
      </c>
      <c r="G265" s="414" t="s">
        <v>33</v>
      </c>
      <c r="H265" s="414" t="s">
        <v>33</v>
      </c>
      <c r="I265" s="694" t="s">
        <v>33</v>
      </c>
      <c r="J265" s="695" t="s">
        <v>9582</v>
      </c>
      <c r="K265" s="727" t="s">
        <v>33</v>
      </c>
      <c r="L265" s="735" t="s">
        <v>153</v>
      </c>
      <c r="M265" s="695" t="s">
        <v>813</v>
      </c>
      <c r="N265" s="735" t="s">
        <v>18</v>
      </c>
      <c r="O265" s="735" t="s">
        <v>30</v>
      </c>
      <c r="P265" s="1080" t="s">
        <v>1743</v>
      </c>
      <c r="Q265" s="1074" t="s">
        <v>33</v>
      </c>
      <c r="R265" s="698" t="s">
        <v>33</v>
      </c>
      <c r="S265" s="1041" t="s">
        <v>33</v>
      </c>
      <c r="T265" s="908" t="s">
        <v>9583</v>
      </c>
      <c r="U265" s="905" t="s">
        <v>13823</v>
      </c>
      <c r="V265" s="905" t="s">
        <v>1416</v>
      </c>
      <c r="W265" s="1068" t="s">
        <v>1773</v>
      </c>
      <c r="X265" s="1064">
        <v>35958</v>
      </c>
      <c r="Y265" s="1066">
        <v>37063</v>
      </c>
      <c r="Z265" s="1046">
        <v>2001</v>
      </c>
      <c r="AA265" s="1064">
        <v>37167</v>
      </c>
      <c r="AB265" s="1065">
        <v>39142</v>
      </c>
      <c r="AC265" s="1066">
        <v>39873</v>
      </c>
      <c r="AD265" s="1051">
        <v>30</v>
      </c>
      <c r="AE265" s="746">
        <v>0</v>
      </c>
      <c r="AF265" s="744">
        <v>0</v>
      </c>
      <c r="AG265" s="690">
        <v>30</v>
      </c>
      <c r="AH265" s="747">
        <v>7.07</v>
      </c>
      <c r="AI265" s="744">
        <v>0</v>
      </c>
      <c r="AJ265" s="1103">
        <v>24.216200000000001</v>
      </c>
      <c r="AK265" s="1104">
        <v>37.054677509999998</v>
      </c>
      <c r="AL265" s="646"/>
      <c r="AM265" s="647"/>
      <c r="AN265" s="647">
        <v>6</v>
      </c>
      <c r="AO265" s="647"/>
      <c r="AP265" s="647"/>
      <c r="AQ265" s="648"/>
      <c r="AR265" s="778" t="s">
        <v>9919</v>
      </c>
      <c r="AS265" s="649">
        <f>AT265+AU265</f>
        <v>8.8000000000000007</v>
      </c>
      <c r="AT265" s="649">
        <v>6.7</v>
      </c>
      <c r="AU265" s="650">
        <v>2.1</v>
      </c>
      <c r="AV265" s="686" t="s">
        <v>9917</v>
      </c>
      <c r="AW265" s="695" t="s">
        <v>9584</v>
      </c>
      <c r="AX265" s="695" t="s">
        <v>9585</v>
      </c>
      <c r="AY265" s="822">
        <v>39886</v>
      </c>
      <c r="AZ265" s="735" t="s">
        <v>26</v>
      </c>
      <c r="BA265" s="735" t="s">
        <v>26</v>
      </c>
      <c r="BB265" s="843" t="s">
        <v>26</v>
      </c>
      <c r="BC265" s="844" t="s">
        <v>22</v>
      </c>
      <c r="BD265" s="845" t="s">
        <v>45</v>
      </c>
      <c r="BE265" s="843" t="s">
        <v>26</v>
      </c>
      <c r="BF265" s="844" t="s">
        <v>26</v>
      </c>
      <c r="BG265" s="845" t="s">
        <v>26</v>
      </c>
      <c r="BH265" s="905" t="s">
        <v>4485</v>
      </c>
      <c r="BI265" s="903" t="s">
        <v>10472</v>
      </c>
      <c r="BJ265" s="905" t="s">
        <v>0</v>
      </c>
      <c r="BK265" s="903" t="s">
        <v>0</v>
      </c>
      <c r="BL265" s="905" t="s">
        <v>0</v>
      </c>
      <c r="BM265" s="903" t="s">
        <v>0</v>
      </c>
      <c r="BN265" s="905" t="s">
        <v>0</v>
      </c>
      <c r="BO265" s="903" t="s">
        <v>0</v>
      </c>
      <c r="BP265" s="905" t="s">
        <v>0</v>
      </c>
      <c r="BQ265" s="903" t="s">
        <v>0</v>
      </c>
      <c r="BR265" s="909">
        <v>36</v>
      </c>
      <c r="BS265" s="903" t="s">
        <v>4565</v>
      </c>
      <c r="BT265" s="909">
        <v>83</v>
      </c>
      <c r="BU265" s="903" t="s">
        <v>4600</v>
      </c>
      <c r="BV265" s="909">
        <v>34</v>
      </c>
      <c r="BW265" s="903" t="s">
        <v>4491</v>
      </c>
      <c r="BX265" s="909">
        <v>40</v>
      </c>
      <c r="BY265" s="903" t="s">
        <v>4563</v>
      </c>
      <c r="BZ265" s="909">
        <v>25</v>
      </c>
      <c r="CA265" s="903" t="s">
        <v>4489</v>
      </c>
      <c r="CB265" s="340">
        <v>50</v>
      </c>
      <c r="CC265" s="249">
        <f>IF(ISBLANK(AL265),0,1)</f>
        <v>0</v>
      </c>
      <c r="CD265" s="414">
        <f>IF(ISBLANK(AM265),0,1)</f>
        <v>0</v>
      </c>
      <c r="CE265" s="414">
        <f>IF(ISBLANK(AN265),0,1)</f>
        <v>1</v>
      </c>
      <c r="CF265" s="414">
        <f>IF(ISBLANK(AO265),0,1)</f>
        <v>0</v>
      </c>
      <c r="CG265" s="414">
        <f>IF(ISBLANK(AP265),0,1)</f>
        <v>0</v>
      </c>
      <c r="CH265" s="436">
        <f>IF(ISBLANK(AQ265),0,1)</f>
        <v>0</v>
      </c>
      <c r="CI265" s="435">
        <f>IF($W265="Dropped","-",DAYS360(X265,Y265,TRUE)/360)</f>
        <v>3.0249999999999999</v>
      </c>
      <c r="CJ265" s="416">
        <f>IF(OR($W265="Pipeline",$W265="Dropped"),"-",IF(OR($AA265="-",$AA265="n/a"),"-",DAYS360(Y265,AA265,TRUE)/360))</f>
        <v>0.28333333333333333</v>
      </c>
      <c r="CK265" s="416">
        <f>IF(OR($W265="Pipeline",$W265="Dropped"),"-",IF($AC265="-","-",IF(OR($AA265="-",$AA265="n/a"),DAYS360(Y265,AC265,TRUE)/360,DAYS360(AA265,AC265,TRUE)/360)))</f>
        <v>7.4111111111111114</v>
      </c>
      <c r="CL265" s="416">
        <f>IF(OR($W265="Pipeline",$W265="Dropped"),"-",IF($AC265="-","-",DAYS360(X265,AC265,TRUE)/360))</f>
        <v>10.719444444444445</v>
      </c>
      <c r="CM265" s="437">
        <f>IF(OR($W265="Pipeline",$W265="Dropped"),"-",IF($AC265="-","-",DAYS360(AB265,AC265,TRUE)/360))</f>
        <v>2</v>
      </c>
      <c r="CN265" s="344">
        <f>IF(W265="Closed",IF(AC265="-","-",YEAR(AC265)),"-")</f>
        <v>2009</v>
      </c>
      <c r="CO265" s="344" t="str">
        <f>IF(W265="Closed",IF(OR(BE265="S",BE265="MS",BE265="HS"),"S",IF(OR(BE265="U",BE265="MU",BE265="HU"),"U",IF(OR(BE265="NA",BE265="NR",BE265="NV",BE265="?",BE265="#"),"NR","-"))),"-")</f>
        <v>S</v>
      </c>
      <c r="CP265" s="249">
        <v>4</v>
      </c>
      <c r="CQ265" s="414">
        <v>1</v>
      </c>
      <c r="CR265" s="414">
        <v>6</v>
      </c>
      <c r="CS265" s="414">
        <v>3</v>
      </c>
      <c r="CT265" s="414">
        <v>0</v>
      </c>
      <c r="CU265" s="436">
        <v>0</v>
      </c>
      <c r="CV265" s="432" t="str">
        <f>IF(OR(DC265="-",DC265="",DC265="n/a"),"-",HYPERLINK(DC265,"PAD"))</f>
        <v>PAD</v>
      </c>
      <c r="CW265" s="417" t="str">
        <f>IF(OR(DD265="-",DD265="",DD265="n/a"),"-",HYPERLINK(DD265,"ICR"))</f>
        <v>ICR</v>
      </c>
      <c r="CX265" s="438" t="str">
        <f>IF(OR(DE265="-",DE265="",DE265="n/a"),"-",HYPERLINK(DE265,"IEG"))</f>
        <v>IEG</v>
      </c>
      <c r="CY265" s="687" t="str">
        <f>IF(OR(DF265="-",DF265="",DF265="n/a"),"-",HYPERLINK(DF265,"PPAR"))</f>
        <v>PPAR</v>
      </c>
      <c r="CZ265" s="665" t="str">
        <f>IF(OR(DG265="-",DG265="",DG265="n/a"),"-",HYPERLINK(DG265,"PCR"))</f>
        <v>-</v>
      </c>
      <c r="DA265" s="665" t="str">
        <f>IF(OR(DH265="-",DH265="",DH265="n/a"),"-",HYPERLINK(DH265,"PP"))</f>
        <v>-</v>
      </c>
      <c r="DB265" s="688" t="str">
        <f>IF(OR(DI265="-",DI265="",DI265="n/a"),"-",HYPERLINK(DI265,"TA"))</f>
        <v>-</v>
      </c>
      <c r="DC265" s="897" t="s">
        <v>11238</v>
      </c>
      <c r="DD265" s="897" t="s">
        <v>11239</v>
      </c>
      <c r="DE265" s="897" t="s">
        <v>11240</v>
      </c>
      <c r="DF265" s="897" t="s">
        <v>11241</v>
      </c>
      <c r="DG265" s="897" t="s">
        <v>33</v>
      </c>
      <c r="DH265" s="897" t="s">
        <v>33</v>
      </c>
      <c r="DI265" s="897" t="s">
        <v>33</v>
      </c>
      <c r="DJ265" s="734"/>
    </row>
    <row r="266" spans="1:114" ht="14.1" customHeight="1" x14ac:dyDescent="0.25">
      <c r="A266" s="703">
        <f>ROW()-1</f>
        <v>265</v>
      </c>
      <c r="B266" s="713" t="s">
        <v>7832</v>
      </c>
      <c r="C266" s="711" t="str">
        <f>HYPERLINK(E266,"OP")</f>
        <v>OP</v>
      </c>
      <c r="D266" s="711" t="str">
        <f>HYPERLINK(F266,"Prj")</f>
        <v>Prj</v>
      </c>
      <c r="E266" s="631" t="s">
        <v>8595</v>
      </c>
      <c r="F266" s="413" t="s">
        <v>8596</v>
      </c>
      <c r="G266" s="414" t="s">
        <v>33</v>
      </c>
      <c r="H266" s="414" t="s">
        <v>33</v>
      </c>
      <c r="I266" s="694" t="s">
        <v>33</v>
      </c>
      <c r="J266" s="697" t="s">
        <v>7833</v>
      </c>
      <c r="K266" s="727" t="s">
        <v>33</v>
      </c>
      <c r="L266" s="736" t="s">
        <v>193</v>
      </c>
      <c r="M266" s="697" t="s">
        <v>215</v>
      </c>
      <c r="N266" s="736" t="s">
        <v>18</v>
      </c>
      <c r="O266" s="736" t="s">
        <v>30</v>
      </c>
      <c r="P266" s="1080" t="s">
        <v>36</v>
      </c>
      <c r="Q266" s="1074" t="s">
        <v>33</v>
      </c>
      <c r="R266" s="698" t="s">
        <v>3888</v>
      </c>
      <c r="S266" s="907" t="s">
        <v>7671</v>
      </c>
      <c r="T266" s="908" t="s">
        <v>7637</v>
      </c>
      <c r="U266" s="905" t="s">
        <v>583</v>
      </c>
      <c r="V266" s="905" t="s">
        <v>1415</v>
      </c>
      <c r="W266" s="1068" t="s">
        <v>1773</v>
      </c>
      <c r="X266" s="1064">
        <v>35815</v>
      </c>
      <c r="Y266" s="1066">
        <v>35976</v>
      </c>
      <c r="Z266" s="1046">
        <v>1998</v>
      </c>
      <c r="AA266" s="1064">
        <v>36262</v>
      </c>
      <c r="AB266" s="1065">
        <v>36891</v>
      </c>
      <c r="AC266" s="1066">
        <v>37620</v>
      </c>
      <c r="AD266" s="1049">
        <v>25</v>
      </c>
      <c r="AE266" s="746">
        <v>0</v>
      </c>
      <c r="AF266" s="744">
        <v>0</v>
      </c>
      <c r="AG266" s="690">
        <v>25</v>
      </c>
      <c r="AH266" s="747" t="s">
        <v>33</v>
      </c>
      <c r="AI266" s="744">
        <v>0</v>
      </c>
      <c r="AJ266" s="1101">
        <v>24.379053630000001</v>
      </c>
      <c r="AK266" s="1102">
        <v>24.379053630000001</v>
      </c>
      <c r="AL266" s="1085"/>
      <c r="AM266" s="632"/>
      <c r="AN266" s="632">
        <v>3</v>
      </c>
      <c r="AO266" s="632"/>
      <c r="AP266" s="632"/>
      <c r="AQ266" s="757"/>
      <c r="AR266" s="778" t="s">
        <v>9215</v>
      </c>
      <c r="AS266" s="784">
        <f>AT266+AU266</f>
        <v>13.600000000000001</v>
      </c>
      <c r="AT266" s="784">
        <v>11.8</v>
      </c>
      <c r="AU266" s="785">
        <v>1.8</v>
      </c>
      <c r="AV266" s="734" t="s">
        <v>9097</v>
      </c>
      <c r="AW266" s="697" t="s">
        <v>7834</v>
      </c>
      <c r="AX266" s="697" t="s">
        <v>7835</v>
      </c>
      <c r="AY266" s="823" t="s">
        <v>33</v>
      </c>
      <c r="AZ266" s="736"/>
      <c r="BA266" s="736"/>
      <c r="BB266" s="840" t="s">
        <v>26</v>
      </c>
      <c r="BC266" s="841" t="s">
        <v>26</v>
      </c>
      <c r="BD266" s="842" t="s">
        <v>82</v>
      </c>
      <c r="BE266" s="840" t="s">
        <v>26</v>
      </c>
      <c r="BF266" s="841" t="s">
        <v>26</v>
      </c>
      <c r="BG266" s="842" t="s">
        <v>26</v>
      </c>
      <c r="BH266" s="905" t="s">
        <v>13072</v>
      </c>
      <c r="BI266" s="903" t="s">
        <v>4508</v>
      </c>
      <c r="BJ266" s="905" t="s">
        <v>4485</v>
      </c>
      <c r="BK266" s="903" t="s">
        <v>10472</v>
      </c>
      <c r="BL266" s="905" t="s">
        <v>0</v>
      </c>
      <c r="BM266" s="903" t="s">
        <v>0</v>
      </c>
      <c r="BN266" s="905" t="s">
        <v>0</v>
      </c>
      <c r="BO266" s="903" t="s">
        <v>0</v>
      </c>
      <c r="BP266" s="905" t="s">
        <v>0</v>
      </c>
      <c r="BQ266" s="903" t="s">
        <v>0</v>
      </c>
      <c r="BR266" s="909">
        <v>67</v>
      </c>
      <c r="BS266" s="903" t="s">
        <v>4577</v>
      </c>
      <c r="BT266" s="909">
        <v>40</v>
      </c>
      <c r="BU266" s="903" t="s">
        <v>4563</v>
      </c>
      <c r="BV266" s="905" t="s">
        <v>0</v>
      </c>
      <c r="BW266" s="903" t="s">
        <v>4492</v>
      </c>
      <c r="BX266" s="905" t="s">
        <v>0</v>
      </c>
      <c r="BY266" s="903" t="s">
        <v>4492</v>
      </c>
      <c r="BZ266" s="905" t="s">
        <v>0</v>
      </c>
      <c r="CA266" s="903" t="s">
        <v>4492</v>
      </c>
      <c r="CB266" s="340">
        <v>10</v>
      </c>
      <c r="CC266" s="249">
        <f>IF(ISBLANK(AL266),0,1)</f>
        <v>0</v>
      </c>
      <c r="CD266" s="414">
        <f>IF(ISBLANK(AM266),0,1)</f>
        <v>0</v>
      </c>
      <c r="CE266" s="414">
        <f>IF(ISBLANK(AN266),0,1)</f>
        <v>1</v>
      </c>
      <c r="CF266" s="414">
        <f>IF(ISBLANK(AO266),0,1)</f>
        <v>0</v>
      </c>
      <c r="CG266" s="414">
        <f>IF(ISBLANK(AP266),0,1)</f>
        <v>0</v>
      </c>
      <c r="CH266" s="436">
        <f>IF(ISBLANK(AQ266),0,1)</f>
        <v>0</v>
      </c>
      <c r="CI266" s="435">
        <f>IF($W266="Dropped","-",DAYS360(X266,Y266,TRUE)/360)</f>
        <v>0.44444444444444442</v>
      </c>
      <c r="CJ266" s="416">
        <f>IF(OR($W266="Pipeline",$W266="Dropped"),"-",IF(OR($AA266="-",$AA266="n/a"),"-",DAYS360(Y266,AA266,TRUE)/360))</f>
        <v>0.78333333333333333</v>
      </c>
      <c r="CK266" s="416">
        <f>IF(OR($W266="Pipeline",$W266="Dropped"),"-",IF($AC266="-","-",IF(OR($AA266="-",$AA266="n/a"),DAYS360(Y266,AC266,TRUE)/360,DAYS360(AA266,AC266,TRUE)/360)))</f>
        <v>3.7166666666666668</v>
      </c>
      <c r="CL266" s="416">
        <f>IF(OR($W266="Pipeline",$W266="Dropped"),"-",IF($AC266="-","-",DAYS360(X266,AC266,TRUE)/360))</f>
        <v>4.9444444444444446</v>
      </c>
      <c r="CM266" s="437">
        <f>IF(OR($W266="Pipeline",$W266="Dropped"),"-",IF($AC266="-","-",DAYS360(AB266,AC266,TRUE)/360))</f>
        <v>2</v>
      </c>
      <c r="CN266" s="344">
        <f>IF(W266="Closed",IF(AC266="-","-",YEAR(AC266)),"-")</f>
        <v>2002</v>
      </c>
      <c r="CO266" s="344" t="str">
        <f>IF(W266="Closed",IF(OR(BE266="S",BE266="MS",BE266="HS"),"S",IF(OR(BE266="U",BE266="MU",BE266="HU"),"U",IF(OR(BE266="NA",BE266="NR",BE266="NV",BE266="?",BE266="#"),"NR","-"))),"-")</f>
        <v>S</v>
      </c>
      <c r="CP266" s="249">
        <v>0</v>
      </c>
      <c r="CQ266" s="414">
        <v>1</v>
      </c>
      <c r="CR266" s="414">
        <v>1</v>
      </c>
      <c r="CS266" s="414">
        <v>3</v>
      </c>
      <c r="CT266" s="414">
        <v>0</v>
      </c>
      <c r="CU266" s="436">
        <v>0</v>
      </c>
      <c r="CV266" s="432" t="str">
        <f>IF(OR(DC266="-",DC266="",DC266="n/a"),"-",HYPERLINK(DC266,"PAD"))</f>
        <v>PAD</v>
      </c>
      <c r="CW266" s="417" t="str">
        <f>IF(OR(DD266="-",DD266="",DD266="n/a"),"-",HYPERLINK(DD266,"ICR"))</f>
        <v>ICR</v>
      </c>
      <c r="CX266" s="438" t="str">
        <f>IF(OR(DE266="-",DE266="",DE266="n/a"),"-",HYPERLINK(DE266,"IEG"))</f>
        <v>IEG</v>
      </c>
      <c r="CY266" s="687" t="str">
        <f>IF(OR(DF266="-",DF266="",DF266="n/a"),"-",HYPERLINK(DF266,"PPAR"))</f>
        <v>-</v>
      </c>
      <c r="CZ266" s="665" t="str">
        <f>IF(OR(DG266="-",DG266="",DG266="n/a"),"-",HYPERLINK(DG266,"PCR"))</f>
        <v>-</v>
      </c>
      <c r="DA266" s="665" t="str">
        <f>IF(OR(DH266="-",DH266="",DH266="n/a"),"-",HYPERLINK(DH266,"PP"))</f>
        <v>-</v>
      </c>
      <c r="DB266" s="688" t="str">
        <f>IF(OR(DI266="-",DI266="",DI266="n/a"),"-",HYPERLINK(DI266,"TA"))</f>
        <v>-</v>
      </c>
      <c r="DC266" s="897" t="s">
        <v>11242</v>
      </c>
      <c r="DD266" s="897" t="s">
        <v>11243</v>
      </c>
      <c r="DE266" s="897" t="s">
        <v>11244</v>
      </c>
      <c r="DF266" s="897" t="s">
        <v>33</v>
      </c>
      <c r="DG266" s="897" t="s">
        <v>33</v>
      </c>
      <c r="DH266" s="897" t="s">
        <v>33</v>
      </c>
      <c r="DI266" s="897" t="s">
        <v>33</v>
      </c>
      <c r="DJ266" s="734"/>
    </row>
    <row r="267" spans="1:114" ht="14.1" customHeight="1" x14ac:dyDescent="0.25">
      <c r="A267" s="702">
        <f>ROW()-1</f>
        <v>266</v>
      </c>
      <c r="B267" s="713" t="s">
        <v>8192</v>
      </c>
      <c r="C267" s="711" t="str">
        <f>HYPERLINK(E267,"OP")</f>
        <v>OP</v>
      </c>
      <c r="D267" s="711" t="str">
        <f>HYPERLINK(F267,"Prj")</f>
        <v>Prj</v>
      </c>
      <c r="E267" s="631" t="s">
        <v>8813</v>
      </c>
      <c r="F267" s="413" t="s">
        <v>8814</v>
      </c>
      <c r="G267" s="414" t="s">
        <v>33</v>
      </c>
      <c r="H267" s="414" t="s">
        <v>33</v>
      </c>
      <c r="I267" s="694" t="s">
        <v>33</v>
      </c>
      <c r="J267" s="697" t="s">
        <v>8193</v>
      </c>
      <c r="K267" s="727" t="s">
        <v>33</v>
      </c>
      <c r="L267" s="736" t="s">
        <v>16</v>
      </c>
      <c r="M267" s="697" t="s">
        <v>115</v>
      </c>
      <c r="N267" s="736" t="s">
        <v>18</v>
      </c>
      <c r="O267" s="736" t="s">
        <v>30</v>
      </c>
      <c r="P267" s="1080" t="s">
        <v>1742</v>
      </c>
      <c r="Q267" s="1074" t="s">
        <v>33</v>
      </c>
      <c r="R267" s="698" t="s">
        <v>3565</v>
      </c>
      <c r="S267" s="907" t="s">
        <v>3904</v>
      </c>
      <c r="T267" s="908" t="s">
        <v>8251</v>
      </c>
      <c r="U267" s="905" t="s">
        <v>579</v>
      </c>
      <c r="V267" s="905" t="s">
        <v>10394</v>
      </c>
      <c r="W267" s="1068" t="s">
        <v>1773</v>
      </c>
      <c r="X267" s="1064">
        <v>39989</v>
      </c>
      <c r="Y267" s="1066">
        <v>40325</v>
      </c>
      <c r="Z267" s="1046">
        <v>2010</v>
      </c>
      <c r="AA267" s="1064">
        <v>40513</v>
      </c>
      <c r="AB267" s="1065">
        <v>42185</v>
      </c>
      <c r="AC267" s="1066">
        <v>42906</v>
      </c>
      <c r="AD267" s="1049">
        <v>0</v>
      </c>
      <c r="AE267" s="746">
        <v>270</v>
      </c>
      <c r="AF267" s="744">
        <v>0</v>
      </c>
      <c r="AG267" s="690">
        <v>270</v>
      </c>
      <c r="AH267" s="747">
        <v>11.7</v>
      </c>
      <c r="AI267" s="744">
        <v>0</v>
      </c>
      <c r="AJ267" s="1101">
        <v>329</v>
      </c>
      <c r="AK267" s="1102">
        <v>318.10268653000003</v>
      </c>
      <c r="AL267" s="1085"/>
      <c r="AM267" s="632"/>
      <c r="AN267" s="632">
        <v>10</v>
      </c>
      <c r="AO267" s="632"/>
      <c r="AP267" s="632"/>
      <c r="AQ267" s="757"/>
      <c r="AR267" s="778" t="s">
        <v>9051</v>
      </c>
      <c r="AS267" s="784">
        <f>AT267+AU267</f>
        <v>6</v>
      </c>
      <c r="AT267" s="784">
        <v>6</v>
      </c>
      <c r="AU267" s="785">
        <v>0</v>
      </c>
      <c r="AV267" s="734" t="s">
        <v>9052</v>
      </c>
      <c r="AW267" s="697" t="s">
        <v>8194</v>
      </c>
      <c r="AX267" s="697" t="s">
        <v>8195</v>
      </c>
      <c r="AY267" s="823">
        <v>42625</v>
      </c>
      <c r="AZ267" s="736" t="s">
        <v>26</v>
      </c>
      <c r="BA267" s="736" t="s">
        <v>26</v>
      </c>
      <c r="BB267" s="625" t="s">
        <v>33</v>
      </c>
      <c r="BC267" s="626" t="s">
        <v>33</v>
      </c>
      <c r="BD267" s="633" t="s">
        <v>33</v>
      </c>
      <c r="BE267" s="625" t="s">
        <v>33</v>
      </c>
      <c r="BF267" s="626" t="s">
        <v>33</v>
      </c>
      <c r="BG267" s="633" t="s">
        <v>33</v>
      </c>
      <c r="BH267" s="905" t="s">
        <v>4567</v>
      </c>
      <c r="BI267" s="903" t="s">
        <v>10487</v>
      </c>
      <c r="BJ267" s="905" t="s">
        <v>4611</v>
      </c>
      <c r="BK267" s="903" t="s">
        <v>4612</v>
      </c>
      <c r="BL267" s="905" t="s">
        <v>13102</v>
      </c>
      <c r="BM267" s="903" t="s">
        <v>13873</v>
      </c>
      <c r="BN267" s="905" t="s">
        <v>0</v>
      </c>
      <c r="BO267" s="903" t="s">
        <v>0</v>
      </c>
      <c r="BP267" s="905" t="s">
        <v>0</v>
      </c>
      <c r="BQ267" s="903" t="s">
        <v>0</v>
      </c>
      <c r="BR267" s="909">
        <v>78</v>
      </c>
      <c r="BS267" s="903" t="s">
        <v>4511</v>
      </c>
      <c r="BT267" s="909">
        <v>39</v>
      </c>
      <c r="BU267" s="903" t="s">
        <v>4545</v>
      </c>
      <c r="BV267" s="909">
        <v>30</v>
      </c>
      <c r="BW267" s="903" t="s">
        <v>4501</v>
      </c>
      <c r="BX267" s="905" t="s">
        <v>0</v>
      </c>
      <c r="BY267" s="903" t="s">
        <v>4492</v>
      </c>
      <c r="BZ267" s="905" t="s">
        <v>0</v>
      </c>
      <c r="CA267" s="903" t="s">
        <v>4492</v>
      </c>
      <c r="CB267" s="340">
        <v>10</v>
      </c>
      <c r="CC267" s="249">
        <f>IF(ISBLANK(AL267),0,1)</f>
        <v>0</v>
      </c>
      <c r="CD267" s="414">
        <f>IF(ISBLANK(AM267),0,1)</f>
        <v>0</v>
      </c>
      <c r="CE267" s="414">
        <f>IF(ISBLANK(AN267),0,1)</f>
        <v>1</v>
      </c>
      <c r="CF267" s="414">
        <f>IF(ISBLANK(AO267),0,1)</f>
        <v>0</v>
      </c>
      <c r="CG267" s="414">
        <f>IF(ISBLANK(AP267),0,1)</f>
        <v>0</v>
      </c>
      <c r="CH267" s="436">
        <f>IF(ISBLANK(AQ267),0,1)</f>
        <v>0</v>
      </c>
      <c r="CI267" s="435">
        <f>IF($W267="Dropped","-",DAYS360(X267,Y267,TRUE)/360)</f>
        <v>0.92222222222222228</v>
      </c>
      <c r="CJ267" s="416">
        <f>IF(OR($W267="Pipeline",$W267="Dropped"),"-",IF(OR($AA267="-",$AA267="n/a"),"-",DAYS360(Y267,AA267,TRUE)/360))</f>
        <v>0.51111111111111107</v>
      </c>
      <c r="CK267" s="416">
        <f>IF(OR($W267="Pipeline",$W267="Dropped"),"-",IF($AC267="-","-",IF(OR($AA267="-",$AA267="n/a"),DAYS360(Y267,AC267,TRUE)/360,DAYS360(AA267,AC267,TRUE)/360)))</f>
        <v>6.552777777777778</v>
      </c>
      <c r="CL267" s="416">
        <f>IF(OR($W267="Pipeline",$W267="Dropped"),"-",IF($AC267="-","-",DAYS360(X267,AC267,TRUE)/360))</f>
        <v>7.9861111111111107</v>
      </c>
      <c r="CM267" s="437">
        <f>IF(OR($W267="Pipeline",$W267="Dropped"),"-",IF($AC267="-","-",DAYS360(AB267,AC267,TRUE)/360))</f>
        <v>1.9722222222222223</v>
      </c>
      <c r="CN267" s="344">
        <f>IF(W267="Closed",IF(AC267="-","-",YEAR(AC267)),"-")</f>
        <v>2017</v>
      </c>
      <c r="CO267" s="344" t="str">
        <f>IF(W267="Closed",IF(OR(BE267="S",BE267="MS",BE267="HS"),"S",IF(OR(BE267="U",BE267="MU",BE267="HU"),"U",IF(OR(BE267="NA",BE267="NR",BE267="NV",BE267="?",BE267="#"),"NR","-"))),"-")</f>
        <v>-</v>
      </c>
      <c r="CP267" s="249">
        <v>1</v>
      </c>
      <c r="CQ267" s="414">
        <v>2</v>
      </c>
      <c r="CR267" s="414">
        <v>1</v>
      </c>
      <c r="CS267" s="414">
        <v>0</v>
      </c>
      <c r="CT267" s="414">
        <v>0</v>
      </c>
      <c r="CU267" s="436">
        <v>0</v>
      </c>
      <c r="CV267" s="432" t="str">
        <f>IF(OR(DC267="-",DC267="",DC267="n/a"),"-",HYPERLINK(DC267,"PAD"))</f>
        <v>PAD</v>
      </c>
      <c r="CW267" s="417" t="str">
        <f>IF(OR(DD267="-",DD267="",DD267="n/a"),"-",HYPERLINK(DD267,"ICR"))</f>
        <v>-</v>
      </c>
      <c r="CX267" s="438" t="str">
        <f>IF(OR(DE267="-",DE267="",DE267="n/a"),"-",HYPERLINK(DE267,"IEG"))</f>
        <v>-</v>
      </c>
      <c r="CY267" s="687" t="str">
        <f>IF(OR(DF267="-",DF267="",DF267="n/a"),"-",HYPERLINK(DF267,"PPAR"))</f>
        <v>-</v>
      </c>
      <c r="CZ267" s="665" t="str">
        <f>IF(OR(DG267="-",DG267="",DG267="n/a"),"-",HYPERLINK(DG267,"PCR"))</f>
        <v>-</v>
      </c>
      <c r="DA267" s="665" t="str">
        <f>IF(OR(DH267="-",DH267="",DH267="n/a"),"-",HYPERLINK(DH267,"PP"))</f>
        <v>PP</v>
      </c>
      <c r="DB267" s="688" t="str">
        <f>IF(OR(DI267="-",DI267="",DI267="n/a"),"-",HYPERLINK(DI267,"TA"))</f>
        <v>-</v>
      </c>
      <c r="DC267" s="897" t="s">
        <v>11245</v>
      </c>
      <c r="DD267" s="897" t="s">
        <v>33</v>
      </c>
      <c r="DE267" s="897" t="s">
        <v>33</v>
      </c>
      <c r="DF267" s="897" t="s">
        <v>33</v>
      </c>
      <c r="DG267" s="897" t="s">
        <v>33</v>
      </c>
      <c r="DH267" s="897" t="s">
        <v>13897</v>
      </c>
      <c r="DI267" s="897" t="s">
        <v>33</v>
      </c>
      <c r="DJ267" s="734"/>
    </row>
    <row r="268" spans="1:114" ht="14.1" customHeight="1" x14ac:dyDescent="0.25">
      <c r="A268" s="702">
        <f>ROW()-1</f>
        <v>267</v>
      </c>
      <c r="B268" s="713" t="s">
        <v>7922</v>
      </c>
      <c r="C268" s="711" t="str">
        <f>HYPERLINK(E268,"OP")</f>
        <v>OP</v>
      </c>
      <c r="D268" s="711" t="str">
        <f>HYPERLINK(F268,"Prj")</f>
        <v>Prj</v>
      </c>
      <c r="E268" s="631" t="s">
        <v>8649</v>
      </c>
      <c r="F268" s="413" t="s">
        <v>8650</v>
      </c>
      <c r="G268" s="414" t="s">
        <v>33</v>
      </c>
      <c r="H268" s="414" t="s">
        <v>33</v>
      </c>
      <c r="I268" s="694" t="s">
        <v>33</v>
      </c>
      <c r="J268" s="697" t="s">
        <v>7902</v>
      </c>
      <c r="K268" s="727" t="s">
        <v>33</v>
      </c>
      <c r="L268" s="736" t="s">
        <v>153</v>
      </c>
      <c r="M268" s="697" t="s">
        <v>813</v>
      </c>
      <c r="N268" s="736" t="s">
        <v>18</v>
      </c>
      <c r="O268" s="736" t="s">
        <v>30</v>
      </c>
      <c r="P268" s="1080" t="s">
        <v>36</v>
      </c>
      <c r="Q268" s="1074" t="s">
        <v>33</v>
      </c>
      <c r="R268" s="698" t="s">
        <v>33</v>
      </c>
      <c r="S268" s="1041" t="s">
        <v>33</v>
      </c>
      <c r="T268" s="908" t="s">
        <v>7916</v>
      </c>
      <c r="U268" s="905" t="s">
        <v>13823</v>
      </c>
      <c r="V268" s="905" t="s">
        <v>1415</v>
      </c>
      <c r="W268" s="1068" t="s">
        <v>1773</v>
      </c>
      <c r="X268" s="1064">
        <v>36592</v>
      </c>
      <c r="Y268" s="1066">
        <v>36699</v>
      </c>
      <c r="Z268" s="1046">
        <v>2000</v>
      </c>
      <c r="AA268" s="1064">
        <v>36818</v>
      </c>
      <c r="AB268" s="1065">
        <v>38625</v>
      </c>
      <c r="AC268" s="1066">
        <v>39752</v>
      </c>
      <c r="AD268" s="1049">
        <v>63.3</v>
      </c>
      <c r="AE268" s="746">
        <v>0</v>
      </c>
      <c r="AF268" s="744">
        <v>0</v>
      </c>
      <c r="AG268" s="690">
        <v>63.3</v>
      </c>
      <c r="AH268" s="747" t="s">
        <v>33</v>
      </c>
      <c r="AI268" s="744">
        <v>0</v>
      </c>
      <c r="AJ268" s="1101">
        <v>63.239607679999999</v>
      </c>
      <c r="AK268" s="1102">
        <v>83.638550530000003</v>
      </c>
      <c r="AL268" s="1085"/>
      <c r="AM268" s="632"/>
      <c r="AN268" s="632">
        <v>3</v>
      </c>
      <c r="AO268" s="632"/>
      <c r="AP268" s="632"/>
      <c r="AQ268" s="757"/>
      <c r="AR268" s="778" t="s">
        <v>9216</v>
      </c>
      <c r="AS268" s="784">
        <f>AT268+AU268</f>
        <v>14</v>
      </c>
      <c r="AT268" s="784">
        <v>14</v>
      </c>
      <c r="AU268" s="785">
        <v>0</v>
      </c>
      <c r="AV268" s="734" t="s">
        <v>9217</v>
      </c>
      <c r="AW268" s="697" t="s">
        <v>7444</v>
      </c>
      <c r="AX268" s="697" t="s">
        <v>3547</v>
      </c>
      <c r="AY268" s="823">
        <v>39526</v>
      </c>
      <c r="AZ268" s="736" t="s">
        <v>26</v>
      </c>
      <c r="BA268" s="736" t="s">
        <v>26</v>
      </c>
      <c r="BB268" s="840" t="s">
        <v>22</v>
      </c>
      <c r="BC268" s="841" t="s">
        <v>22</v>
      </c>
      <c r="BD268" s="842" t="s">
        <v>22</v>
      </c>
      <c r="BE268" s="840" t="s">
        <v>22</v>
      </c>
      <c r="BF268" s="841" t="s">
        <v>22</v>
      </c>
      <c r="BG268" s="842" t="s">
        <v>22</v>
      </c>
      <c r="BH268" s="905" t="s">
        <v>13072</v>
      </c>
      <c r="BI268" s="903" t="s">
        <v>4508</v>
      </c>
      <c r="BJ268" s="905" t="s">
        <v>4485</v>
      </c>
      <c r="BK268" s="903" t="s">
        <v>10472</v>
      </c>
      <c r="BL268" s="905" t="s">
        <v>0</v>
      </c>
      <c r="BM268" s="903" t="s">
        <v>0</v>
      </c>
      <c r="BN268" s="905" t="s">
        <v>0</v>
      </c>
      <c r="BO268" s="903" t="s">
        <v>0</v>
      </c>
      <c r="BP268" s="905" t="s">
        <v>0</v>
      </c>
      <c r="BQ268" s="903" t="s">
        <v>0</v>
      </c>
      <c r="BR268" s="909">
        <v>67</v>
      </c>
      <c r="BS268" s="903" t="s">
        <v>4577</v>
      </c>
      <c r="BT268" s="909">
        <v>71</v>
      </c>
      <c r="BU268" s="903" t="s">
        <v>4521</v>
      </c>
      <c r="BV268" s="909">
        <v>78</v>
      </c>
      <c r="BW268" s="903" t="s">
        <v>4511</v>
      </c>
      <c r="BX268" s="909">
        <v>87</v>
      </c>
      <c r="BY268" s="903" t="s">
        <v>4535</v>
      </c>
      <c r="BZ268" s="905" t="s">
        <v>0</v>
      </c>
      <c r="CA268" s="903" t="s">
        <v>4492</v>
      </c>
      <c r="CB268" s="340">
        <v>10</v>
      </c>
      <c r="CC268" s="249">
        <f>IF(ISBLANK(AL268),0,1)</f>
        <v>0</v>
      </c>
      <c r="CD268" s="414">
        <f>IF(ISBLANK(AM268),0,1)</f>
        <v>0</v>
      </c>
      <c r="CE268" s="414">
        <f>IF(ISBLANK(AN268),0,1)</f>
        <v>1</v>
      </c>
      <c r="CF268" s="414">
        <f>IF(ISBLANK(AO268),0,1)</f>
        <v>0</v>
      </c>
      <c r="CG268" s="414">
        <f>IF(ISBLANK(AP268),0,1)</f>
        <v>0</v>
      </c>
      <c r="CH268" s="436">
        <f>IF(ISBLANK(AQ268),0,1)</f>
        <v>0</v>
      </c>
      <c r="CI268" s="435">
        <f>IF($W268="Dropped","-",DAYS360(X268,Y268,TRUE)/360)</f>
        <v>0.29166666666666669</v>
      </c>
      <c r="CJ268" s="416">
        <f>IF(OR($W268="Pipeline",$W268="Dropped"),"-",IF(OR($AA268="-",$AA268="n/a"),"-",DAYS360(Y268,AA268,TRUE)/360))</f>
        <v>0.32500000000000001</v>
      </c>
      <c r="CK268" s="416">
        <f>IF(OR($W268="Pipeline",$W268="Dropped"),"-",IF($AC268="-","-",IF(OR($AA268="-",$AA268="n/a"),DAYS360(Y268,AC268,TRUE)/360,DAYS360(AA268,AC268,TRUE)/360)))</f>
        <v>8.030555555555555</v>
      </c>
      <c r="CL268" s="416">
        <f>IF(OR($W268="Pipeline",$W268="Dropped"),"-",IF($AC268="-","-",DAYS360(X268,AC268,TRUE)/360))</f>
        <v>8.6472222222222221</v>
      </c>
      <c r="CM268" s="437">
        <f>IF(OR($W268="Pipeline",$W268="Dropped"),"-",IF($AC268="-","-",DAYS360(AB268,AC268,TRUE)/360))</f>
        <v>3.0833333333333335</v>
      </c>
      <c r="CN268" s="344">
        <f>IF(W268="Closed",IF(AC268="-","-",YEAR(AC268)),"-")</f>
        <v>2008</v>
      </c>
      <c r="CO268" s="344" t="str">
        <f>IF(W268="Closed",IF(OR(BE268="S",BE268="MS",BE268="HS"),"S",IF(OR(BE268="U",BE268="MU",BE268="HU"),"U",IF(OR(BE268="NA",BE268="NR",BE268="NV",BE268="?",BE268="#"),"NR","-"))),"-")</f>
        <v>S</v>
      </c>
      <c r="CP268" s="249">
        <v>3</v>
      </c>
      <c r="CQ268" s="414">
        <v>2</v>
      </c>
      <c r="CR268" s="414">
        <v>3</v>
      </c>
      <c r="CS268" s="414">
        <v>0</v>
      </c>
      <c r="CT268" s="414">
        <v>0</v>
      </c>
      <c r="CU268" s="436">
        <v>0</v>
      </c>
      <c r="CV268" s="432" t="str">
        <f>IF(OR(DC268="-",DC268="",DC268="n/a"),"-",HYPERLINK(DC268,"PAD"))</f>
        <v>PAD</v>
      </c>
      <c r="CW268" s="417" t="str">
        <f>IF(OR(DD268="-",DD268="",DD268="n/a"),"-",HYPERLINK(DD268,"ICR"))</f>
        <v>ICR</v>
      </c>
      <c r="CX268" s="438" t="str">
        <f>IF(OR(DE268="-",DE268="",DE268="n/a"),"-",HYPERLINK(DE268,"IEG"))</f>
        <v>IEG</v>
      </c>
      <c r="CY268" s="687" t="str">
        <f>IF(OR(DF268="-",DF268="",DF268="n/a"),"-",HYPERLINK(DF268,"PPAR"))</f>
        <v>-</v>
      </c>
      <c r="CZ268" s="665" t="str">
        <f>IF(OR(DG268="-",DG268="",DG268="n/a"),"-",HYPERLINK(DG268,"PCR"))</f>
        <v>-</v>
      </c>
      <c r="DA268" s="665" t="str">
        <f>IF(OR(DH268="-",DH268="",DH268="n/a"),"-",HYPERLINK(DH268,"PP"))</f>
        <v>-</v>
      </c>
      <c r="DB268" s="688" t="str">
        <f>IF(OR(DI268="-",DI268="",DI268="n/a"),"-",HYPERLINK(DI268,"TA"))</f>
        <v>-</v>
      </c>
      <c r="DC268" s="897" t="s">
        <v>11246</v>
      </c>
      <c r="DD268" s="897" t="s">
        <v>11247</v>
      </c>
      <c r="DE268" s="897" t="s">
        <v>11248</v>
      </c>
      <c r="DF268" s="897" t="s">
        <v>33</v>
      </c>
      <c r="DG268" s="897" t="s">
        <v>33</v>
      </c>
      <c r="DH268" s="897" t="s">
        <v>33</v>
      </c>
      <c r="DI268" s="897" t="s">
        <v>33</v>
      </c>
      <c r="DJ268" s="734"/>
    </row>
    <row r="269" spans="1:114" ht="14.1" customHeight="1" x14ac:dyDescent="0.25">
      <c r="A269" s="703">
        <f>ROW()-1</f>
        <v>268</v>
      </c>
      <c r="B269" s="710" t="s">
        <v>812</v>
      </c>
      <c r="C269" s="711" t="str">
        <f>HYPERLINK(E269,"OP")</f>
        <v>OP</v>
      </c>
      <c r="D269" s="711" t="str">
        <f>HYPERLINK(F269,"Prj")</f>
        <v>Prj</v>
      </c>
      <c r="E269" s="704" t="s">
        <v>6214</v>
      </c>
      <c r="F269" s="415" t="s">
        <v>6215</v>
      </c>
      <c r="G269" s="414" t="s">
        <v>33</v>
      </c>
      <c r="H269" s="414" t="s">
        <v>33</v>
      </c>
      <c r="I269" s="694" t="s">
        <v>33</v>
      </c>
      <c r="J269" s="686" t="s">
        <v>814</v>
      </c>
      <c r="K269" s="199" t="s">
        <v>33</v>
      </c>
      <c r="L269" s="693" t="s">
        <v>153</v>
      </c>
      <c r="M269" s="696" t="s">
        <v>813</v>
      </c>
      <c r="N269" s="732" t="s">
        <v>18</v>
      </c>
      <c r="O269" s="732" t="s">
        <v>71</v>
      </c>
      <c r="P269" s="1080" t="s">
        <v>1763</v>
      </c>
      <c r="Q269" s="1074" t="s">
        <v>33</v>
      </c>
      <c r="R269" s="698" t="s">
        <v>33</v>
      </c>
      <c r="S269" s="907" t="s">
        <v>3725</v>
      </c>
      <c r="T269" s="908" t="s">
        <v>3574</v>
      </c>
      <c r="U269" s="905" t="s">
        <v>13823</v>
      </c>
      <c r="V269" s="905" t="s">
        <v>10388</v>
      </c>
      <c r="W269" s="1068" t="s">
        <v>1773</v>
      </c>
      <c r="X269" s="1064">
        <v>36487</v>
      </c>
      <c r="Y269" s="1066">
        <v>36774</v>
      </c>
      <c r="Z269" s="1046">
        <v>2001</v>
      </c>
      <c r="AA269" s="1064">
        <v>36901</v>
      </c>
      <c r="AB269" s="1065">
        <v>38077</v>
      </c>
      <c r="AC269" s="1066">
        <v>38077</v>
      </c>
      <c r="AD269" s="638">
        <v>14.387798999999999</v>
      </c>
      <c r="AE269" s="639">
        <v>0</v>
      </c>
      <c r="AF269" s="744">
        <v>0</v>
      </c>
      <c r="AG269" s="690">
        <v>14.387798999999999</v>
      </c>
      <c r="AH269" s="747" t="s">
        <v>33</v>
      </c>
      <c r="AI269" s="744">
        <v>0</v>
      </c>
      <c r="AJ269" s="1099">
        <v>13.104200000000001</v>
      </c>
      <c r="AK269" s="1100">
        <v>7.7076921299999999</v>
      </c>
      <c r="AL269" s="646"/>
      <c r="AM269" s="647"/>
      <c r="AN269" s="647">
        <v>2</v>
      </c>
      <c r="AO269" s="647"/>
      <c r="AP269" s="647"/>
      <c r="AQ269" s="648"/>
      <c r="AR269" s="779" t="s">
        <v>4122</v>
      </c>
      <c r="AS269" s="781">
        <f>AT269+AU269</f>
        <v>2.31</v>
      </c>
      <c r="AT269" s="781">
        <v>1.95</v>
      </c>
      <c r="AU269" s="782">
        <v>0.36</v>
      </c>
      <c r="AV269" s="686" t="s">
        <v>4123</v>
      </c>
      <c r="AW269" s="686" t="s">
        <v>2015</v>
      </c>
      <c r="AX269" s="686" t="s">
        <v>1901</v>
      </c>
      <c r="AY269" s="819">
        <v>37938</v>
      </c>
      <c r="AZ269" s="721" t="s">
        <v>112</v>
      </c>
      <c r="BA269" s="828" t="s">
        <v>37</v>
      </c>
      <c r="BB269" s="625" t="s">
        <v>112</v>
      </c>
      <c r="BC269" s="626" t="s">
        <v>112</v>
      </c>
      <c r="BD269" s="633" t="s">
        <v>33</v>
      </c>
      <c r="BE269" s="625" t="s">
        <v>112</v>
      </c>
      <c r="BF269" s="626" t="s">
        <v>112</v>
      </c>
      <c r="BG269" s="633" t="s">
        <v>112</v>
      </c>
      <c r="BH269" s="905" t="s">
        <v>4493</v>
      </c>
      <c r="BI269" s="903" t="s">
        <v>4705</v>
      </c>
      <c r="BJ269" s="905" t="s">
        <v>4515</v>
      </c>
      <c r="BK269" s="903" t="s">
        <v>4704</v>
      </c>
      <c r="BL269" s="905" t="s">
        <v>4503</v>
      </c>
      <c r="BM269" s="903" t="s">
        <v>4703</v>
      </c>
      <c r="BN269" s="905" t="s">
        <v>4485</v>
      </c>
      <c r="BO269" s="903" t="s">
        <v>10472</v>
      </c>
      <c r="BP269" s="905" t="s">
        <v>4525</v>
      </c>
      <c r="BQ269" s="903" t="s">
        <v>10476</v>
      </c>
      <c r="BR269" s="909">
        <v>65</v>
      </c>
      <c r="BS269" s="903" t="s">
        <v>4509</v>
      </c>
      <c r="BT269" s="909">
        <v>25</v>
      </c>
      <c r="BU269" s="903" t="s">
        <v>4489</v>
      </c>
      <c r="BV269" s="909">
        <v>54</v>
      </c>
      <c r="BW269" s="903" t="s">
        <v>4553</v>
      </c>
      <c r="BX269" s="909">
        <v>61</v>
      </c>
      <c r="BY269" s="903" t="s">
        <v>4524</v>
      </c>
      <c r="BZ269" s="905" t="s">
        <v>0</v>
      </c>
      <c r="CA269" s="903" t="s">
        <v>4492</v>
      </c>
      <c r="CB269" s="340">
        <v>10</v>
      </c>
      <c r="CC269" s="249">
        <f>IF(ISBLANK(AL269),0,1)</f>
        <v>0</v>
      </c>
      <c r="CD269" s="414">
        <f>IF(ISBLANK(AM269),0,1)</f>
        <v>0</v>
      </c>
      <c r="CE269" s="414">
        <f>IF(ISBLANK(AN269),0,1)</f>
        <v>1</v>
      </c>
      <c r="CF269" s="414">
        <f>IF(ISBLANK(AO269),0,1)</f>
        <v>0</v>
      </c>
      <c r="CG269" s="414">
        <f>IF(ISBLANK(AP269),0,1)</f>
        <v>0</v>
      </c>
      <c r="CH269" s="436">
        <f>IF(ISBLANK(AQ269),0,1)</f>
        <v>0</v>
      </c>
      <c r="CI269" s="435">
        <f>IF($W269="Dropped","-",DAYS360(X269,Y269,TRUE)/360)</f>
        <v>0.78333333333333333</v>
      </c>
      <c r="CJ269" s="416">
        <f>IF(OR($W269="Pipeline",$W269="Dropped"),"-",IF(OR($AA269="-",$AA269="n/a"),"-",DAYS360(Y269,AA269,TRUE)/360))</f>
        <v>0.34722222222222221</v>
      </c>
      <c r="CK269" s="416">
        <f>IF(OR($W269="Pipeline",$W269="Dropped"),"-",IF($AC269="-","-",IF(OR($AA269="-",$AA269="n/a"),DAYS360(Y269,AC269,TRUE)/360,DAYS360(AA269,AC269,TRUE)/360)))</f>
        <v>3.2222222222222223</v>
      </c>
      <c r="CL269" s="416">
        <f>IF(OR($W269="Pipeline",$W269="Dropped"),"-",IF($AC269="-","-",DAYS360(X269,AC269,TRUE)/360))</f>
        <v>4.3527777777777779</v>
      </c>
      <c r="CM269" s="437">
        <f>IF(OR($W269="Pipeline",$W269="Dropped"),"-",IF($AC269="-","-",DAYS360(AB269,AC269,TRUE)/360))</f>
        <v>0</v>
      </c>
      <c r="CN269" s="344">
        <f>IF(W269="Closed",IF(AC269="-","-",YEAR(AC269)),"-")</f>
        <v>2004</v>
      </c>
      <c r="CO269" s="344" t="str">
        <f>IF(W269="Closed",IF(OR(BE269="S",BE269="MS",BE269="HS"),"S",IF(OR(BE269="U",BE269="MU",BE269="HU"),"U",IF(OR(BE269="NA",BE269="NR",BE269="NV",BE269="?",BE269="#"),"NR","-"))),"-")</f>
        <v>U</v>
      </c>
      <c r="CP269" s="249">
        <v>1</v>
      </c>
      <c r="CQ269" s="414">
        <v>1</v>
      </c>
      <c r="CR269" s="414">
        <v>7</v>
      </c>
      <c r="CS269" s="414">
        <v>0</v>
      </c>
      <c r="CT269" s="414">
        <v>0</v>
      </c>
      <c r="CU269" s="436">
        <v>0</v>
      </c>
      <c r="CV269" s="432" t="str">
        <f>IF(OR(DC269="-",DC269="",DC269="n/a"),"-",HYPERLINK(DC269,"PAD"))</f>
        <v>PAD</v>
      </c>
      <c r="CW269" s="417" t="str">
        <f>IF(OR(DD269="-",DD269="",DD269="n/a"),"-",HYPERLINK(DD269,"ICR"))</f>
        <v>ICR</v>
      </c>
      <c r="CX269" s="438" t="str">
        <f>IF(OR(DE269="-",DE269="",DE269="n/a"),"-",HYPERLINK(DE269,"IEG"))</f>
        <v>IEG</v>
      </c>
      <c r="CY269" s="687" t="str">
        <f>IF(OR(DF269="-",DF269="",DF269="n/a"),"-",HYPERLINK(DF269,"PPAR"))</f>
        <v>-</v>
      </c>
      <c r="CZ269" s="665" t="str">
        <f>IF(OR(DG269="-",DG269="",DG269="n/a"),"-",HYPERLINK(DG269,"PCR"))</f>
        <v>-</v>
      </c>
      <c r="DA269" s="665" t="str">
        <f>IF(OR(DH269="-",DH269="",DH269="n/a"),"-",HYPERLINK(DH269,"PP"))</f>
        <v>-</v>
      </c>
      <c r="DB269" s="688" t="str">
        <f>IF(OR(DI269="-",DI269="",DI269="n/a"),"-",HYPERLINK(DI269,"TA"))</f>
        <v>-</v>
      </c>
      <c r="DC269" s="897" t="s">
        <v>11249</v>
      </c>
      <c r="DD269" s="897" t="s">
        <v>11250</v>
      </c>
      <c r="DE269" s="897" t="s">
        <v>11251</v>
      </c>
      <c r="DF269" s="897" t="s">
        <v>33</v>
      </c>
      <c r="DG269" s="897" t="s">
        <v>33</v>
      </c>
      <c r="DH269" s="897" t="s">
        <v>33</v>
      </c>
      <c r="DI269" s="897" t="s">
        <v>33</v>
      </c>
      <c r="DJ269" s="734"/>
    </row>
    <row r="270" spans="1:114" ht="14.1" customHeight="1" x14ac:dyDescent="0.25">
      <c r="A270" s="702">
        <f>ROW()-1</f>
        <v>269</v>
      </c>
      <c r="B270" s="710" t="s">
        <v>854</v>
      </c>
      <c r="C270" s="711" t="str">
        <f>HYPERLINK(E270,"OP")</f>
        <v>OP</v>
      </c>
      <c r="D270" s="711" t="str">
        <f>HYPERLINK(F270,"Prj")</f>
        <v>Prj</v>
      </c>
      <c r="E270" s="704" t="s">
        <v>6216</v>
      </c>
      <c r="F270" s="415" t="s">
        <v>6217</v>
      </c>
      <c r="G270" s="414" t="s">
        <v>33</v>
      </c>
      <c r="H270" s="414" t="s">
        <v>33</v>
      </c>
      <c r="I270" s="694" t="s">
        <v>33</v>
      </c>
      <c r="J270" s="686" t="s">
        <v>855</v>
      </c>
      <c r="K270" s="199" t="s">
        <v>33</v>
      </c>
      <c r="L270" s="693" t="s">
        <v>153</v>
      </c>
      <c r="M270" s="696" t="s">
        <v>353</v>
      </c>
      <c r="N270" s="732" t="s">
        <v>18</v>
      </c>
      <c r="O270" s="732" t="s">
        <v>71</v>
      </c>
      <c r="P270" s="1080" t="s">
        <v>1763</v>
      </c>
      <c r="Q270" s="1074" t="s">
        <v>33</v>
      </c>
      <c r="R270" s="698" t="s">
        <v>3888</v>
      </c>
      <c r="S270" s="907" t="s">
        <v>3725</v>
      </c>
      <c r="T270" s="908" t="s">
        <v>3679</v>
      </c>
      <c r="U270" s="905" t="s">
        <v>13822</v>
      </c>
      <c r="V270" s="905" t="s">
        <v>10388</v>
      </c>
      <c r="W270" s="1068" t="s">
        <v>1773</v>
      </c>
      <c r="X270" s="1064">
        <v>36333</v>
      </c>
      <c r="Y270" s="1066">
        <v>36970</v>
      </c>
      <c r="Z270" s="1046">
        <v>2001</v>
      </c>
      <c r="AA270" s="1064">
        <v>37228</v>
      </c>
      <c r="AB270" s="1065">
        <v>38533</v>
      </c>
      <c r="AC270" s="1066">
        <v>39629</v>
      </c>
      <c r="AD270" s="638">
        <v>0</v>
      </c>
      <c r="AE270" s="639">
        <v>25.9</v>
      </c>
      <c r="AF270" s="744">
        <v>0</v>
      </c>
      <c r="AG270" s="690">
        <v>25.9</v>
      </c>
      <c r="AH270" s="747">
        <v>0</v>
      </c>
      <c r="AI270" s="744">
        <v>0</v>
      </c>
      <c r="AJ270" s="1099">
        <v>25.9</v>
      </c>
      <c r="AK270" s="1100">
        <v>28.765189549999999</v>
      </c>
      <c r="AL270" s="646"/>
      <c r="AM270" s="647"/>
      <c r="AN270" s="647">
        <v>2</v>
      </c>
      <c r="AO270" s="647"/>
      <c r="AP270" s="647"/>
      <c r="AQ270" s="648"/>
      <c r="AR270" s="779" t="s">
        <v>4124</v>
      </c>
      <c r="AS270" s="781">
        <f>AT270+AU270</f>
        <v>0.77</v>
      </c>
      <c r="AT270" s="781">
        <v>0.77</v>
      </c>
      <c r="AU270" s="782">
        <v>0</v>
      </c>
      <c r="AV270" s="686" t="s">
        <v>4125</v>
      </c>
      <c r="AW270" s="686" t="s">
        <v>2000</v>
      </c>
      <c r="AX270" s="686" t="s">
        <v>1902</v>
      </c>
      <c r="AY270" s="819">
        <v>39486</v>
      </c>
      <c r="AZ270" s="721" t="s">
        <v>26</v>
      </c>
      <c r="BA270" s="721" t="s">
        <v>26</v>
      </c>
      <c r="BB270" s="625" t="s">
        <v>26</v>
      </c>
      <c r="BC270" s="626" t="s">
        <v>26</v>
      </c>
      <c r="BD270" s="633" t="s">
        <v>26</v>
      </c>
      <c r="BE270" s="625" t="s">
        <v>22</v>
      </c>
      <c r="BF270" s="626" t="s">
        <v>22</v>
      </c>
      <c r="BG270" s="633" t="s">
        <v>22</v>
      </c>
      <c r="BH270" s="905" t="s">
        <v>4485</v>
      </c>
      <c r="BI270" s="903" t="s">
        <v>10472</v>
      </c>
      <c r="BJ270" s="905" t="s">
        <v>4503</v>
      </c>
      <c r="BK270" s="903" t="s">
        <v>4703</v>
      </c>
      <c r="BL270" s="905" t="s">
        <v>4515</v>
      </c>
      <c r="BM270" s="903" t="s">
        <v>4704</v>
      </c>
      <c r="BN270" s="905" t="s">
        <v>4493</v>
      </c>
      <c r="BO270" s="903" t="s">
        <v>4705</v>
      </c>
      <c r="BP270" s="905" t="s">
        <v>4525</v>
      </c>
      <c r="BQ270" s="903" t="s">
        <v>10476</v>
      </c>
      <c r="BR270" s="909">
        <v>65</v>
      </c>
      <c r="BS270" s="903" t="s">
        <v>4509</v>
      </c>
      <c r="BT270" s="909">
        <v>51</v>
      </c>
      <c r="BU270" s="903" t="s">
        <v>4520</v>
      </c>
      <c r="BV270" s="909">
        <v>61</v>
      </c>
      <c r="BW270" s="903" t="s">
        <v>4524</v>
      </c>
      <c r="BX270" s="905" t="s">
        <v>0</v>
      </c>
      <c r="BY270" s="903" t="s">
        <v>4492</v>
      </c>
      <c r="BZ270" s="905" t="s">
        <v>0</v>
      </c>
      <c r="CA270" s="903" t="s">
        <v>4492</v>
      </c>
      <c r="CB270" s="340">
        <v>10</v>
      </c>
      <c r="CC270" s="249">
        <f>IF(ISBLANK(AL270),0,1)</f>
        <v>0</v>
      </c>
      <c r="CD270" s="414">
        <f>IF(ISBLANK(AM270),0,1)</f>
        <v>0</v>
      </c>
      <c r="CE270" s="414">
        <f>IF(ISBLANK(AN270),0,1)</f>
        <v>1</v>
      </c>
      <c r="CF270" s="414">
        <f>IF(ISBLANK(AO270),0,1)</f>
        <v>0</v>
      </c>
      <c r="CG270" s="414">
        <f>IF(ISBLANK(AP270),0,1)</f>
        <v>0</v>
      </c>
      <c r="CH270" s="436">
        <f>IF(ISBLANK(AQ270),0,1)</f>
        <v>0</v>
      </c>
      <c r="CI270" s="435">
        <f>IF($W270="Dropped","-",DAYS360(X270,Y270,TRUE)/360)</f>
        <v>1.7444444444444445</v>
      </c>
      <c r="CJ270" s="416">
        <f>IF(OR($W270="Pipeline",$W270="Dropped"),"-",IF(OR($AA270="-",$AA270="n/a"),"-",DAYS360(Y270,AA270,TRUE)/360))</f>
        <v>0.70277777777777772</v>
      </c>
      <c r="CK270" s="416">
        <f>IF(OR($W270="Pipeline",$W270="Dropped"),"-",IF($AC270="-","-",IF(OR($AA270="-",$AA270="n/a"),DAYS360(Y270,AC270,TRUE)/360,DAYS360(AA270,AC270,TRUE)/360)))</f>
        <v>6.5750000000000002</v>
      </c>
      <c r="CL270" s="416">
        <f>IF(OR($W270="Pipeline",$W270="Dropped"),"-",IF($AC270="-","-",DAYS360(X270,AC270,TRUE)/360))</f>
        <v>9.0222222222222221</v>
      </c>
      <c r="CM270" s="437">
        <f>IF(OR($W270="Pipeline",$W270="Dropped"),"-",IF($AC270="-","-",DAYS360(AB270,AC270,TRUE)/360))</f>
        <v>3</v>
      </c>
      <c r="CN270" s="344">
        <f>IF(W270="Closed",IF(AC270="-","-",YEAR(AC270)),"-")</f>
        <v>2008</v>
      </c>
      <c r="CO270" s="344" t="str">
        <f>IF(W270="Closed",IF(OR(BE270="S",BE270="MS",BE270="HS"),"S",IF(OR(BE270="U",BE270="MU",BE270="HU"),"U",IF(OR(BE270="NA",BE270="NR",BE270="NV",BE270="?",BE270="#"),"NR","-"))),"-")</f>
        <v>S</v>
      </c>
      <c r="CP270" s="249">
        <v>2</v>
      </c>
      <c r="CQ270" s="414">
        <v>0</v>
      </c>
      <c r="CR270" s="414">
        <v>4</v>
      </c>
      <c r="CS270" s="414">
        <v>0</v>
      </c>
      <c r="CT270" s="414">
        <v>0</v>
      </c>
      <c r="CU270" s="436">
        <v>0</v>
      </c>
      <c r="CV270" s="432" t="str">
        <f>IF(OR(DC270="-",DC270="",DC270="n/a"),"-",HYPERLINK(DC270,"PAD"))</f>
        <v>PAD</v>
      </c>
      <c r="CW270" s="417" t="str">
        <f>IF(OR(DD270="-",DD270="",DD270="n/a"),"-",HYPERLINK(DD270,"ICR"))</f>
        <v>ICR</v>
      </c>
      <c r="CX270" s="438" t="str">
        <f>IF(OR(DE270="-",DE270="",DE270="n/a"),"-",HYPERLINK(DE270,"IEG"))</f>
        <v>IEG</v>
      </c>
      <c r="CY270" s="687" t="str">
        <f>IF(OR(DF270="-",DF270="",DF270="n/a"),"-",HYPERLINK(DF270,"PPAR"))</f>
        <v>-</v>
      </c>
      <c r="CZ270" s="665" t="str">
        <f>IF(OR(DG270="-",DG270="",DG270="n/a"),"-",HYPERLINK(DG270,"PCR"))</f>
        <v>-</v>
      </c>
      <c r="DA270" s="665" t="str">
        <f>IF(OR(DH270="-",DH270="",DH270="n/a"),"-",HYPERLINK(DH270,"PP"))</f>
        <v>-</v>
      </c>
      <c r="DB270" s="688" t="str">
        <f>IF(OR(DI270="-",DI270="",DI270="n/a"),"-",HYPERLINK(DI270,"TA"))</f>
        <v>-</v>
      </c>
      <c r="DC270" s="897" t="s">
        <v>11252</v>
      </c>
      <c r="DD270" s="897" t="s">
        <v>11253</v>
      </c>
      <c r="DE270" s="897" t="s">
        <v>11254</v>
      </c>
      <c r="DF270" s="897" t="s">
        <v>33</v>
      </c>
      <c r="DG270" s="897" t="s">
        <v>33</v>
      </c>
      <c r="DH270" s="897" t="s">
        <v>33</v>
      </c>
      <c r="DI270" s="897" t="s">
        <v>33</v>
      </c>
      <c r="DJ270" s="806"/>
    </row>
    <row r="271" spans="1:114" ht="14.1" customHeight="1" x14ac:dyDescent="0.25">
      <c r="A271" s="702">
        <f>ROW()-1</f>
        <v>270</v>
      </c>
      <c r="B271" s="713" t="s">
        <v>9419</v>
      </c>
      <c r="C271" s="711" t="str">
        <f>HYPERLINK(E271,"OP")</f>
        <v>OP</v>
      </c>
      <c r="D271" s="711" t="str">
        <f>HYPERLINK(F271,"Prj")</f>
        <v>Prj</v>
      </c>
      <c r="E271" s="705" t="s">
        <v>9754</v>
      </c>
      <c r="F271" s="424" t="s">
        <v>9755</v>
      </c>
      <c r="G271" s="414" t="s">
        <v>33</v>
      </c>
      <c r="H271" s="414" t="s">
        <v>33</v>
      </c>
      <c r="I271" s="694" t="s">
        <v>33</v>
      </c>
      <c r="J271" s="695" t="s">
        <v>9586</v>
      </c>
      <c r="K271" s="727" t="s">
        <v>33</v>
      </c>
      <c r="L271" s="735" t="s">
        <v>153</v>
      </c>
      <c r="M271" s="695" t="s">
        <v>7909</v>
      </c>
      <c r="N271" s="735" t="s">
        <v>18</v>
      </c>
      <c r="O271" s="735" t="s">
        <v>30</v>
      </c>
      <c r="P271" s="1080" t="s">
        <v>1743</v>
      </c>
      <c r="Q271" s="1074" t="s">
        <v>33</v>
      </c>
      <c r="R271" s="698" t="s">
        <v>33</v>
      </c>
      <c r="S271" s="1041" t="s">
        <v>33</v>
      </c>
      <c r="T271" s="908" t="s">
        <v>9553</v>
      </c>
      <c r="U271" s="905" t="s">
        <v>13823</v>
      </c>
      <c r="V271" s="905" t="s">
        <v>1416</v>
      </c>
      <c r="W271" s="1068" t="s">
        <v>1773</v>
      </c>
      <c r="X271" s="1064">
        <v>36209</v>
      </c>
      <c r="Y271" s="1066">
        <v>36333</v>
      </c>
      <c r="Z271" s="1046">
        <v>1999</v>
      </c>
      <c r="AA271" s="1064">
        <v>36572</v>
      </c>
      <c r="AB271" s="1065">
        <v>38533</v>
      </c>
      <c r="AC271" s="1066">
        <v>38533</v>
      </c>
      <c r="AD271" s="1051">
        <v>15</v>
      </c>
      <c r="AE271" s="639">
        <v>0</v>
      </c>
      <c r="AF271" s="744">
        <v>0</v>
      </c>
      <c r="AG271" s="690">
        <v>15</v>
      </c>
      <c r="AH271" s="747" t="s">
        <v>33</v>
      </c>
      <c r="AI271" s="744">
        <v>0</v>
      </c>
      <c r="AJ271" s="1103">
        <v>13.703966619999999</v>
      </c>
      <c r="AK271" s="1104">
        <v>12.9490447</v>
      </c>
      <c r="AL271" s="646"/>
      <c r="AM271" s="647"/>
      <c r="AN271" s="647">
        <v>6</v>
      </c>
      <c r="AO271" s="647"/>
      <c r="AP271" s="647"/>
      <c r="AQ271" s="648"/>
      <c r="AR271" s="778" t="s">
        <v>9920</v>
      </c>
      <c r="AS271" s="649">
        <f>AT271+AU271</f>
        <v>15.100000000000001</v>
      </c>
      <c r="AT271" s="649">
        <v>3.8</v>
      </c>
      <c r="AU271" s="650">
        <v>11.3</v>
      </c>
      <c r="AV271" s="686" t="s">
        <v>9917</v>
      </c>
      <c r="AW271" s="695" t="s">
        <v>9587</v>
      </c>
      <c r="AX271" s="695" t="s">
        <v>9588</v>
      </c>
      <c r="AY271" s="822">
        <v>38562</v>
      </c>
      <c r="AZ271" s="735" t="s">
        <v>26</v>
      </c>
      <c r="BA271" s="735" t="s">
        <v>26</v>
      </c>
      <c r="BB271" s="843" t="s">
        <v>26</v>
      </c>
      <c r="BC271" s="844" t="s">
        <v>26</v>
      </c>
      <c r="BD271" s="846" t="s">
        <v>33</v>
      </c>
      <c r="BE271" s="843" t="s">
        <v>26</v>
      </c>
      <c r="BF271" s="844" t="s">
        <v>26</v>
      </c>
      <c r="BG271" s="845" t="s">
        <v>26</v>
      </c>
      <c r="BH271" s="905" t="s">
        <v>4485</v>
      </c>
      <c r="BI271" s="903" t="s">
        <v>10472</v>
      </c>
      <c r="BJ271" s="905" t="s">
        <v>4487</v>
      </c>
      <c r="BK271" s="903" t="s">
        <v>4683</v>
      </c>
      <c r="BL271" s="905" t="s">
        <v>0</v>
      </c>
      <c r="BM271" s="903" t="s">
        <v>0</v>
      </c>
      <c r="BN271" s="905" t="s">
        <v>0</v>
      </c>
      <c r="BO271" s="903" t="s">
        <v>0</v>
      </c>
      <c r="BP271" s="905" t="s">
        <v>0</v>
      </c>
      <c r="BQ271" s="903" t="s">
        <v>0</v>
      </c>
      <c r="BR271" s="909">
        <v>36</v>
      </c>
      <c r="BS271" s="903" t="s">
        <v>4565</v>
      </c>
      <c r="BT271" s="909">
        <v>83</v>
      </c>
      <c r="BU271" s="903" t="s">
        <v>4600</v>
      </c>
      <c r="BV271" s="909">
        <v>34</v>
      </c>
      <c r="BW271" s="903" t="s">
        <v>4491</v>
      </c>
      <c r="BX271" s="909">
        <v>28</v>
      </c>
      <c r="BY271" s="903" t="s">
        <v>4500</v>
      </c>
      <c r="BZ271" s="905" t="s">
        <v>0</v>
      </c>
      <c r="CA271" s="903" t="s">
        <v>4492</v>
      </c>
      <c r="CB271" s="340">
        <v>50</v>
      </c>
      <c r="CC271" s="249">
        <f>IF(ISBLANK(AL271),0,1)</f>
        <v>0</v>
      </c>
      <c r="CD271" s="414">
        <f>IF(ISBLANK(AM271),0,1)</f>
        <v>0</v>
      </c>
      <c r="CE271" s="414">
        <f>IF(ISBLANK(AN271),0,1)</f>
        <v>1</v>
      </c>
      <c r="CF271" s="414">
        <f>IF(ISBLANK(AO271),0,1)</f>
        <v>0</v>
      </c>
      <c r="CG271" s="414">
        <f>IF(ISBLANK(AP271),0,1)</f>
        <v>0</v>
      </c>
      <c r="CH271" s="436">
        <f>IF(ISBLANK(AQ271),0,1)</f>
        <v>0</v>
      </c>
      <c r="CI271" s="435">
        <f>IF($W271="Dropped","-",DAYS360(X271,Y271,TRUE)/360)</f>
        <v>0.34444444444444444</v>
      </c>
      <c r="CJ271" s="416">
        <f>IF(OR($W271="Pipeline",$W271="Dropped"),"-",IF(OR($AA271="-",$AA271="n/a"),"-",DAYS360(Y271,AA271,TRUE)/360))</f>
        <v>0.65</v>
      </c>
      <c r="CK271" s="416">
        <f>IF(OR($W271="Pipeline",$W271="Dropped"),"-",IF($AC271="-","-",IF(OR($AA271="-",$AA271="n/a"),DAYS360(Y271,AC271,TRUE)/360,DAYS360(AA271,AC271,TRUE)/360)))</f>
        <v>5.3722222222222218</v>
      </c>
      <c r="CL271" s="416">
        <f>IF(OR($W271="Pipeline",$W271="Dropped"),"-",IF($AC271="-","-",DAYS360(X271,AC271,TRUE)/360))</f>
        <v>6.3666666666666663</v>
      </c>
      <c r="CM271" s="437">
        <f>IF(OR($W271="Pipeline",$W271="Dropped"),"-",IF($AC271="-","-",DAYS360(AB271,AC271,TRUE)/360))</f>
        <v>0</v>
      </c>
      <c r="CN271" s="344">
        <f>IF(W271="Closed",IF(AC271="-","-",YEAR(AC271)),"-")</f>
        <v>2005</v>
      </c>
      <c r="CO271" s="344" t="str">
        <f>IF(W271="Closed",IF(OR(BE271="S",BE271="MS",BE271="HS"),"S",IF(OR(BE271="U",BE271="MU",BE271="HU"),"U",IF(OR(BE271="NA",BE271="NR",BE271="NV",BE271="?",BE271="#"),"NR","-"))),"-")</f>
        <v>S</v>
      </c>
      <c r="CP271" s="249">
        <v>7</v>
      </c>
      <c r="CQ271" s="414">
        <v>0</v>
      </c>
      <c r="CR271" s="414">
        <v>6</v>
      </c>
      <c r="CS271" s="414">
        <v>2</v>
      </c>
      <c r="CT271" s="414">
        <v>0</v>
      </c>
      <c r="CU271" s="436">
        <v>0</v>
      </c>
      <c r="CV271" s="432" t="str">
        <f>IF(OR(DC271="-",DC271="",DC271="n/a"),"-",HYPERLINK(DC271,"PAD"))</f>
        <v>PAD</v>
      </c>
      <c r="CW271" s="417" t="str">
        <f>IF(OR(DD271="-",DD271="",DD271="n/a"),"-",HYPERLINK(DD271,"ICR"))</f>
        <v>ICR</v>
      </c>
      <c r="CX271" s="438" t="str">
        <f>IF(OR(DE271="-",DE271="",DE271="n/a"),"-",HYPERLINK(DE271,"IEG"))</f>
        <v>IEG</v>
      </c>
      <c r="CY271" s="687" t="str">
        <f>IF(OR(DF271="-",DF271="",DF271="n/a"),"-",HYPERLINK(DF271,"PPAR"))</f>
        <v>PPAR</v>
      </c>
      <c r="CZ271" s="665" t="str">
        <f>IF(OR(DG271="-",DG271="",DG271="n/a"),"-",HYPERLINK(DG271,"PCR"))</f>
        <v>-</v>
      </c>
      <c r="DA271" s="665" t="str">
        <f>IF(OR(DH271="-",DH271="",DH271="n/a"),"-",HYPERLINK(DH271,"PP"))</f>
        <v>-</v>
      </c>
      <c r="DB271" s="688" t="str">
        <f>IF(OR(DI271="-",DI271="",DI271="n/a"),"-",HYPERLINK(DI271,"TA"))</f>
        <v>-</v>
      </c>
      <c r="DC271" s="897" t="s">
        <v>11255</v>
      </c>
      <c r="DD271" s="897" t="s">
        <v>11256</v>
      </c>
      <c r="DE271" s="897" t="s">
        <v>11257</v>
      </c>
      <c r="DF271" s="897" t="s">
        <v>11258</v>
      </c>
      <c r="DG271" s="897" t="s">
        <v>33</v>
      </c>
      <c r="DH271" s="897" t="s">
        <v>33</v>
      </c>
      <c r="DI271" s="897" t="s">
        <v>33</v>
      </c>
      <c r="DJ271" s="734"/>
    </row>
    <row r="272" spans="1:114" ht="14.1" customHeight="1" x14ac:dyDescent="0.25">
      <c r="A272" s="703">
        <f>ROW()-1</f>
        <v>271</v>
      </c>
      <c r="B272" s="712" t="s">
        <v>2761</v>
      </c>
      <c r="C272" s="711" t="str">
        <f>HYPERLINK(E272,"OP")</f>
        <v>OP</v>
      </c>
      <c r="D272" s="711" t="str">
        <f>HYPERLINK(F272,"Prj")</f>
        <v>Prj</v>
      </c>
      <c r="E272" s="704" t="s">
        <v>6218</v>
      </c>
      <c r="F272" s="415" t="s">
        <v>6219</v>
      </c>
      <c r="G272" s="414" t="s">
        <v>2789</v>
      </c>
      <c r="H272" s="414" t="s">
        <v>33</v>
      </c>
      <c r="I272" s="694" t="s">
        <v>33</v>
      </c>
      <c r="J272" s="686" t="s">
        <v>346</v>
      </c>
      <c r="K272" s="199" t="s">
        <v>33</v>
      </c>
      <c r="L272" s="693" t="s">
        <v>153</v>
      </c>
      <c r="M272" s="696" t="s">
        <v>154</v>
      </c>
      <c r="N272" s="693" t="s">
        <v>18</v>
      </c>
      <c r="O272" s="693" t="s">
        <v>30</v>
      </c>
      <c r="P272" s="1080" t="s">
        <v>19</v>
      </c>
      <c r="Q272" s="1074" t="s">
        <v>33</v>
      </c>
      <c r="R272" s="698" t="s">
        <v>3888</v>
      </c>
      <c r="S272" s="1041" t="s">
        <v>33</v>
      </c>
      <c r="T272" s="908" t="s">
        <v>3681</v>
      </c>
      <c r="U272" s="905" t="s">
        <v>13703</v>
      </c>
      <c r="V272" s="905" t="s">
        <v>13821</v>
      </c>
      <c r="W272" s="1068" t="s">
        <v>1773</v>
      </c>
      <c r="X272" s="1064">
        <v>36581</v>
      </c>
      <c r="Y272" s="1066">
        <v>37049</v>
      </c>
      <c r="Z272" s="1046">
        <v>2001</v>
      </c>
      <c r="AA272" s="1064">
        <v>37253</v>
      </c>
      <c r="AB272" s="1065">
        <v>39538</v>
      </c>
      <c r="AC272" s="1066">
        <v>41363</v>
      </c>
      <c r="AD272" s="1050">
        <v>0</v>
      </c>
      <c r="AE272" s="749">
        <v>10</v>
      </c>
      <c r="AF272" s="744">
        <v>0</v>
      </c>
      <c r="AG272" s="690">
        <v>10</v>
      </c>
      <c r="AH272" s="747">
        <v>1</v>
      </c>
      <c r="AI272" s="744">
        <v>0</v>
      </c>
      <c r="AJ272" s="1099">
        <v>15</v>
      </c>
      <c r="AK272" s="1100">
        <v>16.396723550000001</v>
      </c>
      <c r="AL272" s="1086"/>
      <c r="AM272" s="760"/>
      <c r="AN272" s="760"/>
      <c r="AO272" s="760"/>
      <c r="AP272" s="760"/>
      <c r="AQ272" s="761">
        <v>14</v>
      </c>
      <c r="AR272" s="779" t="s">
        <v>347</v>
      </c>
      <c r="AS272" s="781">
        <f>AT272+AU272</f>
        <v>2.2000000000000002</v>
      </c>
      <c r="AT272" s="649">
        <v>2.2000000000000002</v>
      </c>
      <c r="AU272" s="650">
        <v>0</v>
      </c>
      <c r="AV272" s="686" t="s">
        <v>348</v>
      </c>
      <c r="AW272" s="686" t="s">
        <v>2025</v>
      </c>
      <c r="AX272" s="686" t="s">
        <v>1900</v>
      </c>
      <c r="AY272" s="819">
        <v>41364</v>
      </c>
      <c r="AZ272" s="721" t="s">
        <v>22</v>
      </c>
      <c r="BA272" s="721" t="s">
        <v>22</v>
      </c>
      <c r="BB272" s="625" t="s">
        <v>22</v>
      </c>
      <c r="BC272" s="626" t="s">
        <v>22</v>
      </c>
      <c r="BD272" s="633" t="s">
        <v>22</v>
      </c>
      <c r="BE272" s="625" t="s">
        <v>22</v>
      </c>
      <c r="BF272" s="626" t="s">
        <v>22</v>
      </c>
      <c r="BG272" s="633" t="s">
        <v>22</v>
      </c>
      <c r="BH272" s="905" t="s">
        <v>13077</v>
      </c>
      <c r="BI272" s="903" t="s">
        <v>9680</v>
      </c>
      <c r="BJ272" s="905" t="s">
        <v>4485</v>
      </c>
      <c r="BK272" s="903" t="s">
        <v>10472</v>
      </c>
      <c r="BL272" s="905" t="s">
        <v>4525</v>
      </c>
      <c r="BM272" s="903" t="s">
        <v>10476</v>
      </c>
      <c r="BN272" s="905" t="s">
        <v>4505</v>
      </c>
      <c r="BO272" s="903" t="s">
        <v>10474</v>
      </c>
      <c r="BP272" s="905" t="s">
        <v>13078</v>
      </c>
      <c r="BQ272" s="903" t="s">
        <v>13872</v>
      </c>
      <c r="BR272" s="909">
        <v>56</v>
      </c>
      <c r="BS272" s="903" t="s">
        <v>4566</v>
      </c>
      <c r="BT272" s="909">
        <v>57</v>
      </c>
      <c r="BU272" s="903" t="s">
        <v>4527</v>
      </c>
      <c r="BV272" s="909">
        <v>62</v>
      </c>
      <c r="BW272" s="903" t="s">
        <v>4552</v>
      </c>
      <c r="BX272" s="909">
        <v>53</v>
      </c>
      <c r="BY272" s="903" t="s">
        <v>4528</v>
      </c>
      <c r="BZ272" s="909">
        <v>87</v>
      </c>
      <c r="CA272" s="903" t="s">
        <v>4535</v>
      </c>
      <c r="CB272" s="340">
        <v>10</v>
      </c>
      <c r="CC272" s="249">
        <f>IF(ISBLANK(AL272),0,1)</f>
        <v>0</v>
      </c>
      <c r="CD272" s="414">
        <f>IF(ISBLANK(AM272),0,1)</f>
        <v>0</v>
      </c>
      <c r="CE272" s="414">
        <f>IF(ISBLANK(AN272),0,1)</f>
        <v>0</v>
      </c>
      <c r="CF272" s="414">
        <f>IF(ISBLANK(AO272),0,1)</f>
        <v>0</v>
      </c>
      <c r="CG272" s="414">
        <f>IF(ISBLANK(AP272),0,1)</f>
        <v>0</v>
      </c>
      <c r="CH272" s="436">
        <f>IF(ISBLANK(AQ272),0,1)</f>
        <v>1</v>
      </c>
      <c r="CI272" s="435">
        <f>IF($W272="Dropped","-",DAYS360(X272,Y272,TRUE)/360)</f>
        <v>1.2833333333333334</v>
      </c>
      <c r="CJ272" s="416">
        <f>IF(OR($W272="Pipeline",$W272="Dropped"),"-",IF(OR($AA272="-",$AA272="n/a"),"-",DAYS360(Y272,AA272,TRUE)/360))</f>
        <v>0.55833333333333335</v>
      </c>
      <c r="CK272" s="416">
        <f>IF(OR($W272="Pipeline",$W272="Dropped"),"-",IF($AC272="-","-",IF(OR($AA272="-",$AA272="n/a"),DAYS360(Y272,AC272,TRUE)/360,DAYS360(AA272,AC272,TRUE)/360)))</f>
        <v>11.255555555555556</v>
      </c>
      <c r="CL272" s="416">
        <f>IF(OR($W272="Pipeline",$W272="Dropped"),"-",IF($AC272="-","-",DAYS360(X272,AC272,TRUE)/360))</f>
        <v>13.097222222222221</v>
      </c>
      <c r="CM272" s="437">
        <f>IF(OR($W272="Pipeline",$W272="Dropped"),"-",IF($AC272="-","-",DAYS360(AB272,AC272,TRUE)/360))</f>
        <v>5</v>
      </c>
      <c r="CN272" s="344">
        <f>IF(W272="Closed",IF(AC272="-","-",YEAR(AC272)),"-")</f>
        <v>2013</v>
      </c>
      <c r="CO272" s="344" t="str">
        <f>IF(W272="Closed",IF(OR(BE272="S",BE272="MS",BE272="HS"),"S",IF(OR(BE272="U",BE272="MU",BE272="HU"),"U",IF(OR(BE272="NA",BE272="NR",BE272="NV",BE272="?",BE272="#"),"NR","-"))),"-")</f>
        <v>S</v>
      </c>
      <c r="CP272" s="249">
        <v>5</v>
      </c>
      <c r="CQ272" s="414">
        <v>1</v>
      </c>
      <c r="CR272" s="414">
        <v>8</v>
      </c>
      <c r="CS272" s="414">
        <v>2</v>
      </c>
      <c r="CT272" s="414">
        <v>0</v>
      </c>
      <c r="CU272" s="436">
        <v>0</v>
      </c>
      <c r="CV272" s="432" t="str">
        <f>IF(OR(DC272="-",DC272="",DC272="n/a"),"-",HYPERLINK(DC272,"PAD"))</f>
        <v>PAD</v>
      </c>
      <c r="CW272" s="417" t="str">
        <f>IF(OR(DD272="-",DD272="",DD272="n/a"),"-",HYPERLINK(DD272,"ICR"))</f>
        <v>ICR</v>
      </c>
      <c r="CX272" s="438" t="str">
        <f>IF(OR(DE272="-",DE272="",DE272="n/a"),"-",HYPERLINK(DE272,"IEG"))</f>
        <v>IEG</v>
      </c>
      <c r="CY272" s="687" t="str">
        <f>IF(OR(DF272="-",DF272="",DF272="n/a"),"-",HYPERLINK(DF272,"PPAR"))</f>
        <v>-</v>
      </c>
      <c r="CZ272" s="665" t="str">
        <f>IF(OR(DG272="-",DG272="",DG272="n/a"),"-",HYPERLINK(DG272,"PCR"))</f>
        <v>-</v>
      </c>
      <c r="DA272" s="665" t="str">
        <f>IF(OR(DH272="-",DH272="",DH272="n/a"),"-",HYPERLINK(DH272,"PP"))</f>
        <v>PP</v>
      </c>
      <c r="DB272" s="688" t="str">
        <f>IF(OR(DI272="-",DI272="",DI272="n/a"),"-",HYPERLINK(DI272,"TA"))</f>
        <v>-</v>
      </c>
      <c r="DC272" s="897" t="s">
        <v>11259</v>
      </c>
      <c r="DD272" s="897" t="s">
        <v>11260</v>
      </c>
      <c r="DE272" s="897" t="s">
        <v>11261</v>
      </c>
      <c r="DF272" s="897" t="s">
        <v>33</v>
      </c>
      <c r="DG272" s="897" t="s">
        <v>33</v>
      </c>
      <c r="DH272" s="897" t="s">
        <v>13898</v>
      </c>
      <c r="DI272" s="897" t="s">
        <v>33</v>
      </c>
      <c r="DJ272" s="734"/>
    </row>
    <row r="273" spans="1:114" ht="14.1" customHeight="1" x14ac:dyDescent="0.25">
      <c r="A273" s="702">
        <f>ROW()-1</f>
        <v>272</v>
      </c>
      <c r="B273" s="710" t="s">
        <v>888</v>
      </c>
      <c r="C273" s="711" t="str">
        <f>HYPERLINK(E273,"OP")</f>
        <v>OP</v>
      </c>
      <c r="D273" s="711" t="str">
        <f>HYPERLINK(F273,"Prj")</f>
        <v>Prj</v>
      </c>
      <c r="E273" s="704" t="s">
        <v>6220</v>
      </c>
      <c r="F273" s="415" t="s">
        <v>6221</v>
      </c>
      <c r="G273" s="414" t="s">
        <v>33</v>
      </c>
      <c r="H273" s="414" t="s">
        <v>33</v>
      </c>
      <c r="I273" s="694" t="s">
        <v>33</v>
      </c>
      <c r="J273" s="686" t="s">
        <v>889</v>
      </c>
      <c r="K273" s="199" t="s">
        <v>33</v>
      </c>
      <c r="L273" s="693" t="s">
        <v>245</v>
      </c>
      <c r="M273" s="696" t="s">
        <v>255</v>
      </c>
      <c r="N273" s="732" t="s">
        <v>18</v>
      </c>
      <c r="O273" s="732" t="s">
        <v>30</v>
      </c>
      <c r="P273" s="1080" t="s">
        <v>1763</v>
      </c>
      <c r="Q273" s="1074" t="s">
        <v>33</v>
      </c>
      <c r="R273" s="698" t="s">
        <v>33</v>
      </c>
      <c r="S273" s="907" t="s">
        <v>10288</v>
      </c>
      <c r="T273" s="908" t="s">
        <v>3682</v>
      </c>
      <c r="U273" s="905" t="s">
        <v>731</v>
      </c>
      <c r="V273" s="905" t="s">
        <v>10389</v>
      </c>
      <c r="W273" s="1068" t="s">
        <v>1773</v>
      </c>
      <c r="X273" s="1064">
        <v>35864</v>
      </c>
      <c r="Y273" s="1066">
        <v>37063</v>
      </c>
      <c r="Z273" s="1046">
        <v>2001</v>
      </c>
      <c r="AA273" s="1064">
        <v>37139</v>
      </c>
      <c r="AB273" s="1065">
        <v>39082</v>
      </c>
      <c r="AC273" s="1066">
        <v>39538</v>
      </c>
      <c r="AD273" s="638">
        <v>0</v>
      </c>
      <c r="AE273" s="639">
        <v>74.400000000000006</v>
      </c>
      <c r="AF273" s="744">
        <v>0</v>
      </c>
      <c r="AG273" s="690">
        <v>74.400000000000006</v>
      </c>
      <c r="AH273" s="747">
        <v>13.1</v>
      </c>
      <c r="AI273" s="744">
        <v>0</v>
      </c>
      <c r="AJ273" s="1099">
        <v>66.668639999999996</v>
      </c>
      <c r="AK273" s="1100">
        <v>74.59234318</v>
      </c>
      <c r="AL273" s="646"/>
      <c r="AM273" s="647"/>
      <c r="AN273" s="647">
        <v>2</v>
      </c>
      <c r="AO273" s="647"/>
      <c r="AP273" s="647"/>
      <c r="AQ273" s="648"/>
      <c r="AR273" s="779" t="s">
        <v>4127</v>
      </c>
      <c r="AS273" s="781">
        <f>AT273+AU273</f>
        <v>17.8</v>
      </c>
      <c r="AT273" s="781">
        <v>17.8</v>
      </c>
      <c r="AU273" s="782">
        <v>0</v>
      </c>
      <c r="AV273" s="686" t="s">
        <v>4128</v>
      </c>
      <c r="AW273" s="686" t="s">
        <v>4103</v>
      </c>
      <c r="AX273" s="686" t="s">
        <v>4126</v>
      </c>
      <c r="AY273" s="819">
        <v>39434</v>
      </c>
      <c r="AZ273" s="721" t="s">
        <v>22</v>
      </c>
      <c r="BA273" s="721" t="s">
        <v>22</v>
      </c>
      <c r="BB273" s="625" t="s">
        <v>22</v>
      </c>
      <c r="BC273" s="626" t="s">
        <v>26</v>
      </c>
      <c r="BD273" s="633" t="s">
        <v>26</v>
      </c>
      <c r="BE273" s="625" t="s">
        <v>22</v>
      </c>
      <c r="BF273" s="626" t="s">
        <v>26</v>
      </c>
      <c r="BG273" s="633" t="s">
        <v>26</v>
      </c>
      <c r="BH273" s="905" t="s">
        <v>4503</v>
      </c>
      <c r="BI273" s="903" t="s">
        <v>4703</v>
      </c>
      <c r="BJ273" s="905" t="s">
        <v>4525</v>
      </c>
      <c r="BK273" s="903" t="s">
        <v>10476</v>
      </c>
      <c r="BL273" s="905" t="s">
        <v>4493</v>
      </c>
      <c r="BM273" s="903" t="s">
        <v>4705</v>
      </c>
      <c r="BN273" s="905" t="s">
        <v>4530</v>
      </c>
      <c r="BO273" s="903" t="s">
        <v>10483</v>
      </c>
      <c r="BP273" s="905" t="s">
        <v>0</v>
      </c>
      <c r="BQ273" s="903" t="s">
        <v>0</v>
      </c>
      <c r="BR273" s="909">
        <v>65</v>
      </c>
      <c r="BS273" s="903" t="s">
        <v>4509</v>
      </c>
      <c r="BT273" s="909">
        <v>57</v>
      </c>
      <c r="BU273" s="903" t="s">
        <v>4527</v>
      </c>
      <c r="BV273" s="909">
        <v>55</v>
      </c>
      <c r="BW273" s="903" t="s">
        <v>4541</v>
      </c>
      <c r="BX273" s="909">
        <v>59</v>
      </c>
      <c r="BY273" s="903" t="s">
        <v>4510</v>
      </c>
      <c r="BZ273" s="905" t="s">
        <v>0</v>
      </c>
      <c r="CA273" s="903" t="s">
        <v>4492</v>
      </c>
      <c r="CB273" s="340">
        <v>10</v>
      </c>
      <c r="CC273" s="249">
        <f>IF(ISBLANK(AL273),0,1)</f>
        <v>0</v>
      </c>
      <c r="CD273" s="414">
        <f>IF(ISBLANK(AM273),0,1)</f>
        <v>0</v>
      </c>
      <c r="CE273" s="414">
        <f>IF(ISBLANK(AN273),0,1)</f>
        <v>1</v>
      </c>
      <c r="CF273" s="414">
        <f>IF(ISBLANK(AO273),0,1)</f>
        <v>0</v>
      </c>
      <c r="CG273" s="414">
        <f>IF(ISBLANK(AP273),0,1)</f>
        <v>0</v>
      </c>
      <c r="CH273" s="436">
        <f>IF(ISBLANK(AQ273),0,1)</f>
        <v>0</v>
      </c>
      <c r="CI273" s="435">
        <f>IF($W273="Dropped","-",DAYS360(X273,Y273,TRUE)/360)</f>
        <v>3.2805555555555554</v>
      </c>
      <c r="CJ273" s="416">
        <f>IF(OR($W273="Pipeline",$W273="Dropped"),"-",IF(OR($AA273="-",$AA273="n/a"),"-",DAYS360(Y273,AA273,TRUE)/360))</f>
        <v>0.20555555555555555</v>
      </c>
      <c r="CK273" s="416">
        <f>IF(OR($W273="Pipeline",$W273="Dropped"),"-",IF($AC273="-","-",IF(OR($AA273="-",$AA273="n/a"),DAYS360(Y273,AC273,TRUE)/360,DAYS360(AA273,AC273,TRUE)/360)))</f>
        <v>6.5694444444444446</v>
      </c>
      <c r="CL273" s="416">
        <f>IF(OR($W273="Pipeline",$W273="Dropped"),"-",IF($AC273="-","-",DAYS360(X273,AC273,TRUE)/360))</f>
        <v>10.055555555555555</v>
      </c>
      <c r="CM273" s="437">
        <f>IF(OR($W273="Pipeline",$W273="Dropped"),"-",IF($AC273="-","-",DAYS360(AB273,AC273,TRUE)/360))</f>
        <v>1.25</v>
      </c>
      <c r="CN273" s="344">
        <f>IF(W273="Closed",IF(AC273="-","-",YEAR(AC273)),"-")</f>
        <v>2008</v>
      </c>
      <c r="CO273" s="344" t="str">
        <f>IF(W273="Closed",IF(OR(BE273="S",BE273="MS",BE273="HS"),"S",IF(OR(BE273="U",BE273="MU",BE273="HU"),"U",IF(OR(BE273="NA",BE273="NR",BE273="NV",BE273="?",BE273="#"),"NR","-"))),"-")</f>
        <v>S</v>
      </c>
      <c r="CP273" s="249">
        <v>4</v>
      </c>
      <c r="CQ273" s="414">
        <v>3</v>
      </c>
      <c r="CR273" s="414">
        <v>4</v>
      </c>
      <c r="CS273" s="414">
        <v>0</v>
      </c>
      <c r="CT273" s="414">
        <v>0</v>
      </c>
      <c r="CU273" s="436">
        <v>0</v>
      </c>
      <c r="CV273" s="432" t="str">
        <f>IF(OR(DC273="-",DC273="",DC273="n/a"),"-",HYPERLINK(DC273,"PAD"))</f>
        <v>PAD</v>
      </c>
      <c r="CW273" s="417" t="str">
        <f>IF(OR(DD273="-",DD273="",DD273="n/a"),"-",HYPERLINK(DD273,"ICR"))</f>
        <v>ICR</v>
      </c>
      <c r="CX273" s="438" t="str">
        <f>IF(OR(DE273="-",DE273="",DE273="n/a"),"-",HYPERLINK(DE273,"IEG"))</f>
        <v>IEG</v>
      </c>
      <c r="CY273" s="687" t="str">
        <f>IF(OR(DF273="-",DF273="",DF273="n/a"),"-",HYPERLINK(DF273,"PPAR"))</f>
        <v>-</v>
      </c>
      <c r="CZ273" s="665" t="str">
        <f>IF(OR(DG273="-",DG273="",DG273="n/a"),"-",HYPERLINK(DG273,"PCR"))</f>
        <v>-</v>
      </c>
      <c r="DA273" s="665" t="str">
        <f>IF(OR(DH273="-",DH273="",DH273="n/a"),"-",HYPERLINK(DH273,"PP"))</f>
        <v>-</v>
      </c>
      <c r="DB273" s="688" t="str">
        <f>IF(OR(DI273="-",DI273="",DI273="n/a"),"-",HYPERLINK(DI273,"TA"))</f>
        <v>-</v>
      </c>
      <c r="DC273" s="897" t="s">
        <v>11262</v>
      </c>
      <c r="DD273" s="897" t="s">
        <v>11263</v>
      </c>
      <c r="DE273" s="897" t="s">
        <v>11264</v>
      </c>
      <c r="DF273" s="897" t="s">
        <v>33</v>
      </c>
      <c r="DG273" s="897" t="s">
        <v>33</v>
      </c>
      <c r="DH273" s="897" t="s">
        <v>33</v>
      </c>
      <c r="DI273" s="897" t="s">
        <v>33</v>
      </c>
      <c r="DJ273" s="806"/>
    </row>
    <row r="274" spans="1:114" ht="14.1" customHeight="1" x14ac:dyDescent="0.25">
      <c r="A274" s="702">
        <f>ROW()-1</f>
        <v>273</v>
      </c>
      <c r="B274" s="710" t="s">
        <v>5013</v>
      </c>
      <c r="C274" s="711" t="str">
        <f>HYPERLINK(E274,"OP")</f>
        <v>OP</v>
      </c>
      <c r="D274" s="711" t="str">
        <f>HYPERLINK(F274,"Prj")</f>
        <v>Prj</v>
      </c>
      <c r="E274" s="663" t="s">
        <v>7242</v>
      </c>
      <c r="F274" s="422" t="s">
        <v>5880</v>
      </c>
      <c r="G274" s="414" t="s">
        <v>33</v>
      </c>
      <c r="H274" s="414" t="s">
        <v>33</v>
      </c>
      <c r="I274" s="694" t="s">
        <v>33</v>
      </c>
      <c r="J274" s="697" t="s">
        <v>5014</v>
      </c>
      <c r="K274" s="727" t="s">
        <v>33</v>
      </c>
      <c r="L274" s="736" t="s">
        <v>193</v>
      </c>
      <c r="M274" s="697" t="s">
        <v>360</v>
      </c>
      <c r="N274" s="736" t="s">
        <v>18</v>
      </c>
      <c r="O274" s="736" t="s">
        <v>71</v>
      </c>
      <c r="P274" s="1080" t="s">
        <v>1419</v>
      </c>
      <c r="Q274" s="1074" t="s">
        <v>33</v>
      </c>
      <c r="R274" s="698" t="s">
        <v>33</v>
      </c>
      <c r="S274" s="1041" t="s">
        <v>33</v>
      </c>
      <c r="T274" s="908" t="s">
        <v>3636</v>
      </c>
      <c r="U274" s="905" t="s">
        <v>573</v>
      </c>
      <c r="V274" s="905" t="s">
        <v>612</v>
      </c>
      <c r="W274" s="1068" t="s">
        <v>1773</v>
      </c>
      <c r="X274" s="1064">
        <v>35810</v>
      </c>
      <c r="Y274" s="1066">
        <v>36270</v>
      </c>
      <c r="Z274" s="1046">
        <v>1999</v>
      </c>
      <c r="AA274" s="1064">
        <v>36370</v>
      </c>
      <c r="AB274" s="1065">
        <v>37164</v>
      </c>
      <c r="AC274" s="1066">
        <v>38717</v>
      </c>
      <c r="AD274" s="1049">
        <v>10</v>
      </c>
      <c r="AE274" s="746">
        <v>0</v>
      </c>
      <c r="AF274" s="744">
        <v>0</v>
      </c>
      <c r="AG274" s="690">
        <v>10</v>
      </c>
      <c r="AH274" s="747" t="s">
        <v>33</v>
      </c>
      <c r="AI274" s="744">
        <v>0</v>
      </c>
      <c r="AJ274" s="1101">
        <v>10</v>
      </c>
      <c r="AK274" s="1102">
        <v>10</v>
      </c>
      <c r="AL274" s="1085"/>
      <c r="AM274" s="632"/>
      <c r="AN274" s="632"/>
      <c r="AO274" s="632"/>
      <c r="AP274" s="632"/>
      <c r="AQ274" s="757" t="s">
        <v>5674</v>
      </c>
      <c r="AR274" s="783" t="s">
        <v>5702</v>
      </c>
      <c r="AS274" s="784">
        <f>AT274+AU274</f>
        <v>2</v>
      </c>
      <c r="AT274" s="784">
        <v>2</v>
      </c>
      <c r="AU274" s="785">
        <v>0</v>
      </c>
      <c r="AV274" s="806"/>
      <c r="AW274" s="697" t="s">
        <v>5015</v>
      </c>
      <c r="AX274" s="697" t="s">
        <v>5016</v>
      </c>
      <c r="AY274" s="823" t="s">
        <v>33</v>
      </c>
      <c r="AZ274" s="736" t="s">
        <v>33</v>
      </c>
      <c r="BA274" s="736" t="s">
        <v>33</v>
      </c>
      <c r="BB274" s="840" t="s">
        <v>82</v>
      </c>
      <c r="BC274" s="841" t="s">
        <v>26</v>
      </c>
      <c r="BD274" s="846" t="s">
        <v>33</v>
      </c>
      <c r="BE274" s="840" t="s">
        <v>26</v>
      </c>
      <c r="BF274" s="841" t="s">
        <v>26</v>
      </c>
      <c r="BG274" s="842" t="s">
        <v>26</v>
      </c>
      <c r="BH274" s="905" t="s">
        <v>4485</v>
      </c>
      <c r="BI274" s="903" t="s">
        <v>10472</v>
      </c>
      <c r="BJ274" s="905" t="s">
        <v>13077</v>
      </c>
      <c r="BK274" s="903" t="s">
        <v>9680</v>
      </c>
      <c r="BL274" s="905" t="s">
        <v>0</v>
      </c>
      <c r="BM274" s="903" t="s">
        <v>0</v>
      </c>
      <c r="BN274" s="905" t="s">
        <v>0</v>
      </c>
      <c r="BO274" s="903" t="s">
        <v>0</v>
      </c>
      <c r="BP274" s="905" t="s">
        <v>0</v>
      </c>
      <c r="BQ274" s="903" t="s">
        <v>0</v>
      </c>
      <c r="BR274" s="909">
        <v>54</v>
      </c>
      <c r="BS274" s="903" t="s">
        <v>4553</v>
      </c>
      <c r="BT274" s="909">
        <v>28</v>
      </c>
      <c r="BU274" s="903" t="s">
        <v>4500</v>
      </c>
      <c r="BV274" s="909">
        <v>33</v>
      </c>
      <c r="BW274" s="903" t="s">
        <v>4498</v>
      </c>
      <c r="BX274" s="905" t="s">
        <v>0</v>
      </c>
      <c r="BY274" s="903" t="s">
        <v>4492</v>
      </c>
      <c r="BZ274" s="905" t="s">
        <v>0</v>
      </c>
      <c r="CA274" s="903" t="s">
        <v>4492</v>
      </c>
      <c r="CB274" s="340">
        <v>10</v>
      </c>
      <c r="CC274" s="249">
        <f>IF(ISBLANK(AL274),0,1)</f>
        <v>0</v>
      </c>
      <c r="CD274" s="414">
        <f>IF(ISBLANK(AM274),0,1)</f>
        <v>0</v>
      </c>
      <c r="CE274" s="414">
        <f>IF(ISBLANK(AN274),0,1)</f>
        <v>0</v>
      </c>
      <c r="CF274" s="414">
        <f>IF(ISBLANK(AO274),0,1)</f>
        <v>0</v>
      </c>
      <c r="CG274" s="414">
        <f>IF(ISBLANK(AP274),0,1)</f>
        <v>0</v>
      </c>
      <c r="CH274" s="436">
        <f>IF(ISBLANK(AQ274),0,1)</f>
        <v>1</v>
      </c>
      <c r="CI274" s="435">
        <f>IF($W274="Dropped","-",DAYS360(X274,Y274,TRUE)/360)</f>
        <v>1.2638888888888888</v>
      </c>
      <c r="CJ274" s="416">
        <f>IF(OR($W274="Pipeline",$W274="Dropped"),"-",IF(OR($AA274="-",$AA274="n/a"),"-",DAYS360(Y274,AA274,TRUE)/360))</f>
        <v>0.27500000000000002</v>
      </c>
      <c r="CK274" s="416">
        <f>IF(OR($W274="Pipeline",$W274="Dropped"),"-",IF($AC274="-","-",IF(OR($AA274="-",$AA274="n/a"),DAYS360(Y274,AC274,TRUE)/360,DAYS360(AA274,AC274,TRUE)/360)))</f>
        <v>6.4194444444444443</v>
      </c>
      <c r="CL274" s="416">
        <f>IF(OR($W274="Pipeline",$W274="Dropped"),"-",IF($AC274="-","-",DAYS360(X274,AC274,TRUE)/360))</f>
        <v>7.958333333333333</v>
      </c>
      <c r="CM274" s="437">
        <f>IF(OR($W274="Pipeline",$W274="Dropped"),"-",IF($AC274="-","-",DAYS360(AB274,AC274,TRUE)/360))</f>
        <v>4.25</v>
      </c>
      <c r="CN274" s="344">
        <f>IF(W274="Closed",IF(AC274="-","-",YEAR(AC274)),"-")</f>
        <v>2005</v>
      </c>
      <c r="CO274" s="344" t="str">
        <f>IF(W274="Closed",IF(OR(BE274="S",BE274="MS",BE274="HS"),"S",IF(OR(BE274="U",BE274="MU",BE274="HU"),"U",IF(OR(BE274="NA",BE274="NR",BE274="NV",BE274="?",BE274="#"),"NR","-"))),"-")</f>
        <v>S</v>
      </c>
      <c r="CP274" s="249">
        <v>6</v>
      </c>
      <c r="CQ274" s="414">
        <v>0</v>
      </c>
      <c r="CR274" s="414">
        <v>0</v>
      </c>
      <c r="CS274" s="414">
        <v>2</v>
      </c>
      <c r="CT274" s="414">
        <v>0</v>
      </c>
      <c r="CU274" s="436">
        <v>6</v>
      </c>
      <c r="CV274" s="432" t="str">
        <f>IF(OR(DC274="-",DC274="",DC274="n/a"),"-",HYPERLINK(DC274,"PAD"))</f>
        <v>PAD</v>
      </c>
      <c r="CW274" s="417" t="str">
        <f>IF(OR(DD274="-",DD274="",DD274="n/a"),"-",HYPERLINK(DD274,"ICR"))</f>
        <v>ICR</v>
      </c>
      <c r="CX274" s="438" t="str">
        <f>IF(OR(DE274="-",DE274="",DE274="n/a"),"-",HYPERLINK(DE274,"IEG"))</f>
        <v>IEG</v>
      </c>
      <c r="CY274" s="687" t="str">
        <f>IF(OR(DF274="-",DF274="",DF274="n/a"),"-",HYPERLINK(DF274,"PPAR"))</f>
        <v>-</v>
      </c>
      <c r="CZ274" s="665" t="str">
        <f>IF(OR(DG274="-",DG274="",DG274="n/a"),"-",HYPERLINK(DG274,"PCR"))</f>
        <v>-</v>
      </c>
      <c r="DA274" s="665" t="str">
        <f>IF(OR(DH274="-",DH274="",DH274="n/a"),"-",HYPERLINK(DH274,"PP"))</f>
        <v>-</v>
      </c>
      <c r="DB274" s="688" t="str">
        <f>IF(OR(DI274="-",DI274="",DI274="n/a"),"-",HYPERLINK(DI274,"TA"))</f>
        <v>-</v>
      </c>
      <c r="DC274" s="897" t="s">
        <v>11265</v>
      </c>
      <c r="DD274" s="897" t="s">
        <v>11266</v>
      </c>
      <c r="DE274" s="897" t="s">
        <v>11267</v>
      </c>
      <c r="DF274" s="897" t="s">
        <v>33</v>
      </c>
      <c r="DG274" s="897" t="s">
        <v>33</v>
      </c>
      <c r="DH274" s="897" t="s">
        <v>33</v>
      </c>
      <c r="DI274" s="897" t="s">
        <v>33</v>
      </c>
      <c r="DJ274" s="734"/>
    </row>
    <row r="275" spans="1:114" ht="14.1" customHeight="1" x14ac:dyDescent="0.25">
      <c r="A275" s="703">
        <f>ROW()-1</f>
        <v>274</v>
      </c>
      <c r="B275" s="713" t="s">
        <v>9420</v>
      </c>
      <c r="C275" s="711" t="str">
        <f>HYPERLINK(E275,"OP")</f>
        <v>OP</v>
      </c>
      <c r="D275" s="711" t="str">
        <f>HYPERLINK(F275,"Prj")</f>
        <v>Prj</v>
      </c>
      <c r="E275" s="705" t="s">
        <v>9756</v>
      </c>
      <c r="F275" s="424" t="s">
        <v>9757</v>
      </c>
      <c r="G275" s="414" t="s">
        <v>33</v>
      </c>
      <c r="H275" s="414" t="s">
        <v>33</v>
      </c>
      <c r="I275" s="694" t="s">
        <v>33</v>
      </c>
      <c r="J275" s="695" t="s">
        <v>9589</v>
      </c>
      <c r="K275" s="727" t="s">
        <v>33</v>
      </c>
      <c r="L275" s="735" t="s">
        <v>193</v>
      </c>
      <c r="M275" s="695" t="s">
        <v>360</v>
      </c>
      <c r="N275" s="735" t="s">
        <v>18</v>
      </c>
      <c r="O275" s="735" t="s">
        <v>54</v>
      </c>
      <c r="P275" s="1080" t="s">
        <v>1762</v>
      </c>
      <c r="Q275" s="1074" t="s">
        <v>33</v>
      </c>
      <c r="R275" s="698" t="s">
        <v>3565</v>
      </c>
      <c r="S275" s="1041" t="s">
        <v>33</v>
      </c>
      <c r="T275" s="908" t="s">
        <v>9590</v>
      </c>
      <c r="U275" s="905" t="s">
        <v>573</v>
      </c>
      <c r="V275" s="905" t="s">
        <v>1784</v>
      </c>
      <c r="W275" s="1068" t="s">
        <v>1773</v>
      </c>
      <c r="X275" s="1064">
        <v>35723</v>
      </c>
      <c r="Y275" s="1066">
        <v>35836</v>
      </c>
      <c r="Z275" s="1046">
        <v>1998</v>
      </c>
      <c r="AA275" s="1064">
        <v>36171</v>
      </c>
      <c r="AB275" s="1065">
        <v>36799</v>
      </c>
      <c r="AC275" s="1066">
        <v>37164</v>
      </c>
      <c r="AD275" s="1051">
        <v>39.5</v>
      </c>
      <c r="AE275" s="639">
        <v>0</v>
      </c>
      <c r="AF275" s="744">
        <v>0</v>
      </c>
      <c r="AG275" s="690">
        <v>39.5</v>
      </c>
      <c r="AH275" s="747" t="s">
        <v>33</v>
      </c>
      <c r="AI275" s="744">
        <v>0</v>
      </c>
      <c r="AJ275" s="1103">
        <v>39.5</v>
      </c>
      <c r="AK275" s="1104">
        <v>27.363654610000001</v>
      </c>
      <c r="AL275" s="646"/>
      <c r="AM275" s="647">
        <v>21</v>
      </c>
      <c r="AN275" s="647"/>
      <c r="AO275" s="647"/>
      <c r="AP275" s="647"/>
      <c r="AQ275" s="648"/>
      <c r="AR275" s="778" t="s">
        <v>9944</v>
      </c>
      <c r="AS275" s="649">
        <v>12.8</v>
      </c>
      <c r="AT275" s="649">
        <v>12.8</v>
      </c>
      <c r="AU275" s="650">
        <v>0</v>
      </c>
      <c r="AV275" s="686" t="s">
        <v>9945</v>
      </c>
      <c r="AW275" s="695" t="s">
        <v>8300</v>
      </c>
      <c r="AX275" s="695" t="s">
        <v>9591</v>
      </c>
      <c r="AY275" s="822" t="s">
        <v>33</v>
      </c>
      <c r="AZ275" s="735"/>
      <c r="BA275" s="735"/>
      <c r="BB275" s="843" t="s">
        <v>26</v>
      </c>
      <c r="BC275" s="844" t="s">
        <v>26</v>
      </c>
      <c r="BD275" s="845" t="s">
        <v>112</v>
      </c>
      <c r="BE275" s="843" t="s">
        <v>22</v>
      </c>
      <c r="BF275" s="844" t="s">
        <v>26</v>
      </c>
      <c r="BG275" s="845" t="s">
        <v>26</v>
      </c>
      <c r="BH275" s="905" t="s">
        <v>4661</v>
      </c>
      <c r="BI275" s="903" t="s">
        <v>10477</v>
      </c>
      <c r="BJ275" s="905" t="s">
        <v>4485</v>
      </c>
      <c r="BK275" s="903" t="s">
        <v>10472</v>
      </c>
      <c r="BL275" s="905" t="s">
        <v>4525</v>
      </c>
      <c r="BM275" s="903" t="s">
        <v>10476</v>
      </c>
      <c r="BN275" s="905" t="s">
        <v>0</v>
      </c>
      <c r="BO275" s="903" t="s">
        <v>0</v>
      </c>
      <c r="BP275" s="905" t="s">
        <v>0</v>
      </c>
      <c r="BQ275" s="903" t="s">
        <v>0</v>
      </c>
      <c r="BR275" s="909">
        <v>83</v>
      </c>
      <c r="BS275" s="903" t="s">
        <v>4600</v>
      </c>
      <c r="BT275" s="909">
        <v>25</v>
      </c>
      <c r="BU275" s="903" t="s">
        <v>4489</v>
      </c>
      <c r="BV275" s="909">
        <v>82</v>
      </c>
      <c r="BW275" s="903" t="s">
        <v>4613</v>
      </c>
      <c r="BX275" s="905" t="s">
        <v>0</v>
      </c>
      <c r="BY275" s="903" t="s">
        <v>4492</v>
      </c>
      <c r="BZ275" s="905" t="s">
        <v>0</v>
      </c>
      <c r="CA275" s="903" t="s">
        <v>4492</v>
      </c>
      <c r="CB275" s="340">
        <v>10</v>
      </c>
      <c r="CC275" s="249">
        <f>IF(ISBLANK(AL275),0,1)</f>
        <v>0</v>
      </c>
      <c r="CD275" s="414">
        <f>IF(ISBLANK(AM275),0,1)</f>
        <v>1</v>
      </c>
      <c r="CE275" s="414">
        <f>IF(ISBLANK(AN275),0,1)</f>
        <v>0</v>
      </c>
      <c r="CF275" s="414">
        <f>IF(ISBLANK(AO275),0,1)</f>
        <v>0</v>
      </c>
      <c r="CG275" s="414">
        <f>IF(ISBLANK(AP275),0,1)</f>
        <v>0</v>
      </c>
      <c r="CH275" s="436">
        <f>IF(ISBLANK(AQ275),0,1)</f>
        <v>0</v>
      </c>
      <c r="CI275" s="435">
        <f>IF($W275="Dropped","-",DAYS360(X275,Y275,TRUE)/360)</f>
        <v>0.30555555555555558</v>
      </c>
      <c r="CJ275" s="416">
        <f>IF(OR($W275="Pipeline",$W275="Dropped"),"-",IF(OR($AA275="-",$AA275="n/a"),"-",DAYS360(Y275,AA275,TRUE)/360))</f>
        <v>0.9194444444444444</v>
      </c>
      <c r="CK275" s="416">
        <f>IF(OR($W275="Pipeline",$W275="Dropped"),"-",IF($AC275="-","-",IF(OR($AA275="-",$AA275="n/a"),DAYS360(Y275,AC275,TRUE)/360,DAYS360(AA275,AC275,TRUE)/360)))</f>
        <v>2.7194444444444446</v>
      </c>
      <c r="CL275" s="416">
        <f>IF(OR($W275="Pipeline",$W275="Dropped"),"-",IF($AC275="-","-",DAYS360(X275,AC275,TRUE)/360))</f>
        <v>3.9444444444444446</v>
      </c>
      <c r="CM275" s="437">
        <f>IF(OR($W275="Pipeline",$W275="Dropped"),"-",IF($AC275="-","-",DAYS360(AB275,AC275,TRUE)/360))</f>
        <v>1</v>
      </c>
      <c r="CN275" s="344">
        <f>IF(W275="Closed",IF(AC275="-","-",YEAR(AC275)),"-")</f>
        <v>2001</v>
      </c>
      <c r="CO275" s="344" t="str">
        <f>IF(W275="Closed",IF(OR(BE275="S",BE275="MS",BE275="HS"),"S",IF(OR(BE275="U",BE275="MU",BE275="HU"),"U",IF(OR(BE275="NA",BE275="NR",BE275="NV",BE275="?",BE275="#"),"NR","-"))),"-")</f>
        <v>S</v>
      </c>
      <c r="CP275" s="249">
        <v>1</v>
      </c>
      <c r="CQ275" s="414">
        <v>0</v>
      </c>
      <c r="CR275" s="414">
        <v>7</v>
      </c>
      <c r="CS275" s="414">
        <v>0</v>
      </c>
      <c r="CT275" s="414">
        <v>0</v>
      </c>
      <c r="CU275" s="436">
        <v>0</v>
      </c>
      <c r="CV275" s="432" t="str">
        <f>IF(OR(DC275="-",DC275="",DC275="n/a"),"-",HYPERLINK(DC275,"PAD"))</f>
        <v>PAD</v>
      </c>
      <c r="CW275" s="417" t="str">
        <f>IF(OR(DD275="-",DD275="",DD275="n/a"),"-",HYPERLINK(DD275,"ICR"))</f>
        <v>ICR</v>
      </c>
      <c r="CX275" s="438" t="str">
        <f>IF(OR(DE275="-",DE275="",DE275="n/a"),"-",HYPERLINK(DE275,"IEG"))</f>
        <v>IEG</v>
      </c>
      <c r="CY275" s="687" t="str">
        <f>IF(OR(DF275="-",DF275="",DF275="n/a"),"-",HYPERLINK(DF275,"PPAR"))</f>
        <v>-</v>
      </c>
      <c r="CZ275" s="665" t="str">
        <f>IF(OR(DG275="-",DG275="",DG275="n/a"),"-",HYPERLINK(DG275,"PCR"))</f>
        <v>-</v>
      </c>
      <c r="DA275" s="665" t="str">
        <f>IF(OR(DH275="-",DH275="",DH275="n/a"),"-",HYPERLINK(DH275,"PP"))</f>
        <v>-</v>
      </c>
      <c r="DB275" s="688" t="str">
        <f>IF(OR(DI275="-",DI275="",DI275="n/a"),"-",HYPERLINK(DI275,"TA"))</f>
        <v>-</v>
      </c>
      <c r="DC275" s="897" t="s">
        <v>11268</v>
      </c>
      <c r="DD275" s="897" t="s">
        <v>11269</v>
      </c>
      <c r="DE275" s="897" t="s">
        <v>11270</v>
      </c>
      <c r="DF275" s="897" t="s">
        <v>33</v>
      </c>
      <c r="DG275" s="897" t="s">
        <v>33</v>
      </c>
      <c r="DH275" s="897" t="s">
        <v>33</v>
      </c>
      <c r="DI275" s="897" t="s">
        <v>33</v>
      </c>
      <c r="DJ275" s="734"/>
    </row>
    <row r="276" spans="1:114" ht="14.1" customHeight="1" x14ac:dyDescent="0.25">
      <c r="A276" s="702">
        <f>ROW()-1</f>
        <v>275</v>
      </c>
      <c r="B276" s="710" t="s">
        <v>5017</v>
      </c>
      <c r="C276" s="711" t="str">
        <f>HYPERLINK(E276,"OP")</f>
        <v>OP</v>
      </c>
      <c r="D276" s="711" t="str">
        <f>HYPERLINK(F276,"Prj")</f>
        <v>Prj</v>
      </c>
      <c r="E276" s="663" t="s">
        <v>7243</v>
      </c>
      <c r="F276" s="422" t="s">
        <v>5881</v>
      </c>
      <c r="G276" s="414" t="s">
        <v>33</v>
      </c>
      <c r="H276" s="414" t="s">
        <v>33</v>
      </c>
      <c r="I276" s="694" t="s">
        <v>33</v>
      </c>
      <c r="J276" s="697" t="s">
        <v>5018</v>
      </c>
      <c r="K276" s="727" t="s">
        <v>33</v>
      </c>
      <c r="L276" s="736" t="s">
        <v>193</v>
      </c>
      <c r="M276" s="697" t="s">
        <v>369</v>
      </c>
      <c r="N276" s="736" t="s">
        <v>18</v>
      </c>
      <c r="O276" s="736" t="s">
        <v>30</v>
      </c>
      <c r="P276" s="1080" t="s">
        <v>1419</v>
      </c>
      <c r="Q276" s="1074" t="s">
        <v>33</v>
      </c>
      <c r="R276" s="698" t="s">
        <v>33</v>
      </c>
      <c r="S276" s="1041" t="s">
        <v>33</v>
      </c>
      <c r="T276" s="908" t="s">
        <v>3636</v>
      </c>
      <c r="U276" s="905" t="s">
        <v>576</v>
      </c>
      <c r="V276" s="905" t="s">
        <v>612</v>
      </c>
      <c r="W276" s="1068" t="s">
        <v>1773</v>
      </c>
      <c r="X276" s="1064">
        <v>35937</v>
      </c>
      <c r="Y276" s="1066">
        <v>36151</v>
      </c>
      <c r="Z276" s="1046">
        <v>1999</v>
      </c>
      <c r="AA276" s="1064">
        <v>36342</v>
      </c>
      <c r="AB276" s="1065">
        <v>37437</v>
      </c>
      <c r="AC276" s="1066">
        <v>38351</v>
      </c>
      <c r="AD276" s="1049">
        <v>10.1</v>
      </c>
      <c r="AE276" s="746">
        <v>0</v>
      </c>
      <c r="AF276" s="744">
        <v>0</v>
      </c>
      <c r="AG276" s="690">
        <v>10.1</v>
      </c>
      <c r="AH276" s="747" t="s">
        <v>33</v>
      </c>
      <c r="AI276" s="744">
        <v>0</v>
      </c>
      <c r="AJ276" s="1101">
        <v>9.8816404999999996</v>
      </c>
      <c r="AK276" s="1102">
        <v>9.8809448399999997</v>
      </c>
      <c r="AL276" s="1085">
        <v>33</v>
      </c>
      <c r="AM276" s="632" t="s">
        <v>2421</v>
      </c>
      <c r="AN276" s="632"/>
      <c r="AO276" s="632">
        <v>1</v>
      </c>
      <c r="AP276" s="632"/>
      <c r="AQ276" s="757"/>
      <c r="AR276" s="783" t="s">
        <v>5703</v>
      </c>
      <c r="AS276" s="784">
        <f>AT276+AU276</f>
        <v>16.899999999999999</v>
      </c>
      <c r="AT276" s="784">
        <v>16.899999999999999</v>
      </c>
      <c r="AU276" s="785">
        <v>0</v>
      </c>
      <c r="AV276" s="806" t="s">
        <v>5704</v>
      </c>
      <c r="AW276" s="697" t="s">
        <v>2721</v>
      </c>
      <c r="AX276" s="697" t="s">
        <v>5019</v>
      </c>
      <c r="AY276" s="823" t="s">
        <v>33</v>
      </c>
      <c r="AZ276" s="736" t="s">
        <v>33</v>
      </c>
      <c r="BA276" s="736" t="s">
        <v>33</v>
      </c>
      <c r="BB276" s="840" t="s">
        <v>26</v>
      </c>
      <c r="BC276" s="841" t="s">
        <v>26</v>
      </c>
      <c r="BD276" s="846" t="s">
        <v>33</v>
      </c>
      <c r="BE276" s="840" t="s">
        <v>22</v>
      </c>
      <c r="BF276" s="841" t="s">
        <v>22</v>
      </c>
      <c r="BG276" s="842" t="s">
        <v>22</v>
      </c>
      <c r="BH276" s="905" t="s">
        <v>4525</v>
      </c>
      <c r="BI276" s="903" t="s">
        <v>10476</v>
      </c>
      <c r="BJ276" s="905" t="s">
        <v>4485</v>
      </c>
      <c r="BK276" s="903" t="s">
        <v>10472</v>
      </c>
      <c r="BL276" s="905" t="s">
        <v>0</v>
      </c>
      <c r="BM276" s="903" t="s">
        <v>0</v>
      </c>
      <c r="BN276" s="905" t="s">
        <v>0</v>
      </c>
      <c r="BO276" s="903" t="s">
        <v>0</v>
      </c>
      <c r="BP276" s="905" t="s">
        <v>0</v>
      </c>
      <c r="BQ276" s="903" t="s">
        <v>0</v>
      </c>
      <c r="BR276" s="909">
        <v>73</v>
      </c>
      <c r="BS276" s="903" t="s">
        <v>4534</v>
      </c>
      <c r="BT276" s="909">
        <v>25</v>
      </c>
      <c r="BU276" s="903" t="s">
        <v>4489</v>
      </c>
      <c r="BV276" s="909">
        <v>26</v>
      </c>
      <c r="BW276" s="903" t="s">
        <v>4517</v>
      </c>
      <c r="BX276" s="909">
        <v>65</v>
      </c>
      <c r="BY276" s="903" t="s">
        <v>4509</v>
      </c>
      <c r="BZ276" s="909">
        <v>67</v>
      </c>
      <c r="CA276" s="903" t="s">
        <v>4577</v>
      </c>
      <c r="CB276" s="340">
        <v>10</v>
      </c>
      <c r="CC276" s="249">
        <f>IF(ISBLANK(AL276),0,1)</f>
        <v>1</v>
      </c>
      <c r="CD276" s="414">
        <f>IF(ISBLANK(AM276),0,1)</f>
        <v>1</v>
      </c>
      <c r="CE276" s="414">
        <f>IF(ISBLANK(AN276),0,1)</f>
        <v>0</v>
      </c>
      <c r="CF276" s="414">
        <f>IF(ISBLANK(AO276),0,1)</f>
        <v>1</v>
      </c>
      <c r="CG276" s="414">
        <f>IF(ISBLANK(AP276),0,1)</f>
        <v>0</v>
      </c>
      <c r="CH276" s="436">
        <f>IF(ISBLANK(AQ276),0,1)</f>
        <v>0</v>
      </c>
      <c r="CI276" s="435">
        <f>IF($W276="Dropped","-",DAYS360(X276,Y276,TRUE)/360)</f>
        <v>0.58333333333333337</v>
      </c>
      <c r="CJ276" s="416">
        <f>IF(OR($W276="Pipeline",$W276="Dropped"),"-",IF(OR($AA276="-",$AA276="n/a"),"-",DAYS360(Y276,AA276,TRUE)/360))</f>
        <v>0.52500000000000002</v>
      </c>
      <c r="CK276" s="416">
        <f>IF(OR($W276="Pipeline",$W276="Dropped"),"-",IF($AC276="-","-",IF(OR($AA276="-",$AA276="n/a"),DAYS360(Y276,AC276,TRUE)/360,DAYS360(AA276,AC276,TRUE)/360)))</f>
        <v>5.4972222222222218</v>
      </c>
      <c r="CL276" s="416">
        <f>IF(OR($W276="Pipeline",$W276="Dropped"),"-",IF($AC276="-","-",DAYS360(X276,AC276,TRUE)/360))</f>
        <v>6.6055555555555552</v>
      </c>
      <c r="CM276" s="437">
        <f>IF(OR($W276="Pipeline",$W276="Dropped"),"-",IF($AC276="-","-",DAYS360(AB276,AC276,TRUE)/360))</f>
        <v>2.5</v>
      </c>
      <c r="CN276" s="344">
        <f>IF(W276="Closed",IF(AC276="-","-",YEAR(AC276)),"-")</f>
        <v>2004</v>
      </c>
      <c r="CO276" s="344" t="str">
        <f>IF(W276="Closed",IF(OR(BE276="S",BE276="MS",BE276="HS"),"S",IF(OR(BE276="U",BE276="MU",BE276="HU"),"U",IF(OR(BE276="NA",BE276="NR",BE276="NV",BE276="?",BE276="#"),"NR","-"))),"-")</f>
        <v>S</v>
      </c>
      <c r="CP276" s="249">
        <v>4</v>
      </c>
      <c r="CQ276" s="414">
        <v>1</v>
      </c>
      <c r="CR276" s="414">
        <v>2</v>
      </c>
      <c r="CS276" s="414">
        <v>1</v>
      </c>
      <c r="CT276" s="414">
        <v>0</v>
      </c>
      <c r="CU276" s="436">
        <v>0</v>
      </c>
      <c r="CV276" s="432" t="str">
        <f>IF(OR(DC276="-",DC276="",DC276="n/a"),"-",HYPERLINK(DC276,"PAD"))</f>
        <v>PAD</v>
      </c>
      <c r="CW276" s="417" t="str">
        <f>IF(OR(DD276="-",DD276="",DD276="n/a"),"-",HYPERLINK(DD276,"ICR"))</f>
        <v>ICR</v>
      </c>
      <c r="CX276" s="438" t="str">
        <f>IF(OR(DE276="-",DE276="",DE276="n/a"),"-",HYPERLINK(DE276,"IEG"))</f>
        <v>IEG</v>
      </c>
      <c r="CY276" s="687" t="str">
        <f>IF(OR(DF276="-",DF276="",DF276="n/a"),"-",HYPERLINK(DF276,"PPAR"))</f>
        <v>-</v>
      </c>
      <c r="CZ276" s="665" t="str">
        <f>IF(OR(DG276="-",DG276="",DG276="n/a"),"-",HYPERLINK(DG276,"PCR"))</f>
        <v>-</v>
      </c>
      <c r="DA276" s="665" t="str">
        <f>IF(OR(DH276="-",DH276="",DH276="n/a"),"-",HYPERLINK(DH276,"PP"))</f>
        <v>-</v>
      </c>
      <c r="DB276" s="688" t="str">
        <f>IF(OR(DI276="-",DI276="",DI276="n/a"),"-",HYPERLINK(DI276,"TA"))</f>
        <v>-</v>
      </c>
      <c r="DC276" s="897" t="s">
        <v>11271</v>
      </c>
      <c r="DD276" s="897" t="s">
        <v>11272</v>
      </c>
      <c r="DE276" s="897" t="s">
        <v>11273</v>
      </c>
      <c r="DF276" s="897" t="s">
        <v>33</v>
      </c>
      <c r="DG276" s="897" t="s">
        <v>33</v>
      </c>
      <c r="DH276" s="897" t="s">
        <v>33</v>
      </c>
      <c r="DI276" s="897" t="s">
        <v>33</v>
      </c>
      <c r="DJ276" s="734"/>
    </row>
    <row r="277" spans="1:114" ht="14.1" customHeight="1" x14ac:dyDescent="0.25">
      <c r="A277" s="702">
        <f>ROW()-1</f>
        <v>276</v>
      </c>
      <c r="B277" s="710" t="s">
        <v>820</v>
      </c>
      <c r="C277" s="711" t="str">
        <f>HYPERLINK(E277,"OP")</f>
        <v>OP</v>
      </c>
      <c r="D277" s="711" t="str">
        <f>HYPERLINK(F277,"Prj")</f>
        <v>Prj</v>
      </c>
      <c r="E277" s="704" t="s">
        <v>6222</v>
      </c>
      <c r="F277" s="415" t="s">
        <v>6223</v>
      </c>
      <c r="G277" s="414" t="s">
        <v>33</v>
      </c>
      <c r="H277" s="414" t="s">
        <v>33</v>
      </c>
      <c r="I277" s="694" t="s">
        <v>33</v>
      </c>
      <c r="J277" s="686" t="s">
        <v>821</v>
      </c>
      <c r="K277" s="199" t="s">
        <v>33</v>
      </c>
      <c r="L277" s="693" t="s">
        <v>193</v>
      </c>
      <c r="M277" s="696" t="s">
        <v>369</v>
      </c>
      <c r="N277" s="732" t="s">
        <v>18</v>
      </c>
      <c r="O277" s="732" t="s">
        <v>30</v>
      </c>
      <c r="P277" s="1080" t="s">
        <v>1763</v>
      </c>
      <c r="Q277" s="1074" t="s">
        <v>33</v>
      </c>
      <c r="R277" s="698" t="s">
        <v>3888</v>
      </c>
      <c r="S277" s="907" t="s">
        <v>3574</v>
      </c>
      <c r="T277" s="908" t="s">
        <v>3683</v>
      </c>
      <c r="U277" s="905" t="s">
        <v>576</v>
      </c>
      <c r="V277" s="905" t="s">
        <v>10387</v>
      </c>
      <c r="W277" s="1068" t="s">
        <v>1773</v>
      </c>
      <c r="X277" s="1064">
        <v>35837</v>
      </c>
      <c r="Y277" s="1066">
        <v>36104</v>
      </c>
      <c r="Z277" s="1046">
        <v>1999</v>
      </c>
      <c r="AA277" s="1064">
        <v>36334</v>
      </c>
      <c r="AB277" s="1065">
        <v>38168</v>
      </c>
      <c r="AC277" s="1066">
        <v>38533</v>
      </c>
      <c r="AD277" s="638">
        <v>145.44999999999999</v>
      </c>
      <c r="AE277" s="639">
        <v>0</v>
      </c>
      <c r="AF277" s="744">
        <v>0</v>
      </c>
      <c r="AG277" s="690">
        <v>145.44999999999999</v>
      </c>
      <c r="AH277" s="747" t="s">
        <v>33</v>
      </c>
      <c r="AI277" s="744">
        <v>0</v>
      </c>
      <c r="AJ277" s="1099">
        <v>145.44999999999999</v>
      </c>
      <c r="AK277" s="1100">
        <v>139.71029695999999</v>
      </c>
      <c r="AL277" s="646"/>
      <c r="AM277" s="647"/>
      <c r="AN277" s="647">
        <v>2</v>
      </c>
      <c r="AO277" s="647"/>
      <c r="AP277" s="647"/>
      <c r="AQ277" s="648"/>
      <c r="AR277" s="779" t="s">
        <v>4203</v>
      </c>
      <c r="AS277" s="781">
        <f>AT277+AU277</f>
        <v>6.3000000000000007</v>
      </c>
      <c r="AT277" s="781">
        <v>3.2</v>
      </c>
      <c r="AU277" s="782">
        <v>3.1</v>
      </c>
      <c r="AV277" s="686" t="s">
        <v>4204</v>
      </c>
      <c r="AW277" s="686" t="s">
        <v>2027</v>
      </c>
      <c r="AX277" s="686" t="s">
        <v>2301</v>
      </c>
      <c r="AY277" s="819">
        <v>38566</v>
      </c>
      <c r="AZ277" s="721" t="s">
        <v>82</v>
      </c>
      <c r="BA277" s="721" t="s">
        <v>82</v>
      </c>
      <c r="BB277" s="625" t="s">
        <v>82</v>
      </c>
      <c r="BC277" s="626" t="s">
        <v>26</v>
      </c>
      <c r="BD277" s="633" t="s">
        <v>33</v>
      </c>
      <c r="BE277" s="625" t="s">
        <v>82</v>
      </c>
      <c r="BF277" s="626" t="s">
        <v>26</v>
      </c>
      <c r="BG277" s="633" t="s">
        <v>82</v>
      </c>
      <c r="BH277" s="905" t="s">
        <v>4493</v>
      </c>
      <c r="BI277" s="903" t="s">
        <v>4705</v>
      </c>
      <c r="BJ277" s="905" t="s">
        <v>4485</v>
      </c>
      <c r="BK277" s="903" t="s">
        <v>10472</v>
      </c>
      <c r="BL277" s="905" t="s">
        <v>1371</v>
      </c>
      <c r="BM277" s="903" t="s">
        <v>13870</v>
      </c>
      <c r="BN277" s="905" t="s">
        <v>4487</v>
      </c>
      <c r="BO277" s="903" t="s">
        <v>4683</v>
      </c>
      <c r="BP277" s="905" t="s">
        <v>0</v>
      </c>
      <c r="BQ277" s="903" t="s">
        <v>0</v>
      </c>
      <c r="BR277" s="909">
        <v>65</v>
      </c>
      <c r="BS277" s="903" t="s">
        <v>4509</v>
      </c>
      <c r="BT277" s="909">
        <v>66</v>
      </c>
      <c r="BU277" s="903" t="s">
        <v>4532</v>
      </c>
      <c r="BV277" s="909">
        <v>61</v>
      </c>
      <c r="BW277" s="903" t="s">
        <v>4524</v>
      </c>
      <c r="BX277" s="909">
        <v>33</v>
      </c>
      <c r="BY277" s="903" t="s">
        <v>4498</v>
      </c>
      <c r="BZ277" s="905" t="s">
        <v>0</v>
      </c>
      <c r="CA277" s="903" t="s">
        <v>4492</v>
      </c>
      <c r="CB277" s="340">
        <v>10</v>
      </c>
      <c r="CC277" s="249">
        <f>IF(ISBLANK(AL277),0,1)</f>
        <v>0</v>
      </c>
      <c r="CD277" s="414">
        <f>IF(ISBLANK(AM277),0,1)</f>
        <v>0</v>
      </c>
      <c r="CE277" s="414">
        <f>IF(ISBLANK(AN277),0,1)</f>
        <v>1</v>
      </c>
      <c r="CF277" s="414">
        <f>IF(ISBLANK(AO277),0,1)</f>
        <v>0</v>
      </c>
      <c r="CG277" s="414">
        <f>IF(ISBLANK(AP277),0,1)</f>
        <v>0</v>
      </c>
      <c r="CH277" s="436">
        <f>IF(ISBLANK(AQ277),0,1)</f>
        <v>0</v>
      </c>
      <c r="CI277" s="435">
        <f>IF($W277="Dropped","-",DAYS360(X277,Y277,TRUE)/360)</f>
        <v>0.73333333333333328</v>
      </c>
      <c r="CJ277" s="416">
        <f>IF(OR($W277="Pipeline",$W277="Dropped"),"-",IF(OR($AA277="-",$AA277="n/a"),"-",DAYS360(Y277,AA277,TRUE)/360))</f>
        <v>0.6333333333333333</v>
      </c>
      <c r="CK277" s="416">
        <f>IF(OR($W277="Pipeline",$W277="Dropped"),"-",IF($AC277="-","-",IF(OR($AA277="-",$AA277="n/a"),DAYS360(Y277,AC277,TRUE)/360,DAYS360(AA277,AC277,TRUE)/360)))</f>
        <v>6.0194444444444448</v>
      </c>
      <c r="CL277" s="416">
        <f>IF(OR($W277="Pipeline",$W277="Dropped"),"-",IF($AC277="-","-",DAYS360(X277,AC277,TRUE)/360))</f>
        <v>7.3861111111111111</v>
      </c>
      <c r="CM277" s="437">
        <f>IF(OR($W277="Pipeline",$W277="Dropped"),"-",IF($AC277="-","-",DAYS360(AB277,AC277,TRUE)/360))</f>
        <v>1</v>
      </c>
      <c r="CN277" s="344">
        <f>IF(W277="Closed",IF(AC277="-","-",YEAR(AC277)),"-")</f>
        <v>2005</v>
      </c>
      <c r="CO277" s="344" t="str">
        <f>IF(W277="Closed",IF(OR(BE277="S",BE277="MS",BE277="HS"),"S",IF(OR(BE277="U",BE277="MU",BE277="HU"),"U",IF(OR(BE277="NA",BE277="NR",BE277="NV",BE277="?",BE277="#"),"NR","-"))),"-")</f>
        <v>S</v>
      </c>
      <c r="CP277" s="249">
        <v>3</v>
      </c>
      <c r="CQ277" s="414">
        <v>0</v>
      </c>
      <c r="CR277" s="414">
        <v>2</v>
      </c>
      <c r="CS277" s="414">
        <v>0</v>
      </c>
      <c r="CT277" s="414">
        <v>0</v>
      </c>
      <c r="CU277" s="436">
        <v>0</v>
      </c>
      <c r="CV277" s="432" t="str">
        <f>IF(OR(DC277="-",DC277="",DC277="n/a"),"-",HYPERLINK(DC277,"PAD"))</f>
        <v>PAD</v>
      </c>
      <c r="CW277" s="417" t="str">
        <f>IF(OR(DD277="-",DD277="",DD277="n/a"),"-",HYPERLINK(DD277,"ICR"))</f>
        <v>ICR</v>
      </c>
      <c r="CX277" s="438" t="str">
        <f>IF(OR(DE277="-",DE277="",DE277="n/a"),"-",HYPERLINK(DE277,"IEG"))</f>
        <v>IEG</v>
      </c>
      <c r="CY277" s="687" t="str">
        <f>IF(OR(DF277="-",DF277="",DF277="n/a"),"-",HYPERLINK(DF277,"PPAR"))</f>
        <v>-</v>
      </c>
      <c r="CZ277" s="665" t="str">
        <f>IF(OR(DG277="-",DG277="",DG277="n/a"),"-",HYPERLINK(DG277,"PCR"))</f>
        <v>-</v>
      </c>
      <c r="DA277" s="665" t="str">
        <f>IF(OR(DH277="-",DH277="",DH277="n/a"),"-",HYPERLINK(DH277,"PP"))</f>
        <v>-</v>
      </c>
      <c r="DB277" s="688" t="str">
        <f>IF(OR(DI277="-",DI277="",DI277="n/a"),"-",HYPERLINK(DI277,"TA"))</f>
        <v>-</v>
      </c>
      <c r="DC277" s="897" t="s">
        <v>11274</v>
      </c>
      <c r="DD277" s="897" t="s">
        <v>11275</v>
      </c>
      <c r="DE277" s="897" t="s">
        <v>11276</v>
      </c>
      <c r="DF277" s="897" t="s">
        <v>33</v>
      </c>
      <c r="DG277" s="897" t="s">
        <v>33</v>
      </c>
      <c r="DH277" s="897" t="s">
        <v>33</v>
      </c>
      <c r="DI277" s="897" t="s">
        <v>33</v>
      </c>
      <c r="DJ277" s="734"/>
    </row>
    <row r="278" spans="1:114" ht="14.1" customHeight="1" x14ac:dyDescent="0.25">
      <c r="A278" s="703">
        <f>ROW()-1</f>
        <v>277</v>
      </c>
      <c r="B278" s="713" t="s">
        <v>7693</v>
      </c>
      <c r="C278" s="711" t="str">
        <f>HYPERLINK(E278,"OP")</f>
        <v>OP</v>
      </c>
      <c r="D278" s="711" t="str">
        <f>HYPERLINK(F278,"Prj")</f>
        <v>Prj</v>
      </c>
      <c r="E278" s="631" t="s">
        <v>8515</v>
      </c>
      <c r="F278" s="413" t="s">
        <v>8516</v>
      </c>
      <c r="G278" s="414" t="s">
        <v>33</v>
      </c>
      <c r="H278" s="414" t="s">
        <v>33</v>
      </c>
      <c r="I278" s="694" t="s">
        <v>33</v>
      </c>
      <c r="J278" s="697" t="s">
        <v>7694</v>
      </c>
      <c r="K278" s="727" t="s">
        <v>33</v>
      </c>
      <c r="L278" s="736" t="s">
        <v>193</v>
      </c>
      <c r="M278" s="697" t="s">
        <v>360</v>
      </c>
      <c r="N278" s="736" t="s">
        <v>18</v>
      </c>
      <c r="O278" s="736" t="s">
        <v>30</v>
      </c>
      <c r="P278" s="1080" t="s">
        <v>36</v>
      </c>
      <c r="Q278" s="1074" t="s">
        <v>33</v>
      </c>
      <c r="R278" s="698" t="s">
        <v>33</v>
      </c>
      <c r="S278" s="1041" t="s">
        <v>33</v>
      </c>
      <c r="T278" s="908" t="s">
        <v>7614</v>
      </c>
      <c r="U278" s="905" t="s">
        <v>573</v>
      </c>
      <c r="V278" s="905" t="s">
        <v>1415</v>
      </c>
      <c r="W278" s="1068" t="s">
        <v>1773</v>
      </c>
      <c r="X278" s="1064">
        <v>35984</v>
      </c>
      <c r="Y278" s="1066">
        <v>36447</v>
      </c>
      <c r="Z278" s="1046">
        <v>2000</v>
      </c>
      <c r="AA278" s="1064">
        <v>36913</v>
      </c>
      <c r="AB278" s="1065">
        <v>38107</v>
      </c>
      <c r="AC278" s="1066">
        <v>38868</v>
      </c>
      <c r="AD278" s="1049">
        <v>52.5</v>
      </c>
      <c r="AE278" s="746">
        <v>0</v>
      </c>
      <c r="AF278" s="744">
        <v>0</v>
      </c>
      <c r="AG278" s="690">
        <v>52.5</v>
      </c>
      <c r="AH278" s="747" t="s">
        <v>33</v>
      </c>
      <c r="AI278" s="744">
        <v>0</v>
      </c>
      <c r="AJ278" s="1101">
        <v>52.5</v>
      </c>
      <c r="AK278" s="1102">
        <v>52.5</v>
      </c>
      <c r="AL278" s="1085"/>
      <c r="AM278" s="632"/>
      <c r="AN278" s="632">
        <v>3</v>
      </c>
      <c r="AO278" s="632"/>
      <c r="AP278" s="632"/>
      <c r="AQ278" s="757"/>
      <c r="AR278" s="778" t="s">
        <v>9218</v>
      </c>
      <c r="AS278" s="784">
        <f>AT278+AU278</f>
        <v>22.7</v>
      </c>
      <c r="AT278" s="784">
        <v>22.7</v>
      </c>
      <c r="AU278" s="785">
        <v>0</v>
      </c>
      <c r="AV278" s="734" t="s">
        <v>9219</v>
      </c>
      <c r="AW278" s="697" t="s">
        <v>5015</v>
      </c>
      <c r="AX278" s="697" t="s">
        <v>7695</v>
      </c>
      <c r="AY278" s="823">
        <v>38811</v>
      </c>
      <c r="AZ278" s="736" t="s">
        <v>26</v>
      </c>
      <c r="BA278" s="736" t="s">
        <v>26</v>
      </c>
      <c r="BB278" s="840" t="s">
        <v>26</v>
      </c>
      <c r="BC278" s="852" t="s">
        <v>26</v>
      </c>
      <c r="BD278" s="846" t="s">
        <v>26</v>
      </c>
      <c r="BE278" s="840" t="s">
        <v>26</v>
      </c>
      <c r="BF278" s="841" t="s">
        <v>26</v>
      </c>
      <c r="BG278" s="842" t="s">
        <v>26</v>
      </c>
      <c r="BH278" s="905" t="s">
        <v>13072</v>
      </c>
      <c r="BI278" s="903" t="s">
        <v>4508</v>
      </c>
      <c r="BJ278" s="905" t="s">
        <v>4485</v>
      </c>
      <c r="BK278" s="903" t="s">
        <v>10472</v>
      </c>
      <c r="BL278" s="905" t="s">
        <v>0</v>
      </c>
      <c r="BM278" s="903" t="s">
        <v>0</v>
      </c>
      <c r="BN278" s="905" t="s">
        <v>0</v>
      </c>
      <c r="BO278" s="903" t="s">
        <v>0</v>
      </c>
      <c r="BP278" s="905" t="s">
        <v>0</v>
      </c>
      <c r="BQ278" s="903" t="s">
        <v>0</v>
      </c>
      <c r="BR278" s="909">
        <v>67</v>
      </c>
      <c r="BS278" s="903" t="s">
        <v>4577</v>
      </c>
      <c r="BT278" s="909">
        <v>64</v>
      </c>
      <c r="BU278" s="903" t="s">
        <v>4625</v>
      </c>
      <c r="BV278" s="905" t="s">
        <v>0</v>
      </c>
      <c r="BW278" s="903" t="s">
        <v>4492</v>
      </c>
      <c r="BX278" s="905" t="s">
        <v>0</v>
      </c>
      <c r="BY278" s="903" t="s">
        <v>4492</v>
      </c>
      <c r="BZ278" s="905" t="s">
        <v>0</v>
      </c>
      <c r="CA278" s="903" t="s">
        <v>4492</v>
      </c>
      <c r="CB278" s="340">
        <v>10</v>
      </c>
      <c r="CC278" s="249">
        <f>IF(ISBLANK(AL278),0,1)</f>
        <v>0</v>
      </c>
      <c r="CD278" s="414">
        <f>IF(ISBLANK(AM278),0,1)</f>
        <v>0</v>
      </c>
      <c r="CE278" s="414">
        <f>IF(ISBLANK(AN278),0,1)</f>
        <v>1</v>
      </c>
      <c r="CF278" s="414">
        <f>IF(ISBLANK(AO278),0,1)</f>
        <v>0</v>
      </c>
      <c r="CG278" s="414">
        <f>IF(ISBLANK(AP278),0,1)</f>
        <v>0</v>
      </c>
      <c r="CH278" s="436">
        <f>IF(ISBLANK(AQ278),0,1)</f>
        <v>0</v>
      </c>
      <c r="CI278" s="435">
        <f>IF($W278="Dropped","-",DAYS360(X278,Y278,TRUE)/360)</f>
        <v>1.2666666666666666</v>
      </c>
      <c r="CJ278" s="416">
        <f>IF(OR($W278="Pipeline",$W278="Dropped"),"-",IF(OR($AA278="-",$AA278="n/a"),"-",DAYS360(Y278,AA278,TRUE)/360))</f>
        <v>1.2722222222222221</v>
      </c>
      <c r="CK278" s="416">
        <f>IF(OR($W278="Pipeline",$W278="Dropped"),"-",IF($AC278="-","-",IF(OR($AA278="-",$AA278="n/a"),DAYS360(Y278,AC278,TRUE)/360,DAYS360(AA278,AC278,TRUE)/360)))</f>
        <v>5.3555555555555552</v>
      </c>
      <c r="CL278" s="416">
        <f>IF(OR($W278="Pipeline",$W278="Dropped"),"-",IF($AC278="-","-",DAYS360(X278,AC278,TRUE)/360))</f>
        <v>7.8944444444444448</v>
      </c>
      <c r="CM278" s="437">
        <f>IF(OR($W278="Pipeline",$W278="Dropped"),"-",IF($AC278="-","-",DAYS360(AB278,AC278,TRUE)/360))</f>
        <v>2.0833333333333335</v>
      </c>
      <c r="CN278" s="344">
        <f>IF(W278="Closed",IF(AC278="-","-",YEAR(AC278)),"-")</f>
        <v>2006</v>
      </c>
      <c r="CO278" s="344" t="str">
        <f>IF(W278="Closed",IF(OR(BE278="S",BE278="MS",BE278="HS"),"S",IF(OR(BE278="U",BE278="MU",BE278="HU"),"U",IF(OR(BE278="NA",BE278="NR",BE278="NV",BE278="?",BE278="#"),"NR","-"))),"-")</f>
        <v>S</v>
      </c>
      <c r="CP278" s="249">
        <v>4</v>
      </c>
      <c r="CQ278" s="414">
        <v>1</v>
      </c>
      <c r="CR278" s="414">
        <v>1</v>
      </c>
      <c r="CS278" s="414">
        <v>0</v>
      </c>
      <c r="CT278" s="414">
        <v>0</v>
      </c>
      <c r="CU278" s="436">
        <v>1</v>
      </c>
      <c r="CV278" s="432" t="str">
        <f>IF(OR(DC278="-",DC278="",DC278="n/a"),"-",HYPERLINK(DC278,"PAD"))</f>
        <v>PAD</v>
      </c>
      <c r="CW278" s="417" t="str">
        <f>IF(OR(DD278="-",DD278="",DD278="n/a"),"-",HYPERLINK(DD278,"ICR"))</f>
        <v>ICR</v>
      </c>
      <c r="CX278" s="438" t="str">
        <f>IF(OR(DE278="-",DE278="",DE278="n/a"),"-",HYPERLINK(DE278,"IEG"))</f>
        <v>IEG</v>
      </c>
      <c r="CY278" s="687" t="str">
        <f>IF(OR(DF278="-",DF278="",DF278="n/a"),"-",HYPERLINK(DF278,"PPAR"))</f>
        <v>-</v>
      </c>
      <c r="CZ278" s="665" t="str">
        <f>IF(OR(DG278="-",DG278="",DG278="n/a"),"-",HYPERLINK(DG278,"PCR"))</f>
        <v>-</v>
      </c>
      <c r="DA278" s="665" t="str">
        <f>IF(OR(DH278="-",DH278="",DH278="n/a"),"-",HYPERLINK(DH278,"PP"))</f>
        <v>-</v>
      </c>
      <c r="DB278" s="688" t="str">
        <f>IF(OR(DI278="-",DI278="",DI278="n/a"),"-",HYPERLINK(DI278,"TA"))</f>
        <v>-</v>
      </c>
      <c r="DC278" s="897" t="s">
        <v>11277</v>
      </c>
      <c r="DD278" s="897" t="s">
        <v>11278</v>
      </c>
      <c r="DE278" s="897" t="s">
        <v>11279</v>
      </c>
      <c r="DF278" s="897" t="s">
        <v>33</v>
      </c>
      <c r="DG278" s="897" t="s">
        <v>33</v>
      </c>
      <c r="DH278" s="897" t="s">
        <v>33</v>
      </c>
      <c r="DI278" s="897" t="s">
        <v>33</v>
      </c>
      <c r="DJ278" s="734"/>
    </row>
    <row r="279" spans="1:114" ht="14.1" customHeight="1" x14ac:dyDescent="0.25">
      <c r="A279" s="702">
        <f>ROW()-1</f>
        <v>278</v>
      </c>
      <c r="B279" s="713" t="s">
        <v>8092</v>
      </c>
      <c r="C279" s="711" t="str">
        <f>HYPERLINK(E279,"OP")</f>
        <v>OP</v>
      </c>
      <c r="D279" s="711" t="str">
        <f>HYPERLINK(F279,"Prj")</f>
        <v>Prj</v>
      </c>
      <c r="E279" s="631" t="s">
        <v>8753</v>
      </c>
      <c r="F279" s="413" t="s">
        <v>8754</v>
      </c>
      <c r="G279" s="414" t="s">
        <v>33</v>
      </c>
      <c r="H279" s="414" t="s">
        <v>33</v>
      </c>
      <c r="I279" s="694" t="s">
        <v>33</v>
      </c>
      <c r="J279" s="697" t="s">
        <v>8093</v>
      </c>
      <c r="K279" s="727" t="s">
        <v>33</v>
      </c>
      <c r="L279" s="736" t="s">
        <v>193</v>
      </c>
      <c r="M279" s="697" t="s">
        <v>360</v>
      </c>
      <c r="N279" s="736" t="s">
        <v>18</v>
      </c>
      <c r="O279" s="736" t="s">
        <v>30</v>
      </c>
      <c r="P279" s="1080" t="s">
        <v>19</v>
      </c>
      <c r="Q279" s="1074" t="s">
        <v>33</v>
      </c>
      <c r="R279" s="698" t="s">
        <v>3888</v>
      </c>
      <c r="S279" s="1041" t="s">
        <v>33</v>
      </c>
      <c r="T279" s="908" t="s">
        <v>8074</v>
      </c>
      <c r="U279" s="905" t="s">
        <v>573</v>
      </c>
      <c r="V279" s="905" t="s">
        <v>13821</v>
      </c>
      <c r="W279" s="1068" t="s">
        <v>1773</v>
      </c>
      <c r="X279" s="1064">
        <v>38315</v>
      </c>
      <c r="Y279" s="1066">
        <v>38799</v>
      </c>
      <c r="Z279" s="1046">
        <v>2006</v>
      </c>
      <c r="AA279" s="1064">
        <v>38855</v>
      </c>
      <c r="AB279" s="1065">
        <v>39447</v>
      </c>
      <c r="AC279" s="1066">
        <v>40086</v>
      </c>
      <c r="AD279" s="1049">
        <v>350</v>
      </c>
      <c r="AE279" s="746">
        <v>0</v>
      </c>
      <c r="AF279" s="744">
        <v>0</v>
      </c>
      <c r="AG279" s="690">
        <v>350</v>
      </c>
      <c r="AH279" s="747">
        <v>0</v>
      </c>
      <c r="AI279" s="744">
        <v>0</v>
      </c>
      <c r="AJ279" s="1101">
        <v>350</v>
      </c>
      <c r="AK279" s="1102">
        <v>350</v>
      </c>
      <c r="AL279" s="1085"/>
      <c r="AM279" s="632"/>
      <c r="AN279" s="632">
        <v>4</v>
      </c>
      <c r="AO279" s="632"/>
      <c r="AP279" s="632"/>
      <c r="AQ279" s="757">
        <v>14</v>
      </c>
      <c r="AR279" s="778" t="s">
        <v>9280</v>
      </c>
      <c r="AS279" s="784">
        <f>AT279+AU279</f>
        <v>3</v>
      </c>
      <c r="AT279" s="784">
        <v>3</v>
      </c>
      <c r="AU279" s="785">
        <v>0</v>
      </c>
      <c r="AV279" s="808" t="s">
        <v>9281</v>
      </c>
      <c r="AW279" s="697" t="s">
        <v>5015</v>
      </c>
      <c r="AX279" s="697" t="s">
        <v>8094</v>
      </c>
      <c r="AY279" s="823">
        <v>40176</v>
      </c>
      <c r="AZ279" s="736" t="s">
        <v>26</v>
      </c>
      <c r="BA279" s="736" t="s">
        <v>26</v>
      </c>
      <c r="BB279" s="840" t="s">
        <v>26</v>
      </c>
      <c r="BC279" s="841" t="s">
        <v>22</v>
      </c>
      <c r="BD279" s="842" t="s">
        <v>22</v>
      </c>
      <c r="BE279" s="840" t="s">
        <v>26</v>
      </c>
      <c r="BF279" s="841" t="s">
        <v>22</v>
      </c>
      <c r="BG279" s="842" t="s">
        <v>22</v>
      </c>
      <c r="BH279" s="905" t="s">
        <v>13077</v>
      </c>
      <c r="BI279" s="903" t="s">
        <v>9680</v>
      </c>
      <c r="BJ279" s="905" t="s">
        <v>4525</v>
      </c>
      <c r="BK279" s="903" t="s">
        <v>10476</v>
      </c>
      <c r="BL279" s="905" t="s">
        <v>0</v>
      </c>
      <c r="BM279" s="903" t="s">
        <v>0</v>
      </c>
      <c r="BN279" s="905" t="s">
        <v>0</v>
      </c>
      <c r="BO279" s="903" t="s">
        <v>0</v>
      </c>
      <c r="BP279" s="905" t="s">
        <v>0</v>
      </c>
      <c r="BQ279" s="903" t="s">
        <v>0</v>
      </c>
      <c r="BR279" s="909">
        <v>54</v>
      </c>
      <c r="BS279" s="903" t="s">
        <v>4553</v>
      </c>
      <c r="BT279" s="909">
        <v>51</v>
      </c>
      <c r="BU279" s="903" t="s">
        <v>4520</v>
      </c>
      <c r="BV279" s="909">
        <v>29</v>
      </c>
      <c r="BW279" s="903" t="s">
        <v>4497</v>
      </c>
      <c r="BX279" s="909">
        <v>55</v>
      </c>
      <c r="BY279" s="903" t="s">
        <v>4541</v>
      </c>
      <c r="BZ279" s="905" t="s">
        <v>0</v>
      </c>
      <c r="CA279" s="903" t="s">
        <v>4492</v>
      </c>
      <c r="CB279" s="340">
        <v>10</v>
      </c>
      <c r="CC279" s="249">
        <f>IF(ISBLANK(AL279),0,1)</f>
        <v>0</v>
      </c>
      <c r="CD279" s="414">
        <f>IF(ISBLANK(AM279),0,1)</f>
        <v>0</v>
      </c>
      <c r="CE279" s="414">
        <f>IF(ISBLANK(AN279),0,1)</f>
        <v>1</v>
      </c>
      <c r="CF279" s="414">
        <f>IF(ISBLANK(AO279),0,1)</f>
        <v>0</v>
      </c>
      <c r="CG279" s="414">
        <f>IF(ISBLANK(AP279),0,1)</f>
        <v>0</v>
      </c>
      <c r="CH279" s="436">
        <f>IF(ISBLANK(AQ279),0,1)</f>
        <v>1</v>
      </c>
      <c r="CI279" s="435">
        <f>IF($W279="Dropped","-",DAYS360(X279,Y279,TRUE)/360)</f>
        <v>1.3305555555555555</v>
      </c>
      <c r="CJ279" s="416">
        <f>IF(OR($W279="Pipeline",$W279="Dropped"),"-",IF(OR($AA279="-",$AA279="n/a"),"-",DAYS360(Y279,AA279,TRUE)/360))</f>
        <v>0.15277777777777779</v>
      </c>
      <c r="CK279" s="416">
        <f>IF(OR($W279="Pipeline",$W279="Dropped"),"-",IF($AC279="-","-",IF(OR($AA279="-",$AA279="n/a"),DAYS360(Y279,AC279,TRUE)/360,DAYS360(AA279,AC279,TRUE)/360)))</f>
        <v>3.3666666666666667</v>
      </c>
      <c r="CL279" s="416">
        <f>IF(OR($W279="Pipeline",$W279="Dropped"),"-",IF($AC279="-","-",DAYS360(X279,AC279,TRUE)/360))</f>
        <v>4.8499999999999996</v>
      </c>
      <c r="CM279" s="437">
        <f>IF(OR($W279="Pipeline",$W279="Dropped"),"-",IF($AC279="-","-",DAYS360(AB279,AC279,TRUE)/360))</f>
        <v>1.75</v>
      </c>
      <c r="CN279" s="344">
        <f>IF(W279="Closed",IF(AC279="-","-",YEAR(AC279)),"-")</f>
        <v>2009</v>
      </c>
      <c r="CO279" s="344" t="str">
        <f>IF(W279="Closed",IF(OR(BE279="S",BE279="MS",BE279="HS"),"S",IF(OR(BE279="U",BE279="MU",BE279="HU"),"U",IF(OR(BE279="NA",BE279="NR",BE279="NV",BE279="?",BE279="#"),"NR","-"))),"-")</f>
        <v>S</v>
      </c>
      <c r="CP279" s="249">
        <v>0</v>
      </c>
      <c r="CQ279" s="414">
        <v>1</v>
      </c>
      <c r="CR279" s="414">
        <v>3</v>
      </c>
      <c r="CS279" s="414">
        <v>0</v>
      </c>
      <c r="CT279" s="414">
        <v>0</v>
      </c>
      <c r="CU279" s="436">
        <v>2</v>
      </c>
      <c r="CV279" s="432" t="str">
        <f>IF(OR(DC279="-",DC279="",DC279="n/a"),"-",HYPERLINK(DC279,"PAD"))</f>
        <v>PAD</v>
      </c>
      <c r="CW279" s="417" t="str">
        <f>IF(OR(DD279="-",DD279="",DD279="n/a"),"-",HYPERLINK(DD279,"ICR"))</f>
        <v>ICR</v>
      </c>
      <c r="CX279" s="438" t="str">
        <f>IF(OR(DE279="-",DE279="",DE279="n/a"),"-",HYPERLINK(DE279,"IEG"))</f>
        <v>IEG</v>
      </c>
      <c r="CY279" s="687" t="str">
        <f>IF(OR(DF279="-",DF279="",DF279="n/a"),"-",HYPERLINK(DF279,"PPAR"))</f>
        <v>-</v>
      </c>
      <c r="CZ279" s="665" t="str">
        <f>IF(OR(DG279="-",DG279="",DG279="n/a"),"-",HYPERLINK(DG279,"PCR"))</f>
        <v>-</v>
      </c>
      <c r="DA279" s="665" t="str">
        <f>IF(OR(DH279="-",DH279="",DH279="n/a"),"-",HYPERLINK(DH279,"PP"))</f>
        <v>-</v>
      </c>
      <c r="DB279" s="688" t="str">
        <f>IF(OR(DI279="-",DI279="",DI279="n/a"),"-",HYPERLINK(DI279,"TA"))</f>
        <v>-</v>
      </c>
      <c r="DC279" s="897" t="s">
        <v>11280</v>
      </c>
      <c r="DD279" s="897" t="s">
        <v>11281</v>
      </c>
      <c r="DE279" s="897" t="s">
        <v>11282</v>
      </c>
      <c r="DF279" s="897" t="s">
        <v>33</v>
      </c>
      <c r="DG279" s="897" t="s">
        <v>33</v>
      </c>
      <c r="DH279" s="897" t="s">
        <v>33</v>
      </c>
      <c r="DI279" s="897" t="s">
        <v>33</v>
      </c>
      <c r="DJ279" s="734"/>
    </row>
    <row r="280" spans="1:114" ht="14.1" customHeight="1" x14ac:dyDescent="0.25">
      <c r="A280" s="702">
        <f>ROW()-1</f>
        <v>279</v>
      </c>
      <c r="B280" s="710" t="s">
        <v>5020</v>
      </c>
      <c r="C280" s="711" t="str">
        <f>HYPERLINK(E280,"OP")</f>
        <v>OP</v>
      </c>
      <c r="D280" s="711" t="str">
        <f>HYPERLINK(F280,"Prj")</f>
        <v>Prj</v>
      </c>
      <c r="E280" s="663" t="s">
        <v>7244</v>
      </c>
      <c r="F280" s="422" t="s">
        <v>5882</v>
      </c>
      <c r="G280" s="414" t="s">
        <v>33</v>
      </c>
      <c r="H280" s="414" t="s">
        <v>33</v>
      </c>
      <c r="I280" s="694" t="s">
        <v>33</v>
      </c>
      <c r="J280" s="697" t="s">
        <v>5021</v>
      </c>
      <c r="K280" s="727" t="s">
        <v>33</v>
      </c>
      <c r="L280" s="736" t="s">
        <v>153</v>
      </c>
      <c r="M280" s="697" t="s">
        <v>922</v>
      </c>
      <c r="N280" s="736" t="s">
        <v>18</v>
      </c>
      <c r="O280" s="736" t="s">
        <v>30</v>
      </c>
      <c r="P280" s="1080" t="s">
        <v>1419</v>
      </c>
      <c r="Q280" s="1074" t="s">
        <v>33</v>
      </c>
      <c r="R280" s="698" t="s">
        <v>33</v>
      </c>
      <c r="S280" s="1041" t="s">
        <v>33</v>
      </c>
      <c r="T280" s="908" t="s">
        <v>5022</v>
      </c>
      <c r="U280" s="905" t="s">
        <v>13823</v>
      </c>
      <c r="V280" s="905" t="s">
        <v>612</v>
      </c>
      <c r="W280" s="1068" t="s">
        <v>1773</v>
      </c>
      <c r="X280" s="1064">
        <v>35878</v>
      </c>
      <c r="Y280" s="1066">
        <v>36132</v>
      </c>
      <c r="Z280" s="1046">
        <v>1999</v>
      </c>
      <c r="AA280" s="1064">
        <v>36263</v>
      </c>
      <c r="AB280" s="1065">
        <v>37802</v>
      </c>
      <c r="AC280" s="1066">
        <v>38168</v>
      </c>
      <c r="AD280" s="1049">
        <v>5</v>
      </c>
      <c r="AE280" s="746">
        <v>0</v>
      </c>
      <c r="AF280" s="744">
        <v>0</v>
      </c>
      <c r="AG280" s="690">
        <v>5</v>
      </c>
      <c r="AH280" s="747" t="s">
        <v>33</v>
      </c>
      <c r="AI280" s="744">
        <v>0</v>
      </c>
      <c r="AJ280" s="1101">
        <v>5</v>
      </c>
      <c r="AK280" s="1102">
        <v>3.3249756499999998</v>
      </c>
      <c r="AL280" s="1085"/>
      <c r="AM280" s="632" t="s">
        <v>2433</v>
      </c>
      <c r="AN280" s="632"/>
      <c r="AO280" s="632"/>
      <c r="AP280" s="632"/>
      <c r="AQ280" s="757"/>
      <c r="AR280" s="778" t="s">
        <v>5705</v>
      </c>
      <c r="AS280" s="784">
        <f>AT280+AU280</f>
        <v>29.77</v>
      </c>
      <c r="AT280" s="784">
        <v>3.27</v>
      </c>
      <c r="AU280" s="785">
        <v>26.5</v>
      </c>
      <c r="AV280" s="806" t="s">
        <v>5647</v>
      </c>
      <c r="AW280" s="697" t="s">
        <v>2721</v>
      </c>
      <c r="AX280" s="697" t="s">
        <v>5023</v>
      </c>
      <c r="AY280" s="823" t="s">
        <v>33</v>
      </c>
      <c r="AZ280" s="736" t="s">
        <v>33</v>
      </c>
      <c r="BA280" s="736" t="s">
        <v>33</v>
      </c>
      <c r="BB280" s="840" t="s">
        <v>26</v>
      </c>
      <c r="BC280" s="841" t="s">
        <v>26</v>
      </c>
      <c r="BD280" s="846" t="s">
        <v>33</v>
      </c>
      <c r="BE280" s="840" t="s">
        <v>82</v>
      </c>
      <c r="BF280" s="841" t="s">
        <v>26</v>
      </c>
      <c r="BG280" s="842" t="s">
        <v>82</v>
      </c>
      <c r="BH280" s="905" t="s">
        <v>4485</v>
      </c>
      <c r="BI280" s="903" t="s">
        <v>10472</v>
      </c>
      <c r="BJ280" s="905" t="s">
        <v>4487</v>
      </c>
      <c r="BK280" s="903" t="s">
        <v>4683</v>
      </c>
      <c r="BL280" s="905" t="s">
        <v>0</v>
      </c>
      <c r="BM280" s="903" t="s">
        <v>0</v>
      </c>
      <c r="BN280" s="905" t="s">
        <v>0</v>
      </c>
      <c r="BO280" s="903" t="s">
        <v>0</v>
      </c>
      <c r="BP280" s="905" t="s">
        <v>0</v>
      </c>
      <c r="BQ280" s="903" t="s">
        <v>0</v>
      </c>
      <c r="BR280" s="909">
        <v>28</v>
      </c>
      <c r="BS280" s="903" t="s">
        <v>4500</v>
      </c>
      <c r="BT280" s="909">
        <v>33</v>
      </c>
      <c r="BU280" s="903" t="s">
        <v>4498</v>
      </c>
      <c r="BV280" s="909">
        <v>29</v>
      </c>
      <c r="BW280" s="903" t="s">
        <v>4497</v>
      </c>
      <c r="BX280" s="909">
        <v>44</v>
      </c>
      <c r="BY280" s="903" t="s">
        <v>4550</v>
      </c>
      <c r="BZ280" s="905" t="s">
        <v>0</v>
      </c>
      <c r="CA280" s="903" t="s">
        <v>4492</v>
      </c>
      <c r="CB280" s="340">
        <v>10</v>
      </c>
      <c r="CC280" s="249">
        <f>IF(ISBLANK(AL280),0,1)</f>
        <v>0</v>
      </c>
      <c r="CD280" s="414">
        <f>IF(ISBLANK(AM280),0,1)</f>
        <v>1</v>
      </c>
      <c r="CE280" s="414">
        <f>IF(ISBLANK(AN280),0,1)</f>
        <v>0</v>
      </c>
      <c r="CF280" s="414">
        <f>IF(ISBLANK(AO280),0,1)</f>
        <v>0</v>
      </c>
      <c r="CG280" s="414">
        <f>IF(ISBLANK(AP280),0,1)</f>
        <v>0</v>
      </c>
      <c r="CH280" s="436">
        <f>IF(ISBLANK(AQ280),0,1)</f>
        <v>0</v>
      </c>
      <c r="CI280" s="435">
        <f>IF($W280="Dropped","-",DAYS360(X280,Y280,TRUE)/360)</f>
        <v>0.69166666666666665</v>
      </c>
      <c r="CJ280" s="416">
        <f>IF(OR($W280="Pipeline",$W280="Dropped"),"-",IF(OR($AA280="-",$AA280="n/a"),"-",DAYS360(Y280,AA280,TRUE)/360))</f>
        <v>0.3611111111111111</v>
      </c>
      <c r="CK280" s="416">
        <f>IF(OR($W280="Pipeline",$W280="Dropped"),"-",IF($AC280="-","-",IF(OR($AA280="-",$AA280="n/a"),DAYS360(Y280,AC280,TRUE)/360,DAYS360(AA280,AC280,TRUE)/360)))</f>
        <v>5.2138888888888886</v>
      </c>
      <c r="CL280" s="416">
        <f>IF(OR($W280="Pipeline",$W280="Dropped"),"-",IF($AC280="-","-",DAYS360(X280,AC280,TRUE)/360))</f>
        <v>6.2666666666666666</v>
      </c>
      <c r="CM280" s="437">
        <f>IF(OR($W280="Pipeline",$W280="Dropped"),"-",IF($AC280="-","-",DAYS360(AB280,AC280,TRUE)/360))</f>
        <v>1</v>
      </c>
      <c r="CN280" s="344">
        <f>IF(W280="Closed",IF(AC280="-","-",YEAR(AC280)),"-")</f>
        <v>2004</v>
      </c>
      <c r="CO280" s="344" t="str">
        <f>IF(W280="Closed",IF(OR(BE280="S",BE280="MS",BE280="HS"),"S",IF(OR(BE280="U",BE280="MU",BE280="HU"),"U",IF(OR(BE280="NA",BE280="NR",BE280="NV",BE280="?",BE280="#"),"NR","-"))),"-")</f>
        <v>S</v>
      </c>
      <c r="CP280" s="249">
        <v>4</v>
      </c>
      <c r="CQ280" s="414">
        <v>7</v>
      </c>
      <c r="CR280" s="414">
        <v>2</v>
      </c>
      <c r="CS280" s="414">
        <v>3</v>
      </c>
      <c r="CT280" s="414">
        <v>0</v>
      </c>
      <c r="CU280" s="436">
        <v>0</v>
      </c>
      <c r="CV280" s="432" t="str">
        <f>IF(OR(DC280="-",DC280="",DC280="n/a"),"-",HYPERLINK(DC280,"PAD"))</f>
        <v>PAD</v>
      </c>
      <c r="CW280" s="417" t="str">
        <f>IF(OR(DD280="-",DD280="",DD280="n/a"),"-",HYPERLINK(DD280,"ICR"))</f>
        <v>ICR</v>
      </c>
      <c r="CX280" s="438" t="str">
        <f>IF(OR(DE280="-",DE280="",DE280="n/a"),"-",HYPERLINK(DE280,"IEG"))</f>
        <v>IEG</v>
      </c>
      <c r="CY280" s="687" t="str">
        <f>IF(OR(DF280="-",DF280="",DF280="n/a"),"-",HYPERLINK(DF280,"PPAR"))</f>
        <v>-</v>
      </c>
      <c r="CZ280" s="665" t="str">
        <f>IF(OR(DG280="-",DG280="",DG280="n/a"),"-",HYPERLINK(DG280,"PCR"))</f>
        <v>-</v>
      </c>
      <c r="DA280" s="665" t="str">
        <f>IF(OR(DH280="-",DH280="",DH280="n/a"),"-",HYPERLINK(DH280,"PP"))</f>
        <v>-</v>
      </c>
      <c r="DB280" s="688" t="str">
        <f>IF(OR(DI280="-",DI280="",DI280="n/a"),"-",HYPERLINK(DI280,"TA"))</f>
        <v>-</v>
      </c>
      <c r="DC280" s="897" t="s">
        <v>11283</v>
      </c>
      <c r="DD280" s="897" t="s">
        <v>11284</v>
      </c>
      <c r="DE280" s="897" t="s">
        <v>11285</v>
      </c>
      <c r="DF280" s="897" t="s">
        <v>33</v>
      </c>
      <c r="DG280" s="897" t="s">
        <v>33</v>
      </c>
      <c r="DH280" s="897" t="s">
        <v>33</v>
      </c>
      <c r="DI280" s="897" t="s">
        <v>33</v>
      </c>
      <c r="DJ280" s="734"/>
    </row>
    <row r="281" spans="1:114" ht="14.1" customHeight="1" x14ac:dyDescent="0.25">
      <c r="A281" s="703">
        <f>ROW()-1</f>
        <v>280</v>
      </c>
      <c r="B281" s="712" t="s">
        <v>5024</v>
      </c>
      <c r="C281" s="711" t="str">
        <f>HYPERLINK(E281,"OP")</f>
        <v>OP</v>
      </c>
      <c r="D281" s="711" t="str">
        <f>HYPERLINK(F281,"Prj")</f>
        <v>Prj</v>
      </c>
      <c r="E281" s="663" t="s">
        <v>7245</v>
      </c>
      <c r="F281" s="422" t="s">
        <v>5883</v>
      </c>
      <c r="G281" s="414" t="s">
        <v>5250</v>
      </c>
      <c r="H281" s="414" t="s">
        <v>33</v>
      </c>
      <c r="I281" s="694" t="s">
        <v>33</v>
      </c>
      <c r="J281" s="697" t="s">
        <v>5025</v>
      </c>
      <c r="K281" s="727" t="s">
        <v>33</v>
      </c>
      <c r="L281" s="736" t="s">
        <v>193</v>
      </c>
      <c r="M281" s="697" t="s">
        <v>607</v>
      </c>
      <c r="N281" s="736" t="s">
        <v>18</v>
      </c>
      <c r="O281" s="736" t="s">
        <v>54</v>
      </c>
      <c r="P281" s="1080" t="s">
        <v>1419</v>
      </c>
      <c r="Q281" s="1074" t="s">
        <v>33</v>
      </c>
      <c r="R281" s="698" t="s">
        <v>33</v>
      </c>
      <c r="S281" s="1041" t="s">
        <v>33</v>
      </c>
      <c r="T281" s="908" t="s">
        <v>3860</v>
      </c>
      <c r="U281" s="905" t="s">
        <v>585</v>
      </c>
      <c r="V281" s="905" t="s">
        <v>612</v>
      </c>
      <c r="W281" s="1068" t="s">
        <v>1773</v>
      </c>
      <c r="X281" s="1064">
        <v>36257</v>
      </c>
      <c r="Y281" s="1066">
        <v>37103</v>
      </c>
      <c r="Z281" s="1046">
        <v>2002</v>
      </c>
      <c r="AA281" s="1064">
        <v>37258</v>
      </c>
      <c r="AB281" s="1065">
        <v>38352</v>
      </c>
      <c r="AC281" s="1066">
        <v>40329</v>
      </c>
      <c r="AD281" s="1049">
        <v>10.5</v>
      </c>
      <c r="AE281" s="746">
        <v>0</v>
      </c>
      <c r="AF281" s="744">
        <v>0</v>
      </c>
      <c r="AG281" s="690">
        <v>10.5</v>
      </c>
      <c r="AH281" s="747">
        <v>3.01</v>
      </c>
      <c r="AI281" s="744">
        <v>0</v>
      </c>
      <c r="AJ281" s="1101">
        <v>15.222538589999999</v>
      </c>
      <c r="AK281" s="1102">
        <v>12.43010237</v>
      </c>
      <c r="AL281" s="1085">
        <v>33</v>
      </c>
      <c r="AM281" s="632">
        <v>3</v>
      </c>
      <c r="AN281" s="632"/>
      <c r="AO281" s="632"/>
      <c r="AP281" s="632"/>
      <c r="AQ281" s="757"/>
      <c r="AR281" s="783" t="s">
        <v>5706</v>
      </c>
      <c r="AS281" s="784">
        <f>AT281+AU281</f>
        <v>1.73</v>
      </c>
      <c r="AT281" s="784">
        <v>1.73</v>
      </c>
      <c r="AU281" s="785">
        <v>0</v>
      </c>
      <c r="AV281" s="806"/>
      <c r="AW281" s="697" t="s">
        <v>5026</v>
      </c>
      <c r="AX281" s="697" t="s">
        <v>3529</v>
      </c>
      <c r="AY281" s="823">
        <v>40163</v>
      </c>
      <c r="AZ281" s="736" t="s">
        <v>22</v>
      </c>
      <c r="BA281" s="736" t="s">
        <v>22</v>
      </c>
      <c r="BB281" s="840" t="s">
        <v>22</v>
      </c>
      <c r="BC281" s="841" t="s">
        <v>22</v>
      </c>
      <c r="BD281" s="842" t="s">
        <v>22</v>
      </c>
      <c r="BE281" s="840" t="s">
        <v>22</v>
      </c>
      <c r="BF281" s="841" t="s">
        <v>22</v>
      </c>
      <c r="BG281" s="842" t="s">
        <v>22</v>
      </c>
      <c r="BH281" s="905" t="s">
        <v>4485</v>
      </c>
      <c r="BI281" s="903" t="s">
        <v>10472</v>
      </c>
      <c r="BJ281" s="905" t="s">
        <v>0</v>
      </c>
      <c r="BK281" s="903" t="s">
        <v>0</v>
      </c>
      <c r="BL281" s="905" t="s">
        <v>0</v>
      </c>
      <c r="BM281" s="903" t="s">
        <v>0</v>
      </c>
      <c r="BN281" s="905" t="s">
        <v>0</v>
      </c>
      <c r="BO281" s="903" t="s">
        <v>0</v>
      </c>
      <c r="BP281" s="905" t="s">
        <v>0</v>
      </c>
      <c r="BQ281" s="903" t="s">
        <v>0</v>
      </c>
      <c r="BR281" s="909">
        <v>49</v>
      </c>
      <c r="BS281" s="903" t="s">
        <v>4607</v>
      </c>
      <c r="BT281" s="909">
        <v>40</v>
      </c>
      <c r="BU281" s="903" t="s">
        <v>4563</v>
      </c>
      <c r="BV281" s="909">
        <v>53</v>
      </c>
      <c r="BW281" s="903" t="s">
        <v>4528</v>
      </c>
      <c r="BX281" s="909">
        <v>27</v>
      </c>
      <c r="BY281" s="903" t="s">
        <v>4490</v>
      </c>
      <c r="BZ281" s="909">
        <v>24</v>
      </c>
      <c r="CA281" s="903" t="s">
        <v>4540</v>
      </c>
      <c r="CB281" s="340">
        <v>10</v>
      </c>
      <c r="CC281" s="249">
        <f>IF(ISBLANK(AL281),0,1)</f>
        <v>1</v>
      </c>
      <c r="CD281" s="414">
        <f>IF(ISBLANK(AM281),0,1)</f>
        <v>1</v>
      </c>
      <c r="CE281" s="414">
        <f>IF(ISBLANK(AN281),0,1)</f>
        <v>0</v>
      </c>
      <c r="CF281" s="414">
        <f>IF(ISBLANK(AO281),0,1)</f>
        <v>0</v>
      </c>
      <c r="CG281" s="414">
        <f>IF(ISBLANK(AP281),0,1)</f>
        <v>0</v>
      </c>
      <c r="CH281" s="436">
        <f>IF(ISBLANK(AQ281),0,1)</f>
        <v>0</v>
      </c>
      <c r="CI281" s="435">
        <f>IF($W281="Dropped","-",DAYS360(X281,Y281,TRUE)/360)</f>
        <v>2.3138888888888891</v>
      </c>
      <c r="CJ281" s="416">
        <f>IF(OR($W281="Pipeline",$W281="Dropped"),"-",IF(OR($AA281="-",$AA281="n/a"),"-",DAYS360(Y281,AA281,TRUE)/360))</f>
        <v>0.42222222222222222</v>
      </c>
      <c r="CK281" s="416">
        <f>IF(OR($W281="Pipeline",$W281="Dropped"),"-",IF($AC281="-","-",IF(OR($AA281="-",$AA281="n/a"),DAYS360(Y281,AC281,TRUE)/360,DAYS360(AA281,AC281,TRUE)/360)))</f>
        <v>8.4111111111111114</v>
      </c>
      <c r="CL281" s="416">
        <f>IF(OR($W281="Pipeline",$W281="Dropped"),"-",IF($AC281="-","-",DAYS360(X281,AC281,TRUE)/360))</f>
        <v>11.147222222222222</v>
      </c>
      <c r="CM281" s="437">
        <f>IF(OR($W281="Pipeline",$W281="Dropped"),"-",IF($AC281="-","-",DAYS360(AB281,AC281,TRUE)/360))</f>
        <v>5.416666666666667</v>
      </c>
      <c r="CN281" s="344">
        <f>IF(W281="Closed",IF(AC281="-","-",YEAR(AC281)),"-")</f>
        <v>2010</v>
      </c>
      <c r="CO281" s="344" t="str">
        <f>IF(W281="Closed",IF(OR(BE281="S",BE281="MS",BE281="HS"),"S",IF(OR(BE281="U",BE281="MU",BE281="HU"),"U",IF(OR(BE281="NA",BE281="NR",BE281="NV",BE281="?",BE281="#"),"NR","-"))),"-")</f>
        <v>S</v>
      </c>
      <c r="CP281" s="249">
        <v>1</v>
      </c>
      <c r="CQ281" s="414">
        <v>2</v>
      </c>
      <c r="CR281" s="414">
        <v>0</v>
      </c>
      <c r="CS281" s="414">
        <v>1</v>
      </c>
      <c r="CT281" s="414">
        <v>0</v>
      </c>
      <c r="CU281" s="436">
        <v>0</v>
      </c>
      <c r="CV281" s="432" t="str">
        <f>IF(OR(DC281="-",DC281="",DC281="n/a"),"-",HYPERLINK(DC281,"PAD"))</f>
        <v>PAD</v>
      </c>
      <c r="CW281" s="417" t="str">
        <f>IF(OR(DD281="-",DD281="",DD281="n/a"),"-",HYPERLINK(DD281,"ICR"))</f>
        <v>-</v>
      </c>
      <c r="CX281" s="438" t="str">
        <f>IF(OR(DE281="-",DE281="",DE281="n/a"),"-",HYPERLINK(DE281,"IEG"))</f>
        <v>IEG</v>
      </c>
      <c r="CY281" s="687" t="str">
        <f>IF(OR(DF281="-",DF281="",DF281="n/a"),"-",HYPERLINK(DF281,"PPAR"))</f>
        <v>-</v>
      </c>
      <c r="CZ281" s="665" t="str">
        <f>IF(OR(DG281="-",DG281="",DG281="n/a"),"-",HYPERLINK(DG281,"PCR"))</f>
        <v>-</v>
      </c>
      <c r="DA281" s="665" t="str">
        <f>IF(OR(DH281="-",DH281="",DH281="n/a"),"-",HYPERLINK(DH281,"PP"))</f>
        <v>PP</v>
      </c>
      <c r="DB281" s="688" t="str">
        <f>IF(OR(DI281="-",DI281="",DI281="n/a"),"-",HYPERLINK(DI281,"TA"))</f>
        <v>-</v>
      </c>
      <c r="DC281" s="897" t="s">
        <v>11286</v>
      </c>
      <c r="DD281" s="897" t="s">
        <v>33</v>
      </c>
      <c r="DE281" s="897" t="s">
        <v>11287</v>
      </c>
      <c r="DF281" s="897" t="s">
        <v>33</v>
      </c>
      <c r="DG281" s="897" t="s">
        <v>33</v>
      </c>
      <c r="DH281" s="897" t="s">
        <v>11288</v>
      </c>
      <c r="DI281" s="897" t="s">
        <v>33</v>
      </c>
      <c r="DJ281" s="734"/>
    </row>
    <row r="282" spans="1:114" ht="14.1" customHeight="1" x14ac:dyDescent="0.25">
      <c r="A282" s="702">
        <f>ROW()-1</f>
        <v>281</v>
      </c>
      <c r="B282" s="710" t="s">
        <v>947</v>
      </c>
      <c r="C282" s="711" t="str">
        <f>HYPERLINK(E282,"OP")</f>
        <v>OP</v>
      </c>
      <c r="D282" s="711" t="str">
        <f>HYPERLINK(F282,"Prj")</f>
        <v>Prj</v>
      </c>
      <c r="E282" s="704" t="s">
        <v>6224</v>
      </c>
      <c r="F282" s="415" t="s">
        <v>6225</v>
      </c>
      <c r="G282" s="414" t="s">
        <v>33</v>
      </c>
      <c r="H282" s="414" t="s">
        <v>33</v>
      </c>
      <c r="I282" s="694" t="s">
        <v>33</v>
      </c>
      <c r="J282" s="686" t="s">
        <v>948</v>
      </c>
      <c r="K282" s="199" t="s">
        <v>33</v>
      </c>
      <c r="L282" s="693" t="s">
        <v>245</v>
      </c>
      <c r="M282" s="696" t="s">
        <v>605</v>
      </c>
      <c r="N282" s="732" t="s">
        <v>18</v>
      </c>
      <c r="O282" s="732" t="s">
        <v>30</v>
      </c>
      <c r="P282" s="1080" t="s">
        <v>1763</v>
      </c>
      <c r="Q282" s="1074" t="s">
        <v>33</v>
      </c>
      <c r="R282" s="698" t="s">
        <v>3888</v>
      </c>
      <c r="S282" s="907" t="s">
        <v>10288</v>
      </c>
      <c r="T282" s="908" t="s">
        <v>3672</v>
      </c>
      <c r="U282" s="905" t="s">
        <v>1777</v>
      </c>
      <c r="V282" s="905" t="s">
        <v>10389</v>
      </c>
      <c r="W282" s="1068" t="s">
        <v>1773</v>
      </c>
      <c r="X282" s="1064">
        <v>35803</v>
      </c>
      <c r="Y282" s="1066">
        <v>36601</v>
      </c>
      <c r="Z282" s="1046">
        <v>2000</v>
      </c>
      <c r="AA282" s="1064">
        <v>36698</v>
      </c>
      <c r="AB282" s="1065">
        <v>38442</v>
      </c>
      <c r="AC282" s="1066">
        <v>39113</v>
      </c>
      <c r="AD282" s="638">
        <v>0</v>
      </c>
      <c r="AE282" s="639">
        <v>17.600000000000001</v>
      </c>
      <c r="AF282" s="744">
        <v>0</v>
      </c>
      <c r="AG282" s="690">
        <v>17.600000000000001</v>
      </c>
      <c r="AH282" s="747" t="s">
        <v>33</v>
      </c>
      <c r="AI282" s="744">
        <v>0</v>
      </c>
      <c r="AJ282" s="1099">
        <v>32.499631280000003</v>
      </c>
      <c r="AK282" s="1100">
        <v>32.85326731</v>
      </c>
      <c r="AL282" s="646"/>
      <c r="AM282" s="647"/>
      <c r="AN282" s="647">
        <v>2</v>
      </c>
      <c r="AO282" s="647"/>
      <c r="AP282" s="647"/>
      <c r="AQ282" s="648"/>
      <c r="AR282" s="779" t="s">
        <v>4205</v>
      </c>
      <c r="AS282" s="781">
        <f>AT282+AU282</f>
        <v>1.53</v>
      </c>
      <c r="AT282" s="781">
        <v>1.53</v>
      </c>
      <c r="AU282" s="782">
        <v>0</v>
      </c>
      <c r="AV282" s="686" t="s">
        <v>4206</v>
      </c>
      <c r="AW282" s="686" t="s">
        <v>1854</v>
      </c>
      <c r="AX282" s="686" t="s">
        <v>2121</v>
      </c>
      <c r="AY282" s="819">
        <v>39071</v>
      </c>
      <c r="AZ282" s="721" t="s">
        <v>26</v>
      </c>
      <c r="BA282" s="721" t="s">
        <v>26</v>
      </c>
      <c r="BB282" s="625" t="s">
        <v>26</v>
      </c>
      <c r="BC282" s="626" t="s">
        <v>26</v>
      </c>
      <c r="BD282" s="633" t="s">
        <v>26</v>
      </c>
      <c r="BE282" s="625" t="s">
        <v>26</v>
      </c>
      <c r="BF282" s="626" t="s">
        <v>26</v>
      </c>
      <c r="BG282" s="633" t="s">
        <v>26</v>
      </c>
      <c r="BH282" s="905" t="s">
        <v>4515</v>
      </c>
      <c r="BI282" s="903" t="s">
        <v>4704</v>
      </c>
      <c r="BJ282" s="905" t="s">
        <v>4493</v>
      </c>
      <c r="BK282" s="903" t="s">
        <v>4705</v>
      </c>
      <c r="BL282" s="905" t="s">
        <v>4503</v>
      </c>
      <c r="BM282" s="903" t="s">
        <v>4703</v>
      </c>
      <c r="BN282" s="905" t="s">
        <v>1371</v>
      </c>
      <c r="BO282" s="903" t="s">
        <v>13870</v>
      </c>
      <c r="BP282" s="905" t="s">
        <v>4485</v>
      </c>
      <c r="BQ282" s="903" t="s">
        <v>10472</v>
      </c>
      <c r="BR282" s="909">
        <v>65</v>
      </c>
      <c r="BS282" s="903" t="s">
        <v>4509</v>
      </c>
      <c r="BT282" s="909">
        <v>66</v>
      </c>
      <c r="BU282" s="903" t="s">
        <v>4532</v>
      </c>
      <c r="BV282" s="909">
        <v>59</v>
      </c>
      <c r="BW282" s="903" t="s">
        <v>4510</v>
      </c>
      <c r="BX282" s="905" t="s">
        <v>0</v>
      </c>
      <c r="BY282" s="903" t="s">
        <v>4492</v>
      </c>
      <c r="BZ282" s="905" t="s">
        <v>0</v>
      </c>
      <c r="CA282" s="903" t="s">
        <v>4492</v>
      </c>
      <c r="CB282" s="340">
        <v>10</v>
      </c>
      <c r="CC282" s="249">
        <f>IF(ISBLANK(AL282),0,1)</f>
        <v>0</v>
      </c>
      <c r="CD282" s="414">
        <f>IF(ISBLANK(AM282),0,1)</f>
        <v>0</v>
      </c>
      <c r="CE282" s="414">
        <f>IF(ISBLANK(AN282),0,1)</f>
        <v>1</v>
      </c>
      <c r="CF282" s="414">
        <f>IF(ISBLANK(AO282),0,1)</f>
        <v>0</v>
      </c>
      <c r="CG282" s="414">
        <f>IF(ISBLANK(AP282),0,1)</f>
        <v>0</v>
      </c>
      <c r="CH282" s="436">
        <f>IF(ISBLANK(AQ282),0,1)</f>
        <v>0</v>
      </c>
      <c r="CI282" s="435">
        <f>IF($W282="Dropped","-",DAYS360(X282,Y282,TRUE)/360)</f>
        <v>2.1888888888888891</v>
      </c>
      <c r="CJ282" s="416">
        <f>IF(OR($W282="Pipeline",$W282="Dropped"),"-",IF(OR($AA282="-",$AA282="n/a"),"-",DAYS360(Y282,AA282,TRUE)/360))</f>
        <v>0.2638888888888889</v>
      </c>
      <c r="CK282" s="416">
        <f>IF(OR($W282="Pipeline",$W282="Dropped"),"-",IF($AC282="-","-",IF(OR($AA282="-",$AA282="n/a"),DAYS360(Y282,AC282,TRUE)/360,DAYS360(AA282,AC282,TRUE)/360)))</f>
        <v>6.6083333333333334</v>
      </c>
      <c r="CL282" s="416">
        <f>IF(OR($W282="Pipeline",$W282="Dropped"),"-",IF($AC282="-","-",DAYS360(X282,AC282,TRUE)/360))</f>
        <v>9.0611111111111118</v>
      </c>
      <c r="CM282" s="437">
        <f>IF(OR($W282="Pipeline",$W282="Dropped"),"-",IF($AC282="-","-",DAYS360(AB282,AC282,TRUE)/360))</f>
        <v>1.8333333333333333</v>
      </c>
      <c r="CN282" s="344">
        <f>IF(W282="Closed",IF(AC282="-","-",YEAR(AC282)),"-")</f>
        <v>2007</v>
      </c>
      <c r="CO282" s="344" t="str">
        <f>IF(W282="Closed",IF(OR(BE282="S",BE282="MS",BE282="HS"),"S",IF(OR(BE282="U",BE282="MU",BE282="HU"),"U",IF(OR(BE282="NA",BE282="NR",BE282="NV",BE282="?",BE282="#"),"NR","-"))),"-")</f>
        <v>S</v>
      </c>
      <c r="CP282" s="249">
        <v>1</v>
      </c>
      <c r="CQ282" s="414">
        <v>3</v>
      </c>
      <c r="CR282" s="414">
        <v>3</v>
      </c>
      <c r="CS282" s="414">
        <v>0</v>
      </c>
      <c r="CT282" s="414">
        <v>0</v>
      </c>
      <c r="CU282" s="436">
        <v>0</v>
      </c>
      <c r="CV282" s="432" t="str">
        <f>IF(OR(DC282="-",DC282="",DC282="n/a"),"-",HYPERLINK(DC282,"PAD"))</f>
        <v>PAD</v>
      </c>
      <c r="CW282" s="417" t="str">
        <f>IF(OR(DD282="-",DD282="",DD282="n/a"),"-",HYPERLINK(DD282,"ICR"))</f>
        <v>ICR</v>
      </c>
      <c r="CX282" s="438" t="str">
        <f>IF(OR(DE282="-",DE282="",DE282="n/a"),"-",HYPERLINK(DE282,"IEG"))</f>
        <v>IEG</v>
      </c>
      <c r="CY282" s="687" t="str">
        <f>IF(OR(DF282="-",DF282="",DF282="n/a"),"-",HYPERLINK(DF282,"PPAR"))</f>
        <v>-</v>
      </c>
      <c r="CZ282" s="665" t="str">
        <f>IF(OR(DG282="-",DG282="",DG282="n/a"),"-",HYPERLINK(DG282,"PCR"))</f>
        <v>-</v>
      </c>
      <c r="DA282" s="665" t="str">
        <f>IF(OR(DH282="-",DH282="",DH282="n/a"),"-",HYPERLINK(DH282,"PP"))</f>
        <v>-</v>
      </c>
      <c r="DB282" s="688" t="str">
        <f>IF(OR(DI282="-",DI282="",DI282="n/a"),"-",HYPERLINK(DI282,"TA"))</f>
        <v>-</v>
      </c>
      <c r="DC282" s="897" t="s">
        <v>11289</v>
      </c>
      <c r="DD282" s="897" t="s">
        <v>11290</v>
      </c>
      <c r="DE282" s="897" t="s">
        <v>11291</v>
      </c>
      <c r="DF282" s="897" t="s">
        <v>33</v>
      </c>
      <c r="DG282" s="897" t="s">
        <v>33</v>
      </c>
      <c r="DH282" s="897" t="s">
        <v>33</v>
      </c>
      <c r="DI282" s="897" t="s">
        <v>33</v>
      </c>
      <c r="DJ282" s="734"/>
    </row>
    <row r="283" spans="1:114" ht="14.1" customHeight="1" x14ac:dyDescent="0.25">
      <c r="A283" s="702">
        <f>ROW()-1</f>
        <v>282</v>
      </c>
      <c r="B283" s="710" t="s">
        <v>1193</v>
      </c>
      <c r="C283" s="711" t="str">
        <f>HYPERLINK(E283,"OP")</f>
        <v>OP</v>
      </c>
      <c r="D283" s="711" t="str">
        <f>HYPERLINK(F283,"Prj")</f>
        <v>Prj</v>
      </c>
      <c r="E283" s="704" t="s">
        <v>6226</v>
      </c>
      <c r="F283" s="415" t="s">
        <v>6227</v>
      </c>
      <c r="G283" s="414" t="s">
        <v>33</v>
      </c>
      <c r="H283" s="414" t="s">
        <v>33</v>
      </c>
      <c r="I283" s="694" t="s">
        <v>33</v>
      </c>
      <c r="J283" s="686" t="s">
        <v>1194</v>
      </c>
      <c r="K283" s="199" t="s">
        <v>33</v>
      </c>
      <c r="L283" s="693" t="s">
        <v>231</v>
      </c>
      <c r="M283" s="686" t="s">
        <v>1286</v>
      </c>
      <c r="N283" s="732" t="s">
        <v>18</v>
      </c>
      <c r="O283" s="732" t="s">
        <v>30</v>
      </c>
      <c r="P283" s="1080" t="s">
        <v>1763</v>
      </c>
      <c r="Q283" s="1074" t="s">
        <v>33</v>
      </c>
      <c r="R283" s="698" t="s">
        <v>33</v>
      </c>
      <c r="S283" s="907" t="s">
        <v>10285</v>
      </c>
      <c r="T283" s="908" t="s">
        <v>3666</v>
      </c>
      <c r="U283" s="905" t="s">
        <v>592</v>
      </c>
      <c r="V283" s="905" t="s">
        <v>10386</v>
      </c>
      <c r="W283" s="1068" t="s">
        <v>1773</v>
      </c>
      <c r="X283" s="1064">
        <v>36648</v>
      </c>
      <c r="Y283" s="1066">
        <v>37362</v>
      </c>
      <c r="Z283" s="1046">
        <v>2002</v>
      </c>
      <c r="AA283" s="1064">
        <v>37466</v>
      </c>
      <c r="AB283" s="1065">
        <v>39447</v>
      </c>
      <c r="AC283" s="1066">
        <v>39813</v>
      </c>
      <c r="AD283" s="638">
        <v>50</v>
      </c>
      <c r="AE283" s="639">
        <v>0</v>
      </c>
      <c r="AF283" s="744">
        <v>0</v>
      </c>
      <c r="AG283" s="690">
        <v>50</v>
      </c>
      <c r="AH283" s="747">
        <v>9.5</v>
      </c>
      <c r="AI283" s="744">
        <v>0</v>
      </c>
      <c r="AJ283" s="1099">
        <v>50</v>
      </c>
      <c r="AK283" s="1100">
        <v>50</v>
      </c>
      <c r="AL283" s="646">
        <v>33</v>
      </c>
      <c r="AM283" s="647"/>
      <c r="AN283" s="647">
        <v>2</v>
      </c>
      <c r="AO283" s="647"/>
      <c r="AP283" s="647"/>
      <c r="AQ283" s="648"/>
      <c r="AR283" s="779" t="s">
        <v>4207</v>
      </c>
      <c r="AS283" s="781">
        <f>AT283+AU283</f>
        <v>30.26</v>
      </c>
      <c r="AT283" s="781">
        <v>30.26</v>
      </c>
      <c r="AU283" s="782">
        <v>0</v>
      </c>
      <c r="AV283" s="686" t="s">
        <v>4208</v>
      </c>
      <c r="AW283" s="686" t="s">
        <v>2027</v>
      </c>
      <c r="AX283" s="686" t="s">
        <v>2200</v>
      </c>
      <c r="AY283" s="819">
        <v>39585</v>
      </c>
      <c r="AZ283" s="721" t="s">
        <v>26</v>
      </c>
      <c r="BA283" s="721" t="s">
        <v>26</v>
      </c>
      <c r="BB283" s="625" t="s">
        <v>26</v>
      </c>
      <c r="BC283" s="626" t="s">
        <v>22</v>
      </c>
      <c r="BD283" s="633" t="s">
        <v>26</v>
      </c>
      <c r="BE283" s="625" t="s">
        <v>22</v>
      </c>
      <c r="BF283" s="626" t="s">
        <v>45</v>
      </c>
      <c r="BG283" s="633" t="s">
        <v>22</v>
      </c>
      <c r="BH283" s="905" t="s">
        <v>4493</v>
      </c>
      <c r="BI283" s="903" t="s">
        <v>4705</v>
      </c>
      <c r="BJ283" s="905" t="s">
        <v>4487</v>
      </c>
      <c r="BK283" s="903" t="s">
        <v>4683</v>
      </c>
      <c r="BL283" s="905" t="s">
        <v>1371</v>
      </c>
      <c r="BM283" s="903" t="s">
        <v>13870</v>
      </c>
      <c r="BN283" s="905" t="s">
        <v>4485</v>
      </c>
      <c r="BO283" s="903" t="s">
        <v>10472</v>
      </c>
      <c r="BP283" s="905" t="s">
        <v>0</v>
      </c>
      <c r="BQ283" s="903" t="s">
        <v>0</v>
      </c>
      <c r="BR283" s="909">
        <v>66</v>
      </c>
      <c r="BS283" s="903" t="s">
        <v>4532</v>
      </c>
      <c r="BT283" s="909">
        <v>33</v>
      </c>
      <c r="BU283" s="903" t="s">
        <v>4498</v>
      </c>
      <c r="BV283" s="909">
        <v>44</v>
      </c>
      <c r="BW283" s="903" t="s">
        <v>4550</v>
      </c>
      <c r="BX283" s="905" t="s">
        <v>0</v>
      </c>
      <c r="BY283" s="903" t="s">
        <v>4492</v>
      </c>
      <c r="BZ283" s="905" t="s">
        <v>0</v>
      </c>
      <c r="CA283" s="903" t="s">
        <v>4492</v>
      </c>
      <c r="CB283" s="340">
        <v>10</v>
      </c>
      <c r="CC283" s="249">
        <f>IF(ISBLANK(AL283),0,1)</f>
        <v>1</v>
      </c>
      <c r="CD283" s="414">
        <f>IF(ISBLANK(AM283),0,1)</f>
        <v>0</v>
      </c>
      <c r="CE283" s="414">
        <f>IF(ISBLANK(AN283),0,1)</f>
        <v>1</v>
      </c>
      <c r="CF283" s="414">
        <f>IF(ISBLANK(AO283),0,1)</f>
        <v>0</v>
      </c>
      <c r="CG283" s="414">
        <f>IF(ISBLANK(AP283),0,1)</f>
        <v>0</v>
      </c>
      <c r="CH283" s="436">
        <f>IF(ISBLANK(AQ283),0,1)</f>
        <v>0</v>
      </c>
      <c r="CI283" s="435">
        <f>IF($W283="Dropped","-",DAYS360(X283,Y283,TRUE)/360)</f>
        <v>1.9555555555555555</v>
      </c>
      <c r="CJ283" s="416">
        <f>IF(OR($W283="Pipeline",$W283="Dropped"),"-",IF(OR($AA283="-",$AA283="n/a"),"-",DAYS360(Y283,AA283,TRUE)/360))</f>
        <v>0.28611111111111109</v>
      </c>
      <c r="CK283" s="416">
        <f>IF(OR($W283="Pipeline",$W283="Dropped"),"-",IF($AC283="-","-",IF(OR($AA283="-",$AA283="n/a"),DAYS360(Y283,AC283,TRUE)/360,DAYS360(AA283,AC283,TRUE)/360)))</f>
        <v>6.4194444444444443</v>
      </c>
      <c r="CL283" s="416">
        <f>IF(OR($W283="Pipeline",$W283="Dropped"),"-",IF($AC283="-","-",DAYS360(X283,AC283,TRUE)/360))</f>
        <v>8.6611111111111114</v>
      </c>
      <c r="CM283" s="437">
        <f>IF(OR($W283="Pipeline",$W283="Dropped"),"-",IF($AC283="-","-",DAYS360(AB283,AC283,TRUE)/360))</f>
        <v>1</v>
      </c>
      <c r="CN283" s="344">
        <f>IF(W283="Closed",IF(AC283="-","-",YEAR(AC283)),"-")</f>
        <v>2008</v>
      </c>
      <c r="CO283" s="344" t="str">
        <f>IF(W283="Closed",IF(OR(BE283="S",BE283="MS",BE283="HS"),"S",IF(OR(BE283="U",BE283="MU",BE283="HU"),"U",IF(OR(BE283="NA",BE283="NR",BE283="NV",BE283="?",BE283="#"),"NR","-"))),"-")</f>
        <v>S</v>
      </c>
      <c r="CP283" s="249">
        <v>6</v>
      </c>
      <c r="CQ283" s="414">
        <v>4</v>
      </c>
      <c r="CR283" s="414">
        <v>3</v>
      </c>
      <c r="CS283" s="414">
        <v>1</v>
      </c>
      <c r="CT283" s="414">
        <v>0</v>
      </c>
      <c r="CU283" s="436">
        <v>0</v>
      </c>
      <c r="CV283" s="432" t="str">
        <f>IF(OR(DC283="-",DC283="",DC283="n/a"),"-",HYPERLINK(DC283,"PAD"))</f>
        <v>PAD</v>
      </c>
      <c r="CW283" s="417" t="str">
        <f>IF(OR(DD283="-",DD283="",DD283="n/a"),"-",HYPERLINK(DD283,"ICR"))</f>
        <v>ICR</v>
      </c>
      <c r="CX283" s="438" t="str">
        <f>IF(OR(DE283="-",DE283="",DE283="n/a"),"-",HYPERLINK(DE283,"IEG"))</f>
        <v>IEG</v>
      </c>
      <c r="CY283" s="687" t="str">
        <f>IF(OR(DF283="-",DF283="",DF283="n/a"),"-",HYPERLINK(DF283,"PPAR"))</f>
        <v>PPAR</v>
      </c>
      <c r="CZ283" s="665" t="str">
        <f>IF(OR(DG283="-",DG283="",DG283="n/a"),"-",HYPERLINK(DG283,"PCR"))</f>
        <v>-</v>
      </c>
      <c r="DA283" s="665" t="str">
        <f>IF(OR(DH283="-",DH283="",DH283="n/a"),"-",HYPERLINK(DH283,"PP"))</f>
        <v>-</v>
      </c>
      <c r="DB283" s="688" t="str">
        <f>IF(OR(DI283="-",DI283="",DI283="n/a"),"-",HYPERLINK(DI283,"TA"))</f>
        <v>-</v>
      </c>
      <c r="DC283" s="897" t="s">
        <v>11292</v>
      </c>
      <c r="DD283" s="897" t="s">
        <v>11293</v>
      </c>
      <c r="DE283" s="897" t="s">
        <v>11294</v>
      </c>
      <c r="DF283" s="897" t="s">
        <v>11295</v>
      </c>
      <c r="DG283" s="897" t="s">
        <v>33</v>
      </c>
      <c r="DH283" s="897" t="s">
        <v>33</v>
      </c>
      <c r="DI283" s="897" t="s">
        <v>33</v>
      </c>
      <c r="DJ283" s="734"/>
    </row>
    <row r="284" spans="1:114" ht="14.1" customHeight="1" x14ac:dyDescent="0.25">
      <c r="A284" s="703">
        <f>ROW()-1</f>
        <v>283</v>
      </c>
      <c r="B284" s="710" t="s">
        <v>930</v>
      </c>
      <c r="C284" s="711" t="str">
        <f>HYPERLINK(E284,"OP")</f>
        <v>OP</v>
      </c>
      <c r="D284" s="711" t="str">
        <f>HYPERLINK(F284,"Prj")</f>
        <v>Prj</v>
      </c>
      <c r="E284" s="704" t="s">
        <v>6228</v>
      </c>
      <c r="F284" s="415" t="s">
        <v>6229</v>
      </c>
      <c r="G284" s="414" t="s">
        <v>33</v>
      </c>
      <c r="H284" s="414" t="s">
        <v>33</v>
      </c>
      <c r="I284" s="694" t="s">
        <v>33</v>
      </c>
      <c r="J284" s="686" t="s">
        <v>931</v>
      </c>
      <c r="K284" s="199" t="s">
        <v>33</v>
      </c>
      <c r="L284" s="693" t="s">
        <v>16</v>
      </c>
      <c r="M284" s="696" t="s">
        <v>604</v>
      </c>
      <c r="N284" s="732" t="s">
        <v>18</v>
      </c>
      <c r="O284" s="732" t="s">
        <v>71</v>
      </c>
      <c r="P284" s="1080" t="s">
        <v>1763</v>
      </c>
      <c r="Q284" s="1074" t="s">
        <v>33</v>
      </c>
      <c r="R284" s="698" t="s">
        <v>3888</v>
      </c>
      <c r="S284" s="907" t="s">
        <v>3793</v>
      </c>
      <c r="T284" s="908" t="s">
        <v>3605</v>
      </c>
      <c r="U284" s="905" t="s">
        <v>1791</v>
      </c>
      <c r="V284" s="905" t="s">
        <v>10452</v>
      </c>
      <c r="W284" s="1068" t="s">
        <v>1773</v>
      </c>
      <c r="X284" s="1064">
        <v>35954</v>
      </c>
      <c r="Y284" s="1066">
        <v>36265</v>
      </c>
      <c r="Z284" s="1046">
        <v>1999</v>
      </c>
      <c r="AA284" s="1064">
        <v>36433</v>
      </c>
      <c r="AB284" s="1065">
        <v>37621</v>
      </c>
      <c r="AC284" s="1066">
        <v>37986</v>
      </c>
      <c r="AD284" s="638">
        <v>0</v>
      </c>
      <c r="AE284" s="639">
        <v>21</v>
      </c>
      <c r="AF284" s="744">
        <v>0</v>
      </c>
      <c r="AG284" s="690">
        <v>21</v>
      </c>
      <c r="AH284" s="747" t="s">
        <v>33</v>
      </c>
      <c r="AI284" s="744">
        <v>0</v>
      </c>
      <c r="AJ284" s="1099">
        <v>21</v>
      </c>
      <c r="AK284" s="1100">
        <v>19.994857799999998</v>
      </c>
      <c r="AL284" s="646"/>
      <c r="AM284" s="647"/>
      <c r="AN284" s="647">
        <v>2</v>
      </c>
      <c r="AO284" s="647"/>
      <c r="AP284" s="647"/>
      <c r="AQ284" s="648"/>
      <c r="AR284" s="779" t="s">
        <v>4209</v>
      </c>
      <c r="AS284" s="649">
        <f>AT284+AU284</f>
        <v>0.42000000000000004</v>
      </c>
      <c r="AT284" s="649">
        <v>0.4</v>
      </c>
      <c r="AU284" s="650">
        <v>0.02</v>
      </c>
      <c r="AV284" s="686" t="s">
        <v>4210</v>
      </c>
      <c r="AW284" s="686" t="s">
        <v>1908</v>
      </c>
      <c r="AX284" s="686" t="s">
        <v>2191</v>
      </c>
      <c r="AY284" s="819">
        <v>37970</v>
      </c>
      <c r="AZ284" s="721" t="s">
        <v>26</v>
      </c>
      <c r="BA284" s="828" t="s">
        <v>37</v>
      </c>
      <c r="BB284" s="625" t="s">
        <v>26</v>
      </c>
      <c r="BC284" s="626" t="s">
        <v>26</v>
      </c>
      <c r="BD284" s="633" t="s">
        <v>33</v>
      </c>
      <c r="BE284" s="625" t="s">
        <v>26</v>
      </c>
      <c r="BF284" s="626" t="s">
        <v>26</v>
      </c>
      <c r="BG284" s="633" t="s">
        <v>26</v>
      </c>
      <c r="BH284" s="905" t="s">
        <v>4515</v>
      </c>
      <c r="BI284" s="903" t="s">
        <v>4704</v>
      </c>
      <c r="BJ284" s="905" t="s">
        <v>4503</v>
      </c>
      <c r="BK284" s="903" t="s">
        <v>4703</v>
      </c>
      <c r="BL284" s="905" t="s">
        <v>1371</v>
      </c>
      <c r="BM284" s="903" t="s">
        <v>13870</v>
      </c>
      <c r="BN284" s="905" t="s">
        <v>4530</v>
      </c>
      <c r="BO284" s="903" t="s">
        <v>10483</v>
      </c>
      <c r="BP284" s="905" t="s">
        <v>4504</v>
      </c>
      <c r="BQ284" s="903" t="s">
        <v>10473</v>
      </c>
      <c r="BR284" s="909">
        <v>65</v>
      </c>
      <c r="BS284" s="903" t="s">
        <v>4509</v>
      </c>
      <c r="BT284" s="909">
        <v>51</v>
      </c>
      <c r="BU284" s="903" t="s">
        <v>4520</v>
      </c>
      <c r="BV284" s="909">
        <v>78</v>
      </c>
      <c r="BW284" s="903" t="s">
        <v>4511</v>
      </c>
      <c r="BX284" s="909">
        <v>88</v>
      </c>
      <c r="BY284" s="903" t="s">
        <v>4513</v>
      </c>
      <c r="BZ284" s="909">
        <v>61</v>
      </c>
      <c r="CA284" s="903" t="s">
        <v>4524</v>
      </c>
      <c r="CB284" s="340">
        <v>10</v>
      </c>
      <c r="CC284" s="249">
        <f>IF(ISBLANK(AL284),0,1)</f>
        <v>0</v>
      </c>
      <c r="CD284" s="414">
        <f>IF(ISBLANK(AM284),0,1)</f>
        <v>0</v>
      </c>
      <c r="CE284" s="414">
        <f>IF(ISBLANK(AN284),0,1)</f>
        <v>1</v>
      </c>
      <c r="CF284" s="414">
        <f>IF(ISBLANK(AO284),0,1)</f>
        <v>0</v>
      </c>
      <c r="CG284" s="414">
        <f>IF(ISBLANK(AP284),0,1)</f>
        <v>0</v>
      </c>
      <c r="CH284" s="436">
        <f>IF(ISBLANK(AQ284),0,1)</f>
        <v>0</v>
      </c>
      <c r="CI284" s="435">
        <f>IF($W284="Dropped","-",DAYS360(X284,Y284,TRUE)/360)</f>
        <v>0.85277777777777775</v>
      </c>
      <c r="CJ284" s="416">
        <f>IF(OR($W284="Pipeline",$W284="Dropped"),"-",IF(OR($AA284="-",$AA284="n/a"),"-",DAYS360(Y284,AA284,TRUE)/360))</f>
        <v>0.45833333333333331</v>
      </c>
      <c r="CK284" s="416">
        <f>IF(OR($W284="Pipeline",$W284="Dropped"),"-",IF($AC284="-","-",IF(OR($AA284="-",$AA284="n/a"),DAYS360(Y284,AC284,TRUE)/360,DAYS360(AA284,AC284,TRUE)/360)))</f>
        <v>4.25</v>
      </c>
      <c r="CL284" s="416">
        <f>IF(OR($W284="Pipeline",$W284="Dropped"),"-",IF($AC284="-","-",DAYS360(X284,AC284,TRUE)/360))</f>
        <v>5.5611111111111109</v>
      </c>
      <c r="CM284" s="437">
        <f>IF(OR($W284="Pipeline",$W284="Dropped"),"-",IF($AC284="-","-",DAYS360(AB284,AC284,TRUE)/360))</f>
        <v>1</v>
      </c>
      <c r="CN284" s="344">
        <f>IF(W284="Closed",IF(AC284="-","-",YEAR(AC284)),"-")</f>
        <v>2003</v>
      </c>
      <c r="CO284" s="344" t="str">
        <f>IF(W284="Closed",IF(OR(BE284="S",BE284="MS",BE284="HS"),"S",IF(OR(BE284="U",BE284="MU",BE284="HU"),"U",IF(OR(BE284="NA",BE284="NR",BE284="NV",BE284="?",BE284="#"),"NR","-"))),"-")</f>
        <v>S</v>
      </c>
      <c r="CP284" s="249">
        <v>1</v>
      </c>
      <c r="CQ284" s="414">
        <v>5</v>
      </c>
      <c r="CR284" s="414">
        <v>4</v>
      </c>
      <c r="CS284" s="414">
        <v>0</v>
      </c>
      <c r="CT284" s="414">
        <v>0</v>
      </c>
      <c r="CU284" s="436">
        <v>0</v>
      </c>
      <c r="CV284" s="432" t="str">
        <f>IF(OR(DC284="-",DC284="",DC284="n/a"),"-",HYPERLINK(DC284,"PAD"))</f>
        <v>PAD</v>
      </c>
      <c r="CW284" s="417" t="str">
        <f>IF(OR(DD284="-",DD284="",DD284="n/a"),"-",HYPERLINK(DD284,"ICR"))</f>
        <v>ICR</v>
      </c>
      <c r="CX284" s="438" t="str">
        <f>IF(OR(DE284="-",DE284="",DE284="n/a"),"-",HYPERLINK(DE284,"IEG"))</f>
        <v>IEG</v>
      </c>
      <c r="CY284" s="687" t="str">
        <f>IF(OR(DF284="-",DF284="",DF284="n/a"),"-",HYPERLINK(DF284,"PPAR"))</f>
        <v>-</v>
      </c>
      <c r="CZ284" s="665" t="str">
        <f>IF(OR(DG284="-",DG284="",DG284="n/a"),"-",HYPERLINK(DG284,"PCR"))</f>
        <v>-</v>
      </c>
      <c r="DA284" s="665" t="str">
        <f>IF(OR(DH284="-",DH284="",DH284="n/a"),"-",HYPERLINK(DH284,"PP"))</f>
        <v>-</v>
      </c>
      <c r="DB284" s="688" t="str">
        <f>IF(OR(DI284="-",DI284="",DI284="n/a"),"-",HYPERLINK(DI284,"TA"))</f>
        <v>-</v>
      </c>
      <c r="DC284" s="897" t="s">
        <v>11296</v>
      </c>
      <c r="DD284" s="897" t="s">
        <v>11297</v>
      </c>
      <c r="DE284" s="897" t="s">
        <v>11298</v>
      </c>
      <c r="DF284" s="897" t="s">
        <v>33</v>
      </c>
      <c r="DG284" s="897" t="s">
        <v>33</v>
      </c>
      <c r="DH284" s="897" t="s">
        <v>33</v>
      </c>
      <c r="DI284" s="897" t="s">
        <v>33</v>
      </c>
      <c r="DJ284" s="734"/>
    </row>
    <row r="285" spans="1:114" ht="14.1" customHeight="1" x14ac:dyDescent="0.25">
      <c r="A285" s="702">
        <f>ROW()-1</f>
        <v>284</v>
      </c>
      <c r="B285" s="710" t="s">
        <v>1077</v>
      </c>
      <c r="C285" s="711" t="str">
        <f>HYPERLINK(E285,"OP")</f>
        <v>OP</v>
      </c>
      <c r="D285" s="711" t="str">
        <f>HYPERLINK(F285,"Prj")</f>
        <v>Prj</v>
      </c>
      <c r="E285" s="704" t="s">
        <v>6230</v>
      </c>
      <c r="F285" s="415" t="s">
        <v>6231</v>
      </c>
      <c r="G285" s="414" t="s">
        <v>33</v>
      </c>
      <c r="H285" s="414" t="s">
        <v>33</v>
      </c>
      <c r="I285" s="694" t="s">
        <v>33</v>
      </c>
      <c r="J285" s="686" t="s">
        <v>1078</v>
      </c>
      <c r="K285" s="199" t="s">
        <v>33</v>
      </c>
      <c r="L285" s="693" t="s">
        <v>16</v>
      </c>
      <c r="M285" s="696" t="s">
        <v>329</v>
      </c>
      <c r="N285" s="732" t="s">
        <v>18</v>
      </c>
      <c r="O285" s="732" t="s">
        <v>1432</v>
      </c>
      <c r="P285" s="1080" t="s">
        <v>1763</v>
      </c>
      <c r="Q285" s="1074" t="s">
        <v>33</v>
      </c>
      <c r="R285" s="698" t="s">
        <v>3888</v>
      </c>
      <c r="S285" s="907" t="s">
        <v>3602</v>
      </c>
      <c r="T285" s="908" t="s">
        <v>3604</v>
      </c>
      <c r="U285" s="905" t="s">
        <v>10384</v>
      </c>
      <c r="V285" s="905" t="s">
        <v>10383</v>
      </c>
      <c r="W285" s="1068" t="s">
        <v>1773</v>
      </c>
      <c r="X285" s="1064">
        <v>36264</v>
      </c>
      <c r="Y285" s="1066">
        <v>37056</v>
      </c>
      <c r="Z285" s="1046">
        <v>2001</v>
      </c>
      <c r="AA285" s="1064">
        <v>37300</v>
      </c>
      <c r="AB285" s="1065">
        <v>39081</v>
      </c>
      <c r="AC285" s="1066">
        <v>39812</v>
      </c>
      <c r="AD285" s="638">
        <v>0</v>
      </c>
      <c r="AE285" s="639">
        <v>25</v>
      </c>
      <c r="AF285" s="744">
        <v>0</v>
      </c>
      <c r="AG285" s="690">
        <v>25</v>
      </c>
      <c r="AH285" s="747">
        <v>21</v>
      </c>
      <c r="AI285" s="744">
        <v>0</v>
      </c>
      <c r="AJ285" s="1099">
        <v>25</v>
      </c>
      <c r="AK285" s="1100">
        <v>27.772855939999999</v>
      </c>
      <c r="AL285" s="646"/>
      <c r="AM285" s="647"/>
      <c r="AN285" s="647">
        <v>2</v>
      </c>
      <c r="AO285" s="647"/>
      <c r="AP285" s="647"/>
      <c r="AQ285" s="648"/>
      <c r="AR285" s="779" t="s">
        <v>4211</v>
      </c>
      <c r="AS285" s="649">
        <f>AT285+AU285</f>
        <v>2</v>
      </c>
      <c r="AT285" s="649">
        <v>0.8</v>
      </c>
      <c r="AU285" s="650">
        <v>1.2</v>
      </c>
      <c r="AV285" s="686" t="s">
        <v>4212</v>
      </c>
      <c r="AW285" s="686" t="s">
        <v>1829</v>
      </c>
      <c r="AX285" s="686" t="s">
        <v>2098</v>
      </c>
      <c r="AY285" s="819">
        <v>39804</v>
      </c>
      <c r="AZ285" s="721" t="s">
        <v>22</v>
      </c>
      <c r="BA285" s="721" t="s">
        <v>26</v>
      </c>
      <c r="BB285" s="625" t="s">
        <v>22</v>
      </c>
      <c r="BC285" s="626" t="s">
        <v>22</v>
      </c>
      <c r="BD285" s="633" t="s">
        <v>22</v>
      </c>
      <c r="BE285" s="625" t="s">
        <v>45</v>
      </c>
      <c r="BF285" s="626" t="s">
        <v>45</v>
      </c>
      <c r="BG285" s="633" t="s">
        <v>45</v>
      </c>
      <c r="BH285" s="905" t="s">
        <v>1371</v>
      </c>
      <c r="BI285" s="903" t="s">
        <v>13870</v>
      </c>
      <c r="BJ285" s="905" t="s">
        <v>4485</v>
      </c>
      <c r="BK285" s="903" t="s">
        <v>10472</v>
      </c>
      <c r="BL285" s="905" t="s">
        <v>13072</v>
      </c>
      <c r="BM285" s="903" t="s">
        <v>4508</v>
      </c>
      <c r="BN285" s="905" t="s">
        <v>0</v>
      </c>
      <c r="BO285" s="903" t="s">
        <v>0</v>
      </c>
      <c r="BP285" s="905" t="s">
        <v>0</v>
      </c>
      <c r="BQ285" s="903" t="s">
        <v>0</v>
      </c>
      <c r="BR285" s="909">
        <v>66</v>
      </c>
      <c r="BS285" s="903" t="s">
        <v>4532</v>
      </c>
      <c r="BT285" s="909">
        <v>51</v>
      </c>
      <c r="BU285" s="903" t="s">
        <v>4520</v>
      </c>
      <c r="BV285" s="909">
        <v>59</v>
      </c>
      <c r="BW285" s="903" t="s">
        <v>4510</v>
      </c>
      <c r="BX285" s="909">
        <v>88</v>
      </c>
      <c r="BY285" s="903" t="s">
        <v>4513</v>
      </c>
      <c r="BZ285" s="909">
        <v>25</v>
      </c>
      <c r="CA285" s="903" t="s">
        <v>4489</v>
      </c>
      <c r="CB285" s="340">
        <v>10</v>
      </c>
      <c r="CC285" s="249">
        <f>IF(ISBLANK(AL285),0,1)</f>
        <v>0</v>
      </c>
      <c r="CD285" s="414">
        <f>IF(ISBLANK(AM285),0,1)</f>
        <v>0</v>
      </c>
      <c r="CE285" s="414">
        <f>IF(ISBLANK(AN285),0,1)</f>
        <v>1</v>
      </c>
      <c r="CF285" s="414">
        <f>IF(ISBLANK(AO285),0,1)</f>
        <v>0</v>
      </c>
      <c r="CG285" s="414">
        <f>IF(ISBLANK(AP285),0,1)</f>
        <v>0</v>
      </c>
      <c r="CH285" s="436">
        <f>IF(ISBLANK(AQ285),0,1)</f>
        <v>0</v>
      </c>
      <c r="CI285" s="435">
        <f>IF($W285="Dropped","-",DAYS360(X285,Y285,TRUE)/360)</f>
        <v>2.1666666666666665</v>
      </c>
      <c r="CJ285" s="416">
        <f>IF(OR($W285="Pipeline",$W285="Dropped"),"-",IF(OR($AA285="-",$AA285="n/a"),"-",DAYS360(Y285,AA285,TRUE)/360))</f>
        <v>0.66388888888888886</v>
      </c>
      <c r="CK285" s="416">
        <f>IF(OR($W285="Pipeline",$W285="Dropped"),"-",IF($AC285="-","-",IF(OR($AA285="-",$AA285="n/a"),DAYS360(Y285,AC285,TRUE)/360,DAYS360(AA285,AC285,TRUE)/360)))</f>
        <v>6.8805555555555555</v>
      </c>
      <c r="CL285" s="416">
        <f>IF(OR($W285="Pipeline",$W285="Dropped"),"-",IF($AC285="-","-",DAYS360(X285,AC285,TRUE)/360))</f>
        <v>9.7111111111111104</v>
      </c>
      <c r="CM285" s="437">
        <f>IF(OR($W285="Pipeline",$W285="Dropped"),"-",IF($AC285="-","-",DAYS360(AB285,AC285,TRUE)/360))</f>
        <v>2</v>
      </c>
      <c r="CN285" s="344">
        <f>IF(W285="Closed",IF(AC285="-","-",YEAR(AC285)),"-")</f>
        <v>2008</v>
      </c>
      <c r="CO285" s="344" t="str">
        <f>IF(W285="Closed",IF(OR(BE285="S",BE285="MS",BE285="HS"),"S",IF(OR(BE285="U",BE285="MU",BE285="HU"),"U",IF(OR(BE285="NA",BE285="NR",BE285="NV",BE285="?",BE285="#"),"NR","-"))),"-")</f>
        <v>U</v>
      </c>
      <c r="CP285" s="249">
        <v>1</v>
      </c>
      <c r="CQ285" s="414">
        <v>4</v>
      </c>
      <c r="CR285" s="414">
        <v>5</v>
      </c>
      <c r="CS285" s="414">
        <v>2</v>
      </c>
      <c r="CT285" s="414">
        <v>0</v>
      </c>
      <c r="CU285" s="436">
        <v>0</v>
      </c>
      <c r="CV285" s="432" t="str">
        <f>IF(OR(DC285="-",DC285="",DC285="n/a"),"-",HYPERLINK(DC285,"PAD"))</f>
        <v>PAD</v>
      </c>
      <c r="CW285" s="417" t="str">
        <f>IF(OR(DD285="-",DD285="",DD285="n/a"),"-",HYPERLINK(DD285,"ICR"))</f>
        <v>ICR</v>
      </c>
      <c r="CX285" s="438" t="str">
        <f>IF(OR(DE285="-",DE285="",DE285="n/a"),"-",HYPERLINK(DE285,"IEG"))</f>
        <v>IEG</v>
      </c>
      <c r="CY285" s="687" t="str">
        <f>IF(OR(DF285="-",DF285="",DF285="n/a"),"-",HYPERLINK(DF285,"PPAR"))</f>
        <v>PPAR</v>
      </c>
      <c r="CZ285" s="665" t="str">
        <f>IF(OR(DG285="-",DG285="",DG285="n/a"),"-",HYPERLINK(DG285,"PCR"))</f>
        <v>-</v>
      </c>
      <c r="DA285" s="665" t="str">
        <f>IF(OR(DH285="-",DH285="",DH285="n/a"),"-",HYPERLINK(DH285,"PP"))</f>
        <v>-</v>
      </c>
      <c r="DB285" s="688" t="str">
        <f>IF(OR(DI285="-",DI285="",DI285="n/a"),"-",HYPERLINK(DI285,"TA"))</f>
        <v>-</v>
      </c>
      <c r="DC285" s="897" t="s">
        <v>11299</v>
      </c>
      <c r="DD285" s="897" t="s">
        <v>11300</v>
      </c>
      <c r="DE285" s="897" t="s">
        <v>11301</v>
      </c>
      <c r="DF285" s="897" t="s">
        <v>11302</v>
      </c>
      <c r="DG285" s="897" t="s">
        <v>33</v>
      </c>
      <c r="DH285" s="897" t="s">
        <v>33</v>
      </c>
      <c r="DI285" s="897" t="s">
        <v>33</v>
      </c>
      <c r="DJ285" s="734"/>
    </row>
    <row r="286" spans="1:114" ht="14.1" customHeight="1" x14ac:dyDescent="0.25">
      <c r="A286" s="702">
        <f>ROW()-1</f>
        <v>285</v>
      </c>
      <c r="B286" s="710" t="s">
        <v>5027</v>
      </c>
      <c r="C286" s="711" t="str">
        <f>HYPERLINK(E286,"OP")</f>
        <v>OP</v>
      </c>
      <c r="D286" s="711" t="str">
        <f>HYPERLINK(F286,"Prj")</f>
        <v>Prj</v>
      </c>
      <c r="E286" s="663" t="s">
        <v>7246</v>
      </c>
      <c r="F286" s="422" t="s">
        <v>5884</v>
      </c>
      <c r="G286" s="414" t="s">
        <v>33</v>
      </c>
      <c r="H286" s="414" t="s">
        <v>33</v>
      </c>
      <c r="I286" s="694" t="s">
        <v>33</v>
      </c>
      <c r="J286" s="697" t="s">
        <v>5028</v>
      </c>
      <c r="K286" s="727" t="s">
        <v>33</v>
      </c>
      <c r="L286" s="736" t="s">
        <v>153</v>
      </c>
      <c r="M286" s="697" t="s">
        <v>154</v>
      </c>
      <c r="N286" s="736" t="s">
        <v>18</v>
      </c>
      <c r="O286" s="736" t="s">
        <v>30</v>
      </c>
      <c r="P286" s="1080" t="s">
        <v>1419</v>
      </c>
      <c r="Q286" s="1074" t="s">
        <v>33</v>
      </c>
      <c r="R286" s="698" t="s">
        <v>33</v>
      </c>
      <c r="S286" s="1041" t="s">
        <v>33</v>
      </c>
      <c r="T286" s="908" t="s">
        <v>3154</v>
      </c>
      <c r="U286" s="905" t="s">
        <v>13703</v>
      </c>
      <c r="V286" s="905" t="s">
        <v>612</v>
      </c>
      <c r="W286" s="1068" t="s">
        <v>1773</v>
      </c>
      <c r="X286" s="1064">
        <v>36318</v>
      </c>
      <c r="Y286" s="1066">
        <v>36606</v>
      </c>
      <c r="Z286" s="1046">
        <v>2000</v>
      </c>
      <c r="AA286" s="1064">
        <v>36724</v>
      </c>
      <c r="AB286" s="1065">
        <v>38352</v>
      </c>
      <c r="AC286" s="1066">
        <v>38625</v>
      </c>
      <c r="AD286" s="1049">
        <v>0</v>
      </c>
      <c r="AE286" s="746">
        <v>9</v>
      </c>
      <c r="AF286" s="744">
        <v>0</v>
      </c>
      <c r="AG286" s="690">
        <v>9</v>
      </c>
      <c r="AH286" s="747" t="s">
        <v>33</v>
      </c>
      <c r="AI286" s="744">
        <v>0</v>
      </c>
      <c r="AJ286" s="1101">
        <v>7.9428130499999998</v>
      </c>
      <c r="AK286" s="1102">
        <v>8.3919222100000006</v>
      </c>
      <c r="AL286" s="1085"/>
      <c r="AM286" s="632"/>
      <c r="AN286" s="632">
        <v>9</v>
      </c>
      <c r="AO286" s="632"/>
      <c r="AP286" s="632"/>
      <c r="AQ286" s="757"/>
      <c r="AR286" s="783" t="s">
        <v>5707</v>
      </c>
      <c r="AS286" s="784">
        <f>AT286+AU286</f>
        <v>1.1200000000000001</v>
      </c>
      <c r="AT286" s="784">
        <v>0.62</v>
      </c>
      <c r="AU286" s="785">
        <v>0.5</v>
      </c>
      <c r="AV286" s="806" t="s">
        <v>5708</v>
      </c>
      <c r="AW286" s="697" t="s">
        <v>5029</v>
      </c>
      <c r="AX286" s="697" t="s">
        <v>3592</v>
      </c>
      <c r="AY286" s="823">
        <v>38518</v>
      </c>
      <c r="AZ286" s="736" t="s">
        <v>22</v>
      </c>
      <c r="BA286" s="736" t="s">
        <v>22</v>
      </c>
      <c r="BB286" s="840" t="s">
        <v>112</v>
      </c>
      <c r="BC286" s="841" t="s">
        <v>26</v>
      </c>
      <c r="BD286" s="846" t="s">
        <v>33</v>
      </c>
      <c r="BE286" s="840" t="s">
        <v>45</v>
      </c>
      <c r="BF286" s="841" t="s">
        <v>26</v>
      </c>
      <c r="BG286" s="842" t="s">
        <v>26</v>
      </c>
      <c r="BH286" s="905" t="s">
        <v>4487</v>
      </c>
      <c r="BI286" s="903" t="s">
        <v>4683</v>
      </c>
      <c r="BJ286" s="905" t="s">
        <v>4493</v>
      </c>
      <c r="BK286" s="903" t="s">
        <v>4705</v>
      </c>
      <c r="BL286" s="905" t="s">
        <v>0</v>
      </c>
      <c r="BM286" s="903" t="s">
        <v>0</v>
      </c>
      <c r="BN286" s="905" t="s">
        <v>0</v>
      </c>
      <c r="BO286" s="903" t="s">
        <v>0</v>
      </c>
      <c r="BP286" s="905" t="s">
        <v>0</v>
      </c>
      <c r="BQ286" s="903" t="s">
        <v>0</v>
      </c>
      <c r="BR286" s="909">
        <v>33</v>
      </c>
      <c r="BS286" s="903" t="s">
        <v>4498</v>
      </c>
      <c r="BT286" s="909">
        <v>32</v>
      </c>
      <c r="BU286" s="903" t="s">
        <v>4555</v>
      </c>
      <c r="BV286" s="909">
        <v>35</v>
      </c>
      <c r="BW286" s="903" t="s">
        <v>4556</v>
      </c>
      <c r="BX286" s="905" t="s">
        <v>0</v>
      </c>
      <c r="BY286" s="903" t="s">
        <v>4492</v>
      </c>
      <c r="BZ286" s="905" t="s">
        <v>0</v>
      </c>
      <c r="CA286" s="903" t="s">
        <v>4492</v>
      </c>
      <c r="CB286" s="340">
        <v>10</v>
      </c>
      <c r="CC286" s="249">
        <f>IF(ISBLANK(AL286),0,1)</f>
        <v>0</v>
      </c>
      <c r="CD286" s="414">
        <f>IF(ISBLANK(AM286),0,1)</f>
        <v>0</v>
      </c>
      <c r="CE286" s="414">
        <f>IF(ISBLANK(AN286),0,1)</f>
        <v>1</v>
      </c>
      <c r="CF286" s="414">
        <f>IF(ISBLANK(AO286),0,1)</f>
        <v>0</v>
      </c>
      <c r="CG286" s="414">
        <f>IF(ISBLANK(AP286),0,1)</f>
        <v>0</v>
      </c>
      <c r="CH286" s="436">
        <f>IF(ISBLANK(AQ286),0,1)</f>
        <v>0</v>
      </c>
      <c r="CI286" s="435">
        <f>IF($W286="Dropped","-",DAYS360(X286,Y286,TRUE)/360)</f>
        <v>0.78888888888888886</v>
      </c>
      <c r="CJ286" s="416">
        <f>IF(OR($W286="Pipeline",$W286="Dropped"),"-",IF(OR($AA286="-",$AA286="n/a"),"-",DAYS360(Y286,AA286,TRUE)/360))</f>
        <v>0.32222222222222224</v>
      </c>
      <c r="CK286" s="416">
        <f>IF(OR($W286="Pipeline",$W286="Dropped"),"-",IF($AC286="-","-",IF(OR($AA286="-",$AA286="n/a"),DAYS360(Y286,AC286,TRUE)/360,DAYS360(AA286,AC286,TRUE)/360)))</f>
        <v>5.2027777777777775</v>
      </c>
      <c r="CL286" s="416">
        <f>IF(OR($W286="Pipeline",$W286="Dropped"),"-",IF($AC286="-","-",DAYS360(X286,AC286,TRUE)/360))</f>
        <v>6.3138888888888891</v>
      </c>
      <c r="CM286" s="437">
        <f>IF(OR($W286="Pipeline",$W286="Dropped"),"-",IF($AC286="-","-",DAYS360(AB286,AC286,TRUE)/360))</f>
        <v>0.75</v>
      </c>
      <c r="CN286" s="344">
        <f>IF(W286="Closed",IF(AC286="-","-",YEAR(AC286)),"-")</f>
        <v>2005</v>
      </c>
      <c r="CO286" s="344" t="str">
        <f>IF(W286="Closed",IF(OR(BE286="S",BE286="MS",BE286="HS"),"S",IF(OR(BE286="U",BE286="MU",BE286="HU"),"U",IF(OR(BE286="NA",BE286="NR",BE286="NV",BE286="?",BE286="#"),"NR","-"))),"-")</f>
        <v>U</v>
      </c>
      <c r="CP286" s="249">
        <v>2</v>
      </c>
      <c r="CQ286" s="414">
        <v>1</v>
      </c>
      <c r="CR286" s="414">
        <v>4</v>
      </c>
      <c r="CS286" s="414">
        <v>0</v>
      </c>
      <c r="CT286" s="414">
        <v>0</v>
      </c>
      <c r="CU286" s="436">
        <v>0</v>
      </c>
      <c r="CV286" s="432" t="str">
        <f>IF(OR(DC286="-",DC286="",DC286="n/a"),"-",HYPERLINK(DC286,"PAD"))</f>
        <v>PAD</v>
      </c>
      <c r="CW286" s="417" t="str">
        <f>IF(OR(DD286="-",DD286="",DD286="n/a"),"-",HYPERLINK(DD286,"ICR"))</f>
        <v>ICR</v>
      </c>
      <c r="CX286" s="438" t="str">
        <f>IF(OR(DE286="-",DE286="",DE286="n/a"),"-",HYPERLINK(DE286,"IEG"))</f>
        <v>IEG</v>
      </c>
      <c r="CY286" s="687" t="str">
        <f>IF(OR(DF286="-",DF286="",DF286="n/a"),"-",HYPERLINK(DF286,"PPAR"))</f>
        <v>-</v>
      </c>
      <c r="CZ286" s="665" t="str">
        <f>IF(OR(DG286="-",DG286="",DG286="n/a"),"-",HYPERLINK(DG286,"PCR"))</f>
        <v>-</v>
      </c>
      <c r="DA286" s="665" t="str">
        <f>IF(OR(DH286="-",DH286="",DH286="n/a"),"-",HYPERLINK(DH286,"PP"))</f>
        <v>-</v>
      </c>
      <c r="DB286" s="688" t="str">
        <f>IF(OR(DI286="-",DI286="",DI286="n/a"),"-",HYPERLINK(DI286,"TA"))</f>
        <v>-</v>
      </c>
      <c r="DC286" s="897" t="s">
        <v>11303</v>
      </c>
      <c r="DD286" s="897" t="s">
        <v>11304</v>
      </c>
      <c r="DE286" s="897" t="s">
        <v>11305</v>
      </c>
      <c r="DF286" s="897" t="s">
        <v>33</v>
      </c>
      <c r="DG286" s="897" t="s">
        <v>33</v>
      </c>
      <c r="DH286" s="897" t="s">
        <v>33</v>
      </c>
      <c r="DI286" s="897" t="s">
        <v>33</v>
      </c>
      <c r="DJ286" s="734"/>
    </row>
    <row r="287" spans="1:114" ht="14.1" customHeight="1" x14ac:dyDescent="0.25">
      <c r="A287" s="703">
        <f>ROW()-1</f>
        <v>286</v>
      </c>
      <c r="B287" s="710" t="s">
        <v>870</v>
      </c>
      <c r="C287" s="711" t="str">
        <f>HYPERLINK(E287,"OP")</f>
        <v>OP</v>
      </c>
      <c r="D287" s="711" t="str">
        <f>HYPERLINK(F287,"Prj")</f>
        <v>Prj</v>
      </c>
      <c r="E287" s="704" t="s">
        <v>6232</v>
      </c>
      <c r="F287" s="415" t="s">
        <v>6233</v>
      </c>
      <c r="G287" s="414" t="s">
        <v>33</v>
      </c>
      <c r="H287" s="414" t="s">
        <v>33</v>
      </c>
      <c r="I287" s="694" t="s">
        <v>33</v>
      </c>
      <c r="J287" s="686" t="s">
        <v>2904</v>
      </c>
      <c r="K287" s="199" t="s">
        <v>33</v>
      </c>
      <c r="L287" s="693" t="s">
        <v>16</v>
      </c>
      <c r="M287" s="696" t="s">
        <v>64</v>
      </c>
      <c r="N287" s="732" t="s">
        <v>18</v>
      </c>
      <c r="O287" s="732" t="s">
        <v>1433</v>
      </c>
      <c r="P287" s="1080" t="s">
        <v>1763</v>
      </c>
      <c r="Q287" s="1074" t="s">
        <v>33</v>
      </c>
      <c r="R287" s="698" t="s">
        <v>33</v>
      </c>
      <c r="S287" s="907" t="s">
        <v>3637</v>
      </c>
      <c r="T287" s="908" t="s">
        <v>3684</v>
      </c>
      <c r="U287" s="905" t="s">
        <v>582</v>
      </c>
      <c r="V287" s="905" t="s">
        <v>10382</v>
      </c>
      <c r="W287" s="1068" t="s">
        <v>1773</v>
      </c>
      <c r="X287" s="1064">
        <v>35898</v>
      </c>
      <c r="Y287" s="1066">
        <v>35991</v>
      </c>
      <c r="Z287" s="1046">
        <v>1999</v>
      </c>
      <c r="AA287" s="1064">
        <v>36041</v>
      </c>
      <c r="AB287" s="1065">
        <v>37346</v>
      </c>
      <c r="AC287" s="1066">
        <v>37346</v>
      </c>
      <c r="AD287" s="638">
        <v>0</v>
      </c>
      <c r="AE287" s="639">
        <v>4.0999999999999996</v>
      </c>
      <c r="AF287" s="744">
        <v>0</v>
      </c>
      <c r="AG287" s="690">
        <v>4.0999999999999996</v>
      </c>
      <c r="AH287" s="747" t="s">
        <v>33</v>
      </c>
      <c r="AI287" s="744">
        <v>0</v>
      </c>
      <c r="AJ287" s="1099">
        <v>4.0999999999999996</v>
      </c>
      <c r="AK287" s="1100">
        <v>3.8530406199999998</v>
      </c>
      <c r="AL287" s="646"/>
      <c r="AM287" s="647"/>
      <c r="AN287" s="647">
        <v>2</v>
      </c>
      <c r="AO287" s="647"/>
      <c r="AP287" s="647"/>
      <c r="AQ287" s="648"/>
      <c r="AR287" s="779" t="s">
        <v>4213</v>
      </c>
      <c r="AS287" s="649">
        <f>AT287+AU287</f>
        <v>0.6</v>
      </c>
      <c r="AT287" s="649">
        <v>0.6</v>
      </c>
      <c r="AU287" s="650">
        <v>0</v>
      </c>
      <c r="AV287" s="686" t="s">
        <v>4214</v>
      </c>
      <c r="AW287" s="686" t="s">
        <v>1918</v>
      </c>
      <c r="AX287" s="686" t="s">
        <v>1902</v>
      </c>
      <c r="AY287" s="819">
        <v>37328</v>
      </c>
      <c r="AZ287" s="721" t="s">
        <v>26</v>
      </c>
      <c r="BA287" s="693" t="s">
        <v>26</v>
      </c>
      <c r="BB287" s="625" t="s">
        <v>26</v>
      </c>
      <c r="BC287" s="626" t="s">
        <v>26</v>
      </c>
      <c r="BD287" s="633" t="s">
        <v>26</v>
      </c>
      <c r="BE287" s="625" t="s">
        <v>26</v>
      </c>
      <c r="BF287" s="626" t="s">
        <v>26</v>
      </c>
      <c r="BG287" s="633" t="s">
        <v>82</v>
      </c>
      <c r="BH287" s="905" t="s">
        <v>4493</v>
      </c>
      <c r="BI287" s="903" t="s">
        <v>4705</v>
      </c>
      <c r="BJ287" s="905" t="s">
        <v>0</v>
      </c>
      <c r="BK287" s="903" t="s">
        <v>0</v>
      </c>
      <c r="BL287" s="905" t="s">
        <v>0</v>
      </c>
      <c r="BM287" s="903" t="s">
        <v>0</v>
      </c>
      <c r="BN287" s="905" t="s">
        <v>0</v>
      </c>
      <c r="BO287" s="903" t="s">
        <v>0</v>
      </c>
      <c r="BP287" s="905" t="s">
        <v>0</v>
      </c>
      <c r="BQ287" s="903" t="s">
        <v>0</v>
      </c>
      <c r="BR287" s="909">
        <v>65</v>
      </c>
      <c r="BS287" s="903" t="s">
        <v>4509</v>
      </c>
      <c r="BT287" s="909">
        <v>26</v>
      </c>
      <c r="BU287" s="903" t="s">
        <v>4517</v>
      </c>
      <c r="BV287" s="909">
        <v>59</v>
      </c>
      <c r="BW287" s="903" t="s">
        <v>4510</v>
      </c>
      <c r="BX287" s="909">
        <v>78</v>
      </c>
      <c r="BY287" s="903" t="s">
        <v>4511</v>
      </c>
      <c r="BZ287" s="905" t="s">
        <v>0</v>
      </c>
      <c r="CA287" s="903" t="s">
        <v>4492</v>
      </c>
      <c r="CB287" s="340">
        <v>10</v>
      </c>
      <c r="CC287" s="249">
        <f>IF(ISBLANK(AL287),0,1)</f>
        <v>0</v>
      </c>
      <c r="CD287" s="414">
        <f>IF(ISBLANK(AM287),0,1)</f>
        <v>0</v>
      </c>
      <c r="CE287" s="414">
        <f>IF(ISBLANK(AN287),0,1)</f>
        <v>1</v>
      </c>
      <c r="CF287" s="414">
        <f>IF(ISBLANK(AO287),0,1)</f>
        <v>0</v>
      </c>
      <c r="CG287" s="414">
        <f>IF(ISBLANK(AP287),0,1)</f>
        <v>0</v>
      </c>
      <c r="CH287" s="436">
        <f>IF(ISBLANK(AQ287),0,1)</f>
        <v>0</v>
      </c>
      <c r="CI287" s="435">
        <f>IF($W287="Dropped","-",DAYS360(X287,Y287,TRUE)/360)</f>
        <v>0.25555555555555554</v>
      </c>
      <c r="CJ287" s="416">
        <f>IF(OR($W287="Pipeline",$W287="Dropped"),"-",IF(OR($AA287="-",$AA287="n/a"),"-",DAYS360(Y287,AA287,TRUE)/360))</f>
        <v>0.13333333333333333</v>
      </c>
      <c r="CK287" s="416">
        <f>IF(OR($W287="Pipeline",$W287="Dropped"),"-",IF($AC287="-","-",IF(OR($AA287="-",$AA287="n/a"),DAYS360(Y287,AC287,TRUE)/360,DAYS360(AA287,AC287,TRUE)/360)))</f>
        <v>3.5750000000000002</v>
      </c>
      <c r="CL287" s="416">
        <f>IF(OR($W287="Pipeline",$W287="Dropped"),"-",IF($AC287="-","-",DAYS360(X287,AC287,TRUE)/360))</f>
        <v>3.963888888888889</v>
      </c>
      <c r="CM287" s="437">
        <f>IF(OR($W287="Pipeline",$W287="Dropped"),"-",IF($AC287="-","-",DAYS360(AB287,AC287,TRUE)/360))</f>
        <v>0</v>
      </c>
      <c r="CN287" s="344">
        <f>IF(W287="Closed",IF(AC287="-","-",YEAR(AC287)),"-")</f>
        <v>2002</v>
      </c>
      <c r="CO287" s="344" t="str">
        <f>IF(W287="Closed",IF(OR(BE287="S",BE287="MS",BE287="HS"),"S",IF(OR(BE287="U",BE287="MU",BE287="HU"),"U",IF(OR(BE287="NA",BE287="NR",BE287="NV",BE287="?",BE287="#"),"NR","-"))),"-")</f>
        <v>S</v>
      </c>
      <c r="CP287" s="249">
        <v>0</v>
      </c>
      <c r="CQ287" s="414">
        <v>1</v>
      </c>
      <c r="CR287" s="414">
        <v>0</v>
      </c>
      <c r="CS287" s="414">
        <v>0</v>
      </c>
      <c r="CT287" s="414">
        <v>0</v>
      </c>
      <c r="CU287" s="436">
        <v>0</v>
      </c>
      <c r="CV287" s="432" t="str">
        <f>IF(OR(DC287="-",DC287="",DC287="n/a"),"-",HYPERLINK(DC287,"PAD"))</f>
        <v>PAD</v>
      </c>
      <c r="CW287" s="417" t="str">
        <f>IF(OR(DD287="-",DD287="",DD287="n/a"),"-",HYPERLINK(DD287,"ICR"))</f>
        <v>ICR</v>
      </c>
      <c r="CX287" s="438" t="str">
        <f>IF(OR(DE287="-",DE287="",DE287="n/a"),"-",HYPERLINK(DE287,"IEG"))</f>
        <v>IEG</v>
      </c>
      <c r="CY287" s="687" t="str">
        <f>IF(OR(DF287="-",DF287="",DF287="n/a"),"-",HYPERLINK(DF287,"PPAR"))</f>
        <v>PPAR</v>
      </c>
      <c r="CZ287" s="665" t="str">
        <f>IF(OR(DG287="-",DG287="",DG287="n/a"),"-",HYPERLINK(DG287,"PCR"))</f>
        <v>-</v>
      </c>
      <c r="DA287" s="665" t="str">
        <f>IF(OR(DH287="-",DH287="",DH287="n/a"),"-",HYPERLINK(DH287,"PP"))</f>
        <v>-</v>
      </c>
      <c r="DB287" s="688" t="str">
        <f>IF(OR(DI287="-",DI287="",DI287="n/a"),"-",HYPERLINK(DI287,"TA"))</f>
        <v>-</v>
      </c>
      <c r="DC287" s="897" t="s">
        <v>11306</v>
      </c>
      <c r="DD287" s="897" t="s">
        <v>11307</v>
      </c>
      <c r="DE287" s="897" t="s">
        <v>11308</v>
      </c>
      <c r="DF287" s="897" t="s">
        <v>11309</v>
      </c>
      <c r="DG287" s="897" t="s">
        <v>33</v>
      </c>
      <c r="DH287" s="897" t="s">
        <v>33</v>
      </c>
      <c r="DI287" s="897" t="s">
        <v>33</v>
      </c>
      <c r="DJ287" s="806"/>
    </row>
    <row r="288" spans="1:114" ht="14.1" customHeight="1" x14ac:dyDescent="0.25">
      <c r="A288" s="702">
        <f>ROW()-1</f>
        <v>287</v>
      </c>
      <c r="B288" s="710" t="s">
        <v>5030</v>
      </c>
      <c r="C288" s="711" t="str">
        <f>HYPERLINK(E288,"OP")</f>
        <v>OP</v>
      </c>
      <c r="D288" s="711" t="str">
        <f>HYPERLINK(F288,"Prj")</f>
        <v>Prj</v>
      </c>
      <c r="E288" s="663" t="s">
        <v>7247</v>
      </c>
      <c r="F288" s="422" t="s">
        <v>5885</v>
      </c>
      <c r="G288" s="414" t="s">
        <v>33</v>
      </c>
      <c r="H288" s="414" t="s">
        <v>33</v>
      </c>
      <c r="I288" s="694" t="s">
        <v>33</v>
      </c>
      <c r="J288" s="697" t="s">
        <v>5031</v>
      </c>
      <c r="K288" s="727" t="s">
        <v>33</v>
      </c>
      <c r="L288" s="736" t="s">
        <v>193</v>
      </c>
      <c r="M288" s="697" t="s">
        <v>360</v>
      </c>
      <c r="N288" s="736" t="s">
        <v>18</v>
      </c>
      <c r="O288" s="736" t="s">
        <v>54</v>
      </c>
      <c r="P288" s="1080" t="s">
        <v>1419</v>
      </c>
      <c r="Q288" s="1074" t="s">
        <v>33</v>
      </c>
      <c r="R288" s="698" t="s">
        <v>33</v>
      </c>
      <c r="S288" s="1041" t="s">
        <v>33</v>
      </c>
      <c r="T288" s="908" t="s">
        <v>5032</v>
      </c>
      <c r="U288" s="905" t="s">
        <v>573</v>
      </c>
      <c r="V288" s="905" t="s">
        <v>612</v>
      </c>
      <c r="W288" s="1068" t="s">
        <v>1773</v>
      </c>
      <c r="X288" s="1064">
        <v>36081</v>
      </c>
      <c r="Y288" s="1066">
        <v>36146</v>
      </c>
      <c r="Z288" s="1046">
        <v>1999</v>
      </c>
      <c r="AA288" s="1064">
        <v>36371</v>
      </c>
      <c r="AB288" s="1065">
        <v>37256</v>
      </c>
      <c r="AC288" s="1066">
        <v>39447</v>
      </c>
      <c r="AD288" s="1049">
        <v>30.3</v>
      </c>
      <c r="AE288" s="746">
        <v>0</v>
      </c>
      <c r="AF288" s="744">
        <v>0</v>
      </c>
      <c r="AG288" s="690">
        <v>30.3</v>
      </c>
      <c r="AH288" s="747">
        <v>13</v>
      </c>
      <c r="AI288" s="744">
        <v>0</v>
      </c>
      <c r="AJ288" s="1101">
        <v>30.303000000000001</v>
      </c>
      <c r="AK288" s="1102">
        <v>29.9242901</v>
      </c>
      <c r="AL288" s="1085"/>
      <c r="AM288" s="632" t="s">
        <v>2423</v>
      </c>
      <c r="AN288" s="632"/>
      <c r="AO288" s="632">
        <v>1</v>
      </c>
      <c r="AP288" s="632"/>
      <c r="AQ288" s="757" t="s">
        <v>5674</v>
      </c>
      <c r="AR288" s="783" t="s">
        <v>5709</v>
      </c>
      <c r="AS288" s="784">
        <f>AT288+AU288</f>
        <v>18.399999999999999</v>
      </c>
      <c r="AT288" s="784">
        <v>18.399999999999999</v>
      </c>
      <c r="AU288" s="785">
        <v>0</v>
      </c>
      <c r="AV288" s="806" t="s">
        <v>5710</v>
      </c>
      <c r="AW288" s="697" t="s">
        <v>5015</v>
      </c>
      <c r="AX288" s="697" t="s">
        <v>5033</v>
      </c>
      <c r="AY288" s="823">
        <v>39497</v>
      </c>
      <c r="AZ288" s="736" t="s">
        <v>26</v>
      </c>
      <c r="BA288" s="736" t="s">
        <v>26</v>
      </c>
      <c r="BB288" s="840" t="s">
        <v>22</v>
      </c>
      <c r="BC288" s="841" t="s">
        <v>22</v>
      </c>
      <c r="BD288" s="842" t="s">
        <v>22</v>
      </c>
      <c r="BE288" s="840" t="s">
        <v>45</v>
      </c>
      <c r="BF288" s="841" t="s">
        <v>22</v>
      </c>
      <c r="BG288" s="842" t="s">
        <v>22</v>
      </c>
      <c r="BH288" s="905" t="s">
        <v>4485</v>
      </c>
      <c r="BI288" s="903" t="s">
        <v>10472</v>
      </c>
      <c r="BJ288" s="905" t="s">
        <v>0</v>
      </c>
      <c r="BK288" s="903" t="s">
        <v>0</v>
      </c>
      <c r="BL288" s="905" t="s">
        <v>0</v>
      </c>
      <c r="BM288" s="903" t="s">
        <v>0</v>
      </c>
      <c r="BN288" s="905" t="s">
        <v>0</v>
      </c>
      <c r="BO288" s="903" t="s">
        <v>0</v>
      </c>
      <c r="BP288" s="905" t="s">
        <v>0</v>
      </c>
      <c r="BQ288" s="903" t="s">
        <v>0</v>
      </c>
      <c r="BR288" s="909">
        <v>48</v>
      </c>
      <c r="BS288" s="903" t="s">
        <v>4533</v>
      </c>
      <c r="BT288" s="905" t="s">
        <v>0</v>
      </c>
      <c r="BU288" s="903" t="s">
        <v>4492</v>
      </c>
      <c r="BV288" s="905" t="s">
        <v>0</v>
      </c>
      <c r="BW288" s="903" t="s">
        <v>4492</v>
      </c>
      <c r="BX288" s="905" t="s">
        <v>0</v>
      </c>
      <c r="BY288" s="903" t="s">
        <v>4492</v>
      </c>
      <c r="BZ288" s="905" t="s">
        <v>0</v>
      </c>
      <c r="CA288" s="903" t="s">
        <v>4492</v>
      </c>
      <c r="CB288" s="340">
        <v>10</v>
      </c>
      <c r="CC288" s="249">
        <f>IF(ISBLANK(AL288),0,1)</f>
        <v>0</v>
      </c>
      <c r="CD288" s="414">
        <f>IF(ISBLANK(AM288),0,1)</f>
        <v>1</v>
      </c>
      <c r="CE288" s="414">
        <f>IF(ISBLANK(AN288),0,1)</f>
        <v>0</v>
      </c>
      <c r="CF288" s="414">
        <f>IF(ISBLANK(AO288),0,1)</f>
        <v>1</v>
      </c>
      <c r="CG288" s="414">
        <f>IF(ISBLANK(AP288),0,1)</f>
        <v>0</v>
      </c>
      <c r="CH288" s="436">
        <f>IF(ISBLANK(AQ288),0,1)</f>
        <v>1</v>
      </c>
      <c r="CI288" s="435">
        <f>IF($W288="Dropped","-",DAYS360(X288,Y288,TRUE)/360)</f>
        <v>0.17777777777777778</v>
      </c>
      <c r="CJ288" s="416">
        <f>IF(OR($W288="Pipeline",$W288="Dropped"),"-",IF(OR($AA288="-",$AA288="n/a"),"-",DAYS360(Y288,AA288,TRUE)/360))</f>
        <v>0.61944444444444446</v>
      </c>
      <c r="CK288" s="416">
        <f>IF(OR($W288="Pipeline",$W288="Dropped"),"-",IF($AC288="-","-",IF(OR($AA288="-",$AA288="n/a"),DAYS360(Y288,AC288,TRUE)/360,DAYS360(AA288,AC288,TRUE)/360)))</f>
        <v>8.4166666666666661</v>
      </c>
      <c r="CL288" s="416">
        <f>IF(OR($W288="Pipeline",$W288="Dropped"),"-",IF($AC288="-","-",DAYS360(X288,AC288,TRUE)/360))</f>
        <v>9.2138888888888886</v>
      </c>
      <c r="CM288" s="437">
        <f>IF(OR($W288="Pipeline",$W288="Dropped"),"-",IF($AC288="-","-",DAYS360(AB288,AC288,TRUE)/360))</f>
        <v>6</v>
      </c>
      <c r="CN288" s="344">
        <f>IF(W288="Closed",IF(AC288="-","-",YEAR(AC288)),"-")</f>
        <v>2007</v>
      </c>
      <c r="CO288" s="344" t="str">
        <f>IF(W288="Closed",IF(OR(BE288="S",BE288="MS",BE288="HS"),"S",IF(OR(BE288="U",BE288="MU",BE288="HU"),"U",IF(OR(BE288="NA",BE288="NR",BE288="NV",BE288="?",BE288="#"),"NR","-"))),"-")</f>
        <v>U</v>
      </c>
      <c r="CP288" s="249">
        <v>8</v>
      </c>
      <c r="CQ288" s="414">
        <v>4</v>
      </c>
      <c r="CR288" s="414">
        <v>2</v>
      </c>
      <c r="CS288" s="414">
        <v>3</v>
      </c>
      <c r="CT288" s="414">
        <v>0</v>
      </c>
      <c r="CU288" s="436">
        <v>4</v>
      </c>
      <c r="CV288" s="432" t="str">
        <f>IF(OR(DC288="-",DC288="",DC288="n/a"),"-",HYPERLINK(DC288,"PAD"))</f>
        <v>PAD</v>
      </c>
      <c r="CW288" s="417" t="str">
        <f>IF(OR(DD288="-",DD288="",DD288="n/a"),"-",HYPERLINK(DD288,"ICR"))</f>
        <v>ICR</v>
      </c>
      <c r="CX288" s="438" t="str">
        <f>IF(OR(DE288="-",DE288="",DE288="n/a"),"-",HYPERLINK(DE288,"IEG"))</f>
        <v>IEG</v>
      </c>
      <c r="CY288" s="687" t="str">
        <f>IF(OR(DF288="-",DF288="",DF288="n/a"),"-",HYPERLINK(DF288,"PPAR"))</f>
        <v>-</v>
      </c>
      <c r="CZ288" s="665" t="str">
        <f>IF(OR(DG288="-",DG288="",DG288="n/a"),"-",HYPERLINK(DG288,"PCR"))</f>
        <v>-</v>
      </c>
      <c r="DA288" s="665" t="str">
        <f>IF(OR(DH288="-",DH288="",DH288="n/a"),"-",HYPERLINK(DH288,"PP"))</f>
        <v>-</v>
      </c>
      <c r="DB288" s="688" t="str">
        <f>IF(OR(DI288="-",DI288="",DI288="n/a"),"-",HYPERLINK(DI288,"TA"))</f>
        <v>-</v>
      </c>
      <c r="DC288" s="897" t="s">
        <v>11310</v>
      </c>
      <c r="DD288" s="897" t="s">
        <v>11311</v>
      </c>
      <c r="DE288" s="897" t="s">
        <v>11312</v>
      </c>
      <c r="DF288" s="897" t="s">
        <v>33</v>
      </c>
      <c r="DG288" s="897" t="s">
        <v>33</v>
      </c>
      <c r="DH288" s="897" t="s">
        <v>33</v>
      </c>
      <c r="DI288" s="897" t="s">
        <v>33</v>
      </c>
      <c r="DJ288" s="734"/>
    </row>
    <row r="289" spans="1:114" ht="14.1" customHeight="1" x14ac:dyDescent="0.25">
      <c r="A289" s="702">
        <f>ROW()-1</f>
        <v>288</v>
      </c>
      <c r="B289" s="710" t="s">
        <v>960</v>
      </c>
      <c r="C289" s="711" t="str">
        <f>HYPERLINK(E289,"OP")</f>
        <v>OP</v>
      </c>
      <c r="D289" s="711" t="str">
        <f>HYPERLINK(F289,"Prj")</f>
        <v>Prj</v>
      </c>
      <c r="E289" s="704" t="s">
        <v>6234</v>
      </c>
      <c r="F289" s="415" t="s">
        <v>6235</v>
      </c>
      <c r="G289" s="414" t="s">
        <v>33</v>
      </c>
      <c r="H289" s="414" t="s">
        <v>33</v>
      </c>
      <c r="I289" s="694" t="s">
        <v>33</v>
      </c>
      <c r="J289" s="686" t="s">
        <v>961</v>
      </c>
      <c r="K289" s="199" t="s">
        <v>33</v>
      </c>
      <c r="L289" s="693" t="s">
        <v>193</v>
      </c>
      <c r="M289" s="696" t="s">
        <v>215</v>
      </c>
      <c r="N289" s="732" t="s">
        <v>18</v>
      </c>
      <c r="O289" s="732" t="s">
        <v>71</v>
      </c>
      <c r="P289" s="1080" t="s">
        <v>1763</v>
      </c>
      <c r="Q289" s="1074" t="s">
        <v>33</v>
      </c>
      <c r="R289" s="698" t="s">
        <v>33</v>
      </c>
      <c r="S289" s="907" t="s">
        <v>3574</v>
      </c>
      <c r="T289" s="908" t="s">
        <v>3582</v>
      </c>
      <c r="U289" s="905" t="s">
        <v>583</v>
      </c>
      <c r="V289" s="905" t="s">
        <v>10387</v>
      </c>
      <c r="W289" s="1068" t="s">
        <v>1773</v>
      </c>
      <c r="X289" s="1064">
        <v>37001</v>
      </c>
      <c r="Y289" s="1066">
        <v>37336</v>
      </c>
      <c r="Z289" s="1046">
        <v>2002</v>
      </c>
      <c r="AA289" s="1064">
        <v>37601</v>
      </c>
      <c r="AB289" s="1065">
        <v>38168</v>
      </c>
      <c r="AC289" s="1066">
        <v>38168</v>
      </c>
      <c r="AD289" s="638">
        <v>300</v>
      </c>
      <c r="AE289" s="639">
        <v>0</v>
      </c>
      <c r="AF289" s="744">
        <v>0</v>
      </c>
      <c r="AG289" s="690">
        <v>300</v>
      </c>
      <c r="AH289" s="747">
        <v>231.1</v>
      </c>
      <c r="AI289" s="744">
        <v>0</v>
      </c>
      <c r="AJ289" s="1099">
        <v>300</v>
      </c>
      <c r="AK289" s="1100">
        <v>285.38297383999998</v>
      </c>
      <c r="AL289" s="646"/>
      <c r="AM289" s="647"/>
      <c r="AN289" s="647">
        <v>2</v>
      </c>
      <c r="AO289" s="647"/>
      <c r="AP289" s="647"/>
      <c r="AQ289" s="648"/>
      <c r="AR289" s="779" t="s">
        <v>4215</v>
      </c>
      <c r="AS289" s="649">
        <f>AT289+AU289</f>
        <v>8.9750000000000014</v>
      </c>
      <c r="AT289" s="649">
        <f>5.63+1.1</f>
        <v>6.73</v>
      </c>
      <c r="AU289" s="650">
        <f>1.876+0.369</f>
        <v>2.2450000000000001</v>
      </c>
      <c r="AV289" s="686" t="s">
        <v>4216</v>
      </c>
      <c r="AW289" s="686" t="s">
        <v>1423</v>
      </c>
      <c r="AX289" s="686" t="s">
        <v>2064</v>
      </c>
      <c r="AY289" s="819">
        <v>38147</v>
      </c>
      <c r="AZ289" s="721" t="s">
        <v>26</v>
      </c>
      <c r="BA289" s="828" t="s">
        <v>37</v>
      </c>
      <c r="BB289" s="625" t="s">
        <v>26</v>
      </c>
      <c r="BC289" s="626" t="s">
        <v>26</v>
      </c>
      <c r="BD289" s="633" t="s">
        <v>33</v>
      </c>
      <c r="BE289" s="625" t="s">
        <v>26</v>
      </c>
      <c r="BF289" s="626" t="s">
        <v>26</v>
      </c>
      <c r="BG289" s="633" t="s">
        <v>26</v>
      </c>
      <c r="BH289" s="905" t="s">
        <v>4503</v>
      </c>
      <c r="BI289" s="903" t="s">
        <v>4703</v>
      </c>
      <c r="BJ289" s="905" t="s">
        <v>4493</v>
      </c>
      <c r="BK289" s="903" t="s">
        <v>4705</v>
      </c>
      <c r="BL289" s="905" t="s">
        <v>4515</v>
      </c>
      <c r="BM289" s="903" t="s">
        <v>4704</v>
      </c>
      <c r="BN289" s="905" t="s">
        <v>4505</v>
      </c>
      <c r="BO289" s="903" t="s">
        <v>10474</v>
      </c>
      <c r="BP289" s="905" t="s">
        <v>4530</v>
      </c>
      <c r="BQ289" s="903" t="s">
        <v>10483</v>
      </c>
      <c r="BR289" s="909">
        <v>65</v>
      </c>
      <c r="BS289" s="903" t="s">
        <v>4509</v>
      </c>
      <c r="BT289" s="909">
        <v>26</v>
      </c>
      <c r="BU289" s="903" t="s">
        <v>4517</v>
      </c>
      <c r="BV289" s="909">
        <v>57</v>
      </c>
      <c r="BW289" s="903" t="s">
        <v>4527</v>
      </c>
      <c r="BX289" s="909">
        <v>60</v>
      </c>
      <c r="BY289" s="903" t="s">
        <v>4531</v>
      </c>
      <c r="BZ289" s="909">
        <v>71</v>
      </c>
      <c r="CA289" s="903" t="s">
        <v>4521</v>
      </c>
      <c r="CB289" s="340">
        <v>10</v>
      </c>
      <c r="CC289" s="249">
        <f>IF(ISBLANK(AL289),0,1)</f>
        <v>0</v>
      </c>
      <c r="CD289" s="414">
        <f>IF(ISBLANK(AM289),0,1)</f>
        <v>0</v>
      </c>
      <c r="CE289" s="414">
        <f>IF(ISBLANK(AN289),0,1)</f>
        <v>1</v>
      </c>
      <c r="CF289" s="414">
        <f>IF(ISBLANK(AO289),0,1)</f>
        <v>0</v>
      </c>
      <c r="CG289" s="414">
        <f>IF(ISBLANK(AP289),0,1)</f>
        <v>0</v>
      </c>
      <c r="CH289" s="436">
        <f>IF(ISBLANK(AQ289),0,1)</f>
        <v>0</v>
      </c>
      <c r="CI289" s="435">
        <f>IF($W289="Dropped","-",DAYS360(X289,Y289,TRUE)/360)</f>
        <v>0.9194444444444444</v>
      </c>
      <c r="CJ289" s="416">
        <f>IF(OR($W289="Pipeline",$W289="Dropped"),"-",IF(OR($AA289="-",$AA289="n/a"),"-",DAYS360(Y289,AA289,TRUE)/360))</f>
        <v>0.72222222222222221</v>
      </c>
      <c r="CK289" s="416">
        <f>IF(OR($W289="Pipeline",$W289="Dropped"),"-",IF($AC289="-","-",IF(OR($AA289="-",$AA289="n/a"),DAYS360(Y289,AC289,TRUE)/360,DAYS360(AA289,AC289,TRUE)/360)))</f>
        <v>1.5527777777777778</v>
      </c>
      <c r="CL289" s="416">
        <f>IF(OR($W289="Pipeline",$W289="Dropped"),"-",IF($AC289="-","-",DAYS360(X289,AC289,TRUE)/360))</f>
        <v>3.1944444444444446</v>
      </c>
      <c r="CM289" s="437">
        <f>IF(OR($W289="Pipeline",$W289="Dropped"),"-",IF($AC289="-","-",DAYS360(AB289,AC289,TRUE)/360))</f>
        <v>0</v>
      </c>
      <c r="CN289" s="344">
        <f>IF(W289="Closed",IF(AC289="-","-",YEAR(AC289)),"-")</f>
        <v>2004</v>
      </c>
      <c r="CO289" s="344" t="str">
        <f>IF(W289="Closed",IF(OR(BE289="S",BE289="MS",BE289="HS"),"S",IF(OR(BE289="U",BE289="MU",BE289="HU"),"U",IF(OR(BE289="NA",BE289="NR",BE289="NV",BE289="?",BE289="#"),"NR","-"))),"-")</f>
        <v>S</v>
      </c>
      <c r="CP289" s="249">
        <v>1</v>
      </c>
      <c r="CQ289" s="414">
        <v>2</v>
      </c>
      <c r="CR289" s="414">
        <v>2</v>
      </c>
      <c r="CS289" s="414">
        <v>0</v>
      </c>
      <c r="CT289" s="414">
        <v>0</v>
      </c>
      <c r="CU289" s="436">
        <v>0</v>
      </c>
      <c r="CV289" s="432" t="str">
        <f>IF(OR(DC289="-",DC289="",DC289="n/a"),"-",HYPERLINK(DC289,"PAD"))</f>
        <v>PAD</v>
      </c>
      <c r="CW289" s="417" t="str">
        <f>IF(OR(DD289="-",DD289="",DD289="n/a"),"-",HYPERLINK(DD289,"ICR"))</f>
        <v>ICR</v>
      </c>
      <c r="CX289" s="438" t="str">
        <f>IF(OR(DE289="-",DE289="",DE289="n/a"),"-",HYPERLINK(DE289,"IEG"))</f>
        <v>IEG</v>
      </c>
      <c r="CY289" s="687" t="str">
        <f>IF(OR(DF289="-",DF289="",DF289="n/a"),"-",HYPERLINK(DF289,"PPAR"))</f>
        <v>-</v>
      </c>
      <c r="CZ289" s="665" t="str">
        <f>IF(OR(DG289="-",DG289="",DG289="n/a"),"-",HYPERLINK(DG289,"PCR"))</f>
        <v>-</v>
      </c>
      <c r="DA289" s="665" t="str">
        <f>IF(OR(DH289="-",DH289="",DH289="n/a"),"-",HYPERLINK(DH289,"PP"))</f>
        <v>-</v>
      </c>
      <c r="DB289" s="688" t="str">
        <f>IF(OR(DI289="-",DI289="",DI289="n/a"),"-",HYPERLINK(DI289,"TA"))</f>
        <v>-</v>
      </c>
      <c r="DC289" s="897" t="s">
        <v>11313</v>
      </c>
      <c r="DD289" s="897" t="s">
        <v>11314</v>
      </c>
      <c r="DE289" s="897" t="s">
        <v>11315</v>
      </c>
      <c r="DF289" s="897" t="s">
        <v>33</v>
      </c>
      <c r="DG289" s="897" t="s">
        <v>33</v>
      </c>
      <c r="DH289" s="897" t="s">
        <v>33</v>
      </c>
      <c r="DI289" s="897" t="s">
        <v>33</v>
      </c>
      <c r="DJ289" s="734"/>
    </row>
    <row r="290" spans="1:114" ht="14.1" customHeight="1" x14ac:dyDescent="0.25">
      <c r="A290" s="703">
        <f>ROW()-1</f>
        <v>289</v>
      </c>
      <c r="B290" s="710" t="s">
        <v>397</v>
      </c>
      <c r="C290" s="711" t="str">
        <f>HYPERLINK(E290,"OP")</f>
        <v>OP</v>
      </c>
      <c r="D290" s="711" t="str">
        <f>HYPERLINK(F290,"Prj")</f>
        <v>Prj</v>
      </c>
      <c r="E290" s="704" t="s">
        <v>6236</v>
      </c>
      <c r="F290" s="415" t="s">
        <v>6237</v>
      </c>
      <c r="G290" s="414" t="s">
        <v>33</v>
      </c>
      <c r="H290" s="414" t="s">
        <v>33</v>
      </c>
      <c r="I290" s="694" t="s">
        <v>33</v>
      </c>
      <c r="J290" s="686" t="s">
        <v>398</v>
      </c>
      <c r="K290" s="199" t="s">
        <v>33</v>
      </c>
      <c r="L290" s="693" t="s">
        <v>193</v>
      </c>
      <c r="M290" s="734" t="s">
        <v>399</v>
      </c>
      <c r="N290" s="693" t="s">
        <v>18</v>
      </c>
      <c r="O290" s="693" t="s">
        <v>400</v>
      </c>
      <c r="P290" s="1080" t="s">
        <v>1419</v>
      </c>
      <c r="Q290" s="1074" t="s">
        <v>33</v>
      </c>
      <c r="R290" s="698" t="s">
        <v>33</v>
      </c>
      <c r="S290" s="907" t="s">
        <v>3586</v>
      </c>
      <c r="T290" s="908" t="s">
        <v>3685</v>
      </c>
      <c r="U290" s="905" t="s">
        <v>576</v>
      </c>
      <c r="V290" s="905" t="s">
        <v>612</v>
      </c>
      <c r="W290" s="1068" t="s">
        <v>1773</v>
      </c>
      <c r="X290" s="1064">
        <v>36110</v>
      </c>
      <c r="Y290" s="1066">
        <v>36340</v>
      </c>
      <c r="Z290" s="1046">
        <v>1999</v>
      </c>
      <c r="AA290" s="1064">
        <v>36725</v>
      </c>
      <c r="AB290" s="1065">
        <v>38168</v>
      </c>
      <c r="AC290" s="1066">
        <v>38898</v>
      </c>
      <c r="AD290" s="638">
        <v>20</v>
      </c>
      <c r="AE290" s="639">
        <v>0</v>
      </c>
      <c r="AF290" s="744">
        <v>0</v>
      </c>
      <c r="AG290" s="690">
        <v>20</v>
      </c>
      <c r="AH290" s="747" t="s">
        <v>33</v>
      </c>
      <c r="AI290" s="744">
        <v>0</v>
      </c>
      <c r="AJ290" s="1099">
        <v>20</v>
      </c>
      <c r="AK290" s="1100">
        <v>12.08814233</v>
      </c>
      <c r="AL290" s="646"/>
      <c r="AM290" s="647" t="s">
        <v>2980</v>
      </c>
      <c r="AN290" s="647"/>
      <c r="AO290" s="647"/>
      <c r="AP290" s="647"/>
      <c r="AQ290" s="648">
        <v>18</v>
      </c>
      <c r="AR290" s="779" t="s">
        <v>2534</v>
      </c>
      <c r="AS290" s="781">
        <f>AT290+AU290</f>
        <v>6.3</v>
      </c>
      <c r="AT290" s="781">
        <v>6.3</v>
      </c>
      <c r="AU290" s="782">
        <v>0</v>
      </c>
      <c r="AV290" s="686" t="s">
        <v>3001</v>
      </c>
      <c r="AW290" s="686" t="s">
        <v>1831</v>
      </c>
      <c r="AX290" s="686" t="s">
        <v>1900</v>
      </c>
      <c r="AY290" s="819">
        <v>38890</v>
      </c>
      <c r="AZ290" s="721" t="s">
        <v>26</v>
      </c>
      <c r="BA290" s="721" t="s">
        <v>26</v>
      </c>
      <c r="BB290" s="625" t="s">
        <v>26</v>
      </c>
      <c r="BC290" s="626" t="s">
        <v>26</v>
      </c>
      <c r="BD290" s="633" t="s">
        <v>26</v>
      </c>
      <c r="BE290" s="625" t="s">
        <v>45</v>
      </c>
      <c r="BF290" s="626" t="s">
        <v>26</v>
      </c>
      <c r="BG290" s="633" t="s">
        <v>112</v>
      </c>
      <c r="BH290" s="905" t="s">
        <v>4485</v>
      </c>
      <c r="BI290" s="903" t="s">
        <v>10472</v>
      </c>
      <c r="BJ290" s="905" t="s">
        <v>0</v>
      </c>
      <c r="BK290" s="903" t="s">
        <v>0</v>
      </c>
      <c r="BL290" s="905" t="s">
        <v>0</v>
      </c>
      <c r="BM290" s="903" t="s">
        <v>0</v>
      </c>
      <c r="BN290" s="905" t="s">
        <v>0</v>
      </c>
      <c r="BO290" s="903" t="s">
        <v>0</v>
      </c>
      <c r="BP290" s="905" t="s">
        <v>0</v>
      </c>
      <c r="BQ290" s="903" t="s">
        <v>0</v>
      </c>
      <c r="BR290" s="909">
        <v>27</v>
      </c>
      <c r="BS290" s="903" t="s">
        <v>4490</v>
      </c>
      <c r="BT290" s="909">
        <v>21</v>
      </c>
      <c r="BU290" s="903" t="s">
        <v>4547</v>
      </c>
      <c r="BV290" s="909">
        <v>26</v>
      </c>
      <c r="BW290" s="903" t="s">
        <v>4517</v>
      </c>
      <c r="BX290" s="909">
        <v>33</v>
      </c>
      <c r="BY290" s="903" t="s">
        <v>4498</v>
      </c>
      <c r="BZ290" s="905" t="s">
        <v>0</v>
      </c>
      <c r="CA290" s="903" t="s">
        <v>4492</v>
      </c>
      <c r="CB290" s="340">
        <v>10</v>
      </c>
      <c r="CC290" s="249">
        <f>IF(ISBLANK(AL290),0,1)</f>
        <v>0</v>
      </c>
      <c r="CD290" s="414">
        <f>IF(ISBLANK(AM290),0,1)</f>
        <v>1</v>
      </c>
      <c r="CE290" s="414">
        <f>IF(ISBLANK(AN290),0,1)</f>
        <v>0</v>
      </c>
      <c r="CF290" s="414">
        <f>IF(ISBLANK(AO290),0,1)</f>
        <v>0</v>
      </c>
      <c r="CG290" s="414">
        <f>IF(ISBLANK(AP290),0,1)</f>
        <v>0</v>
      </c>
      <c r="CH290" s="436">
        <f>IF(ISBLANK(AQ290),0,1)</f>
        <v>1</v>
      </c>
      <c r="CI290" s="435">
        <f>IF($W290="Dropped","-",DAYS360(X290,Y290,TRUE)/360)</f>
        <v>0.6333333333333333</v>
      </c>
      <c r="CJ290" s="416">
        <f>IF(OR($W290="Pipeline",$W290="Dropped"),"-",IF(OR($AA290="-",$AA290="n/a"),"-",DAYS360(Y290,AA290,TRUE)/360))</f>
        <v>1.0527777777777778</v>
      </c>
      <c r="CK290" s="416">
        <f>IF(OR($W290="Pipeline",$W290="Dropped"),"-",IF($AC290="-","-",IF(OR($AA290="-",$AA290="n/a"),DAYS360(Y290,AC290,TRUE)/360,DAYS360(AA290,AC290,TRUE)/360)))</f>
        <v>5.95</v>
      </c>
      <c r="CL290" s="416">
        <f>IF(OR($W290="Pipeline",$W290="Dropped"),"-",IF($AC290="-","-",DAYS360(X290,AC290,TRUE)/360))</f>
        <v>7.6361111111111111</v>
      </c>
      <c r="CM290" s="437">
        <f>IF(OR($W290="Pipeline",$W290="Dropped"),"-",IF($AC290="-","-",DAYS360(AB290,AC290,TRUE)/360))</f>
        <v>2</v>
      </c>
      <c r="CN290" s="344">
        <f>IF(W290="Closed",IF(AC290="-","-",YEAR(AC290)),"-")</f>
        <v>2006</v>
      </c>
      <c r="CO290" s="344" t="str">
        <f>IF(W290="Closed",IF(OR(BE290="S",BE290="MS",BE290="HS"),"S",IF(OR(BE290="U",BE290="MU",BE290="HU"),"U",IF(OR(BE290="NA",BE290="NR",BE290="NV",BE290="?",BE290="#"),"NR","-"))),"-")</f>
        <v>U</v>
      </c>
      <c r="CP290" s="249">
        <v>4</v>
      </c>
      <c r="CQ290" s="414">
        <v>12</v>
      </c>
      <c r="CR290" s="414">
        <v>0</v>
      </c>
      <c r="CS290" s="414">
        <v>2</v>
      </c>
      <c r="CT290" s="414">
        <v>0</v>
      </c>
      <c r="CU290" s="436">
        <v>0</v>
      </c>
      <c r="CV290" s="432" t="str">
        <f>IF(OR(DC290="-",DC290="",DC290="n/a"),"-",HYPERLINK(DC290,"PAD"))</f>
        <v>PAD</v>
      </c>
      <c r="CW290" s="417" t="str">
        <f>IF(OR(DD290="-",DD290="",DD290="n/a"),"-",HYPERLINK(DD290,"ICR"))</f>
        <v>ICR</v>
      </c>
      <c r="CX290" s="438" t="str">
        <f>IF(OR(DE290="-",DE290="",DE290="n/a"),"-",HYPERLINK(DE290,"IEG"))</f>
        <v>IEG</v>
      </c>
      <c r="CY290" s="687" t="str">
        <f>IF(OR(DF290="-",DF290="",DF290="n/a"),"-",HYPERLINK(DF290,"PPAR"))</f>
        <v>-</v>
      </c>
      <c r="CZ290" s="665" t="str">
        <f>IF(OR(DG290="-",DG290="",DG290="n/a"),"-",HYPERLINK(DG290,"PCR"))</f>
        <v>-</v>
      </c>
      <c r="DA290" s="665" t="str">
        <f>IF(OR(DH290="-",DH290="",DH290="n/a"),"-",HYPERLINK(DH290,"PP"))</f>
        <v>-</v>
      </c>
      <c r="DB290" s="688" t="str">
        <f>IF(OR(DI290="-",DI290="",DI290="n/a"),"-",HYPERLINK(DI290,"TA"))</f>
        <v>-</v>
      </c>
      <c r="DC290" s="897" t="s">
        <v>11316</v>
      </c>
      <c r="DD290" s="897" t="s">
        <v>11317</v>
      </c>
      <c r="DE290" s="897" t="s">
        <v>11318</v>
      </c>
      <c r="DF290" s="897" t="s">
        <v>33</v>
      </c>
      <c r="DG290" s="897" t="s">
        <v>33</v>
      </c>
      <c r="DH290" s="897" t="s">
        <v>33</v>
      </c>
      <c r="DI290" s="897" t="s">
        <v>33</v>
      </c>
      <c r="DJ290" s="806"/>
    </row>
    <row r="291" spans="1:114" ht="14.1" customHeight="1" x14ac:dyDescent="0.25">
      <c r="A291" s="702">
        <f>ROW()-1</f>
        <v>290</v>
      </c>
      <c r="B291" s="713" t="s">
        <v>7842</v>
      </c>
      <c r="C291" s="711" t="str">
        <f>HYPERLINK(E291,"OP")</f>
        <v>OP</v>
      </c>
      <c r="D291" s="711" t="str">
        <f>HYPERLINK(F291,"Prj")</f>
        <v>Prj</v>
      </c>
      <c r="E291" s="631" t="s">
        <v>8601</v>
      </c>
      <c r="F291" s="413" t="s">
        <v>8602</v>
      </c>
      <c r="G291" s="414" t="s">
        <v>33</v>
      </c>
      <c r="H291" s="414" t="s">
        <v>33</v>
      </c>
      <c r="I291" s="694" t="s">
        <v>33</v>
      </c>
      <c r="J291" s="697" t="s">
        <v>7843</v>
      </c>
      <c r="K291" s="727" t="s">
        <v>33</v>
      </c>
      <c r="L291" s="736" t="s">
        <v>193</v>
      </c>
      <c r="M291" s="697" t="s">
        <v>194</v>
      </c>
      <c r="N291" s="736" t="s">
        <v>18</v>
      </c>
      <c r="O291" s="736" t="s">
        <v>71</v>
      </c>
      <c r="P291" s="1080" t="s">
        <v>36</v>
      </c>
      <c r="Q291" s="1074" t="s">
        <v>33</v>
      </c>
      <c r="R291" s="698" t="s">
        <v>3888</v>
      </c>
      <c r="S291" s="1041" t="s">
        <v>33</v>
      </c>
      <c r="T291" s="908" t="s">
        <v>7691</v>
      </c>
      <c r="U291" s="905" t="s">
        <v>577</v>
      </c>
      <c r="V291" s="905" t="s">
        <v>1415</v>
      </c>
      <c r="W291" s="1068" t="s">
        <v>1773</v>
      </c>
      <c r="X291" s="1064">
        <v>36957</v>
      </c>
      <c r="Y291" s="1066">
        <v>37329</v>
      </c>
      <c r="Z291" s="1046">
        <v>2002</v>
      </c>
      <c r="AA291" s="1064">
        <v>37603</v>
      </c>
      <c r="AB291" s="1065">
        <v>38717</v>
      </c>
      <c r="AC291" s="1066">
        <v>39263</v>
      </c>
      <c r="AD291" s="1049">
        <v>68</v>
      </c>
      <c r="AE291" s="746">
        <v>0</v>
      </c>
      <c r="AF291" s="744">
        <v>0</v>
      </c>
      <c r="AG291" s="690">
        <v>68</v>
      </c>
      <c r="AH291" s="747">
        <v>68</v>
      </c>
      <c r="AI291" s="744">
        <v>0</v>
      </c>
      <c r="AJ291" s="1101">
        <v>68</v>
      </c>
      <c r="AK291" s="1102">
        <v>59.738883090000002</v>
      </c>
      <c r="AL291" s="1085"/>
      <c r="AM291" s="632"/>
      <c r="AN291" s="632">
        <v>3</v>
      </c>
      <c r="AO291" s="632"/>
      <c r="AP291" s="632"/>
      <c r="AQ291" s="757"/>
      <c r="AR291" s="778" t="s">
        <v>9368</v>
      </c>
      <c r="AS291" s="791">
        <f>AT291+AU291</f>
        <v>92.9</v>
      </c>
      <c r="AT291" s="784">
        <v>26</v>
      </c>
      <c r="AU291" s="785">
        <v>66.900000000000006</v>
      </c>
      <c r="AV291" s="734" t="s">
        <v>9220</v>
      </c>
      <c r="AW291" s="697" t="s">
        <v>5486</v>
      </c>
      <c r="AX291" s="697" t="s">
        <v>3547</v>
      </c>
      <c r="AY291" s="823">
        <v>39308</v>
      </c>
      <c r="AZ291" s="736" t="s">
        <v>26</v>
      </c>
      <c r="BA291" s="736" t="s">
        <v>26</v>
      </c>
      <c r="BB291" s="840" t="s">
        <v>26</v>
      </c>
      <c r="BC291" s="841" t="s">
        <v>26</v>
      </c>
      <c r="BD291" s="842" t="s">
        <v>26</v>
      </c>
      <c r="BE291" s="840" t="s">
        <v>26</v>
      </c>
      <c r="BF291" s="841" t="s">
        <v>82</v>
      </c>
      <c r="BG291" s="842" t="s">
        <v>26</v>
      </c>
      <c r="BH291" s="905" t="s">
        <v>13072</v>
      </c>
      <c r="BI291" s="903" t="s">
        <v>4508</v>
      </c>
      <c r="BJ291" s="905" t="s">
        <v>4485</v>
      </c>
      <c r="BK291" s="903" t="s">
        <v>10472</v>
      </c>
      <c r="BL291" s="905" t="s">
        <v>0</v>
      </c>
      <c r="BM291" s="903" t="s">
        <v>0</v>
      </c>
      <c r="BN291" s="905" t="s">
        <v>0</v>
      </c>
      <c r="BO291" s="903" t="s">
        <v>0</v>
      </c>
      <c r="BP291" s="905" t="s">
        <v>0</v>
      </c>
      <c r="BQ291" s="903" t="s">
        <v>0</v>
      </c>
      <c r="BR291" s="909">
        <v>69</v>
      </c>
      <c r="BS291" s="903" t="s">
        <v>4598</v>
      </c>
      <c r="BT291" s="909">
        <v>71</v>
      </c>
      <c r="BU291" s="903" t="s">
        <v>4521</v>
      </c>
      <c r="BV291" s="909">
        <v>67</v>
      </c>
      <c r="BW291" s="903" t="s">
        <v>4577</v>
      </c>
      <c r="BX291" s="909">
        <v>57</v>
      </c>
      <c r="BY291" s="903" t="s">
        <v>4527</v>
      </c>
      <c r="BZ291" s="909">
        <v>26</v>
      </c>
      <c r="CA291" s="903" t="s">
        <v>4517</v>
      </c>
      <c r="CB291" s="340">
        <v>10</v>
      </c>
      <c r="CC291" s="249">
        <f>IF(ISBLANK(AL291),0,1)</f>
        <v>0</v>
      </c>
      <c r="CD291" s="414">
        <f>IF(ISBLANK(AM291),0,1)</f>
        <v>0</v>
      </c>
      <c r="CE291" s="414">
        <f>IF(ISBLANK(AN291),0,1)</f>
        <v>1</v>
      </c>
      <c r="CF291" s="414">
        <f>IF(ISBLANK(AO291),0,1)</f>
        <v>0</v>
      </c>
      <c r="CG291" s="414">
        <f>IF(ISBLANK(AP291),0,1)</f>
        <v>0</v>
      </c>
      <c r="CH291" s="436">
        <f>IF(ISBLANK(AQ291),0,1)</f>
        <v>0</v>
      </c>
      <c r="CI291" s="435">
        <f>IF($W291="Dropped","-",DAYS360(X291,Y291,TRUE)/360)</f>
        <v>1.0194444444444444</v>
      </c>
      <c r="CJ291" s="416">
        <f>IF(OR($W291="Pipeline",$W291="Dropped"),"-",IF(OR($AA291="-",$AA291="n/a"),"-",DAYS360(Y291,AA291,TRUE)/360))</f>
        <v>0.74722222222222223</v>
      </c>
      <c r="CK291" s="416">
        <f>IF(OR($W291="Pipeline",$W291="Dropped"),"-",IF($AC291="-","-",IF(OR($AA291="-",$AA291="n/a"),DAYS360(Y291,AC291,TRUE)/360,DAYS360(AA291,AC291,TRUE)/360)))</f>
        <v>4.5472222222222225</v>
      </c>
      <c r="CL291" s="416">
        <f>IF(OR($W291="Pipeline",$W291="Dropped"),"-",IF($AC291="-","-",DAYS360(X291,AC291,TRUE)/360))</f>
        <v>6.3138888888888891</v>
      </c>
      <c r="CM291" s="437">
        <f>IF(OR($W291="Pipeline",$W291="Dropped"),"-",IF($AC291="-","-",DAYS360(AB291,AC291,TRUE)/360))</f>
        <v>1.5</v>
      </c>
      <c r="CN291" s="344">
        <f>IF(W291="Closed",IF(AC291="-","-",YEAR(AC291)),"-")</f>
        <v>2007</v>
      </c>
      <c r="CO291" s="344" t="str">
        <f>IF(W291="Closed",IF(OR(BE291="S",BE291="MS",BE291="HS"),"S",IF(OR(BE291="U",BE291="MU",BE291="HU"),"U",IF(OR(BE291="NA",BE291="NR",BE291="NV",BE291="?",BE291="#"),"NR","-"))),"-")</f>
        <v>S</v>
      </c>
      <c r="CP291" s="249">
        <v>2</v>
      </c>
      <c r="CQ291" s="414">
        <v>3</v>
      </c>
      <c r="CR291" s="414">
        <v>3</v>
      </c>
      <c r="CS291" s="414">
        <v>2</v>
      </c>
      <c r="CT291" s="414">
        <v>0</v>
      </c>
      <c r="CU291" s="436">
        <v>0</v>
      </c>
      <c r="CV291" s="432" t="str">
        <f>IF(OR(DC291="-",DC291="",DC291="n/a"),"-",HYPERLINK(DC291,"PAD"))</f>
        <v>PAD</v>
      </c>
      <c r="CW291" s="417" t="str">
        <f>IF(OR(DD291="-",DD291="",DD291="n/a"),"-",HYPERLINK(DD291,"ICR"))</f>
        <v>ICR</v>
      </c>
      <c r="CX291" s="438" t="str">
        <f>IF(OR(DE291="-",DE291="",DE291="n/a"),"-",HYPERLINK(DE291,"IEG"))</f>
        <v>IEG</v>
      </c>
      <c r="CY291" s="687" t="str">
        <f>IF(OR(DF291="-",DF291="",DF291="n/a"),"-",HYPERLINK(DF291,"PPAR"))</f>
        <v>PPAR</v>
      </c>
      <c r="CZ291" s="665" t="str">
        <f>IF(OR(DG291="-",DG291="",DG291="n/a"),"-",HYPERLINK(DG291,"PCR"))</f>
        <v>-</v>
      </c>
      <c r="DA291" s="665" t="str">
        <f>IF(OR(DH291="-",DH291="",DH291="n/a"),"-",HYPERLINK(DH291,"PP"))</f>
        <v>-</v>
      </c>
      <c r="DB291" s="688" t="str">
        <f>IF(OR(DI291="-",DI291="",DI291="n/a"),"-",HYPERLINK(DI291,"TA"))</f>
        <v>-</v>
      </c>
      <c r="DC291" s="897" t="s">
        <v>11319</v>
      </c>
      <c r="DD291" s="897" t="s">
        <v>11320</v>
      </c>
      <c r="DE291" s="897" t="s">
        <v>11321</v>
      </c>
      <c r="DF291" s="897" t="s">
        <v>11322</v>
      </c>
      <c r="DG291" s="897" t="s">
        <v>33</v>
      </c>
      <c r="DH291" s="897" t="s">
        <v>33</v>
      </c>
      <c r="DI291" s="897" t="s">
        <v>33</v>
      </c>
      <c r="DJ291" s="734"/>
    </row>
    <row r="292" spans="1:114" ht="14.1" customHeight="1" x14ac:dyDescent="0.25">
      <c r="A292" s="702">
        <f>ROW()-1</f>
        <v>291</v>
      </c>
      <c r="B292" s="710" t="s">
        <v>629</v>
      </c>
      <c r="C292" s="711" t="str">
        <f>HYPERLINK(E292,"OP")</f>
        <v>OP</v>
      </c>
      <c r="D292" s="711" t="str">
        <f>HYPERLINK(F292,"Prj")</f>
        <v>Prj</v>
      </c>
      <c r="E292" s="704" t="s">
        <v>6238</v>
      </c>
      <c r="F292" s="415" t="s">
        <v>6239</v>
      </c>
      <c r="G292" s="414" t="s">
        <v>33</v>
      </c>
      <c r="H292" s="414" t="s">
        <v>33</v>
      </c>
      <c r="I292" s="694" t="s">
        <v>33</v>
      </c>
      <c r="J292" s="696" t="s">
        <v>630</v>
      </c>
      <c r="K292" s="199" t="s">
        <v>33</v>
      </c>
      <c r="L292" s="693" t="s">
        <v>16</v>
      </c>
      <c r="M292" s="696" t="s">
        <v>89</v>
      </c>
      <c r="N292" s="732" t="s">
        <v>18</v>
      </c>
      <c r="O292" s="732" t="s">
        <v>1432</v>
      </c>
      <c r="P292" s="1080" t="s">
        <v>1762</v>
      </c>
      <c r="Q292" s="1074" t="s">
        <v>33</v>
      </c>
      <c r="R292" s="698" t="s">
        <v>33</v>
      </c>
      <c r="S292" s="1041" t="s">
        <v>33</v>
      </c>
      <c r="T292" s="908" t="s">
        <v>3687</v>
      </c>
      <c r="U292" s="905" t="s">
        <v>10384</v>
      </c>
      <c r="V292" s="905" t="s">
        <v>1784</v>
      </c>
      <c r="W292" s="1068" t="s">
        <v>1773</v>
      </c>
      <c r="X292" s="1064">
        <v>38001</v>
      </c>
      <c r="Y292" s="1066">
        <v>38895</v>
      </c>
      <c r="Z292" s="1046">
        <v>2006</v>
      </c>
      <c r="AA292" s="1064">
        <v>39142</v>
      </c>
      <c r="AB292" s="1065">
        <v>40877</v>
      </c>
      <c r="AC292" s="1066">
        <v>41274</v>
      </c>
      <c r="AD292" s="638">
        <v>0</v>
      </c>
      <c r="AE292" s="639">
        <v>40</v>
      </c>
      <c r="AF292" s="744">
        <v>0</v>
      </c>
      <c r="AG292" s="690">
        <v>40</v>
      </c>
      <c r="AH292" s="747">
        <v>1.3</v>
      </c>
      <c r="AI292" s="744">
        <v>0</v>
      </c>
      <c r="AJ292" s="1099">
        <v>40</v>
      </c>
      <c r="AK292" s="1100">
        <v>40.782215819999998</v>
      </c>
      <c r="AL292" s="646" t="s">
        <v>3105</v>
      </c>
      <c r="AM292" s="647"/>
      <c r="AN292" s="647"/>
      <c r="AO292" s="647"/>
      <c r="AP292" s="647"/>
      <c r="AQ292" s="648"/>
      <c r="AR292" s="779" t="s">
        <v>9369</v>
      </c>
      <c r="AS292" s="781">
        <f>AT292+AU292</f>
        <v>1.5</v>
      </c>
      <c r="AT292" s="649">
        <v>0.7</v>
      </c>
      <c r="AU292" s="650">
        <v>0.8</v>
      </c>
      <c r="AV292" s="686" t="s">
        <v>4376</v>
      </c>
      <c r="AW292" s="686" t="s">
        <v>2039</v>
      </c>
      <c r="AX292" s="686" t="s">
        <v>2307</v>
      </c>
      <c r="AY292" s="819">
        <v>41321</v>
      </c>
      <c r="AZ292" s="721" t="s">
        <v>22</v>
      </c>
      <c r="BA292" s="721" t="s">
        <v>45</v>
      </c>
      <c r="BB292" s="625" t="s">
        <v>22</v>
      </c>
      <c r="BC292" s="626" t="s">
        <v>22</v>
      </c>
      <c r="BD292" s="633" t="s">
        <v>22</v>
      </c>
      <c r="BE292" s="625" t="s">
        <v>22</v>
      </c>
      <c r="BF292" s="626" t="s">
        <v>45</v>
      </c>
      <c r="BG292" s="633" t="s">
        <v>22</v>
      </c>
      <c r="BH292" s="905" t="s">
        <v>4567</v>
      </c>
      <c r="BI292" s="903" t="s">
        <v>10487</v>
      </c>
      <c r="BJ292" s="905" t="s">
        <v>4568</v>
      </c>
      <c r="BK292" s="903" t="s">
        <v>10484</v>
      </c>
      <c r="BL292" s="905" t="s">
        <v>4569</v>
      </c>
      <c r="BM292" s="903" t="s">
        <v>10490</v>
      </c>
      <c r="BN292" s="905" t="s">
        <v>4505</v>
      </c>
      <c r="BO292" s="903" t="s">
        <v>10474</v>
      </c>
      <c r="BP292" s="905" t="s">
        <v>10067</v>
      </c>
      <c r="BQ292" s="903" t="s">
        <v>9474</v>
      </c>
      <c r="BR292" s="909">
        <v>39</v>
      </c>
      <c r="BS292" s="903" t="s">
        <v>4545</v>
      </c>
      <c r="BT292" s="909">
        <v>78</v>
      </c>
      <c r="BU292" s="903" t="s">
        <v>4511</v>
      </c>
      <c r="BV292" s="909">
        <v>102</v>
      </c>
      <c r="BW292" s="903" t="s">
        <v>4538</v>
      </c>
      <c r="BX292" s="909">
        <v>26</v>
      </c>
      <c r="BY292" s="903" t="s">
        <v>4517</v>
      </c>
      <c r="BZ292" s="909">
        <v>99</v>
      </c>
      <c r="CA292" s="903" t="s">
        <v>4570</v>
      </c>
      <c r="CB292" s="340">
        <v>50</v>
      </c>
      <c r="CC292" s="249">
        <f>IF(ISBLANK(AL292),0,1)</f>
        <v>1</v>
      </c>
      <c r="CD292" s="414">
        <f>IF(ISBLANK(AM292),0,1)</f>
        <v>0</v>
      </c>
      <c r="CE292" s="414">
        <f>IF(ISBLANK(AN292),0,1)</f>
        <v>0</v>
      </c>
      <c r="CF292" s="414">
        <f>IF(ISBLANK(AO292),0,1)</f>
        <v>0</v>
      </c>
      <c r="CG292" s="414">
        <f>IF(ISBLANK(AP292),0,1)</f>
        <v>0</v>
      </c>
      <c r="CH292" s="436">
        <f>IF(ISBLANK(AQ292),0,1)</f>
        <v>0</v>
      </c>
      <c r="CI292" s="435">
        <f>IF($W292="Dropped","-",DAYS360(X292,Y292,TRUE)/360)</f>
        <v>2.4500000000000002</v>
      </c>
      <c r="CJ292" s="416">
        <f>IF(OR($W292="Pipeline",$W292="Dropped"),"-",IF(OR($AA292="-",$AA292="n/a"),"-",DAYS360(Y292,AA292,TRUE)/360))</f>
        <v>0.67777777777777781</v>
      </c>
      <c r="CK292" s="416">
        <f>IF(OR($W292="Pipeline",$W292="Dropped"),"-",IF($AC292="-","-",IF(OR($AA292="-",$AA292="n/a"),DAYS360(Y292,AC292,TRUE)/360,DAYS360(AA292,AC292,TRUE)/360)))</f>
        <v>5.8305555555555557</v>
      </c>
      <c r="CL292" s="416">
        <f>IF(OR($W292="Pipeline",$W292="Dropped"),"-",IF($AC292="-","-",DAYS360(X292,AC292,TRUE)/360))</f>
        <v>8.9583333333333339</v>
      </c>
      <c r="CM292" s="437">
        <f>IF(OR($W292="Pipeline",$W292="Dropped"),"-",IF($AC292="-","-",DAYS360(AB292,AC292,TRUE)/360))</f>
        <v>1.0833333333333333</v>
      </c>
      <c r="CN292" s="344">
        <f>IF(W292="Closed",IF(AC292="-","-",YEAR(AC292)),"-")</f>
        <v>2012</v>
      </c>
      <c r="CO292" s="344" t="str">
        <f>IF(W292="Closed",IF(OR(BE292="S",BE292="MS",BE292="HS"),"S",IF(OR(BE292="U",BE292="MU",BE292="HU"),"U",IF(OR(BE292="NA",BE292="NR",BE292="NV",BE292="?",BE292="#"),"NR","-"))),"-")</f>
        <v>S</v>
      </c>
      <c r="CP292" s="249">
        <v>8</v>
      </c>
      <c r="CQ292" s="414">
        <v>3</v>
      </c>
      <c r="CR292" s="414">
        <v>0</v>
      </c>
      <c r="CS292" s="414">
        <v>5</v>
      </c>
      <c r="CT292" s="414">
        <v>0</v>
      </c>
      <c r="CU292" s="436">
        <v>0</v>
      </c>
      <c r="CV292" s="432" t="str">
        <f>IF(OR(DC292="-",DC292="",DC292="n/a"),"-",HYPERLINK(DC292,"PAD"))</f>
        <v>PAD</v>
      </c>
      <c r="CW292" s="417" t="str">
        <f>IF(OR(DD292="-",DD292="",DD292="n/a"),"-",HYPERLINK(DD292,"ICR"))</f>
        <v>ICR</v>
      </c>
      <c r="CX292" s="438" t="str">
        <f>IF(OR(DE292="-",DE292="",DE292="n/a"),"-",HYPERLINK(DE292,"IEG"))</f>
        <v>IEG</v>
      </c>
      <c r="CY292" s="687" t="str">
        <f>IF(OR(DF292="-",DF292="",DF292="n/a"),"-",HYPERLINK(DF292,"PPAR"))</f>
        <v>-</v>
      </c>
      <c r="CZ292" s="665" t="str">
        <f>IF(OR(DG292="-",DG292="",DG292="n/a"),"-",HYPERLINK(DG292,"PCR"))</f>
        <v>-</v>
      </c>
      <c r="DA292" s="665" t="str">
        <f>IF(OR(DH292="-",DH292="",DH292="n/a"),"-",HYPERLINK(DH292,"PP"))</f>
        <v>PP</v>
      </c>
      <c r="DB292" s="688" t="str">
        <f>IF(OR(DI292="-",DI292="",DI292="n/a"),"-",HYPERLINK(DI292,"TA"))</f>
        <v>-</v>
      </c>
      <c r="DC292" s="897" t="s">
        <v>11323</v>
      </c>
      <c r="DD292" s="897" t="s">
        <v>11324</v>
      </c>
      <c r="DE292" s="897" t="s">
        <v>11325</v>
      </c>
      <c r="DF292" s="897" t="s">
        <v>33</v>
      </c>
      <c r="DG292" s="897" t="s">
        <v>33</v>
      </c>
      <c r="DH292" s="897" t="s">
        <v>11326</v>
      </c>
      <c r="DI292" s="897" t="s">
        <v>33</v>
      </c>
      <c r="DJ292" s="734"/>
    </row>
    <row r="293" spans="1:114" ht="14.1" customHeight="1" x14ac:dyDescent="0.25">
      <c r="A293" s="703">
        <f>ROW()-1</f>
        <v>292</v>
      </c>
      <c r="B293" s="710" t="s">
        <v>5034</v>
      </c>
      <c r="C293" s="711" t="str">
        <f>HYPERLINK(E293,"OP")</f>
        <v>OP</v>
      </c>
      <c r="D293" s="711" t="str">
        <f>HYPERLINK(F293,"Prj")</f>
        <v>Prj</v>
      </c>
      <c r="E293" s="663" t="s">
        <v>7248</v>
      </c>
      <c r="F293" s="422" t="s">
        <v>5886</v>
      </c>
      <c r="G293" s="414" t="s">
        <v>33</v>
      </c>
      <c r="H293" s="414" t="s">
        <v>33</v>
      </c>
      <c r="I293" s="694" t="s">
        <v>33</v>
      </c>
      <c r="J293" s="697" t="s">
        <v>4902</v>
      </c>
      <c r="K293" s="727" t="s">
        <v>33</v>
      </c>
      <c r="L293" s="736" t="s">
        <v>153</v>
      </c>
      <c r="M293" s="697" t="s">
        <v>353</v>
      </c>
      <c r="N293" s="736" t="s">
        <v>18</v>
      </c>
      <c r="O293" s="736" t="s">
        <v>30</v>
      </c>
      <c r="P293" s="1080" t="s">
        <v>1419</v>
      </c>
      <c r="Q293" s="1074" t="s">
        <v>33</v>
      </c>
      <c r="R293" s="698" t="s">
        <v>33</v>
      </c>
      <c r="S293" s="1041" t="s">
        <v>33</v>
      </c>
      <c r="T293" s="908" t="s">
        <v>5035</v>
      </c>
      <c r="U293" s="905" t="s">
        <v>13822</v>
      </c>
      <c r="V293" s="905" t="s">
        <v>612</v>
      </c>
      <c r="W293" s="1068" t="s">
        <v>1773</v>
      </c>
      <c r="X293" s="1064">
        <v>36046</v>
      </c>
      <c r="Y293" s="1066">
        <v>36340</v>
      </c>
      <c r="Z293" s="1046">
        <v>1999</v>
      </c>
      <c r="AA293" s="1064">
        <v>36425</v>
      </c>
      <c r="AB293" s="1065">
        <v>37802</v>
      </c>
      <c r="AC293" s="1066">
        <v>38898</v>
      </c>
      <c r="AD293" s="1049">
        <v>0</v>
      </c>
      <c r="AE293" s="746">
        <v>13.4</v>
      </c>
      <c r="AF293" s="744">
        <v>0</v>
      </c>
      <c r="AG293" s="690">
        <v>13.4</v>
      </c>
      <c r="AH293" s="747" t="s">
        <v>33</v>
      </c>
      <c r="AI293" s="744">
        <v>0</v>
      </c>
      <c r="AJ293" s="1101">
        <v>13.4</v>
      </c>
      <c r="AK293" s="1102">
        <v>13.32536563</v>
      </c>
      <c r="AL293" s="1085"/>
      <c r="AM293" s="632"/>
      <c r="AN293" s="632">
        <v>9</v>
      </c>
      <c r="AO293" s="632"/>
      <c r="AP293" s="632"/>
      <c r="AQ293" s="757"/>
      <c r="AR293" s="783" t="s">
        <v>5711</v>
      </c>
      <c r="AS293" s="784">
        <f>AT293+AU293</f>
        <v>3.09</v>
      </c>
      <c r="AT293" s="784">
        <v>3.09</v>
      </c>
      <c r="AU293" s="785">
        <v>0</v>
      </c>
      <c r="AV293" s="806" t="s">
        <v>5658</v>
      </c>
      <c r="AW293" s="697" t="s">
        <v>4911</v>
      </c>
      <c r="AX293" s="697" t="s">
        <v>5036</v>
      </c>
      <c r="AY293" s="823">
        <v>38896</v>
      </c>
      <c r="AZ293" s="736" t="s">
        <v>22</v>
      </c>
      <c r="BA293" s="736" t="s">
        <v>22</v>
      </c>
      <c r="BB293" s="840" t="s">
        <v>22</v>
      </c>
      <c r="BC293" s="841" t="s">
        <v>22</v>
      </c>
      <c r="BD293" s="842" t="s">
        <v>22</v>
      </c>
      <c r="BE293" s="840" t="s">
        <v>45</v>
      </c>
      <c r="BF293" s="841" t="s">
        <v>22</v>
      </c>
      <c r="BG293" s="842" t="s">
        <v>22</v>
      </c>
      <c r="BH293" s="905" t="s">
        <v>4487</v>
      </c>
      <c r="BI293" s="903" t="s">
        <v>4683</v>
      </c>
      <c r="BJ293" s="905" t="s">
        <v>0</v>
      </c>
      <c r="BK293" s="903" t="s">
        <v>0</v>
      </c>
      <c r="BL293" s="905" t="s">
        <v>0</v>
      </c>
      <c r="BM293" s="903" t="s">
        <v>0</v>
      </c>
      <c r="BN293" s="905" t="s">
        <v>0</v>
      </c>
      <c r="BO293" s="903" t="s">
        <v>0</v>
      </c>
      <c r="BP293" s="905" t="s">
        <v>0</v>
      </c>
      <c r="BQ293" s="903" t="s">
        <v>0</v>
      </c>
      <c r="BR293" s="909">
        <v>31</v>
      </c>
      <c r="BS293" s="903" t="s">
        <v>4579</v>
      </c>
      <c r="BT293" s="909">
        <v>32</v>
      </c>
      <c r="BU293" s="903" t="s">
        <v>4555</v>
      </c>
      <c r="BV293" s="909">
        <v>33</v>
      </c>
      <c r="BW293" s="903" t="s">
        <v>4498</v>
      </c>
      <c r="BX293" s="909">
        <v>34</v>
      </c>
      <c r="BY293" s="903" t="s">
        <v>4491</v>
      </c>
      <c r="BZ293" s="909">
        <v>35</v>
      </c>
      <c r="CA293" s="903" t="s">
        <v>4556</v>
      </c>
      <c r="CB293" s="340">
        <v>10</v>
      </c>
      <c r="CC293" s="249">
        <f>IF(ISBLANK(AL293),0,1)</f>
        <v>0</v>
      </c>
      <c r="CD293" s="414">
        <f>IF(ISBLANK(AM293),0,1)</f>
        <v>0</v>
      </c>
      <c r="CE293" s="414">
        <f>IF(ISBLANK(AN293),0,1)</f>
        <v>1</v>
      </c>
      <c r="CF293" s="414">
        <f>IF(ISBLANK(AO293),0,1)</f>
        <v>0</v>
      </c>
      <c r="CG293" s="414">
        <f>IF(ISBLANK(AP293),0,1)</f>
        <v>0</v>
      </c>
      <c r="CH293" s="436">
        <f>IF(ISBLANK(AQ293),0,1)</f>
        <v>0</v>
      </c>
      <c r="CI293" s="435">
        <f>IF($W293="Dropped","-",DAYS360(X293,Y293,TRUE)/360)</f>
        <v>0.80833333333333335</v>
      </c>
      <c r="CJ293" s="416">
        <f>IF(OR($W293="Pipeline",$W293="Dropped"),"-",IF(OR($AA293="-",$AA293="n/a"),"-",DAYS360(Y293,AA293,TRUE)/360))</f>
        <v>0.23055555555555557</v>
      </c>
      <c r="CK293" s="416">
        <f>IF(OR($W293="Pipeline",$W293="Dropped"),"-",IF($AC293="-","-",IF(OR($AA293="-",$AA293="n/a"),DAYS360(Y293,AC293,TRUE)/360,DAYS360(AA293,AC293,TRUE)/360)))</f>
        <v>6.7722222222222221</v>
      </c>
      <c r="CL293" s="416">
        <f>IF(OR($W293="Pipeline",$W293="Dropped"),"-",IF($AC293="-","-",DAYS360(X293,AC293,TRUE)/360))</f>
        <v>7.8111111111111109</v>
      </c>
      <c r="CM293" s="437">
        <f>IF(OR($W293="Pipeline",$W293="Dropped"),"-",IF($AC293="-","-",DAYS360(AB293,AC293,TRUE)/360))</f>
        <v>3</v>
      </c>
      <c r="CN293" s="344">
        <f>IF(W293="Closed",IF(AC293="-","-",YEAR(AC293)),"-")</f>
        <v>2006</v>
      </c>
      <c r="CO293" s="344" t="str">
        <f>IF(W293="Closed",IF(OR(BE293="S",BE293="MS",BE293="HS"),"S",IF(OR(BE293="U",BE293="MU",BE293="HU"),"U",IF(OR(BE293="NA",BE293="NR",BE293="NV",BE293="?",BE293="#"),"NR","-"))),"-")</f>
        <v>U</v>
      </c>
      <c r="CP293" s="249">
        <v>1</v>
      </c>
      <c r="CQ293" s="414">
        <v>1</v>
      </c>
      <c r="CR293" s="414">
        <v>3</v>
      </c>
      <c r="CS293" s="414">
        <v>0</v>
      </c>
      <c r="CT293" s="414">
        <v>0</v>
      </c>
      <c r="CU293" s="436">
        <v>0</v>
      </c>
      <c r="CV293" s="432" t="str">
        <f>IF(OR(DC293="-",DC293="",DC293="n/a"),"-",HYPERLINK(DC293,"PAD"))</f>
        <v>PAD</v>
      </c>
      <c r="CW293" s="417" t="str">
        <f>IF(OR(DD293="-",DD293="",DD293="n/a"),"-",HYPERLINK(DD293,"ICR"))</f>
        <v>ICR</v>
      </c>
      <c r="CX293" s="438" t="str">
        <f>IF(OR(DE293="-",DE293="",DE293="n/a"),"-",HYPERLINK(DE293,"IEG"))</f>
        <v>IEG</v>
      </c>
      <c r="CY293" s="687" t="str">
        <f>IF(OR(DF293="-",DF293="",DF293="n/a"),"-",HYPERLINK(DF293,"PPAR"))</f>
        <v>PPAR</v>
      </c>
      <c r="CZ293" s="665" t="str">
        <f>IF(OR(DG293="-",DG293="",DG293="n/a"),"-",HYPERLINK(DG293,"PCR"))</f>
        <v>-</v>
      </c>
      <c r="DA293" s="665" t="str">
        <f>IF(OR(DH293="-",DH293="",DH293="n/a"),"-",HYPERLINK(DH293,"PP"))</f>
        <v>-</v>
      </c>
      <c r="DB293" s="688" t="str">
        <f>IF(OR(DI293="-",DI293="",DI293="n/a"),"-",HYPERLINK(DI293,"TA"))</f>
        <v>-</v>
      </c>
      <c r="DC293" s="897" t="s">
        <v>11327</v>
      </c>
      <c r="DD293" s="897" t="s">
        <v>11328</v>
      </c>
      <c r="DE293" s="897" t="s">
        <v>11329</v>
      </c>
      <c r="DF293" s="897" t="s">
        <v>11330</v>
      </c>
      <c r="DG293" s="897" t="s">
        <v>33</v>
      </c>
      <c r="DH293" s="897" t="s">
        <v>33</v>
      </c>
      <c r="DI293" s="897" t="s">
        <v>33</v>
      </c>
      <c r="DJ293" s="806"/>
    </row>
    <row r="294" spans="1:114" ht="14.1" customHeight="1" x14ac:dyDescent="0.25">
      <c r="A294" s="702">
        <f>ROW()-1</f>
        <v>293</v>
      </c>
      <c r="B294" s="710" t="s">
        <v>5037</v>
      </c>
      <c r="C294" s="711" t="str">
        <f>HYPERLINK(E294,"OP")</f>
        <v>OP</v>
      </c>
      <c r="D294" s="711" t="str">
        <f>HYPERLINK(F294,"Prj")</f>
        <v>Prj</v>
      </c>
      <c r="E294" s="663" t="s">
        <v>7249</v>
      </c>
      <c r="F294" s="422" t="s">
        <v>5887</v>
      </c>
      <c r="G294" s="414" t="s">
        <v>33</v>
      </c>
      <c r="H294" s="414" t="s">
        <v>33</v>
      </c>
      <c r="I294" s="694" t="s">
        <v>33</v>
      </c>
      <c r="J294" s="697" t="s">
        <v>5038</v>
      </c>
      <c r="K294" s="727" t="s">
        <v>33</v>
      </c>
      <c r="L294" s="736" t="s">
        <v>153</v>
      </c>
      <c r="M294" s="697" t="s">
        <v>611</v>
      </c>
      <c r="N294" s="736" t="s">
        <v>18</v>
      </c>
      <c r="O294" s="736" t="s">
        <v>71</v>
      </c>
      <c r="P294" s="1080" t="s">
        <v>1419</v>
      </c>
      <c r="Q294" s="1074" t="s">
        <v>33</v>
      </c>
      <c r="R294" s="698" t="s">
        <v>33</v>
      </c>
      <c r="S294" s="1041" t="s">
        <v>33</v>
      </c>
      <c r="T294" s="908" t="s">
        <v>3942</v>
      </c>
      <c r="U294" s="905" t="s">
        <v>13824</v>
      </c>
      <c r="V294" s="905" t="s">
        <v>612</v>
      </c>
      <c r="W294" s="1068" t="s">
        <v>1773</v>
      </c>
      <c r="X294" s="1064">
        <v>36948</v>
      </c>
      <c r="Y294" s="1066">
        <v>37777</v>
      </c>
      <c r="Z294" s="1046">
        <v>2003</v>
      </c>
      <c r="AA294" s="1064">
        <v>37986</v>
      </c>
      <c r="AB294" s="1065">
        <v>39629</v>
      </c>
      <c r="AC294" s="1066">
        <v>41089</v>
      </c>
      <c r="AD294" s="1049">
        <v>40</v>
      </c>
      <c r="AE294" s="746">
        <v>0</v>
      </c>
      <c r="AF294" s="744">
        <v>0</v>
      </c>
      <c r="AG294" s="690">
        <v>40</v>
      </c>
      <c r="AH294" s="747">
        <v>45.562899999999999</v>
      </c>
      <c r="AI294" s="744">
        <v>0</v>
      </c>
      <c r="AJ294" s="1101">
        <v>40</v>
      </c>
      <c r="AK294" s="1102">
        <v>36.621640679999999</v>
      </c>
      <c r="AL294" s="1085"/>
      <c r="AM294" s="632">
        <v>1</v>
      </c>
      <c r="AN294" s="632"/>
      <c r="AO294" s="632"/>
      <c r="AP294" s="632"/>
      <c r="AQ294" s="757"/>
      <c r="AR294" s="783" t="s">
        <v>5712</v>
      </c>
      <c r="AS294" s="784">
        <f>AT294+AU294</f>
        <v>29.8</v>
      </c>
      <c r="AT294" s="784">
        <v>29.8</v>
      </c>
      <c r="AU294" s="785">
        <v>0</v>
      </c>
      <c r="AV294" s="806" t="s">
        <v>5713</v>
      </c>
      <c r="AW294" s="697" t="s">
        <v>5039</v>
      </c>
      <c r="AX294" s="697" t="s">
        <v>5040</v>
      </c>
      <c r="AY294" s="823">
        <v>41070</v>
      </c>
      <c r="AZ294" s="736" t="s">
        <v>22</v>
      </c>
      <c r="BA294" s="736" t="s">
        <v>26</v>
      </c>
      <c r="BB294" s="840" t="s">
        <v>22</v>
      </c>
      <c r="BC294" s="841" t="s">
        <v>22</v>
      </c>
      <c r="BD294" s="842" t="s">
        <v>22</v>
      </c>
      <c r="BE294" s="840" t="s">
        <v>22</v>
      </c>
      <c r="BF294" s="841" t="s">
        <v>22</v>
      </c>
      <c r="BG294" s="842" t="s">
        <v>22</v>
      </c>
      <c r="BH294" s="905" t="s">
        <v>4485</v>
      </c>
      <c r="BI294" s="903" t="s">
        <v>10472</v>
      </c>
      <c r="BJ294" s="905" t="s">
        <v>0</v>
      </c>
      <c r="BK294" s="903" t="s">
        <v>0</v>
      </c>
      <c r="BL294" s="905" t="s">
        <v>0</v>
      </c>
      <c r="BM294" s="903" t="s">
        <v>0</v>
      </c>
      <c r="BN294" s="905" t="s">
        <v>0</v>
      </c>
      <c r="BO294" s="903" t="s">
        <v>0</v>
      </c>
      <c r="BP294" s="905" t="s">
        <v>0</v>
      </c>
      <c r="BQ294" s="903" t="s">
        <v>0</v>
      </c>
      <c r="BR294" s="909">
        <v>28</v>
      </c>
      <c r="BS294" s="903" t="s">
        <v>4500</v>
      </c>
      <c r="BT294" s="909">
        <v>25</v>
      </c>
      <c r="BU294" s="903" t="s">
        <v>4489</v>
      </c>
      <c r="BV294" s="905" t="s">
        <v>0</v>
      </c>
      <c r="BW294" s="903" t="s">
        <v>4492</v>
      </c>
      <c r="BX294" s="905" t="s">
        <v>0</v>
      </c>
      <c r="BY294" s="903" t="s">
        <v>4492</v>
      </c>
      <c r="BZ294" s="905" t="s">
        <v>0</v>
      </c>
      <c r="CA294" s="903" t="s">
        <v>4492</v>
      </c>
      <c r="CB294" s="340">
        <v>10</v>
      </c>
      <c r="CC294" s="249">
        <f>IF(ISBLANK(AL294),0,1)</f>
        <v>0</v>
      </c>
      <c r="CD294" s="414">
        <f>IF(ISBLANK(AM294),0,1)</f>
        <v>1</v>
      </c>
      <c r="CE294" s="414">
        <f>IF(ISBLANK(AN294),0,1)</f>
        <v>0</v>
      </c>
      <c r="CF294" s="414">
        <f>IF(ISBLANK(AO294),0,1)</f>
        <v>0</v>
      </c>
      <c r="CG294" s="414">
        <f>IF(ISBLANK(AP294),0,1)</f>
        <v>0</v>
      </c>
      <c r="CH294" s="436">
        <f>IF(ISBLANK(AQ294),0,1)</f>
        <v>0</v>
      </c>
      <c r="CI294" s="435">
        <f>IF($W294="Dropped","-",DAYS360(X294,Y294,TRUE)/360)</f>
        <v>2.2749999999999999</v>
      </c>
      <c r="CJ294" s="416">
        <f>IF(OR($W294="Pipeline",$W294="Dropped"),"-",IF(OR($AA294="-",$AA294="n/a"),"-",DAYS360(Y294,AA294,TRUE)/360))</f>
        <v>0.56944444444444442</v>
      </c>
      <c r="CK294" s="416">
        <f>IF(OR($W294="Pipeline",$W294="Dropped"),"-",IF($AC294="-","-",IF(OR($AA294="-",$AA294="n/a"),DAYS360(Y294,AC294,TRUE)/360,DAYS360(AA294,AC294,TRUE)/360)))</f>
        <v>8.4972222222222218</v>
      </c>
      <c r="CL294" s="416">
        <f>IF(OR($W294="Pipeline",$W294="Dropped"),"-",IF($AC294="-","-",DAYS360(X294,AC294,TRUE)/360))</f>
        <v>11.341666666666667</v>
      </c>
      <c r="CM294" s="437">
        <f>IF(OR($W294="Pipeline",$W294="Dropped"),"-",IF($AC294="-","-",DAYS360(AB294,AC294,TRUE)/360))</f>
        <v>3.9972222222222222</v>
      </c>
      <c r="CN294" s="344">
        <f>IF(W294="Closed",IF(AC294="-","-",YEAR(AC294)),"-")</f>
        <v>2012</v>
      </c>
      <c r="CO294" s="344" t="str">
        <f>IF(W294="Closed",IF(OR(BE294="S",BE294="MS",BE294="HS"),"S",IF(OR(BE294="U",BE294="MU",BE294="HU"),"U",IF(OR(BE294="NA",BE294="NR",BE294="NV",BE294="?",BE294="#"),"NR","-"))),"-")</f>
        <v>S</v>
      </c>
      <c r="CP294" s="249">
        <v>6</v>
      </c>
      <c r="CQ294" s="414">
        <v>6</v>
      </c>
      <c r="CR294" s="414">
        <v>1</v>
      </c>
      <c r="CS294" s="414">
        <v>9</v>
      </c>
      <c r="CT294" s="414">
        <v>0</v>
      </c>
      <c r="CU294" s="436">
        <v>0</v>
      </c>
      <c r="CV294" s="432" t="str">
        <f>IF(OR(DC294="-",DC294="",DC294="n/a"),"-",HYPERLINK(DC294,"PAD"))</f>
        <v>PAD</v>
      </c>
      <c r="CW294" s="417" t="str">
        <f>IF(OR(DD294="-",DD294="",DD294="n/a"),"-",HYPERLINK(DD294,"ICR"))</f>
        <v>ICR</v>
      </c>
      <c r="CX294" s="438" t="str">
        <f>IF(OR(DE294="-",DE294="",DE294="n/a"),"-",HYPERLINK(DE294,"IEG"))</f>
        <v>IEG</v>
      </c>
      <c r="CY294" s="687" t="str">
        <f>IF(OR(DF294="-",DF294="",DF294="n/a"),"-",HYPERLINK(DF294,"PPAR"))</f>
        <v>-</v>
      </c>
      <c r="CZ294" s="665" t="str">
        <f>IF(OR(DG294="-",DG294="",DG294="n/a"),"-",HYPERLINK(DG294,"PCR"))</f>
        <v>-</v>
      </c>
      <c r="DA294" s="665" t="str">
        <f>IF(OR(DH294="-",DH294="",DH294="n/a"),"-",HYPERLINK(DH294,"PP"))</f>
        <v>-</v>
      </c>
      <c r="DB294" s="688" t="str">
        <f>IF(OR(DI294="-",DI294="",DI294="n/a"),"-",HYPERLINK(DI294,"TA"))</f>
        <v>-</v>
      </c>
      <c r="DC294" s="897" t="s">
        <v>11331</v>
      </c>
      <c r="DD294" s="897" t="s">
        <v>11332</v>
      </c>
      <c r="DE294" s="897" t="s">
        <v>11333</v>
      </c>
      <c r="DF294" s="897" t="s">
        <v>33</v>
      </c>
      <c r="DG294" s="897" t="s">
        <v>33</v>
      </c>
      <c r="DH294" s="897" t="s">
        <v>33</v>
      </c>
      <c r="DI294" s="897" t="s">
        <v>33</v>
      </c>
      <c r="DJ294" s="806"/>
    </row>
    <row r="295" spans="1:114" ht="14.1" customHeight="1" x14ac:dyDescent="0.25">
      <c r="A295" s="702">
        <f>ROW()-1</f>
        <v>294</v>
      </c>
      <c r="B295" s="710" t="s">
        <v>5041</v>
      </c>
      <c r="C295" s="711" t="str">
        <f>HYPERLINK(E295,"OP")</f>
        <v>OP</v>
      </c>
      <c r="D295" s="711" t="str">
        <f>HYPERLINK(F295,"Prj")</f>
        <v>Prj</v>
      </c>
      <c r="E295" s="663" t="s">
        <v>7250</v>
      </c>
      <c r="F295" s="422" t="s">
        <v>5888</v>
      </c>
      <c r="G295" s="414" t="s">
        <v>33</v>
      </c>
      <c r="H295" s="414" t="s">
        <v>33</v>
      </c>
      <c r="I295" s="694" t="s">
        <v>33</v>
      </c>
      <c r="J295" s="697" t="s">
        <v>4902</v>
      </c>
      <c r="K295" s="727" t="s">
        <v>33</v>
      </c>
      <c r="L295" s="736" t="s">
        <v>153</v>
      </c>
      <c r="M295" s="697" t="s">
        <v>161</v>
      </c>
      <c r="N295" s="736" t="s">
        <v>18</v>
      </c>
      <c r="O295" s="736" t="s">
        <v>30</v>
      </c>
      <c r="P295" s="1080" t="s">
        <v>1419</v>
      </c>
      <c r="Q295" s="1074" t="s">
        <v>33</v>
      </c>
      <c r="R295" s="698" t="s">
        <v>33</v>
      </c>
      <c r="S295" s="1041" t="s">
        <v>33</v>
      </c>
      <c r="T295" s="908" t="s">
        <v>5035</v>
      </c>
      <c r="U295" s="905" t="s">
        <v>13822</v>
      </c>
      <c r="V295" s="905" t="s">
        <v>612</v>
      </c>
      <c r="W295" s="1068" t="s">
        <v>1773</v>
      </c>
      <c r="X295" s="1064">
        <v>36279</v>
      </c>
      <c r="Y295" s="1066">
        <v>36783</v>
      </c>
      <c r="Z295" s="1046">
        <v>2001</v>
      </c>
      <c r="AA295" s="1064">
        <v>37042</v>
      </c>
      <c r="AB295" s="1065">
        <v>38352</v>
      </c>
      <c r="AC295" s="1066">
        <v>39082</v>
      </c>
      <c r="AD295" s="1049">
        <v>0</v>
      </c>
      <c r="AE295" s="746">
        <v>11.4</v>
      </c>
      <c r="AF295" s="744">
        <v>0</v>
      </c>
      <c r="AG295" s="690">
        <v>11.4</v>
      </c>
      <c r="AH295" s="747" t="s">
        <v>33</v>
      </c>
      <c r="AI295" s="744">
        <v>0</v>
      </c>
      <c r="AJ295" s="1101">
        <v>11.4</v>
      </c>
      <c r="AK295" s="1102">
        <v>12.3683213</v>
      </c>
      <c r="AL295" s="1085"/>
      <c r="AM295" s="632"/>
      <c r="AN295" s="632">
        <v>9</v>
      </c>
      <c r="AO295" s="632"/>
      <c r="AP295" s="632"/>
      <c r="AQ295" s="757"/>
      <c r="AR295" s="783" t="s">
        <v>5714</v>
      </c>
      <c r="AS295" s="784">
        <f>AT295+AU295</f>
        <v>0.8</v>
      </c>
      <c r="AT295" s="784">
        <v>0.8</v>
      </c>
      <c r="AU295" s="785">
        <v>0</v>
      </c>
      <c r="AV295" s="806" t="s">
        <v>5715</v>
      </c>
      <c r="AW295" s="697" t="s">
        <v>3531</v>
      </c>
      <c r="AX295" s="697" t="s">
        <v>5042</v>
      </c>
      <c r="AY295" s="823">
        <v>39213</v>
      </c>
      <c r="AZ295" s="736" t="s">
        <v>26</v>
      </c>
      <c r="BA295" s="736" t="s">
        <v>26</v>
      </c>
      <c r="BB295" s="840" t="s">
        <v>26</v>
      </c>
      <c r="BC295" s="841" t="s">
        <v>26</v>
      </c>
      <c r="BD295" s="842" t="s">
        <v>26</v>
      </c>
      <c r="BE295" s="840" t="s">
        <v>22</v>
      </c>
      <c r="BF295" s="841" t="s">
        <v>22</v>
      </c>
      <c r="BG295" s="842" t="s">
        <v>26</v>
      </c>
      <c r="BH295" s="905" t="s">
        <v>4487</v>
      </c>
      <c r="BI295" s="903" t="s">
        <v>4683</v>
      </c>
      <c r="BJ295" s="905" t="s">
        <v>0</v>
      </c>
      <c r="BK295" s="903" t="s">
        <v>0</v>
      </c>
      <c r="BL295" s="905" t="s">
        <v>0</v>
      </c>
      <c r="BM295" s="903" t="s">
        <v>0</v>
      </c>
      <c r="BN295" s="905" t="s">
        <v>0</v>
      </c>
      <c r="BO295" s="903" t="s">
        <v>0</v>
      </c>
      <c r="BP295" s="905" t="s">
        <v>0</v>
      </c>
      <c r="BQ295" s="903" t="s">
        <v>0</v>
      </c>
      <c r="BR295" s="909">
        <v>31</v>
      </c>
      <c r="BS295" s="903" t="s">
        <v>4579</v>
      </c>
      <c r="BT295" s="909">
        <v>32</v>
      </c>
      <c r="BU295" s="903" t="s">
        <v>4555</v>
      </c>
      <c r="BV295" s="909">
        <v>33</v>
      </c>
      <c r="BW295" s="903" t="s">
        <v>4498</v>
      </c>
      <c r="BX295" s="909">
        <v>35</v>
      </c>
      <c r="BY295" s="903" t="s">
        <v>4556</v>
      </c>
      <c r="BZ295" s="905" t="s">
        <v>0</v>
      </c>
      <c r="CA295" s="903" t="s">
        <v>4492</v>
      </c>
      <c r="CB295" s="340">
        <v>10</v>
      </c>
      <c r="CC295" s="249">
        <f>IF(ISBLANK(AL295),0,1)</f>
        <v>0</v>
      </c>
      <c r="CD295" s="414">
        <f>IF(ISBLANK(AM295),0,1)</f>
        <v>0</v>
      </c>
      <c r="CE295" s="414">
        <f>IF(ISBLANK(AN295),0,1)</f>
        <v>1</v>
      </c>
      <c r="CF295" s="414">
        <f>IF(ISBLANK(AO295),0,1)</f>
        <v>0</v>
      </c>
      <c r="CG295" s="414">
        <f>IF(ISBLANK(AP295),0,1)</f>
        <v>0</v>
      </c>
      <c r="CH295" s="436">
        <f>IF(ISBLANK(AQ295),0,1)</f>
        <v>0</v>
      </c>
      <c r="CI295" s="435">
        <f>IF($W295="Dropped","-",DAYS360(X295,Y295,TRUE)/360)</f>
        <v>1.375</v>
      </c>
      <c r="CJ295" s="416">
        <f>IF(OR($W295="Pipeline",$W295="Dropped"),"-",IF(OR($AA295="-",$AA295="n/a"),"-",DAYS360(Y295,AA295,TRUE)/360))</f>
        <v>0.71111111111111114</v>
      </c>
      <c r="CK295" s="416">
        <f>IF(OR($W295="Pipeline",$W295="Dropped"),"-",IF($AC295="-","-",IF(OR($AA295="-",$AA295="n/a"),DAYS360(Y295,AC295,TRUE)/360,DAYS360(AA295,AC295,TRUE)/360)))</f>
        <v>5.583333333333333</v>
      </c>
      <c r="CL295" s="416">
        <f>IF(OR($W295="Pipeline",$W295="Dropped"),"-",IF($AC295="-","-",DAYS360(X295,AC295,TRUE)/360))</f>
        <v>7.6694444444444443</v>
      </c>
      <c r="CM295" s="437">
        <f>IF(OR($W295="Pipeline",$W295="Dropped"),"-",IF($AC295="-","-",DAYS360(AB295,AC295,TRUE)/360))</f>
        <v>2</v>
      </c>
      <c r="CN295" s="344">
        <f>IF(W295="Closed",IF(AC295="-","-",YEAR(AC295)),"-")</f>
        <v>2006</v>
      </c>
      <c r="CO295" s="344" t="str">
        <f>IF(W295="Closed",IF(OR(BE295="S",BE295="MS",BE295="HS"),"S",IF(OR(BE295="U",BE295="MU",BE295="HU"),"U",IF(OR(BE295="NA",BE295="NR",BE295="NV",BE295="?",BE295="#"),"NR","-"))),"-")</f>
        <v>S</v>
      </c>
      <c r="CP295" s="249">
        <v>1</v>
      </c>
      <c r="CQ295" s="414">
        <v>2</v>
      </c>
      <c r="CR295" s="414">
        <v>4</v>
      </c>
      <c r="CS295" s="414">
        <v>0</v>
      </c>
      <c r="CT295" s="414">
        <v>0</v>
      </c>
      <c r="CU295" s="436">
        <v>0</v>
      </c>
      <c r="CV295" s="432" t="str">
        <f>IF(OR(DC295="-",DC295="",DC295="n/a"),"-",HYPERLINK(DC295,"PAD"))</f>
        <v>PAD</v>
      </c>
      <c r="CW295" s="417" t="str">
        <f>IF(OR(DD295="-",DD295="",DD295="n/a"),"-",HYPERLINK(DD295,"ICR"))</f>
        <v>ICR</v>
      </c>
      <c r="CX295" s="438" t="str">
        <f>IF(OR(DE295="-",DE295="",DE295="n/a"),"-",HYPERLINK(DE295,"IEG"))</f>
        <v>IEG</v>
      </c>
      <c r="CY295" s="687" t="str">
        <f>IF(OR(DF295="-",DF295="",DF295="n/a"),"-",HYPERLINK(DF295,"PPAR"))</f>
        <v>-</v>
      </c>
      <c r="CZ295" s="665" t="str">
        <f>IF(OR(DG295="-",DG295="",DG295="n/a"),"-",HYPERLINK(DG295,"PCR"))</f>
        <v>-</v>
      </c>
      <c r="DA295" s="665" t="str">
        <f>IF(OR(DH295="-",DH295="",DH295="n/a"),"-",HYPERLINK(DH295,"PP"))</f>
        <v>-</v>
      </c>
      <c r="DB295" s="688" t="str">
        <f>IF(OR(DI295="-",DI295="",DI295="n/a"),"-",HYPERLINK(DI295,"TA"))</f>
        <v>-</v>
      </c>
      <c r="DC295" s="897" t="s">
        <v>11334</v>
      </c>
      <c r="DD295" s="897" t="s">
        <v>11335</v>
      </c>
      <c r="DE295" s="897" t="s">
        <v>11336</v>
      </c>
      <c r="DF295" s="897" t="s">
        <v>33</v>
      </c>
      <c r="DG295" s="897" t="s">
        <v>33</v>
      </c>
      <c r="DH295" s="897" t="s">
        <v>33</v>
      </c>
      <c r="DI295" s="897" t="s">
        <v>33</v>
      </c>
      <c r="DJ295" s="734"/>
    </row>
    <row r="296" spans="1:114" ht="14.1" customHeight="1" x14ac:dyDescent="0.25">
      <c r="A296" s="703">
        <f>ROW()-1</f>
        <v>295</v>
      </c>
      <c r="B296" s="710" t="s">
        <v>835</v>
      </c>
      <c r="C296" s="711" t="str">
        <f>HYPERLINK(E296,"OP")</f>
        <v>OP</v>
      </c>
      <c r="D296" s="711" t="str">
        <f>HYPERLINK(F296,"Prj")</f>
        <v>Prj</v>
      </c>
      <c r="E296" s="704" t="s">
        <v>6240</v>
      </c>
      <c r="F296" s="415" t="s">
        <v>6241</v>
      </c>
      <c r="G296" s="414" t="s">
        <v>33</v>
      </c>
      <c r="H296" s="414" t="s">
        <v>33</v>
      </c>
      <c r="I296" s="694" t="s">
        <v>33</v>
      </c>
      <c r="J296" s="686" t="s">
        <v>836</v>
      </c>
      <c r="K296" s="199" t="s">
        <v>33</v>
      </c>
      <c r="L296" s="693" t="s">
        <v>193</v>
      </c>
      <c r="M296" s="696" t="s">
        <v>294</v>
      </c>
      <c r="N296" s="732" t="s">
        <v>18</v>
      </c>
      <c r="O296" s="732" t="s">
        <v>30</v>
      </c>
      <c r="P296" s="1080" t="s">
        <v>1763</v>
      </c>
      <c r="Q296" s="1074" t="s">
        <v>33</v>
      </c>
      <c r="R296" s="698" t="s">
        <v>33</v>
      </c>
      <c r="S296" s="907" t="s">
        <v>3574</v>
      </c>
      <c r="T296" s="908" t="s">
        <v>3678</v>
      </c>
      <c r="U296" s="905" t="s">
        <v>585</v>
      </c>
      <c r="V296" s="905" t="s">
        <v>10387</v>
      </c>
      <c r="W296" s="1068" t="s">
        <v>1773</v>
      </c>
      <c r="X296" s="1064">
        <v>37784</v>
      </c>
      <c r="Y296" s="1066">
        <v>38440</v>
      </c>
      <c r="Z296" s="1046">
        <v>2005</v>
      </c>
      <c r="AA296" s="1064">
        <v>39072</v>
      </c>
      <c r="AB296" s="1065">
        <v>40724</v>
      </c>
      <c r="AC296" s="1066">
        <v>41639</v>
      </c>
      <c r="AD296" s="638">
        <v>30</v>
      </c>
      <c r="AE296" s="639">
        <v>0</v>
      </c>
      <c r="AF296" s="744">
        <v>0</v>
      </c>
      <c r="AG296" s="690">
        <v>30</v>
      </c>
      <c r="AH296" s="747">
        <v>21</v>
      </c>
      <c r="AI296" s="744">
        <v>0</v>
      </c>
      <c r="AJ296" s="1099">
        <v>24.279709820000001</v>
      </c>
      <c r="AK296" s="1100">
        <v>24.279709820000001</v>
      </c>
      <c r="AL296" s="646"/>
      <c r="AM296" s="647"/>
      <c r="AN296" s="647">
        <v>2</v>
      </c>
      <c r="AO296" s="647"/>
      <c r="AP296" s="647"/>
      <c r="AQ296" s="648"/>
      <c r="AR296" s="779" t="s">
        <v>4217</v>
      </c>
      <c r="AS296" s="781">
        <f>AT296+AU296</f>
        <v>2.65</v>
      </c>
      <c r="AT296" s="649">
        <v>2.6</v>
      </c>
      <c r="AU296" s="650">
        <v>0.05</v>
      </c>
      <c r="AV296" s="686" t="s">
        <v>4218</v>
      </c>
      <c r="AW296" s="686" t="s">
        <v>4199</v>
      </c>
      <c r="AX296" s="686" t="s">
        <v>4200</v>
      </c>
      <c r="AY296" s="819">
        <v>41647</v>
      </c>
      <c r="AZ296" s="721" t="s">
        <v>45</v>
      </c>
      <c r="BA296" s="721" t="s">
        <v>45</v>
      </c>
      <c r="BB296" s="625" t="s">
        <v>22</v>
      </c>
      <c r="BC296" s="626" t="s">
        <v>22</v>
      </c>
      <c r="BD296" s="633" t="s">
        <v>22</v>
      </c>
      <c r="BE296" s="625" t="s">
        <v>45</v>
      </c>
      <c r="BF296" s="626" t="s">
        <v>45</v>
      </c>
      <c r="BG296" s="633" t="s">
        <v>45</v>
      </c>
      <c r="BH296" s="905" t="s">
        <v>4503</v>
      </c>
      <c r="BI296" s="903" t="s">
        <v>4703</v>
      </c>
      <c r="BJ296" s="905" t="s">
        <v>4515</v>
      </c>
      <c r="BK296" s="903" t="s">
        <v>4704</v>
      </c>
      <c r="BL296" s="905" t="s">
        <v>4485</v>
      </c>
      <c r="BM296" s="903" t="s">
        <v>10472</v>
      </c>
      <c r="BN296" s="905" t="s">
        <v>0</v>
      </c>
      <c r="BO296" s="903" t="s">
        <v>0</v>
      </c>
      <c r="BP296" s="905" t="s">
        <v>0</v>
      </c>
      <c r="BQ296" s="903" t="s">
        <v>0</v>
      </c>
      <c r="BR296" s="909">
        <v>65</v>
      </c>
      <c r="BS296" s="903" t="s">
        <v>4509</v>
      </c>
      <c r="BT296" s="909">
        <v>66</v>
      </c>
      <c r="BU296" s="903" t="s">
        <v>4532</v>
      </c>
      <c r="BV296" s="905" t="s">
        <v>0</v>
      </c>
      <c r="BW296" s="903" t="s">
        <v>4492</v>
      </c>
      <c r="BX296" s="905" t="s">
        <v>0</v>
      </c>
      <c r="BY296" s="903" t="s">
        <v>4492</v>
      </c>
      <c r="BZ296" s="905" t="s">
        <v>0</v>
      </c>
      <c r="CA296" s="903" t="s">
        <v>4492</v>
      </c>
      <c r="CB296" s="340">
        <v>50</v>
      </c>
      <c r="CC296" s="249">
        <f>IF(ISBLANK(AL296),0,1)</f>
        <v>0</v>
      </c>
      <c r="CD296" s="414">
        <f>IF(ISBLANK(AM296),0,1)</f>
        <v>0</v>
      </c>
      <c r="CE296" s="414">
        <f>IF(ISBLANK(AN296),0,1)</f>
        <v>1</v>
      </c>
      <c r="CF296" s="414">
        <f>IF(ISBLANK(AO296),0,1)</f>
        <v>0</v>
      </c>
      <c r="CG296" s="414">
        <f>IF(ISBLANK(AP296),0,1)</f>
        <v>0</v>
      </c>
      <c r="CH296" s="436">
        <f>IF(ISBLANK(AQ296),0,1)</f>
        <v>0</v>
      </c>
      <c r="CI296" s="435">
        <f>IF($W296="Dropped","-",DAYS360(X296,Y296,TRUE)/360)</f>
        <v>1.7972222222222223</v>
      </c>
      <c r="CJ296" s="416">
        <f>IF(OR($W296="Pipeline",$W296="Dropped"),"-",IF(OR($AA296="-",$AA296="n/a"),"-",DAYS360(Y296,AA296,TRUE)/360))</f>
        <v>1.7277777777777779</v>
      </c>
      <c r="CK296" s="416">
        <f>IF(OR($W296="Pipeline",$W296="Dropped"),"-",IF($AC296="-","-",IF(OR($AA296="-",$AA296="n/a"),DAYS360(Y296,AC296,TRUE)/360,DAYS360(AA296,AC296,TRUE)/360)))</f>
        <v>7.0250000000000004</v>
      </c>
      <c r="CL296" s="416">
        <f>IF(OR($W296="Pipeline",$W296="Dropped"),"-",IF($AC296="-","-",DAYS360(X296,AC296,TRUE)/360))</f>
        <v>10.55</v>
      </c>
      <c r="CM296" s="437">
        <f>IF(OR($W296="Pipeline",$W296="Dropped"),"-",IF($AC296="-","-",DAYS360(AB296,AC296,TRUE)/360))</f>
        <v>2.5</v>
      </c>
      <c r="CN296" s="344">
        <f>IF(W296="Closed",IF(AC296="-","-",YEAR(AC296)),"-")</f>
        <v>2013</v>
      </c>
      <c r="CO296" s="344" t="str">
        <f>IF(W296="Closed",IF(OR(BE296="S",BE296="MS",BE296="HS"),"S",IF(OR(BE296="U",BE296="MU",BE296="HU"),"U",IF(OR(BE296="NA",BE296="NR",BE296="NV",BE296="?",BE296="#"),"NR","-"))),"-")</f>
        <v>U</v>
      </c>
      <c r="CP296" s="249">
        <v>3</v>
      </c>
      <c r="CQ296" s="414">
        <v>2</v>
      </c>
      <c r="CR296" s="414">
        <v>2</v>
      </c>
      <c r="CS296" s="414">
        <v>1</v>
      </c>
      <c r="CT296" s="414">
        <v>0</v>
      </c>
      <c r="CU296" s="436">
        <v>0</v>
      </c>
      <c r="CV296" s="432" t="str">
        <f>IF(OR(DC296="-",DC296="",DC296="n/a"),"-",HYPERLINK(DC296,"PAD"))</f>
        <v>PAD</v>
      </c>
      <c r="CW296" s="417" t="str">
        <f>IF(OR(DD296="-",DD296="",DD296="n/a"),"-",HYPERLINK(DD296,"ICR"))</f>
        <v>ICR</v>
      </c>
      <c r="CX296" s="438" t="str">
        <f>IF(OR(DE296="-",DE296="",DE296="n/a"),"-",HYPERLINK(DE296,"IEG"))</f>
        <v>IEG</v>
      </c>
      <c r="CY296" s="687" t="str">
        <f>IF(OR(DF296="-",DF296="",DF296="n/a"),"-",HYPERLINK(DF296,"PPAR"))</f>
        <v>-</v>
      </c>
      <c r="CZ296" s="665" t="str">
        <f>IF(OR(DG296="-",DG296="",DG296="n/a"),"-",HYPERLINK(DG296,"PCR"))</f>
        <v>-</v>
      </c>
      <c r="DA296" s="665" t="str">
        <f>IF(OR(DH296="-",DH296="",DH296="n/a"),"-",HYPERLINK(DH296,"PP"))</f>
        <v>PP</v>
      </c>
      <c r="DB296" s="688" t="str">
        <f>IF(OR(DI296="-",DI296="",DI296="n/a"),"-",HYPERLINK(DI296,"TA"))</f>
        <v>-</v>
      </c>
      <c r="DC296" s="897" t="s">
        <v>11337</v>
      </c>
      <c r="DD296" s="897" t="s">
        <v>11338</v>
      </c>
      <c r="DE296" s="897" t="s">
        <v>11339</v>
      </c>
      <c r="DF296" s="897" t="s">
        <v>33</v>
      </c>
      <c r="DG296" s="897" t="s">
        <v>33</v>
      </c>
      <c r="DH296" s="897" t="s">
        <v>13899</v>
      </c>
      <c r="DI296" s="897" t="s">
        <v>33</v>
      </c>
      <c r="DJ296" s="734"/>
    </row>
    <row r="297" spans="1:114" ht="14.1" customHeight="1" x14ac:dyDescent="0.25">
      <c r="A297" s="702">
        <f>ROW()-1</f>
        <v>296</v>
      </c>
      <c r="B297" s="713" t="s">
        <v>8106</v>
      </c>
      <c r="C297" s="711" t="str">
        <f>HYPERLINK(E297,"OP")</f>
        <v>OP</v>
      </c>
      <c r="D297" s="711" t="str">
        <f>HYPERLINK(F297,"Prj")</f>
        <v>Prj</v>
      </c>
      <c r="E297" s="631" t="s">
        <v>8761</v>
      </c>
      <c r="F297" s="413" t="s">
        <v>8762</v>
      </c>
      <c r="G297" s="414" t="s">
        <v>33</v>
      </c>
      <c r="H297" s="414" t="s">
        <v>33</v>
      </c>
      <c r="I297" s="694" t="s">
        <v>33</v>
      </c>
      <c r="J297" s="697" t="s">
        <v>8107</v>
      </c>
      <c r="K297" s="727" t="s">
        <v>33</v>
      </c>
      <c r="L297" s="736" t="s">
        <v>153</v>
      </c>
      <c r="M297" s="697" t="s">
        <v>161</v>
      </c>
      <c r="N297" s="736" t="s">
        <v>18</v>
      </c>
      <c r="O297" s="736" t="s">
        <v>30</v>
      </c>
      <c r="P297" s="1080" t="s">
        <v>19</v>
      </c>
      <c r="Q297" s="1074" t="s">
        <v>33</v>
      </c>
      <c r="R297" s="698" t="s">
        <v>33</v>
      </c>
      <c r="S297" s="1041" t="s">
        <v>33</v>
      </c>
      <c r="T297" s="908" t="s">
        <v>8086</v>
      </c>
      <c r="U297" s="905" t="s">
        <v>13822</v>
      </c>
      <c r="V297" s="905" t="s">
        <v>13821</v>
      </c>
      <c r="W297" s="1068" t="s">
        <v>1773</v>
      </c>
      <c r="X297" s="1064">
        <v>36040</v>
      </c>
      <c r="Y297" s="1066">
        <v>36657</v>
      </c>
      <c r="Z297" s="1046">
        <v>2000</v>
      </c>
      <c r="AA297" s="1064">
        <v>36822</v>
      </c>
      <c r="AB297" s="1065">
        <v>38717</v>
      </c>
      <c r="AC297" s="1066">
        <v>38960</v>
      </c>
      <c r="AD297" s="1049">
        <v>0</v>
      </c>
      <c r="AE297" s="746">
        <v>20</v>
      </c>
      <c r="AF297" s="744">
        <v>0</v>
      </c>
      <c r="AG297" s="690">
        <v>20</v>
      </c>
      <c r="AH297" s="747" t="s">
        <v>33</v>
      </c>
      <c r="AI297" s="744">
        <v>0</v>
      </c>
      <c r="AJ297" s="1101">
        <v>20</v>
      </c>
      <c r="AK297" s="1102">
        <v>20.874831839999999</v>
      </c>
      <c r="AL297" s="1085"/>
      <c r="AM297" s="632"/>
      <c r="AN297" s="632">
        <v>4</v>
      </c>
      <c r="AO297" s="632"/>
      <c r="AP297" s="632"/>
      <c r="AQ297" s="757"/>
      <c r="AR297" s="778" t="s">
        <v>9282</v>
      </c>
      <c r="AS297" s="784">
        <f>AT297+AU297</f>
        <v>3.48</v>
      </c>
      <c r="AT297" s="784">
        <v>3.48</v>
      </c>
      <c r="AU297" s="785">
        <v>0</v>
      </c>
      <c r="AV297" s="806" t="s">
        <v>9283</v>
      </c>
      <c r="AW297" s="697" t="s">
        <v>3531</v>
      </c>
      <c r="AX297" s="697" t="s">
        <v>8108</v>
      </c>
      <c r="AY297" s="823">
        <v>38869</v>
      </c>
      <c r="AZ297" s="736" t="s">
        <v>26</v>
      </c>
      <c r="BA297" s="736" t="s">
        <v>26</v>
      </c>
      <c r="BB297" s="840" t="s">
        <v>26</v>
      </c>
      <c r="BC297" s="852" t="s">
        <v>26</v>
      </c>
      <c r="BD297" s="846" t="s">
        <v>26</v>
      </c>
      <c r="BE297" s="840" t="s">
        <v>22</v>
      </c>
      <c r="BF297" s="841" t="s">
        <v>26</v>
      </c>
      <c r="BG297" s="842" t="s">
        <v>26</v>
      </c>
      <c r="BH297" s="905" t="s">
        <v>4518</v>
      </c>
      <c r="BI297" s="903" t="s">
        <v>10475</v>
      </c>
      <c r="BJ297" s="905" t="s">
        <v>4568</v>
      </c>
      <c r="BK297" s="903" t="s">
        <v>10484</v>
      </c>
      <c r="BL297" s="905" t="s">
        <v>4603</v>
      </c>
      <c r="BM297" s="903" t="s">
        <v>4604</v>
      </c>
      <c r="BN297" s="905" t="s">
        <v>13077</v>
      </c>
      <c r="BO297" s="903" t="s">
        <v>9680</v>
      </c>
      <c r="BP297" s="905" t="s">
        <v>0</v>
      </c>
      <c r="BQ297" s="903" t="s">
        <v>0</v>
      </c>
      <c r="BR297" s="909">
        <v>71</v>
      </c>
      <c r="BS297" s="903" t="s">
        <v>4521</v>
      </c>
      <c r="BT297" s="909">
        <v>78</v>
      </c>
      <c r="BU297" s="903" t="s">
        <v>4511</v>
      </c>
      <c r="BV297" s="909">
        <v>51</v>
      </c>
      <c r="BW297" s="903" t="s">
        <v>4520</v>
      </c>
      <c r="BX297" s="909">
        <v>41</v>
      </c>
      <c r="BY297" s="903" t="s">
        <v>4544</v>
      </c>
      <c r="BZ297" s="909">
        <v>57</v>
      </c>
      <c r="CA297" s="903" t="s">
        <v>4527</v>
      </c>
      <c r="CB297" s="340">
        <v>10</v>
      </c>
      <c r="CC297" s="249">
        <f>IF(ISBLANK(AL297),0,1)</f>
        <v>0</v>
      </c>
      <c r="CD297" s="414">
        <f>IF(ISBLANK(AM297),0,1)</f>
        <v>0</v>
      </c>
      <c r="CE297" s="414">
        <f>IF(ISBLANK(AN297),0,1)</f>
        <v>1</v>
      </c>
      <c r="CF297" s="414">
        <f>IF(ISBLANK(AO297),0,1)</f>
        <v>0</v>
      </c>
      <c r="CG297" s="414">
        <f>IF(ISBLANK(AP297),0,1)</f>
        <v>0</v>
      </c>
      <c r="CH297" s="436">
        <f>IF(ISBLANK(AQ297),0,1)</f>
        <v>0</v>
      </c>
      <c r="CI297" s="435">
        <f>IF($W297="Dropped","-",DAYS360(X297,Y297,TRUE)/360)</f>
        <v>1.6916666666666667</v>
      </c>
      <c r="CJ297" s="416">
        <f>IF(OR($W297="Pipeline",$W297="Dropped"),"-",IF(OR($AA297="-",$AA297="n/a"),"-",DAYS360(Y297,AA297,TRUE)/360))</f>
        <v>0.45</v>
      </c>
      <c r="CK297" s="416">
        <f>IF(OR($W297="Pipeline",$W297="Dropped"),"-",IF($AC297="-","-",IF(OR($AA297="-",$AA297="n/a"),DAYS360(Y297,AC297,TRUE)/360,DAYS360(AA297,AC297,TRUE)/360)))</f>
        <v>5.8527777777777779</v>
      </c>
      <c r="CL297" s="416">
        <f>IF(OR($W297="Pipeline",$W297="Dropped"),"-",IF($AC297="-","-",DAYS360(X297,AC297,TRUE)/360))</f>
        <v>7.9944444444444445</v>
      </c>
      <c r="CM297" s="437">
        <f>IF(OR($W297="Pipeline",$W297="Dropped"),"-",IF($AC297="-","-",DAYS360(AB297,AC297,TRUE)/360))</f>
        <v>0.66666666666666663</v>
      </c>
      <c r="CN297" s="344">
        <f>IF(W297="Closed",IF(AC297="-","-",YEAR(AC297)),"-")</f>
        <v>2006</v>
      </c>
      <c r="CO297" s="344" t="str">
        <f>IF(W297="Closed",IF(OR(BE297="S",BE297="MS",BE297="HS"),"S",IF(OR(BE297="U",BE297="MU",BE297="HU"),"U",IF(OR(BE297="NA",BE297="NR",BE297="NV",BE297="?",BE297="#"),"NR","-"))),"-")</f>
        <v>S</v>
      </c>
      <c r="CP297" s="249">
        <v>1</v>
      </c>
      <c r="CQ297" s="414">
        <v>4</v>
      </c>
      <c r="CR297" s="414">
        <v>5</v>
      </c>
      <c r="CS297" s="414">
        <v>0</v>
      </c>
      <c r="CT297" s="414">
        <v>0</v>
      </c>
      <c r="CU297" s="436">
        <v>0</v>
      </c>
      <c r="CV297" s="432" t="str">
        <f>IF(OR(DC297="-",DC297="",DC297="n/a"),"-",HYPERLINK(DC297,"PAD"))</f>
        <v>PAD</v>
      </c>
      <c r="CW297" s="417" t="str">
        <f>IF(OR(DD297="-",DD297="",DD297="n/a"),"-",HYPERLINK(DD297,"ICR"))</f>
        <v>ICR</v>
      </c>
      <c r="CX297" s="438" t="str">
        <f>IF(OR(DE297="-",DE297="",DE297="n/a"),"-",HYPERLINK(DE297,"IEG"))</f>
        <v>IEG</v>
      </c>
      <c r="CY297" s="687" t="str">
        <f>IF(OR(DF297="-",DF297="",DF297="n/a"),"-",HYPERLINK(DF297,"PPAR"))</f>
        <v>-</v>
      </c>
      <c r="CZ297" s="665" t="str">
        <f>IF(OR(DG297="-",DG297="",DG297="n/a"),"-",HYPERLINK(DG297,"PCR"))</f>
        <v>-</v>
      </c>
      <c r="DA297" s="665" t="str">
        <f>IF(OR(DH297="-",DH297="",DH297="n/a"),"-",HYPERLINK(DH297,"PP"))</f>
        <v>-</v>
      </c>
      <c r="DB297" s="688" t="str">
        <f>IF(OR(DI297="-",DI297="",DI297="n/a"),"-",HYPERLINK(DI297,"TA"))</f>
        <v>-</v>
      </c>
      <c r="DC297" s="897" t="s">
        <v>11340</v>
      </c>
      <c r="DD297" s="897" t="s">
        <v>11341</v>
      </c>
      <c r="DE297" s="897" t="s">
        <v>11342</v>
      </c>
      <c r="DF297" s="897" t="s">
        <v>33</v>
      </c>
      <c r="DG297" s="897" t="s">
        <v>33</v>
      </c>
      <c r="DH297" s="897" t="s">
        <v>33</v>
      </c>
      <c r="DI297" s="897" t="s">
        <v>33</v>
      </c>
      <c r="DJ297" s="734"/>
    </row>
    <row r="298" spans="1:114" ht="14.1" customHeight="1" x14ac:dyDescent="0.25">
      <c r="A298" s="702">
        <f>ROW()-1</f>
        <v>297</v>
      </c>
      <c r="B298" s="710" t="s">
        <v>1223</v>
      </c>
      <c r="C298" s="711" t="str">
        <f>HYPERLINK(E298,"OP")</f>
        <v>OP</v>
      </c>
      <c r="D298" s="711" t="str">
        <f>HYPERLINK(F298,"Prj")</f>
        <v>Prj</v>
      </c>
      <c r="E298" s="704" t="s">
        <v>6242</v>
      </c>
      <c r="F298" s="415" t="s">
        <v>6243</v>
      </c>
      <c r="G298" s="414" t="s">
        <v>33</v>
      </c>
      <c r="H298" s="414" t="s">
        <v>33</v>
      </c>
      <c r="I298" s="694" t="s">
        <v>33</v>
      </c>
      <c r="J298" s="686" t="s">
        <v>1224</v>
      </c>
      <c r="K298" s="199" t="s">
        <v>33</v>
      </c>
      <c r="L298" s="693" t="s">
        <v>153</v>
      </c>
      <c r="M298" s="696" t="s">
        <v>188</v>
      </c>
      <c r="N298" s="732" t="s">
        <v>18</v>
      </c>
      <c r="O298" s="732" t="s">
        <v>1433</v>
      </c>
      <c r="P298" s="1080" t="s">
        <v>1763</v>
      </c>
      <c r="Q298" s="1074" t="s">
        <v>33</v>
      </c>
      <c r="R298" s="698" t="s">
        <v>33</v>
      </c>
      <c r="S298" s="907" t="s">
        <v>3725</v>
      </c>
      <c r="T298" s="908" t="s">
        <v>3688</v>
      </c>
      <c r="U298" s="905" t="s">
        <v>13707</v>
      </c>
      <c r="V298" s="905" t="s">
        <v>10388</v>
      </c>
      <c r="W298" s="1068" t="s">
        <v>1773</v>
      </c>
      <c r="X298" s="1064">
        <v>36105</v>
      </c>
      <c r="Y298" s="1066">
        <v>36293</v>
      </c>
      <c r="Z298" s="1046">
        <v>1999</v>
      </c>
      <c r="AA298" s="1064">
        <v>36431</v>
      </c>
      <c r="AB298" s="1065">
        <v>37621</v>
      </c>
      <c r="AC298" s="1066">
        <v>37894</v>
      </c>
      <c r="AD298" s="638">
        <v>0</v>
      </c>
      <c r="AE298" s="639">
        <v>5</v>
      </c>
      <c r="AF298" s="744">
        <v>0</v>
      </c>
      <c r="AG298" s="690">
        <v>5</v>
      </c>
      <c r="AH298" s="747" t="s">
        <v>33</v>
      </c>
      <c r="AI298" s="744">
        <v>0</v>
      </c>
      <c r="AJ298" s="1099">
        <v>4.9934375199999996</v>
      </c>
      <c r="AK298" s="1100">
        <v>4.8179773099999998</v>
      </c>
      <c r="AL298" s="646"/>
      <c r="AM298" s="647"/>
      <c r="AN298" s="647">
        <v>2</v>
      </c>
      <c r="AO298" s="647"/>
      <c r="AP298" s="647"/>
      <c r="AQ298" s="648"/>
      <c r="AR298" s="779" t="s">
        <v>4219</v>
      </c>
      <c r="AS298" s="781">
        <f>AT298+AU298</f>
        <v>0.2</v>
      </c>
      <c r="AT298" s="649">
        <v>0.2</v>
      </c>
      <c r="AU298" s="650">
        <v>0</v>
      </c>
      <c r="AV298" s="686" t="s">
        <v>4220</v>
      </c>
      <c r="AW298" s="686" t="s">
        <v>1950</v>
      </c>
      <c r="AX298" s="686" t="s">
        <v>2229</v>
      </c>
      <c r="AY298" s="819">
        <v>37797</v>
      </c>
      <c r="AZ298" s="721" t="s">
        <v>26</v>
      </c>
      <c r="BA298" s="828" t="s">
        <v>37</v>
      </c>
      <c r="BB298" s="625" t="s">
        <v>26</v>
      </c>
      <c r="BC298" s="626" t="s">
        <v>26</v>
      </c>
      <c r="BD298" s="633" t="s">
        <v>33</v>
      </c>
      <c r="BE298" s="625" t="s">
        <v>26</v>
      </c>
      <c r="BF298" s="626" t="s">
        <v>26</v>
      </c>
      <c r="BG298" s="633" t="s">
        <v>26</v>
      </c>
      <c r="BH298" s="905" t="s">
        <v>4503</v>
      </c>
      <c r="BI298" s="903" t="s">
        <v>4703</v>
      </c>
      <c r="BJ298" s="905" t="s">
        <v>4515</v>
      </c>
      <c r="BK298" s="903" t="s">
        <v>4704</v>
      </c>
      <c r="BL298" s="905" t="s">
        <v>4485</v>
      </c>
      <c r="BM298" s="903" t="s">
        <v>10472</v>
      </c>
      <c r="BN298" s="905" t="s">
        <v>4493</v>
      </c>
      <c r="BO298" s="903" t="s">
        <v>4705</v>
      </c>
      <c r="BP298" s="905" t="s">
        <v>0</v>
      </c>
      <c r="BQ298" s="903" t="s">
        <v>0</v>
      </c>
      <c r="BR298" s="909">
        <v>65</v>
      </c>
      <c r="BS298" s="903" t="s">
        <v>4509</v>
      </c>
      <c r="BT298" s="909">
        <v>25</v>
      </c>
      <c r="BU298" s="903" t="s">
        <v>4489</v>
      </c>
      <c r="BV298" s="909">
        <v>78</v>
      </c>
      <c r="BW298" s="903" t="s">
        <v>4511</v>
      </c>
      <c r="BX298" s="909">
        <v>55</v>
      </c>
      <c r="BY298" s="903" t="s">
        <v>4541</v>
      </c>
      <c r="BZ298" s="909">
        <v>57</v>
      </c>
      <c r="CA298" s="903" t="s">
        <v>4527</v>
      </c>
      <c r="CB298" s="340">
        <v>50</v>
      </c>
      <c r="CC298" s="249">
        <f>IF(ISBLANK(AL298),0,1)</f>
        <v>0</v>
      </c>
      <c r="CD298" s="414">
        <f>IF(ISBLANK(AM298),0,1)</f>
        <v>0</v>
      </c>
      <c r="CE298" s="414">
        <f>IF(ISBLANK(AN298),0,1)</f>
        <v>1</v>
      </c>
      <c r="CF298" s="414">
        <f>IF(ISBLANK(AO298),0,1)</f>
        <v>0</v>
      </c>
      <c r="CG298" s="414">
        <f>IF(ISBLANK(AP298),0,1)</f>
        <v>0</v>
      </c>
      <c r="CH298" s="436">
        <f>IF(ISBLANK(AQ298),0,1)</f>
        <v>0</v>
      </c>
      <c r="CI298" s="435">
        <f>IF($W298="Dropped","-",DAYS360(X298,Y298,TRUE)/360)</f>
        <v>0.51944444444444449</v>
      </c>
      <c r="CJ298" s="416">
        <f>IF(OR($W298="Pipeline",$W298="Dropped"),"-",IF(OR($AA298="-",$AA298="n/a"),"-",DAYS360(Y298,AA298,TRUE)/360))</f>
        <v>0.375</v>
      </c>
      <c r="CK298" s="416">
        <f>IF(OR($W298="Pipeline",$W298="Dropped"),"-",IF($AC298="-","-",IF(OR($AA298="-",$AA298="n/a"),DAYS360(Y298,AC298,TRUE)/360,DAYS360(AA298,AC298,TRUE)/360)))</f>
        <v>4.0055555555555555</v>
      </c>
      <c r="CL298" s="416">
        <f>IF(OR($W298="Pipeline",$W298="Dropped"),"-",IF($AC298="-","-",DAYS360(X298,AC298,TRUE)/360))</f>
        <v>4.9000000000000004</v>
      </c>
      <c r="CM298" s="437">
        <f>IF(OR($W298="Pipeline",$W298="Dropped"),"-",IF($AC298="-","-",DAYS360(AB298,AC298,TRUE)/360))</f>
        <v>0.75</v>
      </c>
      <c r="CN298" s="344">
        <f>IF(W298="Closed",IF(AC298="-","-",YEAR(AC298)),"-")</f>
        <v>2003</v>
      </c>
      <c r="CO298" s="344" t="str">
        <f>IF(W298="Closed",IF(OR(BE298="S",BE298="MS",BE298="HS"),"S",IF(OR(BE298="U",BE298="MU",BE298="HU"),"U",IF(OR(BE298="NA",BE298="NR",BE298="NV",BE298="?",BE298="#"),"NR","-"))),"-")</f>
        <v>S</v>
      </c>
      <c r="CP298" s="249">
        <v>0</v>
      </c>
      <c r="CQ298" s="414">
        <v>2</v>
      </c>
      <c r="CR298" s="414">
        <v>4</v>
      </c>
      <c r="CS298" s="414">
        <v>0</v>
      </c>
      <c r="CT298" s="414">
        <v>0</v>
      </c>
      <c r="CU298" s="436">
        <v>0</v>
      </c>
      <c r="CV298" s="432" t="str">
        <f>IF(OR(DC298="-",DC298="",DC298="n/a"),"-",HYPERLINK(DC298,"PAD"))</f>
        <v>PAD</v>
      </c>
      <c r="CW298" s="417" t="str">
        <f>IF(OR(DD298="-",DD298="",DD298="n/a"),"-",HYPERLINK(DD298,"ICR"))</f>
        <v>ICR</v>
      </c>
      <c r="CX298" s="438" t="str">
        <f>IF(OR(DE298="-",DE298="",DE298="n/a"),"-",HYPERLINK(DE298,"IEG"))</f>
        <v>IEG</v>
      </c>
      <c r="CY298" s="687" t="str">
        <f>IF(OR(DF298="-",DF298="",DF298="n/a"),"-",HYPERLINK(DF298,"PPAR"))</f>
        <v>-</v>
      </c>
      <c r="CZ298" s="665" t="str">
        <f>IF(OR(DG298="-",DG298="",DG298="n/a"),"-",HYPERLINK(DG298,"PCR"))</f>
        <v>-</v>
      </c>
      <c r="DA298" s="665" t="str">
        <f>IF(OR(DH298="-",DH298="",DH298="n/a"),"-",HYPERLINK(DH298,"PP"))</f>
        <v>-</v>
      </c>
      <c r="DB298" s="688" t="str">
        <f>IF(OR(DI298="-",DI298="",DI298="n/a"),"-",HYPERLINK(DI298,"TA"))</f>
        <v>-</v>
      </c>
      <c r="DC298" s="897" t="s">
        <v>11343</v>
      </c>
      <c r="DD298" s="897" t="s">
        <v>11344</v>
      </c>
      <c r="DE298" s="897" t="s">
        <v>11345</v>
      </c>
      <c r="DF298" s="897" t="s">
        <v>33</v>
      </c>
      <c r="DG298" s="897" t="s">
        <v>33</v>
      </c>
      <c r="DH298" s="897" t="s">
        <v>33</v>
      </c>
      <c r="DI298" s="897" t="s">
        <v>33</v>
      </c>
      <c r="DJ298" s="734"/>
    </row>
    <row r="299" spans="1:114" ht="14.1" customHeight="1" x14ac:dyDescent="0.25">
      <c r="A299" s="703">
        <f>ROW()-1</f>
        <v>298</v>
      </c>
      <c r="B299" s="712" t="s">
        <v>307</v>
      </c>
      <c r="C299" s="711" t="str">
        <f>HYPERLINK(E299,"OP")</f>
        <v>OP</v>
      </c>
      <c r="D299" s="711" t="str">
        <f>HYPERLINK(F299,"Prj")</f>
        <v>Prj</v>
      </c>
      <c r="E299" s="704" t="s">
        <v>6244</v>
      </c>
      <c r="F299" s="415" t="s">
        <v>6245</v>
      </c>
      <c r="G299" s="414" t="s">
        <v>4411</v>
      </c>
      <c r="H299" s="414" t="s">
        <v>33</v>
      </c>
      <c r="I299" s="694" t="s">
        <v>33</v>
      </c>
      <c r="J299" s="686" t="s">
        <v>308</v>
      </c>
      <c r="K299" s="199" t="s">
        <v>33</v>
      </c>
      <c r="L299" s="693" t="s">
        <v>16</v>
      </c>
      <c r="M299" s="734" t="s">
        <v>53</v>
      </c>
      <c r="N299" s="693" t="s">
        <v>18</v>
      </c>
      <c r="O299" s="693" t="s">
        <v>30</v>
      </c>
      <c r="P299" s="1080" t="s">
        <v>1765</v>
      </c>
      <c r="Q299" s="1074" t="s">
        <v>33</v>
      </c>
      <c r="R299" s="698" t="s">
        <v>3888</v>
      </c>
      <c r="S299" s="1041" t="s">
        <v>33</v>
      </c>
      <c r="T299" s="908" t="s">
        <v>3689</v>
      </c>
      <c r="U299" s="905" t="s">
        <v>581</v>
      </c>
      <c r="V299" s="905" t="s">
        <v>1420</v>
      </c>
      <c r="W299" s="1068" t="s">
        <v>1773</v>
      </c>
      <c r="X299" s="1064">
        <v>36229</v>
      </c>
      <c r="Y299" s="1066">
        <v>37098</v>
      </c>
      <c r="Z299" s="1046">
        <v>2002</v>
      </c>
      <c r="AA299" s="1064">
        <v>37259</v>
      </c>
      <c r="AB299" s="1065">
        <v>39082</v>
      </c>
      <c r="AC299" s="1066">
        <v>39813</v>
      </c>
      <c r="AD299" s="638">
        <v>0</v>
      </c>
      <c r="AE299" s="639">
        <v>15</v>
      </c>
      <c r="AF299" s="744">
        <v>0</v>
      </c>
      <c r="AG299" s="690">
        <v>15</v>
      </c>
      <c r="AH299" s="747">
        <v>1.52</v>
      </c>
      <c r="AI299" s="744">
        <v>0</v>
      </c>
      <c r="AJ299" s="1099">
        <v>17.58011982</v>
      </c>
      <c r="AK299" s="1100">
        <v>19.489359459999999</v>
      </c>
      <c r="AL299" s="646">
        <v>32</v>
      </c>
      <c r="AM299" s="647" t="s">
        <v>2981</v>
      </c>
      <c r="AN299" s="647" t="s">
        <v>2982</v>
      </c>
      <c r="AO299" s="647"/>
      <c r="AP299" s="647"/>
      <c r="AQ299" s="761" t="s">
        <v>430</v>
      </c>
      <c r="AR299" s="779" t="s">
        <v>2535</v>
      </c>
      <c r="AS299" s="781">
        <f>AT299+AU299</f>
        <v>12.5</v>
      </c>
      <c r="AT299" s="781">
        <v>11.3</v>
      </c>
      <c r="AU299" s="782">
        <v>1.2</v>
      </c>
      <c r="AV299" s="686" t="s">
        <v>3002</v>
      </c>
      <c r="AW299" s="686" t="s">
        <v>1947</v>
      </c>
      <c r="AX299" s="686" t="s">
        <v>2225</v>
      </c>
      <c r="AY299" s="819">
        <v>39888</v>
      </c>
      <c r="AZ299" s="721" t="s">
        <v>22</v>
      </c>
      <c r="BA299" s="721" t="s">
        <v>22</v>
      </c>
      <c r="BB299" s="625" t="s">
        <v>22</v>
      </c>
      <c r="BC299" s="626" t="s">
        <v>22</v>
      </c>
      <c r="BD299" s="633" t="s">
        <v>45</v>
      </c>
      <c r="BE299" s="625" t="s">
        <v>22</v>
      </c>
      <c r="BF299" s="626" t="s">
        <v>45</v>
      </c>
      <c r="BG299" s="633" t="s">
        <v>45</v>
      </c>
      <c r="BH299" s="905" t="s">
        <v>4485</v>
      </c>
      <c r="BI299" s="903" t="s">
        <v>10472</v>
      </c>
      <c r="BJ299" s="905" t="s">
        <v>4487</v>
      </c>
      <c r="BK299" s="903" t="s">
        <v>4683</v>
      </c>
      <c r="BL299" s="905" t="s">
        <v>4494</v>
      </c>
      <c r="BM299" s="903" t="s">
        <v>10485</v>
      </c>
      <c r="BN299" s="905" t="s">
        <v>0</v>
      </c>
      <c r="BO299" s="903" t="s">
        <v>0</v>
      </c>
      <c r="BP299" s="905" t="s">
        <v>0</v>
      </c>
      <c r="BQ299" s="903" t="s">
        <v>0</v>
      </c>
      <c r="BR299" s="909">
        <v>27</v>
      </c>
      <c r="BS299" s="903" t="s">
        <v>4490</v>
      </c>
      <c r="BT299" s="909">
        <v>23</v>
      </c>
      <c r="BU299" s="903" t="s">
        <v>4548</v>
      </c>
      <c r="BV299" s="909">
        <v>22</v>
      </c>
      <c r="BW299" s="903" t="s">
        <v>4502</v>
      </c>
      <c r="BX299" s="909">
        <v>28</v>
      </c>
      <c r="BY299" s="903" t="s">
        <v>4500</v>
      </c>
      <c r="BZ299" s="909">
        <v>32</v>
      </c>
      <c r="CA299" s="903" t="s">
        <v>4555</v>
      </c>
      <c r="CB299" s="340">
        <v>10</v>
      </c>
      <c r="CC299" s="249">
        <f>IF(ISBLANK(AL299),0,1)</f>
        <v>1</v>
      </c>
      <c r="CD299" s="414">
        <f>IF(ISBLANK(AM299),0,1)</f>
        <v>1</v>
      </c>
      <c r="CE299" s="414">
        <f>IF(ISBLANK(AN299),0,1)</f>
        <v>1</v>
      </c>
      <c r="CF299" s="414">
        <f>IF(ISBLANK(AO299),0,1)</f>
        <v>0</v>
      </c>
      <c r="CG299" s="414">
        <f>IF(ISBLANK(AP299),0,1)</f>
        <v>0</v>
      </c>
      <c r="CH299" s="436">
        <f>IF(ISBLANK(AQ299),0,1)</f>
        <v>1</v>
      </c>
      <c r="CI299" s="435">
        <f>IF($W299="Dropped","-",DAYS360(X299,Y299,TRUE)/360)</f>
        <v>2.3777777777777778</v>
      </c>
      <c r="CJ299" s="416">
        <f>IF(OR($W299="Pipeline",$W299="Dropped"),"-",IF(OR($AA299="-",$AA299="n/a"),"-",DAYS360(Y299,AA299,TRUE)/360))</f>
        <v>0.43611111111111112</v>
      </c>
      <c r="CK299" s="416">
        <f>IF(OR($W299="Pipeline",$W299="Dropped"),"-",IF($AC299="-","-",IF(OR($AA299="-",$AA299="n/a"),DAYS360(Y299,AC299,TRUE)/360,DAYS360(AA299,AC299,TRUE)/360)))</f>
        <v>6.9916666666666663</v>
      </c>
      <c r="CL299" s="416">
        <f>IF(OR($W299="Pipeline",$W299="Dropped"),"-",IF($AC299="-","-",DAYS360(X299,AC299,TRUE)/360))</f>
        <v>9.8055555555555554</v>
      </c>
      <c r="CM299" s="437">
        <f>IF(OR($W299="Pipeline",$W299="Dropped"),"-",IF($AC299="-","-",DAYS360(AB299,AC299,TRUE)/360))</f>
        <v>2</v>
      </c>
      <c r="CN299" s="344">
        <f>IF(W299="Closed",IF(AC299="-","-",YEAR(AC299)),"-")</f>
        <v>2008</v>
      </c>
      <c r="CO299" s="344" t="str">
        <f>IF(W299="Closed",IF(OR(BE299="S",BE299="MS",BE299="HS"),"S",IF(OR(BE299="U",BE299="MU",BE299="HU"),"U",IF(OR(BE299="NA",BE299="NR",BE299="NV",BE299="?",BE299="#"),"NR","-"))),"-")</f>
        <v>S</v>
      </c>
      <c r="CP299" s="249">
        <v>2</v>
      </c>
      <c r="CQ299" s="414">
        <v>13</v>
      </c>
      <c r="CR299" s="414">
        <v>6</v>
      </c>
      <c r="CS299" s="414">
        <v>2</v>
      </c>
      <c r="CT299" s="414">
        <v>0</v>
      </c>
      <c r="CU299" s="436">
        <v>2</v>
      </c>
      <c r="CV299" s="432" t="str">
        <f>IF(OR(DC299="-",DC299="",DC299="n/a"),"-",HYPERLINK(DC299,"PAD"))</f>
        <v>PAD</v>
      </c>
      <c r="CW299" s="417" t="str">
        <f>IF(OR(DD299="-",DD299="",DD299="n/a"),"-",HYPERLINK(DD299,"ICR"))</f>
        <v>ICR</v>
      </c>
      <c r="CX299" s="438" t="str">
        <f>IF(OR(DE299="-",DE299="",DE299="n/a"),"-",HYPERLINK(DE299,"IEG"))</f>
        <v>IEG</v>
      </c>
      <c r="CY299" s="687" t="str">
        <f>IF(OR(DF299="-",DF299="",DF299="n/a"),"-",HYPERLINK(DF299,"PPAR"))</f>
        <v>-</v>
      </c>
      <c r="CZ299" s="665" t="str">
        <f>IF(OR(DG299="-",DG299="",DG299="n/a"),"-",HYPERLINK(DG299,"PCR"))</f>
        <v>-</v>
      </c>
      <c r="DA299" s="665" t="str">
        <f>IF(OR(DH299="-",DH299="",DH299="n/a"),"-",HYPERLINK(DH299,"PP"))</f>
        <v>PP</v>
      </c>
      <c r="DB299" s="688" t="str">
        <f>IF(OR(DI299="-",DI299="",DI299="n/a"),"-",HYPERLINK(DI299,"TA"))</f>
        <v>-</v>
      </c>
      <c r="DC299" s="897" t="s">
        <v>11346</v>
      </c>
      <c r="DD299" s="897" t="s">
        <v>11347</v>
      </c>
      <c r="DE299" s="897" t="s">
        <v>11348</v>
      </c>
      <c r="DF299" s="897" t="s">
        <v>33</v>
      </c>
      <c r="DG299" s="897" t="s">
        <v>33</v>
      </c>
      <c r="DH299" s="897" t="s">
        <v>11349</v>
      </c>
      <c r="DI299" s="897" t="s">
        <v>33</v>
      </c>
      <c r="DJ299" s="806"/>
    </row>
    <row r="300" spans="1:114" ht="14.1" customHeight="1" x14ac:dyDescent="0.25">
      <c r="A300" s="702">
        <f>ROW()-1</f>
        <v>299</v>
      </c>
      <c r="B300" s="710" t="s">
        <v>451</v>
      </c>
      <c r="C300" s="711" t="str">
        <f>HYPERLINK(E300,"OP")</f>
        <v>OP</v>
      </c>
      <c r="D300" s="711" t="str">
        <f>HYPERLINK(F300,"Prj")</f>
        <v>Prj</v>
      </c>
      <c r="E300" s="704" t="s">
        <v>6246</v>
      </c>
      <c r="F300" s="415" t="s">
        <v>6247</v>
      </c>
      <c r="G300" s="414" t="s">
        <v>33</v>
      </c>
      <c r="H300" s="414" t="s">
        <v>33</v>
      </c>
      <c r="I300" s="694" t="s">
        <v>33</v>
      </c>
      <c r="J300" s="686" t="s">
        <v>523</v>
      </c>
      <c r="K300" s="199" t="s">
        <v>33</v>
      </c>
      <c r="L300" s="693" t="s">
        <v>16</v>
      </c>
      <c r="M300" s="734" t="s">
        <v>1769</v>
      </c>
      <c r="N300" s="693" t="s">
        <v>18</v>
      </c>
      <c r="O300" s="693" t="s">
        <v>30</v>
      </c>
      <c r="P300" s="1080" t="s">
        <v>1419</v>
      </c>
      <c r="Q300" s="1074" t="s">
        <v>33</v>
      </c>
      <c r="R300" s="698" t="s">
        <v>33</v>
      </c>
      <c r="S300" s="1041" t="s">
        <v>33</v>
      </c>
      <c r="T300" s="908" t="s">
        <v>3690</v>
      </c>
      <c r="U300" s="905" t="s">
        <v>581</v>
      </c>
      <c r="V300" s="905" t="s">
        <v>612</v>
      </c>
      <c r="W300" s="1068" t="s">
        <v>1773</v>
      </c>
      <c r="X300" s="1064">
        <v>36243</v>
      </c>
      <c r="Y300" s="1066">
        <v>36487</v>
      </c>
      <c r="Z300" s="1046">
        <v>2000</v>
      </c>
      <c r="AA300" s="1064">
        <v>36692</v>
      </c>
      <c r="AB300" s="1065">
        <v>37256</v>
      </c>
      <c r="AC300" s="1066">
        <v>37621</v>
      </c>
      <c r="AD300" s="638">
        <v>0</v>
      </c>
      <c r="AE300" s="639">
        <v>3</v>
      </c>
      <c r="AF300" s="744">
        <v>0</v>
      </c>
      <c r="AG300" s="690">
        <v>3</v>
      </c>
      <c r="AH300" s="747">
        <v>0.5</v>
      </c>
      <c r="AI300" s="744">
        <v>0</v>
      </c>
      <c r="AJ300" s="1099">
        <v>3</v>
      </c>
      <c r="AK300" s="1100">
        <v>2.8834246299999999</v>
      </c>
      <c r="AL300" s="646"/>
      <c r="AM300" s="647">
        <v>10</v>
      </c>
      <c r="AN300" s="647">
        <v>9</v>
      </c>
      <c r="AO300" s="647"/>
      <c r="AP300" s="647"/>
      <c r="AQ300" s="648"/>
      <c r="AR300" s="779" t="s">
        <v>3003</v>
      </c>
      <c r="AS300" s="781">
        <f>AT300+AU300</f>
        <v>1.6</v>
      </c>
      <c r="AT300" s="781">
        <v>1.6</v>
      </c>
      <c r="AU300" s="782">
        <v>0</v>
      </c>
      <c r="AV300" s="686" t="s">
        <v>2536</v>
      </c>
      <c r="AW300" s="686" t="s">
        <v>2011</v>
      </c>
      <c r="AX300" s="686" t="s">
        <v>2284</v>
      </c>
      <c r="AY300" s="819">
        <v>37491</v>
      </c>
      <c r="AZ300" s="721" t="s">
        <v>26</v>
      </c>
      <c r="BA300" s="693" t="s">
        <v>26</v>
      </c>
      <c r="BB300" s="625" t="s">
        <v>26</v>
      </c>
      <c r="BC300" s="626" t="s">
        <v>26</v>
      </c>
      <c r="BD300" s="633" t="s">
        <v>112</v>
      </c>
      <c r="BE300" s="625" t="s">
        <v>22</v>
      </c>
      <c r="BF300" s="626" t="s">
        <v>26</v>
      </c>
      <c r="BG300" s="633" t="s">
        <v>112</v>
      </c>
      <c r="BH300" s="905" t="s">
        <v>4525</v>
      </c>
      <c r="BI300" s="903" t="s">
        <v>10476</v>
      </c>
      <c r="BJ300" s="905" t="s">
        <v>4485</v>
      </c>
      <c r="BK300" s="903" t="s">
        <v>10472</v>
      </c>
      <c r="BL300" s="905" t="s">
        <v>4487</v>
      </c>
      <c r="BM300" s="903" t="s">
        <v>4683</v>
      </c>
      <c r="BN300" s="905" t="s">
        <v>0</v>
      </c>
      <c r="BO300" s="903" t="s">
        <v>0</v>
      </c>
      <c r="BP300" s="905" t="s">
        <v>0</v>
      </c>
      <c r="BQ300" s="903" t="s">
        <v>0</v>
      </c>
      <c r="BR300" s="909">
        <v>25</v>
      </c>
      <c r="BS300" s="903" t="s">
        <v>4489</v>
      </c>
      <c r="BT300" s="909">
        <v>40</v>
      </c>
      <c r="BU300" s="903" t="s">
        <v>4563</v>
      </c>
      <c r="BV300" s="909">
        <v>23</v>
      </c>
      <c r="BW300" s="903" t="s">
        <v>4548</v>
      </c>
      <c r="BX300" s="909">
        <v>32</v>
      </c>
      <c r="BY300" s="903" t="s">
        <v>4555</v>
      </c>
      <c r="BZ300" s="909">
        <v>27</v>
      </c>
      <c r="CA300" s="903" t="s">
        <v>4490</v>
      </c>
      <c r="CB300" s="340">
        <v>50</v>
      </c>
      <c r="CC300" s="249">
        <f>IF(ISBLANK(AL300),0,1)</f>
        <v>0</v>
      </c>
      <c r="CD300" s="414">
        <f>IF(ISBLANK(AM300),0,1)</f>
        <v>1</v>
      </c>
      <c r="CE300" s="414">
        <f>IF(ISBLANK(AN300),0,1)</f>
        <v>1</v>
      </c>
      <c r="CF300" s="414">
        <f>IF(ISBLANK(AO300),0,1)</f>
        <v>0</v>
      </c>
      <c r="CG300" s="414">
        <f>IF(ISBLANK(AP300),0,1)</f>
        <v>0</v>
      </c>
      <c r="CH300" s="436">
        <f>IF(ISBLANK(AQ300),0,1)</f>
        <v>0</v>
      </c>
      <c r="CI300" s="435">
        <f>IF($W300="Dropped","-",DAYS360(X300,Y300,TRUE)/360)</f>
        <v>0.66388888888888886</v>
      </c>
      <c r="CJ300" s="416">
        <f>IF(OR($W300="Pipeline",$W300="Dropped"),"-",IF(OR($AA300="-",$AA300="n/a"),"-",DAYS360(Y300,AA300,TRUE)/360))</f>
        <v>0.56111111111111112</v>
      </c>
      <c r="CK300" s="416">
        <f>IF(OR($W300="Pipeline",$W300="Dropped"),"-",IF($AC300="-","-",IF(OR($AA300="-",$AA300="n/a"),DAYS360(Y300,AC300,TRUE)/360,DAYS360(AA300,AC300,TRUE)/360)))</f>
        <v>2.5416666666666665</v>
      </c>
      <c r="CL300" s="416">
        <f>IF(OR($W300="Pipeline",$W300="Dropped"),"-",IF($AC300="-","-",DAYS360(X300,AC300,TRUE)/360))</f>
        <v>3.7666666666666666</v>
      </c>
      <c r="CM300" s="437">
        <f>IF(OR($W300="Pipeline",$W300="Dropped"),"-",IF($AC300="-","-",DAYS360(AB300,AC300,TRUE)/360))</f>
        <v>1</v>
      </c>
      <c r="CN300" s="344">
        <f>IF(W300="Closed",IF(AC300="-","-",YEAR(AC300)),"-")</f>
        <v>2002</v>
      </c>
      <c r="CO300" s="344" t="str">
        <f>IF(W300="Closed",IF(OR(BE300="S",BE300="MS",BE300="HS"),"S",IF(OR(BE300="U",BE300="MU",BE300="HU"),"U",IF(OR(BE300="NA",BE300="NR",BE300="NV",BE300="?",BE300="#"),"NR","-"))),"-")</f>
        <v>S</v>
      </c>
      <c r="CP300" s="249">
        <v>1</v>
      </c>
      <c r="CQ300" s="414">
        <v>7</v>
      </c>
      <c r="CR300" s="414">
        <v>1</v>
      </c>
      <c r="CS300" s="414">
        <v>2</v>
      </c>
      <c r="CT300" s="414">
        <v>0</v>
      </c>
      <c r="CU300" s="436">
        <v>0</v>
      </c>
      <c r="CV300" s="432" t="str">
        <f>IF(OR(DC300="-",DC300="",DC300="n/a"),"-",HYPERLINK(DC300,"PAD"))</f>
        <v>PAD</v>
      </c>
      <c r="CW300" s="417" t="str">
        <f>IF(OR(DD300="-",DD300="",DD300="n/a"),"-",HYPERLINK(DD300,"ICR"))</f>
        <v>ICR</v>
      </c>
      <c r="CX300" s="438" t="str">
        <f>IF(OR(DE300="-",DE300="",DE300="n/a"),"-",HYPERLINK(DE300,"IEG"))</f>
        <v>IEG</v>
      </c>
      <c r="CY300" s="687" t="str">
        <f>IF(OR(DF300="-",DF300="",DF300="n/a"),"-",HYPERLINK(DF300,"PPAR"))</f>
        <v>-</v>
      </c>
      <c r="CZ300" s="665" t="str">
        <f>IF(OR(DG300="-",DG300="",DG300="n/a"),"-",HYPERLINK(DG300,"PCR"))</f>
        <v>-</v>
      </c>
      <c r="DA300" s="665" t="str">
        <f>IF(OR(DH300="-",DH300="",DH300="n/a"),"-",HYPERLINK(DH300,"PP"))</f>
        <v>-</v>
      </c>
      <c r="DB300" s="688" t="str">
        <f>IF(OR(DI300="-",DI300="",DI300="n/a"),"-",HYPERLINK(DI300,"TA"))</f>
        <v>-</v>
      </c>
      <c r="DC300" s="897" t="s">
        <v>11350</v>
      </c>
      <c r="DD300" s="897" t="s">
        <v>11351</v>
      </c>
      <c r="DE300" s="897" t="s">
        <v>11352</v>
      </c>
      <c r="DF300" s="897" t="s">
        <v>33</v>
      </c>
      <c r="DG300" s="897" t="s">
        <v>33</v>
      </c>
      <c r="DH300" s="897" t="s">
        <v>33</v>
      </c>
      <c r="DI300" s="897" t="s">
        <v>33</v>
      </c>
      <c r="DJ300" s="734"/>
    </row>
    <row r="301" spans="1:114" ht="14.1" customHeight="1" x14ac:dyDescent="0.25">
      <c r="A301" s="702">
        <f>ROW()-1</f>
        <v>300</v>
      </c>
      <c r="B301" s="713" t="s">
        <v>7878</v>
      </c>
      <c r="C301" s="711" t="str">
        <f>HYPERLINK(E301,"OP")</f>
        <v>OP</v>
      </c>
      <c r="D301" s="711" t="str">
        <f>HYPERLINK(F301,"Prj")</f>
        <v>Prj</v>
      </c>
      <c r="E301" s="631" t="s">
        <v>8625</v>
      </c>
      <c r="F301" s="413" t="s">
        <v>8626</v>
      </c>
      <c r="G301" s="414" t="s">
        <v>33</v>
      </c>
      <c r="H301" s="414" t="s">
        <v>33</v>
      </c>
      <c r="I301" s="694" t="s">
        <v>33</v>
      </c>
      <c r="J301" s="697" t="s">
        <v>7879</v>
      </c>
      <c r="K301" s="727" t="s">
        <v>33</v>
      </c>
      <c r="L301" s="736" t="s">
        <v>124</v>
      </c>
      <c r="M301" s="697" t="s">
        <v>684</v>
      </c>
      <c r="N301" s="736" t="s">
        <v>18</v>
      </c>
      <c r="O301" s="736" t="s">
        <v>30</v>
      </c>
      <c r="P301" s="1080" t="s">
        <v>36</v>
      </c>
      <c r="Q301" s="1074" t="s">
        <v>33</v>
      </c>
      <c r="R301" s="698" t="s">
        <v>33</v>
      </c>
      <c r="S301" s="1041" t="s">
        <v>33</v>
      </c>
      <c r="T301" s="908" t="s">
        <v>7592</v>
      </c>
      <c r="U301" s="905" t="s">
        <v>1421</v>
      </c>
      <c r="V301" s="905" t="s">
        <v>1415</v>
      </c>
      <c r="W301" s="1068" t="s">
        <v>1773</v>
      </c>
      <c r="X301" s="1064">
        <v>36192</v>
      </c>
      <c r="Y301" s="1066">
        <v>36531</v>
      </c>
      <c r="Z301" s="1046">
        <v>2000</v>
      </c>
      <c r="AA301" s="1064">
        <v>36594</v>
      </c>
      <c r="AB301" s="1065">
        <v>38533</v>
      </c>
      <c r="AC301" s="1066">
        <v>39082</v>
      </c>
      <c r="AD301" s="1049">
        <v>0</v>
      </c>
      <c r="AE301" s="746">
        <v>4</v>
      </c>
      <c r="AF301" s="744">
        <v>0</v>
      </c>
      <c r="AG301" s="690">
        <v>4</v>
      </c>
      <c r="AH301" s="747" t="s">
        <v>33</v>
      </c>
      <c r="AI301" s="744">
        <v>0</v>
      </c>
      <c r="AJ301" s="1101">
        <v>4</v>
      </c>
      <c r="AK301" s="1102">
        <v>3.53725508</v>
      </c>
      <c r="AL301" s="1085"/>
      <c r="AM301" s="632"/>
      <c r="AN301" s="632">
        <v>3</v>
      </c>
      <c r="AO301" s="632"/>
      <c r="AP301" s="632"/>
      <c r="AQ301" s="757"/>
      <c r="AR301" s="778" t="s">
        <v>9221</v>
      </c>
      <c r="AS301" s="784">
        <f>AT301+AU301</f>
        <v>0.3</v>
      </c>
      <c r="AT301" s="784">
        <v>0.3</v>
      </c>
      <c r="AU301" s="785">
        <v>0</v>
      </c>
      <c r="AV301" s="734" t="s">
        <v>1590</v>
      </c>
      <c r="AW301" s="697" t="s">
        <v>7880</v>
      </c>
      <c r="AX301" s="697" t="s">
        <v>7881</v>
      </c>
      <c r="AY301" s="823">
        <v>39068</v>
      </c>
      <c r="AZ301" s="736" t="s">
        <v>22</v>
      </c>
      <c r="BA301" s="736" t="s">
        <v>22</v>
      </c>
      <c r="BB301" s="840" t="s">
        <v>22</v>
      </c>
      <c r="BC301" s="841" t="s">
        <v>22</v>
      </c>
      <c r="BD301" s="842" t="s">
        <v>22</v>
      </c>
      <c r="BE301" s="840" t="s">
        <v>45</v>
      </c>
      <c r="BF301" s="841" t="s">
        <v>22</v>
      </c>
      <c r="BG301" s="842" t="s">
        <v>45</v>
      </c>
      <c r="BH301" s="905" t="s">
        <v>13072</v>
      </c>
      <c r="BI301" s="903" t="s">
        <v>4508</v>
      </c>
      <c r="BJ301" s="905" t="s">
        <v>4485</v>
      </c>
      <c r="BK301" s="903" t="s">
        <v>10472</v>
      </c>
      <c r="BL301" s="905" t="s">
        <v>0</v>
      </c>
      <c r="BM301" s="903" t="s">
        <v>0</v>
      </c>
      <c r="BN301" s="905" t="s">
        <v>0</v>
      </c>
      <c r="BO301" s="903" t="s">
        <v>0</v>
      </c>
      <c r="BP301" s="905" t="s">
        <v>0</v>
      </c>
      <c r="BQ301" s="903" t="s">
        <v>0</v>
      </c>
      <c r="BR301" s="909">
        <v>92</v>
      </c>
      <c r="BS301" s="903" t="s">
        <v>4597</v>
      </c>
      <c r="BT301" s="909">
        <v>69</v>
      </c>
      <c r="BU301" s="903" t="s">
        <v>4598</v>
      </c>
      <c r="BV301" s="909">
        <v>67</v>
      </c>
      <c r="BW301" s="903" t="s">
        <v>4577</v>
      </c>
      <c r="BX301" s="909">
        <v>78</v>
      </c>
      <c r="BY301" s="903" t="s">
        <v>4511</v>
      </c>
      <c r="BZ301" s="905" t="s">
        <v>0</v>
      </c>
      <c r="CA301" s="903" t="s">
        <v>4492</v>
      </c>
      <c r="CB301" s="340">
        <v>10</v>
      </c>
      <c r="CC301" s="249">
        <f>IF(ISBLANK(AL301),0,1)</f>
        <v>0</v>
      </c>
      <c r="CD301" s="414">
        <f>IF(ISBLANK(AM301),0,1)</f>
        <v>0</v>
      </c>
      <c r="CE301" s="414">
        <f>IF(ISBLANK(AN301),0,1)</f>
        <v>1</v>
      </c>
      <c r="CF301" s="414">
        <f>IF(ISBLANK(AO301),0,1)</f>
        <v>0</v>
      </c>
      <c r="CG301" s="414">
        <f>IF(ISBLANK(AP301),0,1)</f>
        <v>0</v>
      </c>
      <c r="CH301" s="436">
        <f>IF(ISBLANK(AQ301),0,1)</f>
        <v>0</v>
      </c>
      <c r="CI301" s="435">
        <f>IF($W301="Dropped","-",DAYS360(X301,Y301,TRUE)/360)</f>
        <v>0.93055555555555558</v>
      </c>
      <c r="CJ301" s="416">
        <f>IF(OR($W301="Pipeline",$W301="Dropped"),"-",IF(OR($AA301="-",$AA301="n/a"),"-",DAYS360(Y301,AA301,TRUE)/360))</f>
        <v>0.17499999999999999</v>
      </c>
      <c r="CK301" s="416">
        <f>IF(OR($W301="Pipeline",$W301="Dropped"),"-",IF($AC301="-","-",IF(OR($AA301="-",$AA301="n/a"),DAYS360(Y301,AC301,TRUE)/360,DAYS360(AA301,AC301,TRUE)/360)))</f>
        <v>6.8083333333333336</v>
      </c>
      <c r="CL301" s="416">
        <f>IF(OR($W301="Pipeline",$W301="Dropped"),"-",IF($AC301="-","-",DAYS360(X301,AC301,TRUE)/360))</f>
        <v>7.9138888888888888</v>
      </c>
      <c r="CM301" s="437">
        <f>IF(OR($W301="Pipeline",$W301="Dropped"),"-",IF($AC301="-","-",DAYS360(AB301,AC301,TRUE)/360))</f>
        <v>1.5</v>
      </c>
      <c r="CN301" s="344">
        <f>IF(W301="Closed",IF(AC301="-","-",YEAR(AC301)),"-")</f>
        <v>2006</v>
      </c>
      <c r="CO301" s="344" t="str">
        <f>IF(W301="Closed",IF(OR(BE301="S",BE301="MS",BE301="HS"),"S",IF(OR(BE301="U",BE301="MU",BE301="HU"),"U",IF(OR(BE301="NA",BE301="NR",BE301="NV",BE301="?",BE301="#"),"NR","-"))),"-")</f>
        <v>U</v>
      </c>
      <c r="CP301" s="249">
        <v>6</v>
      </c>
      <c r="CQ301" s="414">
        <v>2</v>
      </c>
      <c r="CR301" s="414">
        <v>4</v>
      </c>
      <c r="CS301" s="414">
        <v>0</v>
      </c>
      <c r="CT301" s="414">
        <v>0</v>
      </c>
      <c r="CU301" s="436">
        <v>0</v>
      </c>
      <c r="CV301" s="432" t="str">
        <f>IF(OR(DC301="-",DC301="",DC301="n/a"),"-",HYPERLINK(DC301,"PAD"))</f>
        <v>PAD</v>
      </c>
      <c r="CW301" s="417" t="str">
        <f>IF(OR(DD301="-",DD301="",DD301="n/a"),"-",HYPERLINK(DD301,"ICR"))</f>
        <v>ICR</v>
      </c>
      <c r="CX301" s="438" t="str">
        <f>IF(OR(DE301="-",DE301="",DE301="n/a"),"-",HYPERLINK(DE301,"IEG"))</f>
        <v>IEG</v>
      </c>
      <c r="CY301" s="687" t="str">
        <f>IF(OR(DF301="-",DF301="",DF301="n/a"),"-",HYPERLINK(DF301,"PPAR"))</f>
        <v>-</v>
      </c>
      <c r="CZ301" s="665" t="str">
        <f>IF(OR(DG301="-",DG301="",DG301="n/a"),"-",HYPERLINK(DG301,"PCR"))</f>
        <v>-</v>
      </c>
      <c r="DA301" s="665" t="str">
        <f>IF(OR(DH301="-",DH301="",DH301="n/a"),"-",HYPERLINK(DH301,"PP"))</f>
        <v>-</v>
      </c>
      <c r="DB301" s="688" t="str">
        <f>IF(OR(DI301="-",DI301="",DI301="n/a"),"-",HYPERLINK(DI301,"TA"))</f>
        <v>-</v>
      </c>
      <c r="DC301" s="897" t="s">
        <v>11353</v>
      </c>
      <c r="DD301" s="897" t="s">
        <v>11354</v>
      </c>
      <c r="DE301" s="897" t="s">
        <v>11355</v>
      </c>
      <c r="DF301" s="897" t="s">
        <v>33</v>
      </c>
      <c r="DG301" s="897" t="s">
        <v>33</v>
      </c>
      <c r="DH301" s="897" t="s">
        <v>33</v>
      </c>
      <c r="DI301" s="897" t="s">
        <v>33</v>
      </c>
      <c r="DJ301" s="734"/>
    </row>
    <row r="302" spans="1:114" ht="14.1" customHeight="1" x14ac:dyDescent="0.25">
      <c r="A302" s="703">
        <f>ROW()-1</f>
        <v>301</v>
      </c>
      <c r="B302" s="717" t="s">
        <v>789</v>
      </c>
      <c r="C302" s="711" t="str">
        <f>HYPERLINK(E302,"OP")</f>
        <v>OP</v>
      </c>
      <c r="D302" s="711" t="str">
        <f>HYPERLINK(F302,"Prj")</f>
        <v>Prj</v>
      </c>
      <c r="E302" s="704" t="s">
        <v>6248</v>
      </c>
      <c r="F302" s="415" t="s">
        <v>6249</v>
      </c>
      <c r="G302" s="414" t="s">
        <v>33</v>
      </c>
      <c r="H302" s="414" t="s">
        <v>33</v>
      </c>
      <c r="I302" s="694" t="s">
        <v>33</v>
      </c>
      <c r="J302" s="686" t="s">
        <v>791</v>
      </c>
      <c r="K302" s="199" t="s">
        <v>33</v>
      </c>
      <c r="L302" s="693" t="s">
        <v>153</v>
      </c>
      <c r="M302" s="696" t="s">
        <v>790</v>
      </c>
      <c r="N302" s="732" t="s">
        <v>18</v>
      </c>
      <c r="O302" s="732" t="s">
        <v>30</v>
      </c>
      <c r="P302" s="1080" t="s">
        <v>1763</v>
      </c>
      <c r="Q302" s="1074" t="s">
        <v>33</v>
      </c>
      <c r="R302" s="698" t="s">
        <v>33</v>
      </c>
      <c r="S302" s="907" t="s">
        <v>3725</v>
      </c>
      <c r="T302" s="908" t="s">
        <v>3691</v>
      </c>
      <c r="U302" s="905" t="s">
        <v>13703</v>
      </c>
      <c r="V302" s="905" t="s">
        <v>10388</v>
      </c>
      <c r="W302" s="1068" t="s">
        <v>1773</v>
      </c>
      <c r="X302" s="1064">
        <v>36293</v>
      </c>
      <c r="Y302" s="1066">
        <v>36664</v>
      </c>
      <c r="Z302" s="1046">
        <v>2000</v>
      </c>
      <c r="AA302" s="1064">
        <v>36815</v>
      </c>
      <c r="AB302" s="1065">
        <v>38352</v>
      </c>
      <c r="AC302" s="1066">
        <v>38352</v>
      </c>
      <c r="AD302" s="638">
        <v>0</v>
      </c>
      <c r="AE302" s="639">
        <v>10.6</v>
      </c>
      <c r="AF302" s="744">
        <v>0</v>
      </c>
      <c r="AG302" s="690">
        <v>10.6</v>
      </c>
      <c r="AH302" s="747" t="s">
        <v>33</v>
      </c>
      <c r="AI302" s="744">
        <v>0</v>
      </c>
      <c r="AJ302" s="1099">
        <v>10.6</v>
      </c>
      <c r="AK302" s="1100">
        <v>11.15063945</v>
      </c>
      <c r="AL302" s="646"/>
      <c r="AM302" s="647"/>
      <c r="AN302" s="647">
        <v>2</v>
      </c>
      <c r="AO302" s="647"/>
      <c r="AP302" s="647"/>
      <c r="AQ302" s="648"/>
      <c r="AR302" s="779" t="s">
        <v>4221</v>
      </c>
      <c r="AS302" s="781">
        <f>AT302+AU302</f>
        <v>2</v>
      </c>
      <c r="AT302" s="649">
        <v>2</v>
      </c>
      <c r="AU302" s="650">
        <v>0</v>
      </c>
      <c r="AV302" s="686" t="s">
        <v>4222</v>
      </c>
      <c r="AW302" s="686" t="s">
        <v>1817</v>
      </c>
      <c r="AX302" s="686" t="s">
        <v>1902</v>
      </c>
      <c r="AY302" s="819">
        <v>38329</v>
      </c>
      <c r="AZ302" s="721" t="s">
        <v>26</v>
      </c>
      <c r="BA302" s="828" t="s">
        <v>37</v>
      </c>
      <c r="BB302" s="625" t="s">
        <v>26</v>
      </c>
      <c r="BC302" s="626" t="s">
        <v>26</v>
      </c>
      <c r="BD302" s="633" t="s">
        <v>33</v>
      </c>
      <c r="BE302" s="625" t="s">
        <v>26</v>
      </c>
      <c r="BF302" s="626" t="s">
        <v>26</v>
      </c>
      <c r="BG302" s="633" t="s">
        <v>26</v>
      </c>
      <c r="BH302" s="905" t="s">
        <v>4485</v>
      </c>
      <c r="BI302" s="903" t="s">
        <v>10472</v>
      </c>
      <c r="BJ302" s="905" t="s">
        <v>4503</v>
      </c>
      <c r="BK302" s="903" t="s">
        <v>4703</v>
      </c>
      <c r="BL302" s="905" t="s">
        <v>4493</v>
      </c>
      <c r="BM302" s="903" t="s">
        <v>4705</v>
      </c>
      <c r="BN302" s="905" t="s">
        <v>4515</v>
      </c>
      <c r="BO302" s="903" t="s">
        <v>4704</v>
      </c>
      <c r="BP302" s="905" t="s">
        <v>4525</v>
      </c>
      <c r="BQ302" s="903" t="s">
        <v>10476</v>
      </c>
      <c r="BR302" s="909">
        <v>65</v>
      </c>
      <c r="BS302" s="903" t="s">
        <v>4509</v>
      </c>
      <c r="BT302" s="909">
        <v>61</v>
      </c>
      <c r="BU302" s="903" t="s">
        <v>4524</v>
      </c>
      <c r="BV302" s="909">
        <v>57</v>
      </c>
      <c r="BW302" s="903" t="s">
        <v>4527</v>
      </c>
      <c r="BX302" s="909">
        <v>58</v>
      </c>
      <c r="BY302" s="903" t="s">
        <v>4558</v>
      </c>
      <c r="BZ302" s="905" t="s">
        <v>0</v>
      </c>
      <c r="CA302" s="903" t="s">
        <v>4492</v>
      </c>
      <c r="CB302" s="340">
        <v>50</v>
      </c>
      <c r="CC302" s="249">
        <f>IF(ISBLANK(AL302),0,1)</f>
        <v>0</v>
      </c>
      <c r="CD302" s="414">
        <f>IF(ISBLANK(AM302),0,1)</f>
        <v>0</v>
      </c>
      <c r="CE302" s="414">
        <f>IF(ISBLANK(AN302),0,1)</f>
        <v>1</v>
      </c>
      <c r="CF302" s="414">
        <f>IF(ISBLANK(AO302),0,1)</f>
        <v>0</v>
      </c>
      <c r="CG302" s="414">
        <f>IF(ISBLANK(AP302),0,1)</f>
        <v>0</v>
      </c>
      <c r="CH302" s="436">
        <f>IF(ISBLANK(AQ302),0,1)</f>
        <v>0</v>
      </c>
      <c r="CI302" s="435">
        <f>IF($W302="Dropped","-",DAYS360(X302,Y302,TRUE)/360)</f>
        <v>1.0138888888888888</v>
      </c>
      <c r="CJ302" s="416">
        <f>IF(OR($W302="Pipeline",$W302="Dropped"),"-",IF(OR($AA302="-",$AA302="n/a"),"-",DAYS360(Y302,AA302,TRUE)/360))</f>
        <v>0.41111111111111109</v>
      </c>
      <c r="CK302" s="416">
        <f>IF(OR($W302="Pipeline",$W302="Dropped"),"-",IF($AC302="-","-",IF(OR($AA302="-",$AA302="n/a"),DAYS360(Y302,AC302,TRUE)/360,DAYS360(AA302,AC302,TRUE)/360)))</f>
        <v>4.2055555555555557</v>
      </c>
      <c r="CL302" s="416">
        <f>IF(OR($W302="Pipeline",$W302="Dropped"),"-",IF($AC302="-","-",DAYS360(X302,AC302,TRUE)/360))</f>
        <v>5.6305555555555555</v>
      </c>
      <c r="CM302" s="437">
        <f>IF(OR($W302="Pipeline",$W302="Dropped"),"-",IF($AC302="-","-",DAYS360(AB302,AC302,TRUE)/360))</f>
        <v>0</v>
      </c>
      <c r="CN302" s="344">
        <f>IF(W302="Closed",IF(AC302="-","-",YEAR(AC302)),"-")</f>
        <v>2004</v>
      </c>
      <c r="CO302" s="344" t="str">
        <f>IF(W302="Closed",IF(OR(BE302="S",BE302="MS",BE302="HS"),"S",IF(OR(BE302="U",BE302="MU",BE302="HU"),"U",IF(OR(BE302="NA",BE302="NR",BE302="NV",BE302="?",BE302="#"),"NR","-"))),"-")</f>
        <v>S</v>
      </c>
      <c r="CP302" s="249">
        <v>3</v>
      </c>
      <c r="CQ302" s="414">
        <v>2</v>
      </c>
      <c r="CR302" s="414">
        <v>7</v>
      </c>
      <c r="CS302" s="414">
        <v>1</v>
      </c>
      <c r="CT302" s="414">
        <v>0</v>
      </c>
      <c r="CU302" s="436">
        <v>0</v>
      </c>
      <c r="CV302" s="432" t="str">
        <f>IF(OR(DC302="-",DC302="",DC302="n/a"),"-",HYPERLINK(DC302,"PAD"))</f>
        <v>PAD</v>
      </c>
      <c r="CW302" s="417" t="str">
        <f>IF(OR(DD302="-",DD302="",DD302="n/a"),"-",HYPERLINK(DD302,"ICR"))</f>
        <v>ICR</v>
      </c>
      <c r="CX302" s="438" t="str">
        <f>IF(OR(DE302="-",DE302="",DE302="n/a"),"-",HYPERLINK(DE302,"IEG"))</f>
        <v>IEG</v>
      </c>
      <c r="CY302" s="687" t="str">
        <f>IF(OR(DF302="-",DF302="",DF302="n/a"),"-",HYPERLINK(DF302,"PPAR"))</f>
        <v>-</v>
      </c>
      <c r="CZ302" s="665" t="str">
        <f>IF(OR(DG302="-",DG302="",DG302="n/a"),"-",HYPERLINK(DG302,"PCR"))</f>
        <v>-</v>
      </c>
      <c r="DA302" s="665" t="str">
        <f>IF(OR(DH302="-",DH302="",DH302="n/a"),"-",HYPERLINK(DH302,"PP"))</f>
        <v>-</v>
      </c>
      <c r="DB302" s="688" t="str">
        <f>IF(OR(DI302="-",DI302="",DI302="n/a"),"-",HYPERLINK(DI302,"TA"))</f>
        <v>-</v>
      </c>
      <c r="DC302" s="897" t="s">
        <v>11356</v>
      </c>
      <c r="DD302" s="897" t="s">
        <v>11357</v>
      </c>
      <c r="DE302" s="897" t="s">
        <v>11358</v>
      </c>
      <c r="DF302" s="897" t="s">
        <v>33</v>
      </c>
      <c r="DG302" s="897" t="s">
        <v>33</v>
      </c>
      <c r="DH302" s="897" t="s">
        <v>33</v>
      </c>
      <c r="DI302" s="897" t="s">
        <v>33</v>
      </c>
      <c r="DJ302" s="734"/>
    </row>
    <row r="303" spans="1:114" ht="14.1" customHeight="1" x14ac:dyDescent="0.25">
      <c r="A303" s="702">
        <f>ROW()-1</f>
        <v>302</v>
      </c>
      <c r="B303" s="713" t="s">
        <v>7974</v>
      </c>
      <c r="C303" s="711" t="str">
        <f>HYPERLINK(E303,"OP")</f>
        <v>OP</v>
      </c>
      <c r="D303" s="711" t="str">
        <f>HYPERLINK(F303,"Prj")</f>
        <v>Prj</v>
      </c>
      <c r="E303" s="631" t="s">
        <v>8685</v>
      </c>
      <c r="F303" s="413" t="s">
        <v>8686</v>
      </c>
      <c r="G303" s="414" t="s">
        <v>33</v>
      </c>
      <c r="H303" s="414" t="s">
        <v>33</v>
      </c>
      <c r="I303" s="694" t="s">
        <v>33</v>
      </c>
      <c r="J303" s="697" t="s">
        <v>7652</v>
      </c>
      <c r="K303" s="727" t="s">
        <v>33</v>
      </c>
      <c r="L303" s="736" t="s">
        <v>153</v>
      </c>
      <c r="M303" s="697" t="s">
        <v>922</v>
      </c>
      <c r="N303" s="736" t="s">
        <v>18</v>
      </c>
      <c r="O303" s="736" t="s">
        <v>71</v>
      </c>
      <c r="P303" s="1080" t="s">
        <v>36</v>
      </c>
      <c r="Q303" s="1074" t="s">
        <v>33</v>
      </c>
      <c r="R303" s="698" t="s">
        <v>33</v>
      </c>
      <c r="S303" s="1041" t="s">
        <v>33</v>
      </c>
      <c r="T303" s="908" t="s">
        <v>7502</v>
      </c>
      <c r="U303" s="905" t="s">
        <v>13823</v>
      </c>
      <c r="V303" s="905" t="s">
        <v>1415</v>
      </c>
      <c r="W303" s="1068" t="s">
        <v>1773</v>
      </c>
      <c r="X303" s="1064">
        <v>35933</v>
      </c>
      <c r="Y303" s="1066">
        <v>36111</v>
      </c>
      <c r="Z303" s="1046">
        <v>1999</v>
      </c>
      <c r="AA303" s="1064">
        <v>36242</v>
      </c>
      <c r="AB303" s="1065">
        <v>37256</v>
      </c>
      <c r="AC303" s="1066">
        <v>38044</v>
      </c>
      <c r="AD303" s="1049">
        <v>12</v>
      </c>
      <c r="AE303" s="746">
        <v>0</v>
      </c>
      <c r="AF303" s="744">
        <v>0</v>
      </c>
      <c r="AG303" s="690">
        <v>12</v>
      </c>
      <c r="AH303" s="747" t="s">
        <v>33</v>
      </c>
      <c r="AI303" s="744">
        <v>0</v>
      </c>
      <c r="AJ303" s="1101">
        <v>10.92261347</v>
      </c>
      <c r="AK303" s="1102">
        <v>10.061879830000001</v>
      </c>
      <c r="AL303" s="1085"/>
      <c r="AM303" s="632"/>
      <c r="AN303" s="632">
        <v>3</v>
      </c>
      <c r="AO303" s="632"/>
      <c r="AP303" s="632"/>
      <c r="AQ303" s="757"/>
      <c r="AR303" s="778" t="s">
        <v>9222</v>
      </c>
      <c r="AS303" s="784">
        <f>AT303+AU303</f>
        <v>0.71</v>
      </c>
      <c r="AT303" s="784">
        <v>0.71</v>
      </c>
      <c r="AU303" s="785">
        <v>0</v>
      </c>
      <c r="AV303" s="734" t="s">
        <v>9223</v>
      </c>
      <c r="AW303" s="697" t="s">
        <v>7975</v>
      </c>
      <c r="AX303" s="697" t="s">
        <v>7976</v>
      </c>
      <c r="AY303" s="823" t="s">
        <v>33</v>
      </c>
      <c r="AZ303" s="736"/>
      <c r="BA303" s="736"/>
      <c r="BB303" s="840" t="s">
        <v>26</v>
      </c>
      <c r="BC303" s="841" t="s">
        <v>26</v>
      </c>
      <c r="BD303" s="846" t="s">
        <v>33</v>
      </c>
      <c r="BE303" s="840" t="s">
        <v>26</v>
      </c>
      <c r="BF303" s="841" t="s">
        <v>26</v>
      </c>
      <c r="BG303" s="842" t="s">
        <v>26</v>
      </c>
      <c r="BH303" s="905" t="s">
        <v>13072</v>
      </c>
      <c r="BI303" s="903" t="s">
        <v>4508</v>
      </c>
      <c r="BJ303" s="905" t="s">
        <v>13075</v>
      </c>
      <c r="BK303" s="903" t="s">
        <v>13771</v>
      </c>
      <c r="BL303" s="905" t="s">
        <v>4485</v>
      </c>
      <c r="BM303" s="903" t="s">
        <v>10472</v>
      </c>
      <c r="BN303" s="905" t="s">
        <v>0</v>
      </c>
      <c r="BO303" s="903" t="s">
        <v>0</v>
      </c>
      <c r="BP303" s="905" t="s">
        <v>0</v>
      </c>
      <c r="BQ303" s="903" t="s">
        <v>0</v>
      </c>
      <c r="BR303" s="909">
        <v>67</v>
      </c>
      <c r="BS303" s="903" t="s">
        <v>4577</v>
      </c>
      <c r="BT303" s="909">
        <v>33</v>
      </c>
      <c r="BU303" s="903" t="s">
        <v>4498</v>
      </c>
      <c r="BV303" s="909">
        <v>93</v>
      </c>
      <c r="BW303" s="903" t="s">
        <v>4651</v>
      </c>
      <c r="BX303" s="909">
        <v>89</v>
      </c>
      <c r="BY303" s="903" t="s">
        <v>4639</v>
      </c>
      <c r="BZ303" s="905" t="s">
        <v>0</v>
      </c>
      <c r="CA303" s="903" t="s">
        <v>4492</v>
      </c>
      <c r="CB303" s="340">
        <v>10</v>
      </c>
      <c r="CC303" s="249">
        <f>IF(ISBLANK(AL303),0,1)</f>
        <v>0</v>
      </c>
      <c r="CD303" s="414">
        <f>IF(ISBLANK(AM303),0,1)</f>
        <v>0</v>
      </c>
      <c r="CE303" s="414">
        <f>IF(ISBLANK(AN303),0,1)</f>
        <v>1</v>
      </c>
      <c r="CF303" s="414">
        <f>IF(ISBLANK(AO303),0,1)</f>
        <v>0</v>
      </c>
      <c r="CG303" s="414">
        <f>IF(ISBLANK(AP303),0,1)</f>
        <v>0</v>
      </c>
      <c r="CH303" s="436">
        <f>IF(ISBLANK(AQ303),0,1)</f>
        <v>0</v>
      </c>
      <c r="CI303" s="435">
        <f>IF($W303="Dropped","-",DAYS360(X303,Y303,TRUE)/360)</f>
        <v>0.48333333333333334</v>
      </c>
      <c r="CJ303" s="416">
        <f>IF(OR($W303="Pipeline",$W303="Dropped"),"-",IF(OR($AA303="-",$AA303="n/a"),"-",DAYS360(Y303,AA303,TRUE)/360))</f>
        <v>0.36388888888888887</v>
      </c>
      <c r="CK303" s="416">
        <f>IF(OR($W303="Pipeline",$W303="Dropped"),"-",IF($AC303="-","-",IF(OR($AA303="-",$AA303="n/a"),DAYS360(Y303,AC303,TRUE)/360,DAYS360(AA303,AC303,TRUE)/360)))</f>
        <v>4.927777777777778</v>
      </c>
      <c r="CL303" s="416">
        <f>IF(OR($W303="Pipeline",$W303="Dropped"),"-",IF($AC303="-","-",DAYS360(X303,AC303,TRUE)/360))</f>
        <v>5.7750000000000004</v>
      </c>
      <c r="CM303" s="437">
        <f>IF(OR($W303="Pipeline",$W303="Dropped"),"-",IF($AC303="-","-",DAYS360(AB303,AC303,TRUE)/360))</f>
        <v>2.1583333333333332</v>
      </c>
      <c r="CN303" s="344">
        <f>IF(W303="Closed",IF(AC303="-","-",YEAR(AC303)),"-")</f>
        <v>2004</v>
      </c>
      <c r="CO303" s="344" t="str">
        <f>IF(W303="Closed",IF(OR(BE303="S",BE303="MS",BE303="HS"),"S",IF(OR(BE303="U",BE303="MU",BE303="HU"),"U",IF(OR(BE303="NA",BE303="NR",BE303="NV",BE303="?",BE303="#"),"NR","-"))),"-")</f>
        <v>S</v>
      </c>
      <c r="CP303" s="249">
        <v>0</v>
      </c>
      <c r="CQ303" s="414">
        <v>3</v>
      </c>
      <c r="CR303" s="414">
        <v>2</v>
      </c>
      <c r="CS303" s="414">
        <v>1</v>
      </c>
      <c r="CT303" s="414">
        <v>0</v>
      </c>
      <c r="CU303" s="436">
        <v>0</v>
      </c>
      <c r="CV303" s="432" t="str">
        <f>IF(OR(DC303="-",DC303="",DC303="n/a"),"-",HYPERLINK(DC303,"PAD"))</f>
        <v>PAD</v>
      </c>
      <c r="CW303" s="417" t="str">
        <f>IF(OR(DD303="-",DD303="",DD303="n/a"),"-",HYPERLINK(DD303,"ICR"))</f>
        <v>ICR</v>
      </c>
      <c r="CX303" s="438" t="str">
        <f>IF(OR(DE303="-",DE303="",DE303="n/a"),"-",HYPERLINK(DE303,"IEG"))</f>
        <v>IEG</v>
      </c>
      <c r="CY303" s="687" t="str">
        <f>IF(OR(DF303="-",DF303="",DF303="n/a"),"-",HYPERLINK(DF303,"PPAR"))</f>
        <v>-</v>
      </c>
      <c r="CZ303" s="665" t="str">
        <f>IF(OR(DG303="-",DG303="",DG303="n/a"),"-",HYPERLINK(DG303,"PCR"))</f>
        <v>-</v>
      </c>
      <c r="DA303" s="665" t="str">
        <f>IF(OR(DH303="-",DH303="",DH303="n/a"),"-",HYPERLINK(DH303,"PP"))</f>
        <v>-</v>
      </c>
      <c r="DB303" s="688" t="str">
        <f>IF(OR(DI303="-",DI303="",DI303="n/a"),"-",HYPERLINK(DI303,"TA"))</f>
        <v>-</v>
      </c>
      <c r="DC303" s="897" t="s">
        <v>11359</v>
      </c>
      <c r="DD303" s="897" t="s">
        <v>11360</v>
      </c>
      <c r="DE303" s="897" t="s">
        <v>11361</v>
      </c>
      <c r="DF303" s="897" t="s">
        <v>33</v>
      </c>
      <c r="DG303" s="897" t="s">
        <v>33</v>
      </c>
      <c r="DH303" s="897" t="s">
        <v>33</v>
      </c>
      <c r="DI303" s="897" t="s">
        <v>33</v>
      </c>
      <c r="DJ303" s="734"/>
    </row>
    <row r="304" spans="1:114" ht="14.1" customHeight="1" x14ac:dyDescent="0.25">
      <c r="A304" s="702">
        <f>ROW()-1</f>
        <v>303</v>
      </c>
      <c r="B304" s="710" t="s">
        <v>5043</v>
      </c>
      <c r="C304" s="711" t="str">
        <f>HYPERLINK(E304,"OP")</f>
        <v>OP</v>
      </c>
      <c r="D304" s="711" t="str">
        <f>HYPERLINK(F304,"Prj")</f>
        <v>Prj</v>
      </c>
      <c r="E304" s="663" t="s">
        <v>7251</v>
      </c>
      <c r="F304" s="422" t="s">
        <v>5889</v>
      </c>
      <c r="G304" s="414" t="s">
        <v>33</v>
      </c>
      <c r="H304" s="414" t="s">
        <v>33</v>
      </c>
      <c r="I304" s="694" t="s">
        <v>33</v>
      </c>
      <c r="J304" s="697" t="s">
        <v>5044</v>
      </c>
      <c r="K304" s="727" t="s">
        <v>33</v>
      </c>
      <c r="L304" s="736" t="s">
        <v>153</v>
      </c>
      <c r="M304" s="697" t="s">
        <v>183</v>
      </c>
      <c r="N304" s="736" t="s">
        <v>18</v>
      </c>
      <c r="O304" s="736" t="s">
        <v>54</v>
      </c>
      <c r="P304" s="1080" t="s">
        <v>1419</v>
      </c>
      <c r="Q304" s="1074" t="s">
        <v>33</v>
      </c>
      <c r="R304" s="698" t="s">
        <v>33</v>
      </c>
      <c r="S304" s="1041" t="s">
        <v>33</v>
      </c>
      <c r="T304" s="908" t="s">
        <v>3590</v>
      </c>
      <c r="U304" s="905" t="s">
        <v>13825</v>
      </c>
      <c r="V304" s="905" t="s">
        <v>612</v>
      </c>
      <c r="W304" s="1068" t="s">
        <v>1773</v>
      </c>
      <c r="X304" s="1064">
        <v>35804</v>
      </c>
      <c r="Y304" s="1066">
        <v>36516</v>
      </c>
      <c r="Z304" s="1046">
        <v>2000</v>
      </c>
      <c r="AA304" s="1064">
        <v>36768</v>
      </c>
      <c r="AB304" s="1065">
        <v>38352</v>
      </c>
      <c r="AC304" s="1066">
        <v>40724</v>
      </c>
      <c r="AD304" s="1049">
        <v>30</v>
      </c>
      <c r="AE304" s="746">
        <v>0</v>
      </c>
      <c r="AF304" s="744">
        <v>0</v>
      </c>
      <c r="AG304" s="690">
        <v>30</v>
      </c>
      <c r="AH304" s="747">
        <v>0</v>
      </c>
      <c r="AI304" s="744">
        <v>0</v>
      </c>
      <c r="AJ304" s="1101">
        <v>30</v>
      </c>
      <c r="AK304" s="1102">
        <v>28.045811279999999</v>
      </c>
      <c r="AL304" s="1085">
        <v>33</v>
      </c>
      <c r="AM304" s="632" t="s">
        <v>5675</v>
      </c>
      <c r="AN304" s="632">
        <v>9</v>
      </c>
      <c r="AO304" s="632"/>
      <c r="AP304" s="632"/>
      <c r="AQ304" s="757"/>
      <c r="AR304" s="783" t="s">
        <v>5716</v>
      </c>
      <c r="AS304" s="784">
        <f>AT304+AU304</f>
        <v>8.1</v>
      </c>
      <c r="AT304" s="784">
        <v>8.1</v>
      </c>
      <c r="AU304" s="785">
        <v>0</v>
      </c>
      <c r="AV304" s="806" t="s">
        <v>5717</v>
      </c>
      <c r="AW304" s="697" t="s">
        <v>5045</v>
      </c>
      <c r="AX304" s="697" t="s">
        <v>5046</v>
      </c>
      <c r="AY304" s="823">
        <v>40560</v>
      </c>
      <c r="AZ304" s="736" t="s">
        <v>26</v>
      </c>
      <c r="BA304" s="736" t="s">
        <v>22</v>
      </c>
      <c r="BB304" s="840" t="s">
        <v>26</v>
      </c>
      <c r="BC304" s="841" t="s">
        <v>26</v>
      </c>
      <c r="BD304" s="842" t="s">
        <v>26</v>
      </c>
      <c r="BE304" s="840" t="s">
        <v>26</v>
      </c>
      <c r="BF304" s="841" t="s">
        <v>26</v>
      </c>
      <c r="BG304" s="842" t="s">
        <v>26</v>
      </c>
      <c r="BH304" s="905" t="s">
        <v>4485</v>
      </c>
      <c r="BI304" s="903" t="s">
        <v>10472</v>
      </c>
      <c r="BJ304" s="905" t="s">
        <v>4525</v>
      </c>
      <c r="BK304" s="903" t="s">
        <v>10476</v>
      </c>
      <c r="BL304" s="905" t="s">
        <v>4487</v>
      </c>
      <c r="BM304" s="903" t="s">
        <v>4683</v>
      </c>
      <c r="BN304" s="905" t="s">
        <v>0</v>
      </c>
      <c r="BO304" s="903" t="s">
        <v>0</v>
      </c>
      <c r="BP304" s="905" t="s">
        <v>0</v>
      </c>
      <c r="BQ304" s="903" t="s">
        <v>0</v>
      </c>
      <c r="BR304" s="909">
        <v>28</v>
      </c>
      <c r="BS304" s="903" t="s">
        <v>4500</v>
      </c>
      <c r="BT304" s="909">
        <v>21</v>
      </c>
      <c r="BU304" s="903" t="s">
        <v>4547</v>
      </c>
      <c r="BV304" s="909">
        <v>72</v>
      </c>
      <c r="BW304" s="903" t="s">
        <v>4551</v>
      </c>
      <c r="BX304" s="909">
        <v>33</v>
      </c>
      <c r="BY304" s="903" t="s">
        <v>4498</v>
      </c>
      <c r="BZ304" s="909">
        <v>34</v>
      </c>
      <c r="CA304" s="903" t="s">
        <v>4491</v>
      </c>
      <c r="CB304" s="340">
        <v>10</v>
      </c>
      <c r="CC304" s="249">
        <f>IF(ISBLANK(AL304),0,1)</f>
        <v>1</v>
      </c>
      <c r="CD304" s="414">
        <f>IF(ISBLANK(AM304),0,1)</f>
        <v>1</v>
      </c>
      <c r="CE304" s="414">
        <f>IF(ISBLANK(AN304),0,1)</f>
        <v>1</v>
      </c>
      <c r="CF304" s="414">
        <f>IF(ISBLANK(AO304),0,1)</f>
        <v>0</v>
      </c>
      <c r="CG304" s="414">
        <f>IF(ISBLANK(AP304),0,1)</f>
        <v>0</v>
      </c>
      <c r="CH304" s="436">
        <f>IF(ISBLANK(AQ304),0,1)</f>
        <v>0</v>
      </c>
      <c r="CI304" s="435">
        <f>IF($W304="Dropped","-",DAYS360(X304,Y304,TRUE)/360)</f>
        <v>1.9527777777777777</v>
      </c>
      <c r="CJ304" s="416">
        <f>IF(OR($W304="Pipeline",$W304="Dropped"),"-",IF(OR($AA304="-",$AA304="n/a"),"-",DAYS360(Y304,AA304,TRUE)/360))</f>
        <v>0.68888888888888888</v>
      </c>
      <c r="CK304" s="416">
        <f>IF(OR($W304="Pipeline",$W304="Dropped"),"-",IF($AC304="-","-",IF(OR($AA304="-",$AA304="n/a"),DAYS360(Y304,AC304,TRUE)/360,DAYS360(AA304,AC304,TRUE)/360)))</f>
        <v>10.833333333333334</v>
      </c>
      <c r="CL304" s="416">
        <f>IF(OR($W304="Pipeline",$W304="Dropped"),"-",IF($AC304="-","-",DAYS360(X304,AC304,TRUE)/360))</f>
        <v>13.475</v>
      </c>
      <c r="CM304" s="437">
        <f>IF(OR($W304="Pipeline",$W304="Dropped"),"-",IF($AC304="-","-",DAYS360(AB304,AC304,TRUE)/360))</f>
        <v>6.5</v>
      </c>
      <c r="CN304" s="344">
        <f>IF(W304="Closed",IF(AC304="-","-",YEAR(AC304)),"-")</f>
        <v>2011</v>
      </c>
      <c r="CO304" s="344" t="str">
        <f>IF(W304="Closed",IF(OR(BE304="S",BE304="MS",BE304="HS"),"S",IF(OR(BE304="U",BE304="MU",BE304="HU"),"U",IF(OR(BE304="NA",BE304="NR",BE304="NV",BE304="?",BE304="#"),"NR","-"))),"-")</f>
        <v>S</v>
      </c>
      <c r="CP304" s="249">
        <v>1</v>
      </c>
      <c r="CQ304" s="414">
        <v>10</v>
      </c>
      <c r="CR304" s="414">
        <v>1</v>
      </c>
      <c r="CS304" s="414">
        <v>0</v>
      </c>
      <c r="CT304" s="414">
        <v>0</v>
      </c>
      <c r="CU304" s="436">
        <v>0</v>
      </c>
      <c r="CV304" s="432" t="str">
        <f>IF(OR(DC304="-",DC304="",DC304="n/a"),"-",HYPERLINK(DC304,"PAD"))</f>
        <v>-</v>
      </c>
      <c r="CW304" s="417" t="str">
        <f>IF(OR(DD304="-",DD304="",DD304="n/a"),"-",HYPERLINK(DD304,"ICR"))</f>
        <v>ICR</v>
      </c>
      <c r="CX304" s="438" t="str">
        <f>IF(OR(DE304="-",DE304="",DE304="n/a"),"-",HYPERLINK(DE304,"IEG"))</f>
        <v>IEG</v>
      </c>
      <c r="CY304" s="687" t="str">
        <f>IF(OR(DF304="-",DF304="",DF304="n/a"),"-",HYPERLINK(DF304,"PPAR"))</f>
        <v>-</v>
      </c>
      <c r="CZ304" s="665" t="str">
        <f>IF(OR(DG304="-",DG304="",DG304="n/a"),"-",HYPERLINK(DG304,"PCR"))</f>
        <v>-</v>
      </c>
      <c r="DA304" s="665" t="str">
        <f>IF(OR(DH304="-",DH304="",DH304="n/a"),"-",HYPERLINK(DH304,"PP"))</f>
        <v>-</v>
      </c>
      <c r="DB304" s="688" t="str">
        <f>IF(OR(DI304="-",DI304="",DI304="n/a"),"-",HYPERLINK(DI304,"TA"))</f>
        <v>TA</v>
      </c>
      <c r="DC304" s="897" t="s">
        <v>33</v>
      </c>
      <c r="DD304" s="897" t="s">
        <v>11362</v>
      </c>
      <c r="DE304" s="897" t="s">
        <v>11363</v>
      </c>
      <c r="DF304" s="897" t="s">
        <v>33</v>
      </c>
      <c r="DG304" s="897" t="s">
        <v>33</v>
      </c>
      <c r="DH304" s="897" t="s">
        <v>33</v>
      </c>
      <c r="DI304" s="897" t="s">
        <v>13900</v>
      </c>
      <c r="DJ304" s="734"/>
    </row>
    <row r="305" spans="1:114" ht="14.1" customHeight="1" x14ac:dyDescent="0.25">
      <c r="A305" s="703">
        <f>ROW()-1</f>
        <v>304</v>
      </c>
      <c r="B305" s="717" t="s">
        <v>944</v>
      </c>
      <c r="C305" s="711" t="str">
        <f>HYPERLINK(E305,"OP")</f>
        <v>OP</v>
      </c>
      <c r="D305" s="711" t="str">
        <f>HYPERLINK(F305,"Prj")</f>
        <v>Prj</v>
      </c>
      <c r="E305" s="704" t="s">
        <v>6250</v>
      </c>
      <c r="F305" s="415" t="s">
        <v>6251</v>
      </c>
      <c r="G305" s="414" t="s">
        <v>33</v>
      </c>
      <c r="H305" s="414" t="s">
        <v>33</v>
      </c>
      <c r="I305" s="694" t="s">
        <v>33</v>
      </c>
      <c r="J305" s="686" t="s">
        <v>946</v>
      </c>
      <c r="K305" s="199" t="s">
        <v>33</v>
      </c>
      <c r="L305" s="693" t="s">
        <v>124</v>
      </c>
      <c r="M305" s="696" t="s">
        <v>945</v>
      </c>
      <c r="N305" s="732" t="s">
        <v>18</v>
      </c>
      <c r="O305" s="732" t="s">
        <v>30</v>
      </c>
      <c r="P305" s="1080" t="s">
        <v>1763</v>
      </c>
      <c r="Q305" s="1074" t="s">
        <v>33</v>
      </c>
      <c r="R305" s="698" t="s">
        <v>33</v>
      </c>
      <c r="S305" s="907" t="s">
        <v>3582</v>
      </c>
      <c r="T305" s="908" t="s">
        <v>3692</v>
      </c>
      <c r="U305" s="905" t="s">
        <v>580</v>
      </c>
      <c r="V305" s="905" t="s">
        <v>10385</v>
      </c>
      <c r="W305" s="1068" t="s">
        <v>1773</v>
      </c>
      <c r="X305" s="1064">
        <v>36109</v>
      </c>
      <c r="Y305" s="1066">
        <v>36249</v>
      </c>
      <c r="Z305" s="1046">
        <v>1999</v>
      </c>
      <c r="AA305" s="1064">
        <v>36320</v>
      </c>
      <c r="AB305" s="1065">
        <v>37621</v>
      </c>
      <c r="AC305" s="1066">
        <v>38352</v>
      </c>
      <c r="AD305" s="638">
        <v>244</v>
      </c>
      <c r="AE305" s="639">
        <v>0</v>
      </c>
      <c r="AF305" s="744">
        <v>0</v>
      </c>
      <c r="AG305" s="690">
        <v>244</v>
      </c>
      <c r="AH305" s="747" t="s">
        <v>33</v>
      </c>
      <c r="AI305" s="744">
        <v>0</v>
      </c>
      <c r="AJ305" s="1099">
        <v>244</v>
      </c>
      <c r="AK305" s="1100">
        <v>229.67504700000001</v>
      </c>
      <c r="AL305" s="646"/>
      <c r="AM305" s="647"/>
      <c r="AN305" s="647">
        <v>2</v>
      </c>
      <c r="AO305" s="647"/>
      <c r="AP305" s="647"/>
      <c r="AQ305" s="648"/>
      <c r="AR305" s="779" t="s">
        <v>4223</v>
      </c>
      <c r="AS305" s="781">
        <f>AT305+AU305</f>
        <v>6.3</v>
      </c>
      <c r="AT305" s="649">
        <v>6.3</v>
      </c>
      <c r="AU305" s="650">
        <v>0</v>
      </c>
      <c r="AV305" s="686" t="s">
        <v>4224</v>
      </c>
      <c r="AW305" s="686" t="s">
        <v>1980</v>
      </c>
      <c r="AX305" s="686" t="s">
        <v>1902</v>
      </c>
      <c r="AY305" s="819">
        <v>38287</v>
      </c>
      <c r="AZ305" s="721" t="s">
        <v>26</v>
      </c>
      <c r="BA305" s="828" t="s">
        <v>37</v>
      </c>
      <c r="BB305" s="625" t="s">
        <v>26</v>
      </c>
      <c r="BC305" s="626" t="s">
        <v>26</v>
      </c>
      <c r="BD305" s="633" t="s">
        <v>33</v>
      </c>
      <c r="BE305" s="625" t="s">
        <v>26</v>
      </c>
      <c r="BF305" s="626" t="s">
        <v>26</v>
      </c>
      <c r="BG305" s="633" t="s">
        <v>82</v>
      </c>
      <c r="BH305" s="905" t="s">
        <v>4493</v>
      </c>
      <c r="BI305" s="903" t="s">
        <v>4705</v>
      </c>
      <c r="BJ305" s="905" t="s">
        <v>4503</v>
      </c>
      <c r="BK305" s="903" t="s">
        <v>4703</v>
      </c>
      <c r="BL305" s="905" t="s">
        <v>4485</v>
      </c>
      <c r="BM305" s="903" t="s">
        <v>10472</v>
      </c>
      <c r="BN305" s="905" t="s">
        <v>0</v>
      </c>
      <c r="BO305" s="903" t="s">
        <v>0</v>
      </c>
      <c r="BP305" s="905" t="s">
        <v>0</v>
      </c>
      <c r="BQ305" s="903" t="s">
        <v>0</v>
      </c>
      <c r="BR305" s="909">
        <v>65</v>
      </c>
      <c r="BS305" s="903" t="s">
        <v>4509</v>
      </c>
      <c r="BT305" s="909">
        <v>66</v>
      </c>
      <c r="BU305" s="903" t="s">
        <v>4532</v>
      </c>
      <c r="BV305" s="909">
        <v>61</v>
      </c>
      <c r="BW305" s="903" t="s">
        <v>4524</v>
      </c>
      <c r="BX305" s="905" t="s">
        <v>0</v>
      </c>
      <c r="BY305" s="903" t="s">
        <v>4492</v>
      </c>
      <c r="BZ305" s="905" t="s">
        <v>0</v>
      </c>
      <c r="CA305" s="903" t="s">
        <v>4492</v>
      </c>
      <c r="CB305" s="340">
        <v>50</v>
      </c>
      <c r="CC305" s="249">
        <f>IF(ISBLANK(AL305),0,1)</f>
        <v>0</v>
      </c>
      <c r="CD305" s="414">
        <f>IF(ISBLANK(AM305),0,1)</f>
        <v>0</v>
      </c>
      <c r="CE305" s="414">
        <f>IF(ISBLANK(AN305),0,1)</f>
        <v>1</v>
      </c>
      <c r="CF305" s="414">
        <f>IF(ISBLANK(AO305),0,1)</f>
        <v>0</v>
      </c>
      <c r="CG305" s="414">
        <f>IF(ISBLANK(AP305),0,1)</f>
        <v>0</v>
      </c>
      <c r="CH305" s="436">
        <f>IF(ISBLANK(AQ305),0,1)</f>
        <v>0</v>
      </c>
      <c r="CI305" s="435">
        <f>IF($W305="Dropped","-",DAYS360(X305,Y305,TRUE)/360)</f>
        <v>0.3888888888888889</v>
      </c>
      <c r="CJ305" s="416">
        <f>IF(OR($W305="Pipeline",$W305="Dropped"),"-",IF(OR($AA305="-",$AA305="n/a"),"-",DAYS360(Y305,AA305,TRUE)/360))</f>
        <v>0.19166666666666668</v>
      </c>
      <c r="CK305" s="416">
        <f>IF(OR($W305="Pipeline",$W305="Dropped"),"-",IF($AC305="-","-",IF(OR($AA305="-",$AA305="n/a"),DAYS360(Y305,AC305,TRUE)/360,DAYS360(AA305,AC305,TRUE)/360)))</f>
        <v>5.5583333333333336</v>
      </c>
      <c r="CL305" s="416">
        <f>IF(OR($W305="Pipeline",$W305="Dropped"),"-",IF($AC305="-","-",DAYS360(X305,AC305,TRUE)/360))</f>
        <v>6.1388888888888893</v>
      </c>
      <c r="CM305" s="437">
        <f>IF(OR($W305="Pipeline",$W305="Dropped"),"-",IF($AC305="-","-",DAYS360(AB305,AC305,TRUE)/360))</f>
        <v>2</v>
      </c>
      <c r="CN305" s="344">
        <f>IF(W305="Closed",IF(AC305="-","-",YEAR(AC305)),"-")</f>
        <v>2004</v>
      </c>
      <c r="CO305" s="344" t="str">
        <f>IF(W305="Closed",IF(OR(BE305="S",BE305="MS",BE305="HS"),"S",IF(OR(BE305="U",BE305="MU",BE305="HU"),"U",IF(OR(BE305="NA",BE305="NR",BE305="NV",BE305="?",BE305="#"),"NR","-"))),"-")</f>
        <v>S</v>
      </c>
      <c r="CP305" s="249">
        <v>2</v>
      </c>
      <c r="CQ305" s="414">
        <v>2</v>
      </c>
      <c r="CR305" s="414">
        <v>6</v>
      </c>
      <c r="CS305" s="414">
        <v>0</v>
      </c>
      <c r="CT305" s="414">
        <v>0</v>
      </c>
      <c r="CU305" s="436">
        <v>0</v>
      </c>
      <c r="CV305" s="432" t="str">
        <f>IF(OR(DC305="-",DC305="",DC305="n/a"),"-",HYPERLINK(DC305,"PAD"))</f>
        <v>PAD</v>
      </c>
      <c r="CW305" s="417" t="str">
        <f>IF(OR(DD305="-",DD305="",DD305="n/a"),"-",HYPERLINK(DD305,"ICR"))</f>
        <v>ICR</v>
      </c>
      <c r="CX305" s="438" t="str">
        <f>IF(OR(DE305="-",DE305="",DE305="n/a"),"-",HYPERLINK(DE305,"IEG"))</f>
        <v>IEG</v>
      </c>
      <c r="CY305" s="687" t="str">
        <f>IF(OR(DF305="-",DF305="",DF305="n/a"),"-",HYPERLINK(DF305,"PPAR"))</f>
        <v>-</v>
      </c>
      <c r="CZ305" s="665" t="str">
        <f>IF(OR(DG305="-",DG305="",DG305="n/a"),"-",HYPERLINK(DG305,"PCR"))</f>
        <v>-</v>
      </c>
      <c r="DA305" s="665" t="str">
        <f>IF(OR(DH305="-",DH305="",DH305="n/a"),"-",HYPERLINK(DH305,"PP"))</f>
        <v>-</v>
      </c>
      <c r="DB305" s="688" t="str">
        <f>IF(OR(DI305="-",DI305="",DI305="n/a"),"-",HYPERLINK(DI305,"TA"))</f>
        <v>-</v>
      </c>
      <c r="DC305" s="897" t="s">
        <v>11364</v>
      </c>
      <c r="DD305" s="897" t="s">
        <v>11365</v>
      </c>
      <c r="DE305" s="897" t="s">
        <v>11366</v>
      </c>
      <c r="DF305" s="897" t="s">
        <v>33</v>
      </c>
      <c r="DG305" s="897" t="s">
        <v>33</v>
      </c>
      <c r="DH305" s="897" t="s">
        <v>33</v>
      </c>
      <c r="DI305" s="897" t="s">
        <v>33</v>
      </c>
      <c r="DJ305" s="734"/>
    </row>
    <row r="306" spans="1:114" ht="14.1" customHeight="1" x14ac:dyDescent="0.25">
      <c r="A306" s="702">
        <f>ROW()-1</f>
        <v>305</v>
      </c>
      <c r="B306" s="710" t="s">
        <v>1203</v>
      </c>
      <c r="C306" s="711" t="str">
        <f>HYPERLINK(E306,"OP")</f>
        <v>OP</v>
      </c>
      <c r="D306" s="711" t="str">
        <f>HYPERLINK(F306,"Prj")</f>
        <v>Prj</v>
      </c>
      <c r="E306" s="704" t="s">
        <v>6252</v>
      </c>
      <c r="F306" s="415" t="s">
        <v>6253</v>
      </c>
      <c r="G306" s="414" t="s">
        <v>33</v>
      </c>
      <c r="H306" s="414" t="s">
        <v>33</v>
      </c>
      <c r="I306" s="694" t="s">
        <v>33</v>
      </c>
      <c r="J306" s="686" t="s">
        <v>1204</v>
      </c>
      <c r="K306" s="199" t="s">
        <v>33</v>
      </c>
      <c r="L306" s="693" t="s">
        <v>193</v>
      </c>
      <c r="M306" s="696" t="s">
        <v>194</v>
      </c>
      <c r="N306" s="732" t="s">
        <v>18</v>
      </c>
      <c r="O306" s="732" t="s">
        <v>30</v>
      </c>
      <c r="P306" s="1080" t="s">
        <v>1763</v>
      </c>
      <c r="Q306" s="1074" t="s">
        <v>33</v>
      </c>
      <c r="R306" s="698" t="s">
        <v>33</v>
      </c>
      <c r="S306" s="907" t="s">
        <v>3574</v>
      </c>
      <c r="T306" s="908" t="s">
        <v>3652</v>
      </c>
      <c r="U306" s="905" t="s">
        <v>577</v>
      </c>
      <c r="V306" s="905" t="s">
        <v>10387</v>
      </c>
      <c r="W306" s="1068" t="s">
        <v>1773</v>
      </c>
      <c r="X306" s="1064">
        <v>36326</v>
      </c>
      <c r="Y306" s="1066">
        <v>36880</v>
      </c>
      <c r="Z306" s="1046">
        <v>2001</v>
      </c>
      <c r="AA306" s="1064">
        <v>37200</v>
      </c>
      <c r="AB306" s="1065">
        <v>38898</v>
      </c>
      <c r="AC306" s="1066">
        <v>39629</v>
      </c>
      <c r="AD306" s="638">
        <v>90</v>
      </c>
      <c r="AE306" s="639">
        <v>0</v>
      </c>
      <c r="AF306" s="744">
        <v>0</v>
      </c>
      <c r="AG306" s="690">
        <v>90</v>
      </c>
      <c r="AH306" s="747">
        <v>60</v>
      </c>
      <c r="AI306" s="744">
        <v>0</v>
      </c>
      <c r="AJ306" s="1099">
        <v>90</v>
      </c>
      <c r="AK306" s="1100">
        <v>90</v>
      </c>
      <c r="AL306" s="646"/>
      <c r="AM306" s="647"/>
      <c r="AN306" s="647">
        <v>2</v>
      </c>
      <c r="AO306" s="647"/>
      <c r="AP306" s="647"/>
      <c r="AQ306" s="648"/>
      <c r="AR306" s="779" t="s">
        <v>4225</v>
      </c>
      <c r="AS306" s="781">
        <f>AT306+AU306</f>
        <v>1.6</v>
      </c>
      <c r="AT306" s="649">
        <v>1.1000000000000001</v>
      </c>
      <c r="AU306" s="650">
        <v>0.5</v>
      </c>
      <c r="AV306" s="686" t="s">
        <v>4226</v>
      </c>
      <c r="AW306" s="686" t="s">
        <v>7392</v>
      </c>
      <c r="AX306" s="686" t="s">
        <v>4201</v>
      </c>
      <c r="AY306" s="819">
        <v>39913</v>
      </c>
      <c r="AZ306" s="721" t="s">
        <v>45</v>
      </c>
      <c r="BA306" s="721" t="s">
        <v>22</v>
      </c>
      <c r="BB306" s="625" t="s">
        <v>45</v>
      </c>
      <c r="BC306" s="626" t="s">
        <v>22</v>
      </c>
      <c r="BD306" s="633" t="s">
        <v>22</v>
      </c>
      <c r="BE306" s="625" t="s">
        <v>45</v>
      </c>
      <c r="BF306" s="626" t="s">
        <v>45</v>
      </c>
      <c r="BG306" s="633" t="s">
        <v>45</v>
      </c>
      <c r="BH306" s="905" t="s">
        <v>4518</v>
      </c>
      <c r="BI306" s="903" t="s">
        <v>10475</v>
      </c>
      <c r="BJ306" s="905" t="s">
        <v>4485</v>
      </c>
      <c r="BK306" s="903" t="s">
        <v>10472</v>
      </c>
      <c r="BL306" s="905" t="s">
        <v>0</v>
      </c>
      <c r="BM306" s="903" t="s">
        <v>0</v>
      </c>
      <c r="BN306" s="905" t="s">
        <v>0</v>
      </c>
      <c r="BO306" s="903" t="s">
        <v>0</v>
      </c>
      <c r="BP306" s="905" t="s">
        <v>0</v>
      </c>
      <c r="BQ306" s="903" t="s">
        <v>0</v>
      </c>
      <c r="BR306" s="909">
        <v>65</v>
      </c>
      <c r="BS306" s="903" t="s">
        <v>4509</v>
      </c>
      <c r="BT306" s="909">
        <v>71</v>
      </c>
      <c r="BU306" s="903" t="s">
        <v>4521</v>
      </c>
      <c r="BV306" s="909">
        <v>78</v>
      </c>
      <c r="BW306" s="903" t="s">
        <v>4511</v>
      </c>
      <c r="BX306" s="909">
        <v>73</v>
      </c>
      <c r="BY306" s="903" t="s">
        <v>4534</v>
      </c>
      <c r="BZ306" s="909">
        <v>57</v>
      </c>
      <c r="CA306" s="903" t="s">
        <v>4527</v>
      </c>
      <c r="CB306" s="340">
        <v>50</v>
      </c>
      <c r="CC306" s="249">
        <f>IF(ISBLANK(AL306),0,1)</f>
        <v>0</v>
      </c>
      <c r="CD306" s="414">
        <f>IF(ISBLANK(AM306),0,1)</f>
        <v>0</v>
      </c>
      <c r="CE306" s="414">
        <f>IF(ISBLANK(AN306),0,1)</f>
        <v>1</v>
      </c>
      <c r="CF306" s="414">
        <f>IF(ISBLANK(AO306),0,1)</f>
        <v>0</v>
      </c>
      <c r="CG306" s="414">
        <f>IF(ISBLANK(AP306),0,1)</f>
        <v>0</v>
      </c>
      <c r="CH306" s="436">
        <f>IF(ISBLANK(AQ306),0,1)</f>
        <v>0</v>
      </c>
      <c r="CI306" s="435">
        <f>IF($W306="Dropped","-",DAYS360(X306,Y306,TRUE)/360)</f>
        <v>1.5138888888888888</v>
      </c>
      <c r="CJ306" s="416">
        <f>IF(OR($W306="Pipeline",$W306="Dropped"),"-",IF(OR($AA306="-",$AA306="n/a"),"-",DAYS360(Y306,AA306,TRUE)/360))</f>
        <v>0.875</v>
      </c>
      <c r="CK306" s="416">
        <f>IF(OR($W306="Pipeline",$W306="Dropped"),"-",IF($AC306="-","-",IF(OR($AA306="-",$AA306="n/a"),DAYS360(Y306,AC306,TRUE)/360,DAYS360(AA306,AC306,TRUE)/360)))</f>
        <v>6.6527777777777777</v>
      </c>
      <c r="CL306" s="416">
        <f>IF(OR($W306="Pipeline",$W306="Dropped"),"-",IF($AC306="-","-",DAYS360(X306,AC306,TRUE)/360))</f>
        <v>9.0416666666666661</v>
      </c>
      <c r="CM306" s="437">
        <f>IF(OR($W306="Pipeline",$W306="Dropped"),"-",IF($AC306="-","-",DAYS360(AB306,AC306,TRUE)/360))</f>
        <v>2</v>
      </c>
      <c r="CN306" s="344">
        <f>IF(W306="Closed",IF(AC306="-","-",YEAR(AC306)),"-")</f>
        <v>2008</v>
      </c>
      <c r="CO306" s="344" t="str">
        <f>IF(W306="Closed",IF(OR(BE306="S",BE306="MS",BE306="HS"),"S",IF(OR(BE306="U",BE306="MU",BE306="HU"),"U",IF(OR(BE306="NA",BE306="NR",BE306="NV",BE306="?",BE306="#"),"NR","-"))),"-")</f>
        <v>U</v>
      </c>
      <c r="CP306" s="249">
        <v>2</v>
      </c>
      <c r="CQ306" s="414">
        <v>0</v>
      </c>
      <c r="CR306" s="414">
        <v>1</v>
      </c>
      <c r="CS306" s="414">
        <v>0</v>
      </c>
      <c r="CT306" s="414">
        <v>0</v>
      </c>
      <c r="CU306" s="436">
        <v>0</v>
      </c>
      <c r="CV306" s="432" t="str">
        <f>IF(OR(DC306="-",DC306="",DC306="n/a"),"-",HYPERLINK(DC306,"PAD"))</f>
        <v>PAD</v>
      </c>
      <c r="CW306" s="417" t="str">
        <f>IF(OR(DD306="-",DD306="",DD306="n/a"),"-",HYPERLINK(DD306,"ICR"))</f>
        <v>ICR</v>
      </c>
      <c r="CX306" s="438" t="str">
        <f>IF(OR(DE306="-",DE306="",DE306="n/a"),"-",HYPERLINK(DE306,"IEG"))</f>
        <v>IEG</v>
      </c>
      <c r="CY306" s="687" t="str">
        <f>IF(OR(DF306="-",DF306="",DF306="n/a"),"-",HYPERLINK(DF306,"PPAR"))</f>
        <v>-</v>
      </c>
      <c r="CZ306" s="665" t="str">
        <f>IF(OR(DG306="-",DG306="",DG306="n/a"),"-",HYPERLINK(DG306,"PCR"))</f>
        <v>-</v>
      </c>
      <c r="DA306" s="665" t="str">
        <f>IF(OR(DH306="-",DH306="",DH306="n/a"),"-",HYPERLINK(DH306,"PP"))</f>
        <v>-</v>
      </c>
      <c r="DB306" s="688" t="str">
        <f>IF(OR(DI306="-",DI306="",DI306="n/a"),"-",HYPERLINK(DI306,"TA"))</f>
        <v>-</v>
      </c>
      <c r="DC306" s="897" t="s">
        <v>11367</v>
      </c>
      <c r="DD306" s="897" t="s">
        <v>11368</v>
      </c>
      <c r="DE306" s="897" t="s">
        <v>11369</v>
      </c>
      <c r="DF306" s="897" t="s">
        <v>33</v>
      </c>
      <c r="DG306" s="897" t="s">
        <v>33</v>
      </c>
      <c r="DH306" s="897" t="s">
        <v>33</v>
      </c>
      <c r="DI306" s="897" t="s">
        <v>33</v>
      </c>
      <c r="DJ306" s="734"/>
    </row>
    <row r="307" spans="1:114" ht="14.1" customHeight="1" x14ac:dyDescent="0.25">
      <c r="A307" s="702">
        <f>ROW()-1</f>
        <v>306</v>
      </c>
      <c r="B307" s="710" t="s">
        <v>5047</v>
      </c>
      <c r="C307" s="711" t="str">
        <f>HYPERLINK(E307,"OP")</f>
        <v>OP</v>
      </c>
      <c r="D307" s="711" t="str">
        <f>HYPERLINK(F307,"Prj")</f>
        <v>Prj</v>
      </c>
      <c r="E307" s="663" t="s">
        <v>7252</v>
      </c>
      <c r="F307" s="422" t="s">
        <v>5890</v>
      </c>
      <c r="G307" s="414" t="s">
        <v>33</v>
      </c>
      <c r="H307" s="414" t="s">
        <v>33</v>
      </c>
      <c r="I307" s="694" t="s">
        <v>33</v>
      </c>
      <c r="J307" s="697" t="s">
        <v>5048</v>
      </c>
      <c r="K307" s="727" t="s">
        <v>33</v>
      </c>
      <c r="L307" s="736" t="s">
        <v>153</v>
      </c>
      <c r="M307" s="697" t="s">
        <v>188</v>
      </c>
      <c r="N307" s="736" t="s">
        <v>18</v>
      </c>
      <c r="O307" s="736" t="s">
        <v>54</v>
      </c>
      <c r="P307" s="1080" t="s">
        <v>1419</v>
      </c>
      <c r="Q307" s="1074" t="s">
        <v>33</v>
      </c>
      <c r="R307" s="698" t="s">
        <v>3888</v>
      </c>
      <c r="S307" s="1041" t="s">
        <v>33</v>
      </c>
      <c r="T307" s="908" t="s">
        <v>10290</v>
      </c>
      <c r="U307" s="905" t="s">
        <v>13707</v>
      </c>
      <c r="V307" s="905" t="s">
        <v>612</v>
      </c>
      <c r="W307" s="1068" t="s">
        <v>1773</v>
      </c>
      <c r="X307" s="1064">
        <v>36172</v>
      </c>
      <c r="Y307" s="1066">
        <v>36328</v>
      </c>
      <c r="Z307" s="1046">
        <v>1999</v>
      </c>
      <c r="AA307" s="1064">
        <v>36402</v>
      </c>
      <c r="AB307" s="1065">
        <v>38168</v>
      </c>
      <c r="AC307" s="1066">
        <v>38528</v>
      </c>
      <c r="AD307" s="1049">
        <v>0</v>
      </c>
      <c r="AE307" s="746">
        <v>6.7</v>
      </c>
      <c r="AF307" s="744">
        <v>0</v>
      </c>
      <c r="AG307" s="690">
        <v>6.7</v>
      </c>
      <c r="AH307" s="747" t="s">
        <v>33</v>
      </c>
      <c r="AI307" s="744">
        <v>0</v>
      </c>
      <c r="AJ307" s="1101">
        <v>6.7</v>
      </c>
      <c r="AK307" s="1102">
        <v>6.7740956900000002</v>
      </c>
      <c r="AL307" s="1085"/>
      <c r="AM307" s="632" t="s">
        <v>2421</v>
      </c>
      <c r="AN307" s="632"/>
      <c r="AO307" s="632"/>
      <c r="AP307" s="632"/>
      <c r="AQ307" s="757"/>
      <c r="AR307" s="783" t="s">
        <v>5718</v>
      </c>
      <c r="AS307" s="784">
        <f>AT307+AU307</f>
        <v>2.52</v>
      </c>
      <c r="AT307" s="784">
        <v>2.52</v>
      </c>
      <c r="AU307" s="785">
        <v>0</v>
      </c>
      <c r="AV307" s="806" t="s">
        <v>5719</v>
      </c>
      <c r="AW307" s="697" t="s">
        <v>4856</v>
      </c>
      <c r="AX307" s="697" t="s">
        <v>5049</v>
      </c>
      <c r="AY307" s="823">
        <v>38527</v>
      </c>
      <c r="AZ307" s="736" t="s">
        <v>45</v>
      </c>
      <c r="BA307" s="736" t="s">
        <v>22</v>
      </c>
      <c r="BB307" s="840" t="s">
        <v>112</v>
      </c>
      <c r="BC307" s="841" t="s">
        <v>112</v>
      </c>
      <c r="BD307" s="846" t="s">
        <v>33</v>
      </c>
      <c r="BE307" s="840" t="s">
        <v>112</v>
      </c>
      <c r="BF307" s="841" t="s">
        <v>112</v>
      </c>
      <c r="BG307" s="842" t="s">
        <v>112</v>
      </c>
      <c r="BH307" s="905" t="s">
        <v>4485</v>
      </c>
      <c r="BI307" s="903" t="s">
        <v>10472</v>
      </c>
      <c r="BJ307" s="905" t="s">
        <v>4487</v>
      </c>
      <c r="BK307" s="903" t="s">
        <v>4683</v>
      </c>
      <c r="BL307" s="905" t="s">
        <v>4525</v>
      </c>
      <c r="BM307" s="903" t="s">
        <v>10476</v>
      </c>
      <c r="BN307" s="905" t="s">
        <v>0</v>
      </c>
      <c r="BO307" s="903" t="s">
        <v>0</v>
      </c>
      <c r="BP307" s="905" t="s">
        <v>0</v>
      </c>
      <c r="BQ307" s="903" t="s">
        <v>0</v>
      </c>
      <c r="BR307" s="909">
        <v>25</v>
      </c>
      <c r="BS307" s="903" t="s">
        <v>4489</v>
      </c>
      <c r="BT307" s="909">
        <v>27</v>
      </c>
      <c r="BU307" s="903" t="s">
        <v>4490</v>
      </c>
      <c r="BV307" s="909">
        <v>43</v>
      </c>
      <c r="BW307" s="903" t="s">
        <v>4496</v>
      </c>
      <c r="BX307" s="909">
        <v>34</v>
      </c>
      <c r="BY307" s="903" t="s">
        <v>4491</v>
      </c>
      <c r="BZ307" s="909">
        <v>40</v>
      </c>
      <c r="CA307" s="903" t="s">
        <v>4563</v>
      </c>
      <c r="CB307" s="340">
        <v>10</v>
      </c>
      <c r="CC307" s="249">
        <f>IF(ISBLANK(AL307),0,1)</f>
        <v>0</v>
      </c>
      <c r="CD307" s="414">
        <f>IF(ISBLANK(AM307),0,1)</f>
        <v>1</v>
      </c>
      <c r="CE307" s="414">
        <f>IF(ISBLANK(AN307),0,1)</f>
        <v>0</v>
      </c>
      <c r="CF307" s="414">
        <f>IF(ISBLANK(AO307),0,1)</f>
        <v>0</v>
      </c>
      <c r="CG307" s="414">
        <f>IF(ISBLANK(AP307),0,1)</f>
        <v>0</v>
      </c>
      <c r="CH307" s="436">
        <f>IF(ISBLANK(AQ307),0,1)</f>
        <v>0</v>
      </c>
      <c r="CI307" s="435">
        <f>IF($W307="Dropped","-",DAYS360(X307,Y307,TRUE)/360)</f>
        <v>0.43055555555555558</v>
      </c>
      <c r="CJ307" s="416">
        <f>IF(OR($W307="Pipeline",$W307="Dropped"),"-",IF(OR($AA307="-",$AA307="n/a"),"-",DAYS360(Y307,AA307,TRUE)/360))</f>
        <v>0.20277777777777778</v>
      </c>
      <c r="CK307" s="416">
        <f>IF(OR($W307="Pipeline",$W307="Dropped"),"-",IF($AC307="-","-",IF(OR($AA307="-",$AA307="n/a"),DAYS360(Y307,AC307,TRUE)/360,DAYS360(AA307,AC307,TRUE)/360)))</f>
        <v>5.8194444444444446</v>
      </c>
      <c r="CL307" s="416">
        <f>IF(OR($W307="Pipeline",$W307="Dropped"),"-",IF($AC307="-","-",DAYS360(X307,AC307,TRUE)/360))</f>
        <v>6.4527777777777775</v>
      </c>
      <c r="CM307" s="437">
        <f>IF(OR($W307="Pipeline",$W307="Dropped"),"-",IF($AC307="-","-",DAYS360(AB307,AC307,TRUE)/360))</f>
        <v>0.98611111111111116</v>
      </c>
      <c r="CN307" s="344">
        <f>IF(W307="Closed",IF(AC307="-","-",YEAR(AC307)),"-")</f>
        <v>2005</v>
      </c>
      <c r="CO307" s="344" t="str">
        <f>IF(W307="Closed",IF(OR(BE307="S",BE307="MS",BE307="HS"),"S",IF(OR(BE307="U",BE307="MU",BE307="HU"),"U",IF(OR(BE307="NA",BE307="NR",BE307="NV",BE307="?",BE307="#"),"NR","-"))),"-")</f>
        <v>U</v>
      </c>
      <c r="CP307" s="249">
        <v>2</v>
      </c>
      <c r="CQ307" s="414">
        <v>11</v>
      </c>
      <c r="CR307" s="414">
        <v>2</v>
      </c>
      <c r="CS307" s="414">
        <v>0</v>
      </c>
      <c r="CT307" s="414">
        <v>0</v>
      </c>
      <c r="CU307" s="436">
        <v>0</v>
      </c>
      <c r="CV307" s="432" t="str">
        <f>IF(OR(DC307="-",DC307="",DC307="n/a"),"-",HYPERLINK(DC307,"PAD"))</f>
        <v>PAD</v>
      </c>
      <c r="CW307" s="417" t="str">
        <f>IF(OR(DD307="-",DD307="",DD307="n/a"),"-",HYPERLINK(DD307,"ICR"))</f>
        <v>ICR</v>
      </c>
      <c r="CX307" s="438" t="str">
        <f>IF(OR(DE307="-",DE307="",DE307="n/a"),"-",HYPERLINK(DE307,"IEG"))</f>
        <v>IEG</v>
      </c>
      <c r="CY307" s="687" t="str">
        <f>IF(OR(DF307="-",DF307="",DF307="n/a"),"-",HYPERLINK(DF307,"PPAR"))</f>
        <v>-</v>
      </c>
      <c r="CZ307" s="665" t="str">
        <f>IF(OR(DG307="-",DG307="",DG307="n/a"),"-",HYPERLINK(DG307,"PCR"))</f>
        <v>-</v>
      </c>
      <c r="DA307" s="665" t="str">
        <f>IF(OR(DH307="-",DH307="",DH307="n/a"),"-",HYPERLINK(DH307,"PP"))</f>
        <v>-</v>
      </c>
      <c r="DB307" s="688" t="str">
        <f>IF(OR(DI307="-",DI307="",DI307="n/a"),"-",HYPERLINK(DI307,"TA"))</f>
        <v>-</v>
      </c>
      <c r="DC307" s="897" t="s">
        <v>11370</v>
      </c>
      <c r="DD307" s="897" t="s">
        <v>11371</v>
      </c>
      <c r="DE307" s="897" t="s">
        <v>11372</v>
      </c>
      <c r="DF307" s="897" t="s">
        <v>33</v>
      </c>
      <c r="DG307" s="897" t="s">
        <v>33</v>
      </c>
      <c r="DH307" s="897" t="s">
        <v>33</v>
      </c>
      <c r="DI307" s="897" t="s">
        <v>33</v>
      </c>
      <c r="DJ307" s="734"/>
    </row>
    <row r="308" spans="1:114" ht="14.1" customHeight="1" x14ac:dyDescent="0.25">
      <c r="A308" s="703">
        <f>ROW()-1</f>
        <v>307</v>
      </c>
      <c r="B308" s="710" t="s">
        <v>1190</v>
      </c>
      <c r="C308" s="711" t="str">
        <f>HYPERLINK(E308,"OP")</f>
        <v>OP</v>
      </c>
      <c r="D308" s="711" t="str">
        <f>HYPERLINK(F308,"Prj")</f>
        <v>Prj</v>
      </c>
      <c r="E308" s="704" t="s">
        <v>6254</v>
      </c>
      <c r="F308" s="415" t="s">
        <v>6255</v>
      </c>
      <c r="G308" s="414" t="s">
        <v>33</v>
      </c>
      <c r="H308" s="414" t="s">
        <v>33</v>
      </c>
      <c r="I308" s="694" t="s">
        <v>33</v>
      </c>
      <c r="J308" s="686" t="s">
        <v>1191</v>
      </c>
      <c r="K308" s="199" t="s">
        <v>33</v>
      </c>
      <c r="L308" s="693" t="s">
        <v>153</v>
      </c>
      <c r="M308" s="696" t="s">
        <v>1046</v>
      </c>
      <c r="N308" s="732" t="s">
        <v>18</v>
      </c>
      <c r="O308" s="732" t="s">
        <v>71</v>
      </c>
      <c r="P308" s="1080" t="s">
        <v>1763</v>
      </c>
      <c r="Q308" s="1074" t="s">
        <v>33</v>
      </c>
      <c r="R308" s="698" t="s">
        <v>33</v>
      </c>
      <c r="S308" s="907" t="s">
        <v>3725</v>
      </c>
      <c r="T308" s="908" t="s">
        <v>3694</v>
      </c>
      <c r="U308" s="905" t="s">
        <v>13826</v>
      </c>
      <c r="V308" s="905" t="s">
        <v>10388</v>
      </c>
      <c r="W308" s="1068" t="s">
        <v>1773</v>
      </c>
      <c r="X308" s="1064">
        <v>36804</v>
      </c>
      <c r="Y308" s="1066">
        <v>37453</v>
      </c>
      <c r="Z308" s="1046">
        <v>2003</v>
      </c>
      <c r="AA308" s="1064">
        <v>37552</v>
      </c>
      <c r="AB308" s="1065">
        <v>38776</v>
      </c>
      <c r="AC308" s="1066">
        <v>39325</v>
      </c>
      <c r="AD308" s="638">
        <v>300</v>
      </c>
      <c r="AE308" s="639">
        <v>0</v>
      </c>
      <c r="AF308" s="744">
        <v>0</v>
      </c>
      <c r="AG308" s="690">
        <v>300</v>
      </c>
      <c r="AH308" s="747">
        <v>56.855200000000004</v>
      </c>
      <c r="AI308" s="744">
        <v>0</v>
      </c>
      <c r="AJ308" s="1099">
        <v>280.87142603000001</v>
      </c>
      <c r="AK308" s="1100">
        <v>280.87142603000001</v>
      </c>
      <c r="AL308" s="646">
        <v>33</v>
      </c>
      <c r="AM308" s="647"/>
      <c r="AN308" s="647"/>
      <c r="AO308" s="647"/>
      <c r="AP308" s="647"/>
      <c r="AQ308" s="648"/>
      <c r="AR308" s="779" t="s">
        <v>4227</v>
      </c>
      <c r="AS308" s="781">
        <f>AT308+AU308</f>
        <v>6.3</v>
      </c>
      <c r="AT308" s="649">
        <v>6.3</v>
      </c>
      <c r="AU308" s="650">
        <v>0</v>
      </c>
      <c r="AV308" s="686" t="s">
        <v>4228</v>
      </c>
      <c r="AW308" s="686" t="s">
        <v>1837</v>
      </c>
      <c r="AX308" s="686" t="s">
        <v>2105</v>
      </c>
      <c r="AY308" s="819">
        <v>39325</v>
      </c>
      <c r="AZ308" s="721" t="s">
        <v>22</v>
      </c>
      <c r="BA308" s="721" t="s">
        <v>22</v>
      </c>
      <c r="BB308" s="625" t="s">
        <v>22</v>
      </c>
      <c r="BC308" s="626" t="s">
        <v>22</v>
      </c>
      <c r="BD308" s="633" t="s">
        <v>22</v>
      </c>
      <c r="BE308" s="625" t="s">
        <v>45</v>
      </c>
      <c r="BF308" s="626" t="s">
        <v>22</v>
      </c>
      <c r="BG308" s="633" t="s">
        <v>45</v>
      </c>
      <c r="BH308" s="905" t="s">
        <v>4503</v>
      </c>
      <c r="BI308" s="903" t="s">
        <v>4703</v>
      </c>
      <c r="BJ308" s="905" t="s">
        <v>4515</v>
      </c>
      <c r="BK308" s="903" t="s">
        <v>4704</v>
      </c>
      <c r="BL308" s="905" t="s">
        <v>4530</v>
      </c>
      <c r="BM308" s="903" t="s">
        <v>10483</v>
      </c>
      <c r="BN308" s="905" t="s">
        <v>4485</v>
      </c>
      <c r="BO308" s="903" t="s">
        <v>10472</v>
      </c>
      <c r="BP308" s="905" t="s">
        <v>4525</v>
      </c>
      <c r="BQ308" s="903" t="s">
        <v>10476</v>
      </c>
      <c r="BR308" s="909">
        <v>65</v>
      </c>
      <c r="BS308" s="903" t="s">
        <v>4509</v>
      </c>
      <c r="BT308" s="909">
        <v>66</v>
      </c>
      <c r="BU308" s="903" t="s">
        <v>4532</v>
      </c>
      <c r="BV308" s="909">
        <v>78</v>
      </c>
      <c r="BW308" s="903" t="s">
        <v>4511</v>
      </c>
      <c r="BX308" s="909">
        <v>71</v>
      </c>
      <c r="BY308" s="903" t="s">
        <v>4521</v>
      </c>
      <c r="BZ308" s="905" t="s">
        <v>0</v>
      </c>
      <c r="CA308" s="903" t="s">
        <v>4492</v>
      </c>
      <c r="CB308" s="340">
        <v>50</v>
      </c>
      <c r="CC308" s="249">
        <f>IF(ISBLANK(AL308),0,1)</f>
        <v>1</v>
      </c>
      <c r="CD308" s="414">
        <f>IF(ISBLANK(AM308),0,1)</f>
        <v>0</v>
      </c>
      <c r="CE308" s="414">
        <f>IF(ISBLANK(AN308),0,1)</f>
        <v>0</v>
      </c>
      <c r="CF308" s="414">
        <f>IF(ISBLANK(AO308),0,1)</f>
        <v>0</v>
      </c>
      <c r="CG308" s="414">
        <f>IF(ISBLANK(AP308),0,1)</f>
        <v>0</v>
      </c>
      <c r="CH308" s="436">
        <f>IF(ISBLANK(AQ308),0,1)</f>
        <v>0</v>
      </c>
      <c r="CI308" s="435">
        <f>IF($W308="Dropped","-",DAYS360(X308,Y308,TRUE)/360)</f>
        <v>1.7805555555555554</v>
      </c>
      <c r="CJ308" s="416">
        <f>IF(OR($W308="Pipeline",$W308="Dropped"),"-",IF(OR($AA308="-",$AA308="n/a"),"-",DAYS360(Y308,AA308,TRUE)/360))</f>
        <v>0.26944444444444443</v>
      </c>
      <c r="CK308" s="416">
        <f>IF(OR($W308="Pipeline",$W308="Dropped"),"-",IF($AC308="-","-",IF(OR($AA308="-",$AA308="n/a"),DAYS360(Y308,AC308,TRUE)/360,DAYS360(AA308,AC308,TRUE)/360)))</f>
        <v>4.8527777777777779</v>
      </c>
      <c r="CL308" s="416">
        <f>IF(OR($W308="Pipeline",$W308="Dropped"),"-",IF($AC308="-","-",DAYS360(X308,AC308,TRUE)/360))</f>
        <v>6.9027777777777777</v>
      </c>
      <c r="CM308" s="437">
        <f>IF(OR($W308="Pipeline",$W308="Dropped"),"-",IF($AC308="-","-",DAYS360(AB308,AC308,TRUE)/360))</f>
        <v>1.5055555555555555</v>
      </c>
      <c r="CN308" s="344">
        <f>IF(W308="Closed",IF(AC308="-","-",YEAR(AC308)),"-")</f>
        <v>2007</v>
      </c>
      <c r="CO308" s="344" t="str">
        <f>IF(W308="Closed",IF(OR(BE308="S",BE308="MS",BE308="HS"),"S",IF(OR(BE308="U",BE308="MU",BE308="HU"),"U",IF(OR(BE308="NA",BE308="NR",BE308="NV",BE308="?",BE308="#"),"NR","-"))),"-")</f>
        <v>U</v>
      </c>
      <c r="CP308" s="249">
        <v>6</v>
      </c>
      <c r="CQ308" s="414">
        <v>3</v>
      </c>
      <c r="CR308" s="414">
        <v>2</v>
      </c>
      <c r="CS308" s="414">
        <v>0</v>
      </c>
      <c r="CT308" s="414">
        <v>0</v>
      </c>
      <c r="CU308" s="436">
        <v>0</v>
      </c>
      <c r="CV308" s="432" t="str">
        <f>IF(OR(DC308="-",DC308="",DC308="n/a"),"-",HYPERLINK(DC308,"PAD"))</f>
        <v>PAD</v>
      </c>
      <c r="CW308" s="417" t="str">
        <f>IF(OR(DD308="-",DD308="",DD308="n/a"),"-",HYPERLINK(DD308,"ICR"))</f>
        <v>ICR</v>
      </c>
      <c r="CX308" s="438" t="str">
        <f>IF(OR(DE308="-",DE308="",DE308="n/a"),"-",HYPERLINK(DE308,"IEG"))</f>
        <v>IEG</v>
      </c>
      <c r="CY308" s="687" t="str">
        <f>IF(OR(DF308="-",DF308="",DF308="n/a"),"-",HYPERLINK(DF308,"PPAR"))</f>
        <v>-</v>
      </c>
      <c r="CZ308" s="665" t="str">
        <f>IF(OR(DG308="-",DG308="",DG308="n/a"),"-",HYPERLINK(DG308,"PCR"))</f>
        <v>-</v>
      </c>
      <c r="DA308" s="665" t="str">
        <f>IF(OR(DH308="-",DH308="",DH308="n/a"),"-",HYPERLINK(DH308,"PP"))</f>
        <v>-</v>
      </c>
      <c r="DB308" s="688" t="str">
        <f>IF(OR(DI308="-",DI308="",DI308="n/a"),"-",HYPERLINK(DI308,"TA"))</f>
        <v>-</v>
      </c>
      <c r="DC308" s="897" t="s">
        <v>11373</v>
      </c>
      <c r="DD308" s="897" t="s">
        <v>11374</v>
      </c>
      <c r="DE308" s="897" t="s">
        <v>11375</v>
      </c>
      <c r="DF308" s="897" t="s">
        <v>33</v>
      </c>
      <c r="DG308" s="897" t="s">
        <v>33</v>
      </c>
      <c r="DH308" s="897" t="s">
        <v>33</v>
      </c>
      <c r="DI308" s="897" t="s">
        <v>33</v>
      </c>
      <c r="DJ308" s="734"/>
    </row>
    <row r="309" spans="1:114" ht="14.1" customHeight="1" x14ac:dyDescent="0.25">
      <c r="A309" s="702">
        <f>ROW()-1</f>
        <v>308</v>
      </c>
      <c r="B309" s="713" t="s">
        <v>7757</v>
      </c>
      <c r="C309" s="711" t="str">
        <f>HYPERLINK(E309,"OP")</f>
        <v>OP</v>
      </c>
      <c r="D309" s="711" t="str">
        <f>HYPERLINK(F309,"Prj")</f>
        <v>Prj</v>
      </c>
      <c r="E309" s="631" t="s">
        <v>8551</v>
      </c>
      <c r="F309" s="413" t="s">
        <v>8552</v>
      </c>
      <c r="G309" s="414" t="s">
        <v>33</v>
      </c>
      <c r="H309" s="414" t="s">
        <v>33</v>
      </c>
      <c r="I309" s="694" t="s">
        <v>33</v>
      </c>
      <c r="J309" s="697" t="s">
        <v>7758</v>
      </c>
      <c r="K309" s="727" t="s">
        <v>33</v>
      </c>
      <c r="L309" s="736" t="s">
        <v>193</v>
      </c>
      <c r="M309" s="697" t="s">
        <v>366</v>
      </c>
      <c r="N309" s="736" t="s">
        <v>18</v>
      </c>
      <c r="O309" s="736" t="s">
        <v>71</v>
      </c>
      <c r="P309" s="1080" t="s">
        <v>36</v>
      </c>
      <c r="Q309" s="1074" t="s">
        <v>33</v>
      </c>
      <c r="R309" s="698" t="s">
        <v>33</v>
      </c>
      <c r="S309" s="1041" t="s">
        <v>33</v>
      </c>
      <c r="T309" s="908" t="s">
        <v>7660</v>
      </c>
      <c r="U309" s="905" t="s">
        <v>576</v>
      </c>
      <c r="V309" s="905" t="s">
        <v>1415</v>
      </c>
      <c r="W309" s="1068" t="s">
        <v>1773</v>
      </c>
      <c r="X309" s="1064">
        <v>36006</v>
      </c>
      <c r="Y309" s="1066">
        <v>36326</v>
      </c>
      <c r="Z309" s="1046">
        <v>1999</v>
      </c>
      <c r="AA309" s="1064">
        <v>36507</v>
      </c>
      <c r="AB309" s="1065">
        <v>37621</v>
      </c>
      <c r="AC309" s="1066">
        <v>37986</v>
      </c>
      <c r="AD309" s="1049">
        <v>0</v>
      </c>
      <c r="AE309" s="746">
        <v>25</v>
      </c>
      <c r="AF309" s="744">
        <v>0</v>
      </c>
      <c r="AG309" s="690">
        <v>25</v>
      </c>
      <c r="AH309" s="747" t="s">
        <v>33</v>
      </c>
      <c r="AI309" s="744">
        <v>0</v>
      </c>
      <c r="AJ309" s="1101">
        <v>24.785736709999998</v>
      </c>
      <c r="AK309" s="1102">
        <v>21.973502960000001</v>
      </c>
      <c r="AL309" s="1085"/>
      <c r="AM309" s="632"/>
      <c r="AN309" s="632">
        <v>3</v>
      </c>
      <c r="AO309" s="632"/>
      <c r="AP309" s="632"/>
      <c r="AQ309" s="757"/>
      <c r="AR309" s="778" t="s">
        <v>9224</v>
      </c>
      <c r="AS309" s="784">
        <f>AT309+AU309</f>
        <v>3.68</v>
      </c>
      <c r="AT309" s="784">
        <v>2.85</v>
      </c>
      <c r="AU309" s="785">
        <v>0.83</v>
      </c>
      <c r="AV309" s="734" t="s">
        <v>9225</v>
      </c>
      <c r="AW309" s="697" t="s">
        <v>7759</v>
      </c>
      <c r="AX309" s="697" t="s">
        <v>7760</v>
      </c>
      <c r="AY309" s="823" t="s">
        <v>33</v>
      </c>
      <c r="AZ309" s="736"/>
      <c r="BA309" s="736"/>
      <c r="BB309" s="840" t="s">
        <v>26</v>
      </c>
      <c r="BC309" s="841" t="s">
        <v>26</v>
      </c>
      <c r="BD309" s="846" t="s">
        <v>33</v>
      </c>
      <c r="BE309" s="840" t="s">
        <v>26</v>
      </c>
      <c r="BF309" s="841" t="s">
        <v>26</v>
      </c>
      <c r="BG309" s="842" t="s">
        <v>26</v>
      </c>
      <c r="BH309" s="905" t="s">
        <v>13072</v>
      </c>
      <c r="BI309" s="903" t="s">
        <v>4508</v>
      </c>
      <c r="BJ309" s="905" t="s">
        <v>4525</v>
      </c>
      <c r="BK309" s="903" t="s">
        <v>10476</v>
      </c>
      <c r="BL309" s="905" t="s">
        <v>13075</v>
      </c>
      <c r="BM309" s="903" t="s">
        <v>13771</v>
      </c>
      <c r="BN309" s="905" t="s">
        <v>13077</v>
      </c>
      <c r="BO309" s="903" t="s">
        <v>9680</v>
      </c>
      <c r="BP309" s="905" t="s">
        <v>4485</v>
      </c>
      <c r="BQ309" s="903" t="s">
        <v>10472</v>
      </c>
      <c r="BR309" s="909">
        <v>63</v>
      </c>
      <c r="BS309" s="903" t="s">
        <v>4512</v>
      </c>
      <c r="BT309" s="909">
        <v>69</v>
      </c>
      <c r="BU309" s="903" t="s">
        <v>4598</v>
      </c>
      <c r="BV309" s="909">
        <v>67</v>
      </c>
      <c r="BW309" s="903" t="s">
        <v>4577</v>
      </c>
      <c r="BX309" s="909">
        <v>57</v>
      </c>
      <c r="BY309" s="903" t="s">
        <v>4527</v>
      </c>
      <c r="BZ309" s="909">
        <v>27</v>
      </c>
      <c r="CA309" s="903" t="s">
        <v>4490</v>
      </c>
      <c r="CB309" s="340">
        <v>10</v>
      </c>
      <c r="CC309" s="249">
        <f>IF(ISBLANK(AL309),0,1)</f>
        <v>0</v>
      </c>
      <c r="CD309" s="414">
        <f>IF(ISBLANK(AM309),0,1)</f>
        <v>0</v>
      </c>
      <c r="CE309" s="414">
        <f>IF(ISBLANK(AN309),0,1)</f>
        <v>1</v>
      </c>
      <c r="CF309" s="414">
        <f>IF(ISBLANK(AO309),0,1)</f>
        <v>0</v>
      </c>
      <c r="CG309" s="414">
        <f>IF(ISBLANK(AP309),0,1)</f>
        <v>0</v>
      </c>
      <c r="CH309" s="436">
        <f>IF(ISBLANK(AQ309),0,1)</f>
        <v>0</v>
      </c>
      <c r="CI309" s="435">
        <f>IF($W309="Dropped","-",DAYS360(X309,Y309,TRUE)/360)</f>
        <v>0.875</v>
      </c>
      <c r="CJ309" s="416">
        <f>IF(OR($W309="Pipeline",$W309="Dropped"),"-",IF(OR($AA309="-",$AA309="n/a"),"-",DAYS360(Y309,AA309,TRUE)/360))</f>
        <v>0.49444444444444446</v>
      </c>
      <c r="CK309" s="416">
        <f>IF(OR($W309="Pipeline",$W309="Dropped"),"-",IF($AC309="-","-",IF(OR($AA309="-",$AA309="n/a"),DAYS360(Y309,AC309,TRUE)/360,DAYS360(AA309,AC309,TRUE)/360)))</f>
        <v>4.0472222222222225</v>
      </c>
      <c r="CL309" s="416">
        <f>IF(OR($W309="Pipeline",$W309="Dropped"),"-",IF($AC309="-","-",DAYS360(X309,AC309,TRUE)/360))</f>
        <v>5.416666666666667</v>
      </c>
      <c r="CM309" s="437">
        <f>IF(OR($W309="Pipeline",$W309="Dropped"),"-",IF($AC309="-","-",DAYS360(AB309,AC309,TRUE)/360))</f>
        <v>1</v>
      </c>
      <c r="CN309" s="344">
        <f>IF(W309="Closed",IF(AC309="-","-",YEAR(AC309)),"-")</f>
        <v>2003</v>
      </c>
      <c r="CO309" s="344" t="str">
        <f>IF(W309="Closed",IF(OR(BE309="S",BE309="MS",BE309="HS"),"S",IF(OR(BE309="U",BE309="MU",BE309="HU"),"U",IF(OR(BE309="NA",BE309="NR",BE309="NV",BE309="?",BE309="#"),"NR","-"))),"-")</f>
        <v>S</v>
      </c>
      <c r="CP309" s="249">
        <v>1</v>
      </c>
      <c r="CQ309" s="414">
        <v>1</v>
      </c>
      <c r="CR309" s="414">
        <v>5</v>
      </c>
      <c r="CS309" s="414">
        <v>1</v>
      </c>
      <c r="CT309" s="414">
        <v>0</v>
      </c>
      <c r="CU309" s="436">
        <v>0</v>
      </c>
      <c r="CV309" s="432" t="str">
        <f>IF(OR(DC309="-",DC309="",DC309="n/a"),"-",HYPERLINK(DC309,"PAD"))</f>
        <v>PAD</v>
      </c>
      <c r="CW309" s="417" t="str">
        <f>IF(OR(DD309="-",DD309="",DD309="n/a"),"-",HYPERLINK(DD309,"ICR"))</f>
        <v>ICR</v>
      </c>
      <c r="CX309" s="438" t="str">
        <f>IF(OR(DE309="-",DE309="",DE309="n/a"),"-",HYPERLINK(DE309,"IEG"))</f>
        <v>IEG</v>
      </c>
      <c r="CY309" s="687" t="str">
        <f>IF(OR(DF309="-",DF309="",DF309="n/a"),"-",HYPERLINK(DF309,"PPAR"))</f>
        <v>-</v>
      </c>
      <c r="CZ309" s="665" t="str">
        <f>IF(OR(DG309="-",DG309="",DG309="n/a"),"-",HYPERLINK(DG309,"PCR"))</f>
        <v>-</v>
      </c>
      <c r="DA309" s="665" t="str">
        <f>IF(OR(DH309="-",DH309="",DH309="n/a"),"-",HYPERLINK(DH309,"PP"))</f>
        <v>-</v>
      </c>
      <c r="DB309" s="688" t="str">
        <f>IF(OR(DI309="-",DI309="",DI309="n/a"),"-",HYPERLINK(DI309,"TA"))</f>
        <v>-</v>
      </c>
      <c r="DC309" s="897" t="s">
        <v>11376</v>
      </c>
      <c r="DD309" s="897" t="s">
        <v>11377</v>
      </c>
      <c r="DE309" s="897" t="s">
        <v>11378</v>
      </c>
      <c r="DF309" s="897" t="s">
        <v>33</v>
      </c>
      <c r="DG309" s="897" t="s">
        <v>33</v>
      </c>
      <c r="DH309" s="897" t="s">
        <v>33</v>
      </c>
      <c r="DI309" s="897" t="s">
        <v>33</v>
      </c>
      <c r="DJ309" s="734"/>
    </row>
    <row r="310" spans="1:114" ht="14.1" customHeight="1" x14ac:dyDescent="0.25">
      <c r="A310" s="702">
        <f>ROW()-1</f>
        <v>309</v>
      </c>
      <c r="B310" s="710" t="s">
        <v>461</v>
      </c>
      <c r="C310" s="711" t="str">
        <f>HYPERLINK(E310,"OP")</f>
        <v>OP</v>
      </c>
      <c r="D310" s="711" t="str">
        <f>HYPERLINK(F310,"Prj")</f>
        <v>Prj</v>
      </c>
      <c r="E310" s="704" t="s">
        <v>6256</v>
      </c>
      <c r="F310" s="415" t="s">
        <v>6257</v>
      </c>
      <c r="G310" s="414" t="s">
        <v>33</v>
      </c>
      <c r="H310" s="414" t="s">
        <v>33</v>
      </c>
      <c r="I310" s="694" t="s">
        <v>33</v>
      </c>
      <c r="J310" s="686" t="s">
        <v>532</v>
      </c>
      <c r="K310" s="199" t="s">
        <v>33</v>
      </c>
      <c r="L310" s="693" t="s">
        <v>193</v>
      </c>
      <c r="M310" s="734" t="s">
        <v>390</v>
      </c>
      <c r="N310" s="693" t="s">
        <v>18</v>
      </c>
      <c r="O310" s="693" t="s">
        <v>54</v>
      </c>
      <c r="P310" s="1080" t="s">
        <v>1419</v>
      </c>
      <c r="Q310" s="1074" t="s">
        <v>33</v>
      </c>
      <c r="R310" s="698" t="s">
        <v>33</v>
      </c>
      <c r="S310" s="1041" t="s">
        <v>33</v>
      </c>
      <c r="T310" s="908" t="s">
        <v>3622</v>
      </c>
      <c r="U310" s="905" t="s">
        <v>585</v>
      </c>
      <c r="V310" s="905" t="s">
        <v>612</v>
      </c>
      <c r="W310" s="1068" t="s">
        <v>1773</v>
      </c>
      <c r="X310" s="1064">
        <v>36571</v>
      </c>
      <c r="Y310" s="1066">
        <v>36781</v>
      </c>
      <c r="Z310" s="1046">
        <v>2001</v>
      </c>
      <c r="AA310" s="1064">
        <v>36984</v>
      </c>
      <c r="AB310" s="1065">
        <v>38230</v>
      </c>
      <c r="AC310" s="1066">
        <v>38990</v>
      </c>
      <c r="AD310" s="638">
        <v>0</v>
      </c>
      <c r="AE310" s="639">
        <v>19</v>
      </c>
      <c r="AF310" s="744">
        <v>0</v>
      </c>
      <c r="AG310" s="690">
        <v>19</v>
      </c>
      <c r="AH310" s="747" t="s">
        <v>33</v>
      </c>
      <c r="AI310" s="744">
        <v>0</v>
      </c>
      <c r="AJ310" s="1099">
        <v>19</v>
      </c>
      <c r="AK310" s="1100">
        <v>20.158430070000001</v>
      </c>
      <c r="AL310" s="646">
        <v>32</v>
      </c>
      <c r="AM310" s="647" t="s">
        <v>2983</v>
      </c>
      <c r="AN310" s="647"/>
      <c r="AO310" s="647"/>
      <c r="AP310" s="647"/>
      <c r="AQ310" s="648"/>
      <c r="AR310" s="779" t="s">
        <v>3004</v>
      </c>
      <c r="AS310" s="781">
        <f>AT310+AU310</f>
        <v>11.4</v>
      </c>
      <c r="AT310" s="781">
        <v>11.4</v>
      </c>
      <c r="AU310" s="782">
        <v>0</v>
      </c>
      <c r="AV310" s="686" t="s">
        <v>3005</v>
      </c>
      <c r="AW310" s="686" t="s">
        <v>1862</v>
      </c>
      <c r="AX310" s="686" t="s">
        <v>2133</v>
      </c>
      <c r="AY310" s="819">
        <v>38912</v>
      </c>
      <c r="AZ310" s="721" t="s">
        <v>22</v>
      </c>
      <c r="BA310" s="721" t="s">
        <v>22</v>
      </c>
      <c r="BB310" s="625" t="s">
        <v>22</v>
      </c>
      <c r="BC310" s="626" t="s">
        <v>26</v>
      </c>
      <c r="BD310" s="633" t="s">
        <v>22</v>
      </c>
      <c r="BE310" s="625" t="s">
        <v>22</v>
      </c>
      <c r="BF310" s="626" t="s">
        <v>22</v>
      </c>
      <c r="BG310" s="633" t="s">
        <v>45</v>
      </c>
      <c r="BH310" s="905" t="s">
        <v>4485</v>
      </c>
      <c r="BI310" s="903" t="s">
        <v>10472</v>
      </c>
      <c r="BJ310" s="905" t="s">
        <v>0</v>
      </c>
      <c r="BK310" s="903" t="s">
        <v>0</v>
      </c>
      <c r="BL310" s="905" t="s">
        <v>0</v>
      </c>
      <c r="BM310" s="903" t="s">
        <v>0</v>
      </c>
      <c r="BN310" s="905" t="s">
        <v>0</v>
      </c>
      <c r="BO310" s="903" t="s">
        <v>0</v>
      </c>
      <c r="BP310" s="905" t="s">
        <v>0</v>
      </c>
      <c r="BQ310" s="903" t="s">
        <v>0</v>
      </c>
      <c r="BR310" s="909">
        <v>29</v>
      </c>
      <c r="BS310" s="903" t="s">
        <v>4497</v>
      </c>
      <c r="BT310" s="909">
        <v>27</v>
      </c>
      <c r="BU310" s="903" t="s">
        <v>4490</v>
      </c>
      <c r="BV310" s="909">
        <v>25</v>
      </c>
      <c r="BW310" s="903" t="s">
        <v>4489</v>
      </c>
      <c r="BX310" s="909">
        <v>40</v>
      </c>
      <c r="BY310" s="903" t="s">
        <v>4563</v>
      </c>
      <c r="BZ310" s="909">
        <v>43</v>
      </c>
      <c r="CA310" s="903" t="s">
        <v>4496</v>
      </c>
      <c r="CB310" s="340">
        <v>50</v>
      </c>
      <c r="CC310" s="249">
        <f>IF(ISBLANK(AL310),0,1)</f>
        <v>1</v>
      </c>
      <c r="CD310" s="414">
        <f>IF(ISBLANK(AM310),0,1)</f>
        <v>1</v>
      </c>
      <c r="CE310" s="414">
        <f>IF(ISBLANK(AN310),0,1)</f>
        <v>0</v>
      </c>
      <c r="CF310" s="414">
        <f>IF(ISBLANK(AO310),0,1)</f>
        <v>0</v>
      </c>
      <c r="CG310" s="414">
        <f>IF(ISBLANK(AP310),0,1)</f>
        <v>0</v>
      </c>
      <c r="CH310" s="436">
        <f>IF(ISBLANK(AQ310),0,1)</f>
        <v>0</v>
      </c>
      <c r="CI310" s="435">
        <f>IF($W310="Dropped","-",DAYS360(X310,Y310,TRUE)/360)</f>
        <v>0.57499999999999996</v>
      </c>
      <c r="CJ310" s="416">
        <f>IF(OR($W310="Pipeline",$W310="Dropped"),"-",IF(OR($AA310="-",$AA310="n/a"),"-",DAYS360(Y310,AA310,TRUE)/360))</f>
        <v>0.55833333333333335</v>
      </c>
      <c r="CK310" s="416">
        <f>IF(OR($W310="Pipeline",$W310="Dropped"),"-",IF($AC310="-","-",IF(OR($AA310="-",$AA310="n/a"),DAYS360(Y310,AC310,TRUE)/360,DAYS360(AA310,AC310,TRUE)/360)))</f>
        <v>5.4916666666666663</v>
      </c>
      <c r="CL310" s="416">
        <f>IF(OR($W310="Pipeline",$W310="Dropped"),"-",IF($AC310="-","-",DAYS360(X310,AC310,TRUE)/360))</f>
        <v>6.625</v>
      </c>
      <c r="CM310" s="437">
        <f>IF(OR($W310="Pipeline",$W310="Dropped"),"-",IF($AC310="-","-",DAYS360(AB310,AC310,TRUE)/360))</f>
        <v>2.0833333333333335</v>
      </c>
      <c r="CN310" s="344">
        <f>IF(W310="Closed",IF(AC310="-","-",YEAR(AC310)),"-")</f>
        <v>2006</v>
      </c>
      <c r="CO310" s="344" t="str">
        <f>IF(W310="Closed",IF(OR(BE310="S",BE310="MS",BE310="HS"),"S",IF(OR(BE310="U",BE310="MU",BE310="HU"),"U",IF(OR(BE310="NA",BE310="NR",BE310="NV",BE310="?",BE310="#"),"NR","-"))),"-")</f>
        <v>S</v>
      </c>
      <c r="CP310" s="249">
        <v>7</v>
      </c>
      <c r="CQ310" s="414">
        <v>7</v>
      </c>
      <c r="CR310" s="414">
        <v>1</v>
      </c>
      <c r="CS310" s="414">
        <v>1</v>
      </c>
      <c r="CT310" s="414">
        <v>0</v>
      </c>
      <c r="CU310" s="436">
        <v>0</v>
      </c>
      <c r="CV310" s="432" t="str">
        <f>IF(OR(DC310="-",DC310="",DC310="n/a"),"-",HYPERLINK(DC310,"PAD"))</f>
        <v>PAD</v>
      </c>
      <c r="CW310" s="417" t="str">
        <f>IF(OR(DD310="-",DD310="",DD310="n/a"),"-",HYPERLINK(DD310,"ICR"))</f>
        <v>ICR</v>
      </c>
      <c r="CX310" s="438" t="str">
        <f>IF(OR(DE310="-",DE310="",DE310="n/a"),"-",HYPERLINK(DE310,"IEG"))</f>
        <v>IEG</v>
      </c>
      <c r="CY310" s="687" t="str">
        <f>IF(OR(DF310="-",DF310="",DF310="n/a"),"-",HYPERLINK(DF310,"PPAR"))</f>
        <v>-</v>
      </c>
      <c r="CZ310" s="665" t="str">
        <f>IF(OR(DG310="-",DG310="",DG310="n/a"),"-",HYPERLINK(DG310,"PCR"))</f>
        <v>-</v>
      </c>
      <c r="DA310" s="665" t="str">
        <f>IF(OR(DH310="-",DH310="",DH310="n/a"),"-",HYPERLINK(DH310,"PP"))</f>
        <v>-</v>
      </c>
      <c r="DB310" s="688" t="str">
        <f>IF(OR(DI310="-",DI310="",DI310="n/a"),"-",HYPERLINK(DI310,"TA"))</f>
        <v>-</v>
      </c>
      <c r="DC310" s="897" t="s">
        <v>11379</v>
      </c>
      <c r="DD310" s="897" t="s">
        <v>11380</v>
      </c>
      <c r="DE310" s="897" t="s">
        <v>11381</v>
      </c>
      <c r="DF310" s="897" t="s">
        <v>33</v>
      </c>
      <c r="DG310" s="897" t="s">
        <v>33</v>
      </c>
      <c r="DH310" s="897" t="s">
        <v>33</v>
      </c>
      <c r="DI310" s="897" t="s">
        <v>33</v>
      </c>
      <c r="DJ310" s="806"/>
    </row>
    <row r="311" spans="1:114" ht="14.1" customHeight="1" x14ac:dyDescent="0.25">
      <c r="A311" s="703">
        <f>ROW()-1</f>
        <v>310</v>
      </c>
      <c r="B311" s="710" t="s">
        <v>5050</v>
      </c>
      <c r="C311" s="711" t="str">
        <f>HYPERLINK(E311,"OP")</f>
        <v>OP</v>
      </c>
      <c r="D311" s="711" t="str">
        <f>HYPERLINK(F311,"Prj")</f>
        <v>Prj</v>
      </c>
      <c r="E311" s="663" t="s">
        <v>7253</v>
      </c>
      <c r="F311" s="422" t="s">
        <v>5891</v>
      </c>
      <c r="G311" s="414" t="s">
        <v>33</v>
      </c>
      <c r="H311" s="414" t="s">
        <v>33</v>
      </c>
      <c r="I311" s="694" t="s">
        <v>33</v>
      </c>
      <c r="J311" s="697" t="s">
        <v>84</v>
      </c>
      <c r="K311" s="727" t="s">
        <v>33</v>
      </c>
      <c r="L311" s="736" t="s">
        <v>153</v>
      </c>
      <c r="M311" s="697" t="s">
        <v>161</v>
      </c>
      <c r="N311" s="736" t="s">
        <v>18</v>
      </c>
      <c r="O311" s="736" t="s">
        <v>30</v>
      </c>
      <c r="P311" s="1080" t="s">
        <v>1419</v>
      </c>
      <c r="Q311" s="1074" t="s">
        <v>33</v>
      </c>
      <c r="R311" s="698" t="s">
        <v>33</v>
      </c>
      <c r="S311" s="1041" t="s">
        <v>33</v>
      </c>
      <c r="T311" s="908" t="s">
        <v>3530</v>
      </c>
      <c r="U311" s="905" t="s">
        <v>13822</v>
      </c>
      <c r="V311" s="905" t="s">
        <v>612</v>
      </c>
      <c r="W311" s="1068" t="s">
        <v>1773</v>
      </c>
      <c r="X311" s="1064">
        <v>37677</v>
      </c>
      <c r="Y311" s="1066">
        <v>38111</v>
      </c>
      <c r="Z311" s="1046">
        <v>2004</v>
      </c>
      <c r="AA311" s="1064">
        <v>38334</v>
      </c>
      <c r="AB311" s="1065">
        <v>39903</v>
      </c>
      <c r="AC311" s="1066">
        <v>40602</v>
      </c>
      <c r="AD311" s="1049">
        <v>0</v>
      </c>
      <c r="AE311" s="746">
        <v>10.15</v>
      </c>
      <c r="AF311" s="744">
        <v>0</v>
      </c>
      <c r="AG311" s="690">
        <v>10.15</v>
      </c>
      <c r="AH311" s="747">
        <v>0.45</v>
      </c>
      <c r="AI311" s="744">
        <v>0</v>
      </c>
      <c r="AJ311" s="1101">
        <v>10.15</v>
      </c>
      <c r="AK311" s="1102">
        <v>10.32683327</v>
      </c>
      <c r="AL311" s="1085">
        <v>33</v>
      </c>
      <c r="AM311" s="632" t="s">
        <v>2423</v>
      </c>
      <c r="AN311" s="632"/>
      <c r="AO311" s="632"/>
      <c r="AP311" s="632"/>
      <c r="AQ311" s="757"/>
      <c r="AR311" s="783" t="s">
        <v>5720</v>
      </c>
      <c r="AS311" s="784">
        <f>AT311+AU311</f>
        <v>4.8</v>
      </c>
      <c r="AT311" s="784">
        <v>4.8</v>
      </c>
      <c r="AU311" s="785">
        <v>0</v>
      </c>
      <c r="AV311" s="806" t="s">
        <v>5721</v>
      </c>
      <c r="AW311" s="697" t="s">
        <v>3531</v>
      </c>
      <c r="AX311" s="697" t="s">
        <v>5051</v>
      </c>
      <c r="AY311" s="823">
        <v>40614</v>
      </c>
      <c r="AZ311" s="736" t="s">
        <v>22</v>
      </c>
      <c r="BA311" s="736" t="s">
        <v>26</v>
      </c>
      <c r="BB311" s="840" t="s">
        <v>26</v>
      </c>
      <c r="BC311" s="841" t="s">
        <v>26</v>
      </c>
      <c r="BD311" s="842" t="s">
        <v>26</v>
      </c>
      <c r="BE311" s="840" t="s">
        <v>26</v>
      </c>
      <c r="BF311" s="841" t="s">
        <v>22</v>
      </c>
      <c r="BG311" s="842" t="s">
        <v>26</v>
      </c>
      <c r="BH311" s="905" t="s">
        <v>4485</v>
      </c>
      <c r="BI311" s="903" t="s">
        <v>10472</v>
      </c>
      <c r="BJ311" s="905" t="s">
        <v>4525</v>
      </c>
      <c r="BK311" s="903" t="s">
        <v>10476</v>
      </c>
      <c r="BL311" s="905" t="s">
        <v>0</v>
      </c>
      <c r="BM311" s="903" t="s">
        <v>0</v>
      </c>
      <c r="BN311" s="905" t="s">
        <v>0</v>
      </c>
      <c r="BO311" s="903" t="s">
        <v>0</v>
      </c>
      <c r="BP311" s="905" t="s">
        <v>0</v>
      </c>
      <c r="BQ311" s="903" t="s">
        <v>0</v>
      </c>
      <c r="BR311" s="909">
        <v>25</v>
      </c>
      <c r="BS311" s="903" t="s">
        <v>4489</v>
      </c>
      <c r="BT311" s="909">
        <v>27</v>
      </c>
      <c r="BU311" s="903" t="s">
        <v>4490</v>
      </c>
      <c r="BV311" s="909">
        <v>73</v>
      </c>
      <c r="BW311" s="903" t="s">
        <v>4534</v>
      </c>
      <c r="BX311" s="909">
        <v>72</v>
      </c>
      <c r="BY311" s="903" t="s">
        <v>4551</v>
      </c>
      <c r="BZ311" s="909">
        <v>33</v>
      </c>
      <c r="CA311" s="903" t="s">
        <v>4498</v>
      </c>
      <c r="CB311" s="340">
        <v>10</v>
      </c>
      <c r="CC311" s="249">
        <f>IF(ISBLANK(AL311),0,1)</f>
        <v>1</v>
      </c>
      <c r="CD311" s="414">
        <f>IF(ISBLANK(AM311),0,1)</f>
        <v>1</v>
      </c>
      <c r="CE311" s="414">
        <f>IF(ISBLANK(AN311),0,1)</f>
        <v>0</v>
      </c>
      <c r="CF311" s="414">
        <f>IF(ISBLANK(AO311),0,1)</f>
        <v>0</v>
      </c>
      <c r="CG311" s="414">
        <f>IF(ISBLANK(AP311),0,1)</f>
        <v>0</v>
      </c>
      <c r="CH311" s="436">
        <f>IF(ISBLANK(AQ311),0,1)</f>
        <v>0</v>
      </c>
      <c r="CI311" s="435">
        <f>IF($W311="Dropped","-",DAYS360(X311,Y311,TRUE)/360)</f>
        <v>1.1916666666666667</v>
      </c>
      <c r="CJ311" s="416">
        <f>IF(OR($W311="Pipeline",$W311="Dropped"),"-",IF(OR($AA311="-",$AA311="n/a"),"-",DAYS360(Y311,AA311,TRUE)/360))</f>
        <v>0.60833333333333328</v>
      </c>
      <c r="CK311" s="416">
        <f>IF(OR($W311="Pipeline",$W311="Dropped"),"-",IF($AC311="-","-",IF(OR($AA311="-",$AA311="n/a"),DAYS360(Y311,AC311,TRUE)/360,DAYS360(AA311,AC311,TRUE)/360)))</f>
        <v>6.208333333333333</v>
      </c>
      <c r="CL311" s="416">
        <f>IF(OR($W311="Pipeline",$W311="Dropped"),"-",IF($AC311="-","-",DAYS360(X311,AC311,TRUE)/360))</f>
        <v>8.0083333333333329</v>
      </c>
      <c r="CM311" s="437">
        <f>IF(OR($W311="Pipeline",$W311="Dropped"),"-",IF($AC311="-","-",DAYS360(AB311,AC311,TRUE)/360))</f>
        <v>1.9111111111111112</v>
      </c>
      <c r="CN311" s="344">
        <f>IF(W311="Closed",IF(AC311="-","-",YEAR(AC311)),"-")</f>
        <v>2011</v>
      </c>
      <c r="CO311" s="344" t="str">
        <f>IF(W311="Closed",IF(OR(BE311="S",BE311="MS",BE311="HS"),"S",IF(OR(BE311="U",BE311="MU",BE311="HU"),"U",IF(OR(BE311="NA",BE311="NR",BE311="NV",BE311="?",BE311="#"),"NR","-"))),"-")</f>
        <v>S</v>
      </c>
      <c r="CP311" s="249">
        <v>17</v>
      </c>
      <c r="CQ311" s="414">
        <v>7</v>
      </c>
      <c r="CR311" s="414">
        <v>2</v>
      </c>
      <c r="CS311" s="414">
        <v>4</v>
      </c>
      <c r="CT311" s="414">
        <v>0</v>
      </c>
      <c r="CU311" s="436">
        <v>1</v>
      </c>
      <c r="CV311" s="432" t="str">
        <f>IF(OR(DC311="-",DC311="",DC311="n/a"),"-",HYPERLINK(DC311,"PAD"))</f>
        <v>PAD</v>
      </c>
      <c r="CW311" s="417" t="str">
        <f>IF(OR(DD311="-",DD311="",DD311="n/a"),"-",HYPERLINK(DD311,"ICR"))</f>
        <v>ICR</v>
      </c>
      <c r="CX311" s="438" t="str">
        <f>IF(OR(DE311="-",DE311="",DE311="n/a"),"-",HYPERLINK(DE311,"IEG"))</f>
        <v>IEG</v>
      </c>
      <c r="CY311" s="687" t="str">
        <f>IF(OR(DF311="-",DF311="",DF311="n/a"),"-",HYPERLINK(DF311,"PPAR"))</f>
        <v>-</v>
      </c>
      <c r="CZ311" s="665" t="str">
        <f>IF(OR(DG311="-",DG311="",DG311="n/a"),"-",HYPERLINK(DG311,"PCR"))</f>
        <v>-</v>
      </c>
      <c r="DA311" s="665" t="str">
        <f>IF(OR(DH311="-",DH311="",DH311="n/a"),"-",HYPERLINK(DH311,"PP"))</f>
        <v>-</v>
      </c>
      <c r="DB311" s="688" t="str">
        <f>IF(OR(DI311="-",DI311="",DI311="n/a"),"-",HYPERLINK(DI311,"TA"))</f>
        <v>-</v>
      </c>
      <c r="DC311" s="897" t="s">
        <v>11382</v>
      </c>
      <c r="DD311" s="897" t="s">
        <v>11383</v>
      </c>
      <c r="DE311" s="897" t="s">
        <v>11384</v>
      </c>
      <c r="DF311" s="897" t="s">
        <v>33</v>
      </c>
      <c r="DG311" s="897" t="s">
        <v>33</v>
      </c>
      <c r="DH311" s="897" t="s">
        <v>33</v>
      </c>
      <c r="DI311" s="897" t="s">
        <v>33</v>
      </c>
      <c r="DJ311" s="734"/>
    </row>
    <row r="312" spans="1:114" ht="14.1" customHeight="1" x14ac:dyDescent="0.25">
      <c r="A312" s="702">
        <f>ROW()-1</f>
        <v>311</v>
      </c>
      <c r="B312" s="710" t="s">
        <v>5052</v>
      </c>
      <c r="C312" s="711" t="str">
        <f>HYPERLINK(E312,"OP")</f>
        <v>OP</v>
      </c>
      <c r="D312" s="711" t="str">
        <f>HYPERLINK(F312,"Prj")</f>
        <v>Prj</v>
      </c>
      <c r="E312" s="663" t="s">
        <v>7254</v>
      </c>
      <c r="F312" s="422" t="s">
        <v>5892</v>
      </c>
      <c r="G312" s="414" t="s">
        <v>33</v>
      </c>
      <c r="H312" s="414" t="s">
        <v>33</v>
      </c>
      <c r="I312" s="694" t="s">
        <v>33</v>
      </c>
      <c r="J312" s="697" t="s">
        <v>5053</v>
      </c>
      <c r="K312" s="727" t="s">
        <v>33</v>
      </c>
      <c r="L312" s="736" t="s">
        <v>16</v>
      </c>
      <c r="M312" s="697" t="s">
        <v>115</v>
      </c>
      <c r="N312" s="736" t="s">
        <v>18</v>
      </c>
      <c r="O312" s="736" t="s">
        <v>30</v>
      </c>
      <c r="P312" s="1080" t="s">
        <v>1419</v>
      </c>
      <c r="Q312" s="1074" t="s">
        <v>33</v>
      </c>
      <c r="R312" s="698" t="s">
        <v>33</v>
      </c>
      <c r="S312" s="1041" t="s">
        <v>33</v>
      </c>
      <c r="T312" s="908" t="s">
        <v>3713</v>
      </c>
      <c r="U312" s="905" t="s">
        <v>579</v>
      </c>
      <c r="V312" s="905" t="s">
        <v>612</v>
      </c>
      <c r="W312" s="1068" t="s">
        <v>1773</v>
      </c>
      <c r="X312" s="1064">
        <v>36081</v>
      </c>
      <c r="Y312" s="1066">
        <v>36496</v>
      </c>
      <c r="Z312" s="1046">
        <v>2000</v>
      </c>
      <c r="AA312" s="1064">
        <v>36606</v>
      </c>
      <c r="AB312" s="1065">
        <v>38352</v>
      </c>
      <c r="AC312" s="1066">
        <v>39447</v>
      </c>
      <c r="AD312" s="1049">
        <v>0</v>
      </c>
      <c r="AE312" s="746">
        <v>41.2</v>
      </c>
      <c r="AF312" s="744">
        <v>0</v>
      </c>
      <c r="AG312" s="690">
        <v>41.2</v>
      </c>
      <c r="AH312" s="747" t="s">
        <v>33</v>
      </c>
      <c r="AI312" s="744">
        <v>0</v>
      </c>
      <c r="AJ312" s="1101">
        <v>40.368630949999996</v>
      </c>
      <c r="AK312" s="1102">
        <v>42.112827439999997</v>
      </c>
      <c r="AL312" s="1085" t="s">
        <v>2712</v>
      </c>
      <c r="AM312" s="632" t="s">
        <v>2435</v>
      </c>
      <c r="AN312" s="632"/>
      <c r="AO312" s="632"/>
      <c r="AP312" s="632"/>
      <c r="AQ312" s="757"/>
      <c r="AR312" s="783" t="s">
        <v>5722</v>
      </c>
      <c r="AS312" s="784">
        <f>AT312+AU312</f>
        <v>5.6</v>
      </c>
      <c r="AT312" s="784">
        <v>5.6</v>
      </c>
      <c r="AU312" s="785">
        <v>0</v>
      </c>
      <c r="AV312" s="806" t="s">
        <v>5723</v>
      </c>
      <c r="AW312" s="697" t="s">
        <v>5054</v>
      </c>
      <c r="AX312" s="697" t="s">
        <v>5055</v>
      </c>
      <c r="AY312" s="823">
        <v>39442</v>
      </c>
      <c r="AZ312" s="736" t="s">
        <v>26</v>
      </c>
      <c r="BA312" s="736" t="s">
        <v>26</v>
      </c>
      <c r="BB312" s="840" t="s">
        <v>26</v>
      </c>
      <c r="BC312" s="841" t="s">
        <v>82</v>
      </c>
      <c r="BD312" s="842" t="s">
        <v>26</v>
      </c>
      <c r="BE312" s="840" t="s">
        <v>45</v>
      </c>
      <c r="BF312" s="841" t="s">
        <v>45</v>
      </c>
      <c r="BG312" s="842" t="s">
        <v>45</v>
      </c>
      <c r="BH312" s="905" t="s">
        <v>4485</v>
      </c>
      <c r="BI312" s="903" t="s">
        <v>10472</v>
      </c>
      <c r="BJ312" s="905" t="s">
        <v>0</v>
      </c>
      <c r="BK312" s="903" t="s">
        <v>0</v>
      </c>
      <c r="BL312" s="905" t="s">
        <v>0</v>
      </c>
      <c r="BM312" s="903" t="s">
        <v>0</v>
      </c>
      <c r="BN312" s="905" t="s">
        <v>0</v>
      </c>
      <c r="BO312" s="903" t="s">
        <v>0</v>
      </c>
      <c r="BP312" s="905" t="s">
        <v>0</v>
      </c>
      <c r="BQ312" s="903" t="s">
        <v>0</v>
      </c>
      <c r="BR312" s="909">
        <v>29</v>
      </c>
      <c r="BS312" s="903" t="s">
        <v>4497</v>
      </c>
      <c r="BT312" s="909">
        <v>25</v>
      </c>
      <c r="BU312" s="903" t="s">
        <v>4489</v>
      </c>
      <c r="BV312" s="909">
        <v>30</v>
      </c>
      <c r="BW312" s="903" t="s">
        <v>4501</v>
      </c>
      <c r="BX312" s="905" t="s">
        <v>0</v>
      </c>
      <c r="BY312" s="903" t="s">
        <v>4492</v>
      </c>
      <c r="BZ312" s="905" t="s">
        <v>0</v>
      </c>
      <c r="CA312" s="903" t="s">
        <v>4492</v>
      </c>
      <c r="CB312" s="340">
        <v>10</v>
      </c>
      <c r="CC312" s="249">
        <f>IF(ISBLANK(AL312),0,1)</f>
        <v>1</v>
      </c>
      <c r="CD312" s="414">
        <f>IF(ISBLANK(AM312),0,1)</f>
        <v>1</v>
      </c>
      <c r="CE312" s="414">
        <f>IF(ISBLANK(AN312),0,1)</f>
        <v>0</v>
      </c>
      <c r="CF312" s="414">
        <f>IF(ISBLANK(AO312),0,1)</f>
        <v>0</v>
      </c>
      <c r="CG312" s="414">
        <f>IF(ISBLANK(AP312),0,1)</f>
        <v>0</v>
      </c>
      <c r="CH312" s="436">
        <f>IF(ISBLANK(AQ312),0,1)</f>
        <v>0</v>
      </c>
      <c r="CI312" s="435">
        <f>IF($W312="Dropped","-",DAYS360(X312,Y312,TRUE)/360)</f>
        <v>1.1361111111111111</v>
      </c>
      <c r="CJ312" s="416">
        <f>IF(OR($W312="Pipeline",$W312="Dropped"),"-",IF(OR($AA312="-",$AA312="n/a"),"-",DAYS360(Y312,AA312,TRUE)/360))</f>
        <v>0.30277777777777776</v>
      </c>
      <c r="CK312" s="416">
        <f>IF(OR($W312="Pipeline",$W312="Dropped"),"-",IF($AC312="-","-",IF(OR($AA312="-",$AA312="n/a"),DAYS360(Y312,AC312,TRUE)/360,DAYS360(AA312,AC312,TRUE)/360)))</f>
        <v>7.7750000000000004</v>
      </c>
      <c r="CL312" s="416">
        <f>IF(OR($W312="Pipeline",$W312="Dropped"),"-",IF($AC312="-","-",DAYS360(X312,AC312,TRUE)/360))</f>
        <v>9.2138888888888886</v>
      </c>
      <c r="CM312" s="437">
        <f>IF(OR($W312="Pipeline",$W312="Dropped"),"-",IF($AC312="-","-",DAYS360(AB312,AC312,TRUE)/360))</f>
        <v>3</v>
      </c>
      <c r="CN312" s="344">
        <f>IF(W312="Closed",IF(AC312="-","-",YEAR(AC312)),"-")</f>
        <v>2007</v>
      </c>
      <c r="CO312" s="344" t="str">
        <f>IF(W312="Closed",IF(OR(BE312="S",BE312="MS",BE312="HS"),"S",IF(OR(BE312="U",BE312="MU",BE312="HU"),"U",IF(OR(BE312="NA",BE312="NR",BE312="NV",BE312="?",BE312="#"),"NR","-"))),"-")</f>
        <v>U</v>
      </c>
      <c r="CP312" s="249">
        <v>11</v>
      </c>
      <c r="CQ312" s="414">
        <v>5</v>
      </c>
      <c r="CR312" s="414">
        <v>3</v>
      </c>
      <c r="CS312" s="414">
        <v>4</v>
      </c>
      <c r="CT312" s="414">
        <v>0</v>
      </c>
      <c r="CU312" s="436">
        <v>0</v>
      </c>
      <c r="CV312" s="432" t="str">
        <f>IF(OR(DC312="-",DC312="",DC312="n/a"),"-",HYPERLINK(DC312,"PAD"))</f>
        <v>PAD</v>
      </c>
      <c r="CW312" s="417" t="str">
        <f>IF(OR(DD312="-",DD312="",DD312="n/a"),"-",HYPERLINK(DD312,"ICR"))</f>
        <v>ICR</v>
      </c>
      <c r="CX312" s="438" t="str">
        <f>IF(OR(DE312="-",DE312="",DE312="n/a"),"-",HYPERLINK(DE312,"IEG"))</f>
        <v>IEG</v>
      </c>
      <c r="CY312" s="687" t="str">
        <f>IF(OR(DF312="-",DF312="",DF312="n/a"),"-",HYPERLINK(DF312,"PPAR"))</f>
        <v>PPAR</v>
      </c>
      <c r="CZ312" s="665" t="str">
        <f>IF(OR(DG312="-",DG312="",DG312="n/a"),"-",HYPERLINK(DG312,"PCR"))</f>
        <v>-</v>
      </c>
      <c r="DA312" s="665" t="str">
        <f>IF(OR(DH312="-",DH312="",DH312="n/a"),"-",HYPERLINK(DH312,"PP"))</f>
        <v>-</v>
      </c>
      <c r="DB312" s="688" t="str">
        <f>IF(OR(DI312="-",DI312="",DI312="n/a"),"-",HYPERLINK(DI312,"TA"))</f>
        <v>-</v>
      </c>
      <c r="DC312" s="897" t="s">
        <v>11385</v>
      </c>
      <c r="DD312" s="897" t="s">
        <v>11386</v>
      </c>
      <c r="DE312" s="897" t="s">
        <v>11387</v>
      </c>
      <c r="DF312" s="897" t="s">
        <v>11388</v>
      </c>
      <c r="DG312" s="897" t="s">
        <v>33</v>
      </c>
      <c r="DH312" s="897" t="s">
        <v>33</v>
      </c>
      <c r="DI312" s="897" t="s">
        <v>33</v>
      </c>
      <c r="DJ312" s="734"/>
    </row>
    <row r="313" spans="1:114" ht="14.1" customHeight="1" x14ac:dyDescent="0.25">
      <c r="A313" s="702">
        <f>ROW()-1</f>
        <v>312</v>
      </c>
      <c r="B313" s="710" t="s">
        <v>986</v>
      </c>
      <c r="C313" s="711" t="str">
        <f>HYPERLINK(E313,"OP")</f>
        <v>OP</v>
      </c>
      <c r="D313" s="711" t="str">
        <f>HYPERLINK(F313,"Prj")</f>
        <v>Prj</v>
      </c>
      <c r="E313" s="704" t="s">
        <v>6258</v>
      </c>
      <c r="F313" s="415" t="s">
        <v>6259</v>
      </c>
      <c r="G313" s="414" t="s">
        <v>33</v>
      </c>
      <c r="H313" s="414" t="s">
        <v>33</v>
      </c>
      <c r="I313" s="694" t="s">
        <v>33</v>
      </c>
      <c r="J313" s="686" t="s">
        <v>987</v>
      </c>
      <c r="K313" s="199" t="s">
        <v>33</v>
      </c>
      <c r="L313" s="693" t="s">
        <v>16</v>
      </c>
      <c r="M313" s="696" t="s">
        <v>606</v>
      </c>
      <c r="N313" s="732" t="s">
        <v>18</v>
      </c>
      <c r="O313" s="732" t="s">
        <v>30</v>
      </c>
      <c r="P313" s="1080" t="s">
        <v>1763</v>
      </c>
      <c r="Q313" s="1074" t="s">
        <v>33</v>
      </c>
      <c r="R313" s="698" t="s">
        <v>33</v>
      </c>
      <c r="S313" s="1041" t="s">
        <v>33</v>
      </c>
      <c r="T313" s="908" t="s">
        <v>3597</v>
      </c>
      <c r="U313" s="905" t="s">
        <v>582</v>
      </c>
      <c r="V313" s="905" t="s">
        <v>1775</v>
      </c>
      <c r="W313" s="1068" t="s">
        <v>1773</v>
      </c>
      <c r="X313" s="1064">
        <v>37273</v>
      </c>
      <c r="Y313" s="1066">
        <v>37819</v>
      </c>
      <c r="Z313" s="1046">
        <v>2004</v>
      </c>
      <c r="AA313" s="1064">
        <v>37949</v>
      </c>
      <c r="AB313" s="1065">
        <v>39447</v>
      </c>
      <c r="AC313" s="1066">
        <v>39994</v>
      </c>
      <c r="AD313" s="638">
        <v>0</v>
      </c>
      <c r="AE313" s="639">
        <v>30</v>
      </c>
      <c r="AF313" s="744">
        <v>0</v>
      </c>
      <c r="AG313" s="690">
        <v>30</v>
      </c>
      <c r="AH313" s="747">
        <v>142.82</v>
      </c>
      <c r="AI313" s="744">
        <v>0</v>
      </c>
      <c r="AJ313" s="1099">
        <v>30</v>
      </c>
      <c r="AK313" s="1100">
        <v>31.637751959999999</v>
      </c>
      <c r="AL313" s="646"/>
      <c r="AM313" s="647"/>
      <c r="AN313" s="647">
        <v>2</v>
      </c>
      <c r="AO313" s="647"/>
      <c r="AP313" s="647"/>
      <c r="AQ313" s="648"/>
      <c r="AR313" s="779" t="s">
        <v>4229</v>
      </c>
      <c r="AS313" s="781">
        <f>AT313+AU313</f>
        <v>27.799999999999997</v>
      </c>
      <c r="AT313" s="649">
        <v>20.399999999999999</v>
      </c>
      <c r="AU313" s="650">
        <v>7.4</v>
      </c>
      <c r="AV313" s="686" t="s">
        <v>4230</v>
      </c>
      <c r="AW313" s="686" t="s">
        <v>1922</v>
      </c>
      <c r="AX313" s="686" t="s">
        <v>2204</v>
      </c>
      <c r="AY313" s="819">
        <v>39988</v>
      </c>
      <c r="AZ313" s="721" t="s">
        <v>26</v>
      </c>
      <c r="BA313" s="721" t="s">
        <v>22</v>
      </c>
      <c r="BB313" s="625" t="s">
        <v>26</v>
      </c>
      <c r="BC313" s="626" t="s">
        <v>26</v>
      </c>
      <c r="BD313" s="633" t="s">
        <v>22</v>
      </c>
      <c r="BE313" s="625" t="s">
        <v>45</v>
      </c>
      <c r="BF313" s="626" t="s">
        <v>22</v>
      </c>
      <c r="BG313" s="633" t="s">
        <v>45</v>
      </c>
      <c r="BH313" s="905" t="s">
        <v>4503</v>
      </c>
      <c r="BI313" s="903" t="s">
        <v>4703</v>
      </c>
      <c r="BJ313" s="905" t="s">
        <v>4504</v>
      </c>
      <c r="BK313" s="903" t="s">
        <v>10473</v>
      </c>
      <c r="BL313" s="905" t="s">
        <v>4485</v>
      </c>
      <c r="BM313" s="903" t="s">
        <v>10472</v>
      </c>
      <c r="BN313" s="905" t="s">
        <v>0</v>
      </c>
      <c r="BO313" s="903" t="s">
        <v>0</v>
      </c>
      <c r="BP313" s="905" t="s">
        <v>0</v>
      </c>
      <c r="BQ313" s="903" t="s">
        <v>0</v>
      </c>
      <c r="BR313" s="909">
        <v>65</v>
      </c>
      <c r="BS313" s="903" t="s">
        <v>4509</v>
      </c>
      <c r="BT313" s="909">
        <v>78</v>
      </c>
      <c r="BU313" s="903" t="s">
        <v>4511</v>
      </c>
      <c r="BV313" s="909">
        <v>59</v>
      </c>
      <c r="BW313" s="903" t="s">
        <v>4510</v>
      </c>
      <c r="BX313" s="909">
        <v>57</v>
      </c>
      <c r="BY313" s="903" t="s">
        <v>4527</v>
      </c>
      <c r="BZ313" s="909">
        <v>25</v>
      </c>
      <c r="CA313" s="903" t="s">
        <v>4489</v>
      </c>
      <c r="CB313" s="340">
        <v>50</v>
      </c>
      <c r="CC313" s="249">
        <f>IF(ISBLANK(AL313),0,1)</f>
        <v>0</v>
      </c>
      <c r="CD313" s="414">
        <f>IF(ISBLANK(AM313),0,1)</f>
        <v>0</v>
      </c>
      <c r="CE313" s="414">
        <f>IF(ISBLANK(AN313),0,1)</f>
        <v>1</v>
      </c>
      <c r="CF313" s="414">
        <f>IF(ISBLANK(AO313),0,1)</f>
        <v>0</v>
      </c>
      <c r="CG313" s="414">
        <f>IF(ISBLANK(AP313),0,1)</f>
        <v>0</v>
      </c>
      <c r="CH313" s="436">
        <f>IF(ISBLANK(AQ313),0,1)</f>
        <v>0</v>
      </c>
      <c r="CI313" s="435">
        <f>IF($W313="Dropped","-",DAYS360(X313,Y313,TRUE)/360)</f>
        <v>1.5</v>
      </c>
      <c r="CJ313" s="416">
        <f>IF(OR($W313="Pipeline",$W313="Dropped"),"-",IF(OR($AA313="-",$AA313="n/a"),"-",DAYS360(Y313,AA313,TRUE)/360))</f>
        <v>0.3527777777777778</v>
      </c>
      <c r="CK313" s="416">
        <f>IF(OR($W313="Pipeline",$W313="Dropped"),"-",IF($AC313="-","-",IF(OR($AA313="-",$AA313="n/a"),DAYS360(Y313,AC313,TRUE)/360,DAYS360(AA313,AC313,TRUE)/360)))</f>
        <v>5.6</v>
      </c>
      <c r="CL313" s="416">
        <f>IF(OR($W313="Pipeline",$W313="Dropped"),"-",IF($AC313="-","-",DAYS360(X313,AC313,TRUE)/360))</f>
        <v>7.4527777777777775</v>
      </c>
      <c r="CM313" s="437">
        <f>IF(OR($W313="Pipeline",$W313="Dropped"),"-",IF($AC313="-","-",DAYS360(AB313,AC313,TRUE)/360))</f>
        <v>1.5</v>
      </c>
      <c r="CN313" s="344">
        <f>IF(W313="Closed",IF(AC313="-","-",YEAR(AC313)),"-")</f>
        <v>2009</v>
      </c>
      <c r="CO313" s="344" t="str">
        <f>IF(W313="Closed",IF(OR(BE313="S",BE313="MS",BE313="HS"),"S",IF(OR(BE313="U",BE313="MU",BE313="HU"),"U",IF(OR(BE313="NA",BE313="NR",BE313="NV",BE313="?",BE313="#"),"NR","-"))),"-")</f>
        <v>U</v>
      </c>
      <c r="CP313" s="249">
        <v>1</v>
      </c>
      <c r="CQ313" s="414">
        <v>0</v>
      </c>
      <c r="CR313" s="414">
        <v>1</v>
      </c>
      <c r="CS313" s="414">
        <v>0</v>
      </c>
      <c r="CT313" s="414">
        <v>0</v>
      </c>
      <c r="CU313" s="436">
        <v>0</v>
      </c>
      <c r="CV313" s="432" t="str">
        <f>IF(OR(DC313="-",DC313="",DC313="n/a"),"-",HYPERLINK(DC313,"PAD"))</f>
        <v>PAD</v>
      </c>
      <c r="CW313" s="417" t="str">
        <f>IF(OR(DD313="-",DD313="",DD313="n/a"),"-",HYPERLINK(DD313,"ICR"))</f>
        <v>ICR</v>
      </c>
      <c r="CX313" s="438" t="str">
        <f>IF(OR(DE313="-",DE313="",DE313="n/a"),"-",HYPERLINK(DE313,"IEG"))</f>
        <v>IEG</v>
      </c>
      <c r="CY313" s="687" t="str">
        <f>IF(OR(DF313="-",DF313="",DF313="n/a"),"-",HYPERLINK(DF313,"PPAR"))</f>
        <v>-</v>
      </c>
      <c r="CZ313" s="665" t="str">
        <f>IF(OR(DG313="-",DG313="",DG313="n/a"),"-",HYPERLINK(DG313,"PCR"))</f>
        <v>-</v>
      </c>
      <c r="DA313" s="665" t="str">
        <f>IF(OR(DH313="-",DH313="",DH313="n/a"),"-",HYPERLINK(DH313,"PP"))</f>
        <v>-</v>
      </c>
      <c r="DB313" s="688" t="str">
        <f>IF(OR(DI313="-",DI313="",DI313="n/a"),"-",HYPERLINK(DI313,"TA"))</f>
        <v>-</v>
      </c>
      <c r="DC313" s="897" t="s">
        <v>11389</v>
      </c>
      <c r="DD313" s="897" t="s">
        <v>11390</v>
      </c>
      <c r="DE313" s="897" t="s">
        <v>11391</v>
      </c>
      <c r="DF313" s="897" t="s">
        <v>33</v>
      </c>
      <c r="DG313" s="897" t="s">
        <v>33</v>
      </c>
      <c r="DH313" s="897" t="s">
        <v>33</v>
      </c>
      <c r="DI313" s="897" t="s">
        <v>33</v>
      </c>
      <c r="DJ313" s="734"/>
    </row>
    <row r="314" spans="1:114" ht="14.1" customHeight="1" x14ac:dyDescent="0.25">
      <c r="A314" s="703">
        <f>ROW()-1</f>
        <v>313</v>
      </c>
      <c r="B314" s="710" t="s">
        <v>5056</v>
      </c>
      <c r="C314" s="711" t="str">
        <f>HYPERLINK(E314,"OP")</f>
        <v>OP</v>
      </c>
      <c r="D314" s="711" t="str">
        <f>HYPERLINK(F314,"Prj")</f>
        <v>Prj</v>
      </c>
      <c r="E314" s="663" t="s">
        <v>7255</v>
      </c>
      <c r="F314" s="422" t="s">
        <v>5893</v>
      </c>
      <c r="G314" s="414" t="s">
        <v>33</v>
      </c>
      <c r="H314" s="414" t="s">
        <v>33</v>
      </c>
      <c r="I314" s="694" t="s">
        <v>33</v>
      </c>
      <c r="J314" s="697" t="s">
        <v>5057</v>
      </c>
      <c r="K314" s="727" t="s">
        <v>33</v>
      </c>
      <c r="L314" s="736" t="s">
        <v>193</v>
      </c>
      <c r="M314" s="697" t="s">
        <v>366</v>
      </c>
      <c r="N314" s="736" t="s">
        <v>18</v>
      </c>
      <c r="O314" s="736" t="s">
        <v>71</v>
      </c>
      <c r="P314" s="1080" t="s">
        <v>1419</v>
      </c>
      <c r="Q314" s="1074" t="s">
        <v>33</v>
      </c>
      <c r="R314" s="698" t="s">
        <v>33</v>
      </c>
      <c r="S314" s="1041" t="s">
        <v>33</v>
      </c>
      <c r="T314" s="908" t="s">
        <v>3174</v>
      </c>
      <c r="U314" s="905" t="s">
        <v>576</v>
      </c>
      <c r="V314" s="905" t="s">
        <v>612</v>
      </c>
      <c r="W314" s="1068" t="s">
        <v>1773</v>
      </c>
      <c r="X314" s="1064">
        <v>36102</v>
      </c>
      <c r="Y314" s="1066">
        <v>36326</v>
      </c>
      <c r="Z314" s="1046">
        <v>1999</v>
      </c>
      <c r="AA314" s="1064">
        <v>36509</v>
      </c>
      <c r="AB314" s="1065">
        <v>38533</v>
      </c>
      <c r="AC314" s="1066">
        <v>39232</v>
      </c>
      <c r="AD314" s="1049">
        <v>0</v>
      </c>
      <c r="AE314" s="746">
        <v>32</v>
      </c>
      <c r="AF314" s="744">
        <v>0</v>
      </c>
      <c r="AG314" s="690">
        <v>32</v>
      </c>
      <c r="AH314" s="747" t="s">
        <v>33</v>
      </c>
      <c r="AI314" s="744">
        <v>0</v>
      </c>
      <c r="AJ314" s="1101">
        <v>30.173924599999999</v>
      </c>
      <c r="AK314" s="1102">
        <v>30.51943872</v>
      </c>
      <c r="AL314" s="1085">
        <v>32</v>
      </c>
      <c r="AM314" s="632" t="s">
        <v>5676</v>
      </c>
      <c r="AN314" s="632"/>
      <c r="AO314" s="632"/>
      <c r="AP314" s="632"/>
      <c r="AQ314" s="757"/>
      <c r="AR314" s="783" t="s">
        <v>5724</v>
      </c>
      <c r="AS314" s="784">
        <f>AT314+AU314</f>
        <v>23.2</v>
      </c>
      <c r="AT314" s="784">
        <v>23.2</v>
      </c>
      <c r="AU314" s="785">
        <v>0</v>
      </c>
      <c r="AV314" s="806" t="s">
        <v>5725</v>
      </c>
      <c r="AW314" s="697" t="s">
        <v>4904</v>
      </c>
      <c r="AX314" s="697" t="s">
        <v>5058</v>
      </c>
      <c r="AY314" s="823">
        <v>39258</v>
      </c>
      <c r="AZ314" s="736" t="s">
        <v>112</v>
      </c>
      <c r="BA314" s="736" t="s">
        <v>112</v>
      </c>
      <c r="BB314" s="840" t="s">
        <v>45</v>
      </c>
      <c r="BC314" s="841" t="s">
        <v>22</v>
      </c>
      <c r="BD314" s="842" t="s">
        <v>45</v>
      </c>
      <c r="BE314" s="840" t="s">
        <v>112</v>
      </c>
      <c r="BF314" s="841" t="s">
        <v>45</v>
      </c>
      <c r="BG314" s="842" t="s">
        <v>112</v>
      </c>
      <c r="BH314" s="905" t="s">
        <v>4485</v>
      </c>
      <c r="BI314" s="903" t="s">
        <v>10472</v>
      </c>
      <c r="BJ314" s="905" t="s">
        <v>0</v>
      </c>
      <c r="BK314" s="903" t="s">
        <v>0</v>
      </c>
      <c r="BL314" s="905" t="s">
        <v>0</v>
      </c>
      <c r="BM314" s="903" t="s">
        <v>0</v>
      </c>
      <c r="BN314" s="905" t="s">
        <v>0</v>
      </c>
      <c r="BO314" s="903" t="s">
        <v>0</v>
      </c>
      <c r="BP314" s="905" t="s">
        <v>0</v>
      </c>
      <c r="BQ314" s="903" t="s">
        <v>0</v>
      </c>
      <c r="BR314" s="909">
        <v>25</v>
      </c>
      <c r="BS314" s="903" t="s">
        <v>4489</v>
      </c>
      <c r="BT314" s="909">
        <v>27</v>
      </c>
      <c r="BU314" s="903" t="s">
        <v>4490</v>
      </c>
      <c r="BV314" s="909">
        <v>29</v>
      </c>
      <c r="BW314" s="903" t="s">
        <v>4497</v>
      </c>
      <c r="BX314" s="909">
        <v>33</v>
      </c>
      <c r="BY314" s="903" t="s">
        <v>4498</v>
      </c>
      <c r="BZ314" s="905" t="s">
        <v>0</v>
      </c>
      <c r="CA314" s="903" t="s">
        <v>4492</v>
      </c>
      <c r="CB314" s="340">
        <v>10</v>
      </c>
      <c r="CC314" s="249">
        <f>IF(ISBLANK(AL314),0,1)</f>
        <v>1</v>
      </c>
      <c r="CD314" s="414">
        <f>IF(ISBLANK(AM314),0,1)</f>
        <v>1</v>
      </c>
      <c r="CE314" s="414">
        <f>IF(ISBLANK(AN314),0,1)</f>
        <v>0</v>
      </c>
      <c r="CF314" s="414">
        <f>IF(ISBLANK(AO314),0,1)</f>
        <v>0</v>
      </c>
      <c r="CG314" s="414">
        <f>IF(ISBLANK(AP314),0,1)</f>
        <v>0</v>
      </c>
      <c r="CH314" s="436">
        <f>IF(ISBLANK(AQ314),0,1)</f>
        <v>0</v>
      </c>
      <c r="CI314" s="435">
        <f>IF($W314="Dropped","-",DAYS360(X314,Y314,TRUE)/360)</f>
        <v>0.6166666666666667</v>
      </c>
      <c r="CJ314" s="416">
        <f>IF(OR($W314="Pipeline",$W314="Dropped"),"-",IF(OR($AA314="-",$AA314="n/a"),"-",DAYS360(Y314,AA314,TRUE)/360))</f>
        <v>0.5</v>
      </c>
      <c r="CK314" s="416">
        <f>IF(OR($W314="Pipeline",$W314="Dropped"),"-",IF($AC314="-","-",IF(OR($AA314="-",$AA314="n/a"),DAYS360(Y314,AC314,TRUE)/360,DAYS360(AA314,AC314,TRUE)/360)))</f>
        <v>7.458333333333333</v>
      </c>
      <c r="CL314" s="416">
        <f>IF(OR($W314="Pipeline",$W314="Dropped"),"-",IF($AC314="-","-",DAYS360(X314,AC314,TRUE)/360))</f>
        <v>8.5749999999999993</v>
      </c>
      <c r="CM314" s="437">
        <f>IF(OR($W314="Pipeline",$W314="Dropped"),"-",IF($AC314="-","-",DAYS360(AB314,AC314,TRUE)/360))</f>
        <v>1.9166666666666667</v>
      </c>
      <c r="CN314" s="344">
        <f>IF(W314="Closed",IF(AC314="-","-",YEAR(AC314)),"-")</f>
        <v>2007</v>
      </c>
      <c r="CO314" s="344" t="str">
        <f>IF(W314="Closed",IF(OR(BE314="S",BE314="MS",BE314="HS"),"S",IF(OR(BE314="U",BE314="MU",BE314="HU"),"U",IF(OR(BE314="NA",BE314="NR",BE314="NV",BE314="?",BE314="#"),"NR","-"))),"-")</f>
        <v>U</v>
      </c>
      <c r="CP314" s="249">
        <v>5</v>
      </c>
      <c r="CQ314" s="414">
        <v>4</v>
      </c>
      <c r="CR314" s="414">
        <v>1</v>
      </c>
      <c r="CS314" s="414">
        <v>5</v>
      </c>
      <c r="CT314" s="414">
        <v>0</v>
      </c>
      <c r="CU314" s="436">
        <v>0</v>
      </c>
      <c r="CV314" s="432" t="str">
        <f>IF(OR(DC314="-",DC314="",DC314="n/a"),"-",HYPERLINK(DC314,"PAD"))</f>
        <v>PAD</v>
      </c>
      <c r="CW314" s="417" t="str">
        <f>IF(OR(DD314="-",DD314="",DD314="n/a"),"-",HYPERLINK(DD314,"ICR"))</f>
        <v>ICR</v>
      </c>
      <c r="CX314" s="438" t="str">
        <f>IF(OR(DE314="-",DE314="",DE314="n/a"),"-",HYPERLINK(DE314,"IEG"))</f>
        <v>IEG</v>
      </c>
      <c r="CY314" s="687" t="str">
        <f>IF(OR(DF314="-",DF314="",DF314="n/a"),"-",HYPERLINK(DF314,"PPAR"))</f>
        <v>-</v>
      </c>
      <c r="CZ314" s="665" t="str">
        <f>IF(OR(DG314="-",DG314="",DG314="n/a"),"-",HYPERLINK(DG314,"PCR"))</f>
        <v>-</v>
      </c>
      <c r="DA314" s="665" t="str">
        <f>IF(OR(DH314="-",DH314="",DH314="n/a"),"-",HYPERLINK(DH314,"PP"))</f>
        <v>-</v>
      </c>
      <c r="DB314" s="688" t="str">
        <f>IF(OR(DI314="-",DI314="",DI314="n/a"),"-",HYPERLINK(DI314,"TA"))</f>
        <v>-</v>
      </c>
      <c r="DC314" s="897" t="s">
        <v>11392</v>
      </c>
      <c r="DD314" s="897" t="s">
        <v>11393</v>
      </c>
      <c r="DE314" s="897" t="s">
        <v>11394</v>
      </c>
      <c r="DF314" s="897" t="s">
        <v>33</v>
      </c>
      <c r="DG314" s="897" t="s">
        <v>33</v>
      </c>
      <c r="DH314" s="897" t="s">
        <v>33</v>
      </c>
      <c r="DI314" s="897" t="s">
        <v>33</v>
      </c>
      <c r="DJ314" s="734"/>
    </row>
    <row r="315" spans="1:114" ht="14.1" customHeight="1" x14ac:dyDescent="0.25">
      <c r="A315" s="702">
        <f>ROW()-1</f>
        <v>314</v>
      </c>
      <c r="B315" s="710" t="s">
        <v>5059</v>
      </c>
      <c r="C315" s="711" t="str">
        <f>HYPERLINK(E315,"OP")</f>
        <v>OP</v>
      </c>
      <c r="D315" s="711" t="str">
        <f>HYPERLINK(F315,"Prj")</f>
        <v>Prj</v>
      </c>
      <c r="E315" s="663" t="s">
        <v>7256</v>
      </c>
      <c r="F315" s="422" t="s">
        <v>5894</v>
      </c>
      <c r="G315" s="414" t="s">
        <v>33</v>
      </c>
      <c r="H315" s="414" t="s">
        <v>33</v>
      </c>
      <c r="I315" s="694" t="s">
        <v>33</v>
      </c>
      <c r="J315" s="697" t="s">
        <v>5060</v>
      </c>
      <c r="K315" s="727" t="s">
        <v>33</v>
      </c>
      <c r="L315" s="736" t="s">
        <v>16</v>
      </c>
      <c r="M315" s="697" t="s">
        <v>24</v>
      </c>
      <c r="N315" s="736" t="s">
        <v>18</v>
      </c>
      <c r="O315" s="736" t="s">
        <v>30</v>
      </c>
      <c r="P315" s="1080" t="s">
        <v>1419</v>
      </c>
      <c r="Q315" s="1074" t="s">
        <v>33</v>
      </c>
      <c r="R315" s="698" t="s">
        <v>33</v>
      </c>
      <c r="S315" s="1041" t="s">
        <v>33</v>
      </c>
      <c r="T315" s="908" t="s">
        <v>5061</v>
      </c>
      <c r="U315" s="905" t="s">
        <v>582</v>
      </c>
      <c r="V315" s="905" t="s">
        <v>612</v>
      </c>
      <c r="W315" s="1068" t="s">
        <v>1773</v>
      </c>
      <c r="X315" s="1064">
        <v>36171</v>
      </c>
      <c r="Y315" s="1066">
        <v>36552</v>
      </c>
      <c r="Z315" s="1046">
        <v>2000</v>
      </c>
      <c r="AA315" s="1064">
        <v>36790</v>
      </c>
      <c r="AB315" s="1065">
        <v>38533</v>
      </c>
      <c r="AC315" s="1066">
        <v>38533</v>
      </c>
      <c r="AD315" s="1049">
        <v>0</v>
      </c>
      <c r="AE315" s="746">
        <v>17.5</v>
      </c>
      <c r="AF315" s="744">
        <v>0</v>
      </c>
      <c r="AG315" s="690">
        <v>17.5</v>
      </c>
      <c r="AH315" s="747" t="s">
        <v>33</v>
      </c>
      <c r="AI315" s="744">
        <v>0</v>
      </c>
      <c r="AJ315" s="1101">
        <v>17.5</v>
      </c>
      <c r="AK315" s="1102">
        <v>17.528142290000002</v>
      </c>
      <c r="AL315" s="1085">
        <v>33</v>
      </c>
      <c r="AM315" s="632" t="s">
        <v>5677</v>
      </c>
      <c r="AN315" s="632"/>
      <c r="AO315" s="632"/>
      <c r="AP315" s="632"/>
      <c r="AQ315" s="757"/>
      <c r="AR315" s="783" t="s">
        <v>5726</v>
      </c>
      <c r="AS315" s="784">
        <f>AT315+AU315</f>
        <v>2.9</v>
      </c>
      <c r="AT315" s="784">
        <v>2.9</v>
      </c>
      <c r="AU315" s="785">
        <v>0</v>
      </c>
      <c r="AV315" s="806" t="s">
        <v>5727</v>
      </c>
      <c r="AW315" s="697" t="s">
        <v>5062</v>
      </c>
      <c r="AX315" s="697" t="s">
        <v>5063</v>
      </c>
      <c r="AY315" s="823">
        <v>38484</v>
      </c>
      <c r="AZ315" s="736" t="s">
        <v>22</v>
      </c>
      <c r="BA315" s="736" t="s">
        <v>22</v>
      </c>
      <c r="BB315" s="840" t="s">
        <v>112</v>
      </c>
      <c r="BC315" s="841" t="s">
        <v>112</v>
      </c>
      <c r="BD315" s="846" t="s">
        <v>33</v>
      </c>
      <c r="BE315" s="840" t="s">
        <v>112</v>
      </c>
      <c r="BF315" s="841" t="s">
        <v>112</v>
      </c>
      <c r="BG315" s="842" t="s">
        <v>2809</v>
      </c>
      <c r="BH315" s="905" t="s">
        <v>4485</v>
      </c>
      <c r="BI315" s="903" t="s">
        <v>10472</v>
      </c>
      <c r="BJ315" s="905" t="s">
        <v>0</v>
      </c>
      <c r="BK315" s="903" t="s">
        <v>0</v>
      </c>
      <c r="BL315" s="905" t="s">
        <v>0</v>
      </c>
      <c r="BM315" s="903" t="s">
        <v>0</v>
      </c>
      <c r="BN315" s="905" t="s">
        <v>0</v>
      </c>
      <c r="BO315" s="903" t="s">
        <v>0</v>
      </c>
      <c r="BP315" s="905" t="s">
        <v>0</v>
      </c>
      <c r="BQ315" s="903" t="s">
        <v>0</v>
      </c>
      <c r="BR315" s="909">
        <v>53</v>
      </c>
      <c r="BS315" s="903" t="s">
        <v>4528</v>
      </c>
      <c r="BT315" s="909">
        <v>27</v>
      </c>
      <c r="BU315" s="903" t="s">
        <v>4490</v>
      </c>
      <c r="BV315" s="909">
        <v>22</v>
      </c>
      <c r="BW315" s="903" t="s">
        <v>4502</v>
      </c>
      <c r="BX315" s="909">
        <v>25</v>
      </c>
      <c r="BY315" s="903" t="s">
        <v>4489</v>
      </c>
      <c r="BZ315" s="909">
        <v>23</v>
      </c>
      <c r="CA315" s="903" t="s">
        <v>4548</v>
      </c>
      <c r="CB315" s="340">
        <v>10</v>
      </c>
      <c r="CC315" s="249">
        <f>IF(ISBLANK(AL315),0,1)</f>
        <v>1</v>
      </c>
      <c r="CD315" s="414">
        <f>IF(ISBLANK(AM315),0,1)</f>
        <v>1</v>
      </c>
      <c r="CE315" s="414">
        <f>IF(ISBLANK(AN315),0,1)</f>
        <v>0</v>
      </c>
      <c r="CF315" s="414">
        <f>IF(ISBLANK(AO315),0,1)</f>
        <v>0</v>
      </c>
      <c r="CG315" s="414">
        <f>IF(ISBLANK(AP315),0,1)</f>
        <v>0</v>
      </c>
      <c r="CH315" s="436">
        <f>IF(ISBLANK(AQ315),0,1)</f>
        <v>0</v>
      </c>
      <c r="CI315" s="435">
        <f>IF($W315="Dropped","-",DAYS360(X315,Y315,TRUE)/360)</f>
        <v>1.0444444444444445</v>
      </c>
      <c r="CJ315" s="416">
        <f>IF(OR($W315="Pipeline",$W315="Dropped"),"-",IF(OR($AA315="-",$AA315="n/a"),"-",DAYS360(Y315,AA315,TRUE)/360))</f>
        <v>0.65</v>
      </c>
      <c r="CK315" s="416">
        <f>IF(OR($W315="Pipeline",$W315="Dropped"),"-",IF($AC315="-","-",IF(OR($AA315="-",$AA315="n/a"),DAYS360(Y315,AC315,TRUE)/360,DAYS360(AA315,AC315,TRUE)/360)))</f>
        <v>4.7750000000000004</v>
      </c>
      <c r="CL315" s="416">
        <f>IF(OR($W315="Pipeline",$W315="Dropped"),"-",IF($AC315="-","-",DAYS360(X315,AC315,TRUE)/360))</f>
        <v>6.4694444444444441</v>
      </c>
      <c r="CM315" s="437">
        <f>IF(OR($W315="Pipeline",$W315="Dropped"),"-",IF($AC315="-","-",DAYS360(AB315,AC315,TRUE)/360))</f>
        <v>0</v>
      </c>
      <c r="CN315" s="344">
        <f>IF(W315="Closed",IF(AC315="-","-",YEAR(AC315)),"-")</f>
        <v>2005</v>
      </c>
      <c r="CO315" s="344" t="str">
        <f>IF(W315="Closed",IF(OR(BE315="S",BE315="MS",BE315="HS"),"S",IF(OR(BE315="U",BE315="MU",BE315="HU"),"U",IF(OR(BE315="NA",BE315="NR",BE315="NV",BE315="?",BE315="#"),"NR","-"))),"-")</f>
        <v>U</v>
      </c>
      <c r="CP315" s="249">
        <v>0</v>
      </c>
      <c r="CQ315" s="414">
        <v>10</v>
      </c>
      <c r="CR315" s="414">
        <v>1</v>
      </c>
      <c r="CS315" s="414">
        <v>0</v>
      </c>
      <c r="CT315" s="414">
        <v>0</v>
      </c>
      <c r="CU315" s="436">
        <v>0</v>
      </c>
      <c r="CV315" s="432" t="str">
        <f>IF(OR(DC315="-",DC315="",DC315="n/a"),"-",HYPERLINK(DC315,"PAD"))</f>
        <v>PAD</v>
      </c>
      <c r="CW315" s="417" t="str">
        <f>IF(OR(DD315="-",DD315="",DD315="n/a"),"-",HYPERLINK(DD315,"ICR"))</f>
        <v>ICR</v>
      </c>
      <c r="CX315" s="438" t="str">
        <f>IF(OR(DE315="-",DE315="",DE315="n/a"),"-",HYPERLINK(DE315,"IEG"))</f>
        <v>IEG</v>
      </c>
      <c r="CY315" s="687" t="str">
        <f>IF(OR(DF315="-",DF315="",DF315="n/a"),"-",HYPERLINK(DF315,"PPAR"))</f>
        <v>-</v>
      </c>
      <c r="CZ315" s="665" t="str">
        <f>IF(OR(DG315="-",DG315="",DG315="n/a"),"-",HYPERLINK(DG315,"PCR"))</f>
        <v>-</v>
      </c>
      <c r="DA315" s="665" t="str">
        <f>IF(OR(DH315="-",DH315="",DH315="n/a"),"-",HYPERLINK(DH315,"PP"))</f>
        <v>-</v>
      </c>
      <c r="DB315" s="688" t="str">
        <f>IF(OR(DI315="-",DI315="",DI315="n/a"),"-",HYPERLINK(DI315,"TA"))</f>
        <v>-</v>
      </c>
      <c r="DC315" s="897" t="s">
        <v>13901</v>
      </c>
      <c r="DD315" s="897" t="s">
        <v>11395</v>
      </c>
      <c r="DE315" s="897" t="s">
        <v>11396</v>
      </c>
      <c r="DF315" s="897" t="s">
        <v>33</v>
      </c>
      <c r="DG315" s="897" t="s">
        <v>33</v>
      </c>
      <c r="DH315" s="897" t="s">
        <v>33</v>
      </c>
      <c r="DI315" s="897" t="s">
        <v>33</v>
      </c>
      <c r="DJ315" s="734"/>
    </row>
    <row r="316" spans="1:114" ht="14.1" customHeight="1" x14ac:dyDescent="0.25">
      <c r="A316" s="702">
        <f>ROW()-1</f>
        <v>315</v>
      </c>
      <c r="B316" s="713" t="s">
        <v>7741</v>
      </c>
      <c r="C316" s="711" t="str">
        <f>HYPERLINK(E316,"OP")</f>
        <v>OP</v>
      </c>
      <c r="D316" s="711" t="str">
        <f>HYPERLINK(F316,"Prj")</f>
        <v>Prj</v>
      </c>
      <c r="E316" s="631" t="s">
        <v>8541</v>
      </c>
      <c r="F316" s="413" t="s">
        <v>8542</v>
      </c>
      <c r="G316" s="414" t="s">
        <v>33</v>
      </c>
      <c r="H316" s="414" t="s">
        <v>33</v>
      </c>
      <c r="I316" s="694" t="s">
        <v>33</v>
      </c>
      <c r="J316" s="697" t="s">
        <v>7742</v>
      </c>
      <c r="K316" s="727" t="s">
        <v>33</v>
      </c>
      <c r="L316" s="736" t="s">
        <v>193</v>
      </c>
      <c r="M316" s="697" t="s">
        <v>223</v>
      </c>
      <c r="N316" s="736" t="s">
        <v>18</v>
      </c>
      <c r="O316" s="736" t="s">
        <v>71</v>
      </c>
      <c r="P316" s="1080" t="s">
        <v>36</v>
      </c>
      <c r="Q316" s="1074" t="s">
        <v>33</v>
      </c>
      <c r="R316" s="698" t="s">
        <v>33</v>
      </c>
      <c r="S316" s="1041" t="s">
        <v>33</v>
      </c>
      <c r="T316" s="908" t="s">
        <v>3680</v>
      </c>
      <c r="U316" s="905" t="s">
        <v>576</v>
      </c>
      <c r="V316" s="905" t="s">
        <v>1415</v>
      </c>
      <c r="W316" s="1068" t="s">
        <v>1773</v>
      </c>
      <c r="X316" s="1064">
        <v>36129</v>
      </c>
      <c r="Y316" s="1066">
        <v>36510</v>
      </c>
      <c r="Z316" s="1046">
        <v>2000</v>
      </c>
      <c r="AA316" s="1064">
        <v>37074</v>
      </c>
      <c r="AB316" s="1065">
        <v>37986</v>
      </c>
      <c r="AC316" s="1066">
        <v>38898</v>
      </c>
      <c r="AD316" s="1049">
        <v>80</v>
      </c>
      <c r="AE316" s="746">
        <v>0</v>
      </c>
      <c r="AF316" s="744">
        <v>0</v>
      </c>
      <c r="AG316" s="690">
        <v>80</v>
      </c>
      <c r="AH316" s="747">
        <v>0</v>
      </c>
      <c r="AI316" s="744">
        <v>0</v>
      </c>
      <c r="AJ316" s="1101">
        <v>27</v>
      </c>
      <c r="AK316" s="1102">
        <v>27</v>
      </c>
      <c r="AL316" s="1085"/>
      <c r="AM316" s="632"/>
      <c r="AN316" s="632">
        <v>3</v>
      </c>
      <c r="AO316" s="632"/>
      <c r="AP316" s="632"/>
      <c r="AQ316" s="757"/>
      <c r="AR316" s="778" t="s">
        <v>9226</v>
      </c>
      <c r="AS316" s="784">
        <f>AT316+AU316</f>
        <v>22.8</v>
      </c>
      <c r="AT316" s="784">
        <v>22.8</v>
      </c>
      <c r="AU316" s="785">
        <v>0</v>
      </c>
      <c r="AV316" s="734" t="s">
        <v>9227</v>
      </c>
      <c r="AW316" s="697" t="s">
        <v>5513</v>
      </c>
      <c r="AX316" s="697" t="s">
        <v>3547</v>
      </c>
      <c r="AY316" s="823">
        <v>38804</v>
      </c>
      <c r="AZ316" s="736" t="s">
        <v>26</v>
      </c>
      <c r="BA316" s="736" t="s">
        <v>26</v>
      </c>
      <c r="BB316" s="840" t="s">
        <v>26</v>
      </c>
      <c r="BC316" s="841" t="s">
        <v>26</v>
      </c>
      <c r="BD316" s="842" t="s">
        <v>26</v>
      </c>
      <c r="BE316" s="840" t="s">
        <v>26</v>
      </c>
      <c r="BF316" s="841" t="s">
        <v>26</v>
      </c>
      <c r="BG316" s="842" t="s">
        <v>22</v>
      </c>
      <c r="BH316" s="905" t="s">
        <v>13072</v>
      </c>
      <c r="BI316" s="903" t="s">
        <v>4508</v>
      </c>
      <c r="BJ316" s="905" t="s">
        <v>4485</v>
      </c>
      <c r="BK316" s="903" t="s">
        <v>10472</v>
      </c>
      <c r="BL316" s="905" t="s">
        <v>0</v>
      </c>
      <c r="BM316" s="903" t="s">
        <v>0</v>
      </c>
      <c r="BN316" s="905" t="s">
        <v>0</v>
      </c>
      <c r="BO316" s="903" t="s">
        <v>0</v>
      </c>
      <c r="BP316" s="905" t="s">
        <v>0</v>
      </c>
      <c r="BQ316" s="903" t="s">
        <v>0</v>
      </c>
      <c r="BR316" s="909">
        <v>63</v>
      </c>
      <c r="BS316" s="903" t="s">
        <v>4512</v>
      </c>
      <c r="BT316" s="909">
        <v>64</v>
      </c>
      <c r="BU316" s="903" t="s">
        <v>4625</v>
      </c>
      <c r="BV316" s="909">
        <v>57</v>
      </c>
      <c r="BW316" s="903" t="s">
        <v>4527</v>
      </c>
      <c r="BX316" s="909">
        <v>69</v>
      </c>
      <c r="BY316" s="903" t="s">
        <v>4598</v>
      </c>
      <c r="BZ316" s="909">
        <v>26</v>
      </c>
      <c r="CA316" s="903" t="s">
        <v>4517</v>
      </c>
      <c r="CB316" s="340">
        <v>10</v>
      </c>
      <c r="CC316" s="249">
        <f>IF(ISBLANK(AL316),0,1)</f>
        <v>0</v>
      </c>
      <c r="CD316" s="414">
        <f>IF(ISBLANK(AM316),0,1)</f>
        <v>0</v>
      </c>
      <c r="CE316" s="414">
        <f>IF(ISBLANK(AN316),0,1)</f>
        <v>1</v>
      </c>
      <c r="CF316" s="414">
        <f>IF(ISBLANK(AO316),0,1)</f>
        <v>0</v>
      </c>
      <c r="CG316" s="414">
        <f>IF(ISBLANK(AP316),0,1)</f>
        <v>0</v>
      </c>
      <c r="CH316" s="436">
        <f>IF(ISBLANK(AQ316),0,1)</f>
        <v>0</v>
      </c>
      <c r="CI316" s="435">
        <f>IF($W316="Dropped","-",DAYS360(X316,Y316,TRUE)/360)</f>
        <v>1.0444444444444445</v>
      </c>
      <c r="CJ316" s="416">
        <f>IF(OR($W316="Pipeline",$W316="Dropped"),"-",IF(OR($AA316="-",$AA316="n/a"),"-",DAYS360(Y316,AA316,TRUE)/360))</f>
        <v>1.5444444444444445</v>
      </c>
      <c r="CK316" s="416">
        <f>IF(OR($W316="Pipeline",$W316="Dropped"),"-",IF($AC316="-","-",IF(OR($AA316="-",$AA316="n/a"),DAYS360(Y316,AC316,TRUE)/360,DAYS360(AA316,AC316,TRUE)/360)))</f>
        <v>4.9944444444444445</v>
      </c>
      <c r="CL316" s="416">
        <f>IF(OR($W316="Pipeline",$W316="Dropped"),"-",IF($AC316="-","-",DAYS360(X316,AC316,TRUE)/360))</f>
        <v>7.583333333333333</v>
      </c>
      <c r="CM316" s="437">
        <f>IF(OR($W316="Pipeline",$W316="Dropped"),"-",IF($AC316="-","-",DAYS360(AB316,AC316,TRUE)/360))</f>
        <v>2.5</v>
      </c>
      <c r="CN316" s="344">
        <f>IF(W316="Closed",IF(AC316="-","-",YEAR(AC316)),"-")</f>
        <v>2006</v>
      </c>
      <c r="CO316" s="344" t="str">
        <f>IF(W316="Closed",IF(OR(BE316="S",BE316="MS",BE316="HS"),"S",IF(OR(BE316="U",BE316="MU",BE316="HU"),"U",IF(OR(BE316="NA",BE316="NR",BE316="NV",BE316="?",BE316="#"),"NR","-"))),"-")</f>
        <v>S</v>
      </c>
      <c r="CP316" s="249">
        <v>0</v>
      </c>
      <c r="CQ316" s="414">
        <v>1</v>
      </c>
      <c r="CR316" s="414">
        <v>6</v>
      </c>
      <c r="CS316" s="414">
        <v>2</v>
      </c>
      <c r="CT316" s="414">
        <v>0</v>
      </c>
      <c r="CU316" s="436">
        <v>0</v>
      </c>
      <c r="CV316" s="432" t="str">
        <f>IF(OR(DC316="-",DC316="",DC316="n/a"),"-",HYPERLINK(DC316,"PAD"))</f>
        <v>PAD</v>
      </c>
      <c r="CW316" s="417" t="str">
        <f>IF(OR(DD316="-",DD316="",DD316="n/a"),"-",HYPERLINK(DD316,"ICR"))</f>
        <v>ICR</v>
      </c>
      <c r="CX316" s="438" t="str">
        <f>IF(OR(DE316="-",DE316="",DE316="n/a"),"-",HYPERLINK(DE316,"IEG"))</f>
        <v>IEG</v>
      </c>
      <c r="CY316" s="687" t="str">
        <f>IF(OR(DF316="-",DF316="",DF316="n/a"),"-",HYPERLINK(DF316,"PPAR"))</f>
        <v>-</v>
      </c>
      <c r="CZ316" s="665" t="str">
        <f>IF(OR(DG316="-",DG316="",DG316="n/a"),"-",HYPERLINK(DG316,"PCR"))</f>
        <v>-</v>
      </c>
      <c r="DA316" s="665" t="str">
        <f>IF(OR(DH316="-",DH316="",DH316="n/a"),"-",HYPERLINK(DH316,"PP"))</f>
        <v>-</v>
      </c>
      <c r="DB316" s="688" t="str">
        <f>IF(OR(DI316="-",DI316="",DI316="n/a"),"-",HYPERLINK(DI316,"TA"))</f>
        <v>-</v>
      </c>
      <c r="DC316" s="897" t="s">
        <v>11397</v>
      </c>
      <c r="DD316" s="897" t="s">
        <v>11398</v>
      </c>
      <c r="DE316" s="897" t="s">
        <v>11399</v>
      </c>
      <c r="DF316" s="897" t="s">
        <v>33</v>
      </c>
      <c r="DG316" s="897" t="s">
        <v>33</v>
      </c>
      <c r="DH316" s="897" t="s">
        <v>33</v>
      </c>
      <c r="DI316" s="897" t="s">
        <v>33</v>
      </c>
      <c r="DJ316" s="734"/>
    </row>
    <row r="317" spans="1:114" ht="14.1" customHeight="1" x14ac:dyDescent="0.25">
      <c r="A317" s="703">
        <f>ROW()-1</f>
        <v>316</v>
      </c>
      <c r="B317" s="710" t="s">
        <v>351</v>
      </c>
      <c r="C317" s="711" t="str">
        <f>HYPERLINK(E317,"OP")</f>
        <v>OP</v>
      </c>
      <c r="D317" s="711" t="str">
        <f>HYPERLINK(F317,"Prj")</f>
        <v>Prj</v>
      </c>
      <c r="E317" s="704" t="s">
        <v>6260</v>
      </c>
      <c r="F317" s="415" t="s">
        <v>6261</v>
      </c>
      <c r="G317" s="414" t="s">
        <v>33</v>
      </c>
      <c r="H317" s="414" t="s">
        <v>33</v>
      </c>
      <c r="I317" s="694" t="s">
        <v>33</v>
      </c>
      <c r="J317" s="686" t="s">
        <v>352</v>
      </c>
      <c r="K317" s="199" t="s">
        <v>33</v>
      </c>
      <c r="L317" s="693" t="s">
        <v>153</v>
      </c>
      <c r="M317" s="734" t="s">
        <v>353</v>
      </c>
      <c r="N317" s="693" t="s">
        <v>18</v>
      </c>
      <c r="O317" s="693" t="s">
        <v>30</v>
      </c>
      <c r="P317" s="1080" t="s">
        <v>1419</v>
      </c>
      <c r="Q317" s="1074" t="s">
        <v>33</v>
      </c>
      <c r="R317" s="698" t="s">
        <v>33</v>
      </c>
      <c r="S317" s="1041" t="s">
        <v>33</v>
      </c>
      <c r="T317" s="908" t="s">
        <v>3695</v>
      </c>
      <c r="U317" s="905" t="s">
        <v>13822</v>
      </c>
      <c r="V317" s="905" t="s">
        <v>612</v>
      </c>
      <c r="W317" s="1068" t="s">
        <v>1773</v>
      </c>
      <c r="X317" s="1064">
        <v>38618</v>
      </c>
      <c r="Y317" s="1066">
        <v>38764</v>
      </c>
      <c r="Z317" s="1046">
        <v>2006</v>
      </c>
      <c r="AA317" s="1064">
        <v>38932</v>
      </c>
      <c r="AB317" s="1065">
        <v>40238</v>
      </c>
      <c r="AC317" s="1066">
        <v>40969</v>
      </c>
      <c r="AD317" s="638">
        <v>0</v>
      </c>
      <c r="AE317" s="639">
        <v>3</v>
      </c>
      <c r="AF317" s="744">
        <v>0</v>
      </c>
      <c r="AG317" s="690">
        <v>3</v>
      </c>
      <c r="AH317" s="747">
        <v>0.9</v>
      </c>
      <c r="AI317" s="744">
        <v>0</v>
      </c>
      <c r="AJ317" s="1099">
        <v>1.1259999999999999</v>
      </c>
      <c r="AK317" s="1100">
        <v>1.3758824599999999</v>
      </c>
      <c r="AL317" s="646"/>
      <c r="AM317" s="647" t="s">
        <v>2537</v>
      </c>
      <c r="AN317" s="647"/>
      <c r="AO317" s="647"/>
      <c r="AP317" s="647"/>
      <c r="AQ317" s="648">
        <v>13</v>
      </c>
      <c r="AR317" s="779" t="s">
        <v>3063</v>
      </c>
      <c r="AS317" s="781">
        <f>AT317+AU317</f>
        <v>10</v>
      </c>
      <c r="AT317" s="781">
        <v>1.8</v>
      </c>
      <c r="AU317" s="782">
        <v>8.1999999999999993</v>
      </c>
      <c r="AV317" s="686" t="s">
        <v>3064</v>
      </c>
      <c r="AW317" s="686" t="s">
        <v>2000</v>
      </c>
      <c r="AX317" s="686" t="s">
        <v>2275</v>
      </c>
      <c r="AY317" s="819">
        <v>40905</v>
      </c>
      <c r="AZ317" s="721" t="s">
        <v>26</v>
      </c>
      <c r="BA317" s="721" t="s">
        <v>22</v>
      </c>
      <c r="BB317" s="625" t="s">
        <v>22</v>
      </c>
      <c r="BC317" s="626" t="s">
        <v>22</v>
      </c>
      <c r="BD317" s="633" t="s">
        <v>22</v>
      </c>
      <c r="BE317" s="625" t="s">
        <v>22</v>
      </c>
      <c r="BF317" s="626" t="s">
        <v>22</v>
      </c>
      <c r="BG317" s="633" t="s">
        <v>22</v>
      </c>
      <c r="BH317" s="905" t="s">
        <v>4485</v>
      </c>
      <c r="BI317" s="903" t="s">
        <v>10472</v>
      </c>
      <c r="BJ317" s="905" t="s">
        <v>0</v>
      </c>
      <c r="BK317" s="903" t="s">
        <v>0</v>
      </c>
      <c r="BL317" s="905" t="s">
        <v>0</v>
      </c>
      <c r="BM317" s="903" t="s">
        <v>0</v>
      </c>
      <c r="BN317" s="905" t="s">
        <v>0</v>
      </c>
      <c r="BO317" s="903" t="s">
        <v>0</v>
      </c>
      <c r="BP317" s="905" t="s">
        <v>0</v>
      </c>
      <c r="BQ317" s="903" t="s">
        <v>0</v>
      </c>
      <c r="BR317" s="909">
        <v>25</v>
      </c>
      <c r="BS317" s="903" t="s">
        <v>4489</v>
      </c>
      <c r="BT317" s="909">
        <v>27</v>
      </c>
      <c r="BU317" s="903" t="s">
        <v>4490</v>
      </c>
      <c r="BV317" s="909">
        <v>29</v>
      </c>
      <c r="BW317" s="903" t="s">
        <v>4497</v>
      </c>
      <c r="BX317" s="909">
        <v>30</v>
      </c>
      <c r="BY317" s="903" t="s">
        <v>4501</v>
      </c>
      <c r="BZ317" s="905" t="s">
        <v>0</v>
      </c>
      <c r="CA317" s="903" t="s">
        <v>4492</v>
      </c>
      <c r="CB317" s="340">
        <v>50</v>
      </c>
      <c r="CC317" s="249">
        <f>IF(ISBLANK(AL317),0,1)</f>
        <v>0</v>
      </c>
      <c r="CD317" s="414">
        <f>IF(ISBLANK(AM317),0,1)</f>
        <v>1</v>
      </c>
      <c r="CE317" s="414">
        <f>IF(ISBLANK(AN317),0,1)</f>
        <v>0</v>
      </c>
      <c r="CF317" s="414">
        <f>IF(ISBLANK(AO317),0,1)</f>
        <v>0</v>
      </c>
      <c r="CG317" s="414">
        <f>IF(ISBLANK(AP317),0,1)</f>
        <v>0</v>
      </c>
      <c r="CH317" s="436">
        <f>IF(ISBLANK(AQ317),0,1)</f>
        <v>1</v>
      </c>
      <c r="CI317" s="435">
        <f>IF($W317="Dropped","-",DAYS360(X317,Y317,TRUE)/360)</f>
        <v>0.3972222222222222</v>
      </c>
      <c r="CJ317" s="416">
        <f>IF(OR($W317="Pipeline",$W317="Dropped"),"-",IF(OR($AA317="-",$AA317="n/a"),"-",DAYS360(Y317,AA317,TRUE)/360))</f>
        <v>0.46388888888888891</v>
      </c>
      <c r="CK317" s="416">
        <f>IF(OR($W317="Pipeline",$W317="Dropped"),"-",IF($AC317="-","-",IF(OR($AA317="-",$AA317="n/a"),DAYS360(Y317,AC317,TRUE)/360,DAYS360(AA317,AC317,TRUE)/360)))</f>
        <v>5.5777777777777775</v>
      </c>
      <c r="CL317" s="416">
        <f>IF(OR($W317="Pipeline",$W317="Dropped"),"-",IF($AC317="-","-",DAYS360(X317,AC317,TRUE)/360))</f>
        <v>6.4388888888888891</v>
      </c>
      <c r="CM317" s="437">
        <f>IF(OR($W317="Pipeline",$W317="Dropped"),"-",IF($AC317="-","-",DAYS360(AB317,AC317,TRUE)/360))</f>
        <v>2</v>
      </c>
      <c r="CN317" s="344">
        <f>IF(W317="Closed",IF(AC317="-","-",YEAR(AC317)),"-")</f>
        <v>2012</v>
      </c>
      <c r="CO317" s="344" t="str">
        <f>IF(W317="Closed",IF(OR(BE317="S",BE317="MS",BE317="HS"),"S",IF(OR(BE317="U",BE317="MU",BE317="HU"),"U",IF(OR(BE317="NA",BE317="NR",BE317="NV",BE317="?",BE317="#"),"NR","-"))),"-")</f>
        <v>S</v>
      </c>
      <c r="CP317" s="249">
        <v>10</v>
      </c>
      <c r="CQ317" s="414">
        <v>24</v>
      </c>
      <c r="CR317" s="414">
        <v>2</v>
      </c>
      <c r="CS317" s="414">
        <v>1</v>
      </c>
      <c r="CT317" s="414">
        <v>1</v>
      </c>
      <c r="CU317" s="436">
        <v>0</v>
      </c>
      <c r="CV317" s="432" t="str">
        <f>IF(OR(DC317="-",DC317="",DC317="n/a"),"-",HYPERLINK(DC317,"PAD"))</f>
        <v>PAD</v>
      </c>
      <c r="CW317" s="417" t="str">
        <f>IF(OR(DD317="-",DD317="",DD317="n/a"),"-",HYPERLINK(DD317,"ICR"))</f>
        <v>ICR</v>
      </c>
      <c r="CX317" s="438" t="str">
        <f>IF(OR(DE317="-",DE317="",DE317="n/a"),"-",HYPERLINK(DE317,"IEG"))</f>
        <v>IEG</v>
      </c>
      <c r="CY317" s="687" t="str">
        <f>IF(OR(DF317="-",DF317="",DF317="n/a"),"-",HYPERLINK(DF317,"PPAR"))</f>
        <v>-</v>
      </c>
      <c r="CZ317" s="665" t="str">
        <f>IF(OR(DG317="-",DG317="",DG317="n/a"),"-",HYPERLINK(DG317,"PCR"))</f>
        <v>-</v>
      </c>
      <c r="DA317" s="665" t="str">
        <f>IF(OR(DH317="-",DH317="",DH317="n/a"),"-",HYPERLINK(DH317,"PP"))</f>
        <v>-</v>
      </c>
      <c r="DB317" s="688" t="str">
        <f>IF(OR(DI317="-",DI317="",DI317="n/a"),"-",HYPERLINK(DI317,"TA"))</f>
        <v>-</v>
      </c>
      <c r="DC317" s="897" t="s">
        <v>11400</v>
      </c>
      <c r="DD317" s="897" t="s">
        <v>11401</v>
      </c>
      <c r="DE317" s="897" t="s">
        <v>11402</v>
      </c>
      <c r="DF317" s="897" t="s">
        <v>33</v>
      </c>
      <c r="DG317" s="897" t="s">
        <v>33</v>
      </c>
      <c r="DH317" s="897" t="s">
        <v>33</v>
      </c>
      <c r="DI317" s="897" t="s">
        <v>33</v>
      </c>
      <c r="DJ317" s="806"/>
    </row>
    <row r="318" spans="1:114" ht="14.1" customHeight="1" x14ac:dyDescent="0.25">
      <c r="A318" s="702">
        <f>ROW()-1</f>
        <v>317</v>
      </c>
      <c r="B318" s="713" t="s">
        <v>8170</v>
      </c>
      <c r="C318" s="711" t="str">
        <f>HYPERLINK(E318,"OP")</f>
        <v>OP</v>
      </c>
      <c r="D318" s="711" t="str">
        <f>HYPERLINK(F318,"Prj")</f>
        <v>Prj</v>
      </c>
      <c r="E318" s="631" t="s">
        <v>8801</v>
      </c>
      <c r="F318" s="413" t="s">
        <v>8802</v>
      </c>
      <c r="G318" s="414" t="s">
        <v>33</v>
      </c>
      <c r="H318" s="414" t="s">
        <v>33</v>
      </c>
      <c r="I318" s="694" t="s">
        <v>33</v>
      </c>
      <c r="J318" s="697" t="s">
        <v>8171</v>
      </c>
      <c r="K318" s="727" t="s">
        <v>33</v>
      </c>
      <c r="L318" s="736" t="s">
        <v>153</v>
      </c>
      <c r="M318" s="697" t="s">
        <v>166</v>
      </c>
      <c r="N318" s="736" t="s">
        <v>18</v>
      </c>
      <c r="O318" s="736" t="s">
        <v>30</v>
      </c>
      <c r="P318" s="1080" t="s">
        <v>19</v>
      </c>
      <c r="Q318" s="1074" t="s">
        <v>33</v>
      </c>
      <c r="R318" s="698" t="s">
        <v>3888</v>
      </c>
      <c r="S318" s="1041" t="s">
        <v>33</v>
      </c>
      <c r="T318" s="908" t="s">
        <v>8151</v>
      </c>
      <c r="U318" s="905" t="s">
        <v>13823</v>
      </c>
      <c r="V318" s="905" t="s">
        <v>13821</v>
      </c>
      <c r="W318" s="1068" t="s">
        <v>1773</v>
      </c>
      <c r="X318" s="1064">
        <v>36543</v>
      </c>
      <c r="Y318" s="1066">
        <v>37455</v>
      </c>
      <c r="Z318" s="1046">
        <v>2003</v>
      </c>
      <c r="AA318" s="1064">
        <v>37672</v>
      </c>
      <c r="AB318" s="1065">
        <v>39082</v>
      </c>
      <c r="AC318" s="1066">
        <v>39813</v>
      </c>
      <c r="AD318" s="1049">
        <v>27.3</v>
      </c>
      <c r="AE318" s="746">
        <v>0</v>
      </c>
      <c r="AF318" s="744">
        <v>0</v>
      </c>
      <c r="AG318" s="690">
        <v>27.3</v>
      </c>
      <c r="AH318" s="747">
        <v>8.3000000000000007</v>
      </c>
      <c r="AI318" s="744">
        <v>0</v>
      </c>
      <c r="AJ318" s="1101">
        <v>21.22113723</v>
      </c>
      <c r="AK318" s="1102">
        <v>21.22113723</v>
      </c>
      <c r="AL318" s="1085">
        <v>33</v>
      </c>
      <c r="AM318" s="632"/>
      <c r="AN318" s="632">
        <v>4</v>
      </c>
      <c r="AO318" s="632"/>
      <c r="AP318" s="632"/>
      <c r="AQ318" s="757"/>
      <c r="AR318" s="778" t="s">
        <v>9284</v>
      </c>
      <c r="AS318" s="784">
        <f>AT318+AU318</f>
        <v>8.24</v>
      </c>
      <c r="AT318" s="784">
        <v>8.24</v>
      </c>
      <c r="AU318" s="785">
        <v>0</v>
      </c>
      <c r="AV318" s="812" t="s">
        <v>9285</v>
      </c>
      <c r="AW318" s="697" t="s">
        <v>8172</v>
      </c>
      <c r="AX318" s="697" t="s">
        <v>8173</v>
      </c>
      <c r="AY318" s="823">
        <v>39813</v>
      </c>
      <c r="AZ318" s="736" t="s">
        <v>22</v>
      </c>
      <c r="BA318" s="736" t="s">
        <v>26</v>
      </c>
      <c r="BB318" s="840" t="s">
        <v>22</v>
      </c>
      <c r="BC318" s="841" t="s">
        <v>22</v>
      </c>
      <c r="BD318" s="842" t="s">
        <v>45</v>
      </c>
      <c r="BE318" s="840" t="s">
        <v>22</v>
      </c>
      <c r="BF318" s="841" t="s">
        <v>22</v>
      </c>
      <c r="BG318" s="842" t="s">
        <v>45</v>
      </c>
      <c r="BH318" s="905" t="s">
        <v>13078</v>
      </c>
      <c r="BI318" s="903" t="s">
        <v>13872</v>
      </c>
      <c r="BJ318" s="905" t="s">
        <v>4485</v>
      </c>
      <c r="BK318" s="903" t="s">
        <v>10472</v>
      </c>
      <c r="BL318" s="905" t="s">
        <v>0</v>
      </c>
      <c r="BM318" s="903" t="s">
        <v>0</v>
      </c>
      <c r="BN318" s="905" t="s">
        <v>0</v>
      </c>
      <c r="BO318" s="903" t="s">
        <v>0</v>
      </c>
      <c r="BP318" s="905" t="s">
        <v>0</v>
      </c>
      <c r="BQ318" s="903" t="s">
        <v>0</v>
      </c>
      <c r="BR318" s="909">
        <v>87</v>
      </c>
      <c r="BS318" s="903" t="s">
        <v>4535</v>
      </c>
      <c r="BT318" s="909">
        <v>40</v>
      </c>
      <c r="BU318" s="903" t="s">
        <v>4563</v>
      </c>
      <c r="BV318" s="905" t="s">
        <v>0</v>
      </c>
      <c r="BW318" s="903" t="s">
        <v>4492</v>
      </c>
      <c r="BX318" s="905" t="s">
        <v>0</v>
      </c>
      <c r="BY318" s="903" t="s">
        <v>4492</v>
      </c>
      <c r="BZ318" s="905" t="s">
        <v>0</v>
      </c>
      <c r="CA318" s="903" t="s">
        <v>4492</v>
      </c>
      <c r="CB318" s="340">
        <v>10</v>
      </c>
      <c r="CC318" s="249">
        <f>IF(ISBLANK(AL318),0,1)</f>
        <v>1</v>
      </c>
      <c r="CD318" s="414">
        <f>IF(ISBLANK(AM318),0,1)</f>
        <v>0</v>
      </c>
      <c r="CE318" s="414">
        <f>IF(ISBLANK(AN318),0,1)</f>
        <v>1</v>
      </c>
      <c r="CF318" s="414">
        <f>IF(ISBLANK(AO318),0,1)</f>
        <v>0</v>
      </c>
      <c r="CG318" s="414">
        <f>IF(ISBLANK(AP318),0,1)</f>
        <v>0</v>
      </c>
      <c r="CH318" s="436">
        <f>IF(ISBLANK(AQ318),0,1)</f>
        <v>0</v>
      </c>
      <c r="CI318" s="435">
        <f>IF($W318="Dropped","-",DAYS360(X318,Y318,TRUE)/360)</f>
        <v>2.5</v>
      </c>
      <c r="CJ318" s="416">
        <f>IF(OR($W318="Pipeline",$W318="Dropped"),"-",IF(OR($AA318="-",$AA318="n/a"),"-",DAYS360(Y318,AA318,TRUE)/360))</f>
        <v>0.58888888888888891</v>
      </c>
      <c r="CK318" s="416">
        <f>IF(OR($W318="Pipeline",$W318="Dropped"),"-",IF($AC318="-","-",IF(OR($AA318="-",$AA318="n/a"),DAYS360(Y318,AC318,TRUE)/360,DAYS360(AA318,AC318,TRUE)/360)))</f>
        <v>5.8611111111111107</v>
      </c>
      <c r="CL318" s="416">
        <f>IF(OR($W318="Pipeline",$W318="Dropped"),"-",IF($AC318="-","-",DAYS360(X318,AC318,TRUE)/360))</f>
        <v>8.9499999999999993</v>
      </c>
      <c r="CM318" s="437">
        <f>IF(OR($W318="Pipeline",$W318="Dropped"),"-",IF($AC318="-","-",DAYS360(AB318,AC318,TRUE)/360))</f>
        <v>2</v>
      </c>
      <c r="CN318" s="344">
        <f>IF(W318="Closed",IF(AC318="-","-",YEAR(AC318)),"-")</f>
        <v>2008</v>
      </c>
      <c r="CO318" s="344" t="str">
        <f>IF(W318="Closed",IF(OR(BE318="S",BE318="MS",BE318="HS"),"S",IF(OR(BE318="U",BE318="MU",BE318="HU"),"U",IF(OR(BE318="NA",BE318="NR",BE318="NV",BE318="?",BE318="#"),"NR","-"))),"-")</f>
        <v>S</v>
      </c>
      <c r="CP318" s="249">
        <v>2</v>
      </c>
      <c r="CQ318" s="414">
        <v>3</v>
      </c>
      <c r="CR318" s="414">
        <v>1</v>
      </c>
      <c r="CS318" s="414">
        <v>0</v>
      </c>
      <c r="CT318" s="414">
        <v>0</v>
      </c>
      <c r="CU318" s="436">
        <v>0</v>
      </c>
      <c r="CV318" s="432" t="str">
        <f>IF(OR(DC318="-",DC318="",DC318="n/a"),"-",HYPERLINK(DC318,"PAD"))</f>
        <v>PAD</v>
      </c>
      <c r="CW318" s="417" t="str">
        <f>IF(OR(DD318="-",DD318="",DD318="n/a"),"-",HYPERLINK(DD318,"ICR"))</f>
        <v>ICR</v>
      </c>
      <c r="CX318" s="438" t="str">
        <f>IF(OR(DE318="-",DE318="",DE318="n/a"),"-",HYPERLINK(DE318,"IEG"))</f>
        <v>IEG</v>
      </c>
      <c r="CY318" s="687" t="str">
        <f>IF(OR(DF318="-",DF318="",DF318="n/a"),"-",HYPERLINK(DF318,"PPAR"))</f>
        <v>-</v>
      </c>
      <c r="CZ318" s="665" t="str">
        <f>IF(OR(DG318="-",DG318="",DG318="n/a"),"-",HYPERLINK(DG318,"PCR"))</f>
        <v>-</v>
      </c>
      <c r="DA318" s="665" t="str">
        <f>IF(OR(DH318="-",DH318="",DH318="n/a"),"-",HYPERLINK(DH318,"PP"))</f>
        <v>PP</v>
      </c>
      <c r="DB318" s="688" t="str">
        <f>IF(OR(DI318="-",DI318="",DI318="n/a"),"-",HYPERLINK(DI318,"TA"))</f>
        <v>-</v>
      </c>
      <c r="DC318" s="897" t="s">
        <v>11403</v>
      </c>
      <c r="DD318" s="897" t="s">
        <v>11404</v>
      </c>
      <c r="DE318" s="897" t="s">
        <v>11405</v>
      </c>
      <c r="DF318" s="897" t="s">
        <v>33</v>
      </c>
      <c r="DG318" s="897" t="s">
        <v>33</v>
      </c>
      <c r="DH318" s="897" t="s">
        <v>11406</v>
      </c>
      <c r="DI318" s="897" t="s">
        <v>33</v>
      </c>
      <c r="DJ318" s="734"/>
    </row>
    <row r="319" spans="1:114" ht="14.1" customHeight="1" x14ac:dyDescent="0.25">
      <c r="A319" s="702">
        <f>ROW()-1</f>
        <v>318</v>
      </c>
      <c r="B319" s="713" t="s">
        <v>8123</v>
      </c>
      <c r="C319" s="711" t="str">
        <f>HYPERLINK(E319,"OP")</f>
        <v>OP</v>
      </c>
      <c r="D319" s="711" t="str">
        <f>HYPERLINK(F319,"Prj")</f>
        <v>Prj</v>
      </c>
      <c r="E319" s="631" t="s">
        <v>8771</v>
      </c>
      <c r="F319" s="413" t="s">
        <v>8772</v>
      </c>
      <c r="G319" s="414" t="s">
        <v>33</v>
      </c>
      <c r="H319" s="414" t="s">
        <v>33</v>
      </c>
      <c r="I319" s="694" t="s">
        <v>33</v>
      </c>
      <c r="J319" s="697" t="s">
        <v>8124</v>
      </c>
      <c r="K319" s="727" t="s">
        <v>33</v>
      </c>
      <c r="L319" s="736" t="s">
        <v>16</v>
      </c>
      <c r="M319" s="697" t="s">
        <v>329</v>
      </c>
      <c r="N319" s="736" t="s">
        <v>18</v>
      </c>
      <c r="O319" s="736" t="s">
        <v>71</v>
      </c>
      <c r="P319" s="1080" t="s">
        <v>19</v>
      </c>
      <c r="Q319" s="1074" t="s">
        <v>33</v>
      </c>
      <c r="R319" s="698" t="s">
        <v>33</v>
      </c>
      <c r="S319" s="1041" t="s">
        <v>33</v>
      </c>
      <c r="T319" s="908" t="s">
        <v>8125</v>
      </c>
      <c r="U319" s="905" t="s">
        <v>10384</v>
      </c>
      <c r="V319" s="905" t="s">
        <v>13821</v>
      </c>
      <c r="W319" s="1068" t="s">
        <v>1773</v>
      </c>
      <c r="X319" s="1064">
        <v>36438</v>
      </c>
      <c r="Y319" s="1066">
        <v>36671</v>
      </c>
      <c r="Z319" s="1046">
        <v>2000</v>
      </c>
      <c r="AA319" s="1064">
        <v>36718</v>
      </c>
      <c r="AB319" s="1065">
        <v>38717</v>
      </c>
      <c r="AC319" s="1066">
        <v>38717</v>
      </c>
      <c r="AD319" s="1049">
        <v>0</v>
      </c>
      <c r="AE319" s="746">
        <v>64.7</v>
      </c>
      <c r="AF319" s="744">
        <v>0</v>
      </c>
      <c r="AG319" s="690">
        <v>64.7</v>
      </c>
      <c r="AH319" s="747" t="s">
        <v>33</v>
      </c>
      <c r="AI319" s="744">
        <v>0</v>
      </c>
      <c r="AJ319" s="1101">
        <v>64.7</v>
      </c>
      <c r="AK319" s="1102">
        <v>68.730355070000002</v>
      </c>
      <c r="AL319" s="1085"/>
      <c r="AM319" s="632"/>
      <c r="AN319" s="632">
        <v>4</v>
      </c>
      <c r="AO319" s="632"/>
      <c r="AP319" s="632"/>
      <c r="AQ319" s="757"/>
      <c r="AR319" s="778" t="s">
        <v>9286</v>
      </c>
      <c r="AS319" s="784">
        <f>AT319+AU319</f>
        <v>3.6</v>
      </c>
      <c r="AT319" s="784">
        <v>3.6</v>
      </c>
      <c r="AU319" s="785">
        <v>0</v>
      </c>
      <c r="AV319" s="806" t="s">
        <v>9287</v>
      </c>
      <c r="AW319" s="697" t="s">
        <v>8126</v>
      </c>
      <c r="AX319" s="697" t="s">
        <v>8127</v>
      </c>
      <c r="AY319" s="823">
        <v>38713</v>
      </c>
      <c r="AZ319" s="736" t="s">
        <v>22</v>
      </c>
      <c r="BA319" s="736" t="s">
        <v>26</v>
      </c>
      <c r="BB319" s="840" t="s">
        <v>26</v>
      </c>
      <c r="BC319" s="841" t="s">
        <v>26</v>
      </c>
      <c r="BD319" s="846" t="s">
        <v>22</v>
      </c>
      <c r="BE319" s="840" t="s">
        <v>45</v>
      </c>
      <c r="BF319" s="841" t="s">
        <v>45</v>
      </c>
      <c r="BG319" s="842" t="s">
        <v>45</v>
      </c>
      <c r="BH319" s="905" t="s">
        <v>4525</v>
      </c>
      <c r="BI319" s="903" t="s">
        <v>10476</v>
      </c>
      <c r="BJ319" s="905" t="s">
        <v>4518</v>
      </c>
      <c r="BK319" s="903" t="s">
        <v>10475</v>
      </c>
      <c r="BL319" s="905" t="s">
        <v>1374</v>
      </c>
      <c r="BM319" s="903" t="s">
        <v>4581</v>
      </c>
      <c r="BN319" s="905" t="s">
        <v>13072</v>
      </c>
      <c r="BO319" s="903" t="s">
        <v>4508</v>
      </c>
      <c r="BP319" s="905" t="s">
        <v>4568</v>
      </c>
      <c r="BQ319" s="903" t="s">
        <v>10484</v>
      </c>
      <c r="BR319" s="909">
        <v>57</v>
      </c>
      <c r="BS319" s="903" t="s">
        <v>4527</v>
      </c>
      <c r="BT319" s="909">
        <v>78</v>
      </c>
      <c r="BU319" s="903" t="s">
        <v>4511</v>
      </c>
      <c r="BV319" s="909">
        <v>51</v>
      </c>
      <c r="BW319" s="903" t="s">
        <v>4520</v>
      </c>
      <c r="BX319" s="909">
        <v>88</v>
      </c>
      <c r="BY319" s="903" t="s">
        <v>4513</v>
      </c>
      <c r="BZ319" s="909">
        <v>53</v>
      </c>
      <c r="CA319" s="903" t="s">
        <v>4528</v>
      </c>
      <c r="CB319" s="340">
        <v>10</v>
      </c>
      <c r="CC319" s="249">
        <f>IF(ISBLANK(AL319),0,1)</f>
        <v>0</v>
      </c>
      <c r="CD319" s="414">
        <f>IF(ISBLANK(AM319),0,1)</f>
        <v>0</v>
      </c>
      <c r="CE319" s="414">
        <f>IF(ISBLANK(AN319),0,1)</f>
        <v>1</v>
      </c>
      <c r="CF319" s="414">
        <f>IF(ISBLANK(AO319),0,1)</f>
        <v>0</v>
      </c>
      <c r="CG319" s="414">
        <f>IF(ISBLANK(AP319),0,1)</f>
        <v>0</v>
      </c>
      <c r="CH319" s="436">
        <f>IF(ISBLANK(AQ319),0,1)</f>
        <v>0</v>
      </c>
      <c r="CI319" s="435">
        <f>IF($W319="Dropped","-",DAYS360(X319,Y319,TRUE)/360)</f>
        <v>0.63888888888888884</v>
      </c>
      <c r="CJ319" s="416">
        <f>IF(OR($W319="Pipeline",$W319="Dropped"),"-",IF(OR($AA319="-",$AA319="n/a"),"-",DAYS360(Y319,AA319,TRUE)/360))</f>
        <v>0.12777777777777777</v>
      </c>
      <c r="CK319" s="416">
        <f>IF(OR($W319="Pipeline",$W319="Dropped"),"-",IF($AC319="-","-",IF(OR($AA319="-",$AA319="n/a"),DAYS360(Y319,AC319,TRUE)/360,DAYS360(AA319,AC319,TRUE)/360)))</f>
        <v>5.4694444444444441</v>
      </c>
      <c r="CL319" s="416">
        <f>IF(OR($W319="Pipeline",$W319="Dropped"),"-",IF($AC319="-","-",DAYS360(X319,AC319,TRUE)/360))</f>
        <v>6.2361111111111107</v>
      </c>
      <c r="CM319" s="437">
        <f>IF(OR($W319="Pipeline",$W319="Dropped"),"-",IF($AC319="-","-",DAYS360(AB319,AC319,TRUE)/360))</f>
        <v>0</v>
      </c>
      <c r="CN319" s="344">
        <f>IF(W319="Closed",IF(AC319="-","-",YEAR(AC319)),"-")</f>
        <v>2005</v>
      </c>
      <c r="CO319" s="344" t="str">
        <f>IF(W319="Closed",IF(OR(BE319="S",BE319="MS",BE319="HS"),"S",IF(OR(BE319="U",BE319="MU",BE319="HU"),"U",IF(OR(BE319="NA",BE319="NR",BE319="NV",BE319="?",BE319="#"),"NR","-"))),"-")</f>
        <v>U</v>
      </c>
      <c r="CP319" s="249">
        <v>1</v>
      </c>
      <c r="CQ319" s="414">
        <v>1</v>
      </c>
      <c r="CR319" s="414">
        <v>2</v>
      </c>
      <c r="CS319" s="414">
        <v>1</v>
      </c>
      <c r="CT319" s="414">
        <v>0</v>
      </c>
      <c r="CU319" s="436">
        <v>0</v>
      </c>
      <c r="CV319" s="432" t="str">
        <f>IF(OR(DC319="-",DC319="",DC319="n/a"),"-",HYPERLINK(DC319,"PAD"))</f>
        <v>PAD</v>
      </c>
      <c r="CW319" s="417" t="str">
        <f>IF(OR(DD319="-",DD319="",DD319="n/a"),"-",HYPERLINK(DD319,"ICR"))</f>
        <v>ICR</v>
      </c>
      <c r="CX319" s="438" t="str">
        <f>IF(OR(DE319="-",DE319="",DE319="n/a"),"-",HYPERLINK(DE319,"IEG"))</f>
        <v>IEG</v>
      </c>
      <c r="CY319" s="687" t="str">
        <f>IF(OR(DF319="-",DF319="",DF319="n/a"),"-",HYPERLINK(DF319,"PPAR"))</f>
        <v>-</v>
      </c>
      <c r="CZ319" s="665" t="str">
        <f>IF(OR(DG319="-",DG319="",DG319="n/a"),"-",HYPERLINK(DG319,"PCR"))</f>
        <v>-</v>
      </c>
      <c r="DA319" s="665" t="str">
        <f>IF(OR(DH319="-",DH319="",DH319="n/a"),"-",HYPERLINK(DH319,"PP"))</f>
        <v>-</v>
      </c>
      <c r="DB319" s="688" t="str">
        <f>IF(OR(DI319="-",DI319="",DI319="n/a"),"-",HYPERLINK(DI319,"TA"))</f>
        <v>-</v>
      </c>
      <c r="DC319" s="897" t="s">
        <v>11407</v>
      </c>
      <c r="DD319" s="897" t="s">
        <v>11408</v>
      </c>
      <c r="DE319" s="897" t="s">
        <v>11409</v>
      </c>
      <c r="DF319" s="897" t="s">
        <v>33</v>
      </c>
      <c r="DG319" s="897" t="s">
        <v>33</v>
      </c>
      <c r="DH319" s="897" t="s">
        <v>33</v>
      </c>
      <c r="DI319" s="897" t="s">
        <v>33</v>
      </c>
      <c r="DJ319" s="734"/>
    </row>
    <row r="320" spans="1:114" ht="14.1" customHeight="1" x14ac:dyDescent="0.25">
      <c r="A320" s="703">
        <f>ROW()-1</f>
        <v>319</v>
      </c>
      <c r="B320" s="710" t="s">
        <v>5064</v>
      </c>
      <c r="C320" s="711" t="str">
        <f>HYPERLINK(E320,"OP")</f>
        <v>OP</v>
      </c>
      <c r="D320" s="711" t="str">
        <f>HYPERLINK(F320,"Prj")</f>
        <v>Prj</v>
      </c>
      <c r="E320" s="663" t="s">
        <v>7257</v>
      </c>
      <c r="F320" s="422" t="s">
        <v>5895</v>
      </c>
      <c r="G320" s="414" t="s">
        <v>33</v>
      </c>
      <c r="H320" s="414" t="s">
        <v>33</v>
      </c>
      <c r="I320" s="694" t="s">
        <v>33</v>
      </c>
      <c r="J320" s="697" t="s">
        <v>5065</v>
      </c>
      <c r="K320" s="727" t="s">
        <v>33</v>
      </c>
      <c r="L320" s="736" t="s">
        <v>231</v>
      </c>
      <c r="M320" s="697" t="s">
        <v>232</v>
      </c>
      <c r="N320" s="736" t="s">
        <v>18</v>
      </c>
      <c r="O320" s="736" t="s">
        <v>30</v>
      </c>
      <c r="P320" s="1080" t="s">
        <v>1419</v>
      </c>
      <c r="Q320" s="1074" t="s">
        <v>33</v>
      </c>
      <c r="R320" s="698" t="s">
        <v>33</v>
      </c>
      <c r="S320" s="1041" t="s">
        <v>33</v>
      </c>
      <c r="T320" s="908" t="s">
        <v>5066</v>
      </c>
      <c r="U320" s="905" t="s">
        <v>572</v>
      </c>
      <c r="V320" s="905" t="s">
        <v>612</v>
      </c>
      <c r="W320" s="1068" t="s">
        <v>1773</v>
      </c>
      <c r="X320" s="1064">
        <v>36508</v>
      </c>
      <c r="Y320" s="1066">
        <v>36692</v>
      </c>
      <c r="Z320" s="1046">
        <v>2000</v>
      </c>
      <c r="AA320" s="1064">
        <v>37088</v>
      </c>
      <c r="AB320" s="1065">
        <v>38168</v>
      </c>
      <c r="AC320" s="1066">
        <v>38168</v>
      </c>
      <c r="AD320" s="1049">
        <v>5.3</v>
      </c>
      <c r="AE320" s="746">
        <v>0</v>
      </c>
      <c r="AF320" s="744">
        <v>0</v>
      </c>
      <c r="AG320" s="690">
        <v>5.3</v>
      </c>
      <c r="AH320" s="747" t="s">
        <v>33</v>
      </c>
      <c r="AI320" s="744">
        <v>0</v>
      </c>
      <c r="AJ320" s="1101">
        <v>4.5736699999999999</v>
      </c>
      <c r="AK320" s="1102">
        <v>3.7610058300000002</v>
      </c>
      <c r="AL320" s="1085"/>
      <c r="AM320" s="632"/>
      <c r="AN320" s="632">
        <v>9</v>
      </c>
      <c r="AO320" s="632"/>
      <c r="AP320" s="632"/>
      <c r="AQ320" s="757"/>
      <c r="AR320" s="783" t="s">
        <v>5728</v>
      </c>
      <c r="AS320" s="784">
        <f>AT320+AU320</f>
        <v>3.07</v>
      </c>
      <c r="AT320" s="784">
        <v>3.07</v>
      </c>
      <c r="AU320" s="785">
        <v>0</v>
      </c>
      <c r="AV320" s="806" t="s">
        <v>5729</v>
      </c>
      <c r="AW320" s="697" t="s">
        <v>5067</v>
      </c>
      <c r="AX320" s="697" t="s">
        <v>3592</v>
      </c>
      <c r="AY320" s="823" t="s">
        <v>33</v>
      </c>
      <c r="AZ320" s="736" t="s">
        <v>33</v>
      </c>
      <c r="BA320" s="736" t="s">
        <v>33</v>
      </c>
      <c r="BB320" s="840" t="s">
        <v>26</v>
      </c>
      <c r="BC320" s="841" t="s">
        <v>26</v>
      </c>
      <c r="BD320" s="846" t="s">
        <v>33</v>
      </c>
      <c r="BE320" s="840" t="s">
        <v>26</v>
      </c>
      <c r="BF320" s="841" t="s">
        <v>26</v>
      </c>
      <c r="BG320" s="842" t="s">
        <v>26</v>
      </c>
      <c r="BH320" s="905" t="s">
        <v>4487</v>
      </c>
      <c r="BI320" s="903" t="s">
        <v>4683</v>
      </c>
      <c r="BJ320" s="905" t="s">
        <v>0</v>
      </c>
      <c r="BK320" s="903" t="s">
        <v>0</v>
      </c>
      <c r="BL320" s="905" t="s">
        <v>0</v>
      </c>
      <c r="BM320" s="903" t="s">
        <v>0</v>
      </c>
      <c r="BN320" s="905" t="s">
        <v>0</v>
      </c>
      <c r="BO320" s="903" t="s">
        <v>0</v>
      </c>
      <c r="BP320" s="905" t="s">
        <v>0</v>
      </c>
      <c r="BQ320" s="903" t="s">
        <v>0</v>
      </c>
      <c r="BR320" s="909">
        <v>32</v>
      </c>
      <c r="BS320" s="903" t="s">
        <v>4555</v>
      </c>
      <c r="BT320" s="909">
        <v>34</v>
      </c>
      <c r="BU320" s="903" t="s">
        <v>4491</v>
      </c>
      <c r="BV320" s="909">
        <v>31</v>
      </c>
      <c r="BW320" s="903" t="s">
        <v>4579</v>
      </c>
      <c r="BX320" s="909">
        <v>35</v>
      </c>
      <c r="BY320" s="903" t="s">
        <v>4556</v>
      </c>
      <c r="BZ320" s="905" t="s">
        <v>0</v>
      </c>
      <c r="CA320" s="903" t="s">
        <v>4492</v>
      </c>
      <c r="CB320" s="340">
        <v>10</v>
      </c>
      <c r="CC320" s="249">
        <f>IF(ISBLANK(AL320),0,1)</f>
        <v>0</v>
      </c>
      <c r="CD320" s="414">
        <f>IF(ISBLANK(AM320),0,1)</f>
        <v>0</v>
      </c>
      <c r="CE320" s="414">
        <f>IF(ISBLANK(AN320),0,1)</f>
        <v>1</v>
      </c>
      <c r="CF320" s="414">
        <f>IF(ISBLANK(AO320),0,1)</f>
        <v>0</v>
      </c>
      <c r="CG320" s="414">
        <f>IF(ISBLANK(AP320),0,1)</f>
        <v>0</v>
      </c>
      <c r="CH320" s="436">
        <f>IF(ISBLANK(AQ320),0,1)</f>
        <v>0</v>
      </c>
      <c r="CI320" s="435">
        <f>IF($W320="Dropped","-",DAYS360(X320,Y320,TRUE)/360)</f>
        <v>0.50277777777777777</v>
      </c>
      <c r="CJ320" s="416">
        <f>IF(OR($W320="Pipeline",$W320="Dropped"),"-",IF(OR($AA320="-",$AA320="n/a"),"-",DAYS360(Y320,AA320,TRUE)/360))</f>
        <v>1.086111111111111</v>
      </c>
      <c r="CK320" s="416">
        <f>IF(OR($W320="Pipeline",$W320="Dropped"),"-",IF($AC320="-","-",IF(OR($AA320="-",$AA320="n/a"),DAYS360(Y320,AC320,TRUE)/360,DAYS360(AA320,AC320,TRUE)/360)))</f>
        <v>2.9555555555555557</v>
      </c>
      <c r="CL320" s="416">
        <f>IF(OR($W320="Pipeline",$W320="Dropped"),"-",IF($AC320="-","-",DAYS360(X320,AC320,TRUE)/360))</f>
        <v>4.5444444444444443</v>
      </c>
      <c r="CM320" s="437">
        <f>IF(OR($W320="Pipeline",$W320="Dropped"),"-",IF($AC320="-","-",DAYS360(AB320,AC320,TRUE)/360))</f>
        <v>0</v>
      </c>
      <c r="CN320" s="344">
        <f>IF(W320="Closed",IF(AC320="-","-",YEAR(AC320)),"-")</f>
        <v>2004</v>
      </c>
      <c r="CO320" s="344" t="str">
        <f>IF(W320="Closed",IF(OR(BE320="S",BE320="MS",BE320="HS"),"S",IF(OR(BE320="U",BE320="MU",BE320="HU"),"U",IF(OR(BE320="NA",BE320="NR",BE320="NV",BE320="?",BE320="#"),"NR","-"))),"-")</f>
        <v>S</v>
      </c>
      <c r="CP320" s="249">
        <v>2</v>
      </c>
      <c r="CQ320" s="414">
        <v>1</v>
      </c>
      <c r="CR320" s="414">
        <v>2</v>
      </c>
      <c r="CS320" s="414">
        <v>2</v>
      </c>
      <c r="CT320" s="414">
        <v>0</v>
      </c>
      <c r="CU320" s="436">
        <v>0</v>
      </c>
      <c r="CV320" s="432" t="str">
        <f>IF(OR(DC320="-",DC320="",DC320="n/a"),"-",HYPERLINK(DC320,"PAD"))</f>
        <v>PAD</v>
      </c>
      <c r="CW320" s="417" t="str">
        <f>IF(OR(DD320="-",DD320="",DD320="n/a"),"-",HYPERLINK(DD320,"ICR"))</f>
        <v>ICR</v>
      </c>
      <c r="CX320" s="438" t="str">
        <f>IF(OR(DE320="-",DE320="",DE320="n/a"),"-",HYPERLINK(DE320,"IEG"))</f>
        <v>IEG</v>
      </c>
      <c r="CY320" s="687" t="str">
        <f>IF(OR(DF320="-",DF320="",DF320="n/a"),"-",HYPERLINK(DF320,"PPAR"))</f>
        <v>-</v>
      </c>
      <c r="CZ320" s="665" t="str">
        <f>IF(OR(DG320="-",DG320="",DG320="n/a"),"-",HYPERLINK(DG320,"PCR"))</f>
        <v>-</v>
      </c>
      <c r="DA320" s="665" t="str">
        <f>IF(OR(DH320="-",DH320="",DH320="n/a"),"-",HYPERLINK(DH320,"PP"))</f>
        <v>-</v>
      </c>
      <c r="DB320" s="688" t="str">
        <f>IF(OR(DI320="-",DI320="",DI320="n/a"),"-",HYPERLINK(DI320,"TA"))</f>
        <v>-</v>
      </c>
      <c r="DC320" s="897" t="s">
        <v>11410</v>
      </c>
      <c r="DD320" s="897" t="s">
        <v>11411</v>
      </c>
      <c r="DE320" s="897" t="s">
        <v>11412</v>
      </c>
      <c r="DF320" s="897" t="s">
        <v>33</v>
      </c>
      <c r="DG320" s="897" t="s">
        <v>33</v>
      </c>
      <c r="DH320" s="897" t="s">
        <v>33</v>
      </c>
      <c r="DI320" s="897" t="s">
        <v>33</v>
      </c>
      <c r="DJ320" s="734"/>
    </row>
    <row r="321" spans="1:114" ht="14.1" customHeight="1" x14ac:dyDescent="0.25">
      <c r="A321" s="702">
        <f>ROW()-1</f>
        <v>320</v>
      </c>
      <c r="B321" s="713" t="s">
        <v>8340</v>
      </c>
      <c r="C321" s="716" t="str">
        <f>HYPERLINK(E321,"OP")</f>
        <v>OP</v>
      </c>
      <c r="D321" s="716" t="str">
        <f>HYPERLINK(F321,"Prj")</f>
        <v>Prj</v>
      </c>
      <c r="E321" s="631" t="s">
        <v>8889</v>
      </c>
      <c r="F321" s="413" t="s">
        <v>8890</v>
      </c>
      <c r="G321" s="414" t="s">
        <v>33</v>
      </c>
      <c r="H321" s="414" t="s">
        <v>33</v>
      </c>
      <c r="I321" s="694" t="s">
        <v>33</v>
      </c>
      <c r="J321" s="700" t="s">
        <v>8341</v>
      </c>
      <c r="K321" s="730" t="s">
        <v>33</v>
      </c>
      <c r="L321" s="739" t="s">
        <v>231</v>
      </c>
      <c r="M321" s="700" t="s">
        <v>655</v>
      </c>
      <c r="N321" s="739" t="s">
        <v>18</v>
      </c>
      <c r="O321" s="739" t="s">
        <v>71</v>
      </c>
      <c r="P321" s="1080" t="s">
        <v>1742</v>
      </c>
      <c r="Q321" s="1074" t="s">
        <v>33</v>
      </c>
      <c r="R321" s="698" t="s">
        <v>33</v>
      </c>
      <c r="S321" s="1041" t="s">
        <v>33</v>
      </c>
      <c r="T321" s="908" t="s">
        <v>5512</v>
      </c>
      <c r="U321" s="905" t="s">
        <v>572</v>
      </c>
      <c r="V321" s="905" t="s">
        <v>1417</v>
      </c>
      <c r="W321" s="1068" t="s">
        <v>1773</v>
      </c>
      <c r="X321" s="1064">
        <v>36558</v>
      </c>
      <c r="Y321" s="1066">
        <v>37000</v>
      </c>
      <c r="Z321" s="1046">
        <v>2001</v>
      </c>
      <c r="AA321" s="1064">
        <v>37342</v>
      </c>
      <c r="AB321" s="1065">
        <v>38898</v>
      </c>
      <c r="AC321" s="1066">
        <v>40117</v>
      </c>
      <c r="AD321" s="1053">
        <v>37.6</v>
      </c>
      <c r="AE321" s="750">
        <v>0</v>
      </c>
      <c r="AF321" s="744">
        <v>0</v>
      </c>
      <c r="AG321" s="690">
        <v>37.6</v>
      </c>
      <c r="AH321" s="747">
        <v>19.399999999999999</v>
      </c>
      <c r="AI321" s="744">
        <v>0</v>
      </c>
      <c r="AJ321" s="1107">
        <v>61.47550451</v>
      </c>
      <c r="AK321" s="1108">
        <v>72.478056649999999</v>
      </c>
      <c r="AL321" s="1085"/>
      <c r="AM321" s="632"/>
      <c r="AN321" s="632">
        <v>10</v>
      </c>
      <c r="AO321" s="632"/>
      <c r="AP321" s="632"/>
      <c r="AQ321" s="757"/>
      <c r="AR321" s="778" t="s">
        <v>9318</v>
      </c>
      <c r="AS321" s="781">
        <f>AT321+AU321</f>
        <v>6.5</v>
      </c>
      <c r="AT321" s="781">
        <v>5.3</v>
      </c>
      <c r="AU321" s="782">
        <v>1.2</v>
      </c>
      <c r="AV321" s="734" t="s">
        <v>9319</v>
      </c>
      <c r="AW321" s="700" t="s">
        <v>7638</v>
      </c>
      <c r="AX321" s="700" t="s">
        <v>5447</v>
      </c>
      <c r="AY321" s="829">
        <v>40130</v>
      </c>
      <c r="AZ321" s="739" t="s">
        <v>45</v>
      </c>
      <c r="BA321" s="739" t="s">
        <v>45</v>
      </c>
      <c r="BB321" s="847" t="s">
        <v>45</v>
      </c>
      <c r="BC321" s="848" t="s">
        <v>22</v>
      </c>
      <c r="BD321" s="849" t="s">
        <v>22</v>
      </c>
      <c r="BE321" s="847" t="s">
        <v>45</v>
      </c>
      <c r="BF321" s="848" t="s">
        <v>22</v>
      </c>
      <c r="BG321" s="849" t="s">
        <v>45</v>
      </c>
      <c r="BH321" s="905" t="s">
        <v>4602</v>
      </c>
      <c r="BI321" s="903" t="s">
        <v>10480</v>
      </c>
      <c r="BJ321" s="905" t="s">
        <v>4739</v>
      </c>
      <c r="BK321" s="903" t="s">
        <v>4740</v>
      </c>
      <c r="BL321" s="905" t="s">
        <v>4525</v>
      </c>
      <c r="BM321" s="903" t="s">
        <v>10476</v>
      </c>
      <c r="BN321" s="905" t="s">
        <v>4485</v>
      </c>
      <c r="BO321" s="903" t="s">
        <v>10472</v>
      </c>
      <c r="BP321" s="905" t="s">
        <v>0</v>
      </c>
      <c r="BQ321" s="903" t="s">
        <v>0</v>
      </c>
      <c r="BR321" s="909">
        <v>73</v>
      </c>
      <c r="BS321" s="903" t="s">
        <v>4534</v>
      </c>
      <c r="BT321" s="909">
        <v>74</v>
      </c>
      <c r="BU321" s="903" t="s">
        <v>4588</v>
      </c>
      <c r="BV321" s="909">
        <v>71</v>
      </c>
      <c r="BW321" s="903" t="s">
        <v>4521</v>
      </c>
      <c r="BX321" s="905" t="s">
        <v>0</v>
      </c>
      <c r="BY321" s="903" t="s">
        <v>4492</v>
      </c>
      <c r="BZ321" s="905" t="s">
        <v>0</v>
      </c>
      <c r="CA321" s="903" t="s">
        <v>4492</v>
      </c>
      <c r="CB321" s="340">
        <v>50</v>
      </c>
      <c r="CC321" s="249">
        <f>IF(ISBLANK(AL321),0,1)</f>
        <v>0</v>
      </c>
      <c r="CD321" s="414">
        <f>IF(ISBLANK(AM321),0,1)</f>
        <v>0</v>
      </c>
      <c r="CE321" s="414">
        <f>IF(ISBLANK(AN321),0,1)</f>
        <v>1</v>
      </c>
      <c r="CF321" s="414">
        <f>IF(ISBLANK(AO321),0,1)</f>
        <v>0</v>
      </c>
      <c r="CG321" s="414">
        <f>IF(ISBLANK(AP321),0,1)</f>
        <v>0</v>
      </c>
      <c r="CH321" s="436">
        <f>IF(ISBLANK(AQ321),0,1)</f>
        <v>0</v>
      </c>
      <c r="CI321" s="435">
        <f>IF($W321="Dropped","-",DAYS360(X321,Y321,TRUE)/360)</f>
        <v>1.2138888888888888</v>
      </c>
      <c r="CJ321" s="416">
        <f>IF(OR($W321="Pipeline",$W321="Dropped"),"-",IF(OR($AA321="-",$AA321="n/a"),"-",DAYS360(Y321,AA321,TRUE)/360))</f>
        <v>0.93888888888888888</v>
      </c>
      <c r="CK321" s="416">
        <f>IF(OR($W321="Pipeline",$W321="Dropped"),"-",IF($AC321="-","-",IF(OR($AA321="-",$AA321="n/a"),DAYS360(Y321,AC321,TRUE)/360,DAYS360(AA321,AC321,TRUE)/360)))</f>
        <v>7.5916666666666668</v>
      </c>
      <c r="CL321" s="416">
        <f>IF(OR($W321="Pipeline",$W321="Dropped"),"-",IF($AC321="-","-",DAYS360(X321,AC321,TRUE)/360))</f>
        <v>9.7444444444444436</v>
      </c>
      <c r="CM321" s="437">
        <f>IF(OR($W321="Pipeline",$W321="Dropped"),"-",IF($AC321="-","-",DAYS360(AB321,AC321,TRUE)/360))</f>
        <v>3.3333333333333335</v>
      </c>
      <c r="CN321" s="344">
        <f>IF(W321="Closed",IF(AC321="-","-",YEAR(AC321)),"-")</f>
        <v>2009</v>
      </c>
      <c r="CO321" s="344" t="str">
        <f>IF(W321="Closed",IF(OR(BE321="S",BE321="MS",BE321="HS"),"S",IF(OR(BE321="U",BE321="MU",BE321="HU"),"U",IF(OR(BE321="NA",BE321="NR",BE321="NV",BE321="?",BE321="#"),"NR","-"))),"-")</f>
        <v>U</v>
      </c>
      <c r="CP321" s="249">
        <v>0</v>
      </c>
      <c r="CQ321" s="414">
        <v>2</v>
      </c>
      <c r="CR321" s="414">
        <v>1</v>
      </c>
      <c r="CS321" s="414">
        <v>2</v>
      </c>
      <c r="CT321" s="414">
        <v>0</v>
      </c>
      <c r="CU321" s="436">
        <v>0</v>
      </c>
      <c r="CV321" s="432" t="str">
        <f>IF(OR(DC321="-",DC321="",DC321="n/a"),"-",HYPERLINK(DC321,"PAD"))</f>
        <v>PAD</v>
      </c>
      <c r="CW321" s="417" t="str">
        <f>IF(OR(DD321="-",DD321="",DD321="n/a"),"-",HYPERLINK(DD321,"ICR"))</f>
        <v>ICR</v>
      </c>
      <c r="CX321" s="438" t="str">
        <f>IF(OR(DE321="-",DE321="",DE321="n/a"),"-",HYPERLINK(DE321,"IEG"))</f>
        <v>IEG</v>
      </c>
      <c r="CY321" s="687" t="str">
        <f>IF(OR(DF321="-",DF321="",DF321="n/a"),"-",HYPERLINK(DF321,"PPAR"))</f>
        <v>-</v>
      </c>
      <c r="CZ321" s="665" t="str">
        <f>IF(OR(DG321="-",DG321="",DG321="n/a"),"-",HYPERLINK(DG321,"PCR"))</f>
        <v>-</v>
      </c>
      <c r="DA321" s="665" t="str">
        <f>IF(OR(DH321="-",DH321="",DH321="n/a"),"-",HYPERLINK(DH321,"PP"))</f>
        <v>-</v>
      </c>
      <c r="DB321" s="688" t="str">
        <f>IF(OR(DI321="-",DI321="",DI321="n/a"),"-",HYPERLINK(DI321,"TA"))</f>
        <v>-</v>
      </c>
      <c r="DC321" s="897" t="s">
        <v>11413</v>
      </c>
      <c r="DD321" s="897" t="s">
        <v>11414</v>
      </c>
      <c r="DE321" s="897" t="s">
        <v>11415</v>
      </c>
      <c r="DF321" s="897" t="s">
        <v>33</v>
      </c>
      <c r="DG321" s="897" t="s">
        <v>33</v>
      </c>
      <c r="DH321" s="897" t="s">
        <v>33</v>
      </c>
      <c r="DI321" s="897" t="s">
        <v>33</v>
      </c>
      <c r="DJ321" s="734"/>
    </row>
    <row r="322" spans="1:114" ht="14.1" customHeight="1" x14ac:dyDescent="0.25">
      <c r="A322" s="702">
        <f>ROW()-1</f>
        <v>321</v>
      </c>
      <c r="B322" s="713" t="s">
        <v>7860</v>
      </c>
      <c r="C322" s="711" t="str">
        <f>HYPERLINK(E322,"OP")</f>
        <v>OP</v>
      </c>
      <c r="D322" s="711" t="str">
        <f>HYPERLINK(F322,"Prj")</f>
        <v>Prj</v>
      </c>
      <c r="E322" s="631" t="s">
        <v>8613</v>
      </c>
      <c r="F322" s="413" t="s">
        <v>8614</v>
      </c>
      <c r="G322" s="414" t="s">
        <v>33</v>
      </c>
      <c r="H322" s="414" t="s">
        <v>33</v>
      </c>
      <c r="I322" s="694" t="s">
        <v>33</v>
      </c>
      <c r="J322" s="697" t="s">
        <v>7861</v>
      </c>
      <c r="K322" s="727" t="s">
        <v>33</v>
      </c>
      <c r="L322" s="736" t="s">
        <v>153</v>
      </c>
      <c r="M322" s="697" t="s">
        <v>183</v>
      </c>
      <c r="N322" s="736" t="s">
        <v>18</v>
      </c>
      <c r="O322" s="736" t="s">
        <v>30</v>
      </c>
      <c r="P322" s="1080" t="s">
        <v>36</v>
      </c>
      <c r="Q322" s="1074" t="s">
        <v>33</v>
      </c>
      <c r="R322" s="698" t="s">
        <v>33</v>
      </c>
      <c r="S322" s="1041" t="s">
        <v>33</v>
      </c>
      <c r="T322" s="908" t="s">
        <v>7745</v>
      </c>
      <c r="U322" s="905" t="s">
        <v>13825</v>
      </c>
      <c r="V322" s="905" t="s">
        <v>1415</v>
      </c>
      <c r="W322" s="1068" t="s">
        <v>1773</v>
      </c>
      <c r="X322" s="1064">
        <v>36381</v>
      </c>
      <c r="Y322" s="1066">
        <v>37714</v>
      </c>
      <c r="Z322" s="1046">
        <v>2003</v>
      </c>
      <c r="AA322" s="1064">
        <v>37966</v>
      </c>
      <c r="AB322" s="1065">
        <v>39813</v>
      </c>
      <c r="AC322" s="1066">
        <v>39933</v>
      </c>
      <c r="AD322" s="1049">
        <v>150</v>
      </c>
      <c r="AE322" s="746">
        <v>0</v>
      </c>
      <c r="AF322" s="744">
        <v>0</v>
      </c>
      <c r="AG322" s="690">
        <v>150</v>
      </c>
      <c r="AH322" s="747">
        <v>134.11083199999999</v>
      </c>
      <c r="AI322" s="744">
        <v>0</v>
      </c>
      <c r="AJ322" s="1101">
        <v>110.27181637</v>
      </c>
      <c r="AK322" s="1102">
        <v>110.27181637</v>
      </c>
      <c r="AL322" s="1085"/>
      <c r="AM322" s="632"/>
      <c r="AN322" s="632">
        <v>3</v>
      </c>
      <c r="AO322" s="632"/>
      <c r="AP322" s="632"/>
      <c r="AQ322" s="757"/>
      <c r="AR322" s="778" t="s">
        <v>9228</v>
      </c>
      <c r="AS322" s="791">
        <f>AT322+AU322</f>
        <v>5</v>
      </c>
      <c r="AT322" s="784">
        <v>5</v>
      </c>
      <c r="AU322" s="785">
        <v>0</v>
      </c>
      <c r="AV322" s="734" t="s">
        <v>9229</v>
      </c>
      <c r="AW322" s="697" t="s">
        <v>5045</v>
      </c>
      <c r="AX322" s="697" t="s">
        <v>7862</v>
      </c>
      <c r="AY322" s="823">
        <v>39933</v>
      </c>
      <c r="AZ322" s="736" t="s">
        <v>26</v>
      </c>
      <c r="BA322" s="736" t="s">
        <v>26</v>
      </c>
      <c r="BB322" s="840" t="s">
        <v>26</v>
      </c>
      <c r="BC322" s="841" t="s">
        <v>26</v>
      </c>
      <c r="BD322" s="842" t="s">
        <v>26</v>
      </c>
      <c r="BE322" s="840" t="s">
        <v>26</v>
      </c>
      <c r="BF322" s="841" t="s">
        <v>26</v>
      </c>
      <c r="BG322" s="842" t="s">
        <v>26</v>
      </c>
      <c r="BH322" s="905" t="s">
        <v>13072</v>
      </c>
      <c r="BI322" s="903" t="s">
        <v>4508</v>
      </c>
      <c r="BJ322" s="905" t="s">
        <v>0</v>
      </c>
      <c r="BK322" s="903" t="s">
        <v>0</v>
      </c>
      <c r="BL322" s="905" t="s">
        <v>0</v>
      </c>
      <c r="BM322" s="903" t="s">
        <v>0</v>
      </c>
      <c r="BN322" s="905" t="s">
        <v>0</v>
      </c>
      <c r="BO322" s="903" t="s">
        <v>0</v>
      </c>
      <c r="BP322" s="905" t="s">
        <v>0</v>
      </c>
      <c r="BQ322" s="903" t="s">
        <v>0</v>
      </c>
      <c r="BR322" s="909">
        <v>93</v>
      </c>
      <c r="BS322" s="903" t="s">
        <v>4651</v>
      </c>
      <c r="BT322" s="909">
        <v>88</v>
      </c>
      <c r="BU322" s="903" t="s">
        <v>4513</v>
      </c>
      <c r="BV322" s="909">
        <v>67</v>
      </c>
      <c r="BW322" s="903" t="s">
        <v>4577</v>
      </c>
      <c r="BX322" s="909">
        <v>69</v>
      </c>
      <c r="BY322" s="903" t="s">
        <v>4598</v>
      </c>
      <c r="BZ322" s="909">
        <v>33</v>
      </c>
      <c r="CA322" s="903" t="s">
        <v>4498</v>
      </c>
      <c r="CB322" s="340">
        <v>10</v>
      </c>
      <c r="CC322" s="249">
        <f>IF(ISBLANK(AL322),0,1)</f>
        <v>0</v>
      </c>
      <c r="CD322" s="414">
        <f>IF(ISBLANK(AM322),0,1)</f>
        <v>0</v>
      </c>
      <c r="CE322" s="414">
        <f>IF(ISBLANK(AN322),0,1)</f>
        <v>1</v>
      </c>
      <c r="CF322" s="414">
        <f>IF(ISBLANK(AO322),0,1)</f>
        <v>0</v>
      </c>
      <c r="CG322" s="414">
        <f>IF(ISBLANK(AP322),0,1)</f>
        <v>0</v>
      </c>
      <c r="CH322" s="436">
        <f>IF(ISBLANK(AQ322),0,1)</f>
        <v>0</v>
      </c>
      <c r="CI322" s="435">
        <f>IF($W322="Dropped","-",DAYS360(X322,Y322,TRUE)/360)</f>
        <v>3.65</v>
      </c>
      <c r="CJ322" s="416">
        <f>IF(OR($W322="Pipeline",$W322="Dropped"),"-",IF(OR($AA322="-",$AA322="n/a"),"-",DAYS360(Y322,AA322,TRUE)/360))</f>
        <v>0.68888888888888888</v>
      </c>
      <c r="CK322" s="416">
        <f>IF(OR($W322="Pipeline",$W322="Dropped"),"-",IF($AC322="-","-",IF(OR($AA322="-",$AA322="n/a"),DAYS360(Y322,AC322,TRUE)/360,DAYS360(AA322,AC322,TRUE)/360)))</f>
        <v>5.3861111111111111</v>
      </c>
      <c r="CL322" s="416">
        <f>IF(OR($W322="Pipeline",$W322="Dropped"),"-",IF($AC322="-","-",DAYS360(X322,AC322,TRUE)/360))</f>
        <v>9.7249999999999996</v>
      </c>
      <c r="CM322" s="437">
        <f>IF(OR($W322="Pipeline",$W322="Dropped"),"-",IF($AC322="-","-",DAYS360(AB322,AC322,TRUE)/360))</f>
        <v>0.33333333333333331</v>
      </c>
      <c r="CN322" s="344">
        <f>IF(W322="Closed",IF(AC322="-","-",YEAR(AC322)),"-")</f>
        <v>2009</v>
      </c>
      <c r="CO322" s="344" t="str">
        <f>IF(W322="Closed",IF(OR(BE322="S",BE322="MS",BE322="HS"),"S",IF(OR(BE322="U",BE322="MU",BE322="HU"),"U",IF(OR(BE322="NA",BE322="NR",BE322="NV",BE322="?",BE322="#"),"NR","-"))),"-")</f>
        <v>S</v>
      </c>
      <c r="CP322" s="249">
        <v>0</v>
      </c>
      <c r="CQ322" s="414">
        <v>1</v>
      </c>
      <c r="CR322" s="414">
        <v>1</v>
      </c>
      <c r="CS322" s="414">
        <v>0</v>
      </c>
      <c r="CT322" s="414">
        <v>0</v>
      </c>
      <c r="CU322" s="436">
        <v>0</v>
      </c>
      <c r="CV322" s="432" t="str">
        <f>IF(OR(DC322="-",DC322="",DC322="n/a"),"-",HYPERLINK(DC322,"PAD"))</f>
        <v>PAD</v>
      </c>
      <c r="CW322" s="417" t="str">
        <f>IF(OR(DD322="-",DD322="",DD322="n/a"),"-",HYPERLINK(DD322,"ICR"))</f>
        <v>ICR</v>
      </c>
      <c r="CX322" s="438" t="str">
        <f>IF(OR(DE322="-",DE322="",DE322="n/a"),"-",HYPERLINK(DE322,"IEG"))</f>
        <v>IEG</v>
      </c>
      <c r="CY322" s="687" t="str">
        <f>IF(OR(DF322="-",DF322="",DF322="n/a"),"-",HYPERLINK(DF322,"PPAR"))</f>
        <v>-</v>
      </c>
      <c r="CZ322" s="665" t="str">
        <f>IF(OR(DG322="-",DG322="",DG322="n/a"),"-",HYPERLINK(DG322,"PCR"))</f>
        <v>-</v>
      </c>
      <c r="DA322" s="665" t="str">
        <f>IF(OR(DH322="-",DH322="",DH322="n/a"),"-",HYPERLINK(DH322,"PP"))</f>
        <v>-</v>
      </c>
      <c r="DB322" s="688" t="str">
        <f>IF(OR(DI322="-",DI322="",DI322="n/a"),"-",HYPERLINK(DI322,"TA"))</f>
        <v>-</v>
      </c>
      <c r="DC322" s="897" t="s">
        <v>11416</v>
      </c>
      <c r="DD322" s="897" t="s">
        <v>11417</v>
      </c>
      <c r="DE322" s="897" t="s">
        <v>11418</v>
      </c>
      <c r="DF322" s="897" t="s">
        <v>33</v>
      </c>
      <c r="DG322" s="897" t="s">
        <v>33</v>
      </c>
      <c r="DH322" s="897" t="s">
        <v>33</v>
      </c>
      <c r="DI322" s="897" t="s">
        <v>33</v>
      </c>
      <c r="DJ322" s="734"/>
    </row>
    <row r="323" spans="1:114" ht="14.1" customHeight="1" x14ac:dyDescent="0.25">
      <c r="A323" s="703">
        <f>ROW()-1</f>
        <v>322</v>
      </c>
      <c r="B323" s="713" t="s">
        <v>8118</v>
      </c>
      <c r="C323" s="711" t="str">
        <f>HYPERLINK(E323,"OP")</f>
        <v>OP</v>
      </c>
      <c r="D323" s="711" t="str">
        <f>HYPERLINK(F323,"Prj")</f>
        <v>Prj</v>
      </c>
      <c r="E323" s="631" t="s">
        <v>8767</v>
      </c>
      <c r="F323" s="413" t="s">
        <v>8768</v>
      </c>
      <c r="G323" s="414" t="s">
        <v>33</v>
      </c>
      <c r="H323" s="414" t="s">
        <v>33</v>
      </c>
      <c r="I323" s="694" t="s">
        <v>33</v>
      </c>
      <c r="J323" s="697" t="s">
        <v>8119</v>
      </c>
      <c r="K323" s="727" t="s">
        <v>33</v>
      </c>
      <c r="L323" s="736" t="s">
        <v>153</v>
      </c>
      <c r="M323" s="697" t="s">
        <v>183</v>
      </c>
      <c r="N323" s="736" t="s">
        <v>18</v>
      </c>
      <c r="O323" s="736" t="s">
        <v>30</v>
      </c>
      <c r="P323" s="1080" t="s">
        <v>19</v>
      </c>
      <c r="Q323" s="1074" t="s">
        <v>33</v>
      </c>
      <c r="R323" s="698" t="s">
        <v>33</v>
      </c>
      <c r="S323" s="1041" t="s">
        <v>33</v>
      </c>
      <c r="T323" s="908" t="s">
        <v>7467</v>
      </c>
      <c r="U323" s="905" t="s">
        <v>13825</v>
      </c>
      <c r="V323" s="905" t="s">
        <v>13821</v>
      </c>
      <c r="W323" s="1068" t="s">
        <v>1773</v>
      </c>
      <c r="X323" s="1064">
        <v>36132</v>
      </c>
      <c r="Y323" s="1066">
        <v>37049</v>
      </c>
      <c r="Z323" s="1046">
        <v>2001</v>
      </c>
      <c r="AA323" s="1064">
        <v>37483</v>
      </c>
      <c r="AB323" s="1065">
        <v>38625</v>
      </c>
      <c r="AC323" s="1066">
        <v>40086</v>
      </c>
      <c r="AD323" s="1049">
        <v>80</v>
      </c>
      <c r="AE323" s="746">
        <v>0</v>
      </c>
      <c r="AF323" s="744">
        <v>0</v>
      </c>
      <c r="AG323" s="690">
        <v>80</v>
      </c>
      <c r="AH323" s="747">
        <v>13.87</v>
      </c>
      <c r="AI323" s="744">
        <v>0</v>
      </c>
      <c r="AJ323" s="1101">
        <v>34.690531409999998</v>
      </c>
      <c r="AK323" s="1102">
        <v>34.690531409999998</v>
      </c>
      <c r="AL323" s="1085"/>
      <c r="AM323" s="632"/>
      <c r="AN323" s="632">
        <v>4</v>
      </c>
      <c r="AO323" s="632"/>
      <c r="AP323" s="632"/>
      <c r="AQ323" s="757"/>
      <c r="AR323" s="778" t="s">
        <v>9288</v>
      </c>
      <c r="AS323" s="784">
        <f>AT323+AU323</f>
        <v>0.36</v>
      </c>
      <c r="AT323" s="784">
        <v>0.36</v>
      </c>
      <c r="AU323" s="785">
        <v>0</v>
      </c>
      <c r="AV323" s="806" t="s">
        <v>9289</v>
      </c>
      <c r="AW323" s="697" t="s">
        <v>5045</v>
      </c>
      <c r="AX323" s="697" t="s">
        <v>5046</v>
      </c>
      <c r="AY323" s="823">
        <v>39982</v>
      </c>
      <c r="AZ323" s="736" t="s">
        <v>22</v>
      </c>
      <c r="BA323" s="736" t="s">
        <v>112</v>
      </c>
      <c r="BB323" s="840" t="s">
        <v>45</v>
      </c>
      <c r="BC323" s="841" t="s">
        <v>22</v>
      </c>
      <c r="BD323" s="842" t="s">
        <v>45</v>
      </c>
      <c r="BE323" s="840" t="s">
        <v>45</v>
      </c>
      <c r="BF323" s="841" t="s">
        <v>45</v>
      </c>
      <c r="BG323" s="842" t="s">
        <v>45</v>
      </c>
      <c r="BH323" s="905" t="s">
        <v>13077</v>
      </c>
      <c r="BI323" s="903" t="s">
        <v>9680</v>
      </c>
      <c r="BJ323" s="905" t="s">
        <v>4485</v>
      </c>
      <c r="BK323" s="903" t="s">
        <v>10472</v>
      </c>
      <c r="BL323" s="905" t="s">
        <v>4525</v>
      </c>
      <c r="BM323" s="903" t="s">
        <v>10476</v>
      </c>
      <c r="BN323" s="905" t="s">
        <v>0</v>
      </c>
      <c r="BO323" s="903" t="s">
        <v>0</v>
      </c>
      <c r="BP323" s="905" t="s">
        <v>0</v>
      </c>
      <c r="BQ323" s="903" t="s">
        <v>0</v>
      </c>
      <c r="BR323" s="909">
        <v>73</v>
      </c>
      <c r="BS323" s="903" t="s">
        <v>4534</v>
      </c>
      <c r="BT323" s="909">
        <v>51</v>
      </c>
      <c r="BU323" s="903" t="s">
        <v>4520</v>
      </c>
      <c r="BV323" s="909">
        <v>61</v>
      </c>
      <c r="BW323" s="903" t="s">
        <v>4524</v>
      </c>
      <c r="BX323" s="909">
        <v>24</v>
      </c>
      <c r="BY323" s="903" t="s">
        <v>4540</v>
      </c>
      <c r="BZ323" s="905" t="s">
        <v>0</v>
      </c>
      <c r="CA323" s="903" t="s">
        <v>4492</v>
      </c>
      <c r="CB323" s="340">
        <v>10</v>
      </c>
      <c r="CC323" s="249">
        <f>IF(ISBLANK(AL323),0,1)</f>
        <v>0</v>
      </c>
      <c r="CD323" s="414">
        <f>IF(ISBLANK(AM323),0,1)</f>
        <v>0</v>
      </c>
      <c r="CE323" s="414">
        <f>IF(ISBLANK(AN323),0,1)</f>
        <v>1</v>
      </c>
      <c r="CF323" s="414">
        <f>IF(ISBLANK(AO323),0,1)</f>
        <v>0</v>
      </c>
      <c r="CG323" s="414">
        <f>IF(ISBLANK(AP323),0,1)</f>
        <v>0</v>
      </c>
      <c r="CH323" s="436">
        <f>IF(ISBLANK(AQ323),0,1)</f>
        <v>0</v>
      </c>
      <c r="CI323" s="435">
        <f>IF($W323="Dropped","-",DAYS360(X323,Y323,TRUE)/360)</f>
        <v>2.5111111111111111</v>
      </c>
      <c r="CJ323" s="416">
        <f>IF(OR($W323="Pipeline",$W323="Dropped"),"-",IF(OR($AA323="-",$AA323="n/a"),"-",DAYS360(Y323,AA323,TRUE)/360))</f>
        <v>1.1888888888888889</v>
      </c>
      <c r="CK323" s="416">
        <f>IF(OR($W323="Pipeline",$W323="Dropped"),"-",IF($AC323="-","-",IF(OR($AA323="-",$AA323="n/a"),DAYS360(Y323,AC323,TRUE)/360,DAYS360(AA323,AC323,TRUE)/360)))</f>
        <v>7.125</v>
      </c>
      <c r="CL323" s="416">
        <f>IF(OR($W323="Pipeline",$W323="Dropped"),"-",IF($AC323="-","-",DAYS360(X323,AC323,TRUE)/360))</f>
        <v>10.824999999999999</v>
      </c>
      <c r="CM323" s="437">
        <f>IF(OR($W323="Pipeline",$W323="Dropped"),"-",IF($AC323="-","-",DAYS360(AB323,AC323,TRUE)/360))</f>
        <v>4</v>
      </c>
      <c r="CN323" s="344">
        <f>IF(W323="Closed",IF(AC323="-","-",YEAR(AC323)),"-")</f>
        <v>2009</v>
      </c>
      <c r="CO323" s="344" t="str">
        <f>IF(W323="Closed",IF(OR(BE323="S",BE323="MS",BE323="HS"),"S",IF(OR(BE323="U",BE323="MU",BE323="HU"),"U",IF(OR(BE323="NA",BE323="NR",BE323="NV",BE323="?",BE323="#"),"NR","-"))),"-")</f>
        <v>U</v>
      </c>
      <c r="CP323" s="249">
        <v>0</v>
      </c>
      <c r="CQ323" s="414">
        <v>2</v>
      </c>
      <c r="CR323" s="414">
        <v>0</v>
      </c>
      <c r="CS323" s="414">
        <v>1</v>
      </c>
      <c r="CT323" s="414">
        <v>0</v>
      </c>
      <c r="CU323" s="436">
        <v>0</v>
      </c>
      <c r="CV323" s="432" t="str">
        <f>IF(OR(DC323="-",DC323="",DC323="n/a"),"-",HYPERLINK(DC323,"PAD"))</f>
        <v>PAD</v>
      </c>
      <c r="CW323" s="417" t="str">
        <f>IF(OR(DD323="-",DD323="",DD323="n/a"),"-",HYPERLINK(DD323,"ICR"))</f>
        <v>ICR</v>
      </c>
      <c r="CX323" s="438" t="str">
        <f>IF(OR(DE323="-",DE323="",DE323="n/a"),"-",HYPERLINK(DE323,"IEG"))</f>
        <v>IEG</v>
      </c>
      <c r="CY323" s="687" t="str">
        <f>IF(OR(DF323="-",DF323="",DF323="n/a"),"-",HYPERLINK(DF323,"PPAR"))</f>
        <v>-</v>
      </c>
      <c r="CZ323" s="665" t="str">
        <f>IF(OR(DG323="-",DG323="",DG323="n/a"),"-",HYPERLINK(DG323,"PCR"))</f>
        <v>-</v>
      </c>
      <c r="DA323" s="665" t="str">
        <f>IF(OR(DH323="-",DH323="",DH323="n/a"),"-",HYPERLINK(DH323,"PP"))</f>
        <v>PP</v>
      </c>
      <c r="DB323" s="688" t="str">
        <f>IF(OR(DI323="-",DI323="",DI323="n/a"),"-",HYPERLINK(DI323,"TA"))</f>
        <v>-</v>
      </c>
      <c r="DC323" s="897" t="s">
        <v>11419</v>
      </c>
      <c r="DD323" s="897" t="s">
        <v>11420</v>
      </c>
      <c r="DE323" s="897" t="s">
        <v>11421</v>
      </c>
      <c r="DF323" s="897" t="s">
        <v>33</v>
      </c>
      <c r="DG323" s="897" t="s">
        <v>33</v>
      </c>
      <c r="DH323" s="897" t="s">
        <v>11422</v>
      </c>
      <c r="DI323" s="897" t="s">
        <v>33</v>
      </c>
      <c r="DJ323" s="734"/>
    </row>
    <row r="324" spans="1:114" ht="14.1" customHeight="1" x14ac:dyDescent="0.25">
      <c r="A324" s="702">
        <f>ROW()-1</f>
        <v>323</v>
      </c>
      <c r="B324" s="710" t="s">
        <v>489</v>
      </c>
      <c r="C324" s="711" t="str">
        <f>HYPERLINK(E324,"OP")</f>
        <v>OP</v>
      </c>
      <c r="D324" s="711" t="str">
        <f>HYPERLINK(F324,"Prj")</f>
        <v>Prj</v>
      </c>
      <c r="E324" s="704" t="s">
        <v>6262</v>
      </c>
      <c r="F324" s="415" t="s">
        <v>6263</v>
      </c>
      <c r="G324" s="414" t="s">
        <v>33</v>
      </c>
      <c r="H324" s="414" t="s">
        <v>33</v>
      </c>
      <c r="I324" s="694" t="s">
        <v>33</v>
      </c>
      <c r="J324" s="686" t="s">
        <v>557</v>
      </c>
      <c r="K324" s="199" t="s">
        <v>33</v>
      </c>
      <c r="L324" s="693" t="s">
        <v>153</v>
      </c>
      <c r="M324" s="734" t="s">
        <v>183</v>
      </c>
      <c r="N324" s="693" t="s">
        <v>18</v>
      </c>
      <c r="O324" s="693" t="s">
        <v>71</v>
      </c>
      <c r="P324" s="1080" t="s">
        <v>1419</v>
      </c>
      <c r="Q324" s="1074" t="s">
        <v>33</v>
      </c>
      <c r="R324" s="698" t="s">
        <v>33</v>
      </c>
      <c r="S324" s="1041" t="s">
        <v>33</v>
      </c>
      <c r="T324" s="908" t="s">
        <v>3662</v>
      </c>
      <c r="U324" s="905" t="s">
        <v>13825</v>
      </c>
      <c r="V324" s="905" t="s">
        <v>612</v>
      </c>
      <c r="W324" s="1068" t="s">
        <v>1773</v>
      </c>
      <c r="X324" s="1064">
        <v>36318</v>
      </c>
      <c r="Y324" s="1066">
        <v>37413</v>
      </c>
      <c r="Z324" s="1046">
        <v>2002</v>
      </c>
      <c r="AA324" s="1064">
        <v>37531</v>
      </c>
      <c r="AB324" s="1065">
        <v>39447</v>
      </c>
      <c r="AC324" s="1066">
        <v>41090</v>
      </c>
      <c r="AD324" s="638">
        <v>231</v>
      </c>
      <c r="AE324" s="639">
        <v>0</v>
      </c>
      <c r="AF324" s="744">
        <v>0</v>
      </c>
      <c r="AG324" s="690">
        <v>231</v>
      </c>
      <c r="AH324" s="747">
        <v>213</v>
      </c>
      <c r="AI324" s="744">
        <v>0</v>
      </c>
      <c r="AJ324" s="1099">
        <v>231</v>
      </c>
      <c r="AK324" s="1100">
        <v>202.46440684000001</v>
      </c>
      <c r="AL324" s="646">
        <v>33</v>
      </c>
      <c r="AM324" s="647" t="s">
        <v>9398</v>
      </c>
      <c r="AN324" s="647"/>
      <c r="AO324" s="647"/>
      <c r="AP324" s="647"/>
      <c r="AQ324" s="648"/>
      <c r="AR324" s="779" t="s">
        <v>3065</v>
      </c>
      <c r="AS324" s="649">
        <f>AT324+AU324</f>
        <v>576.6</v>
      </c>
      <c r="AT324" s="781">
        <v>221.6</v>
      </c>
      <c r="AU324" s="782">
        <v>355</v>
      </c>
      <c r="AV324" s="686" t="s">
        <v>3066</v>
      </c>
      <c r="AW324" s="686" t="s">
        <v>1960</v>
      </c>
      <c r="AX324" s="686" t="s">
        <v>1900</v>
      </c>
      <c r="AY324" s="819">
        <v>41145</v>
      </c>
      <c r="AZ324" s="721" t="s">
        <v>26</v>
      </c>
      <c r="BA324" s="721" t="s">
        <v>82</v>
      </c>
      <c r="BB324" s="625" t="s">
        <v>26</v>
      </c>
      <c r="BC324" s="626" t="s">
        <v>26</v>
      </c>
      <c r="BD324" s="633" t="s">
        <v>26</v>
      </c>
      <c r="BE324" s="625" t="s">
        <v>26</v>
      </c>
      <c r="BF324" s="626" t="s">
        <v>26</v>
      </c>
      <c r="BG324" s="633" t="s">
        <v>26</v>
      </c>
      <c r="BH324" s="905" t="s">
        <v>4485</v>
      </c>
      <c r="BI324" s="903" t="s">
        <v>10472</v>
      </c>
      <c r="BJ324" s="905" t="s">
        <v>0</v>
      </c>
      <c r="BK324" s="903" t="s">
        <v>0</v>
      </c>
      <c r="BL324" s="905" t="s">
        <v>0</v>
      </c>
      <c r="BM324" s="903" t="s">
        <v>0</v>
      </c>
      <c r="BN324" s="905" t="s">
        <v>0</v>
      </c>
      <c r="BO324" s="903" t="s">
        <v>0</v>
      </c>
      <c r="BP324" s="905" t="s">
        <v>0</v>
      </c>
      <c r="BQ324" s="903" t="s">
        <v>0</v>
      </c>
      <c r="BR324" s="909">
        <v>27</v>
      </c>
      <c r="BS324" s="903" t="s">
        <v>4490</v>
      </c>
      <c r="BT324" s="909">
        <v>37</v>
      </c>
      <c r="BU324" s="903" t="s">
        <v>4546</v>
      </c>
      <c r="BV324" s="905" t="s">
        <v>0</v>
      </c>
      <c r="BW324" s="903" t="s">
        <v>4492</v>
      </c>
      <c r="BX324" s="905" t="s">
        <v>0</v>
      </c>
      <c r="BY324" s="903" t="s">
        <v>4492</v>
      </c>
      <c r="BZ324" s="905" t="s">
        <v>0</v>
      </c>
      <c r="CA324" s="903" t="s">
        <v>4492</v>
      </c>
      <c r="CB324" s="340">
        <v>50</v>
      </c>
      <c r="CC324" s="249">
        <f>IF(ISBLANK(AL324),0,1)</f>
        <v>1</v>
      </c>
      <c r="CD324" s="414">
        <f>IF(ISBLANK(AM324),0,1)</f>
        <v>1</v>
      </c>
      <c r="CE324" s="414">
        <f>IF(ISBLANK(AN324),0,1)</f>
        <v>0</v>
      </c>
      <c r="CF324" s="414">
        <f>IF(ISBLANK(AO324),0,1)</f>
        <v>0</v>
      </c>
      <c r="CG324" s="414">
        <f>IF(ISBLANK(AP324),0,1)</f>
        <v>0</v>
      </c>
      <c r="CH324" s="436">
        <f>IF(ISBLANK(AQ324),0,1)</f>
        <v>0</v>
      </c>
      <c r="CI324" s="435">
        <f>IF($W324="Dropped","-",DAYS360(X324,Y324,TRUE)/360)</f>
        <v>2.9972222222222222</v>
      </c>
      <c r="CJ324" s="416">
        <f>IF(OR($W324="Pipeline",$W324="Dropped"),"-",IF(OR($AA324="-",$AA324="n/a"),"-",DAYS360(Y324,AA324,TRUE)/360))</f>
        <v>0.32222222222222224</v>
      </c>
      <c r="CK324" s="416">
        <f>IF(OR($W324="Pipeline",$W324="Dropped"),"-",IF($AC324="-","-",IF(OR($AA324="-",$AA324="n/a"),DAYS360(Y324,AC324,TRUE)/360,DAYS360(AA324,AC324,TRUE)/360)))</f>
        <v>9.7444444444444436</v>
      </c>
      <c r="CL324" s="416">
        <f>IF(OR($W324="Pipeline",$W324="Dropped"),"-",IF($AC324="-","-",DAYS360(X324,AC324,TRUE)/360))</f>
        <v>13.063888888888888</v>
      </c>
      <c r="CM324" s="437">
        <f>IF(OR($W324="Pipeline",$W324="Dropped"),"-",IF($AC324="-","-",DAYS360(AB324,AC324,TRUE)/360))</f>
        <v>4.5</v>
      </c>
      <c r="CN324" s="344">
        <f>IF(W324="Closed",IF(AC324="-","-",YEAR(AC324)),"-")</f>
        <v>2012</v>
      </c>
      <c r="CO324" s="344" t="str">
        <f>IF(W324="Closed",IF(OR(BE324="S",BE324="MS",BE324="HS"),"S",IF(OR(BE324="U",BE324="MU",BE324="HU"),"U",IF(OR(BE324="NA",BE324="NR",BE324="NV",BE324="?",BE324="#"),"NR","-"))),"-")</f>
        <v>S</v>
      </c>
      <c r="CP324" s="249">
        <v>11</v>
      </c>
      <c r="CQ324" s="414">
        <v>19</v>
      </c>
      <c r="CR324" s="414">
        <v>2</v>
      </c>
      <c r="CS324" s="414">
        <v>6</v>
      </c>
      <c r="CT324" s="414">
        <v>0</v>
      </c>
      <c r="CU324" s="436">
        <v>0</v>
      </c>
      <c r="CV324" s="432" t="str">
        <f>IF(OR(DC324="-",DC324="",DC324="n/a"),"-",HYPERLINK(DC324,"PAD"))</f>
        <v>PAD</v>
      </c>
      <c r="CW324" s="417" t="str">
        <f>IF(OR(DD324="-",DD324="",DD324="n/a"),"-",HYPERLINK(DD324,"ICR"))</f>
        <v>ICR</v>
      </c>
      <c r="CX324" s="438" t="str">
        <f>IF(OR(DE324="-",DE324="",DE324="n/a"),"-",HYPERLINK(DE324,"IEG"))</f>
        <v>IEG</v>
      </c>
      <c r="CY324" s="687" t="str">
        <f>IF(OR(DF324="-",DF324="",DF324="n/a"),"-",HYPERLINK(DF324,"PPAR"))</f>
        <v>-</v>
      </c>
      <c r="CZ324" s="665" t="str">
        <f>IF(OR(DG324="-",DG324="",DG324="n/a"),"-",HYPERLINK(DG324,"PCR"))</f>
        <v>-</v>
      </c>
      <c r="DA324" s="665" t="str">
        <f>IF(OR(DH324="-",DH324="",DH324="n/a"),"-",HYPERLINK(DH324,"PP"))</f>
        <v>PP</v>
      </c>
      <c r="DB324" s="688" t="str">
        <f>IF(OR(DI324="-",DI324="",DI324="n/a"),"-",HYPERLINK(DI324,"TA"))</f>
        <v>-</v>
      </c>
      <c r="DC324" s="897" t="s">
        <v>11423</v>
      </c>
      <c r="DD324" s="897" t="s">
        <v>11424</v>
      </c>
      <c r="DE324" s="897" t="s">
        <v>11425</v>
      </c>
      <c r="DF324" s="897" t="s">
        <v>33</v>
      </c>
      <c r="DG324" s="897" t="s">
        <v>33</v>
      </c>
      <c r="DH324" s="897" t="s">
        <v>11426</v>
      </c>
      <c r="DI324" s="897" t="s">
        <v>33</v>
      </c>
      <c r="DJ324" s="734"/>
    </row>
    <row r="325" spans="1:114" ht="14.1" customHeight="1" x14ac:dyDescent="0.25">
      <c r="A325" s="702">
        <f>ROW()-1</f>
        <v>324</v>
      </c>
      <c r="B325" s="713" t="s">
        <v>8128</v>
      </c>
      <c r="C325" s="711" t="str">
        <f>HYPERLINK(E325,"OP")</f>
        <v>OP</v>
      </c>
      <c r="D325" s="711" t="str">
        <f>HYPERLINK(F325,"Prj")</f>
        <v>Prj</v>
      </c>
      <c r="E325" s="631" t="s">
        <v>8773</v>
      </c>
      <c r="F325" s="413" t="s">
        <v>8774</v>
      </c>
      <c r="G325" s="414" t="s">
        <v>33</v>
      </c>
      <c r="H325" s="414" t="s">
        <v>33</v>
      </c>
      <c r="I325" s="694" t="s">
        <v>33</v>
      </c>
      <c r="J325" s="697" t="s">
        <v>8129</v>
      </c>
      <c r="K325" s="727" t="s">
        <v>33</v>
      </c>
      <c r="L325" s="736" t="s">
        <v>153</v>
      </c>
      <c r="M325" s="697" t="s">
        <v>813</v>
      </c>
      <c r="N325" s="736" t="s">
        <v>18</v>
      </c>
      <c r="O325" s="736" t="s">
        <v>30</v>
      </c>
      <c r="P325" s="1080" t="s">
        <v>19</v>
      </c>
      <c r="Q325" s="1074" t="s">
        <v>33</v>
      </c>
      <c r="R325" s="698" t="s">
        <v>33</v>
      </c>
      <c r="S325" s="1041" t="s">
        <v>33</v>
      </c>
      <c r="T325" s="908" t="s">
        <v>3715</v>
      </c>
      <c r="U325" s="905" t="s">
        <v>13823</v>
      </c>
      <c r="V325" s="905" t="s">
        <v>13821</v>
      </c>
      <c r="W325" s="1068" t="s">
        <v>1773</v>
      </c>
      <c r="X325" s="1064">
        <v>36725</v>
      </c>
      <c r="Y325" s="1066">
        <v>36956</v>
      </c>
      <c r="Z325" s="1046">
        <v>2001</v>
      </c>
      <c r="AA325" s="1064">
        <v>37013</v>
      </c>
      <c r="AB325" s="1065">
        <v>38168</v>
      </c>
      <c r="AC325" s="1066">
        <v>38898</v>
      </c>
      <c r="AD325" s="1049">
        <v>8</v>
      </c>
      <c r="AE325" s="746">
        <v>0</v>
      </c>
      <c r="AF325" s="744">
        <v>0</v>
      </c>
      <c r="AG325" s="690">
        <v>8</v>
      </c>
      <c r="AH325" s="747">
        <v>5.4058000000000002</v>
      </c>
      <c r="AI325" s="744">
        <v>0</v>
      </c>
      <c r="AJ325" s="1101">
        <v>8</v>
      </c>
      <c r="AK325" s="1102">
        <v>10.310307809999999</v>
      </c>
      <c r="AL325" s="1085"/>
      <c r="AM325" s="632"/>
      <c r="AN325" s="632">
        <v>4</v>
      </c>
      <c r="AO325" s="632"/>
      <c r="AP325" s="632"/>
      <c r="AQ325" s="757"/>
      <c r="AR325" s="778" t="s">
        <v>9290</v>
      </c>
      <c r="AS325" s="784">
        <f>AT325+AU325</f>
        <v>12</v>
      </c>
      <c r="AT325" s="784">
        <v>12</v>
      </c>
      <c r="AU325" s="785">
        <v>0</v>
      </c>
      <c r="AV325" s="806" t="s">
        <v>9291</v>
      </c>
      <c r="AW325" s="697" t="s">
        <v>8130</v>
      </c>
      <c r="AX325" s="697"/>
      <c r="AY325" s="823">
        <v>38716</v>
      </c>
      <c r="AZ325" s="736" t="s">
        <v>26</v>
      </c>
      <c r="BA325" s="736" t="s">
        <v>22</v>
      </c>
      <c r="BB325" s="840" t="s">
        <v>26</v>
      </c>
      <c r="BC325" s="841" t="s">
        <v>26</v>
      </c>
      <c r="BD325" s="842" t="s">
        <v>26</v>
      </c>
      <c r="BE325" s="840" t="s">
        <v>22</v>
      </c>
      <c r="BF325" s="841" t="s">
        <v>22</v>
      </c>
      <c r="BG325" s="842" t="s">
        <v>26</v>
      </c>
      <c r="BH325" s="905" t="s">
        <v>13077</v>
      </c>
      <c r="BI325" s="903" t="s">
        <v>9680</v>
      </c>
      <c r="BJ325" s="905" t="s">
        <v>4485</v>
      </c>
      <c r="BK325" s="903" t="s">
        <v>10472</v>
      </c>
      <c r="BL325" s="905" t="s">
        <v>4525</v>
      </c>
      <c r="BM325" s="903" t="s">
        <v>10476</v>
      </c>
      <c r="BN325" s="905" t="s">
        <v>0</v>
      </c>
      <c r="BO325" s="903" t="s">
        <v>0</v>
      </c>
      <c r="BP325" s="905" t="s">
        <v>0</v>
      </c>
      <c r="BQ325" s="903" t="s">
        <v>0</v>
      </c>
      <c r="BR325" s="909">
        <v>55</v>
      </c>
      <c r="BS325" s="903" t="s">
        <v>4541</v>
      </c>
      <c r="BT325" s="909">
        <v>51</v>
      </c>
      <c r="BU325" s="903" t="s">
        <v>4520</v>
      </c>
      <c r="BV325" s="909">
        <v>54</v>
      </c>
      <c r="BW325" s="903" t="s">
        <v>4553</v>
      </c>
      <c r="BX325" s="909">
        <v>57</v>
      </c>
      <c r="BY325" s="903" t="s">
        <v>4527</v>
      </c>
      <c r="BZ325" s="909">
        <v>31</v>
      </c>
      <c r="CA325" s="903" t="s">
        <v>4579</v>
      </c>
      <c r="CB325" s="340">
        <v>10</v>
      </c>
      <c r="CC325" s="249">
        <f>IF(ISBLANK(AL325),0,1)</f>
        <v>0</v>
      </c>
      <c r="CD325" s="414">
        <f>IF(ISBLANK(AM325),0,1)</f>
        <v>0</v>
      </c>
      <c r="CE325" s="414">
        <f>IF(ISBLANK(AN325),0,1)</f>
        <v>1</v>
      </c>
      <c r="CF325" s="414">
        <f>IF(ISBLANK(AO325),0,1)</f>
        <v>0</v>
      </c>
      <c r="CG325" s="414">
        <f>IF(ISBLANK(AP325),0,1)</f>
        <v>0</v>
      </c>
      <c r="CH325" s="436">
        <f>IF(ISBLANK(AQ325),0,1)</f>
        <v>0</v>
      </c>
      <c r="CI325" s="435">
        <f>IF($W325="Dropped","-",DAYS360(X325,Y325,TRUE)/360)</f>
        <v>0.6333333333333333</v>
      </c>
      <c r="CJ325" s="416">
        <f>IF(OR($W325="Pipeline",$W325="Dropped"),"-",IF(OR($AA325="-",$AA325="n/a"),"-",DAYS360(Y325,AA325,TRUE)/360))</f>
        <v>0.15555555555555556</v>
      </c>
      <c r="CK325" s="416">
        <f>IF(OR($W325="Pipeline",$W325="Dropped"),"-",IF($AC325="-","-",IF(OR($AA325="-",$AA325="n/a"),DAYS360(Y325,AC325,TRUE)/360,DAYS360(AA325,AC325,TRUE)/360)))</f>
        <v>5.1611111111111114</v>
      </c>
      <c r="CL325" s="416">
        <f>IF(OR($W325="Pipeline",$W325="Dropped"),"-",IF($AC325="-","-",DAYS360(X325,AC325,TRUE)/360))</f>
        <v>5.95</v>
      </c>
      <c r="CM325" s="437">
        <f>IF(OR($W325="Pipeline",$W325="Dropped"),"-",IF($AC325="-","-",DAYS360(AB325,AC325,TRUE)/360))</f>
        <v>2</v>
      </c>
      <c r="CN325" s="344">
        <f>IF(W325="Closed",IF(AC325="-","-",YEAR(AC325)),"-")</f>
        <v>2006</v>
      </c>
      <c r="CO325" s="344" t="str">
        <f>IF(W325="Closed",IF(OR(BE325="S",BE325="MS",BE325="HS"),"S",IF(OR(BE325="U",BE325="MU",BE325="HU"),"U",IF(OR(BE325="NA",BE325="NR",BE325="NV",BE325="?",BE325="#"),"NR","-"))),"-")</f>
        <v>S</v>
      </c>
      <c r="CP325" s="249">
        <v>4</v>
      </c>
      <c r="CQ325" s="414">
        <v>1</v>
      </c>
      <c r="CR325" s="414">
        <v>5</v>
      </c>
      <c r="CS325" s="414">
        <v>1</v>
      </c>
      <c r="CT325" s="414">
        <v>0</v>
      </c>
      <c r="CU325" s="436">
        <v>0</v>
      </c>
      <c r="CV325" s="432" t="str">
        <f>IF(OR(DC325="-",DC325="",DC325="n/a"),"-",HYPERLINK(DC325,"PAD"))</f>
        <v>PAD</v>
      </c>
      <c r="CW325" s="417" t="str">
        <f>IF(OR(DD325="-",DD325="",DD325="n/a"),"-",HYPERLINK(DD325,"ICR"))</f>
        <v>ICR</v>
      </c>
      <c r="CX325" s="438" t="str">
        <f>IF(OR(DE325="-",DE325="",DE325="n/a"),"-",HYPERLINK(DE325,"IEG"))</f>
        <v>IEG</v>
      </c>
      <c r="CY325" s="687" t="str">
        <f>IF(OR(DF325="-",DF325="",DF325="n/a"),"-",HYPERLINK(DF325,"PPAR"))</f>
        <v>-</v>
      </c>
      <c r="CZ325" s="665" t="str">
        <f>IF(OR(DG325="-",DG325="",DG325="n/a"),"-",HYPERLINK(DG325,"PCR"))</f>
        <v>-</v>
      </c>
      <c r="DA325" s="665" t="str">
        <f>IF(OR(DH325="-",DH325="",DH325="n/a"),"-",HYPERLINK(DH325,"PP"))</f>
        <v>-</v>
      </c>
      <c r="DB325" s="688" t="str">
        <f>IF(OR(DI325="-",DI325="",DI325="n/a"),"-",HYPERLINK(DI325,"TA"))</f>
        <v>-</v>
      </c>
      <c r="DC325" s="897" t="s">
        <v>11427</v>
      </c>
      <c r="DD325" s="897" t="s">
        <v>11428</v>
      </c>
      <c r="DE325" s="897" t="s">
        <v>11429</v>
      </c>
      <c r="DF325" s="897" t="s">
        <v>33</v>
      </c>
      <c r="DG325" s="897" t="s">
        <v>33</v>
      </c>
      <c r="DH325" s="897" t="s">
        <v>33</v>
      </c>
      <c r="DI325" s="897" t="s">
        <v>33</v>
      </c>
      <c r="DJ325" s="734"/>
    </row>
    <row r="326" spans="1:114" ht="14.1" customHeight="1" x14ac:dyDescent="0.25">
      <c r="A326" s="703">
        <f>ROW()-1</f>
        <v>325</v>
      </c>
      <c r="B326" s="710" t="s">
        <v>1146</v>
      </c>
      <c r="C326" s="711" t="str">
        <f>HYPERLINK(E326,"OP")</f>
        <v>OP</v>
      </c>
      <c r="D326" s="711" t="str">
        <f>HYPERLINK(F326,"Prj")</f>
        <v>Prj</v>
      </c>
      <c r="E326" s="704" t="s">
        <v>6264</v>
      </c>
      <c r="F326" s="415" t="s">
        <v>6265</v>
      </c>
      <c r="G326" s="414" t="s">
        <v>33</v>
      </c>
      <c r="H326" s="414" t="s">
        <v>33</v>
      </c>
      <c r="I326" s="694" t="s">
        <v>33</v>
      </c>
      <c r="J326" s="686" t="s">
        <v>1147</v>
      </c>
      <c r="K326" s="199" t="s">
        <v>33</v>
      </c>
      <c r="L326" s="693" t="s">
        <v>16</v>
      </c>
      <c r="M326" s="696" t="s">
        <v>304</v>
      </c>
      <c r="N326" s="732" t="s">
        <v>18</v>
      </c>
      <c r="O326" s="732" t="s">
        <v>30</v>
      </c>
      <c r="P326" s="1080" t="s">
        <v>1763</v>
      </c>
      <c r="Q326" s="1074" t="s">
        <v>33</v>
      </c>
      <c r="R326" s="698" t="s">
        <v>33</v>
      </c>
      <c r="S326" s="907" t="s">
        <v>3602</v>
      </c>
      <c r="T326" s="908" t="s">
        <v>3693</v>
      </c>
      <c r="U326" s="905" t="s">
        <v>579</v>
      </c>
      <c r="V326" s="905" t="s">
        <v>10383</v>
      </c>
      <c r="W326" s="1068" t="s">
        <v>1773</v>
      </c>
      <c r="X326" s="1064">
        <v>38727</v>
      </c>
      <c r="Y326" s="1066">
        <v>39133</v>
      </c>
      <c r="Z326" s="1046">
        <v>2007</v>
      </c>
      <c r="AA326" s="1064">
        <v>39231</v>
      </c>
      <c r="AB326" s="1065">
        <v>40724</v>
      </c>
      <c r="AC326" s="1066">
        <v>41090</v>
      </c>
      <c r="AD326" s="638">
        <v>0</v>
      </c>
      <c r="AE326" s="639">
        <v>20</v>
      </c>
      <c r="AF326" s="744">
        <v>0</v>
      </c>
      <c r="AG326" s="690">
        <v>20</v>
      </c>
      <c r="AH326" s="747">
        <v>0</v>
      </c>
      <c r="AI326" s="744">
        <v>0</v>
      </c>
      <c r="AJ326" s="1099">
        <v>20</v>
      </c>
      <c r="AK326" s="1100">
        <v>19.52181736</v>
      </c>
      <c r="AL326" s="646"/>
      <c r="AM326" s="647"/>
      <c r="AN326" s="647">
        <v>2</v>
      </c>
      <c r="AO326" s="647"/>
      <c r="AP326" s="647"/>
      <c r="AQ326" s="648"/>
      <c r="AR326" s="779" t="s">
        <v>4231</v>
      </c>
      <c r="AS326" s="781">
        <f>AT326+AU326</f>
        <v>2.8</v>
      </c>
      <c r="AT326" s="649">
        <v>2.8</v>
      </c>
      <c r="AU326" s="650">
        <v>0</v>
      </c>
      <c r="AV326" s="686" t="s">
        <v>4232</v>
      </c>
      <c r="AW326" s="686" t="s">
        <v>2027</v>
      </c>
      <c r="AX326" s="686" t="s">
        <v>4202</v>
      </c>
      <c r="AY326" s="819">
        <v>41087</v>
      </c>
      <c r="AZ326" s="721" t="s">
        <v>22</v>
      </c>
      <c r="BA326" s="721" t="s">
        <v>22</v>
      </c>
      <c r="BB326" s="625" t="s">
        <v>22</v>
      </c>
      <c r="BC326" s="626" t="s">
        <v>22</v>
      </c>
      <c r="BD326" s="633" t="s">
        <v>22</v>
      </c>
      <c r="BE326" s="625" t="s">
        <v>22</v>
      </c>
      <c r="BF326" s="626" t="s">
        <v>22</v>
      </c>
      <c r="BG326" s="633" t="s">
        <v>22</v>
      </c>
      <c r="BH326" s="905" t="s">
        <v>4503</v>
      </c>
      <c r="BI326" s="903" t="s">
        <v>4703</v>
      </c>
      <c r="BJ326" s="905" t="s">
        <v>4485</v>
      </c>
      <c r="BK326" s="903" t="s">
        <v>10472</v>
      </c>
      <c r="BL326" s="905" t="s">
        <v>4515</v>
      </c>
      <c r="BM326" s="903" t="s">
        <v>4704</v>
      </c>
      <c r="BN326" s="905" t="s">
        <v>13077</v>
      </c>
      <c r="BO326" s="903" t="s">
        <v>9680</v>
      </c>
      <c r="BP326" s="905" t="s">
        <v>4493</v>
      </c>
      <c r="BQ326" s="903" t="s">
        <v>4705</v>
      </c>
      <c r="BR326" s="909">
        <v>65</v>
      </c>
      <c r="BS326" s="903" t="s">
        <v>4509</v>
      </c>
      <c r="BT326" s="909">
        <v>25</v>
      </c>
      <c r="BU326" s="903" t="s">
        <v>4489</v>
      </c>
      <c r="BV326" s="905" t="s">
        <v>0</v>
      </c>
      <c r="BW326" s="903" t="s">
        <v>4492</v>
      </c>
      <c r="BX326" s="905" t="s">
        <v>0</v>
      </c>
      <c r="BY326" s="903" t="s">
        <v>4492</v>
      </c>
      <c r="BZ326" s="905" t="s">
        <v>0</v>
      </c>
      <c r="CA326" s="903" t="s">
        <v>4492</v>
      </c>
      <c r="CB326" s="340">
        <v>50</v>
      </c>
      <c r="CC326" s="249">
        <f>IF(ISBLANK(AL326),0,1)</f>
        <v>0</v>
      </c>
      <c r="CD326" s="414">
        <f>IF(ISBLANK(AM326),0,1)</f>
        <v>0</v>
      </c>
      <c r="CE326" s="414">
        <f>IF(ISBLANK(AN326),0,1)</f>
        <v>1</v>
      </c>
      <c r="CF326" s="414">
        <f>IF(ISBLANK(AO326),0,1)</f>
        <v>0</v>
      </c>
      <c r="CG326" s="414">
        <f>IF(ISBLANK(AP326),0,1)</f>
        <v>0</v>
      </c>
      <c r="CH326" s="436">
        <f>IF(ISBLANK(AQ326),0,1)</f>
        <v>0</v>
      </c>
      <c r="CI326" s="435">
        <f>IF($W326="Dropped","-",DAYS360(X326,Y326,TRUE)/360)</f>
        <v>1.1111111111111112</v>
      </c>
      <c r="CJ326" s="416">
        <f>IF(OR($W326="Pipeline",$W326="Dropped"),"-",IF(OR($AA326="-",$AA326="n/a"),"-",DAYS360(Y326,AA326,TRUE)/360))</f>
        <v>0.27500000000000002</v>
      </c>
      <c r="CK326" s="416">
        <f>IF(OR($W326="Pipeline",$W326="Dropped"),"-",IF($AC326="-","-",IF(OR($AA326="-",$AA326="n/a"),DAYS360(Y326,AC326,TRUE)/360,DAYS360(AA326,AC326,TRUE)/360)))</f>
        <v>5.0861111111111112</v>
      </c>
      <c r="CL326" s="416">
        <f>IF(OR($W326="Pipeline",$W326="Dropped"),"-",IF($AC326="-","-",DAYS360(X326,AC326,TRUE)/360))</f>
        <v>6.4722222222222223</v>
      </c>
      <c r="CM326" s="437">
        <f>IF(OR($W326="Pipeline",$W326="Dropped"),"-",IF($AC326="-","-",DAYS360(AB326,AC326,TRUE)/360))</f>
        <v>1</v>
      </c>
      <c r="CN326" s="344">
        <f>IF(W326="Closed",IF(AC326="-","-",YEAR(AC326)),"-")</f>
        <v>2012</v>
      </c>
      <c r="CO326" s="344" t="str">
        <f>IF(W326="Closed",IF(OR(BE326="S",BE326="MS",BE326="HS"),"S",IF(OR(BE326="U",BE326="MU",BE326="HU"),"U",IF(OR(BE326="NA",BE326="NR",BE326="NV",BE326="?",BE326="#"),"NR","-"))),"-")</f>
        <v>S</v>
      </c>
      <c r="CP326" s="249">
        <v>4</v>
      </c>
      <c r="CQ326" s="414">
        <v>4</v>
      </c>
      <c r="CR326" s="414">
        <v>1</v>
      </c>
      <c r="CS326" s="414">
        <v>0</v>
      </c>
      <c r="CT326" s="414">
        <v>0</v>
      </c>
      <c r="CU326" s="436">
        <v>0</v>
      </c>
      <c r="CV326" s="432" t="str">
        <f>IF(OR(DC326="-",DC326="",DC326="n/a"),"-",HYPERLINK(DC326,"PAD"))</f>
        <v>PAD</v>
      </c>
      <c r="CW326" s="417" t="str">
        <f>IF(OR(DD326="-",DD326="",DD326="n/a"),"-",HYPERLINK(DD326,"ICR"))</f>
        <v>ICR</v>
      </c>
      <c r="CX326" s="438" t="str">
        <f>IF(OR(DE326="-",DE326="",DE326="n/a"),"-",HYPERLINK(DE326,"IEG"))</f>
        <v>IEG</v>
      </c>
      <c r="CY326" s="687" t="str">
        <f>IF(OR(DF326="-",DF326="",DF326="n/a"),"-",HYPERLINK(DF326,"PPAR"))</f>
        <v>-</v>
      </c>
      <c r="CZ326" s="665" t="str">
        <f>IF(OR(DG326="-",DG326="",DG326="n/a"),"-",HYPERLINK(DG326,"PCR"))</f>
        <v>-</v>
      </c>
      <c r="DA326" s="665" t="str">
        <f>IF(OR(DH326="-",DH326="",DH326="n/a"),"-",HYPERLINK(DH326,"PP"))</f>
        <v>-</v>
      </c>
      <c r="DB326" s="688" t="str">
        <f>IF(OR(DI326="-",DI326="",DI326="n/a"),"-",HYPERLINK(DI326,"TA"))</f>
        <v>-</v>
      </c>
      <c r="DC326" s="897" t="s">
        <v>11430</v>
      </c>
      <c r="DD326" s="897" t="s">
        <v>11431</v>
      </c>
      <c r="DE326" s="897" t="s">
        <v>11432</v>
      </c>
      <c r="DF326" s="897" t="s">
        <v>33</v>
      </c>
      <c r="DG326" s="897" t="s">
        <v>33</v>
      </c>
      <c r="DH326" s="897" t="s">
        <v>33</v>
      </c>
      <c r="DI326" s="897" t="s">
        <v>33</v>
      </c>
      <c r="DJ326" s="734"/>
    </row>
    <row r="327" spans="1:114" ht="14.1" customHeight="1" x14ac:dyDescent="0.25">
      <c r="A327" s="702">
        <f>ROW()-1</f>
        <v>326</v>
      </c>
      <c r="B327" s="710" t="s">
        <v>1201</v>
      </c>
      <c r="C327" s="711" t="str">
        <f>HYPERLINK(E327,"OP")</f>
        <v>OP</v>
      </c>
      <c r="D327" s="711" t="str">
        <f>HYPERLINK(F327,"Prj")</f>
        <v>Prj</v>
      </c>
      <c r="E327" s="704" t="s">
        <v>6266</v>
      </c>
      <c r="F327" s="415" t="s">
        <v>6267</v>
      </c>
      <c r="G327" s="414" t="s">
        <v>33</v>
      </c>
      <c r="H327" s="414" t="s">
        <v>33</v>
      </c>
      <c r="I327" s="694" t="s">
        <v>33</v>
      </c>
      <c r="J327" s="686" t="s">
        <v>1202</v>
      </c>
      <c r="K327" s="199" t="s">
        <v>33</v>
      </c>
      <c r="L327" s="693" t="s">
        <v>193</v>
      </c>
      <c r="M327" s="696" t="s">
        <v>360</v>
      </c>
      <c r="N327" s="732" t="s">
        <v>18</v>
      </c>
      <c r="O327" s="732" t="s">
        <v>30</v>
      </c>
      <c r="P327" s="1080" t="s">
        <v>1763</v>
      </c>
      <c r="Q327" s="1074" t="s">
        <v>33</v>
      </c>
      <c r="R327" s="698" t="s">
        <v>33</v>
      </c>
      <c r="S327" s="907" t="s">
        <v>3574</v>
      </c>
      <c r="T327" s="908" t="s">
        <v>3686</v>
      </c>
      <c r="U327" s="905" t="s">
        <v>573</v>
      </c>
      <c r="V327" s="905" t="s">
        <v>10387</v>
      </c>
      <c r="W327" s="1068" t="s">
        <v>1773</v>
      </c>
      <c r="X327" s="1064">
        <v>36720</v>
      </c>
      <c r="Y327" s="1066">
        <v>36867</v>
      </c>
      <c r="Z327" s="1046">
        <v>2001</v>
      </c>
      <c r="AA327" s="1064">
        <v>37092</v>
      </c>
      <c r="AB327" s="1065">
        <v>38383</v>
      </c>
      <c r="AC327" s="1066">
        <v>39721</v>
      </c>
      <c r="AD327" s="638">
        <v>56.99</v>
      </c>
      <c r="AE327" s="639">
        <v>0</v>
      </c>
      <c r="AF327" s="744">
        <v>0</v>
      </c>
      <c r="AG327" s="690">
        <v>56.99</v>
      </c>
      <c r="AH327" s="747">
        <v>116.8</v>
      </c>
      <c r="AI327" s="744">
        <v>0</v>
      </c>
      <c r="AJ327" s="1099">
        <v>56.858405159999997</v>
      </c>
      <c r="AK327" s="1100">
        <v>56.858405159999997</v>
      </c>
      <c r="AL327" s="646"/>
      <c r="AM327" s="647"/>
      <c r="AN327" s="647">
        <v>2</v>
      </c>
      <c r="AO327" s="647"/>
      <c r="AP327" s="647"/>
      <c r="AQ327" s="648"/>
      <c r="AR327" s="779" t="s">
        <v>4233</v>
      </c>
      <c r="AS327" s="649">
        <f>AT327+AU327</f>
        <v>101.8</v>
      </c>
      <c r="AT327" s="649">
        <v>96.3</v>
      </c>
      <c r="AU327" s="650">
        <v>5.5</v>
      </c>
      <c r="AV327" s="686" t="s">
        <v>4234</v>
      </c>
      <c r="AW327" s="686" t="s">
        <v>1880</v>
      </c>
      <c r="AX327" s="686" t="s">
        <v>2158</v>
      </c>
      <c r="AY327" s="819">
        <v>39526</v>
      </c>
      <c r="AZ327" s="721" t="s">
        <v>22</v>
      </c>
      <c r="BA327" s="721" t="s">
        <v>22</v>
      </c>
      <c r="BB327" s="625" t="s">
        <v>112</v>
      </c>
      <c r="BC327" s="626" t="s">
        <v>45</v>
      </c>
      <c r="BD327" s="633" t="s">
        <v>45</v>
      </c>
      <c r="BE327" s="625" t="s">
        <v>112</v>
      </c>
      <c r="BF327" s="626" t="s">
        <v>45</v>
      </c>
      <c r="BG327" s="633" t="s">
        <v>45</v>
      </c>
      <c r="BH327" s="905" t="s">
        <v>4515</v>
      </c>
      <c r="BI327" s="903" t="s">
        <v>4704</v>
      </c>
      <c r="BJ327" s="905" t="s">
        <v>4485</v>
      </c>
      <c r="BK327" s="903" t="s">
        <v>10472</v>
      </c>
      <c r="BL327" s="905" t="s">
        <v>0</v>
      </c>
      <c r="BM327" s="903" t="s">
        <v>0</v>
      </c>
      <c r="BN327" s="905" t="s">
        <v>0</v>
      </c>
      <c r="BO327" s="903" t="s">
        <v>0</v>
      </c>
      <c r="BP327" s="905" t="s">
        <v>0</v>
      </c>
      <c r="BQ327" s="903" t="s">
        <v>0</v>
      </c>
      <c r="BR327" s="909">
        <v>65</v>
      </c>
      <c r="BS327" s="903" t="s">
        <v>4509</v>
      </c>
      <c r="BT327" s="909">
        <v>71</v>
      </c>
      <c r="BU327" s="903" t="s">
        <v>4521</v>
      </c>
      <c r="BV327" s="905" t="s">
        <v>0</v>
      </c>
      <c r="BW327" s="903" t="s">
        <v>4492</v>
      </c>
      <c r="BX327" s="905" t="s">
        <v>0</v>
      </c>
      <c r="BY327" s="903" t="s">
        <v>4492</v>
      </c>
      <c r="BZ327" s="905" t="s">
        <v>0</v>
      </c>
      <c r="CA327" s="903" t="s">
        <v>4492</v>
      </c>
      <c r="CB327" s="340">
        <v>50</v>
      </c>
      <c r="CC327" s="249">
        <f>IF(ISBLANK(AL327),0,1)</f>
        <v>0</v>
      </c>
      <c r="CD327" s="414">
        <f>IF(ISBLANK(AM327),0,1)</f>
        <v>0</v>
      </c>
      <c r="CE327" s="414">
        <f>IF(ISBLANK(AN327),0,1)</f>
        <v>1</v>
      </c>
      <c r="CF327" s="414">
        <f>IF(ISBLANK(AO327),0,1)</f>
        <v>0</v>
      </c>
      <c r="CG327" s="414">
        <f>IF(ISBLANK(AP327),0,1)</f>
        <v>0</v>
      </c>
      <c r="CH327" s="436">
        <f>IF(ISBLANK(AQ327),0,1)</f>
        <v>0</v>
      </c>
      <c r="CI327" s="435">
        <f>IF($W327="Dropped","-",DAYS360(X327,Y327,TRUE)/360)</f>
        <v>0.4</v>
      </c>
      <c r="CJ327" s="416">
        <f>IF(OR($W327="Pipeline",$W327="Dropped"),"-",IF(OR($AA327="-",$AA327="n/a"),"-",DAYS360(Y327,AA327,TRUE)/360))</f>
        <v>0.61944444444444446</v>
      </c>
      <c r="CK327" s="416">
        <f>IF(OR($W327="Pipeline",$W327="Dropped"),"-",IF($AC327="-","-",IF(OR($AA327="-",$AA327="n/a"),DAYS360(Y327,AC327,TRUE)/360,DAYS360(AA327,AC327,TRUE)/360)))</f>
        <v>7.1944444444444446</v>
      </c>
      <c r="CL327" s="416">
        <f>IF(OR($W327="Pipeline",$W327="Dropped"),"-",IF($AC327="-","-",DAYS360(X327,AC327,TRUE)/360))</f>
        <v>8.2138888888888886</v>
      </c>
      <c r="CM327" s="437">
        <f>IF(OR($W327="Pipeline",$W327="Dropped"),"-",IF($AC327="-","-",DAYS360(AB327,AC327,TRUE)/360))</f>
        <v>3.6666666666666665</v>
      </c>
      <c r="CN327" s="344">
        <f>IF(W327="Closed",IF(AC327="-","-",YEAR(AC327)),"-")</f>
        <v>2008</v>
      </c>
      <c r="CO327" s="344" t="str">
        <f>IF(W327="Closed",IF(OR(BE327="S",BE327="MS",BE327="HS"),"S",IF(OR(BE327="U",BE327="MU",BE327="HU"),"U",IF(OR(BE327="NA",BE327="NR",BE327="NV",BE327="?",BE327="#"),"NR","-"))),"-")</f>
        <v>U</v>
      </c>
      <c r="CP327" s="249">
        <v>3</v>
      </c>
      <c r="CQ327" s="414">
        <v>2</v>
      </c>
      <c r="CR327" s="414">
        <v>1</v>
      </c>
      <c r="CS327" s="414">
        <v>0</v>
      </c>
      <c r="CT327" s="414">
        <v>0</v>
      </c>
      <c r="CU327" s="436">
        <v>0</v>
      </c>
      <c r="CV327" s="432" t="str">
        <f>IF(OR(DC327="-",DC327="",DC327="n/a"),"-",HYPERLINK(DC327,"PAD"))</f>
        <v>PAD</v>
      </c>
      <c r="CW327" s="417" t="str">
        <f>IF(OR(DD327="-",DD327="",DD327="n/a"),"-",HYPERLINK(DD327,"ICR"))</f>
        <v>ICR</v>
      </c>
      <c r="CX327" s="438" t="str">
        <f>IF(OR(DE327="-",DE327="",DE327="n/a"),"-",HYPERLINK(DE327,"IEG"))</f>
        <v>IEG</v>
      </c>
      <c r="CY327" s="687" t="str">
        <f>IF(OR(DF327="-",DF327="",DF327="n/a"),"-",HYPERLINK(DF327,"PPAR"))</f>
        <v>-</v>
      </c>
      <c r="CZ327" s="665" t="str">
        <f>IF(OR(DG327="-",DG327="",DG327="n/a"),"-",HYPERLINK(DG327,"PCR"))</f>
        <v>-</v>
      </c>
      <c r="DA327" s="665" t="str">
        <f>IF(OR(DH327="-",DH327="",DH327="n/a"),"-",HYPERLINK(DH327,"PP"))</f>
        <v>-</v>
      </c>
      <c r="DB327" s="688" t="str">
        <f>IF(OR(DI327="-",DI327="",DI327="n/a"),"-",HYPERLINK(DI327,"TA"))</f>
        <v>-</v>
      </c>
      <c r="DC327" s="897" t="s">
        <v>11433</v>
      </c>
      <c r="DD327" s="897" t="s">
        <v>11434</v>
      </c>
      <c r="DE327" s="897" t="s">
        <v>11435</v>
      </c>
      <c r="DF327" s="897" t="s">
        <v>33</v>
      </c>
      <c r="DG327" s="897" t="s">
        <v>33</v>
      </c>
      <c r="DH327" s="897" t="s">
        <v>33</v>
      </c>
      <c r="DI327" s="897" t="s">
        <v>33</v>
      </c>
      <c r="DJ327" s="734"/>
    </row>
    <row r="328" spans="1:114" ht="14.1" customHeight="1" x14ac:dyDescent="0.25">
      <c r="A328" s="702">
        <f>ROW()-1</f>
        <v>327</v>
      </c>
      <c r="B328" s="713" t="s">
        <v>9421</v>
      </c>
      <c r="C328" s="711" t="str">
        <f>HYPERLINK(E328,"OP")</f>
        <v>OP</v>
      </c>
      <c r="D328" s="711" t="str">
        <f>HYPERLINK(F328,"Prj")</f>
        <v>Prj</v>
      </c>
      <c r="E328" s="705" t="s">
        <v>9758</v>
      </c>
      <c r="F328" s="424" t="s">
        <v>9759</v>
      </c>
      <c r="G328" s="414" t="s">
        <v>33</v>
      </c>
      <c r="H328" s="414" t="s">
        <v>33</v>
      </c>
      <c r="I328" s="694" t="s">
        <v>33</v>
      </c>
      <c r="J328" s="695" t="s">
        <v>9592</v>
      </c>
      <c r="K328" s="727" t="s">
        <v>33</v>
      </c>
      <c r="L328" s="735" t="s">
        <v>124</v>
      </c>
      <c r="M328" s="695" t="s">
        <v>600</v>
      </c>
      <c r="N328" s="735" t="s">
        <v>18</v>
      </c>
      <c r="O328" s="735" t="s">
        <v>30</v>
      </c>
      <c r="P328" s="1080" t="s">
        <v>1743</v>
      </c>
      <c r="Q328" s="1074" t="s">
        <v>33</v>
      </c>
      <c r="R328" s="698" t="s">
        <v>33</v>
      </c>
      <c r="S328" s="1041" t="s">
        <v>33</v>
      </c>
      <c r="T328" s="908" t="s">
        <v>9593</v>
      </c>
      <c r="U328" s="905" t="s">
        <v>1788</v>
      </c>
      <c r="V328" s="905" t="s">
        <v>1416</v>
      </c>
      <c r="W328" s="1068" t="s">
        <v>1773</v>
      </c>
      <c r="X328" s="1064">
        <v>36628</v>
      </c>
      <c r="Y328" s="1066">
        <v>38106</v>
      </c>
      <c r="Z328" s="1046">
        <v>2004</v>
      </c>
      <c r="AA328" s="1064">
        <v>38230</v>
      </c>
      <c r="AB328" s="1065">
        <v>40178</v>
      </c>
      <c r="AC328" s="1066">
        <v>40178</v>
      </c>
      <c r="AD328" s="1051">
        <v>32.799999999999997</v>
      </c>
      <c r="AE328" s="745">
        <v>32.799999999999997</v>
      </c>
      <c r="AF328" s="744">
        <v>0</v>
      </c>
      <c r="AG328" s="690">
        <v>65.599999999999994</v>
      </c>
      <c r="AH328" s="747">
        <v>22.02</v>
      </c>
      <c r="AI328" s="744">
        <v>0</v>
      </c>
      <c r="AJ328" s="1103">
        <v>50.616</v>
      </c>
      <c r="AK328" s="1104">
        <v>45.863137700000003</v>
      </c>
      <c r="AL328" s="646"/>
      <c r="AM328" s="647"/>
      <c r="AN328" s="647">
        <v>6</v>
      </c>
      <c r="AO328" s="647"/>
      <c r="AP328" s="647"/>
      <c r="AQ328" s="648"/>
      <c r="AR328" s="778" t="s">
        <v>9921</v>
      </c>
      <c r="AS328" s="649">
        <f>AT328+AU328</f>
        <v>2.86</v>
      </c>
      <c r="AT328" s="649">
        <v>2.4</v>
      </c>
      <c r="AU328" s="650">
        <v>0.46</v>
      </c>
      <c r="AV328" s="686" t="s">
        <v>9917</v>
      </c>
      <c r="AW328" s="695" t="s">
        <v>9594</v>
      </c>
      <c r="AX328" s="695" t="s">
        <v>9595</v>
      </c>
      <c r="AY328" s="822">
        <v>40227</v>
      </c>
      <c r="AZ328" s="735" t="s">
        <v>45</v>
      </c>
      <c r="BA328" s="735" t="s">
        <v>45</v>
      </c>
      <c r="BB328" s="843" t="s">
        <v>45</v>
      </c>
      <c r="BC328" s="844" t="s">
        <v>22</v>
      </c>
      <c r="BD328" s="845" t="s">
        <v>45</v>
      </c>
      <c r="BE328" s="843" t="s">
        <v>45</v>
      </c>
      <c r="BF328" s="844" t="s">
        <v>45</v>
      </c>
      <c r="BG328" s="845" t="s">
        <v>112</v>
      </c>
      <c r="BH328" s="905" t="s">
        <v>4485</v>
      </c>
      <c r="BI328" s="903" t="s">
        <v>10472</v>
      </c>
      <c r="BJ328" s="905" t="s">
        <v>4525</v>
      </c>
      <c r="BK328" s="903" t="s">
        <v>10476</v>
      </c>
      <c r="BL328" s="905" t="s">
        <v>13077</v>
      </c>
      <c r="BM328" s="903" t="s">
        <v>9680</v>
      </c>
      <c r="BN328" s="905" t="s">
        <v>4487</v>
      </c>
      <c r="BO328" s="903" t="s">
        <v>4683</v>
      </c>
      <c r="BP328" s="905" t="s">
        <v>4580</v>
      </c>
      <c r="BQ328" s="903" t="s">
        <v>10478</v>
      </c>
      <c r="BR328" s="909">
        <v>83</v>
      </c>
      <c r="BS328" s="903" t="s">
        <v>4600</v>
      </c>
      <c r="BT328" s="909">
        <v>36</v>
      </c>
      <c r="BU328" s="903" t="s">
        <v>4565</v>
      </c>
      <c r="BV328" s="909">
        <v>25</v>
      </c>
      <c r="BW328" s="903" t="s">
        <v>4489</v>
      </c>
      <c r="BX328" s="909">
        <v>29</v>
      </c>
      <c r="BY328" s="903" t="s">
        <v>4497</v>
      </c>
      <c r="BZ328" s="909">
        <v>57</v>
      </c>
      <c r="CA328" s="903" t="s">
        <v>4527</v>
      </c>
      <c r="CB328" s="340">
        <v>50</v>
      </c>
      <c r="CC328" s="249">
        <f>IF(ISBLANK(AL328),0,1)</f>
        <v>0</v>
      </c>
      <c r="CD328" s="414">
        <f>IF(ISBLANK(AM328),0,1)</f>
        <v>0</v>
      </c>
      <c r="CE328" s="414">
        <f>IF(ISBLANK(AN328),0,1)</f>
        <v>1</v>
      </c>
      <c r="CF328" s="414">
        <f>IF(ISBLANK(AO328),0,1)</f>
        <v>0</v>
      </c>
      <c r="CG328" s="414">
        <f>IF(ISBLANK(AP328),0,1)</f>
        <v>0</v>
      </c>
      <c r="CH328" s="436">
        <f>IF(ISBLANK(AQ328),0,1)</f>
        <v>0</v>
      </c>
      <c r="CI328" s="435">
        <f>IF($W328="Dropped","-",DAYS360(X328,Y328,TRUE)/360)</f>
        <v>4.0472222222222225</v>
      </c>
      <c r="CJ328" s="416">
        <f>IF(OR($W328="Pipeline",$W328="Dropped"),"-",IF(OR($AA328="-",$AA328="n/a"),"-",DAYS360(Y328,AA328,TRUE)/360))</f>
        <v>0.33611111111111114</v>
      </c>
      <c r="CK328" s="416">
        <f>IF(OR($W328="Pipeline",$W328="Dropped"),"-",IF($AC328="-","-",IF(OR($AA328="-",$AA328="n/a"),DAYS360(Y328,AC328,TRUE)/360,DAYS360(AA328,AC328,TRUE)/360)))</f>
        <v>5.333333333333333</v>
      </c>
      <c r="CL328" s="416">
        <f>IF(OR($W328="Pipeline",$W328="Dropped"),"-",IF($AC328="-","-",DAYS360(X328,AC328,TRUE)/360))</f>
        <v>9.7166666666666668</v>
      </c>
      <c r="CM328" s="437">
        <f>IF(OR($W328="Pipeline",$W328="Dropped"),"-",IF($AC328="-","-",DAYS360(AB328,AC328,TRUE)/360))</f>
        <v>0</v>
      </c>
      <c r="CN328" s="344">
        <f>IF(W328="Closed",IF(AC328="-","-",YEAR(AC328)),"-")</f>
        <v>2009</v>
      </c>
      <c r="CO328" s="344" t="str">
        <f>IF(W328="Closed",IF(OR(BE328="S",BE328="MS",BE328="HS"),"S",IF(OR(BE328="U",BE328="MU",BE328="HU"),"U",IF(OR(BE328="NA",BE328="NR",BE328="NV",BE328="?",BE328="#"),"NR","-"))),"-")</f>
        <v>U</v>
      </c>
      <c r="CP328" s="249">
        <v>6</v>
      </c>
      <c r="CQ328" s="414">
        <v>3</v>
      </c>
      <c r="CR328" s="414">
        <v>5</v>
      </c>
      <c r="CS328" s="414">
        <v>3</v>
      </c>
      <c r="CT328" s="414">
        <v>0</v>
      </c>
      <c r="CU328" s="436">
        <v>0</v>
      </c>
      <c r="CV328" s="432" t="str">
        <f>IF(OR(DC328="-",DC328="",DC328="n/a"),"-",HYPERLINK(DC328,"PAD"))</f>
        <v>PAD</v>
      </c>
      <c r="CW328" s="417" t="str">
        <f>IF(OR(DD328="-",DD328="",DD328="n/a"),"-",HYPERLINK(DD328,"ICR"))</f>
        <v>ICR</v>
      </c>
      <c r="CX328" s="438" t="str">
        <f>IF(OR(DE328="-",DE328="",DE328="n/a"),"-",HYPERLINK(DE328,"IEG"))</f>
        <v>IEG</v>
      </c>
      <c r="CY328" s="687" t="str">
        <f>IF(OR(DF328="-",DF328="",DF328="n/a"),"-",HYPERLINK(DF328,"PPAR"))</f>
        <v>-</v>
      </c>
      <c r="CZ328" s="665" t="str">
        <f>IF(OR(DG328="-",DG328="",DG328="n/a"),"-",HYPERLINK(DG328,"PCR"))</f>
        <v>-</v>
      </c>
      <c r="DA328" s="665" t="str">
        <f>IF(OR(DH328="-",DH328="",DH328="n/a"),"-",HYPERLINK(DH328,"PP"))</f>
        <v>-</v>
      </c>
      <c r="DB328" s="688" t="str">
        <f>IF(OR(DI328="-",DI328="",DI328="n/a"),"-",HYPERLINK(DI328,"TA"))</f>
        <v>-</v>
      </c>
      <c r="DC328" s="897" t="s">
        <v>11436</v>
      </c>
      <c r="DD328" s="897" t="s">
        <v>11437</v>
      </c>
      <c r="DE328" s="897" t="s">
        <v>11438</v>
      </c>
      <c r="DF328" s="897" t="s">
        <v>33</v>
      </c>
      <c r="DG328" s="897" t="s">
        <v>33</v>
      </c>
      <c r="DH328" s="897" t="s">
        <v>33</v>
      </c>
      <c r="DI328" s="897" t="s">
        <v>33</v>
      </c>
      <c r="DJ328" s="806"/>
    </row>
    <row r="329" spans="1:114" ht="14.1" customHeight="1" x14ac:dyDescent="0.25">
      <c r="A329" s="703">
        <f>ROW()-1</f>
        <v>328</v>
      </c>
      <c r="B329" s="710" t="s">
        <v>5068</v>
      </c>
      <c r="C329" s="711" t="str">
        <f>HYPERLINK(E329,"OP")</f>
        <v>OP</v>
      </c>
      <c r="D329" s="711" t="str">
        <f>HYPERLINK(F329,"Prj")</f>
        <v>Prj</v>
      </c>
      <c r="E329" s="663" t="s">
        <v>7258</v>
      </c>
      <c r="F329" s="422" t="s">
        <v>5896</v>
      </c>
      <c r="G329" s="414" t="s">
        <v>33</v>
      </c>
      <c r="H329" s="414" t="s">
        <v>33</v>
      </c>
      <c r="I329" s="694" t="s">
        <v>33</v>
      </c>
      <c r="J329" s="697" t="s">
        <v>5069</v>
      </c>
      <c r="K329" s="727" t="s">
        <v>33</v>
      </c>
      <c r="L329" s="736" t="s">
        <v>193</v>
      </c>
      <c r="M329" s="697" t="s">
        <v>212</v>
      </c>
      <c r="N329" s="736" t="s">
        <v>18</v>
      </c>
      <c r="O329" s="736" t="s">
        <v>54</v>
      </c>
      <c r="P329" s="1080" t="s">
        <v>1419</v>
      </c>
      <c r="Q329" s="1074" t="s">
        <v>33</v>
      </c>
      <c r="R329" s="698" t="s">
        <v>33</v>
      </c>
      <c r="S329" s="907" t="s">
        <v>3586</v>
      </c>
      <c r="T329" s="908" t="s">
        <v>3622</v>
      </c>
      <c r="U329" s="905" t="s">
        <v>585</v>
      </c>
      <c r="V329" s="905" t="s">
        <v>612</v>
      </c>
      <c r="W329" s="1068" t="s">
        <v>1773</v>
      </c>
      <c r="X329" s="1064">
        <v>37245</v>
      </c>
      <c r="Y329" s="1066">
        <v>37469</v>
      </c>
      <c r="Z329" s="1046">
        <v>2003</v>
      </c>
      <c r="AA329" s="1064">
        <v>38054</v>
      </c>
      <c r="AB329" s="1065">
        <v>39813</v>
      </c>
      <c r="AC329" s="1066">
        <v>40512</v>
      </c>
      <c r="AD329" s="1049">
        <v>18.2</v>
      </c>
      <c r="AE329" s="746">
        <v>0</v>
      </c>
      <c r="AF329" s="744">
        <v>0</v>
      </c>
      <c r="AG329" s="690">
        <v>18.2</v>
      </c>
      <c r="AH329" s="747">
        <v>5.85</v>
      </c>
      <c r="AI329" s="744">
        <v>0</v>
      </c>
      <c r="AJ329" s="1101">
        <v>16.942843740000001</v>
      </c>
      <c r="AK329" s="1102">
        <v>16.942843740000001</v>
      </c>
      <c r="AL329" s="1085"/>
      <c r="AM329" s="632"/>
      <c r="AN329" s="632">
        <v>9</v>
      </c>
      <c r="AO329" s="632"/>
      <c r="AP329" s="632"/>
      <c r="AQ329" s="757"/>
      <c r="AR329" s="783" t="s">
        <v>5730</v>
      </c>
      <c r="AS329" s="784">
        <f>AT329+AU329</f>
        <v>3.2</v>
      </c>
      <c r="AT329" s="784">
        <v>3.2</v>
      </c>
      <c r="AU329" s="785">
        <v>0</v>
      </c>
      <c r="AV329" s="806" t="s">
        <v>5731</v>
      </c>
      <c r="AW329" s="697" t="s">
        <v>5070</v>
      </c>
      <c r="AX329" s="697" t="s">
        <v>4984</v>
      </c>
      <c r="AY329" s="823">
        <v>40513</v>
      </c>
      <c r="AZ329" s="736" t="s">
        <v>22</v>
      </c>
      <c r="BA329" s="736" t="s">
        <v>22</v>
      </c>
      <c r="BB329" s="840" t="s">
        <v>22</v>
      </c>
      <c r="BC329" s="841" t="s">
        <v>22</v>
      </c>
      <c r="BD329" s="842" t="s">
        <v>22</v>
      </c>
      <c r="BE329" s="840" t="s">
        <v>22</v>
      </c>
      <c r="BF329" s="841" t="s">
        <v>22</v>
      </c>
      <c r="BG329" s="842" t="s">
        <v>22</v>
      </c>
      <c r="BH329" s="905" t="s">
        <v>4505</v>
      </c>
      <c r="BI329" s="903" t="s">
        <v>10474</v>
      </c>
      <c r="BJ329" s="905" t="s">
        <v>4487</v>
      </c>
      <c r="BK329" s="903" t="s">
        <v>4683</v>
      </c>
      <c r="BL329" s="905" t="s">
        <v>4561</v>
      </c>
      <c r="BM329" s="903" t="s">
        <v>10489</v>
      </c>
      <c r="BN329" s="905" t="s">
        <v>10072</v>
      </c>
      <c r="BO329" s="903" t="s">
        <v>13093</v>
      </c>
      <c r="BP329" s="905" t="s">
        <v>1371</v>
      </c>
      <c r="BQ329" s="903" t="s">
        <v>13870</v>
      </c>
      <c r="BR329" s="909">
        <v>30</v>
      </c>
      <c r="BS329" s="903" t="s">
        <v>4501</v>
      </c>
      <c r="BT329" s="909">
        <v>25</v>
      </c>
      <c r="BU329" s="903" t="s">
        <v>4489</v>
      </c>
      <c r="BV329" s="909">
        <v>32</v>
      </c>
      <c r="BW329" s="903" t="s">
        <v>4555</v>
      </c>
      <c r="BX329" s="909">
        <v>34</v>
      </c>
      <c r="BY329" s="903" t="s">
        <v>4491</v>
      </c>
      <c r="BZ329" s="905" t="s">
        <v>0</v>
      </c>
      <c r="CA329" s="903" t="s">
        <v>4492</v>
      </c>
      <c r="CB329" s="340">
        <v>10</v>
      </c>
      <c r="CC329" s="249">
        <f>IF(ISBLANK(AL329),0,1)</f>
        <v>0</v>
      </c>
      <c r="CD329" s="414">
        <f>IF(ISBLANK(AM329),0,1)</f>
        <v>0</v>
      </c>
      <c r="CE329" s="414">
        <f>IF(ISBLANK(AN329),0,1)</f>
        <v>1</v>
      </c>
      <c r="CF329" s="414">
        <f>IF(ISBLANK(AO329),0,1)</f>
        <v>0</v>
      </c>
      <c r="CG329" s="414">
        <f>IF(ISBLANK(AP329),0,1)</f>
        <v>0</v>
      </c>
      <c r="CH329" s="436">
        <f>IF(ISBLANK(AQ329),0,1)</f>
        <v>0</v>
      </c>
      <c r="CI329" s="435">
        <f>IF($W329="Dropped","-",DAYS360(X329,Y329,TRUE)/360)</f>
        <v>0.61388888888888893</v>
      </c>
      <c r="CJ329" s="416">
        <f>IF(OR($W329="Pipeline",$W329="Dropped"),"-",IF(OR($AA329="-",$AA329="n/a"),"-",DAYS360(Y329,AA329,TRUE)/360))</f>
        <v>1.6027777777777779</v>
      </c>
      <c r="CK329" s="416">
        <f>IF(OR($W329="Pipeline",$W329="Dropped"),"-",IF($AC329="-","-",IF(OR($AA329="-",$AA329="n/a"),DAYS360(Y329,AC329,TRUE)/360,DAYS360(AA329,AC329,TRUE)/360)))</f>
        <v>6.7277777777777779</v>
      </c>
      <c r="CL329" s="416">
        <f>IF(OR($W329="Pipeline",$W329="Dropped"),"-",IF($AC329="-","-",DAYS360(X329,AC329,TRUE)/360))</f>
        <v>8.9444444444444446</v>
      </c>
      <c r="CM329" s="437">
        <f>IF(OR($W329="Pipeline",$W329="Dropped"),"-",IF($AC329="-","-",DAYS360(AB329,AC329,TRUE)/360))</f>
        <v>1.9166666666666667</v>
      </c>
      <c r="CN329" s="344">
        <f>IF(W329="Closed",IF(AC329="-","-",YEAR(AC329)),"-")</f>
        <v>2010</v>
      </c>
      <c r="CO329" s="344" t="str">
        <f>IF(W329="Closed",IF(OR(BE329="S",BE329="MS",BE329="HS"),"S",IF(OR(BE329="U",BE329="MU",BE329="HU"),"U",IF(OR(BE329="NA",BE329="NR",BE329="NV",BE329="?",BE329="#"),"NR","-"))),"-")</f>
        <v>S</v>
      </c>
      <c r="CP329" s="249">
        <v>5</v>
      </c>
      <c r="CQ329" s="414">
        <v>2</v>
      </c>
      <c r="CR329" s="414">
        <v>3</v>
      </c>
      <c r="CS329" s="414">
        <v>3</v>
      </c>
      <c r="CT329" s="414">
        <v>0</v>
      </c>
      <c r="CU329" s="436">
        <v>0</v>
      </c>
      <c r="CV329" s="432" t="str">
        <f>IF(OR(DC329="-",DC329="",DC329="n/a"),"-",HYPERLINK(DC329,"PAD"))</f>
        <v>PAD</v>
      </c>
      <c r="CW329" s="417" t="str">
        <f>IF(OR(DD329="-",DD329="",DD329="n/a"),"-",HYPERLINK(DD329,"ICR"))</f>
        <v>-</v>
      </c>
      <c r="CX329" s="438" t="str">
        <f>IF(OR(DE329="-",DE329="",DE329="n/a"),"-",HYPERLINK(DE329,"IEG"))</f>
        <v>IEG</v>
      </c>
      <c r="CY329" s="687" t="str">
        <f>IF(OR(DF329="-",DF329="",DF329="n/a"),"-",HYPERLINK(DF329,"PPAR"))</f>
        <v>-</v>
      </c>
      <c r="CZ329" s="665" t="str">
        <f>IF(OR(DG329="-",DG329="",DG329="n/a"),"-",HYPERLINK(DG329,"PCR"))</f>
        <v>-</v>
      </c>
      <c r="DA329" s="665" t="str">
        <f>IF(OR(DH329="-",DH329="",DH329="n/a"),"-",HYPERLINK(DH329,"PP"))</f>
        <v>PP</v>
      </c>
      <c r="DB329" s="688" t="str">
        <f>IF(OR(DI329="-",DI329="",DI329="n/a"),"-",HYPERLINK(DI329,"TA"))</f>
        <v>-</v>
      </c>
      <c r="DC329" s="897" t="s">
        <v>11439</v>
      </c>
      <c r="DD329" s="897" t="s">
        <v>33</v>
      </c>
      <c r="DE329" s="897" t="s">
        <v>11440</v>
      </c>
      <c r="DF329" s="897" t="s">
        <v>33</v>
      </c>
      <c r="DG329" s="897" t="s">
        <v>33</v>
      </c>
      <c r="DH329" s="897" t="s">
        <v>11441</v>
      </c>
      <c r="DI329" s="897" t="s">
        <v>33</v>
      </c>
      <c r="DJ329" s="734"/>
    </row>
    <row r="330" spans="1:114" ht="14.1" customHeight="1" x14ac:dyDescent="0.25">
      <c r="A330" s="702">
        <f>ROW()-1</f>
        <v>329</v>
      </c>
      <c r="B330" s="710" t="s">
        <v>441</v>
      </c>
      <c r="C330" s="711" t="str">
        <f>HYPERLINK(E330,"OP")</f>
        <v>OP</v>
      </c>
      <c r="D330" s="711" t="str">
        <f>HYPERLINK(F330,"Prj")</f>
        <v>Prj</v>
      </c>
      <c r="E330" s="704" t="s">
        <v>6268</v>
      </c>
      <c r="F330" s="415" t="s">
        <v>6269</v>
      </c>
      <c r="G330" s="414" t="s">
        <v>33</v>
      </c>
      <c r="H330" s="414" t="s">
        <v>33</v>
      </c>
      <c r="I330" s="694" t="s">
        <v>33</v>
      </c>
      <c r="J330" s="686" t="s">
        <v>513</v>
      </c>
      <c r="K330" s="199" t="s">
        <v>33</v>
      </c>
      <c r="L330" s="693" t="s">
        <v>231</v>
      </c>
      <c r="M330" s="734" t="s">
        <v>593</v>
      </c>
      <c r="N330" s="693" t="s">
        <v>18</v>
      </c>
      <c r="O330" s="693" t="s">
        <v>30</v>
      </c>
      <c r="P330" s="1080" t="s">
        <v>1419</v>
      </c>
      <c r="Q330" s="1074" t="s">
        <v>33</v>
      </c>
      <c r="R330" s="698" t="s">
        <v>33</v>
      </c>
      <c r="S330" s="1041" t="s">
        <v>33</v>
      </c>
      <c r="T330" s="908" t="s">
        <v>3596</v>
      </c>
      <c r="U330" s="905" t="s">
        <v>572</v>
      </c>
      <c r="V330" s="905" t="s">
        <v>612</v>
      </c>
      <c r="W330" s="1068" t="s">
        <v>1773</v>
      </c>
      <c r="X330" s="1064">
        <v>36459</v>
      </c>
      <c r="Y330" s="1066">
        <v>36928</v>
      </c>
      <c r="Z330" s="1046">
        <v>2001</v>
      </c>
      <c r="AA330" s="1064">
        <v>37089</v>
      </c>
      <c r="AB330" s="1065">
        <v>38776</v>
      </c>
      <c r="AC330" s="1066">
        <v>39872</v>
      </c>
      <c r="AD330" s="638">
        <v>23.7</v>
      </c>
      <c r="AE330" s="639">
        <v>0</v>
      </c>
      <c r="AF330" s="744">
        <v>0</v>
      </c>
      <c r="AG330" s="690">
        <v>23.7</v>
      </c>
      <c r="AH330" s="747">
        <v>0</v>
      </c>
      <c r="AI330" s="744">
        <v>0</v>
      </c>
      <c r="AJ330" s="1099">
        <v>18.399999999999999</v>
      </c>
      <c r="AK330" s="1100">
        <v>6.9528025800000002</v>
      </c>
      <c r="AL330" s="646"/>
      <c r="AM330" s="647" t="s">
        <v>2421</v>
      </c>
      <c r="AN330" s="647"/>
      <c r="AO330" s="647"/>
      <c r="AP330" s="647"/>
      <c r="AQ330" s="648"/>
      <c r="AR330" s="779" t="s">
        <v>2538</v>
      </c>
      <c r="AS330" s="781">
        <f>AT330+AU330</f>
        <v>14.700000000000001</v>
      </c>
      <c r="AT330" s="781">
        <v>4.4000000000000004</v>
      </c>
      <c r="AU330" s="782">
        <v>10.3</v>
      </c>
      <c r="AV330" s="686" t="s">
        <v>3067</v>
      </c>
      <c r="AW330" s="686" t="s">
        <v>2024</v>
      </c>
      <c r="AX330" s="686" t="s">
        <v>2526</v>
      </c>
      <c r="AY330" s="819">
        <v>39829</v>
      </c>
      <c r="AZ330" s="721" t="s">
        <v>45</v>
      </c>
      <c r="BA330" s="721" t="s">
        <v>22</v>
      </c>
      <c r="BB330" s="625" t="s">
        <v>45</v>
      </c>
      <c r="BC330" s="626" t="s">
        <v>45</v>
      </c>
      <c r="BD330" s="633" t="s">
        <v>45</v>
      </c>
      <c r="BE330" s="625" t="s">
        <v>112</v>
      </c>
      <c r="BF330" s="626" t="s">
        <v>112</v>
      </c>
      <c r="BG330" s="633" t="s">
        <v>45</v>
      </c>
      <c r="BH330" s="905" t="s">
        <v>4485</v>
      </c>
      <c r="BI330" s="903" t="s">
        <v>10472</v>
      </c>
      <c r="BJ330" s="905" t="s">
        <v>0</v>
      </c>
      <c r="BK330" s="903" t="s">
        <v>0</v>
      </c>
      <c r="BL330" s="905" t="s">
        <v>0</v>
      </c>
      <c r="BM330" s="903" t="s">
        <v>0</v>
      </c>
      <c r="BN330" s="905" t="s">
        <v>0</v>
      </c>
      <c r="BO330" s="903" t="s">
        <v>0</v>
      </c>
      <c r="BP330" s="905" t="s">
        <v>0</v>
      </c>
      <c r="BQ330" s="903" t="s">
        <v>0</v>
      </c>
      <c r="BR330" s="909">
        <v>22</v>
      </c>
      <c r="BS330" s="903" t="s">
        <v>4502</v>
      </c>
      <c r="BT330" s="909">
        <v>27</v>
      </c>
      <c r="BU330" s="903" t="s">
        <v>4490</v>
      </c>
      <c r="BV330" s="905" t="s">
        <v>0</v>
      </c>
      <c r="BW330" s="903" t="s">
        <v>4492</v>
      </c>
      <c r="BX330" s="905" t="s">
        <v>0</v>
      </c>
      <c r="BY330" s="903" t="s">
        <v>4492</v>
      </c>
      <c r="BZ330" s="905" t="s">
        <v>0</v>
      </c>
      <c r="CA330" s="903" t="s">
        <v>4492</v>
      </c>
      <c r="CB330" s="340">
        <v>50</v>
      </c>
      <c r="CC330" s="249">
        <f>IF(ISBLANK(AL330),0,1)</f>
        <v>0</v>
      </c>
      <c r="CD330" s="414">
        <f>IF(ISBLANK(AM330),0,1)</f>
        <v>1</v>
      </c>
      <c r="CE330" s="414">
        <f>IF(ISBLANK(AN330),0,1)</f>
        <v>0</v>
      </c>
      <c r="CF330" s="414">
        <f>IF(ISBLANK(AO330),0,1)</f>
        <v>0</v>
      </c>
      <c r="CG330" s="414">
        <f>IF(ISBLANK(AP330),0,1)</f>
        <v>0</v>
      </c>
      <c r="CH330" s="436">
        <f>IF(ISBLANK(AQ330),0,1)</f>
        <v>0</v>
      </c>
      <c r="CI330" s="435">
        <f>IF($W330="Dropped","-",DAYS360(X330,Y330,TRUE)/360)</f>
        <v>1.2777777777777777</v>
      </c>
      <c r="CJ330" s="416">
        <f>IF(OR($W330="Pipeline",$W330="Dropped"),"-",IF(OR($AA330="-",$AA330="n/a"),"-",DAYS360(Y330,AA330,TRUE)/360))</f>
        <v>0.44722222222222224</v>
      </c>
      <c r="CK330" s="416">
        <f>IF(OR($W330="Pipeline",$W330="Dropped"),"-",IF($AC330="-","-",IF(OR($AA330="-",$AA330="n/a"),DAYS360(Y330,AC330,TRUE)/360,DAYS360(AA330,AC330,TRUE)/360)))</f>
        <v>7.6138888888888889</v>
      </c>
      <c r="CL330" s="416">
        <f>IF(OR($W330="Pipeline",$W330="Dropped"),"-",IF($AC330="-","-",DAYS360(X330,AC330,TRUE)/360))</f>
        <v>9.3388888888888886</v>
      </c>
      <c r="CM330" s="437">
        <f>IF(OR($W330="Pipeline",$W330="Dropped"),"-",IF($AC330="-","-",DAYS360(AB330,AC330,TRUE)/360))</f>
        <v>3</v>
      </c>
      <c r="CN330" s="344">
        <f>IF(W330="Closed",IF(AC330="-","-",YEAR(AC330)),"-")</f>
        <v>2009</v>
      </c>
      <c r="CO330" s="344" t="str">
        <f>IF(W330="Closed",IF(OR(BE330="S",BE330="MS",BE330="HS"),"S",IF(OR(BE330="U",BE330="MU",BE330="HU"),"U",IF(OR(BE330="NA",BE330="NR",BE330="NV",BE330="?",BE330="#"),"NR","-"))),"-")</f>
        <v>U</v>
      </c>
      <c r="CP330" s="249">
        <v>7</v>
      </c>
      <c r="CQ330" s="414">
        <v>10</v>
      </c>
      <c r="CR330" s="414">
        <v>3</v>
      </c>
      <c r="CS330" s="414">
        <v>1</v>
      </c>
      <c r="CT330" s="414">
        <v>0</v>
      </c>
      <c r="CU330" s="436">
        <v>0</v>
      </c>
      <c r="CV330" s="432" t="str">
        <f>IF(OR(DC330="-",DC330="",DC330="n/a"),"-",HYPERLINK(DC330,"PAD"))</f>
        <v>PAD</v>
      </c>
      <c r="CW330" s="417" t="str">
        <f>IF(OR(DD330="-",DD330="",DD330="n/a"),"-",HYPERLINK(DD330,"ICR"))</f>
        <v>ICR</v>
      </c>
      <c r="CX330" s="438" t="str">
        <f>IF(OR(DE330="-",DE330="",DE330="n/a"),"-",HYPERLINK(DE330,"IEG"))</f>
        <v>IEG</v>
      </c>
      <c r="CY330" s="687" t="str">
        <f>IF(OR(DF330="-",DF330="",DF330="n/a"),"-",HYPERLINK(DF330,"PPAR"))</f>
        <v>-</v>
      </c>
      <c r="CZ330" s="665" t="str">
        <f>IF(OR(DG330="-",DG330="",DG330="n/a"),"-",HYPERLINK(DG330,"PCR"))</f>
        <v>-</v>
      </c>
      <c r="DA330" s="665" t="str">
        <f>IF(OR(DH330="-",DH330="",DH330="n/a"),"-",HYPERLINK(DH330,"PP"))</f>
        <v>-</v>
      </c>
      <c r="DB330" s="688" t="str">
        <f>IF(OR(DI330="-",DI330="",DI330="n/a"),"-",HYPERLINK(DI330,"TA"))</f>
        <v>-</v>
      </c>
      <c r="DC330" s="897" t="s">
        <v>11442</v>
      </c>
      <c r="DD330" s="897" t="s">
        <v>11443</v>
      </c>
      <c r="DE330" s="897" t="s">
        <v>11444</v>
      </c>
      <c r="DF330" s="897" t="s">
        <v>33</v>
      </c>
      <c r="DG330" s="897" t="s">
        <v>33</v>
      </c>
      <c r="DH330" s="897" t="s">
        <v>33</v>
      </c>
      <c r="DI330" s="897" t="s">
        <v>33</v>
      </c>
      <c r="DJ330" s="734"/>
    </row>
    <row r="331" spans="1:114" ht="14.1" customHeight="1" x14ac:dyDescent="0.25">
      <c r="A331" s="702">
        <f>ROW()-1</f>
        <v>330</v>
      </c>
      <c r="B331" s="713" t="s">
        <v>8324</v>
      </c>
      <c r="C331" s="716" t="str">
        <f>HYPERLINK(E331,"OP")</f>
        <v>OP</v>
      </c>
      <c r="D331" s="716" t="str">
        <f>HYPERLINK(F331,"Prj")</f>
        <v>Prj</v>
      </c>
      <c r="E331" s="631" t="s">
        <v>8879</v>
      </c>
      <c r="F331" s="413" t="s">
        <v>8880</v>
      </c>
      <c r="G331" s="414" t="s">
        <v>33</v>
      </c>
      <c r="H331" s="414" t="s">
        <v>33</v>
      </c>
      <c r="I331" s="694" t="s">
        <v>33</v>
      </c>
      <c r="J331" s="700" t="s">
        <v>8325</v>
      </c>
      <c r="K331" s="730" t="s">
        <v>33</v>
      </c>
      <c r="L331" s="739" t="s">
        <v>153</v>
      </c>
      <c r="M331" s="700" t="s">
        <v>176</v>
      </c>
      <c r="N331" s="739" t="s">
        <v>18</v>
      </c>
      <c r="O331" s="739" t="s">
        <v>30</v>
      </c>
      <c r="P331" s="1080" t="s">
        <v>1742</v>
      </c>
      <c r="Q331" s="1074" t="s">
        <v>33</v>
      </c>
      <c r="R331" s="698" t="s">
        <v>33</v>
      </c>
      <c r="S331" s="1041" t="s">
        <v>33</v>
      </c>
      <c r="T331" s="908" t="s">
        <v>8326</v>
      </c>
      <c r="U331" s="905" t="s">
        <v>13823</v>
      </c>
      <c r="V331" s="905" t="s">
        <v>1417</v>
      </c>
      <c r="W331" s="1068" t="s">
        <v>1773</v>
      </c>
      <c r="X331" s="1064">
        <v>36180</v>
      </c>
      <c r="Y331" s="1066">
        <v>36690</v>
      </c>
      <c r="Z331" s="1046">
        <v>2000</v>
      </c>
      <c r="AA331" s="1064">
        <v>36836</v>
      </c>
      <c r="AB331" s="1065">
        <v>37986</v>
      </c>
      <c r="AC331" s="1066">
        <v>38168</v>
      </c>
      <c r="AD331" s="1053">
        <v>17.100000000000001</v>
      </c>
      <c r="AE331" s="750">
        <v>0</v>
      </c>
      <c r="AF331" s="744">
        <v>0</v>
      </c>
      <c r="AG331" s="690">
        <v>17.100000000000001</v>
      </c>
      <c r="AH331" s="747">
        <v>8.6999999999999993</v>
      </c>
      <c r="AI331" s="744">
        <v>0</v>
      </c>
      <c r="AJ331" s="1107">
        <v>12.634491580000001</v>
      </c>
      <c r="AK331" s="1108">
        <v>11.401090440000001</v>
      </c>
      <c r="AL331" s="1085"/>
      <c r="AM331" s="632">
        <v>2</v>
      </c>
      <c r="AN331" s="632"/>
      <c r="AO331" s="632"/>
      <c r="AP331" s="632"/>
      <c r="AQ331" s="757"/>
      <c r="AR331" s="778" t="s">
        <v>9320</v>
      </c>
      <c r="AS331" s="792">
        <f>AT331+AU331</f>
        <v>5.3</v>
      </c>
      <c r="AT331" s="781">
        <v>2.2999999999999998</v>
      </c>
      <c r="AU331" s="782">
        <v>3</v>
      </c>
      <c r="AV331" s="734" t="s">
        <v>9321</v>
      </c>
      <c r="AW331" s="700" t="s">
        <v>7470</v>
      </c>
      <c r="AX331" s="700" t="s">
        <v>8299</v>
      </c>
      <c r="AY331" s="829" t="s">
        <v>33</v>
      </c>
      <c r="AZ331" s="739"/>
      <c r="BA331" s="739"/>
      <c r="BB331" s="847" t="s">
        <v>26</v>
      </c>
      <c r="BC331" s="848" t="s">
        <v>26</v>
      </c>
      <c r="BD331" s="846" t="s">
        <v>33</v>
      </c>
      <c r="BE331" s="847" t="s">
        <v>22</v>
      </c>
      <c r="BF331" s="848" t="s">
        <v>26</v>
      </c>
      <c r="BG331" s="849" t="s">
        <v>26</v>
      </c>
      <c r="BH331" s="905" t="s">
        <v>4485</v>
      </c>
      <c r="BI331" s="903" t="s">
        <v>10472</v>
      </c>
      <c r="BJ331" s="905" t="s">
        <v>0</v>
      </c>
      <c r="BK331" s="903" t="s">
        <v>0</v>
      </c>
      <c r="BL331" s="905" t="s">
        <v>0</v>
      </c>
      <c r="BM331" s="903" t="s">
        <v>0</v>
      </c>
      <c r="BN331" s="905" t="s">
        <v>0</v>
      </c>
      <c r="BO331" s="903" t="s">
        <v>0</v>
      </c>
      <c r="BP331" s="905" t="s">
        <v>0</v>
      </c>
      <c r="BQ331" s="903" t="s">
        <v>0</v>
      </c>
      <c r="BR331" s="909">
        <v>47</v>
      </c>
      <c r="BS331" s="903" t="s">
        <v>4539</v>
      </c>
      <c r="BT331" s="909">
        <v>34</v>
      </c>
      <c r="BU331" s="903" t="s">
        <v>4491</v>
      </c>
      <c r="BV331" s="909">
        <v>37</v>
      </c>
      <c r="BW331" s="903" t="s">
        <v>4546</v>
      </c>
      <c r="BX331" s="909">
        <v>25</v>
      </c>
      <c r="BY331" s="903" t="s">
        <v>4489</v>
      </c>
      <c r="BZ331" s="905" t="s">
        <v>0</v>
      </c>
      <c r="CA331" s="903" t="s">
        <v>4492</v>
      </c>
      <c r="CB331" s="340">
        <v>50</v>
      </c>
      <c r="CC331" s="249">
        <f>IF(ISBLANK(AL331),0,1)</f>
        <v>0</v>
      </c>
      <c r="CD331" s="414">
        <f>IF(ISBLANK(AM331),0,1)</f>
        <v>1</v>
      </c>
      <c r="CE331" s="414">
        <f>IF(ISBLANK(AN331),0,1)</f>
        <v>0</v>
      </c>
      <c r="CF331" s="414">
        <f>IF(ISBLANK(AO331),0,1)</f>
        <v>0</v>
      </c>
      <c r="CG331" s="414">
        <f>IF(ISBLANK(AP331),0,1)</f>
        <v>0</v>
      </c>
      <c r="CH331" s="436">
        <f>IF(ISBLANK(AQ331),0,1)</f>
        <v>0</v>
      </c>
      <c r="CI331" s="435">
        <f>IF($W331="Dropped","-",DAYS360(X331,Y331,TRUE)/360)</f>
        <v>1.3972222222222221</v>
      </c>
      <c r="CJ331" s="416">
        <f>IF(OR($W331="Pipeline",$W331="Dropped"),"-",IF(OR($AA331="-",$AA331="n/a"),"-",DAYS360(Y331,AA331,TRUE)/360))</f>
        <v>0.3972222222222222</v>
      </c>
      <c r="CK331" s="416">
        <f>IF(OR($W331="Pipeline",$W331="Dropped"),"-",IF($AC331="-","-",IF(OR($AA331="-",$AA331="n/a"),DAYS360(Y331,AC331,TRUE)/360,DAYS360(AA331,AC331,TRUE)/360)))</f>
        <v>3.65</v>
      </c>
      <c r="CL331" s="416">
        <f>IF(OR($W331="Pipeline",$W331="Dropped"),"-",IF($AC331="-","-",DAYS360(X331,AC331,TRUE)/360))</f>
        <v>5.4444444444444446</v>
      </c>
      <c r="CM331" s="437">
        <f>IF(OR($W331="Pipeline",$W331="Dropped"),"-",IF($AC331="-","-",DAYS360(AB331,AC331,TRUE)/360))</f>
        <v>0.5</v>
      </c>
      <c r="CN331" s="344">
        <f>IF(W331="Closed",IF(AC331="-","-",YEAR(AC331)),"-")</f>
        <v>2004</v>
      </c>
      <c r="CO331" s="344" t="str">
        <f>IF(W331="Closed",IF(OR(BE331="S",BE331="MS",BE331="HS"),"S",IF(OR(BE331="U",BE331="MU",BE331="HU"),"U",IF(OR(BE331="NA",BE331="NR",BE331="NV",BE331="?",BE331="#"),"NR","-"))),"-")</f>
        <v>S</v>
      </c>
      <c r="CP331" s="249">
        <v>2</v>
      </c>
      <c r="CQ331" s="414">
        <v>0</v>
      </c>
      <c r="CR331" s="414">
        <v>2</v>
      </c>
      <c r="CS331" s="414">
        <v>1</v>
      </c>
      <c r="CT331" s="414">
        <v>0</v>
      </c>
      <c r="CU331" s="436">
        <v>0</v>
      </c>
      <c r="CV331" s="432" t="str">
        <f>IF(OR(DC331="-",DC331="",DC331="n/a"),"-",HYPERLINK(DC331,"PAD"))</f>
        <v>PAD</v>
      </c>
      <c r="CW331" s="417" t="str">
        <f>IF(OR(DD331="-",DD331="",DD331="n/a"),"-",HYPERLINK(DD331,"ICR"))</f>
        <v>ICR</v>
      </c>
      <c r="CX331" s="438" t="str">
        <f>IF(OR(DE331="-",DE331="",DE331="n/a"),"-",HYPERLINK(DE331,"IEG"))</f>
        <v>IEG</v>
      </c>
      <c r="CY331" s="687" t="str">
        <f>IF(OR(DF331="-",DF331="",DF331="n/a"),"-",HYPERLINK(DF331,"PPAR"))</f>
        <v>-</v>
      </c>
      <c r="CZ331" s="665" t="str">
        <f>IF(OR(DG331="-",DG331="",DG331="n/a"),"-",HYPERLINK(DG331,"PCR"))</f>
        <v>-</v>
      </c>
      <c r="DA331" s="665" t="str">
        <f>IF(OR(DH331="-",DH331="",DH331="n/a"),"-",HYPERLINK(DH331,"PP"))</f>
        <v>-</v>
      </c>
      <c r="DB331" s="688" t="str">
        <f>IF(OR(DI331="-",DI331="",DI331="n/a"),"-",HYPERLINK(DI331,"TA"))</f>
        <v>-</v>
      </c>
      <c r="DC331" s="897" t="s">
        <v>11445</v>
      </c>
      <c r="DD331" s="897" t="s">
        <v>11446</v>
      </c>
      <c r="DE331" s="897" t="s">
        <v>11447</v>
      </c>
      <c r="DF331" s="897" t="s">
        <v>33</v>
      </c>
      <c r="DG331" s="897" t="s">
        <v>33</v>
      </c>
      <c r="DH331" s="897" t="s">
        <v>33</v>
      </c>
      <c r="DI331" s="897" t="s">
        <v>33</v>
      </c>
      <c r="DJ331" s="734"/>
    </row>
    <row r="332" spans="1:114" ht="14.1" customHeight="1" x14ac:dyDescent="0.25">
      <c r="A332" s="703">
        <f>ROW()-1</f>
        <v>331</v>
      </c>
      <c r="B332" s="710" t="s">
        <v>5071</v>
      </c>
      <c r="C332" s="711" t="str">
        <f>HYPERLINK(E332,"OP")</f>
        <v>OP</v>
      </c>
      <c r="D332" s="711" t="str">
        <f>HYPERLINK(F332,"Prj")</f>
        <v>Prj</v>
      </c>
      <c r="E332" s="663" t="s">
        <v>7259</v>
      </c>
      <c r="F332" s="422" t="s">
        <v>5897</v>
      </c>
      <c r="G332" s="414" t="s">
        <v>33</v>
      </c>
      <c r="H332" s="414" t="s">
        <v>33</v>
      </c>
      <c r="I332" s="694" t="s">
        <v>33</v>
      </c>
      <c r="J332" s="697" t="s">
        <v>5072</v>
      </c>
      <c r="K332" s="727" t="s">
        <v>33</v>
      </c>
      <c r="L332" s="736" t="s">
        <v>124</v>
      </c>
      <c r="M332" s="697" t="s">
        <v>284</v>
      </c>
      <c r="N332" s="736" t="s">
        <v>18</v>
      </c>
      <c r="O332" s="736" t="s">
        <v>30</v>
      </c>
      <c r="P332" s="1080" t="s">
        <v>1419</v>
      </c>
      <c r="Q332" s="1074" t="s">
        <v>33</v>
      </c>
      <c r="R332" s="698" t="s">
        <v>33</v>
      </c>
      <c r="S332" s="1041" t="s">
        <v>33</v>
      </c>
      <c r="T332" s="908" t="s">
        <v>5073</v>
      </c>
      <c r="U332" s="905" t="s">
        <v>1787</v>
      </c>
      <c r="V332" s="905" t="s">
        <v>612</v>
      </c>
      <c r="W332" s="1068" t="s">
        <v>1773</v>
      </c>
      <c r="X332" s="1064">
        <v>36286</v>
      </c>
      <c r="Y332" s="1066">
        <v>36571</v>
      </c>
      <c r="Z332" s="1046">
        <v>2000</v>
      </c>
      <c r="AA332" s="1064">
        <v>36627</v>
      </c>
      <c r="AB332" s="1065">
        <v>37621</v>
      </c>
      <c r="AC332" s="1066">
        <v>37986</v>
      </c>
      <c r="AD332" s="1049">
        <v>100</v>
      </c>
      <c r="AE332" s="746">
        <v>0</v>
      </c>
      <c r="AF332" s="744">
        <v>0</v>
      </c>
      <c r="AG332" s="690">
        <v>100</v>
      </c>
      <c r="AH332" s="747" t="s">
        <v>33</v>
      </c>
      <c r="AI332" s="744">
        <v>0</v>
      </c>
      <c r="AJ332" s="1101">
        <v>99.931843180000001</v>
      </c>
      <c r="AK332" s="1102">
        <v>99.931843180000001</v>
      </c>
      <c r="AL332" s="1085">
        <v>33</v>
      </c>
      <c r="AM332" s="632"/>
      <c r="AN332" s="632"/>
      <c r="AO332" s="632"/>
      <c r="AP332" s="632"/>
      <c r="AQ332" s="757"/>
      <c r="AR332" s="783" t="s">
        <v>5732</v>
      </c>
      <c r="AS332" s="784">
        <f>AT332+AU332</f>
        <v>2</v>
      </c>
      <c r="AT332" s="784">
        <v>1.17</v>
      </c>
      <c r="AU332" s="785">
        <v>0.83</v>
      </c>
      <c r="AV332" s="806" t="s">
        <v>5733</v>
      </c>
      <c r="AW332" s="697" t="s">
        <v>5074</v>
      </c>
      <c r="AX332" s="697" t="s">
        <v>5075</v>
      </c>
      <c r="AY332" s="823" t="s">
        <v>33</v>
      </c>
      <c r="AZ332" s="736" t="s">
        <v>33</v>
      </c>
      <c r="BA332" s="736" t="s">
        <v>33</v>
      </c>
      <c r="BB332" s="840" t="s">
        <v>26</v>
      </c>
      <c r="BC332" s="841" t="s">
        <v>26</v>
      </c>
      <c r="BD332" s="846" t="s">
        <v>33</v>
      </c>
      <c r="BE332" s="840" t="s">
        <v>26</v>
      </c>
      <c r="BF332" s="841" t="s">
        <v>26</v>
      </c>
      <c r="BG332" s="842" t="s">
        <v>26</v>
      </c>
      <c r="BH332" s="905" t="s">
        <v>4503</v>
      </c>
      <c r="BI332" s="903" t="s">
        <v>4703</v>
      </c>
      <c r="BJ332" s="905" t="s">
        <v>13077</v>
      </c>
      <c r="BK332" s="903" t="s">
        <v>9680</v>
      </c>
      <c r="BL332" s="905" t="s">
        <v>4493</v>
      </c>
      <c r="BM332" s="903" t="s">
        <v>4705</v>
      </c>
      <c r="BN332" s="905" t="s">
        <v>4485</v>
      </c>
      <c r="BO332" s="903" t="s">
        <v>10472</v>
      </c>
      <c r="BP332" s="905" t="s">
        <v>0</v>
      </c>
      <c r="BQ332" s="903" t="s">
        <v>0</v>
      </c>
      <c r="BR332" s="909">
        <v>27</v>
      </c>
      <c r="BS332" s="903" t="s">
        <v>4490</v>
      </c>
      <c r="BT332" s="909">
        <v>51</v>
      </c>
      <c r="BU332" s="903" t="s">
        <v>4520</v>
      </c>
      <c r="BV332" s="909">
        <v>65</v>
      </c>
      <c r="BW332" s="903" t="s">
        <v>4509</v>
      </c>
      <c r="BX332" s="909">
        <v>59</v>
      </c>
      <c r="BY332" s="903" t="s">
        <v>4510</v>
      </c>
      <c r="BZ332" s="905" t="s">
        <v>0</v>
      </c>
      <c r="CA332" s="903" t="s">
        <v>4492</v>
      </c>
      <c r="CB332" s="340">
        <v>10</v>
      </c>
      <c r="CC332" s="249">
        <f>IF(ISBLANK(AL332),0,1)</f>
        <v>1</v>
      </c>
      <c r="CD332" s="414">
        <f>IF(ISBLANK(AM332),0,1)</f>
        <v>0</v>
      </c>
      <c r="CE332" s="414">
        <f>IF(ISBLANK(AN332),0,1)</f>
        <v>0</v>
      </c>
      <c r="CF332" s="414">
        <f>IF(ISBLANK(AO332),0,1)</f>
        <v>0</v>
      </c>
      <c r="CG332" s="414">
        <f>IF(ISBLANK(AP332),0,1)</f>
        <v>0</v>
      </c>
      <c r="CH332" s="436">
        <f>IF(ISBLANK(AQ332),0,1)</f>
        <v>0</v>
      </c>
      <c r="CI332" s="435">
        <f>IF($W332="Dropped","-",DAYS360(X332,Y332,TRUE)/360)</f>
        <v>0.77500000000000002</v>
      </c>
      <c r="CJ332" s="416">
        <f>IF(OR($W332="Pipeline",$W332="Dropped"),"-",IF(OR($AA332="-",$AA332="n/a"),"-",DAYS360(Y332,AA332,TRUE)/360))</f>
        <v>0.15555555555555556</v>
      </c>
      <c r="CK332" s="416">
        <f>IF(OR($W332="Pipeline",$W332="Dropped"),"-",IF($AC332="-","-",IF(OR($AA332="-",$AA332="n/a"),DAYS360(Y332,AC332,TRUE)/360,DAYS360(AA332,AC332,TRUE)/360)))</f>
        <v>3.7194444444444446</v>
      </c>
      <c r="CL332" s="416">
        <f>IF(OR($W332="Pipeline",$W332="Dropped"),"-",IF($AC332="-","-",DAYS360(X332,AC332,TRUE)/360))</f>
        <v>4.6500000000000004</v>
      </c>
      <c r="CM332" s="437">
        <f>IF(OR($W332="Pipeline",$W332="Dropped"),"-",IF($AC332="-","-",DAYS360(AB332,AC332,TRUE)/360))</f>
        <v>1</v>
      </c>
      <c r="CN332" s="344">
        <f>IF(W332="Closed",IF(AC332="-","-",YEAR(AC332)),"-")</f>
        <v>2003</v>
      </c>
      <c r="CO332" s="344" t="str">
        <f>IF(W332="Closed",IF(OR(BE332="S",BE332="MS",BE332="HS"),"S",IF(OR(BE332="U",BE332="MU",BE332="HU"),"U",IF(OR(BE332="NA",BE332="NR",BE332="NV",BE332="?",BE332="#"),"NR","-"))),"-")</f>
        <v>S</v>
      </c>
      <c r="CP332" s="249">
        <v>3</v>
      </c>
      <c r="CQ332" s="414">
        <v>4</v>
      </c>
      <c r="CR332" s="414">
        <v>1</v>
      </c>
      <c r="CS332" s="414">
        <v>1</v>
      </c>
      <c r="CT332" s="414">
        <v>0</v>
      </c>
      <c r="CU332" s="436">
        <v>0</v>
      </c>
      <c r="CV332" s="432" t="str">
        <f>IF(OR(DC332="-",DC332="",DC332="n/a"),"-",HYPERLINK(DC332,"PAD"))</f>
        <v>PAD</v>
      </c>
      <c r="CW332" s="417" t="str">
        <f>IF(OR(DD332="-",DD332="",DD332="n/a"),"-",HYPERLINK(DD332,"ICR"))</f>
        <v>ICR</v>
      </c>
      <c r="CX332" s="438" t="str">
        <f>IF(OR(DE332="-",DE332="",DE332="n/a"),"-",HYPERLINK(DE332,"IEG"))</f>
        <v>IEG</v>
      </c>
      <c r="CY332" s="687" t="str">
        <f>IF(OR(DF332="-",DF332="",DF332="n/a"),"-",HYPERLINK(DF332,"PPAR"))</f>
        <v>-</v>
      </c>
      <c r="CZ332" s="665" t="str">
        <f>IF(OR(DG332="-",DG332="",DG332="n/a"),"-",HYPERLINK(DG332,"PCR"))</f>
        <v>-</v>
      </c>
      <c r="DA332" s="665" t="str">
        <f>IF(OR(DH332="-",DH332="",DH332="n/a"),"-",HYPERLINK(DH332,"PP"))</f>
        <v>-</v>
      </c>
      <c r="DB332" s="688" t="str">
        <f>IF(OR(DI332="-",DI332="",DI332="n/a"),"-",HYPERLINK(DI332,"TA"))</f>
        <v>-</v>
      </c>
      <c r="DC332" s="897" t="s">
        <v>11448</v>
      </c>
      <c r="DD332" s="897" t="s">
        <v>11449</v>
      </c>
      <c r="DE332" s="897" t="s">
        <v>11450</v>
      </c>
      <c r="DF332" s="897" t="s">
        <v>33</v>
      </c>
      <c r="DG332" s="897" t="s">
        <v>33</v>
      </c>
      <c r="DH332" s="897" t="s">
        <v>33</v>
      </c>
      <c r="DI332" s="897" t="s">
        <v>33</v>
      </c>
      <c r="DJ332" s="734"/>
    </row>
    <row r="333" spans="1:114" ht="14.1" customHeight="1" x14ac:dyDescent="0.25">
      <c r="A333" s="702">
        <f>ROW()-1</f>
        <v>332</v>
      </c>
      <c r="B333" s="713" t="s">
        <v>7852</v>
      </c>
      <c r="C333" s="711" t="str">
        <f>HYPERLINK(E333,"OP")</f>
        <v>OP</v>
      </c>
      <c r="D333" s="711" t="str">
        <f>HYPERLINK(F333,"Prj")</f>
        <v>Prj</v>
      </c>
      <c r="E333" s="631" t="s">
        <v>8607</v>
      </c>
      <c r="F333" s="413" t="s">
        <v>8608</v>
      </c>
      <c r="G333" s="414" t="s">
        <v>33</v>
      </c>
      <c r="H333" s="414" t="s">
        <v>33</v>
      </c>
      <c r="I333" s="694" t="s">
        <v>33</v>
      </c>
      <c r="J333" s="697" t="s">
        <v>7853</v>
      </c>
      <c r="K333" s="727" t="s">
        <v>33</v>
      </c>
      <c r="L333" s="736" t="s">
        <v>16</v>
      </c>
      <c r="M333" s="697" t="s">
        <v>64</v>
      </c>
      <c r="N333" s="736" t="s">
        <v>18</v>
      </c>
      <c r="O333" s="736" t="s">
        <v>30</v>
      </c>
      <c r="P333" s="1080" t="s">
        <v>36</v>
      </c>
      <c r="Q333" s="1074" t="s">
        <v>33</v>
      </c>
      <c r="R333" s="698" t="s">
        <v>33</v>
      </c>
      <c r="S333" s="907" t="s">
        <v>3944</v>
      </c>
      <c r="T333" s="908" t="s">
        <v>7681</v>
      </c>
      <c r="U333" s="905" t="s">
        <v>582</v>
      </c>
      <c r="V333" s="905" t="s">
        <v>1415</v>
      </c>
      <c r="W333" s="1068" t="s">
        <v>1773</v>
      </c>
      <c r="X333" s="1064">
        <v>37711</v>
      </c>
      <c r="Y333" s="1066">
        <v>38505</v>
      </c>
      <c r="Z333" s="1046">
        <v>2005</v>
      </c>
      <c r="AA333" s="1064">
        <v>38894</v>
      </c>
      <c r="AB333" s="1065">
        <v>40816</v>
      </c>
      <c r="AC333" s="1066">
        <v>41639</v>
      </c>
      <c r="AD333" s="1049">
        <v>0</v>
      </c>
      <c r="AE333" s="746">
        <v>25</v>
      </c>
      <c r="AF333" s="744">
        <v>0</v>
      </c>
      <c r="AG333" s="690">
        <v>25</v>
      </c>
      <c r="AH333" s="747">
        <v>2.8</v>
      </c>
      <c r="AI333" s="744">
        <v>0</v>
      </c>
      <c r="AJ333" s="1101">
        <v>25</v>
      </c>
      <c r="AK333" s="1102">
        <v>23.494858130000001</v>
      </c>
      <c r="AL333" s="1085"/>
      <c r="AM333" s="632"/>
      <c r="AN333" s="632">
        <v>3</v>
      </c>
      <c r="AO333" s="632"/>
      <c r="AP333" s="632"/>
      <c r="AQ333" s="757"/>
      <c r="AR333" s="778" t="s">
        <v>9215</v>
      </c>
      <c r="AS333" s="784">
        <f>AT333+AU333</f>
        <v>5.91</v>
      </c>
      <c r="AT333" s="784">
        <v>5.91</v>
      </c>
      <c r="AU333" s="785">
        <v>0</v>
      </c>
      <c r="AV333" s="734" t="s">
        <v>9097</v>
      </c>
      <c r="AW333" s="697" t="s">
        <v>4860</v>
      </c>
      <c r="AX333" s="697" t="s">
        <v>3547</v>
      </c>
      <c r="AY333" s="823">
        <v>41639</v>
      </c>
      <c r="AZ333" s="736" t="s">
        <v>22</v>
      </c>
      <c r="BA333" s="736" t="s">
        <v>22</v>
      </c>
      <c r="BB333" s="840" t="s">
        <v>22</v>
      </c>
      <c r="BC333" s="841" t="s">
        <v>22</v>
      </c>
      <c r="BD333" s="842" t="s">
        <v>22</v>
      </c>
      <c r="BE333" s="840" t="s">
        <v>22</v>
      </c>
      <c r="BF333" s="841" t="s">
        <v>22</v>
      </c>
      <c r="BG333" s="842" t="s">
        <v>45</v>
      </c>
      <c r="BH333" s="905" t="s">
        <v>13072</v>
      </c>
      <c r="BI333" s="903" t="s">
        <v>4508</v>
      </c>
      <c r="BJ333" s="905" t="s">
        <v>4485</v>
      </c>
      <c r="BK333" s="903" t="s">
        <v>10472</v>
      </c>
      <c r="BL333" s="905" t="s">
        <v>0</v>
      </c>
      <c r="BM333" s="903" t="s">
        <v>0</v>
      </c>
      <c r="BN333" s="905" t="s">
        <v>0</v>
      </c>
      <c r="BO333" s="903" t="s">
        <v>0</v>
      </c>
      <c r="BP333" s="905" t="s">
        <v>0</v>
      </c>
      <c r="BQ333" s="903" t="s">
        <v>0</v>
      </c>
      <c r="BR333" s="909">
        <v>67</v>
      </c>
      <c r="BS333" s="903" t="s">
        <v>4577</v>
      </c>
      <c r="BT333" s="909">
        <v>63</v>
      </c>
      <c r="BU333" s="903" t="s">
        <v>4512</v>
      </c>
      <c r="BV333" s="909">
        <v>69</v>
      </c>
      <c r="BW333" s="903" t="s">
        <v>4598</v>
      </c>
      <c r="BX333" s="905" t="s">
        <v>0</v>
      </c>
      <c r="BY333" s="903" t="s">
        <v>4492</v>
      </c>
      <c r="BZ333" s="905" t="s">
        <v>0</v>
      </c>
      <c r="CA333" s="903" t="s">
        <v>4492</v>
      </c>
      <c r="CB333" s="340">
        <v>10</v>
      </c>
      <c r="CC333" s="249">
        <f>IF(ISBLANK(AL333),0,1)</f>
        <v>0</v>
      </c>
      <c r="CD333" s="414">
        <f>IF(ISBLANK(AM333),0,1)</f>
        <v>0</v>
      </c>
      <c r="CE333" s="414">
        <f>IF(ISBLANK(AN333),0,1)</f>
        <v>1</v>
      </c>
      <c r="CF333" s="414">
        <f>IF(ISBLANK(AO333),0,1)</f>
        <v>0</v>
      </c>
      <c r="CG333" s="414">
        <f>IF(ISBLANK(AP333),0,1)</f>
        <v>0</v>
      </c>
      <c r="CH333" s="436">
        <f>IF(ISBLANK(AQ333),0,1)</f>
        <v>0</v>
      </c>
      <c r="CI333" s="435">
        <f>IF($W333="Dropped","-",DAYS360(X333,Y333,TRUE)/360)</f>
        <v>2.1722222222222221</v>
      </c>
      <c r="CJ333" s="416">
        <f>IF(OR($W333="Pipeline",$W333="Dropped"),"-",IF(OR($AA333="-",$AA333="n/a"),"-",DAYS360(Y333,AA333,TRUE)/360))</f>
        <v>1.0666666666666667</v>
      </c>
      <c r="CK333" s="416">
        <f>IF(OR($W333="Pipeline",$W333="Dropped"),"-",IF($AC333="-","-",IF(OR($AA333="-",$AA333="n/a"),DAYS360(Y333,AC333,TRUE)/360,DAYS360(AA333,AC333,TRUE)/360)))</f>
        <v>7.5111111111111111</v>
      </c>
      <c r="CL333" s="416">
        <f>IF(OR($W333="Pipeline",$W333="Dropped"),"-",IF($AC333="-","-",DAYS360(X333,AC333,TRUE)/360))</f>
        <v>10.75</v>
      </c>
      <c r="CM333" s="437">
        <f>IF(OR($W333="Pipeline",$W333="Dropped"),"-",IF($AC333="-","-",DAYS360(AB333,AC333,TRUE)/360))</f>
        <v>2.25</v>
      </c>
      <c r="CN333" s="344">
        <f>IF(W333="Closed",IF(AC333="-","-",YEAR(AC333)),"-")</f>
        <v>2013</v>
      </c>
      <c r="CO333" s="344" t="str">
        <f>IF(W333="Closed",IF(OR(BE333="S",BE333="MS",BE333="HS"),"S",IF(OR(BE333="U",BE333="MU",BE333="HU"),"U",IF(OR(BE333="NA",BE333="NR",BE333="NV",BE333="?",BE333="#"),"NR","-"))),"-")</f>
        <v>S</v>
      </c>
      <c r="CP333" s="249">
        <v>0</v>
      </c>
      <c r="CQ333" s="414">
        <v>2</v>
      </c>
      <c r="CR333" s="414">
        <v>2</v>
      </c>
      <c r="CS333" s="414">
        <v>0</v>
      </c>
      <c r="CT333" s="414">
        <v>0</v>
      </c>
      <c r="CU333" s="436">
        <v>0</v>
      </c>
      <c r="CV333" s="432" t="str">
        <f>IF(OR(DC333="-",DC333="",DC333="n/a"),"-",HYPERLINK(DC333,"PAD"))</f>
        <v>PAD</v>
      </c>
      <c r="CW333" s="417" t="str">
        <f>IF(OR(DD333="-",DD333="",DD333="n/a"),"-",HYPERLINK(DD333,"ICR"))</f>
        <v>ICR</v>
      </c>
      <c r="CX333" s="438" t="str">
        <f>IF(OR(DE333="-",DE333="",DE333="n/a"),"-",HYPERLINK(DE333,"IEG"))</f>
        <v>IEG</v>
      </c>
      <c r="CY333" s="687" t="str">
        <f>IF(OR(DF333="-",DF333="",DF333="n/a"),"-",HYPERLINK(DF333,"PPAR"))</f>
        <v>-</v>
      </c>
      <c r="CZ333" s="665" t="str">
        <f>IF(OR(DG333="-",DG333="",DG333="n/a"),"-",HYPERLINK(DG333,"PCR"))</f>
        <v>-</v>
      </c>
      <c r="DA333" s="665" t="str">
        <f>IF(OR(DH333="-",DH333="",DH333="n/a"),"-",HYPERLINK(DH333,"PP"))</f>
        <v>PP</v>
      </c>
      <c r="DB333" s="688" t="str">
        <f>IF(OR(DI333="-",DI333="",DI333="n/a"),"-",HYPERLINK(DI333,"TA"))</f>
        <v>-</v>
      </c>
      <c r="DC333" s="897" t="s">
        <v>11451</v>
      </c>
      <c r="DD333" s="897" t="s">
        <v>11452</v>
      </c>
      <c r="DE333" s="897" t="s">
        <v>11453</v>
      </c>
      <c r="DF333" s="897" t="s">
        <v>33</v>
      </c>
      <c r="DG333" s="897" t="s">
        <v>33</v>
      </c>
      <c r="DH333" s="897" t="s">
        <v>11454</v>
      </c>
      <c r="DI333" s="897" t="s">
        <v>33</v>
      </c>
      <c r="DJ333" s="806"/>
    </row>
    <row r="334" spans="1:114" ht="14.1" customHeight="1" x14ac:dyDescent="0.25">
      <c r="A334" s="702">
        <f>ROW()-1</f>
        <v>333</v>
      </c>
      <c r="B334" s="710" t="s">
        <v>484</v>
      </c>
      <c r="C334" s="711" t="str">
        <f>HYPERLINK(E334,"OP")</f>
        <v>OP</v>
      </c>
      <c r="D334" s="711" t="str">
        <f>HYPERLINK(F334,"Prj")</f>
        <v>Prj</v>
      </c>
      <c r="E334" s="704" t="s">
        <v>6270</v>
      </c>
      <c r="F334" s="415" t="s">
        <v>6271</v>
      </c>
      <c r="G334" s="414" t="s">
        <v>33</v>
      </c>
      <c r="H334" s="414" t="s">
        <v>33</v>
      </c>
      <c r="I334" s="694" t="s">
        <v>33</v>
      </c>
      <c r="J334" s="686" t="s">
        <v>553</v>
      </c>
      <c r="K334" s="199" t="s">
        <v>33</v>
      </c>
      <c r="L334" s="693" t="s">
        <v>16</v>
      </c>
      <c r="M334" s="734" t="s">
        <v>280</v>
      </c>
      <c r="N334" s="693" t="s">
        <v>18</v>
      </c>
      <c r="O334" s="693" t="s">
        <v>54</v>
      </c>
      <c r="P334" s="1080" t="s">
        <v>1765</v>
      </c>
      <c r="Q334" s="1074" t="s">
        <v>33</v>
      </c>
      <c r="R334" s="698" t="s">
        <v>33</v>
      </c>
      <c r="S334" s="1041" t="s">
        <v>33</v>
      </c>
      <c r="T334" s="908" t="s">
        <v>3696</v>
      </c>
      <c r="U334" s="905" t="s">
        <v>1790</v>
      </c>
      <c r="V334" s="905" t="s">
        <v>1420</v>
      </c>
      <c r="W334" s="1068" t="s">
        <v>1773</v>
      </c>
      <c r="X334" s="1064">
        <v>36069</v>
      </c>
      <c r="Y334" s="1066">
        <v>36657</v>
      </c>
      <c r="Z334" s="1046">
        <v>2000</v>
      </c>
      <c r="AA334" s="1064">
        <v>36714</v>
      </c>
      <c r="AB334" s="1065">
        <v>38717</v>
      </c>
      <c r="AC334" s="1066">
        <v>39446</v>
      </c>
      <c r="AD334" s="638">
        <v>0</v>
      </c>
      <c r="AE334" s="639">
        <v>20</v>
      </c>
      <c r="AF334" s="744">
        <v>0</v>
      </c>
      <c r="AG334" s="690">
        <v>20</v>
      </c>
      <c r="AH334" s="747" t="s">
        <v>33</v>
      </c>
      <c r="AI334" s="744">
        <v>0</v>
      </c>
      <c r="AJ334" s="1099">
        <v>20</v>
      </c>
      <c r="AK334" s="1100">
        <v>19.276377050000001</v>
      </c>
      <c r="AL334" s="646">
        <v>32</v>
      </c>
      <c r="AM334" s="647">
        <v>10</v>
      </c>
      <c r="AN334" s="647" t="s">
        <v>2982</v>
      </c>
      <c r="AO334" s="647"/>
      <c r="AP334" s="647"/>
      <c r="AQ334" s="648"/>
      <c r="AR334" s="779" t="s">
        <v>2541</v>
      </c>
      <c r="AS334" s="781">
        <f>AT334+AU334</f>
        <v>13.9</v>
      </c>
      <c r="AT334" s="649">
        <v>2</v>
      </c>
      <c r="AU334" s="650">
        <v>11.9</v>
      </c>
      <c r="AV334" s="686" t="s">
        <v>3068</v>
      </c>
      <c r="AW334" s="686" t="s">
        <v>2540</v>
      </c>
      <c r="AX334" s="686" t="s">
        <v>2539</v>
      </c>
      <c r="AY334" s="819">
        <v>39443</v>
      </c>
      <c r="AZ334" s="721" t="s">
        <v>26</v>
      </c>
      <c r="BA334" s="721" t="s">
        <v>26</v>
      </c>
      <c r="BB334" s="625" t="s">
        <v>22</v>
      </c>
      <c r="BC334" s="626" t="s">
        <v>22</v>
      </c>
      <c r="BD334" s="633" t="s">
        <v>22</v>
      </c>
      <c r="BE334" s="625" t="s">
        <v>22</v>
      </c>
      <c r="BF334" s="626" t="s">
        <v>45</v>
      </c>
      <c r="BG334" s="633" t="s">
        <v>22</v>
      </c>
      <c r="BH334" s="905" t="s">
        <v>4485</v>
      </c>
      <c r="BI334" s="903" t="s">
        <v>10472</v>
      </c>
      <c r="BJ334" s="905" t="s">
        <v>4487</v>
      </c>
      <c r="BK334" s="903" t="s">
        <v>4683</v>
      </c>
      <c r="BL334" s="905" t="s">
        <v>0</v>
      </c>
      <c r="BM334" s="903" t="s">
        <v>0</v>
      </c>
      <c r="BN334" s="905" t="s">
        <v>0</v>
      </c>
      <c r="BO334" s="903" t="s">
        <v>0</v>
      </c>
      <c r="BP334" s="905" t="s">
        <v>0</v>
      </c>
      <c r="BQ334" s="903" t="s">
        <v>0</v>
      </c>
      <c r="BR334" s="909">
        <v>29</v>
      </c>
      <c r="BS334" s="903" t="s">
        <v>4497</v>
      </c>
      <c r="BT334" s="909">
        <v>27</v>
      </c>
      <c r="BU334" s="903" t="s">
        <v>4490</v>
      </c>
      <c r="BV334" s="909">
        <v>22</v>
      </c>
      <c r="BW334" s="903" t="s">
        <v>4502</v>
      </c>
      <c r="BX334" s="909">
        <v>32</v>
      </c>
      <c r="BY334" s="903" t="s">
        <v>4555</v>
      </c>
      <c r="BZ334" s="905" t="s">
        <v>0</v>
      </c>
      <c r="CA334" s="903" t="s">
        <v>4492</v>
      </c>
      <c r="CB334" s="340">
        <v>50</v>
      </c>
      <c r="CC334" s="249">
        <f>IF(ISBLANK(AL334),0,1)</f>
        <v>1</v>
      </c>
      <c r="CD334" s="414">
        <f>IF(ISBLANK(AM334),0,1)</f>
        <v>1</v>
      </c>
      <c r="CE334" s="414">
        <f>IF(ISBLANK(AN334),0,1)</f>
        <v>1</v>
      </c>
      <c r="CF334" s="414">
        <f>IF(ISBLANK(AO334),0,1)</f>
        <v>0</v>
      </c>
      <c r="CG334" s="414">
        <f>IF(ISBLANK(AP334),0,1)</f>
        <v>0</v>
      </c>
      <c r="CH334" s="436">
        <f>IF(ISBLANK(AQ334),0,1)</f>
        <v>0</v>
      </c>
      <c r="CI334" s="435">
        <f>IF($W334="Dropped","-",DAYS360(X334,Y334,TRUE)/360)</f>
        <v>1.6111111111111112</v>
      </c>
      <c r="CJ334" s="416">
        <f>IF(OR($W334="Pipeline",$W334="Dropped"),"-",IF(OR($AA334="-",$AA334="n/a"),"-",DAYS360(Y334,AA334,TRUE)/360))</f>
        <v>0.15555555555555556</v>
      </c>
      <c r="CK334" s="416">
        <f>IF(OR($W334="Pipeline",$W334="Dropped"),"-",IF($AC334="-","-",IF(OR($AA334="-",$AA334="n/a"),DAYS360(Y334,AC334,TRUE)/360,DAYS360(AA334,AC334,TRUE)/360)))</f>
        <v>7.4805555555555552</v>
      </c>
      <c r="CL334" s="416">
        <f>IF(OR($W334="Pipeline",$W334="Dropped"),"-",IF($AC334="-","-",DAYS360(X334,AC334,TRUE)/360))</f>
        <v>9.2472222222222218</v>
      </c>
      <c r="CM334" s="437">
        <f>IF(OR($W334="Pipeline",$W334="Dropped"),"-",IF($AC334="-","-",DAYS360(AB334,AC334,TRUE)/360))</f>
        <v>2</v>
      </c>
      <c r="CN334" s="344">
        <f>IF(W334="Closed",IF(AC334="-","-",YEAR(AC334)),"-")</f>
        <v>2007</v>
      </c>
      <c r="CO334" s="344" t="str">
        <f>IF(W334="Closed",IF(OR(BE334="S",BE334="MS",BE334="HS"),"S",IF(OR(BE334="U",BE334="MU",BE334="HU"),"U",IF(OR(BE334="NA",BE334="NR",BE334="NV",BE334="?",BE334="#"),"NR","-"))),"-")</f>
        <v>S</v>
      </c>
      <c r="CP334" s="249">
        <v>5</v>
      </c>
      <c r="CQ334" s="414">
        <v>8</v>
      </c>
      <c r="CR334" s="414">
        <v>3</v>
      </c>
      <c r="CS334" s="414">
        <v>1</v>
      </c>
      <c r="CT334" s="414">
        <v>0</v>
      </c>
      <c r="CU334" s="436">
        <v>0</v>
      </c>
      <c r="CV334" s="432" t="str">
        <f>IF(OR(DC334="-",DC334="",DC334="n/a"),"-",HYPERLINK(DC334,"PAD"))</f>
        <v>PAD</v>
      </c>
      <c r="CW334" s="417" t="str">
        <f>IF(OR(DD334="-",DD334="",DD334="n/a"),"-",HYPERLINK(DD334,"ICR"))</f>
        <v>ICR</v>
      </c>
      <c r="CX334" s="438" t="str">
        <f>IF(OR(DE334="-",DE334="",DE334="n/a"),"-",HYPERLINK(DE334,"IEG"))</f>
        <v>IEG</v>
      </c>
      <c r="CY334" s="687" t="str">
        <f>IF(OR(DF334="-",DF334="",DF334="n/a"),"-",HYPERLINK(DF334,"PPAR"))</f>
        <v>-</v>
      </c>
      <c r="CZ334" s="665" t="str">
        <f>IF(OR(DG334="-",DG334="",DG334="n/a"),"-",HYPERLINK(DG334,"PCR"))</f>
        <v>-</v>
      </c>
      <c r="DA334" s="665" t="str">
        <f>IF(OR(DH334="-",DH334="",DH334="n/a"),"-",HYPERLINK(DH334,"PP"))</f>
        <v>-</v>
      </c>
      <c r="DB334" s="688" t="str">
        <f>IF(OR(DI334="-",DI334="",DI334="n/a"),"-",HYPERLINK(DI334,"TA"))</f>
        <v>-</v>
      </c>
      <c r="DC334" s="897" t="s">
        <v>11455</v>
      </c>
      <c r="DD334" s="897" t="s">
        <v>11456</v>
      </c>
      <c r="DE334" s="897" t="s">
        <v>11457</v>
      </c>
      <c r="DF334" s="897" t="s">
        <v>33</v>
      </c>
      <c r="DG334" s="897" t="s">
        <v>33</v>
      </c>
      <c r="DH334" s="897" t="s">
        <v>33</v>
      </c>
      <c r="DI334" s="897" t="s">
        <v>33</v>
      </c>
      <c r="DJ334" s="734"/>
    </row>
    <row r="335" spans="1:114" ht="14.1" customHeight="1" x14ac:dyDescent="0.25">
      <c r="A335" s="703">
        <f>ROW()-1</f>
        <v>334</v>
      </c>
      <c r="B335" s="713" t="s">
        <v>8153</v>
      </c>
      <c r="C335" s="711" t="str">
        <f>HYPERLINK(E335,"OP")</f>
        <v>OP</v>
      </c>
      <c r="D335" s="711" t="str">
        <f>HYPERLINK(F335,"Prj")</f>
        <v>Prj</v>
      </c>
      <c r="E335" s="631" t="s">
        <v>8789</v>
      </c>
      <c r="F335" s="413" t="s">
        <v>8790</v>
      </c>
      <c r="G335" s="414" t="s">
        <v>33</v>
      </c>
      <c r="H335" s="414" t="s">
        <v>33</v>
      </c>
      <c r="I335" s="694" t="s">
        <v>33</v>
      </c>
      <c r="J335" s="697" t="s">
        <v>8154</v>
      </c>
      <c r="K335" s="727" t="s">
        <v>33</v>
      </c>
      <c r="L335" s="736" t="s">
        <v>16</v>
      </c>
      <c r="M335" s="697" t="s">
        <v>115</v>
      </c>
      <c r="N335" s="736" t="s">
        <v>18</v>
      </c>
      <c r="O335" s="736" t="s">
        <v>30</v>
      </c>
      <c r="P335" s="1080" t="s">
        <v>19</v>
      </c>
      <c r="Q335" s="1074" t="s">
        <v>33</v>
      </c>
      <c r="R335" s="698" t="s">
        <v>33</v>
      </c>
      <c r="S335" s="1041" t="s">
        <v>33</v>
      </c>
      <c r="T335" s="908" t="s">
        <v>7655</v>
      </c>
      <c r="U335" s="905" t="s">
        <v>579</v>
      </c>
      <c r="V335" s="905" t="s">
        <v>13821</v>
      </c>
      <c r="W335" s="1068" t="s">
        <v>1773</v>
      </c>
      <c r="X335" s="1064">
        <v>36242</v>
      </c>
      <c r="Y335" s="1066">
        <v>36760</v>
      </c>
      <c r="Z335" s="1046">
        <v>2001</v>
      </c>
      <c r="AA335" s="1064">
        <v>36839</v>
      </c>
      <c r="AB335" s="1065">
        <v>38533</v>
      </c>
      <c r="AC335" s="1066">
        <v>38533</v>
      </c>
      <c r="AD335" s="1049">
        <v>0</v>
      </c>
      <c r="AE335" s="746">
        <v>60</v>
      </c>
      <c r="AF335" s="744">
        <v>0</v>
      </c>
      <c r="AG335" s="690">
        <v>60</v>
      </c>
      <c r="AH335" s="747" t="s">
        <v>33</v>
      </c>
      <c r="AI335" s="744">
        <v>0</v>
      </c>
      <c r="AJ335" s="1101">
        <v>59.960799989999998</v>
      </c>
      <c r="AK335" s="1102">
        <v>62.578419140000001</v>
      </c>
      <c r="AL335" s="1085"/>
      <c r="AM335" s="632"/>
      <c r="AN335" s="632">
        <v>4</v>
      </c>
      <c r="AO335" s="632"/>
      <c r="AP335" s="632"/>
      <c r="AQ335" s="757"/>
      <c r="AR335" s="778" t="s">
        <v>9292</v>
      </c>
      <c r="AS335" s="784">
        <f>AT335+AU335</f>
        <v>15</v>
      </c>
      <c r="AT335" s="784">
        <v>14.25</v>
      </c>
      <c r="AU335" s="785">
        <v>0.75</v>
      </c>
      <c r="AV335" s="806" t="s">
        <v>9293</v>
      </c>
      <c r="AW335" s="697" t="s">
        <v>7678</v>
      </c>
      <c r="AX335" s="697" t="s">
        <v>8155</v>
      </c>
      <c r="AY335" s="823">
        <v>38477</v>
      </c>
      <c r="AZ335" s="736" t="s">
        <v>26</v>
      </c>
      <c r="BA335" s="736" t="s">
        <v>26</v>
      </c>
      <c r="BB335" s="840" t="s">
        <v>26</v>
      </c>
      <c r="BC335" s="841" t="s">
        <v>26</v>
      </c>
      <c r="BD335" s="846" t="s">
        <v>33</v>
      </c>
      <c r="BE335" s="840" t="s">
        <v>22</v>
      </c>
      <c r="BF335" s="841" t="s">
        <v>26</v>
      </c>
      <c r="BG335" s="842" t="s">
        <v>26</v>
      </c>
      <c r="BH335" s="905" t="s">
        <v>13077</v>
      </c>
      <c r="BI335" s="903" t="s">
        <v>9680</v>
      </c>
      <c r="BJ335" s="905" t="s">
        <v>4503</v>
      </c>
      <c r="BK335" s="903" t="s">
        <v>4703</v>
      </c>
      <c r="BL335" s="905" t="s">
        <v>4525</v>
      </c>
      <c r="BM335" s="903" t="s">
        <v>10476</v>
      </c>
      <c r="BN335" s="905" t="s">
        <v>4568</v>
      </c>
      <c r="BO335" s="903" t="s">
        <v>10484</v>
      </c>
      <c r="BP335" s="905" t="s">
        <v>13072</v>
      </c>
      <c r="BQ335" s="903" t="s">
        <v>4508</v>
      </c>
      <c r="BR335" s="909">
        <v>57</v>
      </c>
      <c r="BS335" s="903" t="s">
        <v>4527</v>
      </c>
      <c r="BT335" s="909">
        <v>56</v>
      </c>
      <c r="BU335" s="903" t="s">
        <v>4566</v>
      </c>
      <c r="BV335" s="909">
        <v>54</v>
      </c>
      <c r="BW335" s="903" t="s">
        <v>4553</v>
      </c>
      <c r="BX335" s="909">
        <v>78</v>
      </c>
      <c r="BY335" s="903" t="s">
        <v>4511</v>
      </c>
      <c r="BZ335" s="905" t="s">
        <v>0</v>
      </c>
      <c r="CA335" s="903" t="s">
        <v>4492</v>
      </c>
      <c r="CB335" s="340">
        <v>10</v>
      </c>
      <c r="CC335" s="249">
        <f>IF(ISBLANK(AL335),0,1)</f>
        <v>0</v>
      </c>
      <c r="CD335" s="414">
        <f>IF(ISBLANK(AM335),0,1)</f>
        <v>0</v>
      </c>
      <c r="CE335" s="414">
        <f>IF(ISBLANK(AN335),0,1)</f>
        <v>1</v>
      </c>
      <c r="CF335" s="414">
        <f>IF(ISBLANK(AO335),0,1)</f>
        <v>0</v>
      </c>
      <c r="CG335" s="414">
        <f>IF(ISBLANK(AP335),0,1)</f>
        <v>0</v>
      </c>
      <c r="CH335" s="436">
        <f>IF(ISBLANK(AQ335),0,1)</f>
        <v>0</v>
      </c>
      <c r="CI335" s="435">
        <f>IF($W335="Dropped","-",DAYS360(X335,Y335,TRUE)/360)</f>
        <v>1.413888888888889</v>
      </c>
      <c r="CJ335" s="416">
        <f>IF(OR($W335="Pipeline",$W335="Dropped"),"-",IF(OR($AA335="-",$AA335="n/a"),"-",DAYS360(Y335,AA335,TRUE)/360))</f>
        <v>0.21388888888888888</v>
      </c>
      <c r="CK335" s="416">
        <f>IF(OR($W335="Pipeline",$W335="Dropped"),"-",IF($AC335="-","-",IF(OR($AA335="-",$AA335="n/a"),DAYS360(Y335,AC335,TRUE)/360,DAYS360(AA335,AC335,TRUE)/360)))</f>
        <v>4.6416666666666666</v>
      </c>
      <c r="CL335" s="416">
        <f>IF(OR($W335="Pipeline",$W335="Dropped"),"-",IF($AC335="-","-",DAYS360(X335,AC335,TRUE)/360))</f>
        <v>6.2694444444444448</v>
      </c>
      <c r="CM335" s="437">
        <f>IF(OR($W335="Pipeline",$W335="Dropped"),"-",IF($AC335="-","-",DAYS360(AB335,AC335,TRUE)/360))</f>
        <v>0</v>
      </c>
      <c r="CN335" s="344">
        <f>IF(W335="Closed",IF(AC335="-","-",YEAR(AC335)),"-")</f>
        <v>2005</v>
      </c>
      <c r="CO335" s="344" t="str">
        <f>IF(W335="Closed",IF(OR(BE335="S",BE335="MS",BE335="HS"),"S",IF(OR(BE335="U",BE335="MU",BE335="HU"),"U",IF(OR(BE335="NA",BE335="NR",BE335="NV",BE335="?",BE335="#"),"NR","-"))),"-")</f>
        <v>S</v>
      </c>
      <c r="CP335" s="249">
        <v>1</v>
      </c>
      <c r="CQ335" s="414">
        <v>3</v>
      </c>
      <c r="CR335" s="414">
        <v>3</v>
      </c>
      <c r="CS335" s="414">
        <v>0</v>
      </c>
      <c r="CT335" s="414">
        <v>0</v>
      </c>
      <c r="CU335" s="436">
        <v>0</v>
      </c>
      <c r="CV335" s="432" t="str">
        <f>IF(OR(DC335="-",DC335="",DC335="n/a"),"-",HYPERLINK(DC335,"PAD"))</f>
        <v>PAD</v>
      </c>
      <c r="CW335" s="417" t="str">
        <f>IF(OR(DD335="-",DD335="",DD335="n/a"),"-",HYPERLINK(DD335,"ICR"))</f>
        <v>ICR</v>
      </c>
      <c r="CX335" s="438" t="str">
        <f>IF(OR(DE335="-",DE335="",DE335="n/a"),"-",HYPERLINK(DE335,"IEG"))</f>
        <v>IEG</v>
      </c>
      <c r="CY335" s="687" t="str">
        <f>IF(OR(DF335="-",DF335="",DF335="n/a"),"-",HYPERLINK(DF335,"PPAR"))</f>
        <v>-</v>
      </c>
      <c r="CZ335" s="665" t="str">
        <f>IF(OR(DG335="-",DG335="",DG335="n/a"),"-",HYPERLINK(DG335,"PCR"))</f>
        <v>-</v>
      </c>
      <c r="DA335" s="665" t="str">
        <f>IF(OR(DH335="-",DH335="",DH335="n/a"),"-",HYPERLINK(DH335,"PP"))</f>
        <v>-</v>
      </c>
      <c r="DB335" s="688" t="str">
        <f>IF(OR(DI335="-",DI335="",DI335="n/a"),"-",HYPERLINK(DI335,"TA"))</f>
        <v>-</v>
      </c>
      <c r="DC335" s="897" t="s">
        <v>11458</v>
      </c>
      <c r="DD335" s="897" t="s">
        <v>11459</v>
      </c>
      <c r="DE335" s="897" t="s">
        <v>11460</v>
      </c>
      <c r="DF335" s="897" t="s">
        <v>33</v>
      </c>
      <c r="DG335" s="897" t="s">
        <v>33</v>
      </c>
      <c r="DH335" s="897" t="s">
        <v>33</v>
      </c>
      <c r="DI335" s="897" t="s">
        <v>33</v>
      </c>
      <c r="DJ335" s="734"/>
    </row>
    <row r="336" spans="1:114" ht="14.1" customHeight="1" x14ac:dyDescent="0.25">
      <c r="A336" s="702">
        <f>ROW()-1</f>
        <v>335</v>
      </c>
      <c r="B336" s="717" t="s">
        <v>1066</v>
      </c>
      <c r="C336" s="711" t="str">
        <f>HYPERLINK(E336,"OP")</f>
        <v>OP</v>
      </c>
      <c r="D336" s="711" t="str">
        <f>HYPERLINK(F336,"Prj")</f>
        <v>Prj</v>
      </c>
      <c r="E336" s="704" t="s">
        <v>6272</v>
      </c>
      <c r="F336" s="415" t="s">
        <v>6273</v>
      </c>
      <c r="G336" s="414" t="s">
        <v>33</v>
      </c>
      <c r="H336" s="414" t="s">
        <v>33</v>
      </c>
      <c r="I336" s="694" t="s">
        <v>33</v>
      </c>
      <c r="J336" s="686" t="s">
        <v>1067</v>
      </c>
      <c r="K336" s="199" t="s">
        <v>33</v>
      </c>
      <c r="L336" s="693" t="s">
        <v>231</v>
      </c>
      <c r="M336" s="696" t="s">
        <v>730</v>
      </c>
      <c r="N336" s="693" t="s">
        <v>1386</v>
      </c>
      <c r="O336" s="693" t="s">
        <v>30</v>
      </c>
      <c r="P336" s="1080" t="s">
        <v>1763</v>
      </c>
      <c r="Q336" s="1074" t="s">
        <v>33</v>
      </c>
      <c r="R336" s="698" t="s">
        <v>33</v>
      </c>
      <c r="S336" s="907" t="s">
        <v>10285</v>
      </c>
      <c r="T336" s="908" t="s">
        <v>3697</v>
      </c>
      <c r="U336" s="905" t="s">
        <v>1781</v>
      </c>
      <c r="V336" s="905" t="s">
        <v>10386</v>
      </c>
      <c r="W336" s="1068" t="s">
        <v>1773</v>
      </c>
      <c r="X336" s="1064">
        <v>36599</v>
      </c>
      <c r="Y336" s="1066">
        <v>37042</v>
      </c>
      <c r="Z336" s="1046">
        <v>2001</v>
      </c>
      <c r="AA336" s="1064">
        <v>37216</v>
      </c>
      <c r="AB336" s="1065">
        <v>38260</v>
      </c>
      <c r="AC336" s="1066">
        <v>38807</v>
      </c>
      <c r="AD336" s="638">
        <v>0</v>
      </c>
      <c r="AE336" s="639">
        <v>0</v>
      </c>
      <c r="AF336" s="744">
        <v>7</v>
      </c>
      <c r="AG336" s="690">
        <v>7</v>
      </c>
      <c r="AH336" s="747">
        <v>0.63</v>
      </c>
      <c r="AI336" s="744">
        <v>0</v>
      </c>
      <c r="AJ336" s="1099">
        <v>7</v>
      </c>
      <c r="AK336" s="1100">
        <v>7</v>
      </c>
      <c r="AL336" s="646"/>
      <c r="AM336" s="647"/>
      <c r="AN336" s="647">
        <v>2</v>
      </c>
      <c r="AO336" s="647"/>
      <c r="AP336" s="647"/>
      <c r="AQ336" s="648"/>
      <c r="AR336" s="779" t="s">
        <v>4235</v>
      </c>
      <c r="AS336" s="781">
        <f>AT336+AU336</f>
        <v>1.39</v>
      </c>
      <c r="AT336" s="649">
        <v>1.39</v>
      </c>
      <c r="AU336" s="650">
        <v>0</v>
      </c>
      <c r="AV336" s="686" t="s">
        <v>4236</v>
      </c>
      <c r="AW336" s="686" t="s">
        <v>1885</v>
      </c>
      <c r="AX336" s="686" t="s">
        <v>2165</v>
      </c>
      <c r="AY336" s="819">
        <v>39051</v>
      </c>
      <c r="AZ336" s="721" t="s">
        <v>22</v>
      </c>
      <c r="BA336" s="721" t="s">
        <v>22</v>
      </c>
      <c r="BB336" s="625" t="s">
        <v>112</v>
      </c>
      <c r="BC336" s="626" t="s">
        <v>112</v>
      </c>
      <c r="BD336" s="633" t="s">
        <v>26</v>
      </c>
      <c r="BE336" s="625" t="s">
        <v>22</v>
      </c>
      <c r="BF336" s="626" t="s">
        <v>22</v>
      </c>
      <c r="BG336" s="633" t="s">
        <v>26</v>
      </c>
      <c r="BH336" s="905" t="s">
        <v>4518</v>
      </c>
      <c r="BI336" s="903" t="s">
        <v>10475</v>
      </c>
      <c r="BJ336" s="905" t="s">
        <v>4485</v>
      </c>
      <c r="BK336" s="903" t="s">
        <v>10472</v>
      </c>
      <c r="BL336" s="905" t="s">
        <v>4515</v>
      </c>
      <c r="BM336" s="903" t="s">
        <v>4704</v>
      </c>
      <c r="BN336" s="905" t="s">
        <v>1371</v>
      </c>
      <c r="BO336" s="903" t="s">
        <v>13870</v>
      </c>
      <c r="BP336" s="905" t="s">
        <v>0</v>
      </c>
      <c r="BQ336" s="903" t="s">
        <v>0</v>
      </c>
      <c r="BR336" s="909">
        <v>65</v>
      </c>
      <c r="BS336" s="903" t="s">
        <v>4509</v>
      </c>
      <c r="BT336" s="909">
        <v>51</v>
      </c>
      <c r="BU336" s="903" t="s">
        <v>4520</v>
      </c>
      <c r="BV336" s="909">
        <v>61</v>
      </c>
      <c r="BW336" s="903" t="s">
        <v>4524</v>
      </c>
      <c r="BX336" s="905" t="s">
        <v>0</v>
      </c>
      <c r="BY336" s="903" t="s">
        <v>4492</v>
      </c>
      <c r="BZ336" s="905" t="s">
        <v>0</v>
      </c>
      <c r="CA336" s="903" t="s">
        <v>4492</v>
      </c>
      <c r="CB336" s="340">
        <v>50</v>
      </c>
      <c r="CC336" s="249">
        <f>IF(ISBLANK(AL336),0,1)</f>
        <v>0</v>
      </c>
      <c r="CD336" s="414">
        <f>IF(ISBLANK(AM336),0,1)</f>
        <v>0</v>
      </c>
      <c r="CE336" s="414">
        <f>IF(ISBLANK(AN336),0,1)</f>
        <v>1</v>
      </c>
      <c r="CF336" s="414">
        <f>IF(ISBLANK(AO336),0,1)</f>
        <v>0</v>
      </c>
      <c r="CG336" s="414">
        <f>IF(ISBLANK(AP336),0,1)</f>
        <v>0</v>
      </c>
      <c r="CH336" s="436">
        <f>IF(ISBLANK(AQ336),0,1)</f>
        <v>0</v>
      </c>
      <c r="CI336" s="435">
        <f>IF($W336="Dropped","-",DAYS360(X336,Y336,TRUE)/360)</f>
        <v>1.211111111111111</v>
      </c>
      <c r="CJ336" s="416">
        <f>IF(OR($W336="Pipeline",$W336="Dropped"),"-",IF(OR($AA336="-",$AA336="n/a"),"-",DAYS360(Y336,AA336,TRUE)/360))</f>
        <v>0.47499999999999998</v>
      </c>
      <c r="CK336" s="416">
        <f>IF(OR($W336="Pipeline",$W336="Dropped"),"-",IF($AC336="-","-",IF(OR($AA336="-",$AA336="n/a"),DAYS360(Y336,AC336,TRUE)/360,DAYS360(AA336,AC336,TRUE)/360)))</f>
        <v>4.3583333333333334</v>
      </c>
      <c r="CL336" s="416">
        <f>IF(OR($W336="Pipeline",$W336="Dropped"),"-",IF($AC336="-","-",DAYS360(X336,AC336,TRUE)/360))</f>
        <v>6.0444444444444443</v>
      </c>
      <c r="CM336" s="437">
        <f>IF(OR($W336="Pipeline",$W336="Dropped"),"-",IF($AC336="-","-",DAYS360(AB336,AC336,TRUE)/360))</f>
        <v>1.5</v>
      </c>
      <c r="CN336" s="344">
        <f>IF(W336="Closed",IF(AC336="-","-",YEAR(AC336)),"-")</f>
        <v>2006</v>
      </c>
      <c r="CO336" s="344" t="str">
        <f>IF(W336="Closed",IF(OR(BE336="S",BE336="MS",BE336="HS"),"S",IF(OR(BE336="U",BE336="MU",BE336="HU"),"U",IF(OR(BE336="NA",BE336="NR",BE336="NV",BE336="?",BE336="#"),"NR","-"))),"-")</f>
        <v>S</v>
      </c>
      <c r="CP336" s="249">
        <v>1</v>
      </c>
      <c r="CQ336" s="414">
        <v>4</v>
      </c>
      <c r="CR336" s="414">
        <v>4</v>
      </c>
      <c r="CS336" s="414">
        <v>2</v>
      </c>
      <c r="CT336" s="414">
        <v>0</v>
      </c>
      <c r="CU336" s="436">
        <v>0</v>
      </c>
      <c r="CV336" s="432" t="str">
        <f>IF(OR(DC336="-",DC336="",DC336="n/a"),"-",HYPERLINK(DC336,"PAD"))</f>
        <v>PAD</v>
      </c>
      <c r="CW336" s="417" t="str">
        <f>IF(OR(DD336="-",DD336="",DD336="n/a"),"-",HYPERLINK(DD336,"ICR"))</f>
        <v>ICR</v>
      </c>
      <c r="CX336" s="438" t="str">
        <f>IF(OR(DE336="-",DE336="",DE336="n/a"),"-",HYPERLINK(DE336,"IEG"))</f>
        <v>IEG</v>
      </c>
      <c r="CY336" s="687" t="str">
        <f>IF(OR(DF336="-",DF336="",DF336="n/a"),"-",HYPERLINK(DF336,"PPAR"))</f>
        <v>-</v>
      </c>
      <c r="CZ336" s="665" t="str">
        <f>IF(OR(DG336="-",DG336="",DG336="n/a"),"-",HYPERLINK(DG336,"PCR"))</f>
        <v>-</v>
      </c>
      <c r="DA336" s="665" t="str">
        <f>IF(OR(DH336="-",DH336="",DH336="n/a"),"-",HYPERLINK(DH336,"PP"))</f>
        <v>-</v>
      </c>
      <c r="DB336" s="688" t="str">
        <f>IF(OR(DI336="-",DI336="",DI336="n/a"),"-",HYPERLINK(DI336,"TA"))</f>
        <v>-</v>
      </c>
      <c r="DC336" s="897" t="s">
        <v>11461</v>
      </c>
      <c r="DD336" s="897" t="s">
        <v>11462</v>
      </c>
      <c r="DE336" s="897" t="s">
        <v>11463</v>
      </c>
      <c r="DF336" s="897" t="s">
        <v>33</v>
      </c>
      <c r="DG336" s="897" t="s">
        <v>33</v>
      </c>
      <c r="DH336" s="897" t="s">
        <v>33</v>
      </c>
      <c r="DI336" s="897" t="s">
        <v>33</v>
      </c>
      <c r="DJ336" s="734"/>
    </row>
    <row r="337" spans="1:114" ht="14.1" customHeight="1" x14ac:dyDescent="0.25">
      <c r="A337" s="702">
        <f>ROW()-1</f>
        <v>336</v>
      </c>
      <c r="B337" s="710" t="s">
        <v>5076</v>
      </c>
      <c r="C337" s="711" t="str">
        <f>HYPERLINK(E337,"OP")</f>
        <v>OP</v>
      </c>
      <c r="D337" s="711" t="str">
        <f>HYPERLINK(F337,"Prj")</f>
        <v>Prj</v>
      </c>
      <c r="E337" s="663" t="s">
        <v>7260</v>
      </c>
      <c r="F337" s="422" t="s">
        <v>5898</v>
      </c>
      <c r="G337" s="414" t="s">
        <v>33</v>
      </c>
      <c r="H337" s="414" t="s">
        <v>33</v>
      </c>
      <c r="I337" s="694" t="s">
        <v>33</v>
      </c>
      <c r="J337" s="697" t="s">
        <v>5077</v>
      </c>
      <c r="K337" s="727" t="s">
        <v>33</v>
      </c>
      <c r="L337" s="736" t="s">
        <v>124</v>
      </c>
      <c r="M337" s="697" t="s">
        <v>284</v>
      </c>
      <c r="N337" s="736" t="s">
        <v>18</v>
      </c>
      <c r="O337" s="736" t="s">
        <v>30</v>
      </c>
      <c r="P337" s="1080" t="s">
        <v>1419</v>
      </c>
      <c r="Q337" s="1074" t="s">
        <v>33</v>
      </c>
      <c r="R337" s="698" t="s">
        <v>33</v>
      </c>
      <c r="S337" s="1041" t="s">
        <v>33</v>
      </c>
      <c r="T337" s="908" t="s">
        <v>3533</v>
      </c>
      <c r="U337" s="905" t="s">
        <v>1787</v>
      </c>
      <c r="V337" s="905" t="s">
        <v>612</v>
      </c>
      <c r="W337" s="1068" t="s">
        <v>1773</v>
      </c>
      <c r="X337" s="1064">
        <v>37049</v>
      </c>
      <c r="Y337" s="1066">
        <v>37852</v>
      </c>
      <c r="Z337" s="1046">
        <v>2004</v>
      </c>
      <c r="AA337" s="1064">
        <v>37959</v>
      </c>
      <c r="AB337" s="1065">
        <v>40178</v>
      </c>
      <c r="AC337" s="1066">
        <v>41090</v>
      </c>
      <c r="AD337" s="1049">
        <v>21.9</v>
      </c>
      <c r="AE337" s="746">
        <v>0</v>
      </c>
      <c r="AF337" s="744">
        <v>0</v>
      </c>
      <c r="AG337" s="690">
        <v>21.9</v>
      </c>
      <c r="AH337" s="747">
        <v>2.5</v>
      </c>
      <c r="AI337" s="744">
        <v>0</v>
      </c>
      <c r="AJ337" s="1101">
        <v>43.3</v>
      </c>
      <c r="AK337" s="1102">
        <v>33.201646519999997</v>
      </c>
      <c r="AL337" s="1085"/>
      <c r="AM337" s="632"/>
      <c r="AN337" s="632">
        <v>9</v>
      </c>
      <c r="AO337" s="632"/>
      <c r="AP337" s="632"/>
      <c r="AQ337" s="757"/>
      <c r="AR337" s="783" t="s">
        <v>5734</v>
      </c>
      <c r="AS337" s="784">
        <f>AT337+AU337</f>
        <v>5.69</v>
      </c>
      <c r="AT337" s="784">
        <v>5.69</v>
      </c>
      <c r="AU337" s="785">
        <v>0</v>
      </c>
      <c r="AV337" s="806" t="s">
        <v>5735</v>
      </c>
      <c r="AW337" s="697" t="s">
        <v>5078</v>
      </c>
      <c r="AX337" s="697" t="s">
        <v>5079</v>
      </c>
      <c r="AY337" s="823">
        <v>41087</v>
      </c>
      <c r="AZ337" s="736" t="s">
        <v>112</v>
      </c>
      <c r="BA337" s="736" t="s">
        <v>112</v>
      </c>
      <c r="BB337" s="840" t="s">
        <v>112</v>
      </c>
      <c r="BC337" s="841" t="s">
        <v>45</v>
      </c>
      <c r="BD337" s="842" t="s">
        <v>112</v>
      </c>
      <c r="BE337" s="840" t="s">
        <v>112</v>
      </c>
      <c r="BF337" s="841" t="s">
        <v>45</v>
      </c>
      <c r="BG337" s="842" t="s">
        <v>112</v>
      </c>
      <c r="BH337" s="905" t="s">
        <v>4487</v>
      </c>
      <c r="BI337" s="903" t="s">
        <v>4683</v>
      </c>
      <c r="BJ337" s="905" t="s">
        <v>0</v>
      </c>
      <c r="BK337" s="903" t="s">
        <v>0</v>
      </c>
      <c r="BL337" s="905" t="s">
        <v>0</v>
      </c>
      <c r="BM337" s="903" t="s">
        <v>0</v>
      </c>
      <c r="BN337" s="905" t="s">
        <v>0</v>
      </c>
      <c r="BO337" s="903" t="s">
        <v>0</v>
      </c>
      <c r="BP337" s="905" t="s">
        <v>0</v>
      </c>
      <c r="BQ337" s="903" t="s">
        <v>0</v>
      </c>
      <c r="BR337" s="909">
        <v>32</v>
      </c>
      <c r="BS337" s="903" t="s">
        <v>4555</v>
      </c>
      <c r="BT337" s="909">
        <v>31</v>
      </c>
      <c r="BU337" s="903" t="s">
        <v>4579</v>
      </c>
      <c r="BV337" s="909">
        <v>34</v>
      </c>
      <c r="BW337" s="903" t="s">
        <v>4491</v>
      </c>
      <c r="BX337" s="909">
        <v>30</v>
      </c>
      <c r="BY337" s="903" t="s">
        <v>4501</v>
      </c>
      <c r="BZ337" s="905" t="s">
        <v>0</v>
      </c>
      <c r="CA337" s="903" t="s">
        <v>4492</v>
      </c>
      <c r="CB337" s="340">
        <v>10</v>
      </c>
      <c r="CC337" s="249">
        <f>IF(ISBLANK(AL337),0,1)</f>
        <v>0</v>
      </c>
      <c r="CD337" s="414">
        <f>IF(ISBLANK(AM337),0,1)</f>
        <v>0</v>
      </c>
      <c r="CE337" s="414">
        <f>IF(ISBLANK(AN337),0,1)</f>
        <v>1</v>
      </c>
      <c r="CF337" s="414">
        <f>IF(ISBLANK(AO337),0,1)</f>
        <v>0</v>
      </c>
      <c r="CG337" s="414">
        <f>IF(ISBLANK(AP337),0,1)</f>
        <v>0</v>
      </c>
      <c r="CH337" s="436">
        <f>IF(ISBLANK(AQ337),0,1)</f>
        <v>0</v>
      </c>
      <c r="CI337" s="435">
        <f>IF($W337="Dropped","-",DAYS360(X337,Y337,TRUE)/360)</f>
        <v>2.2000000000000002</v>
      </c>
      <c r="CJ337" s="416">
        <f>IF(OR($W337="Pipeline",$W337="Dropped"),"-",IF(OR($AA337="-",$AA337="n/a"),"-",DAYS360(Y337,AA337,TRUE)/360))</f>
        <v>0.29166666666666669</v>
      </c>
      <c r="CK337" s="416">
        <f>IF(OR($W337="Pipeline",$W337="Dropped"),"-",IF($AC337="-","-",IF(OR($AA337="-",$AA337="n/a"),DAYS360(Y337,AC337,TRUE)/360,DAYS360(AA337,AC337,TRUE)/360)))</f>
        <v>8.5722222222222229</v>
      </c>
      <c r="CL337" s="416">
        <f>IF(OR($W337="Pipeline",$W337="Dropped"),"-",IF($AC337="-","-",DAYS360(X337,AC337,TRUE)/360))</f>
        <v>11.063888888888888</v>
      </c>
      <c r="CM337" s="437">
        <f>IF(OR($W337="Pipeline",$W337="Dropped"),"-",IF($AC337="-","-",DAYS360(AB337,AC337,TRUE)/360))</f>
        <v>2.5</v>
      </c>
      <c r="CN337" s="344">
        <f>IF(W337="Closed",IF(AC337="-","-",YEAR(AC337)),"-")</f>
        <v>2012</v>
      </c>
      <c r="CO337" s="344" t="str">
        <f>IF(W337="Closed",IF(OR(BE337="S",BE337="MS",BE337="HS"),"S",IF(OR(BE337="U",BE337="MU",BE337="HU"),"U",IF(OR(BE337="NA",BE337="NR",BE337="NV",BE337="?",BE337="#"),"NR","-"))),"-")</f>
        <v>U</v>
      </c>
      <c r="CP337" s="249">
        <v>7</v>
      </c>
      <c r="CQ337" s="414">
        <v>3</v>
      </c>
      <c r="CR337" s="414">
        <v>5</v>
      </c>
      <c r="CS337" s="414">
        <v>3</v>
      </c>
      <c r="CT337" s="414">
        <v>0</v>
      </c>
      <c r="CU337" s="436">
        <v>0</v>
      </c>
      <c r="CV337" s="432" t="str">
        <f>IF(OR(DC337="-",DC337="",DC337="n/a"),"-",HYPERLINK(DC337,"PAD"))</f>
        <v>PAD</v>
      </c>
      <c r="CW337" s="417" t="str">
        <f>IF(OR(DD337="-",DD337="",DD337="n/a"),"-",HYPERLINK(DD337,"ICR"))</f>
        <v>ICR</v>
      </c>
      <c r="CX337" s="438" t="str">
        <f>IF(OR(DE337="-",DE337="",DE337="n/a"),"-",HYPERLINK(DE337,"IEG"))</f>
        <v>IEG</v>
      </c>
      <c r="CY337" s="687" t="str">
        <f>IF(OR(DF337="-",DF337="",DF337="n/a"),"-",HYPERLINK(DF337,"PPAR"))</f>
        <v>-</v>
      </c>
      <c r="CZ337" s="665" t="str">
        <f>IF(OR(DG337="-",DG337="",DG337="n/a"),"-",HYPERLINK(DG337,"PCR"))</f>
        <v>-</v>
      </c>
      <c r="DA337" s="665" t="str">
        <f>IF(OR(DH337="-",DH337="",DH337="n/a"),"-",HYPERLINK(DH337,"PP"))</f>
        <v>PP</v>
      </c>
      <c r="DB337" s="688" t="str">
        <f>IF(OR(DI337="-",DI337="",DI337="n/a"),"-",HYPERLINK(DI337,"TA"))</f>
        <v>-</v>
      </c>
      <c r="DC337" s="897" t="s">
        <v>11464</v>
      </c>
      <c r="DD337" s="897" t="s">
        <v>11465</v>
      </c>
      <c r="DE337" s="897" t="s">
        <v>11466</v>
      </c>
      <c r="DF337" s="897" t="s">
        <v>33</v>
      </c>
      <c r="DG337" s="897" t="s">
        <v>33</v>
      </c>
      <c r="DH337" s="897" t="s">
        <v>11467</v>
      </c>
      <c r="DI337" s="897" t="s">
        <v>33</v>
      </c>
      <c r="DJ337" s="734"/>
    </row>
    <row r="338" spans="1:114" ht="14.1" customHeight="1" x14ac:dyDescent="0.25">
      <c r="A338" s="703">
        <f>ROW()-1</f>
        <v>337</v>
      </c>
      <c r="B338" s="710" t="s">
        <v>443</v>
      </c>
      <c r="C338" s="711" t="str">
        <f>HYPERLINK(E338,"OP")</f>
        <v>OP</v>
      </c>
      <c r="D338" s="711" t="str">
        <f>HYPERLINK(F338,"Prj")</f>
        <v>Prj</v>
      </c>
      <c r="E338" s="704" t="s">
        <v>6274</v>
      </c>
      <c r="F338" s="415" t="s">
        <v>6275</v>
      </c>
      <c r="G338" s="414" t="s">
        <v>33</v>
      </c>
      <c r="H338" s="414" t="s">
        <v>33</v>
      </c>
      <c r="I338" s="694" t="s">
        <v>33</v>
      </c>
      <c r="J338" s="686" t="s">
        <v>515</v>
      </c>
      <c r="K338" s="199" t="s">
        <v>33</v>
      </c>
      <c r="L338" s="693" t="s">
        <v>153</v>
      </c>
      <c r="M338" s="734" t="s">
        <v>594</v>
      </c>
      <c r="N338" s="693" t="s">
        <v>18</v>
      </c>
      <c r="O338" s="693" t="s">
        <v>54</v>
      </c>
      <c r="P338" s="1080" t="s">
        <v>1743</v>
      </c>
      <c r="Q338" s="1074" t="s">
        <v>33</v>
      </c>
      <c r="R338" s="698" t="s">
        <v>33</v>
      </c>
      <c r="S338" s="1041" t="s">
        <v>33</v>
      </c>
      <c r="T338" s="908" t="s">
        <v>3698</v>
      </c>
      <c r="U338" s="905" t="s">
        <v>13822</v>
      </c>
      <c r="V338" s="905" t="s">
        <v>1416</v>
      </c>
      <c r="W338" s="1068" t="s">
        <v>1773</v>
      </c>
      <c r="X338" s="1064">
        <v>36360</v>
      </c>
      <c r="Y338" s="1066">
        <v>37425</v>
      </c>
      <c r="Z338" s="1046">
        <v>2002</v>
      </c>
      <c r="AA338" s="1064">
        <v>37614</v>
      </c>
      <c r="AB338" s="1065">
        <v>39263</v>
      </c>
      <c r="AC338" s="1066">
        <v>40267</v>
      </c>
      <c r="AD338" s="638">
        <v>0</v>
      </c>
      <c r="AE338" s="639">
        <v>9.4499999999999993</v>
      </c>
      <c r="AF338" s="744">
        <v>0</v>
      </c>
      <c r="AG338" s="690">
        <v>9.4499999999999993</v>
      </c>
      <c r="AH338" s="747">
        <v>1</v>
      </c>
      <c r="AI338" s="744">
        <v>0</v>
      </c>
      <c r="AJ338" s="1099">
        <v>9.4499999999999993</v>
      </c>
      <c r="AK338" s="1100">
        <v>11.319616310000001</v>
      </c>
      <c r="AL338" s="646"/>
      <c r="AM338" s="647" t="s">
        <v>4274</v>
      </c>
      <c r="AN338" s="647"/>
      <c r="AO338" s="647"/>
      <c r="AP338" s="647" t="s">
        <v>2433</v>
      </c>
      <c r="AQ338" s="648"/>
      <c r="AR338" s="779" t="s">
        <v>4288</v>
      </c>
      <c r="AS338" s="781">
        <f>AT338+AU338</f>
        <v>6.1390000000000002</v>
      </c>
      <c r="AT338" s="649">
        <v>6.1390000000000002</v>
      </c>
      <c r="AU338" s="650">
        <v>0</v>
      </c>
      <c r="AV338" s="686" t="s">
        <v>4289</v>
      </c>
      <c r="AW338" s="686" t="s">
        <v>2056</v>
      </c>
      <c r="AX338" s="686" t="s">
        <v>2324</v>
      </c>
      <c r="AY338" s="819">
        <v>40260</v>
      </c>
      <c r="AZ338" s="721" t="s">
        <v>22</v>
      </c>
      <c r="BA338" s="721" t="s">
        <v>22</v>
      </c>
      <c r="BB338" s="625" t="s">
        <v>22</v>
      </c>
      <c r="BC338" s="626" t="s">
        <v>22</v>
      </c>
      <c r="BD338" s="633" t="s">
        <v>22</v>
      </c>
      <c r="BE338" s="625" t="s">
        <v>22</v>
      </c>
      <c r="BF338" s="626" t="s">
        <v>22</v>
      </c>
      <c r="BG338" s="633" t="s">
        <v>22</v>
      </c>
      <c r="BH338" s="905" t="s">
        <v>4487</v>
      </c>
      <c r="BI338" s="903" t="s">
        <v>4683</v>
      </c>
      <c r="BJ338" s="905" t="s">
        <v>4505</v>
      </c>
      <c r="BK338" s="903" t="s">
        <v>10474</v>
      </c>
      <c r="BL338" s="905" t="s">
        <v>4494</v>
      </c>
      <c r="BM338" s="903" t="s">
        <v>10485</v>
      </c>
      <c r="BN338" s="905" t="s">
        <v>4659</v>
      </c>
      <c r="BO338" s="903" t="s">
        <v>10494</v>
      </c>
      <c r="BP338" s="905" t="s">
        <v>0</v>
      </c>
      <c r="BQ338" s="903" t="s">
        <v>0</v>
      </c>
      <c r="BR338" s="909">
        <v>34</v>
      </c>
      <c r="BS338" s="903" t="s">
        <v>4491</v>
      </c>
      <c r="BT338" s="909">
        <v>25</v>
      </c>
      <c r="BU338" s="903" t="s">
        <v>4489</v>
      </c>
      <c r="BV338" s="909">
        <v>43</v>
      </c>
      <c r="BW338" s="903" t="s">
        <v>4496</v>
      </c>
      <c r="BX338" s="909">
        <v>30</v>
      </c>
      <c r="BY338" s="903" t="s">
        <v>4501</v>
      </c>
      <c r="BZ338" s="905" t="s">
        <v>0</v>
      </c>
      <c r="CA338" s="903" t="s">
        <v>4492</v>
      </c>
      <c r="CB338" s="340">
        <v>50</v>
      </c>
      <c r="CC338" s="249">
        <f>IF(ISBLANK(AL338),0,1)</f>
        <v>0</v>
      </c>
      <c r="CD338" s="414">
        <f>IF(ISBLANK(AM338),0,1)</f>
        <v>1</v>
      </c>
      <c r="CE338" s="414">
        <f>IF(ISBLANK(AN338),0,1)</f>
        <v>0</v>
      </c>
      <c r="CF338" s="414">
        <f>IF(ISBLANK(AO338),0,1)</f>
        <v>0</v>
      </c>
      <c r="CG338" s="414">
        <f>IF(ISBLANK(AP338),0,1)</f>
        <v>1</v>
      </c>
      <c r="CH338" s="436">
        <f>IF(ISBLANK(AQ338),0,1)</f>
        <v>0</v>
      </c>
      <c r="CI338" s="435">
        <f>IF($W338="Dropped","-",DAYS360(X338,Y338,TRUE)/360)</f>
        <v>2.9138888888888888</v>
      </c>
      <c r="CJ338" s="416">
        <f>IF(OR($W338="Pipeline",$W338="Dropped"),"-",IF(OR($AA338="-",$AA338="n/a"),"-",DAYS360(Y338,AA338,TRUE)/360))</f>
        <v>0.51666666666666672</v>
      </c>
      <c r="CK338" s="416">
        <f>IF(OR($W338="Pipeline",$W338="Dropped"),"-",IF($AC338="-","-",IF(OR($AA338="-",$AA338="n/a"),DAYS360(Y338,AC338,TRUE)/360,DAYS360(AA338,AC338,TRUE)/360)))</f>
        <v>7.2666666666666666</v>
      </c>
      <c r="CL338" s="416">
        <f>IF(OR($W338="Pipeline",$W338="Dropped"),"-",IF($AC338="-","-",DAYS360(X338,AC338,TRUE)/360))</f>
        <v>10.697222222222223</v>
      </c>
      <c r="CM338" s="437">
        <f>IF(OR($W338="Pipeline",$W338="Dropped"),"-",IF($AC338="-","-",DAYS360(AB338,AC338,TRUE)/360))</f>
        <v>2.75</v>
      </c>
      <c r="CN338" s="344">
        <f>IF(W338="Closed",IF(AC338="-","-",YEAR(AC338)),"-")</f>
        <v>2010</v>
      </c>
      <c r="CO338" s="344" t="str">
        <f>IF(W338="Closed",IF(OR(BE338="S",BE338="MS",BE338="HS"),"S",IF(OR(BE338="U",BE338="MU",BE338="HU"),"U",IF(OR(BE338="NA",BE338="NR",BE338="NV",BE338="?",BE338="#"),"NR","-"))),"-")</f>
        <v>S</v>
      </c>
      <c r="CP338" s="249">
        <v>2</v>
      </c>
      <c r="CQ338" s="414">
        <v>11</v>
      </c>
      <c r="CR338" s="414">
        <v>2</v>
      </c>
      <c r="CS338" s="414">
        <v>0</v>
      </c>
      <c r="CT338" s="414">
        <v>0</v>
      </c>
      <c r="CU338" s="436">
        <v>0</v>
      </c>
      <c r="CV338" s="432" t="str">
        <f>IF(OR(DC338="-",DC338="",DC338="n/a"),"-",HYPERLINK(DC338,"PAD"))</f>
        <v>PAD</v>
      </c>
      <c r="CW338" s="417" t="str">
        <f>IF(OR(DD338="-",DD338="",DD338="n/a"),"-",HYPERLINK(DD338,"ICR"))</f>
        <v>ICR</v>
      </c>
      <c r="CX338" s="438" t="str">
        <f>IF(OR(DE338="-",DE338="",DE338="n/a"),"-",HYPERLINK(DE338,"IEG"))</f>
        <v>IEG</v>
      </c>
      <c r="CY338" s="687" t="str">
        <f>IF(OR(DF338="-",DF338="",DF338="n/a"),"-",HYPERLINK(DF338,"PPAR"))</f>
        <v>-</v>
      </c>
      <c r="CZ338" s="665" t="str">
        <f>IF(OR(DG338="-",DG338="",DG338="n/a"),"-",HYPERLINK(DG338,"PCR"))</f>
        <v>-</v>
      </c>
      <c r="DA338" s="665" t="str">
        <f>IF(OR(DH338="-",DH338="",DH338="n/a"),"-",HYPERLINK(DH338,"PP"))</f>
        <v>-</v>
      </c>
      <c r="DB338" s="688" t="str">
        <f>IF(OR(DI338="-",DI338="",DI338="n/a"),"-",HYPERLINK(DI338,"TA"))</f>
        <v>-</v>
      </c>
      <c r="DC338" s="897" t="s">
        <v>11468</v>
      </c>
      <c r="DD338" s="897" t="s">
        <v>11469</v>
      </c>
      <c r="DE338" s="897" t="s">
        <v>11470</v>
      </c>
      <c r="DF338" s="897" t="s">
        <v>33</v>
      </c>
      <c r="DG338" s="897" t="s">
        <v>33</v>
      </c>
      <c r="DH338" s="897" t="s">
        <v>33</v>
      </c>
      <c r="DI338" s="897" t="s">
        <v>33</v>
      </c>
      <c r="DJ338" s="734"/>
    </row>
    <row r="339" spans="1:114" ht="14.1" customHeight="1" x14ac:dyDescent="0.25">
      <c r="A339" s="702">
        <f>ROW()-1</f>
        <v>338</v>
      </c>
      <c r="B339" s="710" t="s">
        <v>1169</v>
      </c>
      <c r="C339" s="711" t="str">
        <f>HYPERLINK(E339,"OP")</f>
        <v>OP</v>
      </c>
      <c r="D339" s="711" t="str">
        <f>HYPERLINK(F339,"Prj")</f>
        <v>Prj</v>
      </c>
      <c r="E339" s="704" t="s">
        <v>6276</v>
      </c>
      <c r="F339" s="415" t="s">
        <v>6277</v>
      </c>
      <c r="G339" s="414" t="s">
        <v>33</v>
      </c>
      <c r="H339" s="414" t="s">
        <v>33</v>
      </c>
      <c r="I339" s="694" t="s">
        <v>33</v>
      </c>
      <c r="J339" s="686" t="s">
        <v>1170</v>
      </c>
      <c r="K339" s="199" t="s">
        <v>33</v>
      </c>
      <c r="L339" s="693" t="s">
        <v>153</v>
      </c>
      <c r="M339" s="696" t="s">
        <v>1046</v>
      </c>
      <c r="N339" s="732" t="s">
        <v>18</v>
      </c>
      <c r="O339" s="732" t="s">
        <v>30</v>
      </c>
      <c r="P339" s="1080" t="s">
        <v>1763</v>
      </c>
      <c r="Q339" s="1074" t="s">
        <v>33</v>
      </c>
      <c r="R339" s="698" t="s">
        <v>33</v>
      </c>
      <c r="S339" s="907" t="s">
        <v>3725</v>
      </c>
      <c r="T339" s="908" t="s">
        <v>3575</v>
      </c>
      <c r="U339" s="905" t="s">
        <v>13826</v>
      </c>
      <c r="V339" s="905" t="s">
        <v>10388</v>
      </c>
      <c r="W339" s="1068" t="s">
        <v>1773</v>
      </c>
      <c r="X339" s="1064">
        <v>37139</v>
      </c>
      <c r="Y339" s="1066">
        <v>38426</v>
      </c>
      <c r="Z339" s="1046">
        <v>2005</v>
      </c>
      <c r="AA339" s="1064">
        <v>38845</v>
      </c>
      <c r="AB339" s="1065">
        <v>40329</v>
      </c>
      <c r="AC339" s="1066">
        <v>41029</v>
      </c>
      <c r="AD339" s="638">
        <v>104</v>
      </c>
      <c r="AE339" s="639">
        <v>0</v>
      </c>
      <c r="AF339" s="744">
        <v>0</v>
      </c>
      <c r="AG339" s="690">
        <v>104</v>
      </c>
      <c r="AH339" s="747">
        <v>0</v>
      </c>
      <c r="AI339" s="744">
        <v>0</v>
      </c>
      <c r="AJ339" s="1099">
        <v>104</v>
      </c>
      <c r="AK339" s="1100">
        <v>96.826084690000002</v>
      </c>
      <c r="AL339" s="646">
        <v>33</v>
      </c>
      <c r="AM339" s="647"/>
      <c r="AN339" s="647"/>
      <c r="AO339" s="647"/>
      <c r="AP339" s="647"/>
      <c r="AQ339" s="648"/>
      <c r="AR339" s="779" t="s">
        <v>4237</v>
      </c>
      <c r="AS339" s="795">
        <f>AT339+AU339</f>
        <v>35.5</v>
      </c>
      <c r="AT339" s="649">
        <v>35.5</v>
      </c>
      <c r="AU339" s="650">
        <v>0</v>
      </c>
      <c r="AV339" s="686" t="s">
        <v>4238</v>
      </c>
      <c r="AW339" s="686" t="s">
        <v>1837</v>
      </c>
      <c r="AX339" s="686" t="s">
        <v>2105</v>
      </c>
      <c r="AY339" s="819">
        <v>41023</v>
      </c>
      <c r="AZ339" s="721" t="s">
        <v>45</v>
      </c>
      <c r="BA339" s="721" t="s">
        <v>22</v>
      </c>
      <c r="BB339" s="625" t="s">
        <v>112</v>
      </c>
      <c r="BC339" s="626" t="s">
        <v>112</v>
      </c>
      <c r="BD339" s="633" t="s">
        <v>45</v>
      </c>
      <c r="BE339" s="625" t="s">
        <v>45</v>
      </c>
      <c r="BF339" s="626" t="s">
        <v>112</v>
      </c>
      <c r="BG339" s="633" t="s">
        <v>45</v>
      </c>
      <c r="BH339" s="905" t="s">
        <v>4515</v>
      </c>
      <c r="BI339" s="903" t="s">
        <v>4704</v>
      </c>
      <c r="BJ339" s="905" t="s">
        <v>1371</v>
      </c>
      <c r="BK339" s="903" t="s">
        <v>13870</v>
      </c>
      <c r="BL339" s="905" t="s">
        <v>4485</v>
      </c>
      <c r="BM339" s="903" t="s">
        <v>10472</v>
      </c>
      <c r="BN339" s="905" t="s">
        <v>0</v>
      </c>
      <c r="BO339" s="903" t="s">
        <v>0</v>
      </c>
      <c r="BP339" s="905" t="s">
        <v>0</v>
      </c>
      <c r="BQ339" s="903" t="s">
        <v>0</v>
      </c>
      <c r="BR339" s="909">
        <v>66</v>
      </c>
      <c r="BS339" s="903" t="s">
        <v>4532</v>
      </c>
      <c r="BT339" s="909">
        <v>65</v>
      </c>
      <c r="BU339" s="903" t="s">
        <v>4509</v>
      </c>
      <c r="BV339" s="905" t="s">
        <v>0</v>
      </c>
      <c r="BW339" s="903" t="s">
        <v>4492</v>
      </c>
      <c r="BX339" s="905" t="s">
        <v>0</v>
      </c>
      <c r="BY339" s="903" t="s">
        <v>4492</v>
      </c>
      <c r="BZ339" s="905" t="s">
        <v>0</v>
      </c>
      <c r="CA339" s="903" t="s">
        <v>4492</v>
      </c>
      <c r="CB339" s="340">
        <v>50</v>
      </c>
      <c r="CC339" s="249">
        <f>IF(ISBLANK(AL339),0,1)</f>
        <v>1</v>
      </c>
      <c r="CD339" s="414">
        <f>IF(ISBLANK(AM339),0,1)</f>
        <v>0</v>
      </c>
      <c r="CE339" s="414">
        <f>IF(ISBLANK(AN339),0,1)</f>
        <v>0</v>
      </c>
      <c r="CF339" s="414">
        <f>IF(ISBLANK(AO339),0,1)</f>
        <v>0</v>
      </c>
      <c r="CG339" s="414">
        <f>IF(ISBLANK(AP339),0,1)</f>
        <v>0</v>
      </c>
      <c r="CH339" s="436">
        <f>IF(ISBLANK(AQ339),0,1)</f>
        <v>0</v>
      </c>
      <c r="CI339" s="435">
        <f>IF($W339="Dropped","-",DAYS360(X339,Y339,TRUE)/360)</f>
        <v>3.5277777777777777</v>
      </c>
      <c r="CJ339" s="416">
        <f>IF(OR($W339="Pipeline",$W339="Dropped"),"-",IF(OR($AA339="-",$AA339="n/a"),"-",DAYS360(Y339,AA339,TRUE)/360))</f>
        <v>1.1472222222222221</v>
      </c>
      <c r="CK339" s="416">
        <f>IF(OR($W339="Pipeline",$W339="Dropped"),"-",IF($AC339="-","-",IF(OR($AA339="-",$AA339="n/a"),DAYS360(Y339,AC339,TRUE)/360,DAYS360(AA339,AC339,TRUE)/360)))</f>
        <v>5.9777777777777779</v>
      </c>
      <c r="CL339" s="416">
        <f>IF(OR($W339="Pipeline",$W339="Dropped"),"-",IF($AC339="-","-",DAYS360(X339,AC339,TRUE)/360))</f>
        <v>10.652777777777779</v>
      </c>
      <c r="CM339" s="437">
        <f>IF(OR($W339="Pipeline",$W339="Dropped"),"-",IF($AC339="-","-",DAYS360(AB339,AC339,TRUE)/360))</f>
        <v>1.9166666666666667</v>
      </c>
      <c r="CN339" s="344">
        <f>IF(W339="Closed",IF(AC339="-","-",YEAR(AC339)),"-")</f>
        <v>2012</v>
      </c>
      <c r="CO339" s="344" t="str">
        <f>IF(W339="Closed",IF(OR(BE339="S",BE339="MS",BE339="HS"),"S",IF(OR(BE339="U",BE339="MU",BE339="HU"),"U",IF(OR(BE339="NA",BE339="NR",BE339="NV",BE339="?",BE339="#"),"NR","-"))),"-")</f>
        <v>U</v>
      </c>
      <c r="CP339" s="249">
        <v>7</v>
      </c>
      <c r="CQ339" s="414">
        <v>0</v>
      </c>
      <c r="CR339" s="414">
        <v>0</v>
      </c>
      <c r="CS339" s="414">
        <v>0</v>
      </c>
      <c r="CT339" s="414">
        <v>0</v>
      </c>
      <c r="CU339" s="436">
        <v>0</v>
      </c>
      <c r="CV339" s="432" t="str">
        <f>IF(OR(DC339="-",DC339="",DC339="n/a"),"-",HYPERLINK(DC339,"PAD"))</f>
        <v>PAD</v>
      </c>
      <c r="CW339" s="417" t="str">
        <f>IF(OR(DD339="-",DD339="",DD339="n/a"),"-",HYPERLINK(DD339,"ICR"))</f>
        <v>ICR</v>
      </c>
      <c r="CX339" s="438" t="str">
        <f>IF(OR(DE339="-",DE339="",DE339="n/a"),"-",HYPERLINK(DE339,"IEG"))</f>
        <v>IEG</v>
      </c>
      <c r="CY339" s="687" t="str">
        <f>IF(OR(DF339="-",DF339="",DF339="n/a"),"-",HYPERLINK(DF339,"PPAR"))</f>
        <v>-</v>
      </c>
      <c r="CZ339" s="665" t="str">
        <f>IF(OR(DG339="-",DG339="",DG339="n/a"),"-",HYPERLINK(DG339,"PCR"))</f>
        <v>-</v>
      </c>
      <c r="DA339" s="665" t="str">
        <f>IF(OR(DH339="-",DH339="",DH339="n/a"),"-",HYPERLINK(DH339,"PP"))</f>
        <v>PP</v>
      </c>
      <c r="DB339" s="688" t="str">
        <f>IF(OR(DI339="-",DI339="",DI339="n/a"),"-",HYPERLINK(DI339,"TA"))</f>
        <v>-</v>
      </c>
      <c r="DC339" s="897" t="s">
        <v>11471</v>
      </c>
      <c r="DD339" s="897" t="s">
        <v>11472</v>
      </c>
      <c r="DE339" s="897" t="s">
        <v>11473</v>
      </c>
      <c r="DF339" s="897" t="s">
        <v>33</v>
      </c>
      <c r="DG339" s="897" t="s">
        <v>33</v>
      </c>
      <c r="DH339" s="897" t="s">
        <v>13902</v>
      </c>
      <c r="DI339" s="897" t="s">
        <v>33</v>
      </c>
      <c r="DJ339" s="734"/>
    </row>
    <row r="340" spans="1:114" ht="14.1" customHeight="1" x14ac:dyDescent="0.25">
      <c r="A340" s="702">
        <f>ROW()-1</f>
        <v>339</v>
      </c>
      <c r="B340" s="710" t="s">
        <v>5080</v>
      </c>
      <c r="C340" s="711" t="str">
        <f>HYPERLINK(E340,"OP")</f>
        <v>OP</v>
      </c>
      <c r="D340" s="711" t="str">
        <f>HYPERLINK(F340,"Prj")</f>
        <v>Prj</v>
      </c>
      <c r="E340" s="663" t="s">
        <v>7261</v>
      </c>
      <c r="F340" s="422" t="s">
        <v>5899</v>
      </c>
      <c r="G340" s="414" t="s">
        <v>33</v>
      </c>
      <c r="H340" s="414" t="s">
        <v>33</v>
      </c>
      <c r="I340" s="694" t="s">
        <v>33</v>
      </c>
      <c r="J340" s="697" t="s">
        <v>5081</v>
      </c>
      <c r="K340" s="727" t="s">
        <v>33</v>
      </c>
      <c r="L340" s="736" t="s">
        <v>153</v>
      </c>
      <c r="M340" s="697" t="s">
        <v>183</v>
      </c>
      <c r="N340" s="736" t="s">
        <v>18</v>
      </c>
      <c r="O340" s="736" t="s">
        <v>30</v>
      </c>
      <c r="P340" s="1080" t="s">
        <v>1419</v>
      </c>
      <c r="Q340" s="1074" t="s">
        <v>33</v>
      </c>
      <c r="R340" s="698" t="s">
        <v>33</v>
      </c>
      <c r="S340" s="1041" t="s">
        <v>33</v>
      </c>
      <c r="T340" s="908" t="s">
        <v>3533</v>
      </c>
      <c r="U340" s="905" t="s">
        <v>13825</v>
      </c>
      <c r="V340" s="905" t="s">
        <v>612</v>
      </c>
      <c r="W340" s="1068" t="s">
        <v>1773</v>
      </c>
      <c r="X340" s="1064">
        <v>36993</v>
      </c>
      <c r="Y340" s="1066">
        <v>37553</v>
      </c>
      <c r="Z340" s="1046">
        <v>2003</v>
      </c>
      <c r="AA340" s="1064">
        <v>37739</v>
      </c>
      <c r="AB340" s="1065">
        <v>39629</v>
      </c>
      <c r="AC340" s="1066">
        <v>39629</v>
      </c>
      <c r="AD340" s="1049">
        <v>100</v>
      </c>
      <c r="AE340" s="746">
        <v>0</v>
      </c>
      <c r="AF340" s="744">
        <v>0</v>
      </c>
      <c r="AG340" s="690">
        <v>100</v>
      </c>
      <c r="AH340" s="747">
        <v>58</v>
      </c>
      <c r="AI340" s="744">
        <v>0</v>
      </c>
      <c r="AJ340" s="1101">
        <v>99.620350000000002</v>
      </c>
      <c r="AK340" s="1102">
        <v>72.232084259999993</v>
      </c>
      <c r="AL340" s="1085">
        <v>33</v>
      </c>
      <c r="AM340" s="632" t="s">
        <v>5678</v>
      </c>
      <c r="AN340" s="632"/>
      <c r="AO340" s="632">
        <v>3</v>
      </c>
      <c r="AP340" s="632"/>
      <c r="AQ340" s="757">
        <v>12</v>
      </c>
      <c r="AR340" s="783" t="s">
        <v>5736</v>
      </c>
      <c r="AS340" s="784">
        <f>AT340+AU340</f>
        <v>58.3</v>
      </c>
      <c r="AT340" s="784">
        <v>58.3</v>
      </c>
      <c r="AU340" s="785">
        <v>0</v>
      </c>
      <c r="AV340" s="806" t="s">
        <v>5737</v>
      </c>
      <c r="AW340" s="697" t="s">
        <v>5045</v>
      </c>
      <c r="AX340" s="697" t="s">
        <v>5082</v>
      </c>
      <c r="AY340" s="823">
        <v>39627</v>
      </c>
      <c r="AZ340" s="736" t="s">
        <v>22</v>
      </c>
      <c r="BA340" s="736" t="s">
        <v>26</v>
      </c>
      <c r="BB340" s="840" t="s">
        <v>22</v>
      </c>
      <c r="BC340" s="841" t="s">
        <v>26</v>
      </c>
      <c r="BD340" s="842" t="s">
        <v>22</v>
      </c>
      <c r="BE340" s="840" t="s">
        <v>22</v>
      </c>
      <c r="BF340" s="841" t="s">
        <v>26</v>
      </c>
      <c r="BG340" s="842" t="s">
        <v>22</v>
      </c>
      <c r="BH340" s="905" t="s">
        <v>4485</v>
      </c>
      <c r="BI340" s="903" t="s">
        <v>10472</v>
      </c>
      <c r="BJ340" s="905" t="s">
        <v>0</v>
      </c>
      <c r="BK340" s="903" t="s">
        <v>0</v>
      </c>
      <c r="BL340" s="905" t="s">
        <v>0</v>
      </c>
      <c r="BM340" s="903" t="s">
        <v>0</v>
      </c>
      <c r="BN340" s="905" t="s">
        <v>0</v>
      </c>
      <c r="BO340" s="903" t="s">
        <v>0</v>
      </c>
      <c r="BP340" s="905" t="s">
        <v>0</v>
      </c>
      <c r="BQ340" s="903" t="s">
        <v>0</v>
      </c>
      <c r="BR340" s="909">
        <v>28</v>
      </c>
      <c r="BS340" s="903" t="s">
        <v>4500</v>
      </c>
      <c r="BT340" s="909">
        <v>25</v>
      </c>
      <c r="BU340" s="903" t="s">
        <v>4489</v>
      </c>
      <c r="BV340" s="909">
        <v>33</v>
      </c>
      <c r="BW340" s="903" t="s">
        <v>4498</v>
      </c>
      <c r="BX340" s="909">
        <v>34</v>
      </c>
      <c r="BY340" s="903" t="s">
        <v>4491</v>
      </c>
      <c r="BZ340" s="909">
        <v>29</v>
      </c>
      <c r="CA340" s="903" t="s">
        <v>4497</v>
      </c>
      <c r="CB340" s="340">
        <v>10</v>
      </c>
      <c r="CC340" s="249">
        <f>IF(ISBLANK(AL340),0,1)</f>
        <v>1</v>
      </c>
      <c r="CD340" s="414">
        <f>IF(ISBLANK(AM340),0,1)</f>
        <v>1</v>
      </c>
      <c r="CE340" s="414">
        <f>IF(ISBLANK(AN340),0,1)</f>
        <v>0</v>
      </c>
      <c r="CF340" s="414">
        <f>IF(ISBLANK(AO340),0,1)</f>
        <v>1</v>
      </c>
      <c r="CG340" s="414">
        <f>IF(ISBLANK(AP340),0,1)</f>
        <v>0</v>
      </c>
      <c r="CH340" s="436">
        <f>IF(ISBLANK(AQ340),0,1)</f>
        <v>1</v>
      </c>
      <c r="CI340" s="435">
        <f>IF($W340="Dropped","-",DAYS360(X340,Y340,TRUE)/360)</f>
        <v>1.5333333333333334</v>
      </c>
      <c r="CJ340" s="416">
        <f>IF(OR($W340="Pipeline",$W340="Dropped"),"-",IF(OR($AA340="-",$AA340="n/a"),"-",DAYS360(Y340,AA340,TRUE)/360))</f>
        <v>0.51111111111111107</v>
      </c>
      <c r="CK340" s="416">
        <f>IF(OR($W340="Pipeline",$W340="Dropped"),"-",IF($AC340="-","-",IF(OR($AA340="-",$AA340="n/a"),DAYS360(Y340,AC340,TRUE)/360,DAYS360(AA340,AC340,TRUE)/360)))</f>
        <v>5.1722222222222225</v>
      </c>
      <c r="CL340" s="416">
        <f>IF(OR($W340="Pipeline",$W340="Dropped"),"-",IF($AC340="-","-",DAYS360(X340,AC340,TRUE)/360))</f>
        <v>7.2166666666666668</v>
      </c>
      <c r="CM340" s="437">
        <f>IF(OR($W340="Pipeline",$W340="Dropped"),"-",IF($AC340="-","-",DAYS360(AB340,AC340,TRUE)/360))</f>
        <v>0</v>
      </c>
      <c r="CN340" s="344">
        <f>IF(W340="Closed",IF(AC340="-","-",YEAR(AC340)),"-")</f>
        <v>2008</v>
      </c>
      <c r="CO340" s="344" t="str">
        <f>IF(W340="Closed",IF(OR(BE340="S",BE340="MS",BE340="HS"),"S",IF(OR(BE340="U",BE340="MU",BE340="HU"),"U",IF(OR(BE340="NA",BE340="NR",BE340="NV",BE340="?",BE340="#"),"NR","-"))),"-")</f>
        <v>S</v>
      </c>
      <c r="CP340" s="249">
        <v>8</v>
      </c>
      <c r="CQ340" s="414">
        <v>12</v>
      </c>
      <c r="CR340" s="414">
        <v>2</v>
      </c>
      <c r="CS340" s="414">
        <v>8</v>
      </c>
      <c r="CT340" s="414">
        <v>0</v>
      </c>
      <c r="CU340" s="436">
        <v>3</v>
      </c>
      <c r="CV340" s="432" t="str">
        <f>IF(OR(DC340="-",DC340="",DC340="n/a"),"-",HYPERLINK(DC340,"PAD"))</f>
        <v>PAD</v>
      </c>
      <c r="CW340" s="417" t="str">
        <f>IF(OR(DD340="-",DD340="",DD340="n/a"),"-",HYPERLINK(DD340,"ICR"))</f>
        <v>ICR</v>
      </c>
      <c r="CX340" s="438" t="str">
        <f>IF(OR(DE340="-",DE340="",DE340="n/a"),"-",HYPERLINK(DE340,"IEG"))</f>
        <v>IEG</v>
      </c>
      <c r="CY340" s="687" t="str">
        <f>IF(OR(DF340="-",DF340="",DF340="n/a"),"-",HYPERLINK(DF340,"PPAR"))</f>
        <v>-</v>
      </c>
      <c r="CZ340" s="665" t="str">
        <f>IF(OR(DG340="-",DG340="",DG340="n/a"),"-",HYPERLINK(DG340,"PCR"))</f>
        <v>-</v>
      </c>
      <c r="DA340" s="665" t="str">
        <f>IF(OR(DH340="-",DH340="",DH340="n/a"),"-",HYPERLINK(DH340,"PP"))</f>
        <v>-</v>
      </c>
      <c r="DB340" s="688" t="str">
        <f>IF(OR(DI340="-",DI340="",DI340="n/a"),"-",HYPERLINK(DI340,"TA"))</f>
        <v>-</v>
      </c>
      <c r="DC340" s="897" t="s">
        <v>11474</v>
      </c>
      <c r="DD340" s="897" t="s">
        <v>11475</v>
      </c>
      <c r="DE340" s="897" t="s">
        <v>11476</v>
      </c>
      <c r="DF340" s="897" t="s">
        <v>33</v>
      </c>
      <c r="DG340" s="897" t="s">
        <v>33</v>
      </c>
      <c r="DH340" s="897" t="s">
        <v>33</v>
      </c>
      <c r="DI340" s="897" t="s">
        <v>33</v>
      </c>
      <c r="DJ340" s="734"/>
    </row>
    <row r="341" spans="1:114" ht="14.1" customHeight="1" x14ac:dyDescent="0.25">
      <c r="A341" s="703">
        <f>ROW()-1</f>
        <v>340</v>
      </c>
      <c r="B341" s="717" t="s">
        <v>938</v>
      </c>
      <c r="C341" s="711" t="str">
        <f>HYPERLINK(E341,"OP")</f>
        <v>OP</v>
      </c>
      <c r="D341" s="711" t="str">
        <f>HYPERLINK(F341,"Prj")</f>
        <v>Prj</v>
      </c>
      <c r="E341" s="704" t="s">
        <v>6278</v>
      </c>
      <c r="F341" s="415" t="s">
        <v>6279</v>
      </c>
      <c r="G341" s="414" t="s">
        <v>33</v>
      </c>
      <c r="H341" s="414" t="s">
        <v>33</v>
      </c>
      <c r="I341" s="694" t="s">
        <v>33</v>
      </c>
      <c r="J341" s="686" t="s">
        <v>939</v>
      </c>
      <c r="K341" s="199" t="s">
        <v>33</v>
      </c>
      <c r="L341" s="693" t="s">
        <v>153</v>
      </c>
      <c r="M341" s="696" t="s">
        <v>936</v>
      </c>
      <c r="N341" s="732" t="s">
        <v>18</v>
      </c>
      <c r="O341" s="732" t="s">
        <v>30</v>
      </c>
      <c r="P341" s="1080" t="s">
        <v>1763</v>
      </c>
      <c r="Q341" s="1074" t="s">
        <v>33</v>
      </c>
      <c r="R341" s="698" t="s">
        <v>33</v>
      </c>
      <c r="S341" s="907" t="s">
        <v>3725</v>
      </c>
      <c r="T341" s="908" t="s">
        <v>3699</v>
      </c>
      <c r="U341" s="905" t="s">
        <v>13703</v>
      </c>
      <c r="V341" s="905" t="s">
        <v>10388</v>
      </c>
      <c r="W341" s="1068" t="s">
        <v>1773</v>
      </c>
      <c r="X341" s="1064">
        <v>37343</v>
      </c>
      <c r="Y341" s="1066">
        <v>37971</v>
      </c>
      <c r="Z341" s="1046">
        <v>2004</v>
      </c>
      <c r="AA341" s="1064">
        <v>38100</v>
      </c>
      <c r="AB341" s="1065">
        <v>40086</v>
      </c>
      <c r="AC341" s="1066">
        <v>40574</v>
      </c>
      <c r="AD341" s="638">
        <v>5</v>
      </c>
      <c r="AE341" s="639">
        <v>0</v>
      </c>
      <c r="AF341" s="744">
        <v>0</v>
      </c>
      <c r="AG341" s="690">
        <v>5</v>
      </c>
      <c r="AH341" s="747">
        <v>2.5</v>
      </c>
      <c r="AI341" s="744">
        <v>0</v>
      </c>
      <c r="AJ341" s="1099">
        <v>5</v>
      </c>
      <c r="AK341" s="1100">
        <v>4.9993422499999998</v>
      </c>
      <c r="AL341" s="646"/>
      <c r="AM341" s="647"/>
      <c r="AN341" s="647">
        <v>2</v>
      </c>
      <c r="AO341" s="647"/>
      <c r="AP341" s="647"/>
      <c r="AQ341" s="648"/>
      <c r="AR341" s="779" t="s">
        <v>4239</v>
      </c>
      <c r="AS341" s="781">
        <f>AT341+AU341</f>
        <v>2.1</v>
      </c>
      <c r="AT341" s="781">
        <v>2.1</v>
      </c>
      <c r="AU341" s="650">
        <v>0</v>
      </c>
      <c r="AV341" s="686" t="s">
        <v>4240</v>
      </c>
      <c r="AW341" s="686" t="s">
        <v>2042</v>
      </c>
      <c r="AX341" s="686" t="s">
        <v>1902</v>
      </c>
      <c r="AY341" s="819">
        <v>40574</v>
      </c>
      <c r="AZ341" s="721" t="s">
        <v>22</v>
      </c>
      <c r="BA341" s="721" t="s">
        <v>26</v>
      </c>
      <c r="BB341" s="625" t="s">
        <v>22</v>
      </c>
      <c r="BC341" s="626" t="s">
        <v>22</v>
      </c>
      <c r="BD341" s="633" t="s">
        <v>26</v>
      </c>
      <c r="BE341" s="625" t="s">
        <v>22</v>
      </c>
      <c r="BF341" s="626" t="s">
        <v>22</v>
      </c>
      <c r="BG341" s="633" t="s">
        <v>22</v>
      </c>
      <c r="BH341" s="905" t="s">
        <v>4503</v>
      </c>
      <c r="BI341" s="903" t="s">
        <v>4703</v>
      </c>
      <c r="BJ341" s="905" t="s">
        <v>4515</v>
      </c>
      <c r="BK341" s="903" t="s">
        <v>4704</v>
      </c>
      <c r="BL341" s="905" t="s">
        <v>4485</v>
      </c>
      <c r="BM341" s="903" t="s">
        <v>10472</v>
      </c>
      <c r="BN341" s="905" t="s">
        <v>0</v>
      </c>
      <c r="BO341" s="903" t="s">
        <v>0</v>
      </c>
      <c r="BP341" s="905" t="s">
        <v>0</v>
      </c>
      <c r="BQ341" s="903" t="s">
        <v>0</v>
      </c>
      <c r="BR341" s="909">
        <v>65</v>
      </c>
      <c r="BS341" s="903" t="s">
        <v>4509</v>
      </c>
      <c r="BT341" s="909">
        <v>26</v>
      </c>
      <c r="BU341" s="903" t="s">
        <v>4517</v>
      </c>
      <c r="BV341" s="905" t="s">
        <v>0</v>
      </c>
      <c r="BW341" s="903" t="s">
        <v>4492</v>
      </c>
      <c r="BX341" s="905" t="s">
        <v>0</v>
      </c>
      <c r="BY341" s="903" t="s">
        <v>4492</v>
      </c>
      <c r="BZ341" s="905" t="s">
        <v>0</v>
      </c>
      <c r="CA341" s="903" t="s">
        <v>4492</v>
      </c>
      <c r="CB341" s="340">
        <v>50</v>
      </c>
      <c r="CC341" s="249">
        <f>IF(ISBLANK(AL341),0,1)</f>
        <v>0</v>
      </c>
      <c r="CD341" s="414">
        <f>IF(ISBLANK(AM341),0,1)</f>
        <v>0</v>
      </c>
      <c r="CE341" s="414">
        <f>IF(ISBLANK(AN341),0,1)</f>
        <v>1</v>
      </c>
      <c r="CF341" s="414">
        <f>IF(ISBLANK(AO341),0,1)</f>
        <v>0</v>
      </c>
      <c r="CG341" s="414">
        <f>IF(ISBLANK(AP341),0,1)</f>
        <v>0</v>
      </c>
      <c r="CH341" s="436">
        <f>IF(ISBLANK(AQ341),0,1)</f>
        <v>0</v>
      </c>
      <c r="CI341" s="435">
        <f>IF($W341="Dropped","-",DAYS360(X341,Y341,TRUE)/360)</f>
        <v>1.7166666666666666</v>
      </c>
      <c r="CJ341" s="416">
        <f>IF(OR($W341="Pipeline",$W341="Dropped"),"-",IF(OR($AA341="-",$AA341="n/a"),"-",DAYS360(Y341,AA341,TRUE)/360))</f>
        <v>0.3527777777777778</v>
      </c>
      <c r="CK341" s="416">
        <f>IF(OR($W341="Pipeline",$W341="Dropped"),"-",IF($AC341="-","-",IF(OR($AA341="-",$AA341="n/a"),DAYS360(Y341,AC341,TRUE)/360,DAYS360(AA341,AC341,TRUE)/360)))</f>
        <v>6.7694444444444448</v>
      </c>
      <c r="CL341" s="416">
        <f>IF(OR($W341="Pipeline",$W341="Dropped"),"-",IF($AC341="-","-",DAYS360(X341,AC341,TRUE)/360))</f>
        <v>8.8388888888888886</v>
      </c>
      <c r="CM341" s="437">
        <f>IF(OR($W341="Pipeline",$W341="Dropped"),"-",IF($AC341="-","-",DAYS360(AB341,AC341,TRUE)/360))</f>
        <v>1.3333333333333333</v>
      </c>
      <c r="CN341" s="344">
        <f>IF(W341="Closed",IF(AC341="-","-",YEAR(AC341)),"-")</f>
        <v>2011</v>
      </c>
      <c r="CO341" s="344" t="str">
        <f>IF(W341="Closed",IF(OR(BE341="S",BE341="MS",BE341="HS"),"S",IF(OR(BE341="U",BE341="MU",BE341="HU"),"U",IF(OR(BE341="NA",BE341="NR",BE341="NV",BE341="?",BE341="#"),"NR","-"))),"-")</f>
        <v>S</v>
      </c>
      <c r="CP341" s="249">
        <v>2</v>
      </c>
      <c r="CQ341" s="414">
        <v>3</v>
      </c>
      <c r="CR341" s="414">
        <v>5</v>
      </c>
      <c r="CS341" s="414">
        <v>0</v>
      </c>
      <c r="CT341" s="414">
        <v>0</v>
      </c>
      <c r="CU341" s="436">
        <v>0</v>
      </c>
      <c r="CV341" s="432" t="str">
        <f>IF(OR(DC341="-",DC341="",DC341="n/a"),"-",HYPERLINK(DC341,"PAD"))</f>
        <v>PAD</v>
      </c>
      <c r="CW341" s="417" t="str">
        <f>IF(OR(DD341="-",DD341="",DD341="n/a"),"-",HYPERLINK(DD341,"ICR"))</f>
        <v>ICR</v>
      </c>
      <c r="CX341" s="438" t="str">
        <f>IF(OR(DE341="-",DE341="",DE341="n/a"),"-",HYPERLINK(DE341,"IEG"))</f>
        <v>IEG</v>
      </c>
      <c r="CY341" s="687" t="str">
        <f>IF(OR(DF341="-",DF341="",DF341="n/a"),"-",HYPERLINK(DF341,"PPAR"))</f>
        <v>-</v>
      </c>
      <c r="CZ341" s="665" t="str">
        <f>IF(OR(DG341="-",DG341="",DG341="n/a"),"-",HYPERLINK(DG341,"PCR"))</f>
        <v>-</v>
      </c>
      <c r="DA341" s="665" t="str">
        <f>IF(OR(DH341="-",DH341="",DH341="n/a"),"-",HYPERLINK(DH341,"PP"))</f>
        <v>PP</v>
      </c>
      <c r="DB341" s="688" t="str">
        <f>IF(OR(DI341="-",DI341="",DI341="n/a"),"-",HYPERLINK(DI341,"TA"))</f>
        <v>-</v>
      </c>
      <c r="DC341" s="897" t="s">
        <v>11477</v>
      </c>
      <c r="DD341" s="897" t="s">
        <v>11478</v>
      </c>
      <c r="DE341" s="897" t="s">
        <v>11479</v>
      </c>
      <c r="DF341" s="897" t="s">
        <v>33</v>
      </c>
      <c r="DG341" s="897" t="s">
        <v>33</v>
      </c>
      <c r="DH341" s="897" t="s">
        <v>11480</v>
      </c>
      <c r="DI341" s="897" t="s">
        <v>33</v>
      </c>
      <c r="DJ341" s="734"/>
    </row>
    <row r="342" spans="1:114" ht="14.1" customHeight="1" x14ac:dyDescent="0.25">
      <c r="A342" s="702">
        <f>ROW()-1</f>
        <v>341</v>
      </c>
      <c r="B342" s="712" t="s">
        <v>385</v>
      </c>
      <c r="C342" s="711" t="str">
        <f>HYPERLINK(E342,"OP")</f>
        <v>OP</v>
      </c>
      <c r="D342" s="711" t="str">
        <f>HYPERLINK(F342,"Prj")</f>
        <v>Prj</v>
      </c>
      <c r="E342" s="704" t="s">
        <v>6280</v>
      </c>
      <c r="F342" s="415" t="s">
        <v>6281</v>
      </c>
      <c r="G342" s="414" t="s">
        <v>3092</v>
      </c>
      <c r="H342" s="414" t="s">
        <v>33</v>
      </c>
      <c r="I342" s="694" t="s">
        <v>33</v>
      </c>
      <c r="J342" s="686" t="s">
        <v>386</v>
      </c>
      <c r="K342" s="199" t="s">
        <v>33</v>
      </c>
      <c r="L342" s="693" t="s">
        <v>193</v>
      </c>
      <c r="M342" s="734" t="s">
        <v>387</v>
      </c>
      <c r="N342" s="693" t="s">
        <v>18</v>
      </c>
      <c r="O342" s="693" t="s">
        <v>54</v>
      </c>
      <c r="P342" s="1080" t="s">
        <v>1419</v>
      </c>
      <c r="Q342" s="1074" t="s">
        <v>33</v>
      </c>
      <c r="R342" s="698" t="s">
        <v>33</v>
      </c>
      <c r="S342" s="1041" t="s">
        <v>33</v>
      </c>
      <c r="T342" s="908" t="s">
        <v>3622</v>
      </c>
      <c r="U342" s="905" t="s">
        <v>585</v>
      </c>
      <c r="V342" s="905" t="s">
        <v>612</v>
      </c>
      <c r="W342" s="1068" t="s">
        <v>1773</v>
      </c>
      <c r="X342" s="1064">
        <v>37162</v>
      </c>
      <c r="Y342" s="1066">
        <v>37329</v>
      </c>
      <c r="Z342" s="1046">
        <v>2002</v>
      </c>
      <c r="AA342" s="1064">
        <v>37729</v>
      </c>
      <c r="AB342" s="1065">
        <v>38990</v>
      </c>
      <c r="AC342" s="1066">
        <v>40724</v>
      </c>
      <c r="AD342" s="638">
        <v>29.75</v>
      </c>
      <c r="AE342" s="639">
        <v>0</v>
      </c>
      <c r="AF342" s="744">
        <v>0</v>
      </c>
      <c r="AG342" s="690">
        <v>29.75</v>
      </c>
      <c r="AH342" s="747">
        <v>3.45</v>
      </c>
      <c r="AI342" s="744">
        <v>0</v>
      </c>
      <c r="AJ342" s="1099">
        <v>49.741895239999998</v>
      </c>
      <c r="AK342" s="1100">
        <v>43.345478409999998</v>
      </c>
      <c r="AL342" s="646"/>
      <c r="AM342" s="647" t="s">
        <v>3053</v>
      </c>
      <c r="AN342" s="647"/>
      <c r="AO342" s="647"/>
      <c r="AP342" s="647"/>
      <c r="AQ342" s="648">
        <v>13</v>
      </c>
      <c r="AR342" s="779" t="s">
        <v>3069</v>
      </c>
      <c r="AS342" s="784">
        <f>AT342+AU342</f>
        <v>24.47</v>
      </c>
      <c r="AT342" s="649">
        <v>21.97</v>
      </c>
      <c r="AU342" s="650">
        <v>2.5</v>
      </c>
      <c r="AV342" s="686" t="s">
        <v>3070</v>
      </c>
      <c r="AW342" s="686" t="s">
        <v>1864</v>
      </c>
      <c r="AX342" s="686" t="s">
        <v>2137</v>
      </c>
      <c r="AY342" s="819">
        <v>40735</v>
      </c>
      <c r="AZ342" s="721" t="s">
        <v>26</v>
      </c>
      <c r="BA342" s="721" t="s">
        <v>22</v>
      </c>
      <c r="BB342" s="625" t="s">
        <v>26</v>
      </c>
      <c r="BC342" s="626" t="s">
        <v>26</v>
      </c>
      <c r="BD342" s="633" t="s">
        <v>26</v>
      </c>
      <c r="BE342" s="625" t="s">
        <v>26</v>
      </c>
      <c r="BF342" s="626" t="s">
        <v>26</v>
      </c>
      <c r="BG342" s="633" t="s">
        <v>26</v>
      </c>
      <c r="BH342" s="905" t="s">
        <v>4485</v>
      </c>
      <c r="BI342" s="903" t="s">
        <v>10472</v>
      </c>
      <c r="BJ342" s="905" t="s">
        <v>4525</v>
      </c>
      <c r="BK342" s="903" t="s">
        <v>10476</v>
      </c>
      <c r="BL342" s="905" t="s">
        <v>0</v>
      </c>
      <c r="BM342" s="903" t="s">
        <v>0</v>
      </c>
      <c r="BN342" s="905" t="s">
        <v>0</v>
      </c>
      <c r="BO342" s="903" t="s">
        <v>0</v>
      </c>
      <c r="BP342" s="905" t="s">
        <v>0</v>
      </c>
      <c r="BQ342" s="903" t="s">
        <v>0</v>
      </c>
      <c r="BR342" s="909">
        <v>27</v>
      </c>
      <c r="BS342" s="903" t="s">
        <v>4490</v>
      </c>
      <c r="BT342" s="909">
        <v>28</v>
      </c>
      <c r="BU342" s="903" t="s">
        <v>4500</v>
      </c>
      <c r="BV342" s="909">
        <v>29</v>
      </c>
      <c r="BW342" s="903" t="s">
        <v>4497</v>
      </c>
      <c r="BX342" s="909">
        <v>26</v>
      </c>
      <c r="BY342" s="903" t="s">
        <v>4517</v>
      </c>
      <c r="BZ342" s="905" t="s">
        <v>0</v>
      </c>
      <c r="CA342" s="903" t="s">
        <v>4492</v>
      </c>
      <c r="CB342" s="340">
        <v>10</v>
      </c>
      <c r="CC342" s="249">
        <f>IF(ISBLANK(AL342),0,1)</f>
        <v>0</v>
      </c>
      <c r="CD342" s="414">
        <f>IF(ISBLANK(AM342),0,1)</f>
        <v>1</v>
      </c>
      <c r="CE342" s="414">
        <f>IF(ISBLANK(AN342),0,1)</f>
        <v>0</v>
      </c>
      <c r="CF342" s="414">
        <f>IF(ISBLANK(AO342),0,1)</f>
        <v>0</v>
      </c>
      <c r="CG342" s="414">
        <f>IF(ISBLANK(AP342),0,1)</f>
        <v>0</v>
      </c>
      <c r="CH342" s="436">
        <f>IF(ISBLANK(AQ342),0,1)</f>
        <v>1</v>
      </c>
      <c r="CI342" s="435">
        <f>IF($W342="Dropped","-",DAYS360(X342,Y342,TRUE)/360)</f>
        <v>0.46111111111111114</v>
      </c>
      <c r="CJ342" s="416">
        <f>IF(OR($W342="Pipeline",$W342="Dropped"),"-",IF(OR($AA342="-",$AA342="n/a"),"-",DAYS360(Y342,AA342,TRUE)/360))</f>
        <v>1.0944444444444446</v>
      </c>
      <c r="CK342" s="416">
        <f>IF(OR($W342="Pipeline",$W342="Dropped"),"-",IF($AC342="-","-",IF(OR($AA342="-",$AA342="n/a"),DAYS360(Y342,AC342,TRUE)/360,DAYS360(AA342,AC342,TRUE)/360)))</f>
        <v>8.1999999999999993</v>
      </c>
      <c r="CL342" s="416">
        <f>IF(OR($W342="Pipeline",$W342="Dropped"),"-",IF($AC342="-","-",DAYS360(X342,AC342,TRUE)/360))</f>
        <v>9.7555555555555564</v>
      </c>
      <c r="CM342" s="437">
        <f>IF(OR($W342="Pipeline",$W342="Dropped"),"-",IF($AC342="-","-",DAYS360(AB342,AC342,TRUE)/360))</f>
        <v>4.75</v>
      </c>
      <c r="CN342" s="344">
        <f>IF(W342="Closed",IF(AC342="-","-",YEAR(AC342)),"-")</f>
        <v>2011</v>
      </c>
      <c r="CO342" s="344" t="str">
        <f>IF(W342="Closed",IF(OR(BE342="S",BE342="MS",BE342="HS"),"S",IF(OR(BE342="U",BE342="MU",BE342="HU"),"U",IF(OR(BE342="NA",BE342="NR",BE342="NV",BE342="?",BE342="#"),"NR","-"))),"-")</f>
        <v>S</v>
      </c>
      <c r="CP342" s="249">
        <v>7</v>
      </c>
      <c r="CQ342" s="414">
        <v>11</v>
      </c>
      <c r="CR342" s="414">
        <v>1</v>
      </c>
      <c r="CS342" s="414">
        <v>3</v>
      </c>
      <c r="CT342" s="414">
        <v>1</v>
      </c>
      <c r="CU342" s="436">
        <v>0</v>
      </c>
      <c r="CV342" s="432" t="str">
        <f>IF(OR(DC342="-",DC342="",DC342="n/a"),"-",HYPERLINK(DC342,"PAD"))</f>
        <v>PAD</v>
      </c>
      <c r="CW342" s="417" t="str">
        <f>IF(OR(DD342="-",DD342="",DD342="n/a"),"-",HYPERLINK(DD342,"ICR"))</f>
        <v>-</v>
      </c>
      <c r="CX342" s="438" t="str">
        <f>IF(OR(DE342="-",DE342="",DE342="n/a"),"-",HYPERLINK(DE342,"IEG"))</f>
        <v>IEG</v>
      </c>
      <c r="CY342" s="687" t="str">
        <f>IF(OR(DF342="-",DF342="",DF342="n/a"),"-",HYPERLINK(DF342,"PPAR"))</f>
        <v>-</v>
      </c>
      <c r="CZ342" s="665" t="str">
        <f>IF(OR(DG342="-",DG342="",DG342="n/a"),"-",HYPERLINK(DG342,"PCR"))</f>
        <v>-</v>
      </c>
      <c r="DA342" s="665" t="str">
        <f>IF(OR(DH342="-",DH342="",DH342="n/a"),"-",HYPERLINK(DH342,"PP"))</f>
        <v>PP</v>
      </c>
      <c r="DB342" s="688" t="str">
        <f>IF(OR(DI342="-",DI342="",DI342="n/a"),"-",HYPERLINK(DI342,"TA"))</f>
        <v>-</v>
      </c>
      <c r="DC342" s="897" t="s">
        <v>11481</v>
      </c>
      <c r="DD342" s="897" t="s">
        <v>33</v>
      </c>
      <c r="DE342" s="897" t="s">
        <v>11482</v>
      </c>
      <c r="DF342" s="897" t="s">
        <v>33</v>
      </c>
      <c r="DG342" s="897" t="s">
        <v>33</v>
      </c>
      <c r="DH342" s="897" t="s">
        <v>13903</v>
      </c>
      <c r="DI342" s="897" t="s">
        <v>33</v>
      </c>
      <c r="DJ342" s="806"/>
    </row>
    <row r="343" spans="1:114" ht="14.1" customHeight="1" x14ac:dyDescent="0.25">
      <c r="A343" s="702">
        <f>ROW()-1</f>
        <v>342</v>
      </c>
      <c r="B343" s="712" t="s">
        <v>5515</v>
      </c>
      <c r="C343" s="711" t="str">
        <f>HYPERLINK(E343,"OP")</f>
        <v>OP</v>
      </c>
      <c r="D343" s="711" t="str">
        <f>HYPERLINK(F343,"Prj")</f>
        <v>Prj</v>
      </c>
      <c r="E343" s="663" t="s">
        <v>7262</v>
      </c>
      <c r="F343" s="422" t="s">
        <v>5900</v>
      </c>
      <c r="G343" s="425" t="s">
        <v>5514</v>
      </c>
      <c r="H343" s="414" t="s">
        <v>33</v>
      </c>
      <c r="I343" s="694" t="s">
        <v>33</v>
      </c>
      <c r="J343" s="697" t="s">
        <v>5827</v>
      </c>
      <c r="K343" s="727" t="s">
        <v>33</v>
      </c>
      <c r="L343" s="736" t="s">
        <v>153</v>
      </c>
      <c r="M343" s="697" t="s">
        <v>154</v>
      </c>
      <c r="N343" s="736" t="s">
        <v>18</v>
      </c>
      <c r="O343" s="736" t="s">
        <v>30</v>
      </c>
      <c r="P343" s="1080" t="s">
        <v>1742</v>
      </c>
      <c r="Q343" s="1074" t="s">
        <v>33</v>
      </c>
      <c r="R343" s="698" t="s">
        <v>33</v>
      </c>
      <c r="S343" s="1041" t="s">
        <v>33</v>
      </c>
      <c r="T343" s="908" t="s">
        <v>5828</v>
      </c>
      <c r="U343" s="905" t="s">
        <v>13703</v>
      </c>
      <c r="V343" s="905" t="s">
        <v>1417</v>
      </c>
      <c r="W343" s="1068" t="s">
        <v>1773</v>
      </c>
      <c r="X343" s="1064">
        <v>36872</v>
      </c>
      <c r="Y343" s="1066">
        <v>37434</v>
      </c>
      <c r="Z343" s="1046">
        <v>2002</v>
      </c>
      <c r="AA343" s="1064">
        <v>37540</v>
      </c>
      <c r="AB343" s="1065">
        <v>39263</v>
      </c>
      <c r="AC343" s="1066">
        <v>39263</v>
      </c>
      <c r="AD343" s="1049">
        <v>0</v>
      </c>
      <c r="AE343" s="746">
        <v>17</v>
      </c>
      <c r="AF343" s="744">
        <v>0</v>
      </c>
      <c r="AG343" s="690">
        <v>17</v>
      </c>
      <c r="AH343" s="747">
        <v>3.85</v>
      </c>
      <c r="AI343" s="744">
        <v>0</v>
      </c>
      <c r="AJ343" s="1101">
        <v>30</v>
      </c>
      <c r="AK343" s="1102">
        <v>33.223807729999997</v>
      </c>
      <c r="AL343" s="646" t="s">
        <v>4129</v>
      </c>
      <c r="AM343" s="766"/>
      <c r="AN343" s="766"/>
      <c r="AO343" s="766"/>
      <c r="AP343" s="766"/>
      <c r="AQ343" s="767"/>
      <c r="AR343" s="779" t="s">
        <v>5817</v>
      </c>
      <c r="AS343" s="781">
        <f>AT343+AU343</f>
        <v>1.4000000000000001</v>
      </c>
      <c r="AT343" s="649">
        <v>0.3</v>
      </c>
      <c r="AU343" s="650">
        <v>1.1000000000000001</v>
      </c>
      <c r="AV343" s="686" t="s">
        <v>5821</v>
      </c>
      <c r="AW343" s="697" t="s">
        <v>4908</v>
      </c>
      <c r="AX343" s="697" t="s">
        <v>5829</v>
      </c>
      <c r="AY343" s="823">
        <v>39225</v>
      </c>
      <c r="AZ343" s="736" t="s">
        <v>26</v>
      </c>
      <c r="BA343" s="736" t="s">
        <v>26</v>
      </c>
      <c r="BB343" s="840" t="s">
        <v>26</v>
      </c>
      <c r="BC343" s="841" t="s">
        <v>26</v>
      </c>
      <c r="BD343" s="842" t="s">
        <v>22</v>
      </c>
      <c r="BE343" s="840" t="s">
        <v>26</v>
      </c>
      <c r="BF343" s="841" t="s">
        <v>26</v>
      </c>
      <c r="BG343" s="842" t="s">
        <v>22</v>
      </c>
      <c r="BH343" s="905" t="s">
        <v>1374</v>
      </c>
      <c r="BI343" s="903" t="s">
        <v>4581</v>
      </c>
      <c r="BJ343" s="905" t="s">
        <v>4485</v>
      </c>
      <c r="BK343" s="903" t="s">
        <v>10472</v>
      </c>
      <c r="BL343" s="905" t="s">
        <v>0</v>
      </c>
      <c r="BM343" s="903" t="s">
        <v>0</v>
      </c>
      <c r="BN343" s="905" t="s">
        <v>0</v>
      </c>
      <c r="BO343" s="903" t="s">
        <v>0</v>
      </c>
      <c r="BP343" s="905" t="s">
        <v>0</v>
      </c>
      <c r="BQ343" s="903" t="s">
        <v>0</v>
      </c>
      <c r="BR343" s="909">
        <v>78</v>
      </c>
      <c r="BS343" s="903" t="s">
        <v>4511</v>
      </c>
      <c r="BT343" s="909">
        <v>56</v>
      </c>
      <c r="BU343" s="903" t="s">
        <v>4566</v>
      </c>
      <c r="BV343" s="905" t="s">
        <v>0</v>
      </c>
      <c r="BW343" s="903" t="s">
        <v>4492</v>
      </c>
      <c r="BX343" s="905" t="s">
        <v>0</v>
      </c>
      <c r="BY343" s="903" t="s">
        <v>4492</v>
      </c>
      <c r="BZ343" s="905" t="s">
        <v>0</v>
      </c>
      <c r="CA343" s="903" t="s">
        <v>4492</v>
      </c>
      <c r="CB343" s="340">
        <v>50</v>
      </c>
      <c r="CC343" s="249">
        <f>IF(ISBLANK(AL343),0,1)</f>
        <v>1</v>
      </c>
      <c r="CD343" s="414">
        <f>IF(ISBLANK(AM343),0,1)</f>
        <v>0</v>
      </c>
      <c r="CE343" s="414">
        <f>IF(ISBLANK(AN343),0,1)</f>
        <v>0</v>
      </c>
      <c r="CF343" s="414">
        <f>IF(ISBLANK(AO343),0,1)</f>
        <v>0</v>
      </c>
      <c r="CG343" s="414">
        <f>IF(ISBLANK(AP343),0,1)</f>
        <v>0</v>
      </c>
      <c r="CH343" s="436">
        <f>IF(ISBLANK(AQ343),0,1)</f>
        <v>0</v>
      </c>
      <c r="CI343" s="435">
        <f>IF($W343="Dropped","-",DAYS360(X343,Y343,TRUE)/360)</f>
        <v>1.5416666666666667</v>
      </c>
      <c r="CJ343" s="416">
        <f>IF(OR($W343="Pipeline",$W343="Dropped"),"-",IF(OR($AA343="-",$AA343="n/a"),"-",DAYS360(Y343,AA343,TRUE)/360))</f>
        <v>0.28888888888888886</v>
      </c>
      <c r="CK343" s="416">
        <f>IF(OR($W343="Pipeline",$W343="Dropped"),"-",IF($AC343="-","-",IF(OR($AA343="-",$AA343="n/a"),DAYS360(Y343,AC343,TRUE)/360,DAYS360(AA343,AC343,TRUE)/360)))</f>
        <v>4.7194444444444441</v>
      </c>
      <c r="CL343" s="416">
        <f>IF(OR($W343="Pipeline",$W343="Dropped"),"-",IF($AC343="-","-",DAYS360(X343,AC343,TRUE)/360))</f>
        <v>6.55</v>
      </c>
      <c r="CM343" s="437">
        <f>IF(OR($W343="Pipeline",$W343="Dropped"),"-",IF($AC343="-","-",DAYS360(AB343,AC343,TRUE)/360))</f>
        <v>0</v>
      </c>
      <c r="CN343" s="344">
        <f>IF(W343="Closed",IF(AC343="-","-",YEAR(AC343)),"-")</f>
        <v>2007</v>
      </c>
      <c r="CO343" s="344" t="str">
        <f>IF(W343="Closed",IF(OR(BE343="S",BE343="MS",BE343="HS"),"S",IF(OR(BE343="U",BE343="MU",BE343="HU"),"U",IF(OR(BE343="NA",BE343="NR",BE343="NV",BE343="?",BE343="#"),"NR","-"))),"-")</f>
        <v>S</v>
      </c>
      <c r="CP343" s="249">
        <v>4</v>
      </c>
      <c r="CQ343" s="414">
        <v>4</v>
      </c>
      <c r="CR343" s="414">
        <v>1</v>
      </c>
      <c r="CS343" s="414">
        <v>0</v>
      </c>
      <c r="CT343" s="414">
        <v>0</v>
      </c>
      <c r="CU343" s="436">
        <v>0</v>
      </c>
      <c r="CV343" s="432" t="str">
        <f>IF(OR(DC343="-",DC343="",DC343="n/a"),"-",HYPERLINK(DC343,"PAD"))</f>
        <v>PAD</v>
      </c>
      <c r="CW343" s="417" t="str">
        <f>IF(OR(DD343="-",DD343="",DD343="n/a"),"-",HYPERLINK(DD343,"ICR"))</f>
        <v>ICR</v>
      </c>
      <c r="CX343" s="438" t="str">
        <f>IF(OR(DE343="-",DE343="",DE343="n/a"),"-",HYPERLINK(DE343,"IEG"))</f>
        <v>IEG</v>
      </c>
      <c r="CY343" s="687" t="str">
        <f>IF(OR(DF343="-",DF343="",DF343="n/a"),"-",HYPERLINK(DF343,"PPAR"))</f>
        <v>-</v>
      </c>
      <c r="CZ343" s="665" t="str">
        <f>IF(OR(DG343="-",DG343="",DG343="n/a"),"-",HYPERLINK(DG343,"PCR"))</f>
        <v>-</v>
      </c>
      <c r="DA343" s="665" t="str">
        <f>IF(OR(DH343="-",DH343="",DH343="n/a"),"-",HYPERLINK(DH343,"PP"))</f>
        <v>-</v>
      </c>
      <c r="DB343" s="688" t="str">
        <f>IF(OR(DI343="-",DI343="",DI343="n/a"),"-",HYPERLINK(DI343,"TA"))</f>
        <v>-</v>
      </c>
      <c r="DC343" s="897" t="s">
        <v>11483</v>
      </c>
      <c r="DD343" s="897" t="s">
        <v>11484</v>
      </c>
      <c r="DE343" s="897" t="s">
        <v>11485</v>
      </c>
      <c r="DF343" s="897" t="s">
        <v>33</v>
      </c>
      <c r="DG343" s="897" t="s">
        <v>33</v>
      </c>
      <c r="DH343" s="897" t="s">
        <v>33</v>
      </c>
      <c r="DI343" s="897" t="s">
        <v>33</v>
      </c>
      <c r="DJ343" s="734"/>
    </row>
    <row r="344" spans="1:114" ht="14.1" customHeight="1" x14ac:dyDescent="0.25">
      <c r="A344" s="703">
        <f>ROW()-1</f>
        <v>343</v>
      </c>
      <c r="B344" s="713" t="s">
        <v>7701</v>
      </c>
      <c r="C344" s="711" t="str">
        <f>HYPERLINK(E344,"OP")</f>
        <v>OP</v>
      </c>
      <c r="D344" s="711" t="str">
        <f>HYPERLINK(F344,"Prj")</f>
        <v>Prj</v>
      </c>
      <c r="E344" s="631" t="s">
        <v>8519</v>
      </c>
      <c r="F344" s="413" t="s">
        <v>8520</v>
      </c>
      <c r="G344" s="414" t="s">
        <v>33</v>
      </c>
      <c r="H344" s="414" t="s">
        <v>33</v>
      </c>
      <c r="I344" s="694" t="s">
        <v>33</v>
      </c>
      <c r="J344" s="697" t="s">
        <v>7702</v>
      </c>
      <c r="K344" s="727" t="s">
        <v>33</v>
      </c>
      <c r="L344" s="736" t="s">
        <v>193</v>
      </c>
      <c r="M344" s="697" t="s">
        <v>215</v>
      </c>
      <c r="N344" s="736" t="s">
        <v>18</v>
      </c>
      <c r="O344" s="736" t="s">
        <v>30</v>
      </c>
      <c r="P344" s="1080" t="s">
        <v>36</v>
      </c>
      <c r="Q344" s="1074" t="s">
        <v>33</v>
      </c>
      <c r="R344" s="698" t="s">
        <v>33</v>
      </c>
      <c r="S344" s="1041" t="s">
        <v>33</v>
      </c>
      <c r="T344" s="908" t="s">
        <v>7703</v>
      </c>
      <c r="U344" s="905" t="s">
        <v>583</v>
      </c>
      <c r="V344" s="905" t="s">
        <v>1415</v>
      </c>
      <c r="W344" s="1068" t="s">
        <v>1773</v>
      </c>
      <c r="X344" s="1064">
        <v>36614</v>
      </c>
      <c r="Y344" s="1066">
        <v>37063</v>
      </c>
      <c r="Z344" s="1046">
        <v>2001</v>
      </c>
      <c r="AA344" s="1064">
        <v>37571</v>
      </c>
      <c r="AB344" s="1065">
        <v>39263</v>
      </c>
      <c r="AC344" s="1066">
        <v>40178</v>
      </c>
      <c r="AD344" s="1049">
        <v>350</v>
      </c>
      <c r="AE344" s="746">
        <v>0</v>
      </c>
      <c r="AF344" s="744">
        <v>0</v>
      </c>
      <c r="AG344" s="690">
        <v>350</v>
      </c>
      <c r="AH344" s="747">
        <v>231.2</v>
      </c>
      <c r="AI344" s="744">
        <v>0</v>
      </c>
      <c r="AJ344" s="1101">
        <v>350</v>
      </c>
      <c r="AK344" s="1102">
        <v>350</v>
      </c>
      <c r="AL344" s="1085"/>
      <c r="AM344" s="632"/>
      <c r="AN344" s="632">
        <v>3</v>
      </c>
      <c r="AO344" s="632"/>
      <c r="AP344" s="632"/>
      <c r="AQ344" s="757"/>
      <c r="AR344" s="778" t="s">
        <v>9230</v>
      </c>
      <c r="AS344" s="784">
        <f>AT344+AU344</f>
        <v>1.9</v>
      </c>
      <c r="AT344" s="784">
        <v>1.9</v>
      </c>
      <c r="AU344" s="785">
        <v>0</v>
      </c>
      <c r="AV344" s="734" t="s">
        <v>1590</v>
      </c>
      <c r="AW344" s="697" t="s">
        <v>7704</v>
      </c>
      <c r="AX344" s="697" t="s">
        <v>7705</v>
      </c>
      <c r="AY344" s="823">
        <v>40176</v>
      </c>
      <c r="AZ344" s="736" t="s">
        <v>22</v>
      </c>
      <c r="BA344" s="736" t="s">
        <v>45</v>
      </c>
      <c r="BB344" s="840" t="s">
        <v>22</v>
      </c>
      <c r="BC344" s="841" t="s">
        <v>22</v>
      </c>
      <c r="BD344" s="842" t="s">
        <v>22</v>
      </c>
      <c r="BE344" s="840" t="s">
        <v>22</v>
      </c>
      <c r="BF344" s="841" t="s">
        <v>22</v>
      </c>
      <c r="BG344" s="842" t="s">
        <v>22</v>
      </c>
      <c r="BH344" s="905" t="s">
        <v>13072</v>
      </c>
      <c r="BI344" s="903" t="s">
        <v>4508</v>
      </c>
      <c r="BJ344" s="905" t="s">
        <v>4485</v>
      </c>
      <c r="BK344" s="903" t="s">
        <v>10472</v>
      </c>
      <c r="BL344" s="905" t="s">
        <v>0</v>
      </c>
      <c r="BM344" s="903" t="s">
        <v>0</v>
      </c>
      <c r="BN344" s="905" t="s">
        <v>0</v>
      </c>
      <c r="BO344" s="903" t="s">
        <v>0</v>
      </c>
      <c r="BP344" s="905" t="s">
        <v>0</v>
      </c>
      <c r="BQ344" s="903" t="s">
        <v>0</v>
      </c>
      <c r="BR344" s="909">
        <v>67</v>
      </c>
      <c r="BS344" s="903" t="s">
        <v>4577</v>
      </c>
      <c r="BT344" s="909">
        <v>60</v>
      </c>
      <c r="BU344" s="903" t="s">
        <v>4531</v>
      </c>
      <c r="BV344" s="909">
        <v>78</v>
      </c>
      <c r="BW344" s="903" t="s">
        <v>4511</v>
      </c>
      <c r="BX344" s="909">
        <v>26</v>
      </c>
      <c r="BY344" s="903" t="s">
        <v>4517</v>
      </c>
      <c r="BZ344" s="909">
        <v>71</v>
      </c>
      <c r="CA344" s="903" t="s">
        <v>4521</v>
      </c>
      <c r="CB344" s="340">
        <v>10</v>
      </c>
      <c r="CC344" s="249">
        <f>IF(ISBLANK(AL344),0,1)</f>
        <v>0</v>
      </c>
      <c r="CD344" s="414">
        <f>IF(ISBLANK(AM344),0,1)</f>
        <v>0</v>
      </c>
      <c r="CE344" s="414">
        <f>IF(ISBLANK(AN344),0,1)</f>
        <v>1</v>
      </c>
      <c r="CF344" s="414">
        <f>IF(ISBLANK(AO344),0,1)</f>
        <v>0</v>
      </c>
      <c r="CG344" s="414">
        <f>IF(ISBLANK(AP344),0,1)</f>
        <v>0</v>
      </c>
      <c r="CH344" s="436">
        <f>IF(ISBLANK(AQ344),0,1)</f>
        <v>0</v>
      </c>
      <c r="CI344" s="435">
        <f>IF($W344="Dropped","-",DAYS360(X344,Y344,TRUE)/360)</f>
        <v>1.2277777777777779</v>
      </c>
      <c r="CJ344" s="416">
        <f>IF(OR($W344="Pipeline",$W344="Dropped"),"-",IF(OR($AA344="-",$AA344="n/a"),"-",DAYS360(Y344,AA344,TRUE)/360))</f>
        <v>1.3888888888888888</v>
      </c>
      <c r="CK344" s="416">
        <f>IF(OR($W344="Pipeline",$W344="Dropped"),"-",IF($AC344="-","-",IF(OR($AA344="-",$AA344="n/a"),DAYS360(Y344,AC344,TRUE)/360,DAYS360(AA344,AC344,TRUE)/360)))</f>
        <v>7.1361111111111111</v>
      </c>
      <c r="CL344" s="416">
        <f>IF(OR($W344="Pipeline",$W344="Dropped"),"-",IF($AC344="-","-",DAYS360(X344,AC344,TRUE)/360))</f>
        <v>9.7527777777777782</v>
      </c>
      <c r="CM344" s="437">
        <f>IF(OR($W344="Pipeline",$W344="Dropped"),"-",IF($AC344="-","-",DAYS360(AB344,AC344,TRUE)/360))</f>
        <v>2.5</v>
      </c>
      <c r="CN344" s="344">
        <f>IF(W344="Closed",IF(AC344="-","-",YEAR(AC344)),"-")</f>
        <v>2009</v>
      </c>
      <c r="CO344" s="344" t="str">
        <f>IF(W344="Closed",IF(OR(BE344="S",BE344="MS",BE344="HS"),"S",IF(OR(BE344="U",BE344="MU",BE344="HU"),"U",IF(OR(BE344="NA",BE344="NR",BE344="NV",BE344="?",BE344="#"),"NR","-"))),"-")</f>
        <v>S</v>
      </c>
      <c r="CP344" s="249">
        <v>3</v>
      </c>
      <c r="CQ344" s="414">
        <v>2</v>
      </c>
      <c r="CR344" s="414">
        <v>6</v>
      </c>
      <c r="CS344" s="414">
        <v>2</v>
      </c>
      <c r="CT344" s="414">
        <v>0</v>
      </c>
      <c r="CU344" s="436">
        <v>1</v>
      </c>
      <c r="CV344" s="432" t="str">
        <f>IF(OR(DC344="-",DC344="",DC344="n/a"),"-",HYPERLINK(DC344,"PAD"))</f>
        <v>PAD</v>
      </c>
      <c r="CW344" s="417" t="str">
        <f>IF(OR(DD344="-",DD344="",DD344="n/a"),"-",HYPERLINK(DD344,"ICR"))</f>
        <v>ICR</v>
      </c>
      <c r="CX344" s="438" t="str">
        <f>IF(OR(DE344="-",DE344="",DE344="n/a"),"-",HYPERLINK(DE344,"IEG"))</f>
        <v>IEG</v>
      </c>
      <c r="CY344" s="687" t="str">
        <f>IF(OR(DF344="-",DF344="",DF344="n/a"),"-",HYPERLINK(DF344,"PPAR"))</f>
        <v>-</v>
      </c>
      <c r="CZ344" s="665" t="str">
        <f>IF(OR(DG344="-",DG344="",DG344="n/a"),"-",HYPERLINK(DG344,"PCR"))</f>
        <v>-</v>
      </c>
      <c r="DA344" s="665" t="str">
        <f>IF(OR(DH344="-",DH344="",DH344="n/a"),"-",HYPERLINK(DH344,"PP"))</f>
        <v>-</v>
      </c>
      <c r="DB344" s="688" t="str">
        <f>IF(OR(DI344="-",DI344="",DI344="n/a"),"-",HYPERLINK(DI344,"TA"))</f>
        <v>-</v>
      </c>
      <c r="DC344" s="897" t="s">
        <v>11486</v>
      </c>
      <c r="DD344" s="897" t="s">
        <v>11487</v>
      </c>
      <c r="DE344" s="897" t="s">
        <v>11488</v>
      </c>
      <c r="DF344" s="897" t="s">
        <v>33</v>
      </c>
      <c r="DG344" s="897" t="s">
        <v>33</v>
      </c>
      <c r="DH344" s="897" t="s">
        <v>33</v>
      </c>
      <c r="DI344" s="897" t="s">
        <v>33</v>
      </c>
      <c r="DJ344" s="734"/>
    </row>
    <row r="345" spans="1:114" ht="14.1" customHeight="1" x14ac:dyDescent="0.25">
      <c r="A345" s="702">
        <f>ROW()-1</f>
        <v>344</v>
      </c>
      <c r="B345" s="710" t="s">
        <v>491</v>
      </c>
      <c r="C345" s="711" t="str">
        <f>HYPERLINK(E345,"OP")</f>
        <v>OP</v>
      </c>
      <c r="D345" s="711" t="str">
        <f>HYPERLINK(F345,"Prj")</f>
        <v>Prj</v>
      </c>
      <c r="E345" s="704" t="s">
        <v>6282</v>
      </c>
      <c r="F345" s="415" t="s">
        <v>6283</v>
      </c>
      <c r="G345" s="414" t="s">
        <v>33</v>
      </c>
      <c r="H345" s="414" t="s">
        <v>33</v>
      </c>
      <c r="I345" s="694" t="s">
        <v>33</v>
      </c>
      <c r="J345" s="686" t="s">
        <v>559</v>
      </c>
      <c r="K345" s="199" t="s">
        <v>33</v>
      </c>
      <c r="L345" s="693" t="s">
        <v>16</v>
      </c>
      <c r="M345" s="734" t="s">
        <v>98</v>
      </c>
      <c r="N345" s="693" t="s">
        <v>18</v>
      </c>
      <c r="O345" s="693" t="s">
        <v>54</v>
      </c>
      <c r="P345" s="1080" t="s">
        <v>1419</v>
      </c>
      <c r="Q345" s="1074" t="s">
        <v>33</v>
      </c>
      <c r="R345" s="698" t="s">
        <v>33</v>
      </c>
      <c r="S345" s="1041" t="s">
        <v>33</v>
      </c>
      <c r="T345" s="908" t="s">
        <v>3701</v>
      </c>
      <c r="U345" s="905" t="s">
        <v>589</v>
      </c>
      <c r="V345" s="905" t="s">
        <v>612</v>
      </c>
      <c r="W345" s="1068" t="s">
        <v>1773</v>
      </c>
      <c r="X345" s="1064">
        <v>37161</v>
      </c>
      <c r="Y345" s="1066">
        <v>38176</v>
      </c>
      <c r="Z345" s="1046">
        <v>2005</v>
      </c>
      <c r="AA345" s="1064">
        <v>38441</v>
      </c>
      <c r="AB345" s="1065">
        <v>40178</v>
      </c>
      <c r="AC345" s="1066">
        <v>40908</v>
      </c>
      <c r="AD345" s="638">
        <v>0</v>
      </c>
      <c r="AE345" s="639">
        <v>20</v>
      </c>
      <c r="AF345" s="744">
        <v>0</v>
      </c>
      <c r="AG345" s="690">
        <v>20</v>
      </c>
      <c r="AH345" s="747">
        <v>0.8</v>
      </c>
      <c r="AI345" s="744">
        <v>2.96</v>
      </c>
      <c r="AJ345" s="1099">
        <v>18.383611510000001</v>
      </c>
      <c r="AK345" s="1100">
        <v>19.429954080000002</v>
      </c>
      <c r="AL345" s="646" t="s">
        <v>2712</v>
      </c>
      <c r="AM345" s="647" t="s">
        <v>3054</v>
      </c>
      <c r="AN345" s="647"/>
      <c r="AO345" s="647"/>
      <c r="AP345" s="647"/>
      <c r="AQ345" s="648"/>
      <c r="AR345" s="779" t="s">
        <v>3071</v>
      </c>
      <c r="AS345" s="781">
        <f>AT345+AU345</f>
        <v>6.7</v>
      </c>
      <c r="AT345" s="649">
        <v>3.6</v>
      </c>
      <c r="AU345" s="650">
        <v>3.1</v>
      </c>
      <c r="AV345" s="686" t="s">
        <v>3072</v>
      </c>
      <c r="AW345" s="686" t="s">
        <v>1959</v>
      </c>
      <c r="AX345" s="686" t="s">
        <v>2233</v>
      </c>
      <c r="AY345" s="819">
        <v>40947</v>
      </c>
      <c r="AZ345" s="721" t="s">
        <v>22</v>
      </c>
      <c r="BA345" s="721" t="s">
        <v>22</v>
      </c>
      <c r="BB345" s="625" t="s">
        <v>22</v>
      </c>
      <c r="BC345" s="626" t="s">
        <v>22</v>
      </c>
      <c r="BD345" s="633" t="s">
        <v>22</v>
      </c>
      <c r="BE345" s="625" t="s">
        <v>22</v>
      </c>
      <c r="BF345" s="626" t="s">
        <v>45</v>
      </c>
      <c r="BG345" s="633" t="s">
        <v>22</v>
      </c>
      <c r="BH345" s="905" t="s">
        <v>4485</v>
      </c>
      <c r="BI345" s="903" t="s">
        <v>10472</v>
      </c>
      <c r="BJ345" s="905" t="s">
        <v>1371</v>
      </c>
      <c r="BK345" s="903" t="s">
        <v>13870</v>
      </c>
      <c r="BL345" s="905" t="s">
        <v>4487</v>
      </c>
      <c r="BM345" s="903" t="s">
        <v>4683</v>
      </c>
      <c r="BN345" s="905" t="s">
        <v>10072</v>
      </c>
      <c r="BO345" s="903" t="s">
        <v>13093</v>
      </c>
      <c r="BP345" s="905" t="s">
        <v>10064</v>
      </c>
      <c r="BQ345" s="903" t="s">
        <v>13770</v>
      </c>
      <c r="BR345" s="909">
        <v>25</v>
      </c>
      <c r="BS345" s="903" t="s">
        <v>4489</v>
      </c>
      <c r="BT345" s="909">
        <v>27</v>
      </c>
      <c r="BU345" s="903" t="s">
        <v>4490</v>
      </c>
      <c r="BV345" s="909">
        <v>30</v>
      </c>
      <c r="BW345" s="903" t="s">
        <v>4501</v>
      </c>
      <c r="BX345" s="909">
        <v>26</v>
      </c>
      <c r="BY345" s="903" t="s">
        <v>4517</v>
      </c>
      <c r="BZ345" s="909">
        <v>37</v>
      </c>
      <c r="CA345" s="903" t="s">
        <v>4546</v>
      </c>
      <c r="CB345" s="340">
        <v>50</v>
      </c>
      <c r="CC345" s="249">
        <f>IF(ISBLANK(AL345),0,1)</f>
        <v>1</v>
      </c>
      <c r="CD345" s="414">
        <f>IF(ISBLANK(AM345),0,1)</f>
        <v>1</v>
      </c>
      <c r="CE345" s="414">
        <f>IF(ISBLANK(AN345),0,1)</f>
        <v>0</v>
      </c>
      <c r="CF345" s="414">
        <f>IF(ISBLANK(AO345),0,1)</f>
        <v>0</v>
      </c>
      <c r="CG345" s="414">
        <f>IF(ISBLANK(AP345),0,1)</f>
        <v>0</v>
      </c>
      <c r="CH345" s="436">
        <f>IF(ISBLANK(AQ345),0,1)</f>
        <v>0</v>
      </c>
      <c r="CI345" s="435">
        <f>IF($W345="Dropped","-",DAYS360(X345,Y345,TRUE)/360)</f>
        <v>2.7805555555555554</v>
      </c>
      <c r="CJ345" s="416">
        <f>IF(OR($W345="Pipeline",$W345="Dropped"),"-",IF(OR($AA345="-",$AA345="n/a"),"-",DAYS360(Y345,AA345,TRUE)/360))</f>
        <v>0.72777777777777775</v>
      </c>
      <c r="CK345" s="416">
        <f>IF(OR($W345="Pipeline",$W345="Dropped"),"-",IF($AC345="-","-",IF(OR($AA345="-",$AA345="n/a"),DAYS360(Y345,AC345,TRUE)/360,DAYS360(AA345,AC345,TRUE)/360)))</f>
        <v>6.75</v>
      </c>
      <c r="CL345" s="416">
        <f>IF(OR($W345="Pipeline",$W345="Dropped"),"-",IF($AC345="-","-",DAYS360(X345,AC345,TRUE)/360))</f>
        <v>10.258333333333333</v>
      </c>
      <c r="CM345" s="437">
        <f>IF(OR($W345="Pipeline",$W345="Dropped"),"-",IF($AC345="-","-",DAYS360(AB345,AC345,TRUE)/360))</f>
        <v>2</v>
      </c>
      <c r="CN345" s="344">
        <f>IF(W345="Closed",IF(AC345="-","-",YEAR(AC345)),"-")</f>
        <v>2011</v>
      </c>
      <c r="CO345" s="344" t="str">
        <f>IF(W345="Closed",IF(OR(BE345="S",BE345="MS",BE345="HS"),"S",IF(OR(BE345="U",BE345="MU",BE345="HU"),"U",IF(OR(BE345="NA",BE345="NR",BE345="NV",BE345="?",BE345="#"),"NR","-"))),"-")</f>
        <v>S</v>
      </c>
      <c r="CP345" s="249">
        <v>4</v>
      </c>
      <c r="CQ345" s="414">
        <v>9</v>
      </c>
      <c r="CR345" s="414">
        <v>2</v>
      </c>
      <c r="CS345" s="414">
        <v>4</v>
      </c>
      <c r="CT345" s="414">
        <v>0</v>
      </c>
      <c r="CU345" s="436">
        <v>0</v>
      </c>
      <c r="CV345" s="432" t="str">
        <f>IF(OR(DC345="-",DC345="",DC345="n/a"),"-",HYPERLINK(DC345,"PAD"))</f>
        <v>PAD</v>
      </c>
      <c r="CW345" s="417" t="str">
        <f>IF(OR(DD345="-",DD345="",DD345="n/a"),"-",HYPERLINK(DD345,"ICR"))</f>
        <v>-</v>
      </c>
      <c r="CX345" s="438" t="str">
        <f>IF(OR(DE345="-",DE345="",DE345="n/a"),"-",HYPERLINK(DE345,"IEG"))</f>
        <v>IEG</v>
      </c>
      <c r="CY345" s="687" t="str">
        <f>IF(OR(DF345="-",DF345="",DF345="n/a"),"-",HYPERLINK(DF345,"PPAR"))</f>
        <v>-</v>
      </c>
      <c r="CZ345" s="665" t="str">
        <f>IF(OR(DG345="-",DG345="",DG345="n/a"),"-",HYPERLINK(DG345,"PCR"))</f>
        <v>-</v>
      </c>
      <c r="DA345" s="665" t="str">
        <f>IF(OR(DH345="-",DH345="",DH345="n/a"),"-",HYPERLINK(DH345,"PP"))</f>
        <v>PP</v>
      </c>
      <c r="DB345" s="688" t="str">
        <f>IF(OR(DI345="-",DI345="",DI345="n/a"),"-",HYPERLINK(DI345,"TA"))</f>
        <v>-</v>
      </c>
      <c r="DC345" s="897" t="s">
        <v>11489</v>
      </c>
      <c r="DD345" s="897" t="s">
        <v>33</v>
      </c>
      <c r="DE345" s="897" t="s">
        <v>11490</v>
      </c>
      <c r="DF345" s="897" t="s">
        <v>33</v>
      </c>
      <c r="DG345" s="897" t="s">
        <v>33</v>
      </c>
      <c r="DH345" s="897" t="s">
        <v>11491</v>
      </c>
      <c r="DI345" s="897" t="s">
        <v>33</v>
      </c>
      <c r="DJ345" s="734"/>
    </row>
    <row r="346" spans="1:114" ht="14.1" customHeight="1" x14ac:dyDescent="0.25">
      <c r="A346" s="702">
        <f>ROW()-1</f>
        <v>345</v>
      </c>
      <c r="B346" s="710" t="s">
        <v>311</v>
      </c>
      <c r="C346" s="711" t="str">
        <f>HYPERLINK(E346,"OP")</f>
        <v>OP</v>
      </c>
      <c r="D346" s="711" t="str">
        <f>HYPERLINK(F346,"Prj")</f>
        <v>Prj</v>
      </c>
      <c r="E346" s="704" t="s">
        <v>6284</v>
      </c>
      <c r="F346" s="415" t="s">
        <v>6285</v>
      </c>
      <c r="G346" s="414" t="s">
        <v>33</v>
      </c>
      <c r="H346" s="414" t="s">
        <v>33</v>
      </c>
      <c r="I346" s="694" t="s">
        <v>33</v>
      </c>
      <c r="J346" s="686" t="s">
        <v>312</v>
      </c>
      <c r="K346" s="199" t="s">
        <v>33</v>
      </c>
      <c r="L346" s="693" t="s">
        <v>16</v>
      </c>
      <c r="M346" s="734" t="s">
        <v>75</v>
      </c>
      <c r="N346" s="693" t="s">
        <v>18</v>
      </c>
      <c r="O346" s="693" t="s">
        <v>54</v>
      </c>
      <c r="P346" s="1080" t="s">
        <v>1419</v>
      </c>
      <c r="Q346" s="1074" t="s">
        <v>33</v>
      </c>
      <c r="R346" s="698" t="s">
        <v>33</v>
      </c>
      <c r="S346" s="1041" t="s">
        <v>33</v>
      </c>
      <c r="T346" s="908" t="s">
        <v>3702</v>
      </c>
      <c r="U346" s="905" t="s">
        <v>589</v>
      </c>
      <c r="V346" s="905" t="s">
        <v>612</v>
      </c>
      <c r="W346" s="1068" t="s">
        <v>1773</v>
      </c>
      <c r="X346" s="1064">
        <v>36689</v>
      </c>
      <c r="Y346" s="1066">
        <v>37103</v>
      </c>
      <c r="Z346" s="1046">
        <v>2002</v>
      </c>
      <c r="AA346" s="1064">
        <v>37207</v>
      </c>
      <c r="AB346" s="1065">
        <v>38352</v>
      </c>
      <c r="AC346" s="1066">
        <v>38533</v>
      </c>
      <c r="AD346" s="638">
        <v>0</v>
      </c>
      <c r="AE346" s="639">
        <v>15</v>
      </c>
      <c r="AF346" s="744">
        <v>0</v>
      </c>
      <c r="AG346" s="690">
        <v>15</v>
      </c>
      <c r="AH346" s="747">
        <v>5.5</v>
      </c>
      <c r="AI346" s="744">
        <v>0</v>
      </c>
      <c r="AJ346" s="1099">
        <v>15</v>
      </c>
      <c r="AK346" s="1100">
        <v>11.58396147</v>
      </c>
      <c r="AL346" s="646"/>
      <c r="AM346" s="647" t="s">
        <v>2583</v>
      </c>
      <c r="AN346" s="647">
        <v>9</v>
      </c>
      <c r="AO346" s="647"/>
      <c r="AP346" s="647"/>
      <c r="AQ346" s="648">
        <v>13</v>
      </c>
      <c r="AR346" s="779" t="s">
        <v>2542</v>
      </c>
      <c r="AS346" s="781">
        <f>AT346+AU346</f>
        <v>10.4</v>
      </c>
      <c r="AT346" s="649">
        <v>10.1</v>
      </c>
      <c r="AU346" s="650">
        <v>0.3</v>
      </c>
      <c r="AV346" s="686" t="s">
        <v>3073</v>
      </c>
      <c r="AW346" s="686" t="s">
        <v>1801</v>
      </c>
      <c r="AX346" s="686" t="s">
        <v>2071</v>
      </c>
      <c r="AY346" s="819">
        <v>38510</v>
      </c>
      <c r="AZ346" s="721" t="s">
        <v>112</v>
      </c>
      <c r="BA346" s="721" t="s">
        <v>45</v>
      </c>
      <c r="BB346" s="625" t="s">
        <v>112</v>
      </c>
      <c r="BC346" s="626" t="s">
        <v>112</v>
      </c>
      <c r="BD346" s="633" t="s">
        <v>33</v>
      </c>
      <c r="BE346" s="625" t="s">
        <v>112</v>
      </c>
      <c r="BF346" s="626" t="s">
        <v>112</v>
      </c>
      <c r="BG346" s="633" t="s">
        <v>112</v>
      </c>
      <c r="BH346" s="905" t="s">
        <v>4485</v>
      </c>
      <c r="BI346" s="903" t="s">
        <v>10472</v>
      </c>
      <c r="BJ346" s="905" t="s">
        <v>4487</v>
      </c>
      <c r="BK346" s="903" t="s">
        <v>4683</v>
      </c>
      <c r="BL346" s="905" t="s">
        <v>0</v>
      </c>
      <c r="BM346" s="903" t="s">
        <v>0</v>
      </c>
      <c r="BN346" s="905" t="s">
        <v>0</v>
      </c>
      <c r="BO346" s="903" t="s">
        <v>0</v>
      </c>
      <c r="BP346" s="905" t="s">
        <v>0</v>
      </c>
      <c r="BQ346" s="903" t="s">
        <v>0</v>
      </c>
      <c r="BR346" s="909">
        <v>27</v>
      </c>
      <c r="BS346" s="903" t="s">
        <v>4490</v>
      </c>
      <c r="BT346" s="909">
        <v>29</v>
      </c>
      <c r="BU346" s="903" t="s">
        <v>4497</v>
      </c>
      <c r="BV346" s="909">
        <v>33</v>
      </c>
      <c r="BW346" s="903" t="s">
        <v>4498</v>
      </c>
      <c r="BX346" s="909">
        <v>32</v>
      </c>
      <c r="BY346" s="903" t="s">
        <v>4555</v>
      </c>
      <c r="BZ346" s="905" t="s">
        <v>0</v>
      </c>
      <c r="CA346" s="903" t="s">
        <v>4492</v>
      </c>
      <c r="CB346" s="340">
        <v>50</v>
      </c>
      <c r="CC346" s="249">
        <f>IF(ISBLANK(AL346),0,1)</f>
        <v>0</v>
      </c>
      <c r="CD346" s="414">
        <f>IF(ISBLANK(AM346),0,1)</f>
        <v>1</v>
      </c>
      <c r="CE346" s="414">
        <f>IF(ISBLANK(AN346),0,1)</f>
        <v>1</v>
      </c>
      <c r="CF346" s="414">
        <f>IF(ISBLANK(AO346),0,1)</f>
        <v>0</v>
      </c>
      <c r="CG346" s="414">
        <f>IF(ISBLANK(AP346),0,1)</f>
        <v>0</v>
      </c>
      <c r="CH346" s="436">
        <f>IF(ISBLANK(AQ346),0,1)</f>
        <v>1</v>
      </c>
      <c r="CI346" s="435">
        <f>IF($W346="Dropped","-",DAYS360(X346,Y346,TRUE)/360)</f>
        <v>1.1333333333333333</v>
      </c>
      <c r="CJ346" s="416">
        <f>IF(OR($W346="Pipeline",$W346="Dropped"),"-",IF(OR($AA346="-",$AA346="n/a"),"-",DAYS360(Y346,AA346,TRUE)/360))</f>
        <v>0.28333333333333333</v>
      </c>
      <c r="CK346" s="416">
        <f>IF(OR($W346="Pipeline",$W346="Dropped"),"-",IF($AC346="-","-",IF(OR($AA346="-",$AA346="n/a"),DAYS360(Y346,AC346,TRUE)/360,DAYS360(AA346,AC346,TRUE)/360)))</f>
        <v>3.6333333333333333</v>
      </c>
      <c r="CL346" s="416">
        <f>IF(OR($W346="Pipeline",$W346="Dropped"),"-",IF($AC346="-","-",DAYS360(X346,AC346,TRUE)/360))</f>
        <v>5.05</v>
      </c>
      <c r="CM346" s="437">
        <f>IF(OR($W346="Pipeline",$W346="Dropped"),"-",IF($AC346="-","-",DAYS360(AB346,AC346,TRUE)/360))</f>
        <v>0.5</v>
      </c>
      <c r="CN346" s="344">
        <f>IF(W346="Closed",IF(AC346="-","-",YEAR(AC346)),"-")</f>
        <v>2005</v>
      </c>
      <c r="CO346" s="344" t="str">
        <f>IF(W346="Closed",IF(OR(BE346="S",BE346="MS",BE346="HS"),"S",IF(OR(BE346="U",BE346="MU",BE346="HU"),"U",IF(OR(BE346="NA",BE346="NR",BE346="NV",BE346="?",BE346="#"),"NR","-"))),"-")</f>
        <v>U</v>
      </c>
      <c r="CP346" s="249">
        <v>4</v>
      </c>
      <c r="CQ346" s="414">
        <v>9</v>
      </c>
      <c r="CR346" s="414">
        <v>4</v>
      </c>
      <c r="CS346" s="414">
        <v>2</v>
      </c>
      <c r="CT346" s="414">
        <v>0</v>
      </c>
      <c r="CU346" s="436">
        <v>0</v>
      </c>
      <c r="CV346" s="432" t="str">
        <f>IF(OR(DC346="-",DC346="",DC346="n/a"),"-",HYPERLINK(DC346,"PAD"))</f>
        <v>PAD</v>
      </c>
      <c r="CW346" s="417" t="str">
        <f>IF(OR(DD346="-",DD346="",DD346="n/a"),"-",HYPERLINK(DD346,"ICR"))</f>
        <v>ICR</v>
      </c>
      <c r="CX346" s="438" t="str">
        <f>IF(OR(DE346="-",DE346="",DE346="n/a"),"-",HYPERLINK(DE346,"IEG"))</f>
        <v>IEG</v>
      </c>
      <c r="CY346" s="687" t="str">
        <f>IF(OR(DF346="-",DF346="",DF346="n/a"),"-",HYPERLINK(DF346,"PPAR"))</f>
        <v>-</v>
      </c>
      <c r="CZ346" s="665" t="str">
        <f>IF(OR(DG346="-",DG346="",DG346="n/a"),"-",HYPERLINK(DG346,"PCR"))</f>
        <v>-</v>
      </c>
      <c r="DA346" s="665" t="str">
        <f>IF(OR(DH346="-",DH346="",DH346="n/a"),"-",HYPERLINK(DH346,"PP"))</f>
        <v>-</v>
      </c>
      <c r="DB346" s="688" t="str">
        <f>IF(OR(DI346="-",DI346="",DI346="n/a"),"-",HYPERLINK(DI346,"TA"))</f>
        <v>-</v>
      </c>
      <c r="DC346" s="897" t="s">
        <v>11492</v>
      </c>
      <c r="DD346" s="897" t="s">
        <v>11493</v>
      </c>
      <c r="DE346" s="897" t="s">
        <v>11494</v>
      </c>
      <c r="DF346" s="897" t="s">
        <v>33</v>
      </c>
      <c r="DG346" s="897" t="s">
        <v>33</v>
      </c>
      <c r="DH346" s="897" t="s">
        <v>33</v>
      </c>
      <c r="DI346" s="897" t="s">
        <v>33</v>
      </c>
      <c r="DJ346" s="734"/>
    </row>
    <row r="347" spans="1:114" ht="14.1" customHeight="1" x14ac:dyDescent="0.25">
      <c r="A347" s="703">
        <f>ROW()-1</f>
        <v>346</v>
      </c>
      <c r="B347" s="717" t="s">
        <v>990</v>
      </c>
      <c r="C347" s="711" t="str">
        <f>HYPERLINK(E347,"OP")</f>
        <v>OP</v>
      </c>
      <c r="D347" s="711" t="str">
        <f>HYPERLINK(F347,"Prj")</f>
        <v>Prj</v>
      </c>
      <c r="E347" s="704" t="s">
        <v>6286</v>
      </c>
      <c r="F347" s="415" t="s">
        <v>6287</v>
      </c>
      <c r="G347" s="414" t="s">
        <v>33</v>
      </c>
      <c r="H347" s="414" t="s">
        <v>33</v>
      </c>
      <c r="I347" s="694" t="s">
        <v>33</v>
      </c>
      <c r="J347" s="686" t="s">
        <v>991</v>
      </c>
      <c r="K347" s="199" t="s">
        <v>33</v>
      </c>
      <c r="L347" s="693" t="s">
        <v>16</v>
      </c>
      <c r="M347" s="696" t="s">
        <v>280</v>
      </c>
      <c r="N347" s="732" t="s">
        <v>18</v>
      </c>
      <c r="O347" s="732" t="s">
        <v>30</v>
      </c>
      <c r="P347" s="1080" t="s">
        <v>1763</v>
      </c>
      <c r="Q347" s="1074" t="s">
        <v>33</v>
      </c>
      <c r="R347" s="698" t="s">
        <v>33</v>
      </c>
      <c r="S347" s="907" t="s">
        <v>3793</v>
      </c>
      <c r="T347" s="908" t="s">
        <v>3703</v>
      </c>
      <c r="U347" s="905" t="s">
        <v>1790</v>
      </c>
      <c r="V347" s="905" t="s">
        <v>10452</v>
      </c>
      <c r="W347" s="1068" t="s">
        <v>1773</v>
      </c>
      <c r="X347" s="1064">
        <v>36332</v>
      </c>
      <c r="Y347" s="1066">
        <v>36657</v>
      </c>
      <c r="Z347" s="1046">
        <v>2000</v>
      </c>
      <c r="AA347" s="1064">
        <v>36759</v>
      </c>
      <c r="AB347" s="1065">
        <v>38352</v>
      </c>
      <c r="AC347" s="1066">
        <v>38352</v>
      </c>
      <c r="AD347" s="638">
        <v>0</v>
      </c>
      <c r="AE347" s="639">
        <v>55</v>
      </c>
      <c r="AF347" s="744">
        <v>0</v>
      </c>
      <c r="AG347" s="690">
        <v>55</v>
      </c>
      <c r="AH347" s="747" t="s">
        <v>33</v>
      </c>
      <c r="AI347" s="744">
        <v>0</v>
      </c>
      <c r="AJ347" s="1099">
        <v>55</v>
      </c>
      <c r="AK347" s="1100">
        <v>57.288896049999998</v>
      </c>
      <c r="AL347" s="646"/>
      <c r="AM347" s="647"/>
      <c r="AN347" s="647">
        <v>2</v>
      </c>
      <c r="AO347" s="647"/>
      <c r="AP347" s="647"/>
      <c r="AQ347" s="648"/>
      <c r="AR347" s="779" t="s">
        <v>4241</v>
      </c>
      <c r="AS347" s="781">
        <f>AT347+AU347</f>
        <v>11.3</v>
      </c>
      <c r="AT347" s="649">
        <v>11.3</v>
      </c>
      <c r="AU347" s="650">
        <v>0</v>
      </c>
      <c r="AV347" s="686" t="s">
        <v>4242</v>
      </c>
      <c r="AW347" s="686" t="s">
        <v>2049</v>
      </c>
      <c r="AX347" s="686" t="s">
        <v>2115</v>
      </c>
      <c r="AY347" s="819">
        <v>38503</v>
      </c>
      <c r="AZ347" s="721" t="s">
        <v>26</v>
      </c>
      <c r="BA347" s="721" t="s">
        <v>26</v>
      </c>
      <c r="BB347" s="625" t="s">
        <v>26</v>
      </c>
      <c r="BC347" s="626" t="s">
        <v>26</v>
      </c>
      <c r="BD347" s="633" t="s">
        <v>33</v>
      </c>
      <c r="BE347" s="625" t="s">
        <v>45</v>
      </c>
      <c r="BF347" s="626" t="s">
        <v>26</v>
      </c>
      <c r="BG347" s="633" t="s">
        <v>26</v>
      </c>
      <c r="BH347" s="905" t="s">
        <v>4503</v>
      </c>
      <c r="BI347" s="903" t="s">
        <v>4703</v>
      </c>
      <c r="BJ347" s="905" t="s">
        <v>4493</v>
      </c>
      <c r="BK347" s="903" t="s">
        <v>4705</v>
      </c>
      <c r="BL347" s="905" t="s">
        <v>4525</v>
      </c>
      <c r="BM347" s="903" t="s">
        <v>10476</v>
      </c>
      <c r="BN347" s="905" t="s">
        <v>4485</v>
      </c>
      <c r="BO347" s="903" t="s">
        <v>10472</v>
      </c>
      <c r="BP347" s="905" t="s">
        <v>13072</v>
      </c>
      <c r="BQ347" s="903" t="s">
        <v>4508</v>
      </c>
      <c r="BR347" s="909">
        <v>65</v>
      </c>
      <c r="BS347" s="903" t="s">
        <v>4509</v>
      </c>
      <c r="BT347" s="909">
        <v>57</v>
      </c>
      <c r="BU347" s="903" t="s">
        <v>4527</v>
      </c>
      <c r="BV347" s="909">
        <v>88</v>
      </c>
      <c r="BW347" s="903" t="s">
        <v>4513</v>
      </c>
      <c r="BX347" s="909">
        <v>61</v>
      </c>
      <c r="BY347" s="903" t="s">
        <v>4524</v>
      </c>
      <c r="BZ347" s="905" t="s">
        <v>0</v>
      </c>
      <c r="CA347" s="903" t="s">
        <v>4492</v>
      </c>
      <c r="CB347" s="340">
        <v>50</v>
      </c>
      <c r="CC347" s="249">
        <f>IF(ISBLANK(AL347),0,1)</f>
        <v>0</v>
      </c>
      <c r="CD347" s="414">
        <f>IF(ISBLANK(AM347),0,1)</f>
        <v>0</v>
      </c>
      <c r="CE347" s="414">
        <f>IF(ISBLANK(AN347),0,1)</f>
        <v>1</v>
      </c>
      <c r="CF347" s="414">
        <f>IF(ISBLANK(AO347),0,1)</f>
        <v>0</v>
      </c>
      <c r="CG347" s="414">
        <f>IF(ISBLANK(AP347),0,1)</f>
        <v>0</v>
      </c>
      <c r="CH347" s="436">
        <f>IF(ISBLANK(AQ347),0,1)</f>
        <v>0</v>
      </c>
      <c r="CI347" s="435">
        <f>IF($W347="Dropped","-",DAYS360(X347,Y347,TRUE)/360)</f>
        <v>0.88888888888888884</v>
      </c>
      <c r="CJ347" s="416">
        <f>IF(OR($W347="Pipeline",$W347="Dropped"),"-",IF(OR($AA347="-",$AA347="n/a"),"-",DAYS360(Y347,AA347,TRUE)/360))</f>
        <v>0.27777777777777779</v>
      </c>
      <c r="CK347" s="416">
        <f>IF(OR($W347="Pipeline",$W347="Dropped"),"-",IF($AC347="-","-",IF(OR($AA347="-",$AA347="n/a"),DAYS360(Y347,AC347,TRUE)/360,DAYS360(AA347,AC347,TRUE)/360)))</f>
        <v>4.3583333333333334</v>
      </c>
      <c r="CL347" s="416">
        <f>IF(OR($W347="Pipeline",$W347="Dropped"),"-",IF($AC347="-","-",DAYS360(X347,AC347,TRUE)/360))</f>
        <v>5.5250000000000004</v>
      </c>
      <c r="CM347" s="437">
        <f>IF(OR($W347="Pipeline",$W347="Dropped"),"-",IF($AC347="-","-",DAYS360(AB347,AC347,TRUE)/360))</f>
        <v>0</v>
      </c>
      <c r="CN347" s="344">
        <f>IF(W347="Closed",IF(AC347="-","-",YEAR(AC347)),"-")</f>
        <v>2004</v>
      </c>
      <c r="CO347" s="344" t="str">
        <f>IF(W347="Closed",IF(OR(BE347="S",BE347="MS",BE347="HS"),"S",IF(OR(BE347="U",BE347="MU",BE347="HU"),"U",IF(OR(BE347="NA",BE347="NR",BE347="NV",BE347="?",BE347="#"),"NR","-"))),"-")</f>
        <v>U</v>
      </c>
      <c r="CP347" s="249">
        <v>1</v>
      </c>
      <c r="CQ347" s="414">
        <v>0</v>
      </c>
      <c r="CR347" s="414">
        <v>4</v>
      </c>
      <c r="CS347" s="414">
        <v>0</v>
      </c>
      <c r="CT347" s="414">
        <v>0</v>
      </c>
      <c r="CU347" s="436">
        <v>0</v>
      </c>
      <c r="CV347" s="432" t="str">
        <f>IF(OR(DC347="-",DC347="",DC347="n/a"),"-",HYPERLINK(DC347,"PAD"))</f>
        <v>PAD</v>
      </c>
      <c r="CW347" s="417" t="str">
        <f>IF(OR(DD347="-",DD347="",DD347="n/a"),"-",HYPERLINK(DD347,"ICR"))</f>
        <v>ICR</v>
      </c>
      <c r="CX347" s="438" t="str">
        <f>IF(OR(DE347="-",DE347="",DE347="n/a"),"-",HYPERLINK(DE347,"IEG"))</f>
        <v>IEG</v>
      </c>
      <c r="CY347" s="687" t="str">
        <f>IF(OR(DF347="-",DF347="",DF347="n/a"),"-",HYPERLINK(DF347,"PPAR"))</f>
        <v>PPAR</v>
      </c>
      <c r="CZ347" s="665" t="str">
        <f>IF(OR(DG347="-",DG347="",DG347="n/a"),"-",HYPERLINK(DG347,"PCR"))</f>
        <v>-</v>
      </c>
      <c r="DA347" s="665" t="str">
        <f>IF(OR(DH347="-",DH347="",DH347="n/a"),"-",HYPERLINK(DH347,"PP"))</f>
        <v>-</v>
      </c>
      <c r="DB347" s="688" t="str">
        <f>IF(OR(DI347="-",DI347="",DI347="n/a"),"-",HYPERLINK(DI347,"TA"))</f>
        <v>-</v>
      </c>
      <c r="DC347" s="897" t="s">
        <v>11495</v>
      </c>
      <c r="DD347" s="897" t="s">
        <v>11496</v>
      </c>
      <c r="DE347" s="897" t="s">
        <v>11497</v>
      </c>
      <c r="DF347" s="897" t="s">
        <v>11498</v>
      </c>
      <c r="DG347" s="897" t="s">
        <v>33</v>
      </c>
      <c r="DH347" s="897" t="s">
        <v>33</v>
      </c>
      <c r="DI347" s="897" t="s">
        <v>33</v>
      </c>
      <c r="DJ347" s="734"/>
    </row>
    <row r="348" spans="1:114" ht="14.1" customHeight="1" x14ac:dyDescent="0.25">
      <c r="A348" s="702">
        <f>ROW()-1</f>
        <v>347</v>
      </c>
      <c r="B348" s="713" t="s">
        <v>9422</v>
      </c>
      <c r="C348" s="711" t="str">
        <f>HYPERLINK(E348,"OP")</f>
        <v>OP</v>
      </c>
      <c r="D348" s="711" t="str">
        <f>HYPERLINK(F348,"Prj")</f>
        <v>Prj</v>
      </c>
      <c r="E348" s="705" t="s">
        <v>9760</v>
      </c>
      <c r="F348" s="424" t="s">
        <v>9761</v>
      </c>
      <c r="G348" s="414" t="s">
        <v>33</v>
      </c>
      <c r="H348" s="414" t="s">
        <v>33</v>
      </c>
      <c r="I348" s="694" t="s">
        <v>33</v>
      </c>
      <c r="J348" s="695" t="s">
        <v>9596</v>
      </c>
      <c r="K348" s="727" t="s">
        <v>33</v>
      </c>
      <c r="L348" s="735" t="s">
        <v>245</v>
      </c>
      <c r="M348" s="695" t="s">
        <v>255</v>
      </c>
      <c r="N348" s="735" t="s">
        <v>18</v>
      </c>
      <c r="O348" s="735" t="s">
        <v>30</v>
      </c>
      <c r="P348" s="1080" t="s">
        <v>1761</v>
      </c>
      <c r="Q348" s="1074" t="s">
        <v>33</v>
      </c>
      <c r="R348" s="698" t="s">
        <v>33</v>
      </c>
      <c r="S348" s="1041" t="s">
        <v>33</v>
      </c>
      <c r="T348" s="908" t="s">
        <v>9597</v>
      </c>
      <c r="U348" s="905" t="s">
        <v>731</v>
      </c>
      <c r="V348" s="905" t="s">
        <v>1774</v>
      </c>
      <c r="W348" s="1068" t="s">
        <v>1773</v>
      </c>
      <c r="X348" s="1064">
        <v>36798</v>
      </c>
      <c r="Y348" s="1066">
        <v>37063</v>
      </c>
      <c r="Z348" s="1046">
        <v>2001</v>
      </c>
      <c r="AA348" s="1064">
        <v>37144</v>
      </c>
      <c r="AB348" s="1065">
        <v>39172</v>
      </c>
      <c r="AC348" s="1066">
        <v>39903</v>
      </c>
      <c r="AD348" s="638">
        <v>0</v>
      </c>
      <c r="AE348" s="745">
        <v>100.4</v>
      </c>
      <c r="AF348" s="744">
        <v>0</v>
      </c>
      <c r="AG348" s="690">
        <v>100.4</v>
      </c>
      <c r="AH348" s="747">
        <v>14.3</v>
      </c>
      <c r="AI348" s="744">
        <v>0</v>
      </c>
      <c r="AJ348" s="1103">
        <v>80.343638240000004</v>
      </c>
      <c r="AK348" s="1104">
        <v>87.289865180000007</v>
      </c>
      <c r="AL348" s="646"/>
      <c r="AM348" s="647"/>
      <c r="AN348" s="647">
        <v>11</v>
      </c>
      <c r="AO348" s="647"/>
      <c r="AP348" s="647"/>
      <c r="AQ348" s="648"/>
      <c r="AR348" s="778" t="s">
        <v>4461</v>
      </c>
      <c r="AS348" s="649">
        <v>9.1</v>
      </c>
      <c r="AT348" s="649">
        <v>9.1</v>
      </c>
      <c r="AU348" s="650">
        <v>0</v>
      </c>
      <c r="AV348" s="686" t="s">
        <v>9476</v>
      </c>
      <c r="AW348" s="695" t="s">
        <v>3577</v>
      </c>
      <c r="AX348" s="695" t="s">
        <v>9598</v>
      </c>
      <c r="AY348" s="822">
        <v>39803</v>
      </c>
      <c r="AZ348" s="735" t="s">
        <v>26</v>
      </c>
      <c r="BA348" s="735" t="s">
        <v>26</v>
      </c>
      <c r="BB348" s="843" t="s">
        <v>26</v>
      </c>
      <c r="BC348" s="844" t="s">
        <v>26</v>
      </c>
      <c r="BD348" s="845" t="s">
        <v>26</v>
      </c>
      <c r="BE348" s="843" t="s">
        <v>26</v>
      </c>
      <c r="BF348" s="844" t="s">
        <v>22</v>
      </c>
      <c r="BG348" s="845" t="s">
        <v>26</v>
      </c>
      <c r="BH348" s="905" t="s">
        <v>4580</v>
      </c>
      <c r="BI348" s="903" t="s">
        <v>10478</v>
      </c>
      <c r="BJ348" s="905" t="s">
        <v>13077</v>
      </c>
      <c r="BK348" s="903" t="s">
        <v>9680</v>
      </c>
      <c r="BL348" s="905" t="s">
        <v>4634</v>
      </c>
      <c r="BM348" s="903" t="s">
        <v>4635</v>
      </c>
      <c r="BN348" s="905" t="s">
        <v>4549</v>
      </c>
      <c r="BO348" s="903" t="s">
        <v>10481</v>
      </c>
      <c r="BP348" s="905" t="s">
        <v>4525</v>
      </c>
      <c r="BQ348" s="903" t="s">
        <v>10476</v>
      </c>
      <c r="BR348" s="909">
        <v>85</v>
      </c>
      <c r="BS348" s="903" t="s">
        <v>4601</v>
      </c>
      <c r="BT348" s="909">
        <v>57</v>
      </c>
      <c r="BU348" s="903" t="s">
        <v>4527</v>
      </c>
      <c r="BV348" s="909">
        <v>76</v>
      </c>
      <c r="BW348" s="903" t="s">
        <v>4593</v>
      </c>
      <c r="BX348" s="909">
        <v>82</v>
      </c>
      <c r="BY348" s="903" t="s">
        <v>4613</v>
      </c>
      <c r="BZ348" s="905" t="s">
        <v>0</v>
      </c>
      <c r="CA348" s="903" t="s">
        <v>4492</v>
      </c>
      <c r="CB348" s="340">
        <v>10</v>
      </c>
      <c r="CC348" s="249">
        <f>IF(ISBLANK(AL348),0,1)</f>
        <v>0</v>
      </c>
      <c r="CD348" s="414">
        <f>IF(ISBLANK(AM348),0,1)</f>
        <v>0</v>
      </c>
      <c r="CE348" s="414">
        <f>IF(ISBLANK(AN348),0,1)</f>
        <v>1</v>
      </c>
      <c r="CF348" s="414">
        <f>IF(ISBLANK(AO348),0,1)</f>
        <v>0</v>
      </c>
      <c r="CG348" s="414">
        <f>IF(ISBLANK(AP348),0,1)</f>
        <v>0</v>
      </c>
      <c r="CH348" s="436">
        <f>IF(ISBLANK(AQ348),0,1)</f>
        <v>0</v>
      </c>
      <c r="CI348" s="435">
        <f>IF($W348="Dropped","-",DAYS360(X348,Y348,TRUE)/360)</f>
        <v>0.72777777777777775</v>
      </c>
      <c r="CJ348" s="416">
        <f>IF(OR($W348="Pipeline",$W348="Dropped"),"-",IF(OR($AA348="-",$AA348="n/a"),"-",DAYS360(Y348,AA348,TRUE)/360))</f>
        <v>0.21944444444444444</v>
      </c>
      <c r="CK348" s="416">
        <f>IF(OR($W348="Pipeline",$W348="Dropped"),"-",IF($AC348="-","-",IF(OR($AA348="-",$AA348="n/a"),DAYS360(Y348,AC348,TRUE)/360,DAYS360(AA348,AC348,TRUE)/360)))</f>
        <v>7.5555555555555554</v>
      </c>
      <c r="CL348" s="416">
        <f>IF(OR($W348="Pipeline",$W348="Dropped"),"-",IF($AC348="-","-",DAYS360(X348,AC348,TRUE)/360))</f>
        <v>8.5027777777777782</v>
      </c>
      <c r="CM348" s="437">
        <f>IF(OR($W348="Pipeline",$W348="Dropped"),"-",IF($AC348="-","-",DAYS360(AB348,AC348,TRUE)/360))</f>
        <v>2</v>
      </c>
      <c r="CN348" s="344">
        <f>IF(W348="Closed",IF(AC348="-","-",YEAR(AC348)),"-")</f>
        <v>2009</v>
      </c>
      <c r="CO348" s="344" t="str">
        <f>IF(W348="Closed",IF(OR(BE348="S",BE348="MS",BE348="HS"),"S",IF(OR(BE348="U",BE348="MU",BE348="HU"),"U",IF(OR(BE348="NA",BE348="NR",BE348="NV",BE348="?",BE348="#"),"NR","-"))),"-")</f>
        <v>S</v>
      </c>
      <c r="CP348" s="249">
        <v>5</v>
      </c>
      <c r="CQ348" s="414">
        <v>4</v>
      </c>
      <c r="CR348" s="414">
        <v>5</v>
      </c>
      <c r="CS348" s="414">
        <v>2</v>
      </c>
      <c r="CT348" s="414">
        <v>0</v>
      </c>
      <c r="CU348" s="436">
        <v>0</v>
      </c>
      <c r="CV348" s="432" t="str">
        <f>IF(OR(DC348="-",DC348="",DC348="n/a"),"-",HYPERLINK(DC348,"PAD"))</f>
        <v>PAD</v>
      </c>
      <c r="CW348" s="417" t="str">
        <f>IF(OR(DD348="-",DD348="",DD348="n/a"),"-",HYPERLINK(DD348,"ICR"))</f>
        <v>ICR</v>
      </c>
      <c r="CX348" s="438" t="str">
        <f>IF(OR(DE348="-",DE348="",DE348="n/a"),"-",HYPERLINK(DE348,"IEG"))</f>
        <v>IEG</v>
      </c>
      <c r="CY348" s="687" t="str">
        <f>IF(OR(DF348="-",DF348="",DF348="n/a"),"-",HYPERLINK(DF348,"PPAR"))</f>
        <v>PPAR</v>
      </c>
      <c r="CZ348" s="665" t="str">
        <f>IF(OR(DG348="-",DG348="",DG348="n/a"),"-",HYPERLINK(DG348,"PCR"))</f>
        <v>-</v>
      </c>
      <c r="DA348" s="665" t="str">
        <f>IF(OR(DH348="-",DH348="",DH348="n/a"),"-",HYPERLINK(DH348,"PP"))</f>
        <v>-</v>
      </c>
      <c r="DB348" s="688" t="str">
        <f>IF(OR(DI348="-",DI348="",DI348="n/a"),"-",HYPERLINK(DI348,"TA"))</f>
        <v>-</v>
      </c>
      <c r="DC348" s="897" t="s">
        <v>11499</v>
      </c>
      <c r="DD348" s="897" t="s">
        <v>11500</v>
      </c>
      <c r="DE348" s="897" t="s">
        <v>11501</v>
      </c>
      <c r="DF348" s="897" t="s">
        <v>11502</v>
      </c>
      <c r="DG348" s="897" t="s">
        <v>33</v>
      </c>
      <c r="DH348" s="897" t="s">
        <v>33</v>
      </c>
      <c r="DI348" s="897" t="s">
        <v>33</v>
      </c>
      <c r="DJ348" s="806"/>
    </row>
    <row r="349" spans="1:114" ht="14.1" customHeight="1" x14ac:dyDescent="0.25">
      <c r="A349" s="702">
        <f>ROW()-1</f>
        <v>348</v>
      </c>
      <c r="B349" s="713" t="s">
        <v>8388</v>
      </c>
      <c r="C349" s="716" t="str">
        <f>HYPERLINK(E349,"OP")</f>
        <v>OP</v>
      </c>
      <c r="D349" s="716" t="str">
        <f>HYPERLINK(F349,"Prj")</f>
        <v>Prj</v>
      </c>
      <c r="E349" s="631" t="s">
        <v>8919</v>
      </c>
      <c r="F349" s="413" t="s">
        <v>8920</v>
      </c>
      <c r="G349" s="414" t="s">
        <v>33</v>
      </c>
      <c r="H349" s="414" t="s">
        <v>33</v>
      </c>
      <c r="I349" s="694" t="s">
        <v>33</v>
      </c>
      <c r="J349" s="700" t="s">
        <v>8389</v>
      </c>
      <c r="K349" s="730" t="s">
        <v>33</v>
      </c>
      <c r="L349" s="739" t="s">
        <v>16</v>
      </c>
      <c r="M349" s="700" t="s">
        <v>608</v>
      </c>
      <c r="N349" s="739" t="s">
        <v>18</v>
      </c>
      <c r="O349" s="739" t="s">
        <v>54</v>
      </c>
      <c r="P349" s="1080" t="s">
        <v>1742</v>
      </c>
      <c r="Q349" s="1074" t="s">
        <v>33</v>
      </c>
      <c r="R349" s="698" t="s">
        <v>33</v>
      </c>
      <c r="S349" s="1041" t="s">
        <v>33</v>
      </c>
      <c r="T349" s="908" t="s">
        <v>3700</v>
      </c>
      <c r="U349" s="905" t="s">
        <v>581</v>
      </c>
      <c r="V349" s="905" t="s">
        <v>1417</v>
      </c>
      <c r="W349" s="1068" t="s">
        <v>1773</v>
      </c>
      <c r="X349" s="1064">
        <v>36312</v>
      </c>
      <c r="Y349" s="1066">
        <v>36466</v>
      </c>
      <c r="Z349" s="1046">
        <v>2000</v>
      </c>
      <c r="AA349" s="1064">
        <v>36629</v>
      </c>
      <c r="AB349" s="1065">
        <v>37072</v>
      </c>
      <c r="AC349" s="1066">
        <v>38168</v>
      </c>
      <c r="AD349" s="1053">
        <v>0</v>
      </c>
      <c r="AE349" s="750">
        <v>10.15</v>
      </c>
      <c r="AF349" s="744">
        <v>0</v>
      </c>
      <c r="AG349" s="690">
        <v>10.15</v>
      </c>
      <c r="AH349" s="747" t="s">
        <v>33</v>
      </c>
      <c r="AI349" s="744">
        <v>0</v>
      </c>
      <c r="AJ349" s="1107">
        <v>10.15</v>
      </c>
      <c r="AK349" s="1108">
        <v>8.8297096499999999</v>
      </c>
      <c r="AL349" s="1085"/>
      <c r="AM349" s="632" t="s">
        <v>9322</v>
      </c>
      <c r="AN349" s="632">
        <v>3</v>
      </c>
      <c r="AO349" s="632"/>
      <c r="AP349" s="632"/>
      <c r="AQ349" s="757"/>
      <c r="AR349" s="778" t="s">
        <v>9323</v>
      </c>
      <c r="AS349" s="792">
        <f>AT349+AU349</f>
        <v>3.3</v>
      </c>
      <c r="AT349" s="781">
        <v>3.3</v>
      </c>
      <c r="AU349" s="782">
        <v>0</v>
      </c>
      <c r="AV349" s="734" t="s">
        <v>9324</v>
      </c>
      <c r="AW349" s="700" t="s">
        <v>7647</v>
      </c>
      <c r="AX349" s="700" t="s">
        <v>7463</v>
      </c>
      <c r="AY349" s="829" t="s">
        <v>33</v>
      </c>
      <c r="AZ349" s="739"/>
      <c r="BA349" s="739"/>
      <c r="BB349" s="847" t="s">
        <v>26</v>
      </c>
      <c r="BC349" s="848" t="s">
        <v>26</v>
      </c>
      <c r="BD349" s="846" t="s">
        <v>33</v>
      </c>
      <c r="BE349" s="847" t="s">
        <v>22</v>
      </c>
      <c r="BF349" s="848" t="s">
        <v>26</v>
      </c>
      <c r="BG349" s="849" t="s">
        <v>112</v>
      </c>
      <c r="BH349" s="905" t="s">
        <v>4485</v>
      </c>
      <c r="BI349" s="903" t="s">
        <v>10472</v>
      </c>
      <c r="BJ349" s="905" t="s">
        <v>4549</v>
      </c>
      <c r="BK349" s="903" t="s">
        <v>10481</v>
      </c>
      <c r="BL349" s="905" t="s">
        <v>13072</v>
      </c>
      <c r="BM349" s="903" t="s">
        <v>4508</v>
      </c>
      <c r="BN349" s="905" t="s">
        <v>0</v>
      </c>
      <c r="BO349" s="903" t="s">
        <v>0</v>
      </c>
      <c r="BP349" s="905" t="s">
        <v>0</v>
      </c>
      <c r="BQ349" s="903" t="s">
        <v>0</v>
      </c>
      <c r="BR349" s="909">
        <v>48</v>
      </c>
      <c r="BS349" s="903" t="s">
        <v>4533</v>
      </c>
      <c r="BT349" s="905" t="s">
        <v>0</v>
      </c>
      <c r="BU349" s="903" t="s">
        <v>4492</v>
      </c>
      <c r="BV349" s="905" t="s">
        <v>0</v>
      </c>
      <c r="BW349" s="903" t="s">
        <v>4492</v>
      </c>
      <c r="BX349" s="905" t="s">
        <v>0</v>
      </c>
      <c r="BY349" s="903" t="s">
        <v>4492</v>
      </c>
      <c r="BZ349" s="905" t="s">
        <v>0</v>
      </c>
      <c r="CA349" s="903" t="s">
        <v>4492</v>
      </c>
      <c r="CB349" s="340">
        <v>50</v>
      </c>
      <c r="CC349" s="249">
        <f>IF(ISBLANK(AL349),0,1)</f>
        <v>0</v>
      </c>
      <c r="CD349" s="414">
        <f>IF(ISBLANK(AM349),0,1)</f>
        <v>1</v>
      </c>
      <c r="CE349" s="414">
        <f>IF(ISBLANK(AN349),0,1)</f>
        <v>1</v>
      </c>
      <c r="CF349" s="414">
        <f>IF(ISBLANK(AO349),0,1)</f>
        <v>0</v>
      </c>
      <c r="CG349" s="414">
        <f>IF(ISBLANK(AP349),0,1)</f>
        <v>0</v>
      </c>
      <c r="CH349" s="436">
        <f>IF(ISBLANK(AQ349),0,1)</f>
        <v>0</v>
      </c>
      <c r="CI349" s="435">
        <f>IF($W349="Dropped","-",DAYS360(X349,Y349,TRUE)/360)</f>
        <v>0.41944444444444445</v>
      </c>
      <c r="CJ349" s="416">
        <f>IF(OR($W349="Pipeline",$W349="Dropped"),"-",IF(OR($AA349="-",$AA349="n/a"),"-",DAYS360(Y349,AA349,TRUE)/360))</f>
        <v>0.44722222222222224</v>
      </c>
      <c r="CK349" s="416">
        <f>IF(OR($W349="Pipeline",$W349="Dropped"),"-",IF($AC349="-","-",IF(OR($AA349="-",$AA349="n/a"),DAYS360(Y349,AC349,TRUE)/360,DAYS360(AA349,AC349,TRUE)/360)))</f>
        <v>4.2138888888888886</v>
      </c>
      <c r="CL349" s="416">
        <f>IF(OR($W349="Pipeline",$W349="Dropped"),"-",IF($AC349="-","-",DAYS360(X349,AC349,TRUE)/360))</f>
        <v>5.0805555555555557</v>
      </c>
      <c r="CM349" s="437">
        <f>IF(OR($W349="Pipeline",$W349="Dropped"),"-",IF($AC349="-","-",DAYS360(AB349,AC349,TRUE)/360))</f>
        <v>3</v>
      </c>
      <c r="CN349" s="344">
        <f>IF(W349="Closed",IF(AC349="-","-",YEAR(AC349)),"-")</f>
        <v>2004</v>
      </c>
      <c r="CO349" s="344" t="str">
        <f>IF(W349="Closed",IF(OR(BE349="S",BE349="MS",BE349="HS"),"S",IF(OR(BE349="U",BE349="MU",BE349="HU"),"U",IF(OR(BE349="NA",BE349="NR",BE349="NV",BE349="?",BE349="#"),"NR","-"))),"-")</f>
        <v>S</v>
      </c>
      <c r="CP349" s="249">
        <v>4</v>
      </c>
      <c r="CQ349" s="414">
        <v>4</v>
      </c>
      <c r="CR349" s="414">
        <v>1</v>
      </c>
      <c r="CS349" s="414">
        <v>2</v>
      </c>
      <c r="CT349" s="414">
        <v>0</v>
      </c>
      <c r="CU349" s="436">
        <v>0</v>
      </c>
      <c r="CV349" s="432" t="str">
        <f>IF(OR(DC349="-",DC349="",DC349="n/a"),"-",HYPERLINK(DC349,"PAD"))</f>
        <v>PAD</v>
      </c>
      <c r="CW349" s="417" t="str">
        <f>IF(OR(DD349="-",DD349="",DD349="n/a"),"-",HYPERLINK(DD349,"ICR"))</f>
        <v>ICR</v>
      </c>
      <c r="CX349" s="438" t="str">
        <f>IF(OR(DE349="-",DE349="",DE349="n/a"),"-",HYPERLINK(DE349,"IEG"))</f>
        <v>IEG</v>
      </c>
      <c r="CY349" s="687" t="str">
        <f>IF(OR(DF349="-",DF349="",DF349="n/a"),"-",HYPERLINK(DF349,"PPAR"))</f>
        <v>-</v>
      </c>
      <c r="CZ349" s="665" t="str">
        <f>IF(OR(DG349="-",DG349="",DG349="n/a"),"-",HYPERLINK(DG349,"PCR"))</f>
        <v>-</v>
      </c>
      <c r="DA349" s="665" t="str">
        <f>IF(OR(DH349="-",DH349="",DH349="n/a"),"-",HYPERLINK(DH349,"PP"))</f>
        <v>-</v>
      </c>
      <c r="DB349" s="688" t="str">
        <f>IF(OR(DI349="-",DI349="",DI349="n/a"),"-",HYPERLINK(DI349,"TA"))</f>
        <v>-</v>
      </c>
      <c r="DC349" s="897" t="s">
        <v>11503</v>
      </c>
      <c r="DD349" s="897" t="s">
        <v>11504</v>
      </c>
      <c r="DE349" s="897" t="s">
        <v>11505</v>
      </c>
      <c r="DF349" s="897" t="s">
        <v>33</v>
      </c>
      <c r="DG349" s="897" t="s">
        <v>33</v>
      </c>
      <c r="DH349" s="897" t="s">
        <v>33</v>
      </c>
      <c r="DI349" s="897" t="s">
        <v>33</v>
      </c>
      <c r="DJ349" s="734"/>
    </row>
    <row r="350" spans="1:114" ht="14.1" customHeight="1" x14ac:dyDescent="0.25">
      <c r="A350" s="703">
        <f>ROW()-1</f>
        <v>349</v>
      </c>
      <c r="B350" s="713" t="s">
        <v>7719</v>
      </c>
      <c r="C350" s="711" t="str">
        <f>HYPERLINK(E350,"OP")</f>
        <v>OP</v>
      </c>
      <c r="D350" s="711" t="str">
        <f>HYPERLINK(F350,"Prj")</f>
        <v>Prj</v>
      </c>
      <c r="E350" s="631" t="s">
        <v>8527</v>
      </c>
      <c r="F350" s="413" t="s">
        <v>8528</v>
      </c>
      <c r="G350" s="414" t="s">
        <v>33</v>
      </c>
      <c r="H350" s="414" t="s">
        <v>33</v>
      </c>
      <c r="I350" s="694" t="s">
        <v>33</v>
      </c>
      <c r="J350" s="697" t="s">
        <v>7720</v>
      </c>
      <c r="K350" s="727" t="s">
        <v>33</v>
      </c>
      <c r="L350" s="736" t="s">
        <v>245</v>
      </c>
      <c r="M350" s="697" t="s">
        <v>255</v>
      </c>
      <c r="N350" s="736" t="s">
        <v>18</v>
      </c>
      <c r="O350" s="736" t="s">
        <v>30</v>
      </c>
      <c r="P350" s="1080" t="s">
        <v>36</v>
      </c>
      <c r="Q350" s="1074" t="s">
        <v>33</v>
      </c>
      <c r="R350" s="698" t="s">
        <v>33</v>
      </c>
      <c r="S350" s="1041" t="s">
        <v>33</v>
      </c>
      <c r="T350" s="908" t="s">
        <v>7721</v>
      </c>
      <c r="U350" s="905" t="s">
        <v>731</v>
      </c>
      <c r="V350" s="905" t="s">
        <v>1415</v>
      </c>
      <c r="W350" s="1068" t="s">
        <v>1773</v>
      </c>
      <c r="X350" s="1064">
        <v>36699</v>
      </c>
      <c r="Y350" s="1066">
        <v>36977</v>
      </c>
      <c r="Z350" s="1046">
        <v>2001</v>
      </c>
      <c r="AA350" s="1064">
        <v>37131</v>
      </c>
      <c r="AB350" s="1065">
        <v>38352</v>
      </c>
      <c r="AC350" s="1066">
        <v>38352</v>
      </c>
      <c r="AD350" s="1049">
        <v>0</v>
      </c>
      <c r="AE350" s="746">
        <v>30</v>
      </c>
      <c r="AF350" s="744">
        <v>0</v>
      </c>
      <c r="AG350" s="690">
        <v>30</v>
      </c>
      <c r="AH350" s="747">
        <v>12.2</v>
      </c>
      <c r="AI350" s="744">
        <v>0</v>
      </c>
      <c r="AJ350" s="1101">
        <v>29.99177263</v>
      </c>
      <c r="AK350" s="1102">
        <v>32.118313780000001</v>
      </c>
      <c r="AL350" s="1085"/>
      <c r="AM350" s="632"/>
      <c r="AN350" s="632">
        <v>3</v>
      </c>
      <c r="AO350" s="632"/>
      <c r="AP350" s="632"/>
      <c r="AQ350" s="757"/>
      <c r="AR350" s="778" t="s">
        <v>9231</v>
      </c>
      <c r="AS350" s="784">
        <f>AT350+AU350</f>
        <v>2.37</v>
      </c>
      <c r="AT350" s="784">
        <v>2.37</v>
      </c>
      <c r="AU350" s="785">
        <v>0</v>
      </c>
      <c r="AV350" s="734" t="s">
        <v>9232</v>
      </c>
      <c r="AW350" s="697" t="s">
        <v>3577</v>
      </c>
      <c r="AX350" s="697" t="s">
        <v>3577</v>
      </c>
      <c r="AY350" s="823" t="s">
        <v>33</v>
      </c>
      <c r="AZ350" s="736"/>
      <c r="BA350" s="736"/>
      <c r="BB350" s="840" t="s">
        <v>26</v>
      </c>
      <c r="BC350" s="841" t="s">
        <v>26</v>
      </c>
      <c r="BD350" s="846" t="s">
        <v>33</v>
      </c>
      <c r="BE350" s="840" t="s">
        <v>26</v>
      </c>
      <c r="BF350" s="841" t="s">
        <v>26</v>
      </c>
      <c r="BG350" s="842" t="s">
        <v>26</v>
      </c>
      <c r="BH350" s="905" t="s">
        <v>13072</v>
      </c>
      <c r="BI350" s="903" t="s">
        <v>4508</v>
      </c>
      <c r="BJ350" s="905" t="s">
        <v>13077</v>
      </c>
      <c r="BK350" s="903" t="s">
        <v>9680</v>
      </c>
      <c r="BL350" s="905" t="s">
        <v>4485</v>
      </c>
      <c r="BM350" s="903" t="s">
        <v>10472</v>
      </c>
      <c r="BN350" s="905" t="s">
        <v>4525</v>
      </c>
      <c r="BO350" s="903" t="s">
        <v>10476</v>
      </c>
      <c r="BP350" s="905" t="s">
        <v>0</v>
      </c>
      <c r="BQ350" s="903" t="s">
        <v>0</v>
      </c>
      <c r="BR350" s="909">
        <v>64</v>
      </c>
      <c r="BS350" s="903" t="s">
        <v>4625</v>
      </c>
      <c r="BT350" s="909">
        <v>57</v>
      </c>
      <c r="BU350" s="903" t="s">
        <v>4527</v>
      </c>
      <c r="BV350" s="909">
        <v>59</v>
      </c>
      <c r="BW350" s="903" t="s">
        <v>4510</v>
      </c>
      <c r="BX350" s="909">
        <v>60</v>
      </c>
      <c r="BY350" s="903" t="s">
        <v>4531</v>
      </c>
      <c r="BZ350" s="909">
        <v>26</v>
      </c>
      <c r="CA350" s="903" t="s">
        <v>4517</v>
      </c>
      <c r="CB350" s="340">
        <v>10</v>
      </c>
      <c r="CC350" s="249">
        <f>IF(ISBLANK(AL350),0,1)</f>
        <v>0</v>
      </c>
      <c r="CD350" s="414">
        <f>IF(ISBLANK(AM350),0,1)</f>
        <v>0</v>
      </c>
      <c r="CE350" s="414">
        <f>IF(ISBLANK(AN350),0,1)</f>
        <v>1</v>
      </c>
      <c r="CF350" s="414">
        <f>IF(ISBLANK(AO350),0,1)</f>
        <v>0</v>
      </c>
      <c r="CG350" s="414">
        <f>IF(ISBLANK(AP350),0,1)</f>
        <v>0</v>
      </c>
      <c r="CH350" s="436">
        <f>IF(ISBLANK(AQ350),0,1)</f>
        <v>0</v>
      </c>
      <c r="CI350" s="435">
        <f>IF($W350="Dropped","-",DAYS360(X350,Y350,TRUE)/360)</f>
        <v>0.76388888888888884</v>
      </c>
      <c r="CJ350" s="416">
        <f>IF(OR($W350="Pipeline",$W350="Dropped"),"-",IF(OR($AA350="-",$AA350="n/a"),"-",DAYS360(Y350,AA350,TRUE)/360))</f>
        <v>0.41944444444444445</v>
      </c>
      <c r="CK350" s="416">
        <f>IF(OR($W350="Pipeline",$W350="Dropped"),"-",IF($AC350="-","-",IF(OR($AA350="-",$AA350="n/a"),DAYS360(Y350,AC350,TRUE)/360,DAYS360(AA350,AC350,TRUE)/360)))</f>
        <v>3.338888888888889</v>
      </c>
      <c r="CL350" s="416">
        <f>IF(OR($W350="Pipeline",$W350="Dropped"),"-",IF($AC350="-","-",DAYS360(X350,AC350,TRUE)/360))</f>
        <v>4.5222222222222221</v>
      </c>
      <c r="CM350" s="437">
        <f>IF(OR($W350="Pipeline",$W350="Dropped"),"-",IF($AC350="-","-",DAYS360(AB350,AC350,TRUE)/360))</f>
        <v>0</v>
      </c>
      <c r="CN350" s="344">
        <f>IF(W350="Closed",IF(AC350="-","-",YEAR(AC350)),"-")</f>
        <v>2004</v>
      </c>
      <c r="CO350" s="344" t="str">
        <f>IF(W350="Closed",IF(OR(BE350="S",BE350="MS",BE350="HS"),"S",IF(OR(BE350="U",BE350="MU",BE350="HU"),"U",IF(OR(BE350="NA",BE350="NR",BE350="NV",BE350="?",BE350="#"),"NR","-"))),"-")</f>
        <v>S</v>
      </c>
      <c r="CP350" s="249">
        <v>1</v>
      </c>
      <c r="CQ350" s="414">
        <v>1</v>
      </c>
      <c r="CR350" s="414">
        <v>5</v>
      </c>
      <c r="CS350" s="414">
        <v>0</v>
      </c>
      <c r="CT350" s="414">
        <v>0</v>
      </c>
      <c r="CU350" s="436">
        <v>0</v>
      </c>
      <c r="CV350" s="432" t="str">
        <f>IF(OR(DC350="-",DC350="",DC350="n/a"),"-",HYPERLINK(DC350,"PAD"))</f>
        <v>PAD</v>
      </c>
      <c r="CW350" s="417" t="str">
        <f>IF(OR(DD350="-",DD350="",DD350="n/a"),"-",HYPERLINK(DD350,"ICR"))</f>
        <v>ICR</v>
      </c>
      <c r="CX350" s="438" t="str">
        <f>IF(OR(DE350="-",DE350="",DE350="n/a"),"-",HYPERLINK(DE350,"IEG"))</f>
        <v>IEG</v>
      </c>
      <c r="CY350" s="687" t="str">
        <f>IF(OR(DF350="-",DF350="",DF350="n/a"),"-",HYPERLINK(DF350,"PPAR"))</f>
        <v>-</v>
      </c>
      <c r="CZ350" s="665" t="str">
        <f>IF(OR(DG350="-",DG350="",DG350="n/a"),"-",HYPERLINK(DG350,"PCR"))</f>
        <v>-</v>
      </c>
      <c r="DA350" s="665" t="str">
        <f>IF(OR(DH350="-",DH350="",DH350="n/a"),"-",HYPERLINK(DH350,"PP"))</f>
        <v>-</v>
      </c>
      <c r="DB350" s="688" t="str">
        <f>IF(OR(DI350="-",DI350="",DI350="n/a"),"-",HYPERLINK(DI350,"TA"))</f>
        <v>-</v>
      </c>
      <c r="DC350" s="897" t="s">
        <v>11506</v>
      </c>
      <c r="DD350" s="897" t="s">
        <v>11507</v>
      </c>
      <c r="DE350" s="897" t="s">
        <v>11508</v>
      </c>
      <c r="DF350" s="897" t="s">
        <v>33</v>
      </c>
      <c r="DG350" s="897" t="s">
        <v>33</v>
      </c>
      <c r="DH350" s="897" t="s">
        <v>33</v>
      </c>
      <c r="DI350" s="897" t="s">
        <v>33</v>
      </c>
      <c r="DJ350" s="806"/>
    </row>
    <row r="351" spans="1:114" ht="14.1" customHeight="1" x14ac:dyDescent="0.25">
      <c r="A351" s="702">
        <f>ROW()-1</f>
        <v>350</v>
      </c>
      <c r="B351" s="717" t="s">
        <v>822</v>
      </c>
      <c r="C351" s="711" t="str">
        <f>HYPERLINK(E351,"OP")</f>
        <v>OP</v>
      </c>
      <c r="D351" s="711" t="str">
        <f>HYPERLINK(F351,"Prj")</f>
        <v>Prj</v>
      </c>
      <c r="E351" s="704" t="s">
        <v>6288</v>
      </c>
      <c r="F351" s="415" t="s">
        <v>6289</v>
      </c>
      <c r="G351" s="414" t="s">
        <v>33</v>
      </c>
      <c r="H351" s="414" t="s">
        <v>33</v>
      </c>
      <c r="I351" s="694" t="s">
        <v>33</v>
      </c>
      <c r="J351" s="686" t="s">
        <v>823</v>
      </c>
      <c r="K351" s="199" t="s">
        <v>33</v>
      </c>
      <c r="L351" s="693" t="s">
        <v>193</v>
      </c>
      <c r="M351" s="696" t="s">
        <v>369</v>
      </c>
      <c r="N351" s="732" t="s">
        <v>18</v>
      </c>
      <c r="O351" s="732" t="s">
        <v>30</v>
      </c>
      <c r="P351" s="1080" t="s">
        <v>1763</v>
      </c>
      <c r="Q351" s="1074" t="s">
        <v>33</v>
      </c>
      <c r="R351" s="698" t="s">
        <v>3888</v>
      </c>
      <c r="S351" s="907" t="s">
        <v>3574</v>
      </c>
      <c r="T351" s="908" t="s">
        <v>3549</v>
      </c>
      <c r="U351" s="905" t="s">
        <v>576</v>
      </c>
      <c r="V351" s="905" t="s">
        <v>10387</v>
      </c>
      <c r="W351" s="1068" t="s">
        <v>1773</v>
      </c>
      <c r="X351" s="1064">
        <v>36878</v>
      </c>
      <c r="Y351" s="1066">
        <v>37334</v>
      </c>
      <c r="Z351" s="1046">
        <v>2002</v>
      </c>
      <c r="AA351" s="1064">
        <v>37600</v>
      </c>
      <c r="AB351" s="1065">
        <v>39721</v>
      </c>
      <c r="AC351" s="1066">
        <v>40178</v>
      </c>
      <c r="AD351" s="638">
        <v>75.75</v>
      </c>
      <c r="AE351" s="639">
        <v>0</v>
      </c>
      <c r="AF351" s="744">
        <v>0</v>
      </c>
      <c r="AG351" s="690">
        <v>75.75</v>
      </c>
      <c r="AH351" s="747">
        <v>75</v>
      </c>
      <c r="AI351" s="744">
        <v>0</v>
      </c>
      <c r="AJ351" s="1099">
        <v>45.649179580000002</v>
      </c>
      <c r="AK351" s="1100">
        <v>45.649179580000002</v>
      </c>
      <c r="AL351" s="646"/>
      <c r="AM351" s="647"/>
      <c r="AN351" s="647">
        <v>2</v>
      </c>
      <c r="AO351" s="647"/>
      <c r="AP351" s="647"/>
      <c r="AQ351" s="648"/>
      <c r="AR351" s="779" t="s">
        <v>4243</v>
      </c>
      <c r="AS351" s="781">
        <f>AT351+AU351</f>
        <v>33.799999999999997</v>
      </c>
      <c r="AT351" s="781">
        <v>27.2</v>
      </c>
      <c r="AU351" s="650">
        <v>6.6</v>
      </c>
      <c r="AV351" s="686" t="s">
        <v>4244</v>
      </c>
      <c r="AW351" s="686" t="s">
        <v>1872</v>
      </c>
      <c r="AX351" s="686" t="s">
        <v>1902</v>
      </c>
      <c r="AY351" s="819">
        <v>40166</v>
      </c>
      <c r="AZ351" s="721" t="s">
        <v>26</v>
      </c>
      <c r="BA351" s="721" t="s">
        <v>26</v>
      </c>
      <c r="BB351" s="625" t="s">
        <v>26</v>
      </c>
      <c r="BC351" s="626" t="s">
        <v>26</v>
      </c>
      <c r="BD351" s="633" t="s">
        <v>26</v>
      </c>
      <c r="BE351" s="625" t="s">
        <v>22</v>
      </c>
      <c r="BF351" s="626" t="s">
        <v>22</v>
      </c>
      <c r="BG351" s="633" t="s">
        <v>22</v>
      </c>
      <c r="BH351" s="905" t="s">
        <v>4493</v>
      </c>
      <c r="BI351" s="903" t="s">
        <v>4705</v>
      </c>
      <c r="BJ351" s="905" t="s">
        <v>1371</v>
      </c>
      <c r="BK351" s="903" t="s">
        <v>13870</v>
      </c>
      <c r="BL351" s="905" t="s">
        <v>4485</v>
      </c>
      <c r="BM351" s="903" t="s">
        <v>10472</v>
      </c>
      <c r="BN351" s="905" t="s">
        <v>0</v>
      </c>
      <c r="BO351" s="903" t="s">
        <v>0</v>
      </c>
      <c r="BP351" s="905" t="s">
        <v>0</v>
      </c>
      <c r="BQ351" s="903" t="s">
        <v>0</v>
      </c>
      <c r="BR351" s="909">
        <v>51</v>
      </c>
      <c r="BS351" s="903" t="s">
        <v>4520</v>
      </c>
      <c r="BT351" s="909">
        <v>65</v>
      </c>
      <c r="BU351" s="903" t="s">
        <v>4509</v>
      </c>
      <c r="BV351" s="909">
        <v>66</v>
      </c>
      <c r="BW351" s="903" t="s">
        <v>4532</v>
      </c>
      <c r="BX351" s="909">
        <v>61</v>
      </c>
      <c r="BY351" s="903" t="s">
        <v>4524</v>
      </c>
      <c r="BZ351" s="905" t="s">
        <v>0</v>
      </c>
      <c r="CA351" s="903" t="s">
        <v>4492</v>
      </c>
      <c r="CB351" s="340">
        <v>50</v>
      </c>
      <c r="CC351" s="249">
        <f>IF(ISBLANK(AL351),0,1)</f>
        <v>0</v>
      </c>
      <c r="CD351" s="414">
        <f>IF(ISBLANK(AM351),0,1)</f>
        <v>0</v>
      </c>
      <c r="CE351" s="414">
        <f>IF(ISBLANK(AN351),0,1)</f>
        <v>1</v>
      </c>
      <c r="CF351" s="414">
        <f>IF(ISBLANK(AO351),0,1)</f>
        <v>0</v>
      </c>
      <c r="CG351" s="414">
        <f>IF(ISBLANK(AP351),0,1)</f>
        <v>0</v>
      </c>
      <c r="CH351" s="436">
        <f>IF(ISBLANK(AQ351),0,1)</f>
        <v>0</v>
      </c>
      <c r="CI351" s="435">
        <f>IF($W351="Dropped","-",DAYS360(X351,Y351,TRUE)/360)</f>
        <v>1.2527777777777778</v>
      </c>
      <c r="CJ351" s="416">
        <f>IF(OR($W351="Pipeline",$W351="Dropped"),"-",IF(OR($AA351="-",$AA351="n/a"),"-",DAYS360(Y351,AA351,TRUE)/360))</f>
        <v>0.72499999999999998</v>
      </c>
      <c r="CK351" s="416">
        <f>IF(OR($W351="Pipeline",$W351="Dropped"),"-",IF($AC351="-","-",IF(OR($AA351="-",$AA351="n/a"),DAYS360(Y351,AC351,TRUE)/360,DAYS360(AA351,AC351,TRUE)/360)))</f>
        <v>7.0555555555555554</v>
      </c>
      <c r="CL351" s="416">
        <f>IF(OR($W351="Pipeline",$W351="Dropped"),"-",IF($AC351="-","-",DAYS360(X351,AC351,TRUE)/360))</f>
        <v>9.0333333333333332</v>
      </c>
      <c r="CM351" s="437">
        <f>IF(OR($W351="Pipeline",$W351="Dropped"),"-",IF($AC351="-","-",DAYS360(AB351,AC351,TRUE)/360))</f>
        <v>1.25</v>
      </c>
      <c r="CN351" s="344">
        <f>IF(W351="Closed",IF(AC351="-","-",YEAR(AC351)),"-")</f>
        <v>2009</v>
      </c>
      <c r="CO351" s="344" t="str">
        <f>IF(W351="Closed",IF(OR(BE351="S",BE351="MS",BE351="HS"),"S",IF(OR(BE351="U",BE351="MU",BE351="HU"),"U",IF(OR(BE351="NA",BE351="NR",BE351="NV",BE351="?",BE351="#"),"NR","-"))),"-")</f>
        <v>S</v>
      </c>
      <c r="CP351" s="249">
        <v>3</v>
      </c>
      <c r="CQ351" s="414">
        <v>0</v>
      </c>
      <c r="CR351" s="414">
        <v>2</v>
      </c>
      <c r="CS351" s="414">
        <v>0</v>
      </c>
      <c r="CT351" s="414">
        <v>0</v>
      </c>
      <c r="CU351" s="436">
        <v>0</v>
      </c>
      <c r="CV351" s="432" t="str">
        <f>IF(OR(DC351="-",DC351="",DC351="n/a"),"-",HYPERLINK(DC351,"PAD"))</f>
        <v>PAD</v>
      </c>
      <c r="CW351" s="417" t="str">
        <f>IF(OR(DD351="-",DD351="",DD351="n/a"),"-",HYPERLINK(DD351,"ICR"))</f>
        <v>ICR</v>
      </c>
      <c r="CX351" s="438" t="str">
        <f>IF(OR(DE351="-",DE351="",DE351="n/a"),"-",HYPERLINK(DE351,"IEG"))</f>
        <v>IEG</v>
      </c>
      <c r="CY351" s="687" t="str">
        <f>IF(OR(DF351="-",DF351="",DF351="n/a"),"-",HYPERLINK(DF351,"PPAR"))</f>
        <v>PPAR</v>
      </c>
      <c r="CZ351" s="665" t="str">
        <f>IF(OR(DG351="-",DG351="",DG351="n/a"),"-",HYPERLINK(DG351,"PCR"))</f>
        <v>-</v>
      </c>
      <c r="DA351" s="665" t="str">
        <f>IF(OR(DH351="-",DH351="",DH351="n/a"),"-",HYPERLINK(DH351,"PP"))</f>
        <v>-</v>
      </c>
      <c r="DB351" s="688" t="str">
        <f>IF(OR(DI351="-",DI351="",DI351="n/a"),"-",HYPERLINK(DI351,"TA"))</f>
        <v>-</v>
      </c>
      <c r="DC351" s="897" t="s">
        <v>11509</v>
      </c>
      <c r="DD351" s="897" t="s">
        <v>11510</v>
      </c>
      <c r="DE351" s="897" t="s">
        <v>11511</v>
      </c>
      <c r="DF351" s="897" t="s">
        <v>11512</v>
      </c>
      <c r="DG351" s="897" t="s">
        <v>33</v>
      </c>
      <c r="DH351" s="897" t="s">
        <v>33</v>
      </c>
      <c r="DI351" s="897" t="s">
        <v>33</v>
      </c>
      <c r="DJ351" s="734"/>
    </row>
    <row r="352" spans="1:114" ht="14.1" customHeight="1" x14ac:dyDescent="0.25">
      <c r="A352" s="702">
        <f>ROW()-1</f>
        <v>351</v>
      </c>
      <c r="B352" s="713" t="s">
        <v>9423</v>
      </c>
      <c r="C352" s="711" t="str">
        <f>HYPERLINK(E352,"OP")</f>
        <v>OP</v>
      </c>
      <c r="D352" s="711" t="str">
        <f>HYPERLINK(F352,"Prj")</f>
        <v>Prj</v>
      </c>
      <c r="E352" s="705" t="s">
        <v>9762</v>
      </c>
      <c r="F352" s="424" t="s">
        <v>9763</v>
      </c>
      <c r="G352" s="414" t="s">
        <v>33</v>
      </c>
      <c r="H352" s="414" t="s">
        <v>33</v>
      </c>
      <c r="I352" s="694" t="s">
        <v>33</v>
      </c>
      <c r="J352" s="695" t="s">
        <v>9599</v>
      </c>
      <c r="K352" s="727" t="s">
        <v>33</v>
      </c>
      <c r="L352" s="735" t="s">
        <v>193</v>
      </c>
      <c r="M352" s="695" t="s">
        <v>215</v>
      </c>
      <c r="N352" s="735" t="s">
        <v>18</v>
      </c>
      <c r="O352" s="735" t="s">
        <v>1432</v>
      </c>
      <c r="P352" s="1080" t="s">
        <v>1744</v>
      </c>
      <c r="Q352" s="1074" t="s">
        <v>33</v>
      </c>
      <c r="R352" s="698" t="s">
        <v>3888</v>
      </c>
      <c r="S352" s="1041" t="s">
        <v>33</v>
      </c>
      <c r="T352" s="908" t="s">
        <v>9600</v>
      </c>
      <c r="U352" s="905" t="s">
        <v>583</v>
      </c>
      <c r="V352" s="905" t="s">
        <v>1425</v>
      </c>
      <c r="W352" s="1068" t="s">
        <v>1773</v>
      </c>
      <c r="X352" s="1064">
        <v>36479</v>
      </c>
      <c r="Y352" s="1066">
        <v>37833</v>
      </c>
      <c r="Z352" s="1046">
        <v>2004</v>
      </c>
      <c r="AA352" s="1064" t="s">
        <v>33</v>
      </c>
      <c r="AB352" s="1065">
        <v>39629</v>
      </c>
      <c r="AC352" s="1066">
        <v>39629</v>
      </c>
      <c r="AD352" s="1051">
        <v>58.4</v>
      </c>
      <c r="AE352" s="639">
        <v>0</v>
      </c>
      <c r="AF352" s="744">
        <v>0</v>
      </c>
      <c r="AG352" s="690">
        <v>58.4</v>
      </c>
      <c r="AH352" s="747">
        <v>20.5</v>
      </c>
      <c r="AI352" s="744">
        <v>0</v>
      </c>
      <c r="AJ352" s="1103">
        <v>0</v>
      </c>
      <c r="AK352" s="1104">
        <v>0</v>
      </c>
      <c r="AL352" s="646"/>
      <c r="AM352" s="647"/>
      <c r="AN352" s="647"/>
      <c r="AO352" s="647">
        <v>1</v>
      </c>
      <c r="AP352" s="647"/>
      <c r="AQ352" s="648"/>
      <c r="AR352" s="778" t="s">
        <v>9959</v>
      </c>
      <c r="AS352" s="649">
        <f>AT352+AU352</f>
        <v>12.6</v>
      </c>
      <c r="AT352" s="649">
        <v>12.6</v>
      </c>
      <c r="AU352" s="650">
        <v>0</v>
      </c>
      <c r="AV352" s="686" t="s">
        <v>9960</v>
      </c>
      <c r="AW352" s="695" t="s">
        <v>2611</v>
      </c>
      <c r="AX352" s="734" t="s">
        <v>9958</v>
      </c>
      <c r="AY352" s="822" t="s">
        <v>33</v>
      </c>
      <c r="AZ352" s="735" t="s">
        <v>33</v>
      </c>
      <c r="BA352" s="735" t="s">
        <v>33</v>
      </c>
      <c r="BB352" s="840" t="s">
        <v>33</v>
      </c>
      <c r="BC352" s="841" t="s">
        <v>33</v>
      </c>
      <c r="BD352" s="842" t="s">
        <v>33</v>
      </c>
      <c r="BE352" s="843" t="s">
        <v>4954</v>
      </c>
      <c r="BF352" s="844" t="s">
        <v>26</v>
      </c>
      <c r="BG352" s="845" t="s">
        <v>112</v>
      </c>
      <c r="BH352" s="905" t="s">
        <v>4525</v>
      </c>
      <c r="BI352" s="903" t="s">
        <v>10476</v>
      </c>
      <c r="BJ352" s="905" t="s">
        <v>4549</v>
      </c>
      <c r="BK352" s="903" t="s">
        <v>10481</v>
      </c>
      <c r="BL352" s="905" t="s">
        <v>10072</v>
      </c>
      <c r="BM352" s="903" t="s">
        <v>13093</v>
      </c>
      <c r="BN352" s="905" t="s">
        <v>10064</v>
      </c>
      <c r="BO352" s="903" t="s">
        <v>13770</v>
      </c>
      <c r="BP352" s="905" t="s">
        <v>4561</v>
      </c>
      <c r="BQ352" s="903" t="s">
        <v>10489</v>
      </c>
      <c r="BR352" s="909">
        <v>41</v>
      </c>
      <c r="BS352" s="903" t="s">
        <v>4544</v>
      </c>
      <c r="BT352" s="909">
        <v>66</v>
      </c>
      <c r="BU352" s="903" t="s">
        <v>4532</v>
      </c>
      <c r="BV352" s="909">
        <v>45</v>
      </c>
      <c r="BW352" s="903" t="s">
        <v>4564</v>
      </c>
      <c r="BX352" s="909">
        <v>73</v>
      </c>
      <c r="BY352" s="903" t="s">
        <v>4534</v>
      </c>
      <c r="BZ352" s="909">
        <v>51</v>
      </c>
      <c r="CA352" s="903" t="s">
        <v>4520</v>
      </c>
      <c r="CB352" s="340">
        <v>50</v>
      </c>
      <c r="CC352" s="249">
        <f>IF(ISBLANK(AL352),0,1)</f>
        <v>0</v>
      </c>
      <c r="CD352" s="414">
        <f>IF(ISBLANK(AM352),0,1)</f>
        <v>0</v>
      </c>
      <c r="CE352" s="414">
        <f>IF(ISBLANK(AN352),0,1)</f>
        <v>0</v>
      </c>
      <c r="CF352" s="414">
        <f>IF(ISBLANK(AO352),0,1)</f>
        <v>1</v>
      </c>
      <c r="CG352" s="414">
        <f>IF(ISBLANK(AP352),0,1)</f>
        <v>0</v>
      </c>
      <c r="CH352" s="436">
        <f>IF(ISBLANK(AQ352),0,1)</f>
        <v>0</v>
      </c>
      <c r="CI352" s="435">
        <f>IF($W352="Dropped","-",DAYS360(X352,Y352,TRUE)/360)</f>
        <v>3.7083333333333335</v>
      </c>
      <c r="CJ352" s="416" t="str">
        <f>IF(OR($W352="Pipeline",$W352="Dropped"),"-",IF(OR($AA352="-",$AA352="n/a"),"-",DAYS360(Y352,AA352,TRUE)/360))</f>
        <v>-</v>
      </c>
      <c r="CK352" s="416">
        <f>IF(OR($W352="Pipeline",$W352="Dropped"),"-",IF($AC352="-","-",IF(OR($AA352="-",$AA352="n/a"),DAYS360(Y352,AC352,TRUE)/360,DAYS360(AA352,AC352,TRUE)/360)))</f>
        <v>4.916666666666667</v>
      </c>
      <c r="CL352" s="416">
        <f>IF(OR($W352="Pipeline",$W352="Dropped"),"-",IF($AC352="-","-",DAYS360(X352,AC352,TRUE)/360))</f>
        <v>8.625</v>
      </c>
      <c r="CM352" s="437">
        <f>IF(OR($W352="Pipeline",$W352="Dropped"),"-",IF($AC352="-","-",DAYS360(AB352,AC352,TRUE)/360))</f>
        <v>0</v>
      </c>
      <c r="CN352" s="344">
        <f>IF(W352="Closed",IF(AC352="-","-",YEAR(AC352)),"-")</f>
        <v>2008</v>
      </c>
      <c r="CO352" s="344" t="str">
        <f>IF(W352="Closed",IF(OR(BE352="S",BE352="MS",BE352="HS"),"S",IF(OR(BE352="U",BE352="MU",BE352="HU"),"U",IF(OR(BE352="NA",BE352="NR",BE352="NV",BE352="?",BE352="#"),"NR","-"))),"-")</f>
        <v>NR</v>
      </c>
      <c r="CP352" s="249">
        <v>6</v>
      </c>
      <c r="CQ352" s="414">
        <v>3</v>
      </c>
      <c r="CR352" s="414">
        <v>0</v>
      </c>
      <c r="CS352" s="414">
        <v>4</v>
      </c>
      <c r="CT352" s="414">
        <v>0</v>
      </c>
      <c r="CU352" s="436">
        <v>0</v>
      </c>
      <c r="CV352" s="432" t="str">
        <f>IF(OR(DC352="-",DC352="",DC352="n/a"),"-",HYPERLINK(DC352,"PAD"))</f>
        <v>PAD</v>
      </c>
      <c r="CW352" s="417" t="str">
        <f>IF(OR(DD352="-",DD352="",DD352="n/a"),"-",HYPERLINK(DD352,"ICR"))</f>
        <v>-</v>
      </c>
      <c r="CX352" s="438" t="str">
        <f>IF(OR(DE352="-",DE352="",DE352="n/a"),"-",HYPERLINK(DE352,"IEG"))</f>
        <v>IEG</v>
      </c>
      <c r="CY352" s="687" t="str">
        <f>IF(OR(DF352="-",DF352="",DF352="n/a"),"-",HYPERLINK(DF352,"PPAR"))</f>
        <v>-</v>
      </c>
      <c r="CZ352" s="665" t="str">
        <f>IF(OR(DG352="-",DG352="",DG352="n/a"),"-",HYPERLINK(DG352,"PCR"))</f>
        <v>-</v>
      </c>
      <c r="DA352" s="665" t="str">
        <f>IF(OR(DH352="-",DH352="",DH352="n/a"),"-",HYPERLINK(DH352,"PP"))</f>
        <v>-</v>
      </c>
      <c r="DB352" s="688" t="str">
        <f>IF(OR(DI352="-",DI352="",DI352="n/a"),"-",HYPERLINK(DI352,"TA"))</f>
        <v>-</v>
      </c>
      <c r="DC352" s="897" t="s">
        <v>11513</v>
      </c>
      <c r="DD352" s="897" t="s">
        <v>33</v>
      </c>
      <c r="DE352" s="897" t="s">
        <v>11514</v>
      </c>
      <c r="DF352" s="897" t="s">
        <v>33</v>
      </c>
      <c r="DG352" s="897" t="s">
        <v>33</v>
      </c>
      <c r="DH352" s="897" t="s">
        <v>33</v>
      </c>
      <c r="DI352" s="897" t="s">
        <v>33</v>
      </c>
      <c r="DJ352" s="734"/>
    </row>
    <row r="353" spans="1:114" ht="14.1" customHeight="1" x14ac:dyDescent="0.25">
      <c r="A353" s="703">
        <f>ROW()-1</f>
        <v>352</v>
      </c>
      <c r="B353" s="722" t="s">
        <v>7829</v>
      </c>
      <c r="C353" s="711" t="str">
        <f>HYPERLINK(E353,"OP")</f>
        <v>OP</v>
      </c>
      <c r="D353" s="711" t="str">
        <f>HYPERLINK(F353,"Prj")</f>
        <v>Prj</v>
      </c>
      <c r="E353" s="631" t="s">
        <v>8593</v>
      </c>
      <c r="F353" s="413" t="s">
        <v>8594</v>
      </c>
      <c r="G353" s="414" t="s">
        <v>7831</v>
      </c>
      <c r="H353" s="414" t="s">
        <v>33</v>
      </c>
      <c r="I353" s="694" t="s">
        <v>33</v>
      </c>
      <c r="J353" s="697" t="s">
        <v>7830</v>
      </c>
      <c r="K353" s="727" t="s">
        <v>7831</v>
      </c>
      <c r="L353" s="736" t="s">
        <v>193</v>
      </c>
      <c r="M353" s="697" t="s">
        <v>382</v>
      </c>
      <c r="N353" s="736" t="s">
        <v>18</v>
      </c>
      <c r="O353" s="736" t="s">
        <v>30</v>
      </c>
      <c r="P353" s="1080" t="s">
        <v>36</v>
      </c>
      <c r="Q353" s="1074" t="s">
        <v>33</v>
      </c>
      <c r="R353" s="698" t="s">
        <v>33</v>
      </c>
      <c r="S353" s="1041" t="s">
        <v>33</v>
      </c>
      <c r="T353" s="908" t="s">
        <v>7745</v>
      </c>
      <c r="U353" s="905" t="s">
        <v>576</v>
      </c>
      <c r="V353" s="905" t="s">
        <v>1415</v>
      </c>
      <c r="W353" s="1068" t="s">
        <v>1773</v>
      </c>
      <c r="X353" s="1064">
        <v>36378</v>
      </c>
      <c r="Y353" s="1066">
        <v>36440</v>
      </c>
      <c r="Z353" s="1046">
        <v>2000</v>
      </c>
      <c r="AA353" s="1064" t="s">
        <v>33</v>
      </c>
      <c r="AB353" s="1065" t="s">
        <v>33</v>
      </c>
      <c r="AC353" s="1066" t="s">
        <v>33</v>
      </c>
      <c r="AD353" s="1049">
        <v>20.2</v>
      </c>
      <c r="AE353" s="746">
        <v>0</v>
      </c>
      <c r="AF353" s="744">
        <v>0</v>
      </c>
      <c r="AG353" s="690">
        <v>20.2</v>
      </c>
      <c r="AH353" s="747" t="s">
        <v>33</v>
      </c>
      <c r="AI353" s="744" t="s">
        <v>33</v>
      </c>
      <c r="AJ353" s="1101" t="s">
        <v>33</v>
      </c>
      <c r="AK353" s="1102" t="s">
        <v>33</v>
      </c>
      <c r="AL353" s="1085"/>
      <c r="AM353" s="632"/>
      <c r="AN353" s="632">
        <v>3</v>
      </c>
      <c r="AO353" s="632"/>
      <c r="AP353" s="632"/>
      <c r="AQ353" s="757"/>
      <c r="AR353" s="778" t="s">
        <v>9233</v>
      </c>
      <c r="AS353" s="784">
        <f>AT353+AU353</f>
        <v>11.4</v>
      </c>
      <c r="AT353" s="784">
        <v>6.5</v>
      </c>
      <c r="AU353" s="785">
        <v>4.9000000000000004</v>
      </c>
      <c r="AV353" s="734" t="s">
        <v>9472</v>
      </c>
      <c r="AW353" s="697" t="s">
        <v>5187</v>
      </c>
      <c r="AX353" s="697" t="s">
        <v>3547</v>
      </c>
      <c r="AY353" s="823" t="s">
        <v>33</v>
      </c>
      <c r="AZ353" s="736" t="s">
        <v>33</v>
      </c>
      <c r="BA353" s="736" t="s">
        <v>33</v>
      </c>
      <c r="BB353" s="840" t="s">
        <v>33</v>
      </c>
      <c r="BC353" s="841" t="s">
        <v>33</v>
      </c>
      <c r="BD353" s="842" t="s">
        <v>33</v>
      </c>
      <c r="BE353" s="856" t="s">
        <v>33</v>
      </c>
      <c r="BF353" s="852" t="s">
        <v>33</v>
      </c>
      <c r="BG353" s="846" t="s">
        <v>33</v>
      </c>
      <c r="BH353" s="905" t="s">
        <v>13072</v>
      </c>
      <c r="BI353" s="903" t="s">
        <v>4508</v>
      </c>
      <c r="BJ353" s="905" t="s">
        <v>4617</v>
      </c>
      <c r="BK353" s="903" t="s">
        <v>4618</v>
      </c>
      <c r="BL353" s="905" t="s">
        <v>4485</v>
      </c>
      <c r="BM353" s="903" t="s">
        <v>10472</v>
      </c>
      <c r="BN353" s="905" t="s">
        <v>0</v>
      </c>
      <c r="BO353" s="903" t="s">
        <v>0</v>
      </c>
      <c r="BP353" s="905" t="s">
        <v>0</v>
      </c>
      <c r="BQ353" s="903" t="s">
        <v>0</v>
      </c>
      <c r="BR353" s="909">
        <v>67</v>
      </c>
      <c r="BS353" s="903" t="s">
        <v>4577</v>
      </c>
      <c r="BT353" s="909">
        <v>68</v>
      </c>
      <c r="BU353" s="903" t="s">
        <v>4557</v>
      </c>
      <c r="BV353" s="909">
        <v>78</v>
      </c>
      <c r="BW353" s="903" t="s">
        <v>4511</v>
      </c>
      <c r="BX353" s="909">
        <v>25</v>
      </c>
      <c r="BY353" s="903" t="s">
        <v>4489</v>
      </c>
      <c r="BZ353" s="905" t="s">
        <v>0</v>
      </c>
      <c r="CA353" s="903" t="s">
        <v>4492</v>
      </c>
      <c r="CB353" s="340">
        <v>10</v>
      </c>
      <c r="CC353" s="249">
        <f>IF(ISBLANK(AL353),0,1)</f>
        <v>0</v>
      </c>
      <c r="CD353" s="414">
        <f>IF(ISBLANK(AM353),0,1)</f>
        <v>0</v>
      </c>
      <c r="CE353" s="414">
        <f>IF(ISBLANK(AN353),0,1)</f>
        <v>1</v>
      </c>
      <c r="CF353" s="414">
        <f>IF(ISBLANK(AO353),0,1)</f>
        <v>0</v>
      </c>
      <c r="CG353" s="414">
        <f>IF(ISBLANK(AP353),0,1)</f>
        <v>0</v>
      </c>
      <c r="CH353" s="436">
        <f>IF(ISBLANK(AQ353),0,1)</f>
        <v>0</v>
      </c>
      <c r="CI353" s="435">
        <f>IF($W353="Dropped","-",DAYS360(X353,Y353,TRUE)/360)</f>
        <v>0.16944444444444445</v>
      </c>
      <c r="CJ353" s="416" t="str">
        <f>IF(OR($W353="Pipeline",$W353="Dropped"),"-",IF(OR($AA353="-",$AA353="n/a"),"-",DAYS360(Y353,AA353,TRUE)/360))</f>
        <v>-</v>
      </c>
      <c r="CK353" s="416" t="str">
        <f>IF(OR($W353="Pipeline",$W353="Dropped"),"-",IF($AC353="-","-",IF(OR($AA353="-",$AA353="n/a"),DAYS360(Y353,AC353,TRUE)/360,DAYS360(AA353,AC353,TRUE)/360)))</f>
        <v>-</v>
      </c>
      <c r="CL353" s="416" t="str">
        <f>IF(OR($W353="Pipeline",$W353="Dropped"),"-",IF($AC353="-","-",DAYS360(X353,AC353,TRUE)/360))</f>
        <v>-</v>
      </c>
      <c r="CM353" s="437" t="str">
        <f>IF(OR($W353="Pipeline",$W353="Dropped"),"-",IF($AC353="-","-",DAYS360(AB353,AC353,TRUE)/360))</f>
        <v>-</v>
      </c>
      <c r="CN353" s="344" t="str">
        <f>IF(W353="Closed",IF(AC353="-","-",YEAR(AC353)),"-")</f>
        <v>-</v>
      </c>
      <c r="CO353" s="344" t="str">
        <f>IF(W353="Closed",IF(OR(BE353="S",BE353="MS",BE353="HS"),"S",IF(OR(BE353="U",BE353="MU",BE353="HU"),"U",IF(OR(BE353="NA",BE353="NR",BE353="NV",BE353="?",BE353="#"),"NR","-"))),"-")</f>
        <v>-</v>
      </c>
      <c r="CP353" s="249">
        <v>0</v>
      </c>
      <c r="CQ353" s="414">
        <v>1</v>
      </c>
      <c r="CR353" s="414">
        <v>1</v>
      </c>
      <c r="CS353" s="414">
        <v>0</v>
      </c>
      <c r="CT353" s="414">
        <v>0</v>
      </c>
      <c r="CU353" s="436">
        <v>0</v>
      </c>
      <c r="CV353" s="432" t="str">
        <f>IF(OR(DC353="-",DC353="",DC353="n/a"),"-",HYPERLINK(DC353,"PAD"))</f>
        <v>-</v>
      </c>
      <c r="CW353" s="417" t="str">
        <f>IF(OR(DD353="-",DD353="",DD353="n/a"),"-",HYPERLINK(DD353,"ICR"))</f>
        <v>ICR</v>
      </c>
      <c r="CX353" s="438" t="str">
        <f>IF(OR(DE353="-",DE353="",DE353="n/a"),"-",HYPERLINK(DE353,"IEG"))</f>
        <v>-</v>
      </c>
      <c r="CY353" s="687" t="str">
        <f>IF(OR(DF353="-",DF353="",DF353="n/a"),"-",HYPERLINK(DF353,"PPAR"))</f>
        <v>-</v>
      </c>
      <c r="CZ353" s="665" t="str">
        <f>IF(OR(DG353="-",DG353="",DG353="n/a"),"-",HYPERLINK(DG353,"PCR"))</f>
        <v>-</v>
      </c>
      <c r="DA353" s="665" t="str">
        <f>IF(OR(DH353="-",DH353="",DH353="n/a"),"-",HYPERLINK(DH353,"PP"))</f>
        <v>-</v>
      </c>
      <c r="DB353" s="688" t="str">
        <f>IF(OR(DI353="-",DI353="",DI353="n/a"),"-",HYPERLINK(DI353,"TA"))</f>
        <v>-</v>
      </c>
      <c r="DC353" s="897" t="s">
        <v>33</v>
      </c>
      <c r="DD353" s="897" t="s">
        <v>11515</v>
      </c>
      <c r="DE353" s="897" t="s">
        <v>33</v>
      </c>
      <c r="DF353" s="897" t="s">
        <v>33</v>
      </c>
      <c r="DG353" s="897" t="s">
        <v>33</v>
      </c>
      <c r="DH353" s="897" t="s">
        <v>33</v>
      </c>
      <c r="DI353" s="897" t="s">
        <v>33</v>
      </c>
      <c r="DJ353" s="734"/>
    </row>
    <row r="354" spans="1:114" ht="14.1" customHeight="1" x14ac:dyDescent="0.25">
      <c r="A354" s="702">
        <f>ROW()-1</f>
        <v>353</v>
      </c>
      <c r="B354" s="710" t="s">
        <v>1205</v>
      </c>
      <c r="C354" s="711" t="str">
        <f>HYPERLINK(E354,"OP")</f>
        <v>OP</v>
      </c>
      <c r="D354" s="711" t="str">
        <f>HYPERLINK(F354,"Prj")</f>
        <v>Prj</v>
      </c>
      <c r="E354" s="704" t="s">
        <v>6290</v>
      </c>
      <c r="F354" s="415" t="s">
        <v>6291</v>
      </c>
      <c r="G354" s="414" t="s">
        <v>33</v>
      </c>
      <c r="H354" s="414" t="s">
        <v>33</v>
      </c>
      <c r="I354" s="694" t="s">
        <v>33</v>
      </c>
      <c r="J354" s="686" t="s">
        <v>1206</v>
      </c>
      <c r="K354" s="199" t="s">
        <v>33</v>
      </c>
      <c r="L354" s="693" t="s">
        <v>193</v>
      </c>
      <c r="M354" s="696" t="s">
        <v>207</v>
      </c>
      <c r="N354" s="732" t="s">
        <v>18</v>
      </c>
      <c r="O354" s="732" t="s">
        <v>1433</v>
      </c>
      <c r="P354" s="1080" t="s">
        <v>1763</v>
      </c>
      <c r="Q354" s="1074" t="s">
        <v>33</v>
      </c>
      <c r="R354" s="698" t="s">
        <v>3888</v>
      </c>
      <c r="S354" s="907" t="s">
        <v>3574</v>
      </c>
      <c r="T354" s="908" t="s">
        <v>3705</v>
      </c>
      <c r="U354" s="905" t="s">
        <v>588</v>
      </c>
      <c r="V354" s="905" t="s">
        <v>10387</v>
      </c>
      <c r="W354" s="1068" t="s">
        <v>1773</v>
      </c>
      <c r="X354" s="1064">
        <v>36383</v>
      </c>
      <c r="Y354" s="1066">
        <v>36791</v>
      </c>
      <c r="Z354" s="1046">
        <v>2001</v>
      </c>
      <c r="AA354" s="1064">
        <v>37078</v>
      </c>
      <c r="AB354" s="1065">
        <v>38656</v>
      </c>
      <c r="AC354" s="1066">
        <v>38686</v>
      </c>
      <c r="AD354" s="638">
        <v>3.43</v>
      </c>
      <c r="AE354" s="639">
        <v>0</v>
      </c>
      <c r="AF354" s="744">
        <v>0</v>
      </c>
      <c r="AG354" s="690">
        <v>3.43</v>
      </c>
      <c r="AH354" s="747" t="s">
        <v>33</v>
      </c>
      <c r="AI354" s="744">
        <v>0</v>
      </c>
      <c r="AJ354" s="1099">
        <v>3.1871912400000002</v>
      </c>
      <c r="AK354" s="1100">
        <v>3.1871912400000002</v>
      </c>
      <c r="AL354" s="646"/>
      <c r="AM354" s="647">
        <v>3</v>
      </c>
      <c r="AN354" s="647"/>
      <c r="AO354" s="647"/>
      <c r="AP354" s="647"/>
      <c r="AQ354" s="648"/>
      <c r="AR354" s="779" t="s">
        <v>4245</v>
      </c>
      <c r="AS354" s="781">
        <f>AT354+AU354</f>
        <v>1.1000000000000001</v>
      </c>
      <c r="AT354" s="649">
        <v>1</v>
      </c>
      <c r="AU354" s="650">
        <v>0.1</v>
      </c>
      <c r="AV354" s="686" t="s">
        <v>4246</v>
      </c>
      <c r="AW354" s="686" t="s">
        <v>1948</v>
      </c>
      <c r="AX354" s="686" t="s">
        <v>2226</v>
      </c>
      <c r="AY354" s="819">
        <v>38533</v>
      </c>
      <c r="AZ354" s="721" t="s">
        <v>22</v>
      </c>
      <c r="BA354" s="721" t="s">
        <v>22</v>
      </c>
      <c r="BB354" s="625" t="s">
        <v>26</v>
      </c>
      <c r="BC354" s="626" t="s">
        <v>26</v>
      </c>
      <c r="BD354" s="633" t="s">
        <v>33</v>
      </c>
      <c r="BE354" s="625" t="s">
        <v>22</v>
      </c>
      <c r="BF354" s="626" t="s">
        <v>112</v>
      </c>
      <c r="BG354" s="633" t="s">
        <v>112</v>
      </c>
      <c r="BH354" s="905" t="s">
        <v>10067</v>
      </c>
      <c r="BI354" s="903" t="s">
        <v>9474</v>
      </c>
      <c r="BJ354" s="905" t="s">
        <v>4504</v>
      </c>
      <c r="BK354" s="903" t="s">
        <v>10473</v>
      </c>
      <c r="BL354" s="905" t="s">
        <v>0</v>
      </c>
      <c r="BM354" s="903" t="s">
        <v>0</v>
      </c>
      <c r="BN354" s="905" t="s">
        <v>0</v>
      </c>
      <c r="BO354" s="903" t="s">
        <v>0</v>
      </c>
      <c r="BP354" s="905" t="s">
        <v>0</v>
      </c>
      <c r="BQ354" s="903" t="s">
        <v>0</v>
      </c>
      <c r="BR354" s="909">
        <v>66</v>
      </c>
      <c r="BS354" s="903" t="s">
        <v>4532</v>
      </c>
      <c r="BT354" s="905" t="s">
        <v>0</v>
      </c>
      <c r="BU354" s="903" t="s">
        <v>4492</v>
      </c>
      <c r="BV354" s="905" t="s">
        <v>0</v>
      </c>
      <c r="BW354" s="903" t="s">
        <v>4492</v>
      </c>
      <c r="BX354" s="905" t="s">
        <v>0</v>
      </c>
      <c r="BY354" s="903" t="s">
        <v>4492</v>
      </c>
      <c r="BZ354" s="905" t="s">
        <v>0</v>
      </c>
      <c r="CA354" s="903" t="s">
        <v>4492</v>
      </c>
      <c r="CB354" s="340">
        <v>50</v>
      </c>
      <c r="CC354" s="249">
        <f>IF(ISBLANK(AL354),0,1)</f>
        <v>0</v>
      </c>
      <c r="CD354" s="414">
        <f>IF(ISBLANK(AM354),0,1)</f>
        <v>1</v>
      </c>
      <c r="CE354" s="414">
        <f>IF(ISBLANK(AN354),0,1)</f>
        <v>0</v>
      </c>
      <c r="CF354" s="414">
        <f>IF(ISBLANK(AO354),0,1)</f>
        <v>0</v>
      </c>
      <c r="CG354" s="414">
        <f>IF(ISBLANK(AP354),0,1)</f>
        <v>0</v>
      </c>
      <c r="CH354" s="436">
        <f>IF(ISBLANK(AQ354),0,1)</f>
        <v>0</v>
      </c>
      <c r="CI354" s="435">
        <f>IF($W354="Dropped","-",DAYS360(X354,Y354,TRUE)/360)</f>
        <v>1.1138888888888889</v>
      </c>
      <c r="CJ354" s="416">
        <f>IF(OR($W354="Pipeline",$W354="Dropped"),"-",IF(OR($AA354="-",$AA354="n/a"),"-",DAYS360(Y354,AA354,TRUE)/360))</f>
        <v>0.78888888888888886</v>
      </c>
      <c r="CK354" s="416">
        <f>IF(OR($W354="Pipeline",$W354="Dropped"),"-",IF($AC354="-","-",IF(OR($AA354="-",$AA354="n/a"),DAYS360(Y354,AC354,TRUE)/360,DAYS360(AA354,AC354,TRUE)/360)))</f>
        <v>4.4000000000000004</v>
      </c>
      <c r="CL354" s="416">
        <f>IF(OR($W354="Pipeline",$W354="Dropped"),"-",IF($AC354="-","-",DAYS360(X354,AC354,TRUE)/360))</f>
        <v>6.302777777777778</v>
      </c>
      <c r="CM354" s="437">
        <f>IF(OR($W354="Pipeline",$W354="Dropped"),"-",IF($AC354="-","-",DAYS360(AB354,AC354,TRUE)/360))</f>
        <v>8.3333333333333329E-2</v>
      </c>
      <c r="CN354" s="344">
        <f>IF(W354="Closed",IF(AC354="-","-",YEAR(AC354)),"-")</f>
        <v>2005</v>
      </c>
      <c r="CO354" s="344" t="str">
        <f>IF(W354="Closed",IF(OR(BE354="S",BE354="MS",BE354="HS"),"S",IF(OR(BE354="U",BE354="MU",BE354="HU"),"U",IF(OR(BE354="NA",BE354="NR",BE354="NV",BE354="?",BE354="#"),"NR","-"))),"-")</f>
        <v>S</v>
      </c>
      <c r="CP354" s="249">
        <v>10</v>
      </c>
      <c r="CQ354" s="414">
        <v>0</v>
      </c>
      <c r="CR354" s="414">
        <v>0</v>
      </c>
      <c r="CS354" s="414">
        <v>5</v>
      </c>
      <c r="CT354" s="414">
        <v>0</v>
      </c>
      <c r="CU354" s="436">
        <v>0</v>
      </c>
      <c r="CV354" s="432" t="str">
        <f>IF(OR(DC354="-",DC354="",DC354="n/a"),"-",HYPERLINK(DC354,"PAD"))</f>
        <v>PAD</v>
      </c>
      <c r="CW354" s="417" t="str">
        <f>IF(OR(DD354="-",DD354="",DD354="n/a"),"-",HYPERLINK(DD354,"ICR"))</f>
        <v>ICR</v>
      </c>
      <c r="CX354" s="438" t="str">
        <f>IF(OR(DE354="-",DE354="",DE354="n/a"),"-",HYPERLINK(DE354,"IEG"))</f>
        <v>IEG</v>
      </c>
      <c r="CY354" s="687" t="str">
        <f>IF(OR(DF354="-",DF354="",DF354="n/a"),"-",HYPERLINK(DF354,"PPAR"))</f>
        <v>-</v>
      </c>
      <c r="CZ354" s="665" t="str">
        <f>IF(OR(DG354="-",DG354="",DG354="n/a"),"-",HYPERLINK(DG354,"PCR"))</f>
        <v>-</v>
      </c>
      <c r="DA354" s="665" t="str">
        <f>IF(OR(DH354="-",DH354="",DH354="n/a"),"-",HYPERLINK(DH354,"PP"))</f>
        <v>-</v>
      </c>
      <c r="DB354" s="688" t="str">
        <f>IF(OR(DI354="-",DI354="",DI354="n/a"),"-",HYPERLINK(DI354,"TA"))</f>
        <v>-</v>
      </c>
      <c r="DC354" s="897" t="s">
        <v>11516</v>
      </c>
      <c r="DD354" s="897" t="s">
        <v>11517</v>
      </c>
      <c r="DE354" s="897" t="s">
        <v>11518</v>
      </c>
      <c r="DF354" s="897" t="s">
        <v>33</v>
      </c>
      <c r="DG354" s="897" t="s">
        <v>33</v>
      </c>
      <c r="DH354" s="897" t="s">
        <v>33</v>
      </c>
      <c r="DI354" s="897" t="s">
        <v>33</v>
      </c>
      <c r="DJ354" s="734"/>
    </row>
    <row r="355" spans="1:114" ht="14.1" customHeight="1" x14ac:dyDescent="0.25">
      <c r="A355" s="702">
        <f>ROW()-1</f>
        <v>354</v>
      </c>
      <c r="B355" s="710" t="s">
        <v>1207</v>
      </c>
      <c r="C355" s="711" t="str">
        <f>HYPERLINK(E355,"OP")</f>
        <v>OP</v>
      </c>
      <c r="D355" s="711" t="str">
        <f>HYPERLINK(F355,"Prj")</f>
        <v>Prj</v>
      </c>
      <c r="E355" s="704" t="s">
        <v>6292</v>
      </c>
      <c r="F355" s="415" t="s">
        <v>6293</v>
      </c>
      <c r="G355" s="414" t="s">
        <v>33</v>
      </c>
      <c r="H355" s="414" t="s">
        <v>33</v>
      </c>
      <c r="I355" s="694" t="s">
        <v>33</v>
      </c>
      <c r="J355" s="686" t="s">
        <v>1208</v>
      </c>
      <c r="K355" s="199" t="s">
        <v>33</v>
      </c>
      <c r="L355" s="693" t="s">
        <v>16</v>
      </c>
      <c r="M355" s="696" t="s">
        <v>268</v>
      </c>
      <c r="N355" s="732" t="s">
        <v>18</v>
      </c>
      <c r="O355" s="732" t="s">
        <v>1433</v>
      </c>
      <c r="P355" s="1080" t="s">
        <v>1763</v>
      </c>
      <c r="Q355" s="1074" t="s">
        <v>33</v>
      </c>
      <c r="R355" s="698" t="s">
        <v>3888</v>
      </c>
      <c r="S355" s="907" t="s">
        <v>3602</v>
      </c>
      <c r="T355" s="908" t="s">
        <v>3708</v>
      </c>
      <c r="U355" s="905" t="s">
        <v>626</v>
      </c>
      <c r="V355" s="905" t="s">
        <v>10383</v>
      </c>
      <c r="W355" s="1068" t="s">
        <v>1773</v>
      </c>
      <c r="X355" s="1064">
        <v>36747</v>
      </c>
      <c r="Y355" s="1066">
        <v>36998</v>
      </c>
      <c r="Z355" s="1046">
        <v>2001</v>
      </c>
      <c r="AA355" s="1064">
        <v>37287</v>
      </c>
      <c r="AB355" s="1065">
        <v>38352</v>
      </c>
      <c r="AC355" s="1066">
        <v>38898</v>
      </c>
      <c r="AD355" s="638">
        <v>0</v>
      </c>
      <c r="AE355" s="639">
        <v>4.9000000000000004</v>
      </c>
      <c r="AF355" s="744">
        <v>0</v>
      </c>
      <c r="AG355" s="690">
        <v>4.9000000000000004</v>
      </c>
      <c r="AH355" s="747">
        <v>2.2000000000000002</v>
      </c>
      <c r="AI355" s="744">
        <v>0</v>
      </c>
      <c r="AJ355" s="1099">
        <v>1.7593146</v>
      </c>
      <c r="AK355" s="1100">
        <v>2.0267274899999999</v>
      </c>
      <c r="AL355" s="646">
        <v>33</v>
      </c>
      <c r="AM355" s="647"/>
      <c r="AN355" s="647"/>
      <c r="AO355" s="647"/>
      <c r="AP355" s="647"/>
      <c r="AQ355" s="648"/>
      <c r="AR355" s="779" t="s">
        <v>4158</v>
      </c>
      <c r="AS355" s="781">
        <f>AT355+AU355</f>
        <v>1.3</v>
      </c>
      <c r="AT355" s="649">
        <v>1.3</v>
      </c>
      <c r="AU355" s="650">
        <v>0</v>
      </c>
      <c r="AV355" s="686" t="s">
        <v>4159</v>
      </c>
      <c r="AW355" s="686" t="s">
        <v>2001</v>
      </c>
      <c r="AX355" s="686" t="s">
        <v>2276</v>
      </c>
      <c r="AY355" s="819">
        <v>38897</v>
      </c>
      <c r="AZ355" s="721" t="s">
        <v>22</v>
      </c>
      <c r="BA355" s="721" t="s">
        <v>22</v>
      </c>
      <c r="BB355" s="625" t="s">
        <v>22</v>
      </c>
      <c r="BC355" s="626" t="s">
        <v>22</v>
      </c>
      <c r="BD355" s="633" t="s">
        <v>22</v>
      </c>
      <c r="BE355" s="625" t="s">
        <v>45</v>
      </c>
      <c r="BF355" s="626" t="s">
        <v>45</v>
      </c>
      <c r="BG355" s="633" t="s">
        <v>22</v>
      </c>
      <c r="BH355" s="905" t="s">
        <v>10067</v>
      </c>
      <c r="BI355" s="903" t="s">
        <v>9474</v>
      </c>
      <c r="BJ355" s="905" t="s">
        <v>10072</v>
      </c>
      <c r="BK355" s="903" t="s">
        <v>13093</v>
      </c>
      <c r="BL355" s="905" t="s">
        <v>4493</v>
      </c>
      <c r="BM355" s="903" t="s">
        <v>4705</v>
      </c>
      <c r="BN355" s="905" t="s">
        <v>10064</v>
      </c>
      <c r="BO355" s="903" t="s">
        <v>13770</v>
      </c>
      <c r="BP355" s="905" t="s">
        <v>4561</v>
      </c>
      <c r="BQ355" s="903" t="s">
        <v>10489</v>
      </c>
      <c r="BR355" s="909">
        <v>39</v>
      </c>
      <c r="BS355" s="903" t="s">
        <v>4545</v>
      </c>
      <c r="BT355" s="909">
        <v>66</v>
      </c>
      <c r="BU355" s="903" t="s">
        <v>4532</v>
      </c>
      <c r="BV355" s="909">
        <v>26</v>
      </c>
      <c r="BW355" s="903" t="s">
        <v>4517</v>
      </c>
      <c r="BX355" s="909">
        <v>61</v>
      </c>
      <c r="BY355" s="903" t="s">
        <v>4524</v>
      </c>
      <c r="BZ355" s="905" t="s">
        <v>0</v>
      </c>
      <c r="CA355" s="903" t="s">
        <v>4492</v>
      </c>
      <c r="CB355" s="340">
        <v>50</v>
      </c>
      <c r="CC355" s="249">
        <f>IF(ISBLANK(AL355),0,1)</f>
        <v>1</v>
      </c>
      <c r="CD355" s="414">
        <f>IF(ISBLANK(AM355),0,1)</f>
        <v>0</v>
      </c>
      <c r="CE355" s="414">
        <f>IF(ISBLANK(AN355),0,1)</f>
        <v>0</v>
      </c>
      <c r="CF355" s="414">
        <f>IF(ISBLANK(AO355),0,1)</f>
        <v>0</v>
      </c>
      <c r="CG355" s="414">
        <f>IF(ISBLANK(AP355),0,1)</f>
        <v>0</v>
      </c>
      <c r="CH355" s="436">
        <f>IF(ISBLANK(AQ355),0,1)</f>
        <v>0</v>
      </c>
      <c r="CI355" s="435">
        <f>IF($W355="Dropped","-",DAYS360(X355,Y355,TRUE)/360)</f>
        <v>0.68888888888888888</v>
      </c>
      <c r="CJ355" s="416">
        <f>IF(OR($W355="Pipeline",$W355="Dropped"),"-",IF(OR($AA355="-",$AA355="n/a"),"-",DAYS360(Y355,AA355,TRUE)/360))</f>
        <v>0.78611111111111109</v>
      </c>
      <c r="CK355" s="416">
        <f>IF(OR($W355="Pipeline",$W355="Dropped"),"-",IF($AC355="-","-",IF(OR($AA355="-",$AA355="n/a"),DAYS360(Y355,AC355,TRUE)/360,DAYS360(AA355,AC355,TRUE)/360)))</f>
        <v>4.416666666666667</v>
      </c>
      <c r="CL355" s="416">
        <f>IF(OR($W355="Pipeline",$W355="Dropped"),"-",IF($AC355="-","-",DAYS360(X355,AC355,TRUE)/360))</f>
        <v>5.8916666666666666</v>
      </c>
      <c r="CM355" s="437">
        <f>IF(OR($W355="Pipeline",$W355="Dropped"),"-",IF($AC355="-","-",DAYS360(AB355,AC355,TRUE)/360))</f>
        <v>1.5</v>
      </c>
      <c r="CN355" s="344">
        <f>IF(W355="Closed",IF(AC355="-","-",YEAR(AC355)),"-")</f>
        <v>2006</v>
      </c>
      <c r="CO355" s="344" t="str">
        <f>IF(W355="Closed",IF(OR(BE355="S",BE355="MS",BE355="HS"),"S",IF(OR(BE355="U",BE355="MU",BE355="HU"),"U",IF(OR(BE355="NA",BE355="NR",BE355="NV",BE355="?",BE355="#"),"NR","-"))),"-")</f>
        <v>U</v>
      </c>
      <c r="CP355" s="249">
        <v>8</v>
      </c>
      <c r="CQ355" s="414">
        <v>1</v>
      </c>
      <c r="CR355" s="414">
        <v>0</v>
      </c>
      <c r="CS355" s="414">
        <v>0</v>
      </c>
      <c r="CT355" s="414">
        <v>0</v>
      </c>
      <c r="CU355" s="436">
        <v>0</v>
      </c>
      <c r="CV355" s="432" t="str">
        <f>IF(OR(DC355="-",DC355="",DC355="n/a"),"-",HYPERLINK(DC355,"PAD"))</f>
        <v>PAD</v>
      </c>
      <c r="CW355" s="417" t="str">
        <f>IF(OR(DD355="-",DD355="",DD355="n/a"),"-",HYPERLINK(DD355,"ICR"))</f>
        <v>ICR</v>
      </c>
      <c r="CX355" s="438" t="str">
        <f>IF(OR(DE355="-",DE355="",DE355="n/a"),"-",HYPERLINK(DE355,"IEG"))</f>
        <v>IEG</v>
      </c>
      <c r="CY355" s="687" t="str">
        <f>IF(OR(DF355="-",DF355="",DF355="n/a"),"-",HYPERLINK(DF355,"PPAR"))</f>
        <v>-</v>
      </c>
      <c r="CZ355" s="665" t="str">
        <f>IF(OR(DG355="-",DG355="",DG355="n/a"),"-",HYPERLINK(DG355,"PCR"))</f>
        <v>-</v>
      </c>
      <c r="DA355" s="665" t="str">
        <f>IF(OR(DH355="-",DH355="",DH355="n/a"),"-",HYPERLINK(DH355,"PP"))</f>
        <v>-</v>
      </c>
      <c r="DB355" s="688" t="str">
        <f>IF(OR(DI355="-",DI355="",DI355="n/a"),"-",HYPERLINK(DI355,"TA"))</f>
        <v>-</v>
      </c>
      <c r="DC355" s="897" t="s">
        <v>11519</v>
      </c>
      <c r="DD355" s="897" t="s">
        <v>11520</v>
      </c>
      <c r="DE355" s="897" t="s">
        <v>11521</v>
      </c>
      <c r="DF355" s="897" t="s">
        <v>33</v>
      </c>
      <c r="DG355" s="897" t="s">
        <v>33</v>
      </c>
      <c r="DH355" s="897" t="s">
        <v>33</v>
      </c>
      <c r="DI355" s="897" t="s">
        <v>33</v>
      </c>
      <c r="DJ355" s="734"/>
    </row>
    <row r="356" spans="1:114" ht="14.1" customHeight="1" x14ac:dyDescent="0.25">
      <c r="A356" s="703">
        <f>ROW()-1</f>
        <v>355</v>
      </c>
      <c r="B356" s="710" t="s">
        <v>753</v>
      </c>
      <c r="C356" s="711" t="str">
        <f>HYPERLINK(E356,"OP")</f>
        <v>OP</v>
      </c>
      <c r="D356" s="711" t="str">
        <f>HYPERLINK(F356,"Prj")</f>
        <v>Prj</v>
      </c>
      <c r="E356" s="704" t="s">
        <v>6294</v>
      </c>
      <c r="F356" s="415" t="s">
        <v>6295</v>
      </c>
      <c r="G356" s="414" t="s">
        <v>33</v>
      </c>
      <c r="H356" s="414" t="s">
        <v>33</v>
      </c>
      <c r="I356" s="694" t="s">
        <v>33</v>
      </c>
      <c r="J356" s="686" t="s">
        <v>754</v>
      </c>
      <c r="K356" s="199" t="s">
        <v>33</v>
      </c>
      <c r="L356" s="693" t="s">
        <v>153</v>
      </c>
      <c r="M356" s="696" t="s">
        <v>154</v>
      </c>
      <c r="N356" s="732" t="s">
        <v>18</v>
      </c>
      <c r="O356" s="732" t="s">
        <v>30</v>
      </c>
      <c r="P356" s="1080" t="s">
        <v>1763</v>
      </c>
      <c r="Q356" s="1074" t="s">
        <v>33</v>
      </c>
      <c r="R356" s="698" t="s">
        <v>33</v>
      </c>
      <c r="S356" s="907" t="s">
        <v>3725</v>
      </c>
      <c r="T356" s="908" t="s">
        <v>3643</v>
      </c>
      <c r="U356" s="905" t="s">
        <v>13703</v>
      </c>
      <c r="V356" s="905" t="s">
        <v>10388</v>
      </c>
      <c r="W356" s="1068" t="s">
        <v>1773</v>
      </c>
      <c r="X356" s="1064">
        <v>36472</v>
      </c>
      <c r="Y356" s="1066">
        <v>36657</v>
      </c>
      <c r="Z356" s="1046">
        <v>2000</v>
      </c>
      <c r="AA356" s="1064">
        <v>36726</v>
      </c>
      <c r="AB356" s="1065">
        <v>38199</v>
      </c>
      <c r="AC356" s="1066">
        <v>38291</v>
      </c>
      <c r="AD356" s="638">
        <v>0</v>
      </c>
      <c r="AE356" s="639">
        <v>12</v>
      </c>
      <c r="AF356" s="744">
        <v>0</v>
      </c>
      <c r="AG356" s="690">
        <v>12</v>
      </c>
      <c r="AH356" s="747" t="s">
        <v>33</v>
      </c>
      <c r="AI356" s="744">
        <v>0</v>
      </c>
      <c r="AJ356" s="1099">
        <v>12</v>
      </c>
      <c r="AK356" s="1100">
        <v>11.57208586</v>
      </c>
      <c r="AL356" s="646"/>
      <c r="AM356" s="647"/>
      <c r="AN356" s="647">
        <v>2</v>
      </c>
      <c r="AO356" s="647"/>
      <c r="AP356" s="647"/>
      <c r="AQ356" s="648"/>
      <c r="AR356" s="779" t="s">
        <v>4160</v>
      </c>
      <c r="AS356" s="781">
        <f>AT356+AU356</f>
        <v>0.7</v>
      </c>
      <c r="AT356" s="649">
        <v>0.6</v>
      </c>
      <c r="AU356" s="650">
        <v>0.1</v>
      </c>
      <c r="AV356" s="686" t="s">
        <v>4161</v>
      </c>
      <c r="AW356" s="686" t="s">
        <v>1900</v>
      </c>
      <c r="AX356" s="686" t="s">
        <v>2183</v>
      </c>
      <c r="AY356" s="819">
        <v>38160</v>
      </c>
      <c r="AZ356" s="721" t="s">
        <v>26</v>
      </c>
      <c r="BA356" s="828" t="s">
        <v>37</v>
      </c>
      <c r="BB356" s="625" t="s">
        <v>26</v>
      </c>
      <c r="BC356" s="626" t="s">
        <v>26</v>
      </c>
      <c r="BD356" s="633" t="s">
        <v>33</v>
      </c>
      <c r="BE356" s="625" t="s">
        <v>22</v>
      </c>
      <c r="BF356" s="626" t="s">
        <v>22</v>
      </c>
      <c r="BG356" s="633" t="s">
        <v>22</v>
      </c>
      <c r="BH356" s="905" t="s">
        <v>4503</v>
      </c>
      <c r="BI356" s="903" t="s">
        <v>4703</v>
      </c>
      <c r="BJ356" s="905" t="s">
        <v>4485</v>
      </c>
      <c r="BK356" s="903" t="s">
        <v>10472</v>
      </c>
      <c r="BL356" s="905" t="s">
        <v>4549</v>
      </c>
      <c r="BM356" s="903" t="s">
        <v>10481</v>
      </c>
      <c r="BN356" s="905" t="s">
        <v>0</v>
      </c>
      <c r="BO356" s="903" t="s">
        <v>0</v>
      </c>
      <c r="BP356" s="905" t="s">
        <v>0</v>
      </c>
      <c r="BQ356" s="903" t="s">
        <v>0</v>
      </c>
      <c r="BR356" s="909">
        <v>65</v>
      </c>
      <c r="BS356" s="903" t="s">
        <v>4509</v>
      </c>
      <c r="BT356" s="909">
        <v>25</v>
      </c>
      <c r="BU356" s="903" t="s">
        <v>4489</v>
      </c>
      <c r="BV356" s="909">
        <v>61</v>
      </c>
      <c r="BW356" s="903" t="s">
        <v>4524</v>
      </c>
      <c r="BX356" s="909">
        <v>43</v>
      </c>
      <c r="BY356" s="903" t="s">
        <v>4496</v>
      </c>
      <c r="BZ356" s="905" t="s">
        <v>0</v>
      </c>
      <c r="CA356" s="903" t="s">
        <v>4492</v>
      </c>
      <c r="CB356" s="340">
        <v>50</v>
      </c>
      <c r="CC356" s="249">
        <f>IF(ISBLANK(AL356),0,1)</f>
        <v>0</v>
      </c>
      <c r="CD356" s="414">
        <f>IF(ISBLANK(AM356),0,1)</f>
        <v>0</v>
      </c>
      <c r="CE356" s="414">
        <f>IF(ISBLANK(AN356),0,1)</f>
        <v>1</v>
      </c>
      <c r="CF356" s="414">
        <f>IF(ISBLANK(AO356),0,1)</f>
        <v>0</v>
      </c>
      <c r="CG356" s="414">
        <f>IF(ISBLANK(AP356),0,1)</f>
        <v>0</v>
      </c>
      <c r="CH356" s="436">
        <f>IF(ISBLANK(AQ356),0,1)</f>
        <v>0</v>
      </c>
      <c r="CI356" s="435">
        <f>IF($W356="Dropped","-",DAYS360(X356,Y356,TRUE)/360)</f>
        <v>0.5083333333333333</v>
      </c>
      <c r="CJ356" s="416">
        <f>IF(OR($W356="Pipeline",$W356="Dropped"),"-",IF(OR($AA356="-",$AA356="n/a"),"-",DAYS360(Y356,AA356,TRUE)/360))</f>
        <v>0.18888888888888888</v>
      </c>
      <c r="CK356" s="416">
        <f>IF(OR($W356="Pipeline",$W356="Dropped"),"-",IF($AC356="-","-",IF(OR($AA356="-",$AA356="n/a"),DAYS360(Y356,AC356,TRUE)/360,DAYS360(AA356,AC356,TRUE)/360)))</f>
        <v>4.2805555555555559</v>
      </c>
      <c r="CL356" s="416">
        <f>IF(OR($W356="Pipeline",$W356="Dropped"),"-",IF($AC356="-","-",DAYS360(X356,AC356,TRUE)/360))</f>
        <v>4.9777777777777779</v>
      </c>
      <c r="CM356" s="437">
        <f>IF(OR($W356="Pipeline",$W356="Dropped"),"-",IF($AC356="-","-",DAYS360(AB356,AC356,TRUE)/360))</f>
        <v>0.25</v>
      </c>
      <c r="CN356" s="344">
        <f>IF(W356="Closed",IF(AC356="-","-",YEAR(AC356)),"-")</f>
        <v>2004</v>
      </c>
      <c r="CO356" s="344" t="str">
        <f>IF(W356="Closed",IF(OR(BE356="S",BE356="MS",BE356="HS"),"S",IF(OR(BE356="U",BE356="MU",BE356="HU"),"U",IF(OR(BE356="NA",BE356="NR",BE356="NV",BE356="?",BE356="#"),"NR","-"))),"-")</f>
        <v>S</v>
      </c>
      <c r="CP356" s="249">
        <v>1</v>
      </c>
      <c r="CQ356" s="414">
        <v>4</v>
      </c>
      <c r="CR356" s="414">
        <v>7</v>
      </c>
      <c r="CS356" s="414">
        <v>0</v>
      </c>
      <c r="CT356" s="414">
        <v>0</v>
      </c>
      <c r="CU356" s="436">
        <v>0</v>
      </c>
      <c r="CV356" s="432" t="str">
        <f>IF(OR(DC356="-",DC356="",DC356="n/a"),"-",HYPERLINK(DC356,"PAD"))</f>
        <v>PAD</v>
      </c>
      <c r="CW356" s="417" t="str">
        <f>IF(OR(DD356="-",DD356="",DD356="n/a"),"-",HYPERLINK(DD356,"ICR"))</f>
        <v>ICR</v>
      </c>
      <c r="CX356" s="438" t="str">
        <f>IF(OR(DE356="-",DE356="",DE356="n/a"),"-",HYPERLINK(DE356,"IEG"))</f>
        <v>IEG</v>
      </c>
      <c r="CY356" s="687" t="str">
        <f>IF(OR(DF356="-",DF356="",DF356="n/a"),"-",HYPERLINK(DF356,"PPAR"))</f>
        <v>-</v>
      </c>
      <c r="CZ356" s="665" t="str">
        <f>IF(OR(DG356="-",DG356="",DG356="n/a"),"-",HYPERLINK(DG356,"PCR"))</f>
        <v>-</v>
      </c>
      <c r="DA356" s="665" t="str">
        <f>IF(OR(DH356="-",DH356="",DH356="n/a"),"-",HYPERLINK(DH356,"PP"))</f>
        <v>-</v>
      </c>
      <c r="DB356" s="688" t="str">
        <f>IF(OR(DI356="-",DI356="",DI356="n/a"),"-",HYPERLINK(DI356,"TA"))</f>
        <v>-</v>
      </c>
      <c r="DC356" s="897" t="s">
        <v>11522</v>
      </c>
      <c r="DD356" s="897" t="s">
        <v>11523</v>
      </c>
      <c r="DE356" s="897" t="s">
        <v>11524</v>
      </c>
      <c r="DF356" s="897" t="s">
        <v>33</v>
      </c>
      <c r="DG356" s="897" t="s">
        <v>33</v>
      </c>
      <c r="DH356" s="897" t="s">
        <v>33</v>
      </c>
      <c r="DI356" s="897" t="s">
        <v>33</v>
      </c>
      <c r="DJ356" s="734"/>
    </row>
    <row r="357" spans="1:114" ht="14.1" customHeight="1" x14ac:dyDescent="0.25">
      <c r="A357" s="702">
        <f>ROW()-1</f>
        <v>356</v>
      </c>
      <c r="B357" s="710" t="s">
        <v>370</v>
      </c>
      <c r="C357" s="711" t="str">
        <f>HYPERLINK(E357,"OP")</f>
        <v>OP</v>
      </c>
      <c r="D357" s="711" t="str">
        <f>HYPERLINK(F357,"Prj")</f>
        <v>Prj</v>
      </c>
      <c r="E357" s="704" t="s">
        <v>6296</v>
      </c>
      <c r="F357" s="415" t="s">
        <v>6297</v>
      </c>
      <c r="G357" s="414" t="s">
        <v>33</v>
      </c>
      <c r="H357" s="414" t="s">
        <v>33</v>
      </c>
      <c r="I357" s="694" t="s">
        <v>33</v>
      </c>
      <c r="J357" s="686" t="s">
        <v>371</v>
      </c>
      <c r="K357" s="199" t="s">
        <v>33</v>
      </c>
      <c r="L357" s="693" t="s">
        <v>193</v>
      </c>
      <c r="M357" s="734" t="s">
        <v>369</v>
      </c>
      <c r="N357" s="693" t="s">
        <v>18</v>
      </c>
      <c r="O357" s="693" t="s">
        <v>54</v>
      </c>
      <c r="P357" s="1080" t="s">
        <v>1419</v>
      </c>
      <c r="Q357" s="1074" t="s">
        <v>33</v>
      </c>
      <c r="R357" s="698" t="s">
        <v>33</v>
      </c>
      <c r="S357" s="1041" t="s">
        <v>33</v>
      </c>
      <c r="T357" s="908" t="s">
        <v>3589</v>
      </c>
      <c r="U357" s="905" t="s">
        <v>576</v>
      </c>
      <c r="V357" s="905" t="s">
        <v>612</v>
      </c>
      <c r="W357" s="1068" t="s">
        <v>1773</v>
      </c>
      <c r="X357" s="1064">
        <v>36893</v>
      </c>
      <c r="Y357" s="1066">
        <v>37306</v>
      </c>
      <c r="Z357" s="1046">
        <v>2002</v>
      </c>
      <c r="AA357" s="1064">
        <v>37497</v>
      </c>
      <c r="AB357" s="1065">
        <v>39082</v>
      </c>
      <c r="AC357" s="1066">
        <v>39263</v>
      </c>
      <c r="AD357" s="638">
        <v>23.23</v>
      </c>
      <c r="AE357" s="639">
        <v>0</v>
      </c>
      <c r="AF357" s="744">
        <v>0</v>
      </c>
      <c r="AG357" s="690">
        <v>23.23</v>
      </c>
      <c r="AH357" s="747">
        <v>10.27</v>
      </c>
      <c r="AI357" s="744">
        <v>0</v>
      </c>
      <c r="AJ357" s="1099">
        <v>23.23</v>
      </c>
      <c r="AK357" s="1100">
        <v>23.23</v>
      </c>
      <c r="AL357" s="646"/>
      <c r="AM357" s="647" t="s">
        <v>2523</v>
      </c>
      <c r="AN357" s="647"/>
      <c r="AO357" s="647"/>
      <c r="AP357" s="647"/>
      <c r="AQ357" s="648"/>
      <c r="AR357" s="779" t="s">
        <v>2613</v>
      </c>
      <c r="AS357" s="649">
        <f>AT357+AU357</f>
        <v>12.9</v>
      </c>
      <c r="AT357" s="649">
        <v>11</v>
      </c>
      <c r="AU357" s="650">
        <v>1.9</v>
      </c>
      <c r="AV357" s="686" t="s">
        <v>2614</v>
      </c>
      <c r="AW357" s="686" t="s">
        <v>1872</v>
      </c>
      <c r="AX357" s="686" t="s">
        <v>1900</v>
      </c>
      <c r="AY357" s="820">
        <v>39324</v>
      </c>
      <c r="AZ357" s="721" t="s">
        <v>26</v>
      </c>
      <c r="BA357" s="721" t="s">
        <v>26</v>
      </c>
      <c r="BB357" s="625" t="s">
        <v>26</v>
      </c>
      <c r="BC357" s="626" t="s">
        <v>26</v>
      </c>
      <c r="BD357" s="633" t="s">
        <v>26</v>
      </c>
      <c r="BE357" s="625" t="s">
        <v>26</v>
      </c>
      <c r="BF357" s="626" t="s">
        <v>26</v>
      </c>
      <c r="BG357" s="633" t="s">
        <v>26</v>
      </c>
      <c r="BH357" s="905" t="s">
        <v>4485</v>
      </c>
      <c r="BI357" s="903" t="s">
        <v>10472</v>
      </c>
      <c r="BJ357" s="905" t="s">
        <v>10072</v>
      </c>
      <c r="BK357" s="903" t="s">
        <v>13093</v>
      </c>
      <c r="BL357" s="905" t="s">
        <v>10064</v>
      </c>
      <c r="BM357" s="903" t="s">
        <v>13770</v>
      </c>
      <c r="BN357" s="905" t="s">
        <v>4561</v>
      </c>
      <c r="BO357" s="903" t="s">
        <v>10489</v>
      </c>
      <c r="BP357" s="905" t="s">
        <v>0</v>
      </c>
      <c r="BQ357" s="903" t="s">
        <v>0</v>
      </c>
      <c r="BR357" s="909">
        <v>27</v>
      </c>
      <c r="BS357" s="903" t="s">
        <v>4490</v>
      </c>
      <c r="BT357" s="909">
        <v>21</v>
      </c>
      <c r="BU357" s="903" t="s">
        <v>4547</v>
      </c>
      <c r="BV357" s="909">
        <v>26</v>
      </c>
      <c r="BW357" s="903" t="s">
        <v>4517</v>
      </c>
      <c r="BX357" s="905" t="s">
        <v>0</v>
      </c>
      <c r="BY357" s="903" t="s">
        <v>4492</v>
      </c>
      <c r="BZ357" s="905" t="s">
        <v>0</v>
      </c>
      <c r="CA357" s="903" t="s">
        <v>4492</v>
      </c>
      <c r="CB357" s="340">
        <v>50</v>
      </c>
      <c r="CC357" s="249">
        <f>IF(ISBLANK(AL357),0,1)</f>
        <v>0</v>
      </c>
      <c r="CD357" s="414">
        <f>IF(ISBLANK(AM357),0,1)</f>
        <v>1</v>
      </c>
      <c r="CE357" s="414">
        <f>IF(ISBLANK(AN357),0,1)</f>
        <v>0</v>
      </c>
      <c r="CF357" s="414">
        <f>IF(ISBLANK(AO357),0,1)</f>
        <v>0</v>
      </c>
      <c r="CG357" s="414">
        <f>IF(ISBLANK(AP357),0,1)</f>
        <v>0</v>
      </c>
      <c r="CH357" s="436">
        <f>IF(ISBLANK(AQ357),0,1)</f>
        <v>0</v>
      </c>
      <c r="CI357" s="435">
        <f>IF($W357="Dropped","-",DAYS360(X357,Y357,TRUE)/360)</f>
        <v>1.1305555555555555</v>
      </c>
      <c r="CJ357" s="416">
        <f>IF(OR($W357="Pipeline",$W357="Dropped"),"-",IF(OR($AA357="-",$AA357="n/a"),"-",DAYS360(Y357,AA357,TRUE)/360))</f>
        <v>0.52777777777777779</v>
      </c>
      <c r="CK357" s="416">
        <f>IF(OR($W357="Pipeline",$W357="Dropped"),"-",IF($AC357="-","-",IF(OR($AA357="-",$AA357="n/a"),DAYS360(Y357,AC357,TRUE)/360,DAYS360(AA357,AC357,TRUE)/360)))</f>
        <v>4.8361111111111112</v>
      </c>
      <c r="CL357" s="416">
        <f>IF(OR($W357="Pipeline",$W357="Dropped"),"-",IF($AC357="-","-",DAYS360(X357,AC357,TRUE)/360))</f>
        <v>6.4944444444444445</v>
      </c>
      <c r="CM357" s="437">
        <f>IF(OR($W357="Pipeline",$W357="Dropped"),"-",IF($AC357="-","-",DAYS360(AB357,AC357,TRUE)/360))</f>
        <v>0.5</v>
      </c>
      <c r="CN357" s="344">
        <f>IF(W357="Closed",IF(AC357="-","-",YEAR(AC357)),"-")</f>
        <v>2007</v>
      </c>
      <c r="CO357" s="344" t="str">
        <f>IF(W357="Closed",IF(OR(BE357="S",BE357="MS",BE357="HS"),"S",IF(OR(BE357="U",BE357="MU",BE357="HU"),"U",IF(OR(BE357="NA",BE357="NR",BE357="NV",BE357="?",BE357="#"),"NR","-"))),"-")</f>
        <v>S</v>
      </c>
      <c r="CP357" s="249">
        <v>5</v>
      </c>
      <c r="CQ357" s="414">
        <v>14</v>
      </c>
      <c r="CR357" s="414">
        <v>2</v>
      </c>
      <c r="CS357" s="414">
        <v>2</v>
      </c>
      <c r="CT357" s="414">
        <v>0</v>
      </c>
      <c r="CU357" s="436">
        <v>0</v>
      </c>
      <c r="CV357" s="432" t="str">
        <f>IF(OR(DC357="-",DC357="",DC357="n/a"),"-",HYPERLINK(DC357,"PAD"))</f>
        <v>PAD</v>
      </c>
      <c r="CW357" s="417" t="str">
        <f>IF(OR(DD357="-",DD357="",DD357="n/a"),"-",HYPERLINK(DD357,"ICR"))</f>
        <v>ICR</v>
      </c>
      <c r="CX357" s="438" t="str">
        <f>IF(OR(DE357="-",DE357="",DE357="n/a"),"-",HYPERLINK(DE357,"IEG"))</f>
        <v>IEG</v>
      </c>
      <c r="CY357" s="687" t="str">
        <f>IF(OR(DF357="-",DF357="",DF357="n/a"),"-",HYPERLINK(DF357,"PPAR"))</f>
        <v>-</v>
      </c>
      <c r="CZ357" s="665" t="str">
        <f>IF(OR(DG357="-",DG357="",DG357="n/a"),"-",HYPERLINK(DG357,"PCR"))</f>
        <v>-</v>
      </c>
      <c r="DA357" s="665" t="str">
        <f>IF(OR(DH357="-",DH357="",DH357="n/a"),"-",HYPERLINK(DH357,"PP"))</f>
        <v>-</v>
      </c>
      <c r="DB357" s="688" t="str">
        <f>IF(OR(DI357="-",DI357="",DI357="n/a"),"-",HYPERLINK(DI357,"TA"))</f>
        <v>-</v>
      </c>
      <c r="DC357" s="897" t="s">
        <v>11525</v>
      </c>
      <c r="DD357" s="897" t="s">
        <v>11526</v>
      </c>
      <c r="DE357" s="897" t="s">
        <v>11527</v>
      </c>
      <c r="DF357" s="897" t="s">
        <v>33</v>
      </c>
      <c r="DG357" s="897" t="s">
        <v>33</v>
      </c>
      <c r="DH357" s="897" t="s">
        <v>33</v>
      </c>
      <c r="DI357" s="897" t="s">
        <v>33</v>
      </c>
      <c r="DJ357" s="734"/>
    </row>
    <row r="358" spans="1:114" ht="14.1" customHeight="1" x14ac:dyDescent="0.25">
      <c r="A358" s="702">
        <f>ROW()-1</f>
        <v>357</v>
      </c>
      <c r="B358" s="717" t="s">
        <v>906</v>
      </c>
      <c r="C358" s="711" t="str">
        <f>HYPERLINK(E358,"OP")</f>
        <v>OP</v>
      </c>
      <c r="D358" s="711" t="str">
        <f>HYPERLINK(F358,"Prj")</f>
        <v>Prj</v>
      </c>
      <c r="E358" s="704" t="s">
        <v>6298</v>
      </c>
      <c r="F358" s="415" t="s">
        <v>6299</v>
      </c>
      <c r="G358" s="414" t="s">
        <v>33</v>
      </c>
      <c r="H358" s="414" t="s">
        <v>33</v>
      </c>
      <c r="I358" s="694" t="s">
        <v>33</v>
      </c>
      <c r="J358" s="686" t="s">
        <v>907</v>
      </c>
      <c r="K358" s="199" t="s">
        <v>33</v>
      </c>
      <c r="L358" s="693" t="s">
        <v>231</v>
      </c>
      <c r="M358" s="696" t="s">
        <v>904</v>
      </c>
      <c r="N358" s="732" t="s">
        <v>18</v>
      </c>
      <c r="O358" s="732" t="s">
        <v>30</v>
      </c>
      <c r="P358" s="1080" t="s">
        <v>1763</v>
      </c>
      <c r="Q358" s="1074" t="s">
        <v>33</v>
      </c>
      <c r="R358" s="698" t="s">
        <v>33</v>
      </c>
      <c r="S358" s="907" t="s">
        <v>10285</v>
      </c>
      <c r="T358" s="908" t="s">
        <v>3697</v>
      </c>
      <c r="U358" s="905" t="s">
        <v>1782</v>
      </c>
      <c r="V358" s="905" t="s">
        <v>10386</v>
      </c>
      <c r="W358" s="1068" t="s">
        <v>1773</v>
      </c>
      <c r="X358" s="1064">
        <v>35618</v>
      </c>
      <c r="Y358" s="1066">
        <v>36585</v>
      </c>
      <c r="Z358" s="1046">
        <v>2000</v>
      </c>
      <c r="AA358" s="1064">
        <v>36806</v>
      </c>
      <c r="AB358" s="1065">
        <v>38717</v>
      </c>
      <c r="AC358" s="1066">
        <v>39263</v>
      </c>
      <c r="AD358" s="638">
        <v>34.700000000000003</v>
      </c>
      <c r="AE358" s="639">
        <v>0</v>
      </c>
      <c r="AF358" s="744">
        <v>0</v>
      </c>
      <c r="AG358" s="690">
        <v>34.700000000000003</v>
      </c>
      <c r="AH358" s="747" t="s">
        <v>33</v>
      </c>
      <c r="AI358" s="744">
        <v>0</v>
      </c>
      <c r="AJ358" s="1099">
        <v>34.700000000000003</v>
      </c>
      <c r="AK358" s="1100">
        <v>31.789222410000001</v>
      </c>
      <c r="AL358" s="646">
        <v>33</v>
      </c>
      <c r="AM358" s="647" t="s">
        <v>3993</v>
      </c>
      <c r="AN358" s="647">
        <v>2</v>
      </c>
      <c r="AO358" s="647"/>
      <c r="AP358" s="647"/>
      <c r="AQ358" s="648"/>
      <c r="AR358" s="779" t="s">
        <v>3995</v>
      </c>
      <c r="AS358" s="649">
        <f>AT358+AU358</f>
        <v>12.899999999999999</v>
      </c>
      <c r="AT358" s="649">
        <v>7.8</v>
      </c>
      <c r="AU358" s="650">
        <v>5.0999999999999996</v>
      </c>
      <c r="AV358" s="686" t="s">
        <v>3996</v>
      </c>
      <c r="AW358" s="686" t="s">
        <v>1989</v>
      </c>
      <c r="AX358" s="686" t="s">
        <v>2264</v>
      </c>
      <c r="AY358" s="819">
        <v>39259</v>
      </c>
      <c r="AZ358" s="721" t="s">
        <v>26</v>
      </c>
      <c r="BA358" s="721" t="s">
        <v>26</v>
      </c>
      <c r="BB358" s="625" t="s">
        <v>45</v>
      </c>
      <c r="BC358" s="626" t="s">
        <v>22</v>
      </c>
      <c r="BD358" s="633" t="s">
        <v>22</v>
      </c>
      <c r="BE358" s="625" t="s">
        <v>45</v>
      </c>
      <c r="BF358" s="626" t="s">
        <v>45</v>
      </c>
      <c r="BG358" s="633" t="s">
        <v>45</v>
      </c>
      <c r="BH358" s="905" t="s">
        <v>4493</v>
      </c>
      <c r="BI358" s="903" t="s">
        <v>4705</v>
      </c>
      <c r="BJ358" s="905" t="s">
        <v>4485</v>
      </c>
      <c r="BK358" s="903" t="s">
        <v>10472</v>
      </c>
      <c r="BL358" s="905" t="s">
        <v>0</v>
      </c>
      <c r="BM358" s="903" t="s">
        <v>0</v>
      </c>
      <c r="BN358" s="905" t="s">
        <v>0</v>
      </c>
      <c r="BO358" s="903" t="s">
        <v>0</v>
      </c>
      <c r="BP358" s="905" t="s">
        <v>0</v>
      </c>
      <c r="BQ358" s="903" t="s">
        <v>0</v>
      </c>
      <c r="BR358" s="909">
        <v>66</v>
      </c>
      <c r="BS358" s="903" t="s">
        <v>4532</v>
      </c>
      <c r="BT358" s="905" t="s">
        <v>0</v>
      </c>
      <c r="BU358" s="903" t="s">
        <v>4492</v>
      </c>
      <c r="BV358" s="905" t="s">
        <v>0</v>
      </c>
      <c r="BW358" s="903" t="s">
        <v>4492</v>
      </c>
      <c r="BX358" s="905" t="s">
        <v>0</v>
      </c>
      <c r="BY358" s="903" t="s">
        <v>4492</v>
      </c>
      <c r="BZ358" s="905" t="s">
        <v>0</v>
      </c>
      <c r="CA358" s="903" t="s">
        <v>4492</v>
      </c>
      <c r="CB358" s="340">
        <v>50</v>
      </c>
      <c r="CC358" s="249">
        <f>IF(ISBLANK(AL358),0,1)</f>
        <v>1</v>
      </c>
      <c r="CD358" s="414">
        <f>IF(ISBLANK(AM358),0,1)</f>
        <v>1</v>
      </c>
      <c r="CE358" s="414">
        <f>IF(ISBLANK(AN358),0,1)</f>
        <v>1</v>
      </c>
      <c r="CF358" s="414">
        <f>IF(ISBLANK(AO358),0,1)</f>
        <v>0</v>
      </c>
      <c r="CG358" s="414">
        <f>IF(ISBLANK(AP358),0,1)</f>
        <v>0</v>
      </c>
      <c r="CH358" s="436">
        <f>IF(ISBLANK(AQ358),0,1)</f>
        <v>0</v>
      </c>
      <c r="CI358" s="435">
        <f>IF($W358="Dropped","-",DAYS360(X358,Y358,TRUE)/360)</f>
        <v>2.6444444444444444</v>
      </c>
      <c r="CJ358" s="416">
        <f>IF(OR($W358="Pipeline",$W358="Dropped"),"-",IF(OR($AA358="-",$AA358="n/a"),"-",DAYS360(Y358,AA358,TRUE)/360))</f>
        <v>0.60555555555555551</v>
      </c>
      <c r="CK358" s="416">
        <f>IF(OR($W358="Pipeline",$W358="Dropped"),"-",IF($AC358="-","-",IF(OR($AA358="-",$AA358="n/a"),DAYS360(Y358,AC358,TRUE)/360,DAYS360(AA358,AC358,TRUE)/360)))</f>
        <v>6.7305555555555552</v>
      </c>
      <c r="CL358" s="416">
        <f>IF(OR($W358="Pipeline",$W358="Dropped"),"-",IF($AC358="-","-",DAYS360(X358,AC358,TRUE)/360))</f>
        <v>9.9805555555555561</v>
      </c>
      <c r="CM358" s="437">
        <f>IF(OR($W358="Pipeline",$W358="Dropped"),"-",IF($AC358="-","-",DAYS360(AB358,AC358,TRUE)/360))</f>
        <v>1.5</v>
      </c>
      <c r="CN358" s="344">
        <f>IF(W358="Closed",IF(AC358="-","-",YEAR(AC358)),"-")</f>
        <v>2007</v>
      </c>
      <c r="CO358" s="344" t="str">
        <f>IF(W358="Closed",IF(OR(BE358="S",BE358="MS",BE358="HS"),"S",IF(OR(BE358="U",BE358="MU",BE358="HU"),"U",IF(OR(BE358="NA",BE358="NR",BE358="NV",BE358="?",BE358="#"),"NR","-"))),"-")</f>
        <v>U</v>
      </c>
      <c r="CP358" s="249">
        <v>4</v>
      </c>
      <c r="CQ358" s="414">
        <v>4</v>
      </c>
      <c r="CR358" s="414">
        <v>4</v>
      </c>
      <c r="CS358" s="414">
        <v>0</v>
      </c>
      <c r="CT358" s="414">
        <v>0</v>
      </c>
      <c r="CU358" s="436">
        <v>0</v>
      </c>
      <c r="CV358" s="432" t="str">
        <f>IF(OR(DC358="-",DC358="",DC358="n/a"),"-",HYPERLINK(DC358,"PAD"))</f>
        <v>PAD</v>
      </c>
      <c r="CW358" s="417" t="str">
        <f>IF(OR(DD358="-",DD358="",DD358="n/a"),"-",HYPERLINK(DD358,"ICR"))</f>
        <v>ICR</v>
      </c>
      <c r="CX358" s="438" t="str">
        <f>IF(OR(DE358="-",DE358="",DE358="n/a"),"-",HYPERLINK(DE358,"IEG"))</f>
        <v>IEG</v>
      </c>
      <c r="CY358" s="687" t="str">
        <f>IF(OR(DF358="-",DF358="",DF358="n/a"),"-",HYPERLINK(DF358,"PPAR"))</f>
        <v>PPAR</v>
      </c>
      <c r="CZ358" s="665" t="str">
        <f>IF(OR(DG358="-",DG358="",DG358="n/a"),"-",HYPERLINK(DG358,"PCR"))</f>
        <v>-</v>
      </c>
      <c r="DA358" s="665" t="str">
        <f>IF(OR(DH358="-",DH358="",DH358="n/a"),"-",HYPERLINK(DH358,"PP"))</f>
        <v>-</v>
      </c>
      <c r="DB358" s="688" t="str">
        <f>IF(OR(DI358="-",DI358="",DI358="n/a"),"-",HYPERLINK(DI358,"TA"))</f>
        <v>-</v>
      </c>
      <c r="DC358" s="897" t="s">
        <v>11528</v>
      </c>
      <c r="DD358" s="897" t="s">
        <v>11529</v>
      </c>
      <c r="DE358" s="897" t="s">
        <v>11530</v>
      </c>
      <c r="DF358" s="897" t="s">
        <v>11531</v>
      </c>
      <c r="DG358" s="897" t="s">
        <v>33</v>
      </c>
      <c r="DH358" s="897" t="s">
        <v>33</v>
      </c>
      <c r="DI358" s="897" t="s">
        <v>33</v>
      </c>
      <c r="DJ358" s="806"/>
    </row>
    <row r="359" spans="1:114" ht="14.1" customHeight="1" x14ac:dyDescent="0.25">
      <c r="A359" s="703">
        <f>ROW()-1</f>
        <v>358</v>
      </c>
      <c r="B359" s="717" t="s">
        <v>911</v>
      </c>
      <c r="C359" s="711" t="str">
        <f>HYPERLINK(E359,"OP")</f>
        <v>OP</v>
      </c>
      <c r="D359" s="711" t="str">
        <f>HYPERLINK(F359,"Prj")</f>
        <v>Prj</v>
      </c>
      <c r="E359" s="704" t="s">
        <v>6300</v>
      </c>
      <c r="F359" s="415" t="s">
        <v>6301</v>
      </c>
      <c r="G359" s="414" t="s">
        <v>33</v>
      </c>
      <c r="H359" s="414" t="s">
        <v>33</v>
      </c>
      <c r="I359" s="694" t="s">
        <v>33</v>
      </c>
      <c r="J359" s="686" t="s">
        <v>913</v>
      </c>
      <c r="K359" s="199" t="s">
        <v>33</v>
      </c>
      <c r="L359" s="693" t="s">
        <v>153</v>
      </c>
      <c r="M359" s="696" t="s">
        <v>912</v>
      </c>
      <c r="N359" s="693" t="s">
        <v>1386</v>
      </c>
      <c r="O359" s="693" t="s">
        <v>1433</v>
      </c>
      <c r="P359" s="1080" t="s">
        <v>1763</v>
      </c>
      <c r="Q359" s="1074" t="s">
        <v>33</v>
      </c>
      <c r="R359" s="698" t="s">
        <v>33</v>
      </c>
      <c r="S359" s="907" t="s">
        <v>3725</v>
      </c>
      <c r="T359" s="908" t="s">
        <v>3709</v>
      </c>
      <c r="U359" s="905" t="s">
        <v>13703</v>
      </c>
      <c r="V359" s="905" t="s">
        <v>10388</v>
      </c>
      <c r="W359" s="1068" t="s">
        <v>1773</v>
      </c>
      <c r="X359" s="1064">
        <v>36515</v>
      </c>
      <c r="Y359" s="1066">
        <v>36642</v>
      </c>
      <c r="Z359" s="1046">
        <v>2000</v>
      </c>
      <c r="AA359" s="1064">
        <v>36656</v>
      </c>
      <c r="AB359" s="1065">
        <v>37621</v>
      </c>
      <c r="AC359" s="1066">
        <v>38168</v>
      </c>
      <c r="AD359" s="638">
        <v>0</v>
      </c>
      <c r="AE359" s="639">
        <v>0</v>
      </c>
      <c r="AF359" s="744">
        <v>4.4349999999999996</v>
      </c>
      <c r="AG359" s="690">
        <v>4.4349999999999996</v>
      </c>
      <c r="AH359" s="747" t="s">
        <v>33</v>
      </c>
      <c r="AI359" s="744">
        <v>0</v>
      </c>
      <c r="AJ359" s="1099">
        <v>4.4349999999999996</v>
      </c>
      <c r="AK359" s="1100">
        <v>4.2500626700000002</v>
      </c>
      <c r="AL359" s="646">
        <v>31</v>
      </c>
      <c r="AM359" s="647">
        <v>10</v>
      </c>
      <c r="AN359" s="647" t="s">
        <v>3994</v>
      </c>
      <c r="AO359" s="647"/>
      <c r="AP359" s="647"/>
      <c r="AQ359" s="648"/>
      <c r="AR359" s="779" t="s">
        <v>3997</v>
      </c>
      <c r="AS359" s="781">
        <f>AT359+AU359</f>
        <v>0.8</v>
      </c>
      <c r="AT359" s="649">
        <v>0.8</v>
      </c>
      <c r="AU359" s="650">
        <v>0</v>
      </c>
      <c r="AV359" s="686" t="s">
        <v>3998</v>
      </c>
      <c r="AW359" s="686" t="s">
        <v>1797</v>
      </c>
      <c r="AX359" s="686" t="s">
        <v>1793</v>
      </c>
      <c r="AY359" s="819">
        <v>38126</v>
      </c>
      <c r="AZ359" s="721" t="s">
        <v>26</v>
      </c>
      <c r="BA359" s="828" t="s">
        <v>37</v>
      </c>
      <c r="BB359" s="625" t="s">
        <v>26</v>
      </c>
      <c r="BC359" s="626" t="s">
        <v>26</v>
      </c>
      <c r="BD359" s="633" t="s">
        <v>33</v>
      </c>
      <c r="BE359" s="625" t="s">
        <v>22</v>
      </c>
      <c r="BF359" s="626" t="s">
        <v>26</v>
      </c>
      <c r="BG359" s="633" t="s">
        <v>26</v>
      </c>
      <c r="BH359" s="905" t="s">
        <v>4518</v>
      </c>
      <c r="BI359" s="903" t="s">
        <v>10475</v>
      </c>
      <c r="BJ359" s="905" t="s">
        <v>4712</v>
      </c>
      <c r="BK359" s="903" t="s">
        <v>10486</v>
      </c>
      <c r="BL359" s="905" t="s">
        <v>13072</v>
      </c>
      <c r="BM359" s="903" t="s">
        <v>4508</v>
      </c>
      <c r="BN359" s="905" t="s">
        <v>4493</v>
      </c>
      <c r="BO359" s="903" t="s">
        <v>4705</v>
      </c>
      <c r="BP359" s="905" t="s">
        <v>4485</v>
      </c>
      <c r="BQ359" s="903" t="s">
        <v>10472</v>
      </c>
      <c r="BR359" s="909">
        <v>65</v>
      </c>
      <c r="BS359" s="903" t="s">
        <v>4509</v>
      </c>
      <c r="BT359" s="909">
        <v>67</v>
      </c>
      <c r="BU359" s="903" t="s">
        <v>4577</v>
      </c>
      <c r="BV359" s="909">
        <v>61</v>
      </c>
      <c r="BW359" s="903" t="s">
        <v>4524</v>
      </c>
      <c r="BX359" s="909">
        <v>87</v>
      </c>
      <c r="BY359" s="903" t="s">
        <v>4535</v>
      </c>
      <c r="BZ359" s="905" t="s">
        <v>0</v>
      </c>
      <c r="CA359" s="903" t="s">
        <v>4492</v>
      </c>
      <c r="CB359" s="340">
        <v>50</v>
      </c>
      <c r="CC359" s="249">
        <f>IF(ISBLANK(AL359),0,1)</f>
        <v>1</v>
      </c>
      <c r="CD359" s="414">
        <f>IF(ISBLANK(AM359),0,1)</f>
        <v>1</v>
      </c>
      <c r="CE359" s="414">
        <f>IF(ISBLANK(AN359),0,1)</f>
        <v>1</v>
      </c>
      <c r="CF359" s="414">
        <f>IF(ISBLANK(AO359),0,1)</f>
        <v>0</v>
      </c>
      <c r="CG359" s="414">
        <f>IF(ISBLANK(AP359),0,1)</f>
        <v>0</v>
      </c>
      <c r="CH359" s="436">
        <f>IF(ISBLANK(AQ359),0,1)</f>
        <v>0</v>
      </c>
      <c r="CI359" s="435">
        <f>IF($W359="Dropped","-",DAYS360(X359,Y359,TRUE)/360)</f>
        <v>0.34722222222222221</v>
      </c>
      <c r="CJ359" s="416">
        <f>IF(OR($W359="Pipeline",$W359="Dropped"),"-",IF(OR($AA359="-",$AA359="n/a"),"-",DAYS360(Y359,AA359,TRUE)/360))</f>
        <v>3.888888888888889E-2</v>
      </c>
      <c r="CK359" s="416">
        <f>IF(OR($W359="Pipeline",$W359="Dropped"),"-",IF($AC359="-","-",IF(OR($AA359="-",$AA359="n/a"),DAYS360(Y359,AC359,TRUE)/360,DAYS360(AA359,AC359,TRUE)/360)))</f>
        <v>4.1388888888888893</v>
      </c>
      <c r="CL359" s="416">
        <f>IF(OR($W359="Pipeline",$W359="Dropped"),"-",IF($AC359="-","-",DAYS360(X359,AC359,TRUE)/360))</f>
        <v>4.5250000000000004</v>
      </c>
      <c r="CM359" s="437">
        <f>IF(OR($W359="Pipeline",$W359="Dropped"),"-",IF($AC359="-","-",DAYS360(AB359,AC359,TRUE)/360))</f>
        <v>1.5</v>
      </c>
      <c r="CN359" s="344">
        <f>IF(W359="Closed",IF(AC359="-","-",YEAR(AC359)),"-")</f>
        <v>2004</v>
      </c>
      <c r="CO359" s="344" t="str">
        <f>IF(W359="Closed",IF(OR(BE359="S",BE359="MS",BE359="HS"),"S",IF(OR(BE359="U",BE359="MU",BE359="HU"),"U",IF(OR(BE359="NA",BE359="NR",BE359="NV",BE359="?",BE359="#"),"NR","-"))),"-")</f>
        <v>S</v>
      </c>
      <c r="CP359" s="249">
        <v>1</v>
      </c>
      <c r="CQ359" s="414">
        <v>2</v>
      </c>
      <c r="CR359" s="414">
        <v>5</v>
      </c>
      <c r="CS359" s="414">
        <v>0</v>
      </c>
      <c r="CT359" s="414">
        <v>0</v>
      </c>
      <c r="CU359" s="436">
        <v>0</v>
      </c>
      <c r="CV359" s="432" t="str">
        <f>IF(OR(DC359="-",DC359="",DC359="n/a"),"-",HYPERLINK(DC359,"PAD"))</f>
        <v>PAD</v>
      </c>
      <c r="CW359" s="417" t="str">
        <f>IF(OR(DD359="-",DD359="",DD359="n/a"),"-",HYPERLINK(DD359,"ICR"))</f>
        <v>ICR</v>
      </c>
      <c r="CX359" s="438" t="str">
        <f>IF(OR(DE359="-",DE359="",DE359="n/a"),"-",HYPERLINK(DE359,"IEG"))</f>
        <v>IEG</v>
      </c>
      <c r="CY359" s="687" t="str">
        <f>IF(OR(DF359="-",DF359="",DF359="n/a"),"-",HYPERLINK(DF359,"PPAR"))</f>
        <v>-</v>
      </c>
      <c r="CZ359" s="665" t="str">
        <f>IF(OR(DG359="-",DG359="",DG359="n/a"),"-",HYPERLINK(DG359,"PCR"))</f>
        <v>-</v>
      </c>
      <c r="DA359" s="665" t="str">
        <f>IF(OR(DH359="-",DH359="",DH359="n/a"),"-",HYPERLINK(DH359,"PP"))</f>
        <v>-</v>
      </c>
      <c r="DB359" s="688" t="str">
        <f>IF(OR(DI359="-",DI359="",DI359="n/a"),"-",HYPERLINK(DI359,"TA"))</f>
        <v>-</v>
      </c>
      <c r="DC359" s="897" t="s">
        <v>11532</v>
      </c>
      <c r="DD359" s="897" t="s">
        <v>11533</v>
      </c>
      <c r="DE359" s="897" t="s">
        <v>11534</v>
      </c>
      <c r="DF359" s="897" t="s">
        <v>33</v>
      </c>
      <c r="DG359" s="897" t="s">
        <v>33</v>
      </c>
      <c r="DH359" s="897" t="s">
        <v>33</v>
      </c>
      <c r="DI359" s="897" t="s">
        <v>33</v>
      </c>
      <c r="DJ359" s="734"/>
    </row>
    <row r="360" spans="1:114" ht="14.1" customHeight="1" x14ac:dyDescent="0.25">
      <c r="A360" s="702">
        <f>ROW()-1</f>
        <v>359</v>
      </c>
      <c r="B360" s="713" t="s">
        <v>8147</v>
      </c>
      <c r="C360" s="716" t="str">
        <f>HYPERLINK(E360,"OP")</f>
        <v>OP</v>
      </c>
      <c r="D360" s="716" t="str">
        <f>HYPERLINK(F360,"Prj")</f>
        <v>Prj</v>
      </c>
      <c r="E360" s="631" t="s">
        <v>8785</v>
      </c>
      <c r="F360" s="413" t="s">
        <v>8786</v>
      </c>
      <c r="G360" s="414" t="s">
        <v>33</v>
      </c>
      <c r="H360" s="414" t="s">
        <v>33</v>
      </c>
      <c r="I360" s="694" t="s">
        <v>33</v>
      </c>
      <c r="J360" s="700" t="s">
        <v>8148</v>
      </c>
      <c r="K360" s="730" t="s">
        <v>33</v>
      </c>
      <c r="L360" s="739" t="s">
        <v>153</v>
      </c>
      <c r="M360" s="700" t="s">
        <v>813</v>
      </c>
      <c r="N360" s="739" t="s">
        <v>18</v>
      </c>
      <c r="O360" s="739" t="s">
        <v>30</v>
      </c>
      <c r="P360" s="1080" t="s">
        <v>19</v>
      </c>
      <c r="Q360" s="1074" t="s">
        <v>33</v>
      </c>
      <c r="R360" s="698" t="s">
        <v>3888</v>
      </c>
      <c r="S360" s="1041" t="s">
        <v>33</v>
      </c>
      <c r="T360" s="908" t="s">
        <v>3871</v>
      </c>
      <c r="U360" s="905" t="s">
        <v>13823</v>
      </c>
      <c r="V360" s="905" t="s">
        <v>13821</v>
      </c>
      <c r="W360" s="1068" t="s">
        <v>1773</v>
      </c>
      <c r="X360" s="1064">
        <v>37194</v>
      </c>
      <c r="Y360" s="1066">
        <v>37607</v>
      </c>
      <c r="Z360" s="1046">
        <v>2003</v>
      </c>
      <c r="AA360" s="1064">
        <v>37726</v>
      </c>
      <c r="AB360" s="1065">
        <v>39447</v>
      </c>
      <c r="AC360" s="1066">
        <v>40178</v>
      </c>
      <c r="AD360" s="1053">
        <v>50</v>
      </c>
      <c r="AE360" s="750">
        <v>0</v>
      </c>
      <c r="AF360" s="744">
        <v>0</v>
      </c>
      <c r="AG360" s="690">
        <v>50</v>
      </c>
      <c r="AH360" s="747">
        <v>16.742522000000001</v>
      </c>
      <c r="AI360" s="744">
        <v>0</v>
      </c>
      <c r="AJ360" s="1107">
        <v>68.926439430000002</v>
      </c>
      <c r="AK360" s="1108">
        <v>86.700876129999997</v>
      </c>
      <c r="AL360" s="1085"/>
      <c r="AM360" s="632"/>
      <c r="AN360" s="632">
        <v>4</v>
      </c>
      <c r="AO360" s="632"/>
      <c r="AP360" s="632"/>
      <c r="AQ360" s="757"/>
      <c r="AR360" s="778" t="s">
        <v>9307</v>
      </c>
      <c r="AS360" s="781">
        <f>AT360+AU360</f>
        <v>14.399999999999999</v>
      </c>
      <c r="AT360" s="781">
        <v>4.3</v>
      </c>
      <c r="AU360" s="782">
        <v>10.1</v>
      </c>
      <c r="AV360" s="734" t="s">
        <v>9308</v>
      </c>
      <c r="AW360" s="700" t="s">
        <v>7444</v>
      </c>
      <c r="AX360" s="700"/>
      <c r="AY360" s="829">
        <v>40177</v>
      </c>
      <c r="AZ360" s="739" t="s">
        <v>22</v>
      </c>
      <c r="BA360" s="739" t="s">
        <v>26</v>
      </c>
      <c r="BB360" s="847" t="s">
        <v>22</v>
      </c>
      <c r="BC360" s="848" t="s">
        <v>22</v>
      </c>
      <c r="BD360" s="849" t="s">
        <v>22</v>
      </c>
      <c r="BE360" s="847" t="s">
        <v>45</v>
      </c>
      <c r="BF360" s="848" t="s">
        <v>45</v>
      </c>
      <c r="BG360" s="849" t="s">
        <v>22</v>
      </c>
      <c r="BH360" s="905" t="s">
        <v>13077</v>
      </c>
      <c r="BI360" s="903" t="s">
        <v>9680</v>
      </c>
      <c r="BJ360" s="905" t="s">
        <v>4568</v>
      </c>
      <c r="BK360" s="903" t="s">
        <v>10484</v>
      </c>
      <c r="BL360" s="905" t="s">
        <v>13072</v>
      </c>
      <c r="BM360" s="903" t="s">
        <v>4508</v>
      </c>
      <c r="BN360" s="905" t="s">
        <v>4518</v>
      </c>
      <c r="BO360" s="903" t="s">
        <v>10475</v>
      </c>
      <c r="BP360" s="905" t="s">
        <v>4525</v>
      </c>
      <c r="BQ360" s="903" t="s">
        <v>10476</v>
      </c>
      <c r="BR360" s="909">
        <v>57</v>
      </c>
      <c r="BS360" s="903" t="s">
        <v>4527</v>
      </c>
      <c r="BT360" s="909">
        <v>51</v>
      </c>
      <c r="BU360" s="903" t="s">
        <v>4520</v>
      </c>
      <c r="BV360" s="909">
        <v>71</v>
      </c>
      <c r="BW360" s="903" t="s">
        <v>4521</v>
      </c>
      <c r="BX360" s="909">
        <v>73</v>
      </c>
      <c r="BY360" s="903" t="s">
        <v>4534</v>
      </c>
      <c r="BZ360" s="905" t="s">
        <v>0</v>
      </c>
      <c r="CA360" s="903" t="s">
        <v>4492</v>
      </c>
      <c r="CB360" s="340">
        <v>50</v>
      </c>
      <c r="CC360" s="249">
        <f>IF(ISBLANK(AL360),0,1)</f>
        <v>0</v>
      </c>
      <c r="CD360" s="414">
        <f>IF(ISBLANK(AM360),0,1)</f>
        <v>0</v>
      </c>
      <c r="CE360" s="414">
        <f>IF(ISBLANK(AN360),0,1)</f>
        <v>1</v>
      </c>
      <c r="CF360" s="414">
        <f>IF(ISBLANK(AO360),0,1)</f>
        <v>0</v>
      </c>
      <c r="CG360" s="414">
        <f>IF(ISBLANK(AP360),0,1)</f>
        <v>0</v>
      </c>
      <c r="CH360" s="436">
        <f>IF(ISBLANK(AQ360),0,1)</f>
        <v>0</v>
      </c>
      <c r="CI360" s="435">
        <f>IF($W360="Dropped","-",DAYS360(X360,Y360,TRUE)/360)</f>
        <v>1.1305555555555555</v>
      </c>
      <c r="CJ360" s="416">
        <f>IF(OR($W360="Pipeline",$W360="Dropped"),"-",IF(OR($AA360="-",$AA360="n/a"),"-",DAYS360(Y360,AA360,TRUE)/360))</f>
        <v>0.32777777777777778</v>
      </c>
      <c r="CK360" s="416">
        <f>IF(OR($W360="Pipeline",$W360="Dropped"),"-",IF($AC360="-","-",IF(OR($AA360="-",$AA360="n/a"),DAYS360(Y360,AC360,TRUE)/360,DAYS360(AA360,AC360,TRUE)/360)))</f>
        <v>6.708333333333333</v>
      </c>
      <c r="CL360" s="416">
        <f>IF(OR($W360="Pipeline",$W360="Dropped"),"-",IF($AC360="-","-",DAYS360(X360,AC360,TRUE)/360))</f>
        <v>8.1666666666666661</v>
      </c>
      <c r="CM360" s="437">
        <f>IF(OR($W360="Pipeline",$W360="Dropped"),"-",IF($AC360="-","-",DAYS360(AB360,AC360,TRUE)/360))</f>
        <v>2</v>
      </c>
      <c r="CN360" s="344">
        <f>IF(W360="Closed",IF(AC360="-","-",YEAR(AC360)),"-")</f>
        <v>2009</v>
      </c>
      <c r="CO360" s="344" t="str">
        <f>IF(W360="Closed",IF(OR(BE360="S",BE360="MS",BE360="HS"),"S",IF(OR(BE360="U",BE360="MU",BE360="HU"),"U",IF(OR(BE360="NA",BE360="NR",BE360="NV",BE360="?",BE360="#"),"NR","-"))),"-")</f>
        <v>U</v>
      </c>
      <c r="CP360" s="249">
        <v>2</v>
      </c>
      <c r="CQ360" s="414">
        <v>1</v>
      </c>
      <c r="CR360" s="414">
        <v>3</v>
      </c>
      <c r="CS360" s="414">
        <v>1</v>
      </c>
      <c r="CT360" s="414">
        <v>0</v>
      </c>
      <c r="CU360" s="436">
        <v>0</v>
      </c>
      <c r="CV360" s="432" t="str">
        <f>IF(OR(DC360="-",DC360="",DC360="n/a"),"-",HYPERLINK(DC360,"PAD"))</f>
        <v>PAD</v>
      </c>
      <c r="CW360" s="417" t="str">
        <f>IF(OR(DD360="-",DD360="",DD360="n/a"),"-",HYPERLINK(DD360,"ICR"))</f>
        <v>ICR</v>
      </c>
      <c r="CX360" s="438" t="str">
        <f>IF(OR(DE360="-",DE360="",DE360="n/a"),"-",HYPERLINK(DE360,"IEG"))</f>
        <v>IEG</v>
      </c>
      <c r="CY360" s="687" t="str">
        <f>IF(OR(DF360="-",DF360="",DF360="n/a"),"-",HYPERLINK(DF360,"PPAR"))</f>
        <v>-</v>
      </c>
      <c r="CZ360" s="665" t="str">
        <f>IF(OR(DG360="-",DG360="",DG360="n/a"),"-",HYPERLINK(DG360,"PCR"))</f>
        <v>-</v>
      </c>
      <c r="DA360" s="665" t="str">
        <f>IF(OR(DH360="-",DH360="",DH360="n/a"),"-",HYPERLINK(DH360,"PP"))</f>
        <v>PP</v>
      </c>
      <c r="DB360" s="688" t="str">
        <f>IF(OR(DI360="-",DI360="",DI360="n/a"),"-",HYPERLINK(DI360,"TA"))</f>
        <v>-</v>
      </c>
      <c r="DC360" s="897" t="s">
        <v>11535</v>
      </c>
      <c r="DD360" s="897" t="s">
        <v>11536</v>
      </c>
      <c r="DE360" s="897" t="s">
        <v>11537</v>
      </c>
      <c r="DF360" s="897" t="s">
        <v>33</v>
      </c>
      <c r="DG360" s="897" t="s">
        <v>33</v>
      </c>
      <c r="DH360" s="897" t="s">
        <v>11538</v>
      </c>
      <c r="DI360" s="897" t="s">
        <v>33</v>
      </c>
      <c r="DJ360" s="734"/>
    </row>
    <row r="361" spans="1:114" ht="14.1" customHeight="1" x14ac:dyDescent="0.25">
      <c r="A361" s="702">
        <f>ROW()-1</f>
        <v>360</v>
      </c>
      <c r="B361" s="712" t="s">
        <v>1197</v>
      </c>
      <c r="C361" s="711" t="str">
        <f>HYPERLINK(E361,"OP")</f>
        <v>OP</v>
      </c>
      <c r="D361" s="711" t="str">
        <f>HYPERLINK(F361,"Prj")</f>
        <v>Prj</v>
      </c>
      <c r="E361" s="704" t="s">
        <v>6302</v>
      </c>
      <c r="F361" s="415" t="s">
        <v>6303</v>
      </c>
      <c r="G361" s="423" t="s">
        <v>4348</v>
      </c>
      <c r="H361" s="414" t="s">
        <v>33</v>
      </c>
      <c r="I361" s="694" t="s">
        <v>33</v>
      </c>
      <c r="J361" s="686" t="s">
        <v>1198</v>
      </c>
      <c r="K361" s="199" t="s">
        <v>33</v>
      </c>
      <c r="L361" s="693" t="s">
        <v>16</v>
      </c>
      <c r="M361" s="696" t="s">
        <v>94</v>
      </c>
      <c r="N361" s="732" t="s">
        <v>18</v>
      </c>
      <c r="O361" s="732" t="s">
        <v>1432</v>
      </c>
      <c r="P361" s="1080" t="s">
        <v>1763</v>
      </c>
      <c r="Q361" s="1074" t="s">
        <v>33</v>
      </c>
      <c r="R361" s="698" t="s">
        <v>3888</v>
      </c>
      <c r="S361" s="907" t="s">
        <v>3602</v>
      </c>
      <c r="T361" s="908" t="s">
        <v>3604</v>
      </c>
      <c r="U361" s="905" t="s">
        <v>590</v>
      </c>
      <c r="V361" s="905" t="s">
        <v>10383</v>
      </c>
      <c r="W361" s="1068" t="s">
        <v>1773</v>
      </c>
      <c r="X361" s="1064">
        <v>36913</v>
      </c>
      <c r="Y361" s="1066">
        <v>37322</v>
      </c>
      <c r="Z361" s="1046">
        <v>2002</v>
      </c>
      <c r="AA361" s="1064">
        <v>37427</v>
      </c>
      <c r="AB361" s="1065">
        <v>39233</v>
      </c>
      <c r="AC361" s="1066">
        <v>40359</v>
      </c>
      <c r="AD361" s="638">
        <v>0</v>
      </c>
      <c r="AE361" s="639">
        <v>60</v>
      </c>
      <c r="AF361" s="744">
        <v>0</v>
      </c>
      <c r="AG361" s="690">
        <v>60</v>
      </c>
      <c r="AH361" s="747">
        <v>11.12</v>
      </c>
      <c r="AI361" s="744">
        <v>0</v>
      </c>
      <c r="AJ361" s="1099">
        <v>74.562121289999993</v>
      </c>
      <c r="AK361" s="1100">
        <v>84.486922000000007</v>
      </c>
      <c r="AL361" s="646">
        <v>33</v>
      </c>
      <c r="AM361" s="647"/>
      <c r="AN361" s="647">
        <v>2</v>
      </c>
      <c r="AO361" s="647"/>
      <c r="AP361" s="647"/>
      <c r="AQ361" s="648"/>
      <c r="AR361" s="779" t="s">
        <v>3999</v>
      </c>
      <c r="AS361" s="781">
        <f>AT361+AU361</f>
        <v>6.8</v>
      </c>
      <c r="AT361" s="649">
        <v>3.8</v>
      </c>
      <c r="AU361" s="650">
        <v>3</v>
      </c>
      <c r="AV361" s="686" t="s">
        <v>4000</v>
      </c>
      <c r="AW361" s="686" t="s">
        <v>1973</v>
      </c>
      <c r="AX361" s="686" t="s">
        <v>2249</v>
      </c>
      <c r="AY361" s="819">
        <v>40358</v>
      </c>
      <c r="AZ361" s="721" t="s">
        <v>26</v>
      </c>
      <c r="BA361" s="721" t="s">
        <v>26</v>
      </c>
      <c r="BB361" s="625" t="s">
        <v>26</v>
      </c>
      <c r="BC361" s="626" t="s">
        <v>26</v>
      </c>
      <c r="BD361" s="633" t="s">
        <v>26</v>
      </c>
      <c r="BE361" s="625" t="s">
        <v>22</v>
      </c>
      <c r="BF361" s="626" t="s">
        <v>22</v>
      </c>
      <c r="BG361" s="633" t="s">
        <v>22</v>
      </c>
      <c r="BH361" s="905" t="s">
        <v>4493</v>
      </c>
      <c r="BI361" s="903" t="s">
        <v>4705</v>
      </c>
      <c r="BJ361" s="905" t="s">
        <v>1371</v>
      </c>
      <c r="BK361" s="903" t="s">
        <v>13870</v>
      </c>
      <c r="BL361" s="905" t="s">
        <v>4485</v>
      </c>
      <c r="BM361" s="903" t="s">
        <v>10472</v>
      </c>
      <c r="BN361" s="905" t="s">
        <v>0</v>
      </c>
      <c r="BO361" s="903" t="s">
        <v>0</v>
      </c>
      <c r="BP361" s="905" t="s">
        <v>0</v>
      </c>
      <c r="BQ361" s="903" t="s">
        <v>0</v>
      </c>
      <c r="BR361" s="909">
        <v>65</v>
      </c>
      <c r="BS361" s="903" t="s">
        <v>4509</v>
      </c>
      <c r="BT361" s="909">
        <v>66</v>
      </c>
      <c r="BU361" s="903" t="s">
        <v>4532</v>
      </c>
      <c r="BV361" s="909">
        <v>59</v>
      </c>
      <c r="BW361" s="903" t="s">
        <v>4510</v>
      </c>
      <c r="BX361" s="909">
        <v>25</v>
      </c>
      <c r="BY361" s="903" t="s">
        <v>4489</v>
      </c>
      <c r="BZ361" s="909">
        <v>88</v>
      </c>
      <c r="CA361" s="903" t="s">
        <v>4513</v>
      </c>
      <c r="CB361" s="340">
        <v>50</v>
      </c>
      <c r="CC361" s="249">
        <f>IF(ISBLANK(AL361),0,1)</f>
        <v>1</v>
      </c>
      <c r="CD361" s="414">
        <f>IF(ISBLANK(AM361),0,1)</f>
        <v>0</v>
      </c>
      <c r="CE361" s="414">
        <f>IF(ISBLANK(AN361),0,1)</f>
        <v>1</v>
      </c>
      <c r="CF361" s="414">
        <f>IF(ISBLANK(AO361),0,1)</f>
        <v>0</v>
      </c>
      <c r="CG361" s="414">
        <f>IF(ISBLANK(AP361),0,1)</f>
        <v>0</v>
      </c>
      <c r="CH361" s="436">
        <f>IF(ISBLANK(AQ361),0,1)</f>
        <v>0</v>
      </c>
      <c r="CI361" s="435">
        <f>IF($W361="Dropped","-",DAYS360(X361,Y361,TRUE)/360)</f>
        <v>1.125</v>
      </c>
      <c r="CJ361" s="416">
        <f>IF(OR($W361="Pipeline",$W361="Dropped"),"-",IF(OR($AA361="-",$AA361="n/a"),"-",DAYS360(Y361,AA361,TRUE)/360))</f>
        <v>0.28611111111111109</v>
      </c>
      <c r="CK361" s="416">
        <f>IF(OR($W361="Pipeline",$W361="Dropped"),"-",IF($AC361="-","-",IF(OR($AA361="-",$AA361="n/a"),DAYS360(Y361,AC361,TRUE)/360,DAYS360(AA361,AC361,TRUE)/360)))</f>
        <v>8.0277777777777786</v>
      </c>
      <c r="CL361" s="416">
        <f>IF(OR($W361="Pipeline",$W361="Dropped"),"-",IF($AC361="-","-",DAYS360(X361,AC361,TRUE)/360))</f>
        <v>9.4388888888888882</v>
      </c>
      <c r="CM361" s="437">
        <f>IF(OR($W361="Pipeline",$W361="Dropped"),"-",IF($AC361="-","-",DAYS360(AB361,AC361,TRUE)/360))</f>
        <v>3.0833333333333335</v>
      </c>
      <c r="CN361" s="344">
        <f>IF(W361="Closed",IF(AC361="-","-",YEAR(AC361)),"-")</f>
        <v>2010</v>
      </c>
      <c r="CO361" s="344" t="str">
        <f>IF(W361="Closed",IF(OR(BE361="S",BE361="MS",BE361="HS"),"S",IF(OR(BE361="U",BE361="MU",BE361="HU"),"U",IF(OR(BE361="NA",BE361="NR",BE361="NV",BE361="?",BE361="#"),"NR","-"))),"-")</f>
        <v>S</v>
      </c>
      <c r="CP361" s="249">
        <v>4</v>
      </c>
      <c r="CQ361" s="414">
        <v>1</v>
      </c>
      <c r="CR361" s="414">
        <v>0</v>
      </c>
      <c r="CS361" s="414">
        <v>0</v>
      </c>
      <c r="CT361" s="414">
        <v>0</v>
      </c>
      <c r="CU361" s="436">
        <v>0</v>
      </c>
      <c r="CV361" s="432" t="str">
        <f>IF(OR(DC361="-",DC361="",DC361="n/a"),"-",HYPERLINK(DC361,"PAD"))</f>
        <v>PAD</v>
      </c>
      <c r="CW361" s="417" t="str">
        <f>IF(OR(DD361="-",DD361="",DD361="n/a"),"-",HYPERLINK(DD361,"ICR"))</f>
        <v>-</v>
      </c>
      <c r="CX361" s="438" t="str">
        <f>IF(OR(DE361="-",DE361="",DE361="n/a"),"-",HYPERLINK(DE361,"IEG"))</f>
        <v>IEG</v>
      </c>
      <c r="CY361" s="687" t="str">
        <f>IF(OR(DF361="-",DF361="",DF361="n/a"),"-",HYPERLINK(DF361,"PPAR"))</f>
        <v>-</v>
      </c>
      <c r="CZ361" s="665" t="str">
        <f>IF(OR(DG361="-",DG361="",DG361="n/a"),"-",HYPERLINK(DG361,"PCR"))</f>
        <v>-</v>
      </c>
      <c r="DA361" s="665" t="str">
        <f>IF(OR(DH361="-",DH361="",DH361="n/a"),"-",HYPERLINK(DH361,"PP"))</f>
        <v>PP</v>
      </c>
      <c r="DB361" s="688" t="str">
        <f>IF(OR(DI361="-",DI361="",DI361="n/a"),"-",HYPERLINK(DI361,"TA"))</f>
        <v>-</v>
      </c>
      <c r="DC361" s="897" t="s">
        <v>11539</v>
      </c>
      <c r="DD361" s="897" t="s">
        <v>33</v>
      </c>
      <c r="DE361" s="897" t="s">
        <v>11540</v>
      </c>
      <c r="DF361" s="897" t="s">
        <v>33</v>
      </c>
      <c r="DG361" s="897" t="s">
        <v>33</v>
      </c>
      <c r="DH361" s="897" t="s">
        <v>11541</v>
      </c>
      <c r="DI361" s="897" t="s">
        <v>33</v>
      </c>
      <c r="DJ361" s="734"/>
    </row>
    <row r="362" spans="1:114" ht="14.1" customHeight="1" x14ac:dyDescent="0.25">
      <c r="A362" s="703">
        <f>ROW()-1</f>
        <v>361</v>
      </c>
      <c r="B362" s="713" t="s">
        <v>8285</v>
      </c>
      <c r="C362" s="716" t="str">
        <f>HYPERLINK(E362,"OP")</f>
        <v>OP</v>
      </c>
      <c r="D362" s="716" t="str">
        <f>HYPERLINK(F362,"Prj")</f>
        <v>Prj</v>
      </c>
      <c r="E362" s="631" t="s">
        <v>8861</v>
      </c>
      <c r="F362" s="413" t="s">
        <v>8862</v>
      </c>
      <c r="G362" s="414" t="s">
        <v>33</v>
      </c>
      <c r="H362" s="414" t="s">
        <v>33</v>
      </c>
      <c r="I362" s="694" t="s">
        <v>33</v>
      </c>
      <c r="J362" s="700" t="s">
        <v>8286</v>
      </c>
      <c r="K362" s="730" t="s">
        <v>33</v>
      </c>
      <c r="L362" s="739" t="s">
        <v>124</v>
      </c>
      <c r="M362" s="700" t="s">
        <v>332</v>
      </c>
      <c r="N362" s="739" t="s">
        <v>18</v>
      </c>
      <c r="O362" s="739" t="s">
        <v>30</v>
      </c>
      <c r="P362" s="1080" t="s">
        <v>1742</v>
      </c>
      <c r="Q362" s="1074" t="s">
        <v>33</v>
      </c>
      <c r="R362" s="698" t="s">
        <v>33</v>
      </c>
      <c r="S362" s="1041" t="s">
        <v>33</v>
      </c>
      <c r="T362" s="908" t="s">
        <v>8235</v>
      </c>
      <c r="U362" s="905" t="s">
        <v>1789</v>
      </c>
      <c r="V362" s="905" t="s">
        <v>1417</v>
      </c>
      <c r="W362" s="1068" t="s">
        <v>1773</v>
      </c>
      <c r="X362" s="1064">
        <v>37469</v>
      </c>
      <c r="Y362" s="1066">
        <v>38055</v>
      </c>
      <c r="Z362" s="1046">
        <v>2004</v>
      </c>
      <c r="AA362" s="1064">
        <v>38194</v>
      </c>
      <c r="AB362" s="1065">
        <v>39994</v>
      </c>
      <c r="AC362" s="1066">
        <v>40359</v>
      </c>
      <c r="AD362" s="1053">
        <v>200</v>
      </c>
      <c r="AE362" s="750">
        <v>0</v>
      </c>
      <c r="AF362" s="744">
        <v>0</v>
      </c>
      <c r="AG362" s="690">
        <v>200</v>
      </c>
      <c r="AH362" s="747">
        <v>398.2</v>
      </c>
      <c r="AI362" s="744">
        <v>0</v>
      </c>
      <c r="AJ362" s="1107">
        <v>199</v>
      </c>
      <c r="AK362" s="1108">
        <v>199</v>
      </c>
      <c r="AL362" s="1085"/>
      <c r="AM362" s="632"/>
      <c r="AN362" s="632">
        <v>10</v>
      </c>
      <c r="AO362" s="632"/>
      <c r="AP362" s="632"/>
      <c r="AQ362" s="757"/>
      <c r="AR362" s="778" t="s">
        <v>9325</v>
      </c>
      <c r="AS362" s="784">
        <f>AT362+AU362</f>
        <v>31.8</v>
      </c>
      <c r="AT362" s="784">
        <v>13.2</v>
      </c>
      <c r="AU362" s="785">
        <v>18.600000000000001</v>
      </c>
      <c r="AV362" s="734" t="s">
        <v>9326</v>
      </c>
      <c r="AW362" s="700" t="s">
        <v>3718</v>
      </c>
      <c r="AX362" s="700" t="s">
        <v>8287</v>
      </c>
      <c r="AY362" s="829">
        <v>40357</v>
      </c>
      <c r="AZ362" s="739" t="s">
        <v>26</v>
      </c>
      <c r="BA362" s="739" t="s">
        <v>26</v>
      </c>
      <c r="BB362" s="847" t="s">
        <v>26</v>
      </c>
      <c r="BC362" s="848" t="s">
        <v>26</v>
      </c>
      <c r="BD362" s="849" t="s">
        <v>26</v>
      </c>
      <c r="BE362" s="847" t="s">
        <v>22</v>
      </c>
      <c r="BF362" s="848" t="s">
        <v>22</v>
      </c>
      <c r="BG362" s="849" t="s">
        <v>22</v>
      </c>
      <c r="BH362" s="905" t="s">
        <v>4602</v>
      </c>
      <c r="BI362" s="903" t="s">
        <v>10480</v>
      </c>
      <c r="BJ362" s="905" t="s">
        <v>4525</v>
      </c>
      <c r="BK362" s="903" t="s">
        <v>10476</v>
      </c>
      <c r="BL362" s="905" t="s">
        <v>0</v>
      </c>
      <c r="BM362" s="903" t="s">
        <v>0</v>
      </c>
      <c r="BN362" s="905" t="s">
        <v>0</v>
      </c>
      <c r="BO362" s="903" t="s">
        <v>0</v>
      </c>
      <c r="BP362" s="905" t="s">
        <v>0</v>
      </c>
      <c r="BQ362" s="903" t="s">
        <v>0</v>
      </c>
      <c r="BR362" s="909">
        <v>71</v>
      </c>
      <c r="BS362" s="903" t="s">
        <v>4521</v>
      </c>
      <c r="BT362" s="909">
        <v>74</v>
      </c>
      <c r="BU362" s="903" t="s">
        <v>4588</v>
      </c>
      <c r="BV362" s="909">
        <v>73</v>
      </c>
      <c r="BW362" s="903" t="s">
        <v>4534</v>
      </c>
      <c r="BX362" s="909">
        <v>84</v>
      </c>
      <c r="BY362" s="903" t="s">
        <v>4619</v>
      </c>
      <c r="BZ362" s="909">
        <v>89</v>
      </c>
      <c r="CA362" s="903" t="s">
        <v>4639</v>
      </c>
      <c r="CB362" s="340">
        <v>50</v>
      </c>
      <c r="CC362" s="249">
        <f>IF(ISBLANK(AL362),0,1)</f>
        <v>0</v>
      </c>
      <c r="CD362" s="414">
        <f>IF(ISBLANK(AM362),0,1)</f>
        <v>0</v>
      </c>
      <c r="CE362" s="414">
        <f>IF(ISBLANK(AN362),0,1)</f>
        <v>1</v>
      </c>
      <c r="CF362" s="414">
        <f>IF(ISBLANK(AO362),0,1)</f>
        <v>0</v>
      </c>
      <c r="CG362" s="414">
        <f>IF(ISBLANK(AP362),0,1)</f>
        <v>0</v>
      </c>
      <c r="CH362" s="436">
        <f>IF(ISBLANK(AQ362),0,1)</f>
        <v>0</v>
      </c>
      <c r="CI362" s="435">
        <f>IF($W362="Dropped","-",DAYS360(X362,Y362,TRUE)/360)</f>
        <v>1.6055555555555556</v>
      </c>
      <c r="CJ362" s="416">
        <f>IF(OR($W362="Pipeline",$W362="Dropped"),"-",IF(OR($AA362="-",$AA362="n/a"),"-",DAYS360(Y362,AA362,TRUE)/360))</f>
        <v>0.38055555555555554</v>
      </c>
      <c r="CK362" s="416">
        <f>IF(OR($W362="Pipeline",$W362="Dropped"),"-",IF($AC362="-","-",IF(OR($AA362="-",$AA362="n/a"),DAYS360(Y362,AC362,TRUE)/360,DAYS360(AA362,AC362,TRUE)/360)))</f>
        <v>5.927777777777778</v>
      </c>
      <c r="CL362" s="416">
        <f>IF(OR($W362="Pipeline",$W362="Dropped"),"-",IF($AC362="-","-",DAYS360(X362,AC362,TRUE)/360))</f>
        <v>7.9138888888888888</v>
      </c>
      <c r="CM362" s="437">
        <f>IF(OR($W362="Pipeline",$W362="Dropped"),"-",IF($AC362="-","-",DAYS360(AB362,AC362,TRUE)/360))</f>
        <v>1</v>
      </c>
      <c r="CN362" s="344">
        <f>IF(W362="Closed",IF(AC362="-","-",YEAR(AC362)),"-")</f>
        <v>2010</v>
      </c>
      <c r="CO362" s="344" t="str">
        <f>IF(W362="Closed",IF(OR(BE362="S",BE362="MS",BE362="HS"),"S",IF(OR(BE362="U",BE362="MU",BE362="HU"),"U",IF(OR(BE362="NA",BE362="NR",BE362="NV",BE362="?",BE362="#"),"NR","-"))),"-")</f>
        <v>S</v>
      </c>
      <c r="CP362" s="249">
        <v>7</v>
      </c>
      <c r="CQ362" s="414">
        <v>4</v>
      </c>
      <c r="CR362" s="414">
        <v>5</v>
      </c>
      <c r="CS362" s="414">
        <v>0</v>
      </c>
      <c r="CT362" s="414">
        <v>0</v>
      </c>
      <c r="CU362" s="436">
        <v>0</v>
      </c>
      <c r="CV362" s="432" t="str">
        <f>IF(OR(DC362="-",DC362="",DC362="n/a"),"-",HYPERLINK(DC362,"PAD"))</f>
        <v>PAD</v>
      </c>
      <c r="CW362" s="417" t="str">
        <f>IF(OR(DD362="-",DD362="",DD362="n/a"),"-",HYPERLINK(DD362,"ICR"))</f>
        <v>ICR</v>
      </c>
      <c r="CX362" s="438" t="str">
        <f>IF(OR(DE362="-",DE362="",DE362="n/a"),"-",HYPERLINK(DE362,"IEG"))</f>
        <v>IEG</v>
      </c>
      <c r="CY362" s="687" t="str">
        <f>IF(OR(DF362="-",DF362="",DF362="n/a"),"-",HYPERLINK(DF362,"PPAR"))</f>
        <v>-</v>
      </c>
      <c r="CZ362" s="665" t="str">
        <f>IF(OR(DG362="-",DG362="",DG362="n/a"),"-",HYPERLINK(DG362,"PCR"))</f>
        <v>-</v>
      </c>
      <c r="DA362" s="665" t="str">
        <f>IF(OR(DH362="-",DH362="",DH362="n/a"),"-",HYPERLINK(DH362,"PP"))</f>
        <v>-</v>
      </c>
      <c r="DB362" s="688" t="str">
        <f>IF(OR(DI362="-",DI362="",DI362="n/a"),"-",HYPERLINK(DI362,"TA"))</f>
        <v>-</v>
      </c>
      <c r="DC362" s="897" t="s">
        <v>11542</v>
      </c>
      <c r="DD362" s="897" t="s">
        <v>11543</v>
      </c>
      <c r="DE362" s="897" t="s">
        <v>11544</v>
      </c>
      <c r="DF362" s="897" t="s">
        <v>33</v>
      </c>
      <c r="DG362" s="897" t="s">
        <v>33</v>
      </c>
      <c r="DH362" s="897" t="s">
        <v>33</v>
      </c>
      <c r="DI362" s="897" t="s">
        <v>33</v>
      </c>
      <c r="DJ362" s="734"/>
    </row>
    <row r="363" spans="1:114" ht="14.1" customHeight="1" x14ac:dyDescent="0.25">
      <c r="A363" s="702">
        <f>ROW()-1</f>
        <v>362</v>
      </c>
      <c r="B363" s="710" t="s">
        <v>497</v>
      </c>
      <c r="C363" s="711" t="str">
        <f>HYPERLINK(E363,"OP")</f>
        <v>OP</v>
      </c>
      <c r="D363" s="711" t="str">
        <f>HYPERLINK(F363,"Prj")</f>
        <v>Prj</v>
      </c>
      <c r="E363" s="704" t="s">
        <v>6304</v>
      </c>
      <c r="F363" s="415" t="s">
        <v>6305</v>
      </c>
      <c r="G363" s="414" t="s">
        <v>33</v>
      </c>
      <c r="H363" s="414" t="s">
        <v>33</v>
      </c>
      <c r="I363" s="694" t="s">
        <v>33</v>
      </c>
      <c r="J363" s="686" t="s">
        <v>357</v>
      </c>
      <c r="K363" s="199" t="s">
        <v>33</v>
      </c>
      <c r="L363" s="693" t="s">
        <v>153</v>
      </c>
      <c r="M363" s="734" t="s">
        <v>609</v>
      </c>
      <c r="N363" s="693" t="s">
        <v>18</v>
      </c>
      <c r="O363" s="693" t="s">
        <v>54</v>
      </c>
      <c r="P363" s="1080" t="s">
        <v>1419</v>
      </c>
      <c r="Q363" s="1074" t="s">
        <v>33</v>
      </c>
      <c r="R363" s="698" t="s">
        <v>33</v>
      </c>
      <c r="S363" s="1041" t="s">
        <v>33</v>
      </c>
      <c r="T363" s="908" t="s">
        <v>3710</v>
      </c>
      <c r="U363" s="905" t="s">
        <v>13823</v>
      </c>
      <c r="V363" s="905" t="s">
        <v>612</v>
      </c>
      <c r="W363" s="1068" t="s">
        <v>1773</v>
      </c>
      <c r="X363" s="1064">
        <v>37047</v>
      </c>
      <c r="Y363" s="1066">
        <v>37782</v>
      </c>
      <c r="Z363" s="1046">
        <v>2003</v>
      </c>
      <c r="AA363" s="1064">
        <v>37868</v>
      </c>
      <c r="AB363" s="1065">
        <v>39083</v>
      </c>
      <c r="AC363" s="1066">
        <v>39083</v>
      </c>
      <c r="AD363" s="638">
        <v>5.4457500000000003</v>
      </c>
      <c r="AE363" s="639">
        <v>0</v>
      </c>
      <c r="AF363" s="744">
        <v>0</v>
      </c>
      <c r="AG363" s="690">
        <v>5.4457500000000003</v>
      </c>
      <c r="AH363" s="747">
        <v>1.0891500000000001</v>
      </c>
      <c r="AI363" s="744">
        <v>0</v>
      </c>
      <c r="AJ363" s="1099">
        <v>4.1059908900000002</v>
      </c>
      <c r="AK363" s="1100">
        <v>4.8789809399999999</v>
      </c>
      <c r="AL363" s="646"/>
      <c r="AM363" s="647" t="s">
        <v>2615</v>
      </c>
      <c r="AN363" s="647"/>
      <c r="AO363" s="647"/>
      <c r="AP363" s="647"/>
      <c r="AQ363" s="648"/>
      <c r="AR363" s="779" t="s">
        <v>2616</v>
      </c>
      <c r="AS363" s="781">
        <f>AT363+AU363</f>
        <v>3</v>
      </c>
      <c r="AT363" s="781">
        <v>3</v>
      </c>
      <c r="AU363" s="782">
        <v>0</v>
      </c>
      <c r="AV363" s="686" t="s">
        <v>2617</v>
      </c>
      <c r="AW363" s="686" t="s">
        <v>609</v>
      </c>
      <c r="AX363" s="686" t="s">
        <v>1900</v>
      </c>
      <c r="AY363" s="820">
        <v>38896</v>
      </c>
      <c r="AZ363" s="721" t="s">
        <v>82</v>
      </c>
      <c r="BA363" s="721" t="s">
        <v>26</v>
      </c>
      <c r="BB363" s="625" t="s">
        <v>26</v>
      </c>
      <c r="BC363" s="626" t="s">
        <v>26</v>
      </c>
      <c r="BD363" s="633" t="s">
        <v>82</v>
      </c>
      <c r="BE363" s="625" t="s">
        <v>26</v>
      </c>
      <c r="BF363" s="626" t="s">
        <v>26</v>
      </c>
      <c r="BG363" s="633" t="s">
        <v>26</v>
      </c>
      <c r="BH363" s="905" t="s">
        <v>4485</v>
      </c>
      <c r="BI363" s="903" t="s">
        <v>10472</v>
      </c>
      <c r="BJ363" s="905" t="s">
        <v>0</v>
      </c>
      <c r="BK363" s="903" t="s">
        <v>0</v>
      </c>
      <c r="BL363" s="905" t="s">
        <v>0</v>
      </c>
      <c r="BM363" s="903" t="s">
        <v>0</v>
      </c>
      <c r="BN363" s="905" t="s">
        <v>0</v>
      </c>
      <c r="BO363" s="903" t="s">
        <v>0</v>
      </c>
      <c r="BP363" s="905" t="s">
        <v>0</v>
      </c>
      <c r="BQ363" s="903" t="s">
        <v>0</v>
      </c>
      <c r="BR363" s="909">
        <v>27</v>
      </c>
      <c r="BS363" s="903" t="s">
        <v>4490</v>
      </c>
      <c r="BT363" s="909">
        <v>21</v>
      </c>
      <c r="BU363" s="903" t="s">
        <v>4547</v>
      </c>
      <c r="BV363" s="909">
        <v>22</v>
      </c>
      <c r="BW363" s="903" t="s">
        <v>4502</v>
      </c>
      <c r="BX363" s="909">
        <v>30</v>
      </c>
      <c r="BY363" s="903" t="s">
        <v>4501</v>
      </c>
      <c r="BZ363" s="905" t="s">
        <v>0</v>
      </c>
      <c r="CA363" s="903" t="s">
        <v>4492</v>
      </c>
      <c r="CB363" s="340">
        <v>50</v>
      </c>
      <c r="CC363" s="249">
        <f>IF(ISBLANK(AL363),0,1)</f>
        <v>0</v>
      </c>
      <c r="CD363" s="414">
        <f>IF(ISBLANK(AM363),0,1)</f>
        <v>1</v>
      </c>
      <c r="CE363" s="414">
        <f>IF(ISBLANK(AN363),0,1)</f>
        <v>0</v>
      </c>
      <c r="CF363" s="414">
        <f>IF(ISBLANK(AO363),0,1)</f>
        <v>0</v>
      </c>
      <c r="CG363" s="414">
        <f>IF(ISBLANK(AP363),0,1)</f>
        <v>0</v>
      </c>
      <c r="CH363" s="436">
        <f>IF(ISBLANK(AQ363),0,1)</f>
        <v>0</v>
      </c>
      <c r="CI363" s="435">
        <f>IF($W363="Dropped","-",DAYS360(X363,Y363,TRUE)/360)</f>
        <v>2.0138888888888888</v>
      </c>
      <c r="CJ363" s="416">
        <f>IF(OR($W363="Pipeline",$W363="Dropped"),"-",IF(OR($AA363="-",$AA363="n/a"),"-",DAYS360(Y363,AA363,TRUE)/360))</f>
        <v>0.23333333333333334</v>
      </c>
      <c r="CK363" s="416">
        <f>IF(OR($W363="Pipeline",$W363="Dropped"),"-",IF($AC363="-","-",IF(OR($AA363="-",$AA363="n/a"),DAYS360(Y363,AC363,TRUE)/360,DAYS360(AA363,AC363,TRUE)/360)))</f>
        <v>3.3250000000000002</v>
      </c>
      <c r="CL363" s="416">
        <f>IF(OR($W363="Pipeline",$W363="Dropped"),"-",IF($AC363="-","-",DAYS360(X363,AC363,TRUE)/360))</f>
        <v>5.572222222222222</v>
      </c>
      <c r="CM363" s="437">
        <f>IF(OR($W363="Pipeline",$W363="Dropped"),"-",IF($AC363="-","-",DAYS360(AB363,AC363,TRUE)/360))</f>
        <v>0</v>
      </c>
      <c r="CN363" s="344">
        <f>IF(W363="Closed",IF(AC363="-","-",YEAR(AC363)),"-")</f>
        <v>2007</v>
      </c>
      <c r="CO363" s="344" t="str">
        <f>IF(W363="Closed",IF(OR(BE363="S",BE363="MS",BE363="HS"),"S",IF(OR(BE363="U",BE363="MU",BE363="HU"),"U",IF(OR(BE363="NA",BE363="NR",BE363="NV",BE363="?",BE363="#"),"NR","-"))),"-")</f>
        <v>S</v>
      </c>
      <c r="CP363" s="249">
        <v>1</v>
      </c>
      <c r="CQ363" s="414">
        <v>14</v>
      </c>
      <c r="CR363" s="414">
        <v>0</v>
      </c>
      <c r="CS363" s="414">
        <v>3</v>
      </c>
      <c r="CT363" s="414">
        <v>0</v>
      </c>
      <c r="CU363" s="436">
        <v>0</v>
      </c>
      <c r="CV363" s="432" t="str">
        <f>IF(OR(DC363="-",DC363="",DC363="n/a"),"-",HYPERLINK(DC363,"PAD"))</f>
        <v>PAD</v>
      </c>
      <c r="CW363" s="417" t="str">
        <f>IF(OR(DD363="-",DD363="",DD363="n/a"),"-",HYPERLINK(DD363,"ICR"))</f>
        <v>ICR</v>
      </c>
      <c r="CX363" s="438" t="str">
        <f>IF(OR(DE363="-",DE363="",DE363="n/a"),"-",HYPERLINK(DE363,"IEG"))</f>
        <v>IEG</v>
      </c>
      <c r="CY363" s="687" t="str">
        <f>IF(OR(DF363="-",DF363="",DF363="n/a"),"-",HYPERLINK(DF363,"PPAR"))</f>
        <v>PPAR</v>
      </c>
      <c r="CZ363" s="665" t="str">
        <f>IF(OR(DG363="-",DG363="",DG363="n/a"),"-",HYPERLINK(DG363,"PCR"))</f>
        <v>-</v>
      </c>
      <c r="DA363" s="665" t="str">
        <f>IF(OR(DH363="-",DH363="",DH363="n/a"),"-",HYPERLINK(DH363,"PP"))</f>
        <v>-</v>
      </c>
      <c r="DB363" s="688" t="str">
        <f>IF(OR(DI363="-",DI363="",DI363="n/a"),"-",HYPERLINK(DI363,"TA"))</f>
        <v>-</v>
      </c>
      <c r="DC363" s="897" t="s">
        <v>11545</v>
      </c>
      <c r="DD363" s="897" t="s">
        <v>11546</v>
      </c>
      <c r="DE363" s="897" t="s">
        <v>11547</v>
      </c>
      <c r="DF363" s="897" t="s">
        <v>11548</v>
      </c>
      <c r="DG363" s="897" t="s">
        <v>33</v>
      </c>
      <c r="DH363" s="897" t="s">
        <v>33</v>
      </c>
      <c r="DI363" s="897" t="s">
        <v>33</v>
      </c>
      <c r="DJ363" s="734"/>
    </row>
    <row r="364" spans="1:114" ht="14.1" customHeight="1" x14ac:dyDescent="0.25">
      <c r="A364" s="702">
        <f>ROW()-1</f>
        <v>363</v>
      </c>
      <c r="B364" s="713" t="s">
        <v>7959</v>
      </c>
      <c r="C364" s="711" t="str">
        <f>HYPERLINK(E364,"OP")</f>
        <v>OP</v>
      </c>
      <c r="D364" s="711" t="str">
        <f>HYPERLINK(F364,"Prj")</f>
        <v>Prj</v>
      </c>
      <c r="E364" s="631" t="s">
        <v>8675</v>
      </c>
      <c r="F364" s="413" t="s">
        <v>8676</v>
      </c>
      <c r="G364" s="414" t="s">
        <v>33</v>
      </c>
      <c r="H364" s="414" t="s">
        <v>33</v>
      </c>
      <c r="I364" s="694" t="s">
        <v>33</v>
      </c>
      <c r="J364" s="697" t="s">
        <v>7960</v>
      </c>
      <c r="K364" s="727" t="s">
        <v>33</v>
      </c>
      <c r="L364" s="736" t="s">
        <v>124</v>
      </c>
      <c r="M364" s="697" t="s">
        <v>284</v>
      </c>
      <c r="N364" s="736" t="s">
        <v>18</v>
      </c>
      <c r="O364" s="736" t="s">
        <v>1432</v>
      </c>
      <c r="P364" s="1080" t="s">
        <v>36</v>
      </c>
      <c r="Q364" s="1074" t="s">
        <v>33</v>
      </c>
      <c r="R364" s="698" t="s">
        <v>33</v>
      </c>
      <c r="S364" s="1041" t="s">
        <v>33</v>
      </c>
      <c r="T364" s="908" t="s">
        <v>7961</v>
      </c>
      <c r="U364" s="905" t="s">
        <v>1787</v>
      </c>
      <c r="V364" s="905" t="s">
        <v>1415</v>
      </c>
      <c r="W364" s="1068" t="s">
        <v>1773</v>
      </c>
      <c r="X364" s="1064">
        <v>37050</v>
      </c>
      <c r="Y364" s="1066">
        <v>37411</v>
      </c>
      <c r="Z364" s="1046">
        <v>2002</v>
      </c>
      <c r="AA364" s="1064">
        <v>37601</v>
      </c>
      <c r="AB364" s="1065">
        <v>38717</v>
      </c>
      <c r="AC364" s="1066">
        <v>39263</v>
      </c>
      <c r="AD364" s="1049">
        <v>100</v>
      </c>
      <c r="AE364" s="746">
        <v>0</v>
      </c>
      <c r="AF364" s="744">
        <v>0</v>
      </c>
      <c r="AG364" s="690">
        <v>100</v>
      </c>
      <c r="AH364" s="747">
        <v>15.35</v>
      </c>
      <c r="AI364" s="744">
        <v>0</v>
      </c>
      <c r="AJ364" s="1101">
        <v>100</v>
      </c>
      <c r="AK364" s="1102">
        <v>100</v>
      </c>
      <c r="AL364" s="1085"/>
      <c r="AM364" s="632"/>
      <c r="AN364" s="632">
        <v>3</v>
      </c>
      <c r="AO364" s="632"/>
      <c r="AP364" s="632"/>
      <c r="AQ364" s="757"/>
      <c r="AR364" s="778" t="s">
        <v>9234</v>
      </c>
      <c r="AS364" s="791">
        <f>AT364+AU364</f>
        <v>1</v>
      </c>
      <c r="AT364" s="784">
        <v>1</v>
      </c>
      <c r="AU364" s="785">
        <v>0</v>
      </c>
      <c r="AV364" s="734" t="s">
        <v>9097</v>
      </c>
      <c r="AW364" s="697" t="s">
        <v>5074</v>
      </c>
      <c r="AX364" s="697" t="s">
        <v>7962</v>
      </c>
      <c r="AY364" s="823">
        <v>39443</v>
      </c>
      <c r="AZ364" s="736" t="s">
        <v>26</v>
      </c>
      <c r="BA364" s="736" t="s">
        <v>26</v>
      </c>
      <c r="BB364" s="840" t="s">
        <v>26</v>
      </c>
      <c r="BC364" s="841" t="s">
        <v>26</v>
      </c>
      <c r="BD364" s="842" t="s">
        <v>26</v>
      </c>
      <c r="BE364" s="840" t="s">
        <v>26</v>
      </c>
      <c r="BF364" s="841" t="s">
        <v>26</v>
      </c>
      <c r="BG364" s="842" t="s">
        <v>22</v>
      </c>
      <c r="BH364" s="905" t="s">
        <v>4518</v>
      </c>
      <c r="BI364" s="903" t="s">
        <v>10475</v>
      </c>
      <c r="BJ364" s="905" t="s">
        <v>13072</v>
      </c>
      <c r="BK364" s="903" t="s">
        <v>4508</v>
      </c>
      <c r="BL364" s="905" t="s">
        <v>4568</v>
      </c>
      <c r="BM364" s="903" t="s">
        <v>10484</v>
      </c>
      <c r="BN364" s="905" t="s">
        <v>1374</v>
      </c>
      <c r="BO364" s="903" t="s">
        <v>4581</v>
      </c>
      <c r="BP364" s="905" t="s">
        <v>0</v>
      </c>
      <c r="BQ364" s="903" t="s">
        <v>0</v>
      </c>
      <c r="BR364" s="909">
        <v>65</v>
      </c>
      <c r="BS364" s="903" t="s">
        <v>4509</v>
      </c>
      <c r="BT364" s="909">
        <v>67</v>
      </c>
      <c r="BU364" s="903" t="s">
        <v>4577</v>
      </c>
      <c r="BV364" s="909">
        <v>93</v>
      </c>
      <c r="BW364" s="903" t="s">
        <v>4651</v>
      </c>
      <c r="BX364" s="909">
        <v>26</v>
      </c>
      <c r="BY364" s="903" t="s">
        <v>4517</v>
      </c>
      <c r="BZ364" s="909">
        <v>29</v>
      </c>
      <c r="CA364" s="903" t="s">
        <v>4497</v>
      </c>
      <c r="CB364" s="340">
        <v>10</v>
      </c>
      <c r="CC364" s="249">
        <f>IF(ISBLANK(AL364),0,1)</f>
        <v>0</v>
      </c>
      <c r="CD364" s="414">
        <f>IF(ISBLANK(AM364),0,1)</f>
        <v>0</v>
      </c>
      <c r="CE364" s="414">
        <f>IF(ISBLANK(AN364),0,1)</f>
        <v>1</v>
      </c>
      <c r="CF364" s="414">
        <f>IF(ISBLANK(AO364),0,1)</f>
        <v>0</v>
      </c>
      <c r="CG364" s="414">
        <f>IF(ISBLANK(AP364),0,1)</f>
        <v>0</v>
      </c>
      <c r="CH364" s="436">
        <f>IF(ISBLANK(AQ364),0,1)</f>
        <v>0</v>
      </c>
      <c r="CI364" s="435">
        <f>IF($W364="Dropped","-",DAYS360(X364,Y364,TRUE)/360)</f>
        <v>0.98888888888888893</v>
      </c>
      <c r="CJ364" s="416">
        <f>IF(OR($W364="Pipeline",$W364="Dropped"),"-",IF(OR($AA364="-",$AA364="n/a"),"-",DAYS360(Y364,AA364,TRUE)/360))</f>
        <v>0.51944444444444449</v>
      </c>
      <c r="CK364" s="416">
        <f>IF(OR($W364="Pipeline",$W364="Dropped"),"-",IF($AC364="-","-",IF(OR($AA364="-",$AA364="n/a"),DAYS360(Y364,AC364,TRUE)/360,DAYS360(AA364,AC364,TRUE)/360)))</f>
        <v>4.552777777777778</v>
      </c>
      <c r="CL364" s="416">
        <f>IF(OR($W364="Pipeline",$W364="Dropped"),"-",IF($AC364="-","-",DAYS360(X364,AC364,TRUE)/360))</f>
        <v>6.0611111111111109</v>
      </c>
      <c r="CM364" s="437">
        <f>IF(OR($W364="Pipeline",$W364="Dropped"),"-",IF($AC364="-","-",DAYS360(AB364,AC364,TRUE)/360))</f>
        <v>1.5</v>
      </c>
      <c r="CN364" s="344">
        <f>IF(W364="Closed",IF(AC364="-","-",YEAR(AC364)),"-")</f>
        <v>2007</v>
      </c>
      <c r="CO364" s="344" t="str">
        <f>IF(W364="Closed",IF(OR(BE364="S",BE364="MS",BE364="HS"),"S",IF(OR(BE364="U",BE364="MU",BE364="HU"),"U",IF(OR(BE364="NA",BE364="NR",BE364="NV",BE364="?",BE364="#"),"NR","-"))),"-")</f>
        <v>S</v>
      </c>
      <c r="CP364" s="249">
        <v>4</v>
      </c>
      <c r="CQ364" s="414">
        <v>7</v>
      </c>
      <c r="CR364" s="414">
        <v>5</v>
      </c>
      <c r="CS364" s="414">
        <v>0</v>
      </c>
      <c r="CT364" s="414">
        <v>0</v>
      </c>
      <c r="CU364" s="436">
        <v>0</v>
      </c>
      <c r="CV364" s="432" t="str">
        <f>IF(OR(DC364="-",DC364="",DC364="n/a"),"-",HYPERLINK(DC364,"PAD"))</f>
        <v>PAD</v>
      </c>
      <c r="CW364" s="417" t="str">
        <f>IF(OR(DD364="-",DD364="",DD364="n/a"),"-",HYPERLINK(DD364,"ICR"))</f>
        <v>ICR</v>
      </c>
      <c r="CX364" s="438" t="str">
        <f>IF(OR(DE364="-",DE364="",DE364="n/a"),"-",HYPERLINK(DE364,"IEG"))</f>
        <v>IEG</v>
      </c>
      <c r="CY364" s="687" t="str">
        <f>IF(OR(DF364="-",DF364="",DF364="n/a"),"-",HYPERLINK(DF364,"PPAR"))</f>
        <v>-</v>
      </c>
      <c r="CZ364" s="665" t="str">
        <f>IF(OR(DG364="-",DG364="",DG364="n/a"),"-",HYPERLINK(DG364,"PCR"))</f>
        <v>-</v>
      </c>
      <c r="DA364" s="665" t="str">
        <f>IF(OR(DH364="-",DH364="",DH364="n/a"),"-",HYPERLINK(DH364,"PP"))</f>
        <v>-</v>
      </c>
      <c r="DB364" s="688" t="str">
        <f>IF(OR(DI364="-",DI364="",DI364="n/a"),"-",HYPERLINK(DI364,"TA"))</f>
        <v>-</v>
      </c>
      <c r="DC364" s="897" t="s">
        <v>11549</v>
      </c>
      <c r="DD364" s="897" t="s">
        <v>11550</v>
      </c>
      <c r="DE364" s="897" t="s">
        <v>11551</v>
      </c>
      <c r="DF364" s="897" t="s">
        <v>33</v>
      </c>
      <c r="DG364" s="897" t="s">
        <v>33</v>
      </c>
      <c r="DH364" s="897" t="s">
        <v>33</v>
      </c>
      <c r="DI364" s="897" t="s">
        <v>33</v>
      </c>
      <c r="DJ364" s="734"/>
    </row>
    <row r="365" spans="1:114" ht="14.1" customHeight="1" x14ac:dyDescent="0.25">
      <c r="A365" s="703">
        <f>ROW()-1</f>
        <v>364</v>
      </c>
      <c r="B365" s="717" t="s">
        <v>806</v>
      </c>
      <c r="C365" s="711" t="str">
        <f>HYPERLINK(E365,"OP")</f>
        <v>OP</v>
      </c>
      <c r="D365" s="711" t="str">
        <f>HYPERLINK(F365,"Prj")</f>
        <v>Prj</v>
      </c>
      <c r="E365" s="704" t="s">
        <v>6306</v>
      </c>
      <c r="F365" s="415" t="s">
        <v>6307</v>
      </c>
      <c r="G365" s="414" t="s">
        <v>33</v>
      </c>
      <c r="H365" s="414" t="s">
        <v>33</v>
      </c>
      <c r="I365" s="694" t="s">
        <v>33</v>
      </c>
      <c r="J365" s="686" t="s">
        <v>807</v>
      </c>
      <c r="K365" s="199" t="s">
        <v>33</v>
      </c>
      <c r="L365" s="693" t="s">
        <v>193</v>
      </c>
      <c r="M365" s="696" t="s">
        <v>194</v>
      </c>
      <c r="N365" s="732" t="s">
        <v>18</v>
      </c>
      <c r="O365" s="732" t="s">
        <v>30</v>
      </c>
      <c r="P365" s="1080" t="s">
        <v>1763</v>
      </c>
      <c r="Q365" s="1074" t="s">
        <v>33</v>
      </c>
      <c r="R365" s="698" t="s">
        <v>33</v>
      </c>
      <c r="S365" s="907" t="s">
        <v>3574</v>
      </c>
      <c r="T365" s="908" t="s">
        <v>3652</v>
      </c>
      <c r="U365" s="905" t="s">
        <v>577</v>
      </c>
      <c r="V365" s="905" t="s">
        <v>10387</v>
      </c>
      <c r="W365" s="1068" t="s">
        <v>1773</v>
      </c>
      <c r="X365" s="1064">
        <v>37607</v>
      </c>
      <c r="Y365" s="1066">
        <v>38274</v>
      </c>
      <c r="Z365" s="1046">
        <v>2005</v>
      </c>
      <c r="AA365" s="1064">
        <v>38565</v>
      </c>
      <c r="AB365" s="1065">
        <v>40178</v>
      </c>
      <c r="AC365" s="1066">
        <v>40359</v>
      </c>
      <c r="AD365" s="638">
        <v>31.5</v>
      </c>
      <c r="AE365" s="639">
        <v>0</v>
      </c>
      <c r="AF365" s="744">
        <v>0</v>
      </c>
      <c r="AG365" s="690">
        <v>31.5</v>
      </c>
      <c r="AH365" s="747">
        <v>21</v>
      </c>
      <c r="AI365" s="744">
        <v>0</v>
      </c>
      <c r="AJ365" s="1099">
        <v>31.5</v>
      </c>
      <c r="AK365" s="1100">
        <v>23.486182759999998</v>
      </c>
      <c r="AL365" s="646"/>
      <c r="AM365" s="647"/>
      <c r="AN365" s="647">
        <v>2</v>
      </c>
      <c r="AO365" s="647"/>
      <c r="AP365" s="647"/>
      <c r="AQ365" s="648"/>
      <c r="AR365" s="779" t="s">
        <v>4001</v>
      </c>
      <c r="AS365" s="781">
        <f>AT365+AU365</f>
        <v>4.7</v>
      </c>
      <c r="AT365" s="649">
        <v>4.2</v>
      </c>
      <c r="AU365" s="650">
        <v>0.5</v>
      </c>
      <c r="AV365" s="686" t="s">
        <v>4002</v>
      </c>
      <c r="AW365" s="686" t="s">
        <v>1882</v>
      </c>
      <c r="AX365" s="686" t="s">
        <v>2159</v>
      </c>
      <c r="AY365" s="819">
        <v>40355</v>
      </c>
      <c r="AZ365" s="721" t="s">
        <v>22</v>
      </c>
      <c r="BA365" s="721" t="s">
        <v>22</v>
      </c>
      <c r="BB365" s="625" t="s">
        <v>22</v>
      </c>
      <c r="BC365" s="626" t="s">
        <v>22</v>
      </c>
      <c r="BD365" s="633" t="s">
        <v>22</v>
      </c>
      <c r="BE365" s="625" t="s">
        <v>45</v>
      </c>
      <c r="BF365" s="626" t="s">
        <v>45</v>
      </c>
      <c r="BG365" s="633" t="s">
        <v>45</v>
      </c>
      <c r="BH365" s="905" t="s">
        <v>4503</v>
      </c>
      <c r="BI365" s="903" t="s">
        <v>4703</v>
      </c>
      <c r="BJ365" s="905" t="s">
        <v>4515</v>
      </c>
      <c r="BK365" s="903" t="s">
        <v>4704</v>
      </c>
      <c r="BL365" s="905" t="s">
        <v>4525</v>
      </c>
      <c r="BM365" s="903" t="s">
        <v>10476</v>
      </c>
      <c r="BN365" s="905" t="s">
        <v>0</v>
      </c>
      <c r="BO365" s="903" t="s">
        <v>0</v>
      </c>
      <c r="BP365" s="905" t="s">
        <v>0</v>
      </c>
      <c r="BQ365" s="903" t="s">
        <v>0</v>
      </c>
      <c r="BR365" s="909">
        <v>65</v>
      </c>
      <c r="BS365" s="903" t="s">
        <v>4509</v>
      </c>
      <c r="BT365" s="909">
        <v>60</v>
      </c>
      <c r="BU365" s="903" t="s">
        <v>4531</v>
      </c>
      <c r="BV365" s="909">
        <v>25</v>
      </c>
      <c r="BW365" s="903" t="s">
        <v>4489</v>
      </c>
      <c r="BX365" s="905" t="s">
        <v>0</v>
      </c>
      <c r="BY365" s="903" t="s">
        <v>4492</v>
      </c>
      <c r="BZ365" s="905" t="s">
        <v>0</v>
      </c>
      <c r="CA365" s="903" t="s">
        <v>4492</v>
      </c>
      <c r="CB365" s="340">
        <v>50</v>
      </c>
      <c r="CC365" s="249">
        <f>IF(ISBLANK(AL365),0,1)</f>
        <v>0</v>
      </c>
      <c r="CD365" s="414">
        <f>IF(ISBLANK(AM365),0,1)</f>
        <v>0</v>
      </c>
      <c r="CE365" s="414">
        <f>IF(ISBLANK(AN365),0,1)</f>
        <v>1</v>
      </c>
      <c r="CF365" s="414">
        <f>IF(ISBLANK(AO365),0,1)</f>
        <v>0</v>
      </c>
      <c r="CG365" s="414">
        <f>IF(ISBLANK(AP365),0,1)</f>
        <v>0</v>
      </c>
      <c r="CH365" s="436">
        <f>IF(ISBLANK(AQ365),0,1)</f>
        <v>0</v>
      </c>
      <c r="CI365" s="435">
        <f>IF($W365="Dropped","-",DAYS360(X365,Y365,TRUE)/360)</f>
        <v>1.825</v>
      </c>
      <c r="CJ365" s="416">
        <f>IF(OR($W365="Pipeline",$W365="Dropped"),"-",IF(OR($AA365="-",$AA365="n/a"),"-",DAYS360(Y365,AA365,TRUE)/360))</f>
        <v>0.79722222222222228</v>
      </c>
      <c r="CK365" s="416">
        <f>IF(OR($W365="Pipeline",$W365="Dropped"),"-",IF($AC365="-","-",IF(OR($AA365="-",$AA365="n/a"),DAYS360(Y365,AC365,TRUE)/360,DAYS360(AA365,AC365,TRUE)/360)))</f>
        <v>4.9138888888888888</v>
      </c>
      <c r="CL365" s="416">
        <f>IF(OR($W365="Pipeline",$W365="Dropped"),"-",IF($AC365="-","-",DAYS360(X365,AC365,TRUE)/360))</f>
        <v>7.5361111111111114</v>
      </c>
      <c r="CM365" s="437">
        <f>IF(OR($W365="Pipeline",$W365="Dropped"),"-",IF($AC365="-","-",DAYS360(AB365,AC365,TRUE)/360))</f>
        <v>0.5</v>
      </c>
      <c r="CN365" s="344">
        <f>IF(W365="Closed",IF(AC365="-","-",YEAR(AC365)),"-")</f>
        <v>2010</v>
      </c>
      <c r="CO365" s="344" t="str">
        <f>IF(W365="Closed",IF(OR(BE365="S",BE365="MS",BE365="HS"),"S",IF(OR(BE365="U",BE365="MU",BE365="HU"),"U",IF(OR(BE365="NA",BE365="NR",BE365="NV",BE365="?",BE365="#"),"NR","-"))),"-")</f>
        <v>U</v>
      </c>
      <c r="CP365" s="249">
        <v>4</v>
      </c>
      <c r="CQ365" s="414">
        <v>3</v>
      </c>
      <c r="CR365" s="414">
        <v>2</v>
      </c>
      <c r="CS365" s="414">
        <v>0</v>
      </c>
      <c r="CT365" s="414">
        <v>0</v>
      </c>
      <c r="CU365" s="436">
        <v>0</v>
      </c>
      <c r="CV365" s="432" t="str">
        <f>IF(OR(DC365="-",DC365="",DC365="n/a"),"-",HYPERLINK(DC365,"PAD"))</f>
        <v>PAD</v>
      </c>
      <c r="CW365" s="417" t="str">
        <f>IF(OR(DD365="-",DD365="",DD365="n/a"),"-",HYPERLINK(DD365,"ICR"))</f>
        <v>ICR</v>
      </c>
      <c r="CX365" s="438" t="str">
        <f>IF(OR(DE365="-",DE365="",DE365="n/a"),"-",HYPERLINK(DE365,"IEG"))</f>
        <v>IEG</v>
      </c>
      <c r="CY365" s="687" t="str">
        <f>IF(OR(DF365="-",DF365="",DF365="n/a"),"-",HYPERLINK(DF365,"PPAR"))</f>
        <v>-</v>
      </c>
      <c r="CZ365" s="665" t="str">
        <f>IF(OR(DG365="-",DG365="",DG365="n/a"),"-",HYPERLINK(DG365,"PCR"))</f>
        <v>-</v>
      </c>
      <c r="DA365" s="665" t="str">
        <f>IF(OR(DH365="-",DH365="",DH365="n/a"),"-",HYPERLINK(DH365,"PP"))</f>
        <v>-</v>
      </c>
      <c r="DB365" s="688" t="str">
        <f>IF(OR(DI365="-",DI365="",DI365="n/a"),"-",HYPERLINK(DI365,"TA"))</f>
        <v>-</v>
      </c>
      <c r="DC365" s="897" t="s">
        <v>11552</v>
      </c>
      <c r="DD365" s="897" t="s">
        <v>11553</v>
      </c>
      <c r="DE365" s="897" t="s">
        <v>11554</v>
      </c>
      <c r="DF365" s="897" t="s">
        <v>33</v>
      </c>
      <c r="DG365" s="897" t="s">
        <v>33</v>
      </c>
      <c r="DH365" s="897" t="s">
        <v>33</v>
      </c>
      <c r="DI365" s="897" t="s">
        <v>33</v>
      </c>
      <c r="DJ365" s="734"/>
    </row>
    <row r="366" spans="1:114" ht="14.1" customHeight="1" x14ac:dyDescent="0.25">
      <c r="A366" s="702">
        <f>ROW()-1</f>
        <v>365</v>
      </c>
      <c r="B366" s="713" t="s">
        <v>8142</v>
      </c>
      <c r="C366" s="716" t="str">
        <f>HYPERLINK(E366,"OP")</f>
        <v>OP</v>
      </c>
      <c r="D366" s="716" t="str">
        <f>HYPERLINK(F366,"Prj")</f>
        <v>Prj</v>
      </c>
      <c r="E366" s="631" t="s">
        <v>8781</v>
      </c>
      <c r="F366" s="413" t="s">
        <v>8782</v>
      </c>
      <c r="G366" s="414" t="s">
        <v>33</v>
      </c>
      <c r="H366" s="414" t="s">
        <v>33</v>
      </c>
      <c r="I366" s="694" t="s">
        <v>33</v>
      </c>
      <c r="J366" s="700" t="s">
        <v>8143</v>
      </c>
      <c r="K366" s="730" t="s">
        <v>33</v>
      </c>
      <c r="L366" s="739" t="s">
        <v>153</v>
      </c>
      <c r="M366" s="700" t="s">
        <v>166</v>
      </c>
      <c r="N366" s="739" t="s">
        <v>18</v>
      </c>
      <c r="O366" s="739" t="s">
        <v>30</v>
      </c>
      <c r="P366" s="1080" t="s">
        <v>19</v>
      </c>
      <c r="Q366" s="1074" t="s">
        <v>33</v>
      </c>
      <c r="R366" s="698" t="s">
        <v>33</v>
      </c>
      <c r="S366" s="1041" t="s">
        <v>33</v>
      </c>
      <c r="T366" s="908" t="s">
        <v>3771</v>
      </c>
      <c r="U366" s="905" t="s">
        <v>13823</v>
      </c>
      <c r="V366" s="905" t="s">
        <v>13821</v>
      </c>
      <c r="W366" s="1068" t="s">
        <v>1773</v>
      </c>
      <c r="X366" s="1064">
        <v>37356</v>
      </c>
      <c r="Y366" s="1066">
        <v>38517</v>
      </c>
      <c r="Z366" s="1046">
        <v>2005</v>
      </c>
      <c r="AA366" s="1064">
        <v>38747</v>
      </c>
      <c r="AB366" s="1065">
        <v>40086</v>
      </c>
      <c r="AC366" s="1066">
        <v>40633</v>
      </c>
      <c r="AD366" s="1053">
        <v>40</v>
      </c>
      <c r="AE366" s="750">
        <v>0</v>
      </c>
      <c r="AF366" s="744">
        <v>0</v>
      </c>
      <c r="AG366" s="690">
        <v>40</v>
      </c>
      <c r="AH366" s="747">
        <v>18.3</v>
      </c>
      <c r="AI366" s="744">
        <v>0</v>
      </c>
      <c r="AJ366" s="1107">
        <v>40</v>
      </c>
      <c r="AK366" s="1108">
        <v>43.861234090000004</v>
      </c>
      <c r="AL366" s="1085"/>
      <c r="AM366" s="632"/>
      <c r="AN366" s="632">
        <v>4</v>
      </c>
      <c r="AO366" s="632"/>
      <c r="AP366" s="632"/>
      <c r="AQ366" s="757"/>
      <c r="AR366" s="778" t="s">
        <v>9309</v>
      </c>
      <c r="AS366" s="781">
        <f>AT366+AU366</f>
        <v>8.8000000000000007</v>
      </c>
      <c r="AT366" s="781">
        <v>5.4</v>
      </c>
      <c r="AU366" s="782">
        <v>3.4</v>
      </c>
      <c r="AV366" s="734" t="s">
        <v>9310</v>
      </c>
      <c r="AW366" s="700" t="s">
        <v>5291</v>
      </c>
      <c r="AX366" s="700" t="s">
        <v>7484</v>
      </c>
      <c r="AY366" s="829">
        <v>40664</v>
      </c>
      <c r="AZ366" s="739" t="s">
        <v>26</v>
      </c>
      <c r="BA366" s="739" t="s">
        <v>26</v>
      </c>
      <c r="BB366" s="847" t="s">
        <v>26</v>
      </c>
      <c r="BC366" s="848" t="s">
        <v>26</v>
      </c>
      <c r="BD366" s="849" t="s">
        <v>26</v>
      </c>
      <c r="BE366" s="847" t="s">
        <v>45</v>
      </c>
      <c r="BF366" s="848" t="s">
        <v>45</v>
      </c>
      <c r="BG366" s="849" t="s">
        <v>26</v>
      </c>
      <c r="BH366" s="905" t="s">
        <v>13077</v>
      </c>
      <c r="BI366" s="903" t="s">
        <v>9680</v>
      </c>
      <c r="BJ366" s="905" t="s">
        <v>0</v>
      </c>
      <c r="BK366" s="903" t="s">
        <v>0</v>
      </c>
      <c r="BL366" s="905" t="s">
        <v>0</v>
      </c>
      <c r="BM366" s="903" t="s">
        <v>0</v>
      </c>
      <c r="BN366" s="905" t="s">
        <v>0</v>
      </c>
      <c r="BO366" s="903" t="s">
        <v>0</v>
      </c>
      <c r="BP366" s="905" t="s">
        <v>0</v>
      </c>
      <c r="BQ366" s="903" t="s">
        <v>0</v>
      </c>
      <c r="BR366" s="909">
        <v>54</v>
      </c>
      <c r="BS366" s="903" t="s">
        <v>4553</v>
      </c>
      <c r="BT366" s="909">
        <v>87</v>
      </c>
      <c r="BU366" s="903" t="s">
        <v>4535</v>
      </c>
      <c r="BV366" s="909">
        <v>56</v>
      </c>
      <c r="BW366" s="903" t="s">
        <v>4566</v>
      </c>
      <c r="BX366" s="905" t="s">
        <v>0</v>
      </c>
      <c r="BY366" s="903" t="s">
        <v>4492</v>
      </c>
      <c r="BZ366" s="905" t="s">
        <v>0</v>
      </c>
      <c r="CA366" s="903" t="s">
        <v>4492</v>
      </c>
      <c r="CB366" s="340">
        <v>50</v>
      </c>
      <c r="CC366" s="249">
        <f>IF(ISBLANK(AL366),0,1)</f>
        <v>0</v>
      </c>
      <c r="CD366" s="414">
        <f>IF(ISBLANK(AM366),0,1)</f>
        <v>0</v>
      </c>
      <c r="CE366" s="414">
        <f>IF(ISBLANK(AN366),0,1)</f>
        <v>1</v>
      </c>
      <c r="CF366" s="414">
        <f>IF(ISBLANK(AO366),0,1)</f>
        <v>0</v>
      </c>
      <c r="CG366" s="414">
        <f>IF(ISBLANK(AP366),0,1)</f>
        <v>0</v>
      </c>
      <c r="CH366" s="436">
        <f>IF(ISBLANK(AQ366),0,1)</f>
        <v>0</v>
      </c>
      <c r="CI366" s="435">
        <f>IF($W366="Dropped","-",DAYS360(X366,Y366,TRUE)/360)</f>
        <v>3.1777777777777776</v>
      </c>
      <c r="CJ366" s="416">
        <f>IF(OR($W366="Pipeline",$W366="Dropped"),"-",IF(OR($AA366="-",$AA366="n/a"),"-",DAYS360(Y366,AA366,TRUE)/360))</f>
        <v>0.62777777777777777</v>
      </c>
      <c r="CK366" s="416">
        <f>IF(OR($W366="Pipeline",$W366="Dropped"),"-",IF($AC366="-","-",IF(OR($AA366="-",$AA366="n/a"),DAYS360(Y366,AC366,TRUE)/360,DAYS360(AA366,AC366,TRUE)/360)))</f>
        <v>5.166666666666667</v>
      </c>
      <c r="CL366" s="416">
        <f>IF(OR($W366="Pipeline",$W366="Dropped"),"-",IF($AC366="-","-",DAYS360(X366,AC366,TRUE)/360))</f>
        <v>8.9722222222222214</v>
      </c>
      <c r="CM366" s="437">
        <f>IF(OR($W366="Pipeline",$W366="Dropped"),"-",IF($AC366="-","-",DAYS360(AB366,AC366,TRUE)/360))</f>
        <v>1.5</v>
      </c>
      <c r="CN366" s="344">
        <f>IF(W366="Closed",IF(AC366="-","-",YEAR(AC366)),"-")</f>
        <v>2011</v>
      </c>
      <c r="CO366" s="344" t="str">
        <f>IF(W366="Closed",IF(OR(BE366="S",BE366="MS",BE366="HS"),"S",IF(OR(BE366="U",BE366="MU",BE366="HU"),"U",IF(OR(BE366="NA",BE366="NR",BE366="NV",BE366="?",BE366="#"),"NR","-"))),"-")</f>
        <v>U</v>
      </c>
      <c r="CP366" s="249">
        <v>0</v>
      </c>
      <c r="CQ366" s="414">
        <v>3</v>
      </c>
      <c r="CR366" s="414">
        <v>7</v>
      </c>
      <c r="CS366" s="414">
        <v>2</v>
      </c>
      <c r="CT366" s="414">
        <v>0</v>
      </c>
      <c r="CU366" s="436">
        <v>0</v>
      </c>
      <c r="CV366" s="432" t="str">
        <f>IF(OR(DC366="-",DC366="",DC366="n/a"),"-",HYPERLINK(DC366,"PAD"))</f>
        <v>PAD</v>
      </c>
      <c r="CW366" s="417" t="str">
        <f>IF(OR(DD366="-",DD366="",DD366="n/a"),"-",HYPERLINK(DD366,"ICR"))</f>
        <v>-</v>
      </c>
      <c r="CX366" s="438" t="str">
        <f>IF(OR(DE366="-",DE366="",DE366="n/a"),"-",HYPERLINK(DE366,"IEG"))</f>
        <v>IEG</v>
      </c>
      <c r="CY366" s="687" t="str">
        <f>IF(OR(DF366="-",DF366="",DF366="n/a"),"-",HYPERLINK(DF366,"PPAR"))</f>
        <v>-</v>
      </c>
      <c r="CZ366" s="665" t="str">
        <f>IF(OR(DG366="-",DG366="",DG366="n/a"),"-",HYPERLINK(DG366,"PCR"))</f>
        <v>-</v>
      </c>
      <c r="DA366" s="665" t="str">
        <f>IF(OR(DH366="-",DH366="",DH366="n/a"),"-",HYPERLINK(DH366,"PP"))</f>
        <v>PP</v>
      </c>
      <c r="DB366" s="688" t="str">
        <f>IF(OR(DI366="-",DI366="",DI366="n/a"),"-",HYPERLINK(DI366,"TA"))</f>
        <v>-</v>
      </c>
      <c r="DC366" s="897" t="s">
        <v>11555</v>
      </c>
      <c r="DD366" s="897" t="s">
        <v>33</v>
      </c>
      <c r="DE366" s="897" t="s">
        <v>11556</v>
      </c>
      <c r="DF366" s="897" t="s">
        <v>33</v>
      </c>
      <c r="DG366" s="897" t="s">
        <v>33</v>
      </c>
      <c r="DH366" s="897" t="s">
        <v>13904</v>
      </c>
      <c r="DI366" s="897" t="s">
        <v>33</v>
      </c>
      <c r="DJ366" s="734"/>
    </row>
    <row r="367" spans="1:114" ht="14.1" customHeight="1" x14ac:dyDescent="0.25">
      <c r="A367" s="702">
        <f>ROW()-1</f>
        <v>366</v>
      </c>
      <c r="B367" s="710" t="s">
        <v>440</v>
      </c>
      <c r="C367" s="711" t="str">
        <f>HYPERLINK(E367,"OP")</f>
        <v>OP</v>
      </c>
      <c r="D367" s="711" t="str">
        <f>HYPERLINK(F367,"Prj")</f>
        <v>Prj</v>
      </c>
      <c r="E367" s="704" t="s">
        <v>6308</v>
      </c>
      <c r="F367" s="415" t="s">
        <v>6309</v>
      </c>
      <c r="G367" s="414" t="s">
        <v>33</v>
      </c>
      <c r="H367" s="414" t="s">
        <v>33</v>
      </c>
      <c r="I367" s="694" t="s">
        <v>33</v>
      </c>
      <c r="J367" s="686" t="s">
        <v>512</v>
      </c>
      <c r="K367" s="199" t="s">
        <v>33</v>
      </c>
      <c r="L367" s="693" t="s">
        <v>153</v>
      </c>
      <c r="M367" s="734" t="s">
        <v>154</v>
      </c>
      <c r="N367" s="693" t="s">
        <v>18</v>
      </c>
      <c r="O367" s="693" t="s">
        <v>54</v>
      </c>
      <c r="P367" s="1080" t="s">
        <v>1419</v>
      </c>
      <c r="Q367" s="1074" t="s">
        <v>33</v>
      </c>
      <c r="R367" s="698" t="s">
        <v>33</v>
      </c>
      <c r="S367" s="1041" t="s">
        <v>33</v>
      </c>
      <c r="T367" s="908" t="s">
        <v>3711</v>
      </c>
      <c r="U367" s="905" t="s">
        <v>13703</v>
      </c>
      <c r="V367" s="905" t="s">
        <v>612</v>
      </c>
      <c r="W367" s="1068" t="s">
        <v>1773</v>
      </c>
      <c r="X367" s="1064">
        <v>36318</v>
      </c>
      <c r="Y367" s="1066">
        <v>36606</v>
      </c>
      <c r="Z367" s="1046">
        <v>2000</v>
      </c>
      <c r="AA367" s="1064">
        <v>36724</v>
      </c>
      <c r="AB367" s="1065">
        <v>38352</v>
      </c>
      <c r="AC367" s="1066">
        <v>39066</v>
      </c>
      <c r="AD367" s="638">
        <v>0</v>
      </c>
      <c r="AE367" s="639">
        <v>8.5</v>
      </c>
      <c r="AF367" s="744">
        <v>0</v>
      </c>
      <c r="AG367" s="690">
        <v>8.5</v>
      </c>
      <c r="AH367" s="747" t="s">
        <v>33</v>
      </c>
      <c r="AI367" s="744">
        <v>0</v>
      </c>
      <c r="AJ367" s="1099">
        <v>8.5</v>
      </c>
      <c r="AK367" s="1100">
        <v>8.8243827899999996</v>
      </c>
      <c r="AL367" s="646">
        <v>31</v>
      </c>
      <c r="AM367" s="647" t="s">
        <v>2905</v>
      </c>
      <c r="AN367" s="647"/>
      <c r="AO367" s="647"/>
      <c r="AP367" s="647"/>
      <c r="AQ367" s="648"/>
      <c r="AR367" s="779" t="s">
        <v>2618</v>
      </c>
      <c r="AS367" s="781">
        <f>AT367+AU367</f>
        <v>8.1</v>
      </c>
      <c r="AT367" s="649">
        <v>8.1</v>
      </c>
      <c r="AU367" s="650">
        <v>0</v>
      </c>
      <c r="AV367" s="686" t="s">
        <v>2619</v>
      </c>
      <c r="AW367" s="686" t="s">
        <v>2025</v>
      </c>
      <c r="AX367" s="686" t="s">
        <v>2296</v>
      </c>
      <c r="AY367" s="820">
        <v>38894</v>
      </c>
      <c r="AZ367" s="721" t="s">
        <v>112</v>
      </c>
      <c r="BA367" s="721" t="s">
        <v>112</v>
      </c>
      <c r="BB367" s="625" t="s">
        <v>45</v>
      </c>
      <c r="BC367" s="626" t="s">
        <v>22</v>
      </c>
      <c r="BD367" s="633" t="s">
        <v>22</v>
      </c>
      <c r="BE367" s="625" t="s">
        <v>45</v>
      </c>
      <c r="BF367" s="626" t="s">
        <v>22</v>
      </c>
      <c r="BG367" s="633" t="s">
        <v>22</v>
      </c>
      <c r="BH367" s="905" t="s">
        <v>4485</v>
      </c>
      <c r="BI367" s="903" t="s">
        <v>10472</v>
      </c>
      <c r="BJ367" s="905" t="s">
        <v>0</v>
      </c>
      <c r="BK367" s="903" t="s">
        <v>0</v>
      </c>
      <c r="BL367" s="905" t="s">
        <v>0</v>
      </c>
      <c r="BM367" s="903" t="s">
        <v>0</v>
      </c>
      <c r="BN367" s="905" t="s">
        <v>0</v>
      </c>
      <c r="BO367" s="903" t="s">
        <v>0</v>
      </c>
      <c r="BP367" s="905" t="s">
        <v>0</v>
      </c>
      <c r="BQ367" s="903" t="s">
        <v>0</v>
      </c>
      <c r="BR367" s="909">
        <v>25</v>
      </c>
      <c r="BS367" s="903" t="s">
        <v>4489</v>
      </c>
      <c r="BT367" s="909">
        <v>27</v>
      </c>
      <c r="BU367" s="903" t="s">
        <v>4490</v>
      </c>
      <c r="BV367" s="909">
        <v>58</v>
      </c>
      <c r="BW367" s="903" t="s">
        <v>4558</v>
      </c>
      <c r="BX367" s="909">
        <v>22</v>
      </c>
      <c r="BY367" s="903" t="s">
        <v>4502</v>
      </c>
      <c r="BZ367" s="909">
        <v>33</v>
      </c>
      <c r="CA367" s="903" t="s">
        <v>4498</v>
      </c>
      <c r="CB367" s="340">
        <v>50</v>
      </c>
      <c r="CC367" s="249">
        <f>IF(ISBLANK(AL367),0,1)</f>
        <v>1</v>
      </c>
      <c r="CD367" s="414">
        <f>IF(ISBLANK(AM367),0,1)</f>
        <v>1</v>
      </c>
      <c r="CE367" s="414">
        <f>IF(ISBLANK(AN367),0,1)</f>
        <v>0</v>
      </c>
      <c r="CF367" s="414">
        <f>IF(ISBLANK(AO367),0,1)</f>
        <v>0</v>
      </c>
      <c r="CG367" s="414">
        <f>IF(ISBLANK(AP367),0,1)</f>
        <v>0</v>
      </c>
      <c r="CH367" s="436">
        <f>IF(ISBLANK(AQ367),0,1)</f>
        <v>0</v>
      </c>
      <c r="CI367" s="435">
        <f>IF($W367="Dropped","-",DAYS360(X367,Y367,TRUE)/360)</f>
        <v>0.78888888888888886</v>
      </c>
      <c r="CJ367" s="416">
        <f>IF(OR($W367="Pipeline",$W367="Dropped"),"-",IF(OR($AA367="-",$AA367="n/a"),"-",DAYS360(Y367,AA367,TRUE)/360))</f>
        <v>0.32222222222222224</v>
      </c>
      <c r="CK367" s="416">
        <f>IF(OR($W367="Pipeline",$W367="Dropped"),"-",IF($AC367="-","-",IF(OR($AA367="-",$AA367="n/a"),DAYS360(Y367,AC367,TRUE)/360,DAYS360(AA367,AC367,TRUE)/360)))</f>
        <v>6.4111111111111114</v>
      </c>
      <c r="CL367" s="416">
        <f>IF(OR($W367="Pipeline",$W367="Dropped"),"-",IF($AC367="-","-",DAYS360(X367,AC367,TRUE)/360))</f>
        <v>7.5222222222222221</v>
      </c>
      <c r="CM367" s="437">
        <f>IF(OR($W367="Pipeline",$W367="Dropped"),"-",IF($AC367="-","-",DAYS360(AB367,AC367,TRUE)/360))</f>
        <v>1.9583333333333333</v>
      </c>
      <c r="CN367" s="344">
        <f>IF(W367="Closed",IF(AC367="-","-",YEAR(AC367)),"-")</f>
        <v>2006</v>
      </c>
      <c r="CO367" s="344" t="str">
        <f>IF(W367="Closed",IF(OR(BE367="S",BE367="MS",BE367="HS"),"S",IF(OR(BE367="U",BE367="MU",BE367="HU"),"U",IF(OR(BE367="NA",BE367="NR",BE367="NV",BE367="?",BE367="#"),"NR","-"))),"-")</f>
        <v>U</v>
      </c>
      <c r="CP367" s="249">
        <v>1</v>
      </c>
      <c r="CQ367" s="414">
        <v>12</v>
      </c>
      <c r="CR367" s="414">
        <v>1</v>
      </c>
      <c r="CS367" s="414">
        <v>0</v>
      </c>
      <c r="CT367" s="414">
        <v>0</v>
      </c>
      <c r="CU367" s="436">
        <v>0</v>
      </c>
      <c r="CV367" s="432" t="str">
        <f>IF(OR(DC367="-",DC367="",DC367="n/a"),"-",HYPERLINK(DC367,"PAD"))</f>
        <v>PAD</v>
      </c>
      <c r="CW367" s="417" t="str">
        <f>IF(OR(DD367="-",DD367="",DD367="n/a"),"-",HYPERLINK(DD367,"ICR"))</f>
        <v>ICR</v>
      </c>
      <c r="CX367" s="438" t="str">
        <f>IF(OR(DE367="-",DE367="",DE367="n/a"),"-",HYPERLINK(DE367,"IEG"))</f>
        <v>IEG</v>
      </c>
      <c r="CY367" s="687" t="str">
        <f>IF(OR(DF367="-",DF367="",DF367="n/a"),"-",HYPERLINK(DF367,"PPAR"))</f>
        <v>-</v>
      </c>
      <c r="CZ367" s="665" t="str">
        <f>IF(OR(DG367="-",DG367="",DG367="n/a"),"-",HYPERLINK(DG367,"PCR"))</f>
        <v>-</v>
      </c>
      <c r="DA367" s="665" t="str">
        <f>IF(OR(DH367="-",DH367="",DH367="n/a"),"-",HYPERLINK(DH367,"PP"))</f>
        <v>-</v>
      </c>
      <c r="DB367" s="688" t="str">
        <f>IF(OR(DI367="-",DI367="",DI367="n/a"),"-",HYPERLINK(DI367,"TA"))</f>
        <v>-</v>
      </c>
      <c r="DC367" s="897" t="s">
        <v>11557</v>
      </c>
      <c r="DD367" s="897" t="s">
        <v>11558</v>
      </c>
      <c r="DE367" s="897" t="s">
        <v>11559</v>
      </c>
      <c r="DF367" s="897" t="s">
        <v>33</v>
      </c>
      <c r="DG367" s="897" t="s">
        <v>33</v>
      </c>
      <c r="DH367" s="897" t="s">
        <v>33</v>
      </c>
      <c r="DI367" s="897" t="s">
        <v>33</v>
      </c>
      <c r="DJ367" s="734"/>
    </row>
    <row r="368" spans="1:114" ht="14.1" customHeight="1" x14ac:dyDescent="0.25">
      <c r="A368" s="703">
        <f>ROW()-1</f>
        <v>367</v>
      </c>
      <c r="B368" s="713" t="s">
        <v>8345</v>
      </c>
      <c r="C368" s="716" t="str">
        <f>HYPERLINK(E368,"OP")</f>
        <v>OP</v>
      </c>
      <c r="D368" s="716" t="str">
        <f>HYPERLINK(F368,"Prj")</f>
        <v>Prj</v>
      </c>
      <c r="E368" s="631" t="s">
        <v>8893</v>
      </c>
      <c r="F368" s="413" t="s">
        <v>8894</v>
      </c>
      <c r="G368" s="414" t="s">
        <v>33</v>
      </c>
      <c r="H368" s="414" t="s">
        <v>33</v>
      </c>
      <c r="I368" s="694" t="s">
        <v>33</v>
      </c>
      <c r="J368" s="700" t="s">
        <v>8301</v>
      </c>
      <c r="K368" s="730" t="s">
        <v>33</v>
      </c>
      <c r="L368" s="739" t="s">
        <v>153</v>
      </c>
      <c r="M368" s="700" t="s">
        <v>154</v>
      </c>
      <c r="N368" s="739" t="s">
        <v>18</v>
      </c>
      <c r="O368" s="739" t="s">
        <v>30</v>
      </c>
      <c r="P368" s="1080" t="s">
        <v>1742</v>
      </c>
      <c r="Q368" s="1074" t="s">
        <v>33</v>
      </c>
      <c r="R368" s="698" t="s">
        <v>33</v>
      </c>
      <c r="S368" s="1041" t="s">
        <v>33</v>
      </c>
      <c r="T368" s="908" t="s">
        <v>8316</v>
      </c>
      <c r="U368" s="905" t="s">
        <v>13703</v>
      </c>
      <c r="V368" s="905" t="s">
        <v>1417</v>
      </c>
      <c r="W368" s="1068" t="s">
        <v>1773</v>
      </c>
      <c r="X368" s="1064">
        <v>36180</v>
      </c>
      <c r="Y368" s="1066">
        <v>36832</v>
      </c>
      <c r="Z368" s="1046">
        <v>2001</v>
      </c>
      <c r="AA368" s="1064">
        <v>36970</v>
      </c>
      <c r="AB368" s="1065">
        <v>38168</v>
      </c>
      <c r="AC368" s="1066">
        <v>38442</v>
      </c>
      <c r="AD368" s="1053">
        <v>0</v>
      </c>
      <c r="AE368" s="750">
        <v>8.1</v>
      </c>
      <c r="AF368" s="744">
        <v>0</v>
      </c>
      <c r="AG368" s="690">
        <v>8.1</v>
      </c>
      <c r="AH368" s="747">
        <v>2.9</v>
      </c>
      <c r="AI368" s="744">
        <v>0</v>
      </c>
      <c r="AJ368" s="1107">
        <v>8.1</v>
      </c>
      <c r="AK368" s="1108">
        <v>8.3289324600000008</v>
      </c>
      <c r="AL368" s="1085"/>
      <c r="AM368" s="632">
        <v>2</v>
      </c>
      <c r="AN368" s="632"/>
      <c r="AO368" s="632"/>
      <c r="AP368" s="632"/>
      <c r="AQ368" s="757"/>
      <c r="AR368" s="778" t="s">
        <v>9327</v>
      </c>
      <c r="AS368" s="784">
        <f>AT368+AU368</f>
        <v>5.4</v>
      </c>
      <c r="AT368" s="784">
        <v>5.4</v>
      </c>
      <c r="AU368" s="785">
        <v>0</v>
      </c>
      <c r="AV368" s="734" t="s">
        <v>9321</v>
      </c>
      <c r="AW368" s="700" t="s">
        <v>8346</v>
      </c>
      <c r="AX368" s="700" t="s">
        <v>8347</v>
      </c>
      <c r="AY368" s="829" t="s">
        <v>33</v>
      </c>
      <c r="AZ368" s="739"/>
      <c r="BA368" s="739"/>
      <c r="BB368" s="847" t="s">
        <v>26</v>
      </c>
      <c r="BC368" s="848" t="s">
        <v>26</v>
      </c>
      <c r="BD368" s="846" t="s">
        <v>33</v>
      </c>
      <c r="BE368" s="847" t="s">
        <v>22</v>
      </c>
      <c r="BF368" s="848" t="s">
        <v>26</v>
      </c>
      <c r="BG368" s="849" t="s">
        <v>26</v>
      </c>
      <c r="BH368" s="905" t="s">
        <v>4485</v>
      </c>
      <c r="BI368" s="903" t="s">
        <v>10472</v>
      </c>
      <c r="BJ368" s="905" t="s">
        <v>1374</v>
      </c>
      <c r="BK368" s="903" t="s">
        <v>4581</v>
      </c>
      <c r="BL368" s="905" t="s">
        <v>0</v>
      </c>
      <c r="BM368" s="903" t="s">
        <v>0</v>
      </c>
      <c r="BN368" s="905" t="s">
        <v>0</v>
      </c>
      <c r="BO368" s="903" t="s">
        <v>0</v>
      </c>
      <c r="BP368" s="905" t="s">
        <v>0</v>
      </c>
      <c r="BQ368" s="903" t="s">
        <v>0</v>
      </c>
      <c r="BR368" s="909">
        <v>47</v>
      </c>
      <c r="BS368" s="903" t="s">
        <v>4539</v>
      </c>
      <c r="BT368" s="909">
        <v>39</v>
      </c>
      <c r="BU368" s="903" t="s">
        <v>4545</v>
      </c>
      <c r="BV368" s="909">
        <v>29</v>
      </c>
      <c r="BW368" s="903" t="s">
        <v>4497</v>
      </c>
      <c r="BX368" s="905" t="s">
        <v>0</v>
      </c>
      <c r="BY368" s="903" t="s">
        <v>4492</v>
      </c>
      <c r="BZ368" s="905" t="s">
        <v>0</v>
      </c>
      <c r="CA368" s="903" t="s">
        <v>4492</v>
      </c>
      <c r="CB368" s="340">
        <v>50</v>
      </c>
      <c r="CC368" s="249">
        <f>IF(ISBLANK(AL368),0,1)</f>
        <v>0</v>
      </c>
      <c r="CD368" s="414">
        <f>IF(ISBLANK(AM368),0,1)</f>
        <v>1</v>
      </c>
      <c r="CE368" s="414">
        <f>IF(ISBLANK(AN368),0,1)</f>
        <v>0</v>
      </c>
      <c r="CF368" s="414">
        <f>IF(ISBLANK(AO368),0,1)</f>
        <v>0</v>
      </c>
      <c r="CG368" s="414">
        <f>IF(ISBLANK(AP368),0,1)</f>
        <v>0</v>
      </c>
      <c r="CH368" s="436">
        <f>IF(ISBLANK(AQ368),0,1)</f>
        <v>0</v>
      </c>
      <c r="CI368" s="435">
        <f>IF($W368="Dropped","-",DAYS360(X368,Y368,TRUE)/360)</f>
        <v>1.7833333333333334</v>
      </c>
      <c r="CJ368" s="416">
        <f>IF(OR($W368="Pipeline",$W368="Dropped"),"-",IF(OR($AA368="-",$AA368="n/a"),"-",DAYS360(Y368,AA368,TRUE)/360))</f>
        <v>0.38333333333333336</v>
      </c>
      <c r="CK368" s="416">
        <f>IF(OR($W368="Pipeline",$W368="Dropped"),"-",IF($AC368="-","-",IF(OR($AA368="-",$AA368="n/a"),DAYS360(Y368,AC368,TRUE)/360,DAYS360(AA368,AC368,TRUE)/360)))</f>
        <v>4.0277777777777777</v>
      </c>
      <c r="CL368" s="416">
        <f>IF(OR($W368="Pipeline",$W368="Dropped"),"-",IF($AC368="-","-",DAYS360(X368,AC368,TRUE)/360))</f>
        <v>6.1944444444444446</v>
      </c>
      <c r="CM368" s="437">
        <f>IF(OR($W368="Pipeline",$W368="Dropped"),"-",IF($AC368="-","-",DAYS360(AB368,AC368,TRUE)/360))</f>
        <v>0.75</v>
      </c>
      <c r="CN368" s="344">
        <f>IF(W368="Closed",IF(AC368="-","-",YEAR(AC368)),"-")</f>
        <v>2005</v>
      </c>
      <c r="CO368" s="344" t="str">
        <f>IF(W368="Closed",IF(OR(BE368="S",BE368="MS",BE368="HS"),"S",IF(OR(BE368="U",BE368="MU",BE368="HU"),"U",IF(OR(BE368="NA",BE368="NR",BE368="NV",BE368="?",BE368="#"),"NR","-"))),"-")</f>
        <v>S</v>
      </c>
      <c r="CP368" s="249">
        <v>5</v>
      </c>
      <c r="CQ368" s="414">
        <v>0</v>
      </c>
      <c r="CR368" s="414">
        <v>2</v>
      </c>
      <c r="CS368" s="414">
        <v>0</v>
      </c>
      <c r="CT368" s="414">
        <v>0</v>
      </c>
      <c r="CU368" s="436">
        <v>0</v>
      </c>
      <c r="CV368" s="432" t="str">
        <f>IF(OR(DC368="-",DC368="",DC368="n/a"),"-",HYPERLINK(DC368,"PAD"))</f>
        <v>PAD</v>
      </c>
      <c r="CW368" s="417" t="str">
        <f>IF(OR(DD368="-",DD368="",DD368="n/a"),"-",HYPERLINK(DD368,"ICR"))</f>
        <v>ICR</v>
      </c>
      <c r="CX368" s="438" t="str">
        <f>IF(OR(DE368="-",DE368="",DE368="n/a"),"-",HYPERLINK(DE368,"IEG"))</f>
        <v>IEG</v>
      </c>
      <c r="CY368" s="687" t="str">
        <f>IF(OR(DF368="-",DF368="",DF368="n/a"),"-",HYPERLINK(DF368,"PPAR"))</f>
        <v>-</v>
      </c>
      <c r="CZ368" s="665" t="str">
        <f>IF(OR(DG368="-",DG368="",DG368="n/a"),"-",HYPERLINK(DG368,"PCR"))</f>
        <v>-</v>
      </c>
      <c r="DA368" s="665" t="str">
        <f>IF(OR(DH368="-",DH368="",DH368="n/a"),"-",HYPERLINK(DH368,"PP"))</f>
        <v>-</v>
      </c>
      <c r="DB368" s="688" t="str">
        <f>IF(OR(DI368="-",DI368="",DI368="n/a"),"-",HYPERLINK(DI368,"TA"))</f>
        <v>-</v>
      </c>
      <c r="DC368" s="897" t="s">
        <v>11560</v>
      </c>
      <c r="DD368" s="897" t="s">
        <v>11561</v>
      </c>
      <c r="DE368" s="897" t="s">
        <v>11562</v>
      </c>
      <c r="DF368" s="897" t="s">
        <v>33</v>
      </c>
      <c r="DG368" s="897" t="s">
        <v>33</v>
      </c>
      <c r="DH368" s="897" t="s">
        <v>33</v>
      </c>
      <c r="DI368" s="897" t="s">
        <v>33</v>
      </c>
      <c r="DJ368" s="734"/>
    </row>
    <row r="369" spans="1:114" ht="14.1" customHeight="1" x14ac:dyDescent="0.25">
      <c r="A369" s="702">
        <f>ROW()-1</f>
        <v>368</v>
      </c>
      <c r="B369" s="713" t="s">
        <v>8295</v>
      </c>
      <c r="C369" s="716" t="str">
        <f>HYPERLINK(E369,"OP")</f>
        <v>OP</v>
      </c>
      <c r="D369" s="716" t="str">
        <f>HYPERLINK(F369,"Prj")</f>
        <v>Prj</v>
      </c>
      <c r="E369" s="631" t="s">
        <v>8867</v>
      </c>
      <c r="F369" s="413" t="s">
        <v>8868</v>
      </c>
      <c r="G369" s="414" t="s">
        <v>33</v>
      </c>
      <c r="H369" s="414" t="s">
        <v>33</v>
      </c>
      <c r="I369" s="694" t="s">
        <v>33</v>
      </c>
      <c r="J369" s="700" t="s">
        <v>8296</v>
      </c>
      <c r="K369" s="730" t="s">
        <v>33</v>
      </c>
      <c r="L369" s="739" t="s">
        <v>153</v>
      </c>
      <c r="M369" s="700" t="s">
        <v>813</v>
      </c>
      <c r="N369" s="739" t="s">
        <v>18</v>
      </c>
      <c r="O369" s="739" t="s">
        <v>30</v>
      </c>
      <c r="P369" s="1080" t="s">
        <v>1742</v>
      </c>
      <c r="Q369" s="1074" t="s">
        <v>33</v>
      </c>
      <c r="R369" s="698" t="s">
        <v>33</v>
      </c>
      <c r="S369" s="1041" t="s">
        <v>33</v>
      </c>
      <c r="T369" s="908" t="s">
        <v>8297</v>
      </c>
      <c r="U369" s="905" t="s">
        <v>13823</v>
      </c>
      <c r="V369" s="905" t="s">
        <v>1417</v>
      </c>
      <c r="W369" s="1068" t="s">
        <v>1773</v>
      </c>
      <c r="X369" s="1064">
        <v>36180</v>
      </c>
      <c r="Y369" s="1066">
        <v>36671</v>
      </c>
      <c r="Z369" s="1046">
        <v>2000</v>
      </c>
      <c r="AA369" s="1064">
        <v>36859</v>
      </c>
      <c r="AB369" s="1065">
        <v>37986</v>
      </c>
      <c r="AC369" s="1066">
        <v>38625</v>
      </c>
      <c r="AD369" s="1053">
        <v>7.4</v>
      </c>
      <c r="AE369" s="750">
        <v>0</v>
      </c>
      <c r="AF369" s="744">
        <v>0</v>
      </c>
      <c r="AG369" s="690">
        <v>7.4</v>
      </c>
      <c r="AH369" s="747">
        <v>3.6</v>
      </c>
      <c r="AI369" s="744">
        <v>0</v>
      </c>
      <c r="AJ369" s="1107">
        <v>6.5345516100000003</v>
      </c>
      <c r="AK369" s="1108">
        <v>8.3119905999999997</v>
      </c>
      <c r="AL369" s="1087"/>
      <c r="AM369" s="758">
        <v>2</v>
      </c>
      <c r="AN369" s="758"/>
      <c r="AO369" s="758"/>
      <c r="AP369" s="758"/>
      <c r="AQ369" s="759"/>
      <c r="AR369" s="797"/>
      <c r="AS369" s="788">
        <f>AT369+AU369</f>
        <v>2.2000000000000002</v>
      </c>
      <c r="AT369" s="788">
        <v>2.2000000000000002</v>
      </c>
      <c r="AU369" s="789">
        <v>0</v>
      </c>
      <c r="AV369" s="810"/>
      <c r="AW369" s="700" t="s">
        <v>8298</v>
      </c>
      <c r="AX369" s="700" t="s">
        <v>8299</v>
      </c>
      <c r="AY369" s="829">
        <v>38527</v>
      </c>
      <c r="AZ369" s="739" t="s">
        <v>26</v>
      </c>
      <c r="BA369" s="739" t="s">
        <v>22</v>
      </c>
      <c r="BB369" s="847" t="s">
        <v>26</v>
      </c>
      <c r="BC369" s="848" t="s">
        <v>26</v>
      </c>
      <c r="BD369" s="846" t="s">
        <v>33</v>
      </c>
      <c r="BE369" s="847" t="s">
        <v>26</v>
      </c>
      <c r="BF369" s="848" t="s">
        <v>26</v>
      </c>
      <c r="BG369" s="849" t="s">
        <v>26</v>
      </c>
      <c r="BH369" s="905" t="s">
        <v>4485</v>
      </c>
      <c r="BI369" s="903" t="s">
        <v>10472</v>
      </c>
      <c r="BJ369" s="905" t="s">
        <v>0</v>
      </c>
      <c r="BK369" s="903" t="s">
        <v>0</v>
      </c>
      <c r="BL369" s="905" t="s">
        <v>0</v>
      </c>
      <c r="BM369" s="903" t="s">
        <v>0</v>
      </c>
      <c r="BN369" s="905" t="s">
        <v>0</v>
      </c>
      <c r="BO369" s="903" t="s">
        <v>0</v>
      </c>
      <c r="BP369" s="905" t="s">
        <v>0</v>
      </c>
      <c r="BQ369" s="903" t="s">
        <v>0</v>
      </c>
      <c r="BR369" s="909">
        <v>47</v>
      </c>
      <c r="BS369" s="903" t="s">
        <v>4539</v>
      </c>
      <c r="BT369" s="909">
        <v>28</v>
      </c>
      <c r="BU369" s="903" t="s">
        <v>4500</v>
      </c>
      <c r="BV369" s="909">
        <v>29</v>
      </c>
      <c r="BW369" s="903" t="s">
        <v>4497</v>
      </c>
      <c r="BX369" s="909">
        <v>39</v>
      </c>
      <c r="BY369" s="903" t="s">
        <v>4545</v>
      </c>
      <c r="BZ369" s="905" t="s">
        <v>0</v>
      </c>
      <c r="CA369" s="903" t="s">
        <v>4492</v>
      </c>
      <c r="CB369" s="340">
        <v>50</v>
      </c>
      <c r="CC369" s="249">
        <f>IF(ISBLANK(AL369),0,1)</f>
        <v>0</v>
      </c>
      <c r="CD369" s="414">
        <f>IF(ISBLANK(AM369),0,1)</f>
        <v>1</v>
      </c>
      <c r="CE369" s="414">
        <f>IF(ISBLANK(AN369),0,1)</f>
        <v>0</v>
      </c>
      <c r="CF369" s="414">
        <f>IF(ISBLANK(AO369),0,1)</f>
        <v>0</v>
      </c>
      <c r="CG369" s="414">
        <f>IF(ISBLANK(AP369),0,1)</f>
        <v>0</v>
      </c>
      <c r="CH369" s="436">
        <f>IF(ISBLANK(AQ369),0,1)</f>
        <v>0</v>
      </c>
      <c r="CI369" s="435">
        <f>IF($W369="Dropped","-",DAYS360(X369,Y369,TRUE)/360)</f>
        <v>1.3472222222222223</v>
      </c>
      <c r="CJ369" s="416">
        <f>IF(OR($W369="Pipeline",$W369="Dropped"),"-",IF(OR($AA369="-",$AA369="n/a"),"-",DAYS360(Y369,AA369,TRUE)/360))</f>
        <v>0.51111111111111107</v>
      </c>
      <c r="CK369" s="416">
        <f>IF(OR($W369="Pipeline",$W369="Dropped"),"-",IF($AC369="-","-",IF(OR($AA369="-",$AA369="n/a"),DAYS360(Y369,AC369,TRUE)/360,DAYS360(AA369,AC369,TRUE)/360)))</f>
        <v>4.8361111111111112</v>
      </c>
      <c r="CL369" s="416">
        <f>IF(OR($W369="Pipeline",$W369="Dropped"),"-",IF($AC369="-","-",DAYS360(X369,AC369,TRUE)/360))</f>
        <v>6.6944444444444446</v>
      </c>
      <c r="CM369" s="437">
        <f>IF(OR($W369="Pipeline",$W369="Dropped"),"-",IF($AC369="-","-",DAYS360(AB369,AC369,TRUE)/360))</f>
        <v>1.75</v>
      </c>
      <c r="CN369" s="344">
        <f>IF(W369="Closed",IF(AC369="-","-",YEAR(AC369)),"-")</f>
        <v>2005</v>
      </c>
      <c r="CO369" s="344" t="str">
        <f>IF(W369="Closed",IF(OR(BE369="S",BE369="MS",BE369="HS"),"S",IF(OR(BE369="U",BE369="MU",BE369="HU"),"U",IF(OR(BE369="NA",BE369="NR",BE369="NV",BE369="?",BE369="#"),"NR","-"))),"-")</f>
        <v>S</v>
      </c>
      <c r="CP369" s="249">
        <v>3</v>
      </c>
      <c r="CQ369" s="414">
        <v>1</v>
      </c>
      <c r="CR369" s="414">
        <v>2</v>
      </c>
      <c r="CS369" s="414">
        <v>1</v>
      </c>
      <c r="CT369" s="414">
        <v>0</v>
      </c>
      <c r="CU369" s="436">
        <v>0</v>
      </c>
      <c r="CV369" s="432" t="str">
        <f>IF(OR(DC369="-",DC369="",DC369="n/a"),"-",HYPERLINK(DC369,"PAD"))</f>
        <v>PAD</v>
      </c>
      <c r="CW369" s="417" t="str">
        <f>IF(OR(DD369="-",DD369="",DD369="n/a"),"-",HYPERLINK(DD369,"ICR"))</f>
        <v>ICR</v>
      </c>
      <c r="CX369" s="438" t="str">
        <f>IF(OR(DE369="-",DE369="",DE369="n/a"),"-",HYPERLINK(DE369,"IEG"))</f>
        <v>IEG</v>
      </c>
      <c r="CY369" s="687" t="str">
        <f>IF(OR(DF369="-",DF369="",DF369="n/a"),"-",HYPERLINK(DF369,"PPAR"))</f>
        <v>-</v>
      </c>
      <c r="CZ369" s="665" t="str">
        <f>IF(OR(DG369="-",DG369="",DG369="n/a"),"-",HYPERLINK(DG369,"PCR"))</f>
        <v>-</v>
      </c>
      <c r="DA369" s="665" t="str">
        <f>IF(OR(DH369="-",DH369="",DH369="n/a"),"-",HYPERLINK(DH369,"PP"))</f>
        <v>-</v>
      </c>
      <c r="DB369" s="688" t="str">
        <f>IF(OR(DI369="-",DI369="",DI369="n/a"),"-",HYPERLINK(DI369,"TA"))</f>
        <v>-</v>
      </c>
      <c r="DC369" s="897" t="s">
        <v>11563</v>
      </c>
      <c r="DD369" s="897" t="s">
        <v>11564</v>
      </c>
      <c r="DE369" s="897" t="s">
        <v>11565</v>
      </c>
      <c r="DF369" s="897" t="s">
        <v>33</v>
      </c>
      <c r="DG369" s="897" t="s">
        <v>33</v>
      </c>
      <c r="DH369" s="897" t="s">
        <v>33</v>
      </c>
      <c r="DI369" s="897" t="s">
        <v>33</v>
      </c>
      <c r="DJ369" s="734"/>
    </row>
    <row r="370" spans="1:114" ht="14.1" customHeight="1" x14ac:dyDescent="0.25">
      <c r="A370" s="702">
        <f>ROW()-1</f>
        <v>369</v>
      </c>
      <c r="B370" s="713" t="s">
        <v>8348</v>
      </c>
      <c r="C370" s="716" t="str">
        <f>HYPERLINK(E370,"OP")</f>
        <v>OP</v>
      </c>
      <c r="D370" s="716" t="str">
        <f>HYPERLINK(F370,"Prj")</f>
        <v>Prj</v>
      </c>
      <c r="E370" s="631" t="s">
        <v>8895</v>
      </c>
      <c r="F370" s="413" t="s">
        <v>8896</v>
      </c>
      <c r="G370" s="414" t="s">
        <v>33</v>
      </c>
      <c r="H370" s="414" t="s">
        <v>33</v>
      </c>
      <c r="I370" s="694" t="s">
        <v>33</v>
      </c>
      <c r="J370" s="700" t="s">
        <v>8296</v>
      </c>
      <c r="K370" s="730" t="s">
        <v>33</v>
      </c>
      <c r="L370" s="739" t="s">
        <v>153</v>
      </c>
      <c r="M370" s="700" t="s">
        <v>166</v>
      </c>
      <c r="N370" s="739" t="s">
        <v>18</v>
      </c>
      <c r="O370" s="739" t="s">
        <v>30</v>
      </c>
      <c r="P370" s="1080" t="s">
        <v>1742</v>
      </c>
      <c r="Q370" s="1074" t="s">
        <v>33</v>
      </c>
      <c r="R370" s="698" t="s">
        <v>33</v>
      </c>
      <c r="S370" s="1041" t="s">
        <v>33</v>
      </c>
      <c r="T370" s="908" t="s">
        <v>8302</v>
      </c>
      <c r="U370" s="905" t="s">
        <v>13823</v>
      </c>
      <c r="V370" s="905" t="s">
        <v>1417</v>
      </c>
      <c r="W370" s="1068" t="s">
        <v>1773</v>
      </c>
      <c r="X370" s="1064">
        <v>36180</v>
      </c>
      <c r="Y370" s="1066">
        <v>36825</v>
      </c>
      <c r="Z370" s="1046">
        <v>2001</v>
      </c>
      <c r="AA370" s="1064">
        <v>37013</v>
      </c>
      <c r="AB370" s="1065">
        <v>38077</v>
      </c>
      <c r="AC370" s="1066">
        <v>38442</v>
      </c>
      <c r="AD370" s="1053">
        <v>13.93</v>
      </c>
      <c r="AE370" s="750">
        <v>0</v>
      </c>
      <c r="AF370" s="744">
        <v>0</v>
      </c>
      <c r="AG370" s="690">
        <v>13.93</v>
      </c>
      <c r="AH370" s="747">
        <v>6.23</v>
      </c>
      <c r="AI370" s="744">
        <v>0</v>
      </c>
      <c r="AJ370" s="1107">
        <v>13.9</v>
      </c>
      <c r="AK370" s="1108">
        <v>16.27962011</v>
      </c>
      <c r="AL370" s="1085"/>
      <c r="AM370" s="632"/>
      <c r="AN370" s="632">
        <v>10</v>
      </c>
      <c r="AO370" s="632"/>
      <c r="AP370" s="632"/>
      <c r="AQ370" s="757"/>
      <c r="AR370" s="778" t="s">
        <v>9328</v>
      </c>
      <c r="AS370" s="781">
        <f>AT370+AU370</f>
        <v>0.1</v>
      </c>
      <c r="AT370" s="649">
        <v>0.1</v>
      </c>
      <c r="AU370" s="650">
        <v>0</v>
      </c>
      <c r="AV370" s="734" t="s">
        <v>9321</v>
      </c>
      <c r="AW370" s="700" t="s">
        <v>8349</v>
      </c>
      <c r="AX370" s="700" t="s">
        <v>8299</v>
      </c>
      <c r="AY370" s="829" t="s">
        <v>33</v>
      </c>
      <c r="AZ370" s="739"/>
      <c r="BA370" s="739"/>
      <c r="BB370" s="847" t="s">
        <v>26</v>
      </c>
      <c r="BC370" s="848" t="s">
        <v>26</v>
      </c>
      <c r="BD370" s="846" t="s">
        <v>33</v>
      </c>
      <c r="BE370" s="847" t="s">
        <v>22</v>
      </c>
      <c r="BF370" s="848" t="s">
        <v>26</v>
      </c>
      <c r="BG370" s="849" t="s">
        <v>26</v>
      </c>
      <c r="BH370" s="905" t="s">
        <v>4485</v>
      </c>
      <c r="BI370" s="903" t="s">
        <v>10472</v>
      </c>
      <c r="BJ370" s="905" t="s">
        <v>0</v>
      </c>
      <c r="BK370" s="903" t="s">
        <v>0</v>
      </c>
      <c r="BL370" s="905" t="s">
        <v>0</v>
      </c>
      <c r="BM370" s="903" t="s">
        <v>0</v>
      </c>
      <c r="BN370" s="905" t="s">
        <v>0</v>
      </c>
      <c r="BO370" s="903" t="s">
        <v>0</v>
      </c>
      <c r="BP370" s="905" t="s">
        <v>0</v>
      </c>
      <c r="BQ370" s="903" t="s">
        <v>0</v>
      </c>
      <c r="BR370" s="909">
        <v>47</v>
      </c>
      <c r="BS370" s="903" t="s">
        <v>4539</v>
      </c>
      <c r="BT370" s="909">
        <v>39</v>
      </c>
      <c r="BU370" s="903" t="s">
        <v>4545</v>
      </c>
      <c r="BV370" s="909">
        <v>29</v>
      </c>
      <c r="BW370" s="903" t="s">
        <v>4497</v>
      </c>
      <c r="BX370" s="905" t="s">
        <v>0</v>
      </c>
      <c r="BY370" s="903" t="s">
        <v>4492</v>
      </c>
      <c r="BZ370" s="905" t="s">
        <v>0</v>
      </c>
      <c r="CA370" s="903" t="s">
        <v>4492</v>
      </c>
      <c r="CB370" s="340">
        <v>50</v>
      </c>
      <c r="CC370" s="249">
        <f>IF(ISBLANK(AL370),0,1)</f>
        <v>0</v>
      </c>
      <c r="CD370" s="414">
        <f>IF(ISBLANK(AM370),0,1)</f>
        <v>0</v>
      </c>
      <c r="CE370" s="414">
        <f>IF(ISBLANK(AN370),0,1)</f>
        <v>1</v>
      </c>
      <c r="CF370" s="414">
        <f>IF(ISBLANK(AO370),0,1)</f>
        <v>0</v>
      </c>
      <c r="CG370" s="414">
        <f>IF(ISBLANK(AP370),0,1)</f>
        <v>0</v>
      </c>
      <c r="CH370" s="436">
        <f>IF(ISBLANK(AQ370),0,1)</f>
        <v>0</v>
      </c>
      <c r="CI370" s="435">
        <f>IF($W370="Dropped","-",DAYS360(X370,Y370,TRUE)/360)</f>
        <v>1.7666666666666666</v>
      </c>
      <c r="CJ370" s="416">
        <f>IF(OR($W370="Pipeline",$W370="Dropped"),"-",IF(OR($AA370="-",$AA370="n/a"),"-",DAYS360(Y370,AA370,TRUE)/360))</f>
        <v>0.51666666666666672</v>
      </c>
      <c r="CK370" s="416">
        <f>IF(OR($W370="Pipeline",$W370="Dropped"),"-",IF($AC370="-","-",IF(OR($AA370="-",$AA370="n/a"),DAYS360(Y370,AC370,TRUE)/360,DAYS360(AA370,AC370,TRUE)/360)))</f>
        <v>3.911111111111111</v>
      </c>
      <c r="CL370" s="416">
        <f>IF(OR($W370="Pipeline",$W370="Dropped"),"-",IF($AC370="-","-",DAYS360(X370,AC370,TRUE)/360))</f>
        <v>6.1944444444444446</v>
      </c>
      <c r="CM370" s="437">
        <f>IF(OR($W370="Pipeline",$W370="Dropped"),"-",IF($AC370="-","-",DAYS360(AB370,AC370,TRUE)/360))</f>
        <v>1</v>
      </c>
      <c r="CN370" s="344">
        <f>IF(W370="Closed",IF(AC370="-","-",YEAR(AC370)),"-")</f>
        <v>2005</v>
      </c>
      <c r="CO370" s="344" t="str">
        <f>IF(W370="Closed",IF(OR(BE370="S",BE370="MS",BE370="HS"),"S",IF(OR(BE370="U",BE370="MU",BE370="HU"),"U",IF(OR(BE370="NA",BE370="NR",BE370="NV",BE370="?",BE370="#"),"NR","-"))),"-")</f>
        <v>S</v>
      </c>
      <c r="CP370" s="249">
        <v>6</v>
      </c>
      <c r="CQ370" s="414">
        <v>0</v>
      </c>
      <c r="CR370" s="414">
        <v>2</v>
      </c>
      <c r="CS370" s="414">
        <v>4</v>
      </c>
      <c r="CT370" s="414">
        <v>0</v>
      </c>
      <c r="CU370" s="436">
        <v>0</v>
      </c>
      <c r="CV370" s="432" t="str">
        <f>IF(OR(DC370="-",DC370="",DC370="n/a"),"-",HYPERLINK(DC370,"PAD"))</f>
        <v>PAD</v>
      </c>
      <c r="CW370" s="417" t="str">
        <f>IF(OR(DD370="-",DD370="",DD370="n/a"),"-",HYPERLINK(DD370,"ICR"))</f>
        <v>ICR</v>
      </c>
      <c r="CX370" s="438" t="str">
        <f>IF(OR(DE370="-",DE370="",DE370="n/a"),"-",HYPERLINK(DE370,"IEG"))</f>
        <v>IEG</v>
      </c>
      <c r="CY370" s="687" t="str">
        <f>IF(OR(DF370="-",DF370="",DF370="n/a"),"-",HYPERLINK(DF370,"PPAR"))</f>
        <v>-</v>
      </c>
      <c r="CZ370" s="665" t="str">
        <f>IF(OR(DG370="-",DG370="",DG370="n/a"),"-",HYPERLINK(DG370,"PCR"))</f>
        <v>-</v>
      </c>
      <c r="DA370" s="665" t="str">
        <f>IF(OR(DH370="-",DH370="",DH370="n/a"),"-",HYPERLINK(DH370,"PP"))</f>
        <v>-</v>
      </c>
      <c r="DB370" s="688" t="str">
        <f>IF(OR(DI370="-",DI370="",DI370="n/a"),"-",HYPERLINK(DI370,"TA"))</f>
        <v>-</v>
      </c>
      <c r="DC370" s="897" t="s">
        <v>11566</v>
      </c>
      <c r="DD370" s="897" t="s">
        <v>11567</v>
      </c>
      <c r="DE370" s="897" t="s">
        <v>11568</v>
      </c>
      <c r="DF370" s="897" t="s">
        <v>33</v>
      </c>
      <c r="DG370" s="897" t="s">
        <v>33</v>
      </c>
      <c r="DH370" s="897" t="s">
        <v>33</v>
      </c>
      <c r="DI370" s="897" t="s">
        <v>33</v>
      </c>
      <c r="DJ370" s="734"/>
    </row>
    <row r="371" spans="1:114" ht="14.1" customHeight="1" x14ac:dyDescent="0.25">
      <c r="A371" s="703">
        <f>ROW()-1</f>
        <v>370</v>
      </c>
      <c r="B371" s="713" t="s">
        <v>8376</v>
      </c>
      <c r="C371" s="716" t="str">
        <f>HYPERLINK(E371,"OP")</f>
        <v>OP</v>
      </c>
      <c r="D371" s="716" t="str">
        <f>HYPERLINK(F371,"Prj")</f>
        <v>Prj</v>
      </c>
      <c r="E371" s="631" t="s">
        <v>8911</v>
      </c>
      <c r="F371" s="413" t="s">
        <v>8912</v>
      </c>
      <c r="G371" s="414" t="s">
        <v>33</v>
      </c>
      <c r="H371" s="414" t="s">
        <v>33</v>
      </c>
      <c r="I371" s="694" t="s">
        <v>33</v>
      </c>
      <c r="J371" s="700" t="s">
        <v>8377</v>
      </c>
      <c r="K371" s="730" t="s">
        <v>33</v>
      </c>
      <c r="L371" s="739" t="s">
        <v>153</v>
      </c>
      <c r="M371" s="696" t="s">
        <v>936</v>
      </c>
      <c r="N371" s="739" t="s">
        <v>18</v>
      </c>
      <c r="O371" s="739" t="s">
        <v>30</v>
      </c>
      <c r="P371" s="1080" t="s">
        <v>1742</v>
      </c>
      <c r="Q371" s="1074" t="s">
        <v>33</v>
      </c>
      <c r="R371" s="698" t="s">
        <v>33</v>
      </c>
      <c r="S371" s="1041" t="s">
        <v>33</v>
      </c>
      <c r="T371" s="908" t="s">
        <v>8378</v>
      </c>
      <c r="U371" s="905" t="s">
        <v>13703</v>
      </c>
      <c r="V371" s="905" t="s">
        <v>1417</v>
      </c>
      <c r="W371" s="1068" t="s">
        <v>1773</v>
      </c>
      <c r="X371" s="1064">
        <v>36180</v>
      </c>
      <c r="Y371" s="1066">
        <v>36732</v>
      </c>
      <c r="Z371" s="1046">
        <v>2001</v>
      </c>
      <c r="AA371" s="1064">
        <v>36948</v>
      </c>
      <c r="AB371" s="1065">
        <v>38168</v>
      </c>
      <c r="AC371" s="1066">
        <v>38717</v>
      </c>
      <c r="AD371" s="1053">
        <v>0</v>
      </c>
      <c r="AE371" s="750">
        <v>9.3000000000000007</v>
      </c>
      <c r="AF371" s="744">
        <v>0</v>
      </c>
      <c r="AG371" s="690">
        <v>9.3000000000000007</v>
      </c>
      <c r="AH371" s="747">
        <v>3.1</v>
      </c>
      <c r="AI371" s="744">
        <v>0</v>
      </c>
      <c r="AJ371" s="1107">
        <v>9.3000000000000007</v>
      </c>
      <c r="AK371" s="1108">
        <v>9.9711729299999998</v>
      </c>
      <c r="AL371" s="1085"/>
      <c r="AM371" s="632"/>
      <c r="AN371" s="632">
        <v>10</v>
      </c>
      <c r="AO371" s="632"/>
      <c r="AP371" s="632"/>
      <c r="AQ371" s="757"/>
      <c r="AR371" s="778" t="s">
        <v>9329</v>
      </c>
      <c r="AS371" s="781">
        <f>AT371+AU371</f>
        <v>8</v>
      </c>
      <c r="AT371" s="649">
        <v>8</v>
      </c>
      <c r="AU371" s="650">
        <v>0</v>
      </c>
      <c r="AV371" s="734" t="s">
        <v>9321</v>
      </c>
      <c r="AW371" s="700" t="s">
        <v>8379</v>
      </c>
      <c r="AX371" s="700" t="s">
        <v>8380</v>
      </c>
      <c r="AY371" s="829">
        <v>38505</v>
      </c>
      <c r="AZ371" s="739" t="s">
        <v>26</v>
      </c>
      <c r="BA371" s="739" t="s">
        <v>26</v>
      </c>
      <c r="BB371" s="847" t="s">
        <v>26</v>
      </c>
      <c r="BC371" s="848" t="s">
        <v>26</v>
      </c>
      <c r="BD371" s="846" t="s">
        <v>33</v>
      </c>
      <c r="BE371" s="847" t="s">
        <v>22</v>
      </c>
      <c r="BF371" s="848" t="s">
        <v>26</v>
      </c>
      <c r="BG371" s="849" t="s">
        <v>26</v>
      </c>
      <c r="BH371" s="905" t="s">
        <v>4485</v>
      </c>
      <c r="BI371" s="903" t="s">
        <v>10472</v>
      </c>
      <c r="BJ371" s="905" t="s">
        <v>0</v>
      </c>
      <c r="BK371" s="903" t="s">
        <v>0</v>
      </c>
      <c r="BL371" s="905" t="s">
        <v>0</v>
      </c>
      <c r="BM371" s="903" t="s">
        <v>0</v>
      </c>
      <c r="BN371" s="905" t="s">
        <v>0</v>
      </c>
      <c r="BO371" s="903" t="s">
        <v>0</v>
      </c>
      <c r="BP371" s="905" t="s">
        <v>0</v>
      </c>
      <c r="BQ371" s="903" t="s">
        <v>0</v>
      </c>
      <c r="BR371" s="909">
        <v>47</v>
      </c>
      <c r="BS371" s="903" t="s">
        <v>4539</v>
      </c>
      <c r="BT371" s="909">
        <v>39</v>
      </c>
      <c r="BU371" s="903" t="s">
        <v>4545</v>
      </c>
      <c r="BV371" s="909">
        <v>29</v>
      </c>
      <c r="BW371" s="903" t="s">
        <v>4497</v>
      </c>
      <c r="BX371" s="905" t="s">
        <v>0</v>
      </c>
      <c r="BY371" s="903" t="s">
        <v>4492</v>
      </c>
      <c r="BZ371" s="905" t="s">
        <v>0</v>
      </c>
      <c r="CA371" s="903" t="s">
        <v>4492</v>
      </c>
      <c r="CB371" s="340">
        <v>50</v>
      </c>
      <c r="CC371" s="249">
        <f>IF(ISBLANK(AL371),0,1)</f>
        <v>0</v>
      </c>
      <c r="CD371" s="414">
        <f>IF(ISBLANK(AM371),0,1)</f>
        <v>0</v>
      </c>
      <c r="CE371" s="414">
        <f>IF(ISBLANK(AN371),0,1)</f>
        <v>1</v>
      </c>
      <c r="CF371" s="414">
        <f>IF(ISBLANK(AO371),0,1)</f>
        <v>0</v>
      </c>
      <c r="CG371" s="414">
        <f>IF(ISBLANK(AP371),0,1)</f>
        <v>0</v>
      </c>
      <c r="CH371" s="436">
        <f>IF(ISBLANK(AQ371),0,1)</f>
        <v>0</v>
      </c>
      <c r="CI371" s="435">
        <f>IF($W371="Dropped","-",DAYS360(X371,Y371,TRUE)/360)</f>
        <v>1.5138888888888888</v>
      </c>
      <c r="CJ371" s="416">
        <f>IF(OR($W371="Pipeline",$W371="Dropped"),"-",IF(OR($AA371="-",$AA371="n/a"),"-",DAYS360(Y371,AA371,TRUE)/360))</f>
        <v>0.58611111111111114</v>
      </c>
      <c r="CK371" s="416">
        <f>IF(OR($W371="Pipeline",$W371="Dropped"),"-",IF($AC371="-","-",IF(OR($AA371="-",$AA371="n/a"),DAYS360(Y371,AC371,TRUE)/360,DAYS360(AA371,AC371,TRUE)/360)))</f>
        <v>4.8444444444444441</v>
      </c>
      <c r="CL371" s="416">
        <f>IF(OR($W371="Pipeline",$W371="Dropped"),"-",IF($AC371="-","-",DAYS360(X371,AC371,TRUE)/360))</f>
        <v>6.9444444444444446</v>
      </c>
      <c r="CM371" s="437">
        <f>IF(OR($W371="Pipeline",$W371="Dropped"),"-",IF($AC371="-","-",DAYS360(AB371,AC371,TRUE)/360))</f>
        <v>1.5</v>
      </c>
      <c r="CN371" s="344">
        <f>IF(W371="Closed",IF(AC371="-","-",YEAR(AC371)),"-")</f>
        <v>2005</v>
      </c>
      <c r="CO371" s="344" t="str">
        <f>IF(W371="Closed",IF(OR(BE371="S",BE371="MS",BE371="HS"),"S",IF(OR(BE371="U",BE371="MU",BE371="HU"),"U",IF(OR(BE371="NA",BE371="NR",BE371="NV",BE371="?",BE371="#"),"NR","-"))),"-")</f>
        <v>S</v>
      </c>
      <c r="CP371" s="249">
        <v>2</v>
      </c>
      <c r="CQ371" s="414">
        <v>0</v>
      </c>
      <c r="CR371" s="414">
        <v>1</v>
      </c>
      <c r="CS371" s="414">
        <v>3</v>
      </c>
      <c r="CT371" s="414">
        <v>0</v>
      </c>
      <c r="CU371" s="436">
        <v>0</v>
      </c>
      <c r="CV371" s="432" t="str">
        <f>IF(OR(DC371="-",DC371="",DC371="n/a"),"-",HYPERLINK(DC371,"PAD"))</f>
        <v>PAD</v>
      </c>
      <c r="CW371" s="417" t="str">
        <f>IF(OR(DD371="-",DD371="",DD371="n/a"),"-",HYPERLINK(DD371,"ICR"))</f>
        <v>ICR</v>
      </c>
      <c r="CX371" s="438" t="str">
        <f>IF(OR(DE371="-",DE371="",DE371="n/a"),"-",HYPERLINK(DE371,"IEG"))</f>
        <v>IEG</v>
      </c>
      <c r="CY371" s="687" t="str">
        <f>IF(OR(DF371="-",DF371="",DF371="n/a"),"-",HYPERLINK(DF371,"PPAR"))</f>
        <v>-</v>
      </c>
      <c r="CZ371" s="665" t="str">
        <f>IF(OR(DG371="-",DG371="",DG371="n/a"),"-",HYPERLINK(DG371,"PCR"))</f>
        <v>-</v>
      </c>
      <c r="DA371" s="665" t="str">
        <f>IF(OR(DH371="-",DH371="",DH371="n/a"),"-",HYPERLINK(DH371,"PP"))</f>
        <v>-</v>
      </c>
      <c r="DB371" s="688" t="str">
        <f>IF(OR(DI371="-",DI371="",DI371="n/a"),"-",HYPERLINK(DI371,"TA"))</f>
        <v>-</v>
      </c>
      <c r="DC371" s="897" t="s">
        <v>11569</v>
      </c>
      <c r="DD371" s="897" t="s">
        <v>11570</v>
      </c>
      <c r="DE371" s="897" t="s">
        <v>11571</v>
      </c>
      <c r="DF371" s="897" t="s">
        <v>33</v>
      </c>
      <c r="DG371" s="897" t="s">
        <v>33</v>
      </c>
      <c r="DH371" s="897" t="s">
        <v>33</v>
      </c>
      <c r="DI371" s="897" t="s">
        <v>33</v>
      </c>
      <c r="DJ371" s="734"/>
    </row>
    <row r="372" spans="1:114" ht="14.1" customHeight="1" x14ac:dyDescent="0.25">
      <c r="A372" s="702">
        <f>ROW()-1</f>
        <v>371</v>
      </c>
      <c r="B372" s="710" t="s">
        <v>932</v>
      </c>
      <c r="C372" s="711" t="str">
        <f>HYPERLINK(E372,"OP")</f>
        <v>OP</v>
      </c>
      <c r="D372" s="711" t="str">
        <f>HYPERLINK(F372,"Prj")</f>
        <v>Prj</v>
      </c>
      <c r="E372" s="704" t="s">
        <v>6310</v>
      </c>
      <c r="F372" s="415" t="s">
        <v>6311</v>
      </c>
      <c r="G372" s="414" t="s">
        <v>33</v>
      </c>
      <c r="H372" s="414" t="s">
        <v>33</v>
      </c>
      <c r="I372" s="694" t="s">
        <v>33</v>
      </c>
      <c r="J372" s="686" t="s">
        <v>934</v>
      </c>
      <c r="K372" s="199" t="s">
        <v>33</v>
      </c>
      <c r="L372" s="693" t="s">
        <v>153</v>
      </c>
      <c r="M372" s="696" t="s">
        <v>933</v>
      </c>
      <c r="N372" s="732" t="s">
        <v>18</v>
      </c>
      <c r="O372" s="732" t="s">
        <v>30</v>
      </c>
      <c r="P372" s="1080" t="s">
        <v>1763</v>
      </c>
      <c r="Q372" s="1074" t="s">
        <v>33</v>
      </c>
      <c r="R372" s="698" t="s">
        <v>33</v>
      </c>
      <c r="S372" s="907" t="s">
        <v>3725</v>
      </c>
      <c r="T372" s="908" t="s">
        <v>3712</v>
      </c>
      <c r="U372" s="905" t="s">
        <v>13823</v>
      </c>
      <c r="V372" s="905" t="s">
        <v>10388</v>
      </c>
      <c r="W372" s="1068" t="s">
        <v>1773</v>
      </c>
      <c r="X372" s="1064">
        <v>37053</v>
      </c>
      <c r="Y372" s="1066">
        <v>37427</v>
      </c>
      <c r="Z372" s="1046">
        <v>2002</v>
      </c>
      <c r="AA372" s="1064">
        <v>37525</v>
      </c>
      <c r="AB372" s="1065">
        <v>38898</v>
      </c>
      <c r="AC372" s="1066">
        <v>38990</v>
      </c>
      <c r="AD372" s="638">
        <v>25.39</v>
      </c>
      <c r="AE372" s="639">
        <v>0</v>
      </c>
      <c r="AF372" s="744">
        <v>0</v>
      </c>
      <c r="AG372" s="690">
        <v>25.39</v>
      </c>
      <c r="AH372" s="747">
        <v>11.64</v>
      </c>
      <c r="AI372" s="744">
        <v>0</v>
      </c>
      <c r="AJ372" s="1099">
        <v>23.969099459999999</v>
      </c>
      <c r="AK372" s="1100">
        <v>33.892178549999997</v>
      </c>
      <c r="AL372" s="646"/>
      <c r="AM372" s="647"/>
      <c r="AN372" s="647">
        <v>2</v>
      </c>
      <c r="AO372" s="647"/>
      <c r="AP372" s="647"/>
      <c r="AQ372" s="648"/>
      <c r="AR372" s="779" t="s">
        <v>4463</v>
      </c>
      <c r="AS372" s="649">
        <f>AT372+AU372</f>
        <v>4</v>
      </c>
      <c r="AT372" s="649">
        <v>0.4</v>
      </c>
      <c r="AU372" s="650">
        <v>3.6</v>
      </c>
      <c r="AV372" s="686" t="s">
        <v>3331</v>
      </c>
      <c r="AW372" s="686" t="s">
        <v>1984</v>
      </c>
      <c r="AX372" s="686" t="s">
        <v>1901</v>
      </c>
      <c r="AY372" s="819">
        <v>38890</v>
      </c>
      <c r="AZ372" s="721" t="s">
        <v>26</v>
      </c>
      <c r="BA372" s="721" t="s">
        <v>82</v>
      </c>
      <c r="BB372" s="625" t="s">
        <v>26</v>
      </c>
      <c r="BC372" s="626" t="s">
        <v>26</v>
      </c>
      <c r="BD372" s="633" t="s">
        <v>82</v>
      </c>
      <c r="BE372" s="625" t="s">
        <v>26</v>
      </c>
      <c r="BF372" s="626" t="s">
        <v>26</v>
      </c>
      <c r="BG372" s="633" t="s">
        <v>82</v>
      </c>
      <c r="BH372" s="905" t="s">
        <v>4606</v>
      </c>
      <c r="BI372" s="903" t="s">
        <v>10491</v>
      </c>
      <c r="BJ372" s="905" t="s">
        <v>4505</v>
      </c>
      <c r="BK372" s="903" t="s">
        <v>10474</v>
      </c>
      <c r="BL372" s="905" t="s">
        <v>4518</v>
      </c>
      <c r="BM372" s="903" t="s">
        <v>10475</v>
      </c>
      <c r="BN372" s="905" t="s">
        <v>10067</v>
      </c>
      <c r="BO372" s="903" t="s">
        <v>9474</v>
      </c>
      <c r="BP372" s="905" t="s">
        <v>0</v>
      </c>
      <c r="BQ372" s="903" t="s">
        <v>0</v>
      </c>
      <c r="BR372" s="909">
        <v>66</v>
      </c>
      <c r="BS372" s="903" t="s">
        <v>4532</v>
      </c>
      <c r="BT372" s="909">
        <v>65</v>
      </c>
      <c r="BU372" s="903" t="s">
        <v>4509</v>
      </c>
      <c r="BV372" s="909">
        <v>81</v>
      </c>
      <c r="BW372" s="903" t="s">
        <v>4554</v>
      </c>
      <c r="BX372" s="909">
        <v>73</v>
      </c>
      <c r="BY372" s="903" t="s">
        <v>4534</v>
      </c>
      <c r="BZ372" s="905" t="s">
        <v>0</v>
      </c>
      <c r="CA372" s="903" t="s">
        <v>4492</v>
      </c>
      <c r="CB372" s="340">
        <v>50</v>
      </c>
      <c r="CC372" s="249">
        <f>IF(ISBLANK(AL372),0,1)</f>
        <v>0</v>
      </c>
      <c r="CD372" s="414">
        <f>IF(ISBLANK(AM372),0,1)</f>
        <v>0</v>
      </c>
      <c r="CE372" s="414">
        <f>IF(ISBLANK(AN372),0,1)</f>
        <v>1</v>
      </c>
      <c r="CF372" s="414">
        <f>IF(ISBLANK(AO372),0,1)</f>
        <v>0</v>
      </c>
      <c r="CG372" s="414">
        <f>IF(ISBLANK(AP372),0,1)</f>
        <v>0</v>
      </c>
      <c r="CH372" s="436">
        <f>IF(ISBLANK(AQ372),0,1)</f>
        <v>0</v>
      </c>
      <c r="CI372" s="435">
        <f>IF($W372="Dropped","-",DAYS360(X372,Y372,TRUE)/360)</f>
        <v>1.0249999999999999</v>
      </c>
      <c r="CJ372" s="416">
        <f>IF(OR($W372="Pipeline",$W372="Dropped"),"-",IF(OR($AA372="-",$AA372="n/a"),"-",DAYS360(Y372,AA372,TRUE)/360))</f>
        <v>0.26666666666666666</v>
      </c>
      <c r="CK372" s="416">
        <f>IF(OR($W372="Pipeline",$W372="Dropped"),"-",IF($AC372="-","-",IF(OR($AA372="-",$AA372="n/a"),DAYS360(Y372,AC372,TRUE)/360,DAYS360(AA372,AC372,TRUE)/360)))</f>
        <v>4.0111111111111111</v>
      </c>
      <c r="CL372" s="416">
        <f>IF(OR($W372="Pipeline",$W372="Dropped"),"-",IF($AC372="-","-",DAYS360(X372,AC372,TRUE)/360))</f>
        <v>5.302777777777778</v>
      </c>
      <c r="CM372" s="437">
        <f>IF(OR($W372="Pipeline",$W372="Dropped"),"-",IF($AC372="-","-",DAYS360(AB372,AC372,TRUE)/360))</f>
        <v>0.25</v>
      </c>
      <c r="CN372" s="344">
        <f>IF(W372="Closed",IF(AC372="-","-",YEAR(AC372)),"-")</f>
        <v>2006</v>
      </c>
      <c r="CO372" s="344" t="str">
        <f>IF(W372="Closed",IF(OR(BE372="S",BE372="MS",BE372="HS"),"S",IF(OR(BE372="U",BE372="MU",BE372="HU"),"U",IF(OR(BE372="NA",BE372="NR",BE372="NV",BE372="?",BE372="#"),"NR","-"))),"-")</f>
        <v>S</v>
      </c>
      <c r="CP372" s="249">
        <v>3</v>
      </c>
      <c r="CQ372" s="414">
        <v>1</v>
      </c>
      <c r="CR372" s="414">
        <v>5</v>
      </c>
      <c r="CS372" s="414">
        <v>2</v>
      </c>
      <c r="CT372" s="414">
        <v>0</v>
      </c>
      <c r="CU372" s="436">
        <v>0</v>
      </c>
      <c r="CV372" s="432" t="str">
        <f>IF(OR(DC372="-",DC372="",DC372="n/a"),"-",HYPERLINK(DC372,"PAD"))</f>
        <v>PAD</v>
      </c>
      <c r="CW372" s="417" t="str">
        <f>IF(OR(DD372="-",DD372="",DD372="n/a"),"-",HYPERLINK(DD372,"ICR"))</f>
        <v>ICR</v>
      </c>
      <c r="CX372" s="438" t="str">
        <f>IF(OR(DE372="-",DE372="",DE372="n/a"),"-",HYPERLINK(DE372,"IEG"))</f>
        <v>IEG</v>
      </c>
      <c r="CY372" s="687" t="str">
        <f>IF(OR(DF372="-",DF372="",DF372="n/a"),"-",HYPERLINK(DF372,"PPAR"))</f>
        <v>-</v>
      </c>
      <c r="CZ372" s="665" t="str">
        <f>IF(OR(DG372="-",DG372="",DG372="n/a"),"-",HYPERLINK(DG372,"PCR"))</f>
        <v>-</v>
      </c>
      <c r="DA372" s="665" t="str">
        <f>IF(OR(DH372="-",DH372="",DH372="n/a"),"-",HYPERLINK(DH372,"PP"))</f>
        <v>-</v>
      </c>
      <c r="DB372" s="688" t="str">
        <f>IF(OR(DI372="-",DI372="",DI372="n/a"),"-",HYPERLINK(DI372,"TA"))</f>
        <v>-</v>
      </c>
      <c r="DC372" s="897" t="s">
        <v>11572</v>
      </c>
      <c r="DD372" s="897" t="s">
        <v>11573</v>
      </c>
      <c r="DE372" s="897" t="s">
        <v>11574</v>
      </c>
      <c r="DF372" s="897" t="s">
        <v>33</v>
      </c>
      <c r="DG372" s="897" t="s">
        <v>33</v>
      </c>
      <c r="DH372" s="897" t="s">
        <v>33</v>
      </c>
      <c r="DI372" s="897" t="s">
        <v>33</v>
      </c>
      <c r="DJ372" s="734"/>
    </row>
    <row r="373" spans="1:114" ht="14.1" customHeight="1" x14ac:dyDescent="0.25">
      <c r="A373" s="702">
        <f>ROW()-1</f>
        <v>372</v>
      </c>
      <c r="B373" s="710" t="s">
        <v>5083</v>
      </c>
      <c r="C373" s="711" t="str">
        <f>HYPERLINK(E373,"OP")</f>
        <v>OP</v>
      </c>
      <c r="D373" s="711" t="str">
        <f>HYPERLINK(F373,"Prj")</f>
        <v>Prj</v>
      </c>
      <c r="E373" s="663" t="s">
        <v>7263</v>
      </c>
      <c r="F373" s="422" t="s">
        <v>5901</v>
      </c>
      <c r="G373" s="414" t="s">
        <v>33</v>
      </c>
      <c r="H373" s="414" t="s">
        <v>33</v>
      </c>
      <c r="I373" s="694" t="s">
        <v>33</v>
      </c>
      <c r="J373" s="697" t="s">
        <v>5084</v>
      </c>
      <c r="K373" s="727" t="s">
        <v>33</v>
      </c>
      <c r="L373" s="736" t="s">
        <v>16</v>
      </c>
      <c r="M373" s="697" t="s">
        <v>103</v>
      </c>
      <c r="N373" s="736" t="s">
        <v>18</v>
      </c>
      <c r="O373" s="736" t="s">
        <v>30</v>
      </c>
      <c r="P373" s="1080" t="s">
        <v>1419</v>
      </c>
      <c r="Q373" s="1074" t="s">
        <v>33</v>
      </c>
      <c r="R373" s="698" t="s">
        <v>33</v>
      </c>
      <c r="S373" s="1041" t="s">
        <v>33</v>
      </c>
      <c r="T373" s="908" t="s">
        <v>5085</v>
      </c>
      <c r="U373" s="905" t="s">
        <v>586</v>
      </c>
      <c r="V373" s="905" t="s">
        <v>612</v>
      </c>
      <c r="W373" s="1068" t="s">
        <v>1773</v>
      </c>
      <c r="X373" s="1064">
        <v>36620</v>
      </c>
      <c r="Y373" s="1066">
        <v>36937</v>
      </c>
      <c r="Z373" s="1046">
        <v>2001</v>
      </c>
      <c r="AA373" s="1064">
        <v>37168</v>
      </c>
      <c r="AB373" s="1065">
        <v>37986</v>
      </c>
      <c r="AC373" s="1066">
        <v>38168</v>
      </c>
      <c r="AD373" s="1049">
        <v>0</v>
      </c>
      <c r="AE373" s="746">
        <v>3.5</v>
      </c>
      <c r="AF373" s="744">
        <v>0</v>
      </c>
      <c r="AG373" s="690">
        <v>3.5</v>
      </c>
      <c r="AH373" s="747">
        <v>0</v>
      </c>
      <c r="AI373" s="744">
        <v>0</v>
      </c>
      <c r="AJ373" s="1101">
        <v>3.5</v>
      </c>
      <c r="AK373" s="1102">
        <v>3.10348208</v>
      </c>
      <c r="AL373" s="1085">
        <v>33</v>
      </c>
      <c r="AM373" s="632"/>
      <c r="AN373" s="632"/>
      <c r="AO373" s="632"/>
      <c r="AP373" s="632"/>
      <c r="AQ373" s="757"/>
      <c r="AR373" s="783" t="s">
        <v>5740</v>
      </c>
      <c r="AS373" s="784">
        <f>AT373+AU373</f>
        <v>2.38</v>
      </c>
      <c r="AT373" s="784">
        <v>2.29</v>
      </c>
      <c r="AU373" s="785">
        <v>0.09</v>
      </c>
      <c r="AV373" s="806" t="s">
        <v>5741</v>
      </c>
      <c r="AW373" s="697" t="s">
        <v>5738</v>
      </c>
      <c r="AX373" s="697" t="s">
        <v>5739</v>
      </c>
      <c r="AY373" s="823" t="s">
        <v>33</v>
      </c>
      <c r="AZ373" s="736" t="s">
        <v>33</v>
      </c>
      <c r="BA373" s="736" t="s">
        <v>33</v>
      </c>
      <c r="BB373" s="840" t="s">
        <v>26</v>
      </c>
      <c r="BC373" s="841" t="s">
        <v>26</v>
      </c>
      <c r="BD373" s="842" t="s">
        <v>33</v>
      </c>
      <c r="BE373" s="840" t="s">
        <v>26</v>
      </c>
      <c r="BF373" s="841" t="s">
        <v>26</v>
      </c>
      <c r="BG373" s="842" t="s">
        <v>26</v>
      </c>
      <c r="BH373" s="905" t="s">
        <v>4485</v>
      </c>
      <c r="BI373" s="903" t="s">
        <v>10472</v>
      </c>
      <c r="BJ373" s="905" t="s">
        <v>13072</v>
      </c>
      <c r="BK373" s="903" t="s">
        <v>4508</v>
      </c>
      <c r="BL373" s="905" t="s">
        <v>0</v>
      </c>
      <c r="BM373" s="903" t="s">
        <v>0</v>
      </c>
      <c r="BN373" s="905" t="s">
        <v>0</v>
      </c>
      <c r="BO373" s="903" t="s">
        <v>0</v>
      </c>
      <c r="BP373" s="905" t="s">
        <v>0</v>
      </c>
      <c r="BQ373" s="903" t="s">
        <v>0</v>
      </c>
      <c r="BR373" s="909">
        <v>23</v>
      </c>
      <c r="BS373" s="903" t="s">
        <v>4548</v>
      </c>
      <c r="BT373" s="909">
        <v>30</v>
      </c>
      <c r="BU373" s="903" t="s">
        <v>4501</v>
      </c>
      <c r="BV373" s="905" t="s">
        <v>0</v>
      </c>
      <c r="BW373" s="903" t="s">
        <v>4492</v>
      </c>
      <c r="BX373" s="905" t="s">
        <v>0</v>
      </c>
      <c r="BY373" s="903" t="s">
        <v>4492</v>
      </c>
      <c r="BZ373" s="905" t="s">
        <v>0</v>
      </c>
      <c r="CA373" s="903" t="s">
        <v>4492</v>
      </c>
      <c r="CB373" s="340">
        <v>10</v>
      </c>
      <c r="CC373" s="249">
        <f>IF(ISBLANK(AL373),0,1)</f>
        <v>1</v>
      </c>
      <c r="CD373" s="414">
        <f>IF(ISBLANK(AM373),0,1)</f>
        <v>0</v>
      </c>
      <c r="CE373" s="414">
        <f>IF(ISBLANK(AN373),0,1)</f>
        <v>0</v>
      </c>
      <c r="CF373" s="414">
        <f>IF(ISBLANK(AO373),0,1)</f>
        <v>0</v>
      </c>
      <c r="CG373" s="414">
        <f>IF(ISBLANK(AP373),0,1)</f>
        <v>0</v>
      </c>
      <c r="CH373" s="436">
        <f>IF(ISBLANK(AQ373),0,1)</f>
        <v>0</v>
      </c>
      <c r="CI373" s="435">
        <f>IF($W373="Dropped","-",DAYS360(X373,Y373,TRUE)/360)</f>
        <v>0.86388888888888893</v>
      </c>
      <c r="CJ373" s="416">
        <f>IF(OR($W373="Pipeline",$W373="Dropped"),"-",IF(OR($AA373="-",$AA373="n/a"),"-",DAYS360(Y373,AA373,TRUE)/360))</f>
        <v>0.63611111111111107</v>
      </c>
      <c r="CK373" s="416">
        <f>IF(OR($W373="Pipeline",$W373="Dropped"),"-",IF($AC373="-","-",IF(OR($AA373="-",$AA373="n/a"),DAYS360(Y373,AC373,TRUE)/360,DAYS360(AA373,AC373,TRUE)/360)))</f>
        <v>2.7388888888888889</v>
      </c>
      <c r="CL373" s="416">
        <f>IF(OR($W373="Pipeline",$W373="Dropped"),"-",IF($AC373="-","-",DAYS360(X373,AC373,TRUE)/360))</f>
        <v>4.2388888888888889</v>
      </c>
      <c r="CM373" s="437">
        <f>IF(OR($W373="Pipeline",$W373="Dropped"),"-",IF($AC373="-","-",DAYS360(AB373,AC373,TRUE)/360))</f>
        <v>0.5</v>
      </c>
      <c r="CN373" s="344">
        <f>IF(W373="Closed",IF(AC373="-","-",YEAR(AC373)),"-")</f>
        <v>2004</v>
      </c>
      <c r="CO373" s="344" t="str">
        <f>IF(W373="Closed",IF(OR(BE373="S",BE373="MS",BE373="HS"),"S",IF(OR(BE373="U",BE373="MU",BE373="HU"),"U",IF(OR(BE373="NA",BE373="NR",BE373="NV",BE373="?",BE373="#"),"NR","-"))),"-")</f>
        <v>S</v>
      </c>
      <c r="CP373" s="249">
        <v>1</v>
      </c>
      <c r="CQ373" s="414">
        <v>4</v>
      </c>
      <c r="CR373" s="414">
        <v>0</v>
      </c>
      <c r="CS373" s="414">
        <v>0</v>
      </c>
      <c r="CT373" s="414">
        <v>0</v>
      </c>
      <c r="CU373" s="436">
        <v>0</v>
      </c>
      <c r="CV373" s="432" t="str">
        <f>IF(OR(DC373="-",DC373="",DC373="n/a"),"-",HYPERLINK(DC373,"PAD"))</f>
        <v>-</v>
      </c>
      <c r="CW373" s="417" t="str">
        <f>IF(OR(DD373="-",DD373="",DD373="n/a"),"-",HYPERLINK(DD373,"ICR"))</f>
        <v>ICR</v>
      </c>
      <c r="CX373" s="438" t="str">
        <f>IF(OR(DE373="-",DE373="",DE373="n/a"),"-",HYPERLINK(DE373,"IEG"))</f>
        <v>IEG</v>
      </c>
      <c r="CY373" s="687" t="str">
        <f>IF(OR(DF373="-",DF373="",DF373="n/a"),"-",HYPERLINK(DF373,"PPAR"))</f>
        <v>-</v>
      </c>
      <c r="CZ373" s="665" t="str">
        <f>IF(OR(DG373="-",DG373="",DG373="n/a"),"-",HYPERLINK(DG373,"PCR"))</f>
        <v>-</v>
      </c>
      <c r="DA373" s="665" t="str">
        <f>IF(OR(DH373="-",DH373="",DH373="n/a"),"-",HYPERLINK(DH373,"PP"))</f>
        <v>-</v>
      </c>
      <c r="DB373" s="688" t="str">
        <f>IF(OR(DI373="-",DI373="",DI373="n/a"),"-",HYPERLINK(DI373,"TA"))</f>
        <v>-</v>
      </c>
      <c r="DC373" s="897" t="s">
        <v>33</v>
      </c>
      <c r="DD373" s="897" t="s">
        <v>11575</v>
      </c>
      <c r="DE373" s="897" t="s">
        <v>11576</v>
      </c>
      <c r="DF373" s="897" t="s">
        <v>33</v>
      </c>
      <c r="DG373" s="897" t="s">
        <v>33</v>
      </c>
      <c r="DH373" s="897" t="s">
        <v>33</v>
      </c>
      <c r="DI373" s="897" t="s">
        <v>33</v>
      </c>
      <c r="DJ373" s="734"/>
    </row>
    <row r="374" spans="1:114" ht="14.1" customHeight="1" x14ac:dyDescent="0.25">
      <c r="A374" s="703">
        <f>ROW()-1</f>
        <v>373</v>
      </c>
      <c r="B374" s="710" t="s">
        <v>841</v>
      </c>
      <c r="C374" s="711" t="str">
        <f>HYPERLINK(E374,"OP")</f>
        <v>OP</v>
      </c>
      <c r="D374" s="711" t="str">
        <f>HYPERLINK(F374,"Prj")</f>
        <v>Prj</v>
      </c>
      <c r="E374" s="704" t="s">
        <v>6312</v>
      </c>
      <c r="F374" s="415" t="s">
        <v>6313</v>
      </c>
      <c r="G374" s="414" t="s">
        <v>33</v>
      </c>
      <c r="H374" s="414" t="s">
        <v>33</v>
      </c>
      <c r="I374" s="694" t="s">
        <v>33</v>
      </c>
      <c r="J374" s="686" t="s">
        <v>843</v>
      </c>
      <c r="K374" s="199" t="s">
        <v>33</v>
      </c>
      <c r="L374" s="693" t="s">
        <v>16</v>
      </c>
      <c r="M374" s="696" t="s">
        <v>842</v>
      </c>
      <c r="N374" s="732" t="s">
        <v>18</v>
      </c>
      <c r="O374" s="732" t="s">
        <v>30</v>
      </c>
      <c r="P374" s="1080" t="s">
        <v>1763</v>
      </c>
      <c r="Q374" s="1074" t="s">
        <v>33</v>
      </c>
      <c r="R374" s="698" t="s">
        <v>33</v>
      </c>
      <c r="S374" s="907" t="s">
        <v>3602</v>
      </c>
      <c r="T374" s="908" t="s">
        <v>3704</v>
      </c>
      <c r="U374" s="905" t="s">
        <v>589</v>
      </c>
      <c r="V374" s="905" t="s">
        <v>10383</v>
      </c>
      <c r="W374" s="1068" t="s">
        <v>1773</v>
      </c>
      <c r="X374" s="1064">
        <v>37658</v>
      </c>
      <c r="Y374" s="1066">
        <v>37791</v>
      </c>
      <c r="Z374" s="1046">
        <v>2003</v>
      </c>
      <c r="AA374" s="1064">
        <v>37887</v>
      </c>
      <c r="AB374" s="1065">
        <v>39872</v>
      </c>
      <c r="AC374" s="1066">
        <v>40786</v>
      </c>
      <c r="AD374" s="638">
        <v>0</v>
      </c>
      <c r="AE374" s="639">
        <v>45</v>
      </c>
      <c r="AF374" s="744">
        <v>0</v>
      </c>
      <c r="AG374" s="690">
        <v>45</v>
      </c>
      <c r="AH374" s="747">
        <v>14.5</v>
      </c>
      <c r="AI374" s="744">
        <v>0</v>
      </c>
      <c r="AJ374" s="1099">
        <v>43.139868579999998</v>
      </c>
      <c r="AK374" s="1100">
        <v>48.383381479999997</v>
      </c>
      <c r="AL374" s="646"/>
      <c r="AM374" s="647"/>
      <c r="AN374" s="647">
        <v>2</v>
      </c>
      <c r="AO374" s="647"/>
      <c r="AP374" s="647"/>
      <c r="AQ374" s="648"/>
      <c r="AR374" s="779" t="s">
        <v>3477</v>
      </c>
      <c r="AS374" s="781">
        <f>AT374+AU374</f>
        <v>4.2</v>
      </c>
      <c r="AT374" s="649">
        <v>4.2</v>
      </c>
      <c r="AU374" s="650">
        <v>0</v>
      </c>
      <c r="AV374" s="686" t="s">
        <v>3478</v>
      </c>
      <c r="AW374" s="686" t="s">
        <v>2002</v>
      </c>
      <c r="AX374" s="686" t="s">
        <v>3476</v>
      </c>
      <c r="AY374" s="819">
        <v>40783</v>
      </c>
      <c r="AZ374" s="721" t="s">
        <v>45</v>
      </c>
      <c r="BA374" s="721" t="s">
        <v>45</v>
      </c>
      <c r="BB374" s="625" t="s">
        <v>45</v>
      </c>
      <c r="BC374" s="626" t="s">
        <v>45</v>
      </c>
      <c r="BD374" s="633" t="s">
        <v>45</v>
      </c>
      <c r="BE374" s="625" t="s">
        <v>45</v>
      </c>
      <c r="BF374" s="850" t="s">
        <v>45</v>
      </c>
      <c r="BG374" s="851" t="s">
        <v>45</v>
      </c>
      <c r="BH374" s="905" t="s">
        <v>4503</v>
      </c>
      <c r="BI374" s="903" t="s">
        <v>4703</v>
      </c>
      <c r="BJ374" s="905" t="s">
        <v>4515</v>
      </c>
      <c r="BK374" s="903" t="s">
        <v>4704</v>
      </c>
      <c r="BL374" s="905" t="s">
        <v>4518</v>
      </c>
      <c r="BM374" s="903" t="s">
        <v>10475</v>
      </c>
      <c r="BN374" s="905" t="s">
        <v>0</v>
      </c>
      <c r="BO374" s="903" t="s">
        <v>0</v>
      </c>
      <c r="BP374" s="905" t="s">
        <v>0</v>
      </c>
      <c r="BQ374" s="903" t="s">
        <v>0</v>
      </c>
      <c r="BR374" s="909">
        <v>65</v>
      </c>
      <c r="BS374" s="903" t="s">
        <v>4509</v>
      </c>
      <c r="BT374" s="905" t="s">
        <v>0</v>
      </c>
      <c r="BU374" s="903" t="s">
        <v>4492</v>
      </c>
      <c r="BV374" s="905" t="s">
        <v>0</v>
      </c>
      <c r="BW374" s="903" t="s">
        <v>4492</v>
      </c>
      <c r="BX374" s="905" t="s">
        <v>0</v>
      </c>
      <c r="BY374" s="903" t="s">
        <v>4492</v>
      </c>
      <c r="BZ374" s="905" t="s">
        <v>0</v>
      </c>
      <c r="CA374" s="903" t="s">
        <v>4492</v>
      </c>
      <c r="CB374" s="340">
        <v>50</v>
      </c>
      <c r="CC374" s="249">
        <f>IF(ISBLANK(AL374),0,1)</f>
        <v>0</v>
      </c>
      <c r="CD374" s="414">
        <f>IF(ISBLANK(AM374),0,1)</f>
        <v>0</v>
      </c>
      <c r="CE374" s="414">
        <f>IF(ISBLANK(AN374),0,1)</f>
        <v>1</v>
      </c>
      <c r="CF374" s="414">
        <f>IF(ISBLANK(AO374),0,1)</f>
        <v>0</v>
      </c>
      <c r="CG374" s="414">
        <f>IF(ISBLANK(AP374),0,1)</f>
        <v>0</v>
      </c>
      <c r="CH374" s="436">
        <f>IF(ISBLANK(AQ374),0,1)</f>
        <v>0</v>
      </c>
      <c r="CI374" s="435">
        <f>IF($W374="Dropped","-",DAYS360(X374,Y374,TRUE)/360)</f>
        <v>0.36944444444444446</v>
      </c>
      <c r="CJ374" s="416">
        <f>IF(OR($W374="Pipeline",$W374="Dropped"),"-",IF(OR($AA374="-",$AA374="n/a"),"-",DAYS360(Y374,AA374,TRUE)/360))</f>
        <v>0.26111111111111113</v>
      </c>
      <c r="CK374" s="416">
        <f>IF(OR($W374="Pipeline",$W374="Dropped"),"-",IF($AC374="-","-",IF(OR($AA374="-",$AA374="n/a"),DAYS360(Y374,AC374,TRUE)/360,DAYS360(AA374,AC374,TRUE)/360)))</f>
        <v>7.9361111111111109</v>
      </c>
      <c r="CL374" s="416">
        <f>IF(OR($W374="Pipeline",$W374="Dropped"),"-",IF($AC374="-","-",DAYS360(X374,AC374,TRUE)/360))</f>
        <v>8.5666666666666664</v>
      </c>
      <c r="CM374" s="437">
        <f>IF(OR($W374="Pipeline",$W374="Dropped"),"-",IF($AC374="-","-",DAYS360(AB374,AC374,TRUE)/360))</f>
        <v>2.5055555555555555</v>
      </c>
      <c r="CN374" s="344">
        <f>IF(W374="Closed",IF(AC374="-","-",YEAR(AC374)),"-")</f>
        <v>2011</v>
      </c>
      <c r="CO374" s="344" t="str">
        <f>IF(W374="Closed",IF(OR(BE374="S",BE374="MS",BE374="HS"),"S",IF(OR(BE374="U",BE374="MU",BE374="HU"),"U",IF(OR(BE374="NA",BE374="NR",BE374="NV",BE374="?",BE374="#"),"NR","-"))),"-")</f>
        <v>U</v>
      </c>
      <c r="CP374" s="249">
        <v>5</v>
      </c>
      <c r="CQ374" s="414">
        <v>3</v>
      </c>
      <c r="CR374" s="414">
        <v>7</v>
      </c>
      <c r="CS374" s="414">
        <v>0</v>
      </c>
      <c r="CT374" s="414">
        <v>0</v>
      </c>
      <c r="CU374" s="436">
        <v>0</v>
      </c>
      <c r="CV374" s="432" t="str">
        <f>IF(OR(DC374="-",DC374="",DC374="n/a"),"-",HYPERLINK(DC374,"PAD"))</f>
        <v>PAD</v>
      </c>
      <c r="CW374" s="417" t="str">
        <f>IF(OR(DD374="-",DD374="",DD374="n/a"),"-",HYPERLINK(DD374,"ICR"))</f>
        <v>ICR</v>
      </c>
      <c r="CX374" s="438" t="str">
        <f>IF(OR(DE374="-",DE374="",DE374="n/a"),"-",HYPERLINK(DE374,"IEG"))</f>
        <v>IEG</v>
      </c>
      <c r="CY374" s="687" t="str">
        <f>IF(OR(DF374="-",DF374="",DF374="n/a"),"-",HYPERLINK(DF374,"PPAR"))</f>
        <v>-</v>
      </c>
      <c r="CZ374" s="665" t="str">
        <f>IF(OR(DG374="-",DG374="",DG374="n/a"),"-",HYPERLINK(DG374,"PCR"))</f>
        <v>-</v>
      </c>
      <c r="DA374" s="665" t="str">
        <f>IF(OR(DH374="-",DH374="",DH374="n/a"),"-",HYPERLINK(DH374,"PP"))</f>
        <v>PP</v>
      </c>
      <c r="DB374" s="688" t="str">
        <f>IF(OR(DI374="-",DI374="",DI374="n/a"),"-",HYPERLINK(DI374,"TA"))</f>
        <v>-</v>
      </c>
      <c r="DC374" s="897" t="s">
        <v>11577</v>
      </c>
      <c r="DD374" s="897" t="s">
        <v>11578</v>
      </c>
      <c r="DE374" s="897" t="s">
        <v>11579</v>
      </c>
      <c r="DF374" s="897" t="s">
        <v>33</v>
      </c>
      <c r="DG374" s="897" t="s">
        <v>33</v>
      </c>
      <c r="DH374" s="897" t="s">
        <v>13905</v>
      </c>
      <c r="DI374" s="897" t="s">
        <v>33</v>
      </c>
      <c r="DJ374" s="734"/>
    </row>
    <row r="375" spans="1:114" ht="14.1" customHeight="1" x14ac:dyDescent="0.25">
      <c r="A375" s="702">
        <f>ROW()-1</f>
        <v>374</v>
      </c>
      <c r="B375" s="713" t="s">
        <v>7945</v>
      </c>
      <c r="C375" s="711" t="str">
        <f>HYPERLINK(E375,"OP")</f>
        <v>OP</v>
      </c>
      <c r="D375" s="711" t="str">
        <f>HYPERLINK(F375,"Prj")</f>
        <v>Prj</v>
      </c>
      <c r="E375" s="631" t="s">
        <v>8665</v>
      </c>
      <c r="F375" s="413" t="s">
        <v>8666</v>
      </c>
      <c r="G375" s="414" t="s">
        <v>33</v>
      </c>
      <c r="H375" s="414" t="s">
        <v>33</v>
      </c>
      <c r="I375" s="694" t="s">
        <v>33</v>
      </c>
      <c r="J375" s="697" t="s">
        <v>7946</v>
      </c>
      <c r="K375" s="727" t="s">
        <v>33</v>
      </c>
      <c r="L375" s="736" t="s">
        <v>16</v>
      </c>
      <c r="M375" s="697" t="s">
        <v>280</v>
      </c>
      <c r="N375" s="736" t="s">
        <v>18</v>
      </c>
      <c r="O375" s="736" t="s">
        <v>30</v>
      </c>
      <c r="P375" s="1080" t="s">
        <v>36</v>
      </c>
      <c r="Q375" s="1074" t="s">
        <v>33</v>
      </c>
      <c r="R375" s="698" t="s">
        <v>33</v>
      </c>
      <c r="S375" s="1041" t="s">
        <v>33</v>
      </c>
      <c r="T375" s="908" t="s">
        <v>3667</v>
      </c>
      <c r="U375" s="905" t="s">
        <v>1790</v>
      </c>
      <c r="V375" s="905" t="s">
        <v>1415</v>
      </c>
      <c r="W375" s="1068" t="s">
        <v>1773</v>
      </c>
      <c r="X375" s="1064">
        <v>36669</v>
      </c>
      <c r="Y375" s="1066">
        <v>37413</v>
      </c>
      <c r="Z375" s="1046">
        <v>2002</v>
      </c>
      <c r="AA375" s="1064">
        <v>37764</v>
      </c>
      <c r="AB375" s="1065">
        <v>39264</v>
      </c>
      <c r="AC375" s="1066">
        <v>41059</v>
      </c>
      <c r="AD375" s="1049">
        <v>0</v>
      </c>
      <c r="AE375" s="746">
        <v>127.00959899999999</v>
      </c>
      <c r="AF375" s="744">
        <v>0</v>
      </c>
      <c r="AG375" s="690">
        <v>127.00959899999999</v>
      </c>
      <c r="AH375" s="747">
        <v>26.2088903</v>
      </c>
      <c r="AI375" s="744">
        <v>0</v>
      </c>
      <c r="AJ375" s="1101">
        <v>216.80184990999999</v>
      </c>
      <c r="AK375" s="1102">
        <v>240.54003166000001</v>
      </c>
      <c r="AL375" s="1085"/>
      <c r="AM375" s="632"/>
      <c r="AN375" s="632">
        <v>3</v>
      </c>
      <c r="AO375" s="632"/>
      <c r="AP375" s="632"/>
      <c r="AQ375" s="757"/>
      <c r="AR375" s="778" t="s">
        <v>9235</v>
      </c>
      <c r="AS375" s="791">
        <f>AT375+AU375</f>
        <v>70.52</v>
      </c>
      <c r="AT375" s="784">
        <v>70.52</v>
      </c>
      <c r="AU375" s="785">
        <v>0</v>
      </c>
      <c r="AV375" s="734" t="s">
        <v>4257</v>
      </c>
      <c r="AW375" s="697" t="s">
        <v>7925</v>
      </c>
      <c r="AX375" s="697" t="s">
        <v>7947</v>
      </c>
      <c r="AY375" s="823">
        <v>41055</v>
      </c>
      <c r="AZ375" s="736" t="s">
        <v>45</v>
      </c>
      <c r="BA375" s="736" t="s">
        <v>22</v>
      </c>
      <c r="BB375" s="840" t="s">
        <v>45</v>
      </c>
      <c r="BC375" s="841" t="s">
        <v>45</v>
      </c>
      <c r="BD375" s="842" t="s">
        <v>45</v>
      </c>
      <c r="BE375" s="840" t="s">
        <v>45</v>
      </c>
      <c r="BF375" s="841" t="s">
        <v>45</v>
      </c>
      <c r="BG375" s="842" t="s">
        <v>112</v>
      </c>
      <c r="BH375" s="905" t="s">
        <v>13072</v>
      </c>
      <c r="BI375" s="903" t="s">
        <v>4508</v>
      </c>
      <c r="BJ375" s="905" t="s">
        <v>4525</v>
      </c>
      <c r="BK375" s="903" t="s">
        <v>10476</v>
      </c>
      <c r="BL375" s="905" t="s">
        <v>0</v>
      </c>
      <c r="BM375" s="903" t="s">
        <v>0</v>
      </c>
      <c r="BN375" s="905" t="s">
        <v>0</v>
      </c>
      <c r="BO375" s="903" t="s">
        <v>0</v>
      </c>
      <c r="BP375" s="905" t="s">
        <v>0</v>
      </c>
      <c r="BQ375" s="903" t="s">
        <v>0</v>
      </c>
      <c r="BR375" s="909">
        <v>67</v>
      </c>
      <c r="BS375" s="903" t="s">
        <v>4577</v>
      </c>
      <c r="BT375" s="909">
        <v>69</v>
      </c>
      <c r="BU375" s="903" t="s">
        <v>4598</v>
      </c>
      <c r="BV375" s="909">
        <v>63</v>
      </c>
      <c r="BW375" s="903" t="s">
        <v>4512</v>
      </c>
      <c r="BX375" s="909">
        <v>93</v>
      </c>
      <c r="BY375" s="903" t="s">
        <v>4651</v>
      </c>
      <c r="BZ375" s="909">
        <v>57</v>
      </c>
      <c r="CA375" s="903" t="s">
        <v>4527</v>
      </c>
      <c r="CB375" s="340">
        <v>10</v>
      </c>
      <c r="CC375" s="249">
        <f>IF(ISBLANK(AL375),0,1)</f>
        <v>0</v>
      </c>
      <c r="CD375" s="414">
        <f>IF(ISBLANK(AM375),0,1)</f>
        <v>0</v>
      </c>
      <c r="CE375" s="414">
        <f>IF(ISBLANK(AN375),0,1)</f>
        <v>1</v>
      </c>
      <c r="CF375" s="414">
        <f>IF(ISBLANK(AO375),0,1)</f>
        <v>0</v>
      </c>
      <c r="CG375" s="414">
        <f>IF(ISBLANK(AP375),0,1)</f>
        <v>0</v>
      </c>
      <c r="CH375" s="436">
        <f>IF(ISBLANK(AQ375),0,1)</f>
        <v>0</v>
      </c>
      <c r="CI375" s="435">
        <f>IF($W375="Dropped","-",DAYS360(X375,Y375,TRUE)/360)</f>
        <v>2.036111111111111</v>
      </c>
      <c r="CJ375" s="416">
        <f>IF(OR($W375="Pipeline",$W375="Dropped"),"-",IF(OR($AA375="-",$AA375="n/a"),"-",DAYS360(Y375,AA375,TRUE)/360))</f>
        <v>0.96388888888888891</v>
      </c>
      <c r="CK375" s="416">
        <f>IF(OR($W375="Pipeline",$W375="Dropped"),"-",IF($AC375="-","-",IF(OR($AA375="-",$AA375="n/a"),DAYS360(Y375,AC375,TRUE)/360,DAYS360(AA375,AC375,TRUE)/360)))</f>
        <v>9.0194444444444439</v>
      </c>
      <c r="CL375" s="416">
        <f>IF(OR($W375="Pipeline",$W375="Dropped"),"-",IF($AC375="-","-",DAYS360(X375,AC375,TRUE)/360))</f>
        <v>12.019444444444444</v>
      </c>
      <c r="CM375" s="437">
        <f>IF(OR($W375="Pipeline",$W375="Dropped"),"-",IF($AC375="-","-",DAYS360(AB375,AC375,TRUE)/360))</f>
        <v>4.9138888888888888</v>
      </c>
      <c r="CN375" s="344">
        <f>IF(W375="Closed",IF(AC375="-","-",YEAR(AC375)),"-")</f>
        <v>2012</v>
      </c>
      <c r="CO375" s="344" t="str">
        <f>IF(W375="Closed",IF(OR(BE375="S",BE375="MS",BE375="HS"),"S",IF(OR(BE375="U",BE375="MU",BE375="HU"),"U",IF(OR(BE375="NA",BE375="NR",BE375="NV",BE375="?",BE375="#"),"NR","-"))),"-")</f>
        <v>U</v>
      </c>
      <c r="CP375" s="249">
        <v>2</v>
      </c>
      <c r="CQ375" s="414">
        <v>1</v>
      </c>
      <c r="CR375" s="414">
        <v>6</v>
      </c>
      <c r="CS375" s="414">
        <v>1</v>
      </c>
      <c r="CT375" s="414">
        <v>0</v>
      </c>
      <c r="CU375" s="436">
        <v>0</v>
      </c>
      <c r="CV375" s="432" t="str">
        <f>IF(OR(DC375="-",DC375="",DC375="n/a"),"-",HYPERLINK(DC375,"PAD"))</f>
        <v>PAD</v>
      </c>
      <c r="CW375" s="417" t="str">
        <f>IF(OR(DD375="-",DD375="",DD375="n/a"),"-",HYPERLINK(DD375,"ICR"))</f>
        <v>ICR</v>
      </c>
      <c r="CX375" s="438" t="str">
        <f>IF(OR(DE375="-",DE375="",DE375="n/a"),"-",HYPERLINK(DE375,"IEG"))</f>
        <v>IEG</v>
      </c>
      <c r="CY375" s="687" t="str">
        <f>IF(OR(DF375="-",DF375="",DF375="n/a"),"-",HYPERLINK(DF375,"PPAR"))</f>
        <v>-</v>
      </c>
      <c r="CZ375" s="665" t="str">
        <f>IF(OR(DG375="-",DG375="",DG375="n/a"),"-",HYPERLINK(DG375,"PCR"))</f>
        <v>-</v>
      </c>
      <c r="DA375" s="665" t="str">
        <f>IF(OR(DH375="-",DH375="",DH375="n/a"),"-",HYPERLINK(DH375,"PP"))</f>
        <v>PP</v>
      </c>
      <c r="DB375" s="688" t="str">
        <f>IF(OR(DI375="-",DI375="",DI375="n/a"),"-",HYPERLINK(DI375,"TA"))</f>
        <v>-</v>
      </c>
      <c r="DC375" s="897" t="s">
        <v>11580</v>
      </c>
      <c r="DD375" s="897" t="s">
        <v>11581</v>
      </c>
      <c r="DE375" s="897" t="s">
        <v>11582</v>
      </c>
      <c r="DF375" s="897" t="s">
        <v>33</v>
      </c>
      <c r="DG375" s="897" t="s">
        <v>33</v>
      </c>
      <c r="DH375" s="897" t="s">
        <v>11583</v>
      </c>
      <c r="DI375" s="897" t="s">
        <v>33</v>
      </c>
      <c r="DJ375" s="734"/>
    </row>
    <row r="376" spans="1:114" ht="14.1" customHeight="1" x14ac:dyDescent="0.25">
      <c r="A376" s="702">
        <f>ROW()-1</f>
        <v>375</v>
      </c>
      <c r="B376" s="710" t="s">
        <v>361</v>
      </c>
      <c r="C376" s="711" t="str">
        <f>HYPERLINK(E376,"OP")</f>
        <v>OP</v>
      </c>
      <c r="D376" s="711" t="str">
        <f>HYPERLINK(F376,"Prj")</f>
        <v>Prj</v>
      </c>
      <c r="E376" s="704" t="s">
        <v>6314</v>
      </c>
      <c r="F376" s="415" t="s">
        <v>6315</v>
      </c>
      <c r="G376" s="414" t="s">
        <v>33</v>
      </c>
      <c r="H376" s="414" t="s">
        <v>33</v>
      </c>
      <c r="I376" s="694" t="s">
        <v>33</v>
      </c>
      <c r="J376" s="686" t="s">
        <v>362</v>
      </c>
      <c r="K376" s="199" t="s">
        <v>33</v>
      </c>
      <c r="L376" s="693" t="s">
        <v>193</v>
      </c>
      <c r="M376" s="696" t="s">
        <v>360</v>
      </c>
      <c r="N376" s="693" t="s">
        <v>18</v>
      </c>
      <c r="O376" s="693" t="s">
        <v>30</v>
      </c>
      <c r="P376" s="1080" t="s">
        <v>1419</v>
      </c>
      <c r="Q376" s="1074" t="s">
        <v>33</v>
      </c>
      <c r="R376" s="698" t="s">
        <v>33</v>
      </c>
      <c r="S376" s="1041" t="s">
        <v>33</v>
      </c>
      <c r="T376" s="908" t="s">
        <v>3541</v>
      </c>
      <c r="U376" s="905" t="s">
        <v>573</v>
      </c>
      <c r="V376" s="905" t="s">
        <v>612</v>
      </c>
      <c r="W376" s="1068" t="s">
        <v>1773</v>
      </c>
      <c r="X376" s="1064">
        <v>38601</v>
      </c>
      <c r="Y376" s="1066">
        <v>38701</v>
      </c>
      <c r="Z376" s="1046">
        <v>2006</v>
      </c>
      <c r="AA376" s="1064">
        <v>39245</v>
      </c>
      <c r="AB376" s="1065">
        <v>40451</v>
      </c>
      <c r="AC376" s="1066">
        <v>41364</v>
      </c>
      <c r="AD376" s="1050">
        <v>40</v>
      </c>
      <c r="AE376" s="749">
        <v>0</v>
      </c>
      <c r="AF376" s="744">
        <v>0</v>
      </c>
      <c r="AG376" s="690">
        <v>40</v>
      </c>
      <c r="AH376" s="747">
        <v>12</v>
      </c>
      <c r="AI376" s="744">
        <v>0</v>
      </c>
      <c r="AJ376" s="1099">
        <v>40</v>
      </c>
      <c r="AK376" s="1100">
        <v>37.432439010000003</v>
      </c>
      <c r="AL376" s="1086"/>
      <c r="AM376" s="760" t="s">
        <v>2620</v>
      </c>
      <c r="AN376" s="760" t="s">
        <v>2621</v>
      </c>
      <c r="AO376" s="760" t="s">
        <v>2622</v>
      </c>
      <c r="AP376" s="760"/>
      <c r="AQ376" s="761" t="s">
        <v>435</v>
      </c>
      <c r="AR376" s="779" t="s">
        <v>2623</v>
      </c>
      <c r="AS376" s="781">
        <f>AT376+AU376</f>
        <v>46.599999999999994</v>
      </c>
      <c r="AT376" s="649">
        <v>23.2</v>
      </c>
      <c r="AU376" s="650">
        <v>23.4</v>
      </c>
      <c r="AV376" s="807" t="s">
        <v>2920</v>
      </c>
      <c r="AW376" s="686" t="s">
        <v>1878</v>
      </c>
      <c r="AX376" s="686" t="s">
        <v>2155</v>
      </c>
      <c r="AY376" s="820">
        <v>41272</v>
      </c>
      <c r="AZ376" s="721" t="s">
        <v>26</v>
      </c>
      <c r="BA376" s="721" t="s">
        <v>26</v>
      </c>
      <c r="BB376" s="623" t="s">
        <v>45</v>
      </c>
      <c r="BC376" s="850" t="s">
        <v>45</v>
      </c>
      <c r="BD376" s="851" t="s">
        <v>22</v>
      </c>
      <c r="BE376" s="623" t="s">
        <v>45</v>
      </c>
      <c r="BF376" s="850" t="s">
        <v>45</v>
      </c>
      <c r="BG376" s="851" t="s">
        <v>45</v>
      </c>
      <c r="BH376" s="905" t="s">
        <v>4525</v>
      </c>
      <c r="BI376" s="903" t="s">
        <v>10476</v>
      </c>
      <c r="BJ376" s="905" t="s">
        <v>0</v>
      </c>
      <c r="BK376" s="903" t="s">
        <v>0</v>
      </c>
      <c r="BL376" s="905" t="s">
        <v>0</v>
      </c>
      <c r="BM376" s="903" t="s">
        <v>0</v>
      </c>
      <c r="BN376" s="905" t="s">
        <v>0</v>
      </c>
      <c r="BO376" s="903" t="s">
        <v>0</v>
      </c>
      <c r="BP376" s="905" t="s">
        <v>0</v>
      </c>
      <c r="BQ376" s="903" t="s">
        <v>0</v>
      </c>
      <c r="BR376" s="909">
        <v>25</v>
      </c>
      <c r="BS376" s="903" t="s">
        <v>4489</v>
      </c>
      <c r="BT376" s="909">
        <v>73</v>
      </c>
      <c r="BU376" s="903" t="s">
        <v>4534</v>
      </c>
      <c r="BV376" s="909">
        <v>36</v>
      </c>
      <c r="BW376" s="903" t="s">
        <v>4565</v>
      </c>
      <c r="BX376" s="909">
        <v>28</v>
      </c>
      <c r="BY376" s="903" t="s">
        <v>4500</v>
      </c>
      <c r="BZ376" s="909">
        <v>27</v>
      </c>
      <c r="CA376" s="903" t="s">
        <v>4490</v>
      </c>
      <c r="CB376" s="340">
        <v>50</v>
      </c>
      <c r="CC376" s="249">
        <f>IF(ISBLANK(AL376),0,1)</f>
        <v>0</v>
      </c>
      <c r="CD376" s="414">
        <f>IF(ISBLANK(AM376),0,1)</f>
        <v>1</v>
      </c>
      <c r="CE376" s="414">
        <f>IF(ISBLANK(AN376),0,1)</f>
        <v>1</v>
      </c>
      <c r="CF376" s="414">
        <f>IF(ISBLANK(AO376),0,1)</f>
        <v>1</v>
      </c>
      <c r="CG376" s="414">
        <f>IF(ISBLANK(AP376),0,1)</f>
        <v>0</v>
      </c>
      <c r="CH376" s="436">
        <f>IF(ISBLANK(AQ376),0,1)</f>
        <v>1</v>
      </c>
      <c r="CI376" s="435">
        <f>IF($W376="Dropped","-",DAYS360(X376,Y376,TRUE)/360)</f>
        <v>0.27500000000000002</v>
      </c>
      <c r="CJ376" s="416">
        <f>IF(OR($W376="Pipeline",$W376="Dropped"),"-",IF(OR($AA376="-",$AA376="n/a"),"-",DAYS360(Y376,AA376,TRUE)/360))</f>
        <v>1.4916666666666667</v>
      </c>
      <c r="CK376" s="416">
        <f>IF(OR($W376="Pipeline",$W376="Dropped"),"-",IF($AC376="-","-",IF(OR($AA376="-",$AA376="n/a"),DAYS360(Y376,AC376,TRUE)/360,DAYS360(AA376,AC376,TRUE)/360)))</f>
        <v>5.8</v>
      </c>
      <c r="CL376" s="416">
        <f>IF(OR($W376="Pipeline",$W376="Dropped"),"-",IF($AC376="-","-",DAYS360(X376,AC376,TRUE)/360))</f>
        <v>7.5666666666666664</v>
      </c>
      <c r="CM376" s="437">
        <f>IF(OR($W376="Pipeline",$W376="Dropped"),"-",IF($AC376="-","-",DAYS360(AB376,AC376,TRUE)/360))</f>
        <v>2.5</v>
      </c>
      <c r="CN376" s="344">
        <f>IF(W376="Closed",IF(AC376="-","-",YEAR(AC376)),"-")</f>
        <v>2013</v>
      </c>
      <c r="CO376" s="344" t="str">
        <f>IF(W376="Closed",IF(OR(BE376="S",BE376="MS",BE376="HS"),"S",IF(OR(BE376="U",BE376="MU",BE376="HU"),"U",IF(OR(BE376="NA",BE376="NR",BE376="NV",BE376="?",BE376="#"),"NR","-"))),"-")</f>
        <v>U</v>
      </c>
      <c r="CP376" s="249">
        <v>11</v>
      </c>
      <c r="CQ376" s="414">
        <v>4</v>
      </c>
      <c r="CR376" s="414">
        <v>9</v>
      </c>
      <c r="CS376" s="414">
        <v>3</v>
      </c>
      <c r="CT376" s="414">
        <v>1</v>
      </c>
      <c r="CU376" s="436">
        <v>0</v>
      </c>
      <c r="CV376" s="432" t="str">
        <f>IF(OR(DC376="-",DC376="",DC376="n/a"),"-",HYPERLINK(DC376,"PAD"))</f>
        <v>PAD</v>
      </c>
      <c r="CW376" s="417" t="str">
        <f>IF(OR(DD376="-",DD376="",DD376="n/a"),"-",HYPERLINK(DD376,"ICR"))</f>
        <v>ICR</v>
      </c>
      <c r="CX376" s="438" t="str">
        <f>IF(OR(DE376="-",DE376="",DE376="n/a"),"-",HYPERLINK(DE376,"IEG"))</f>
        <v>IEG</v>
      </c>
      <c r="CY376" s="687" t="str">
        <f>IF(OR(DF376="-",DF376="",DF376="n/a"),"-",HYPERLINK(DF376,"PPAR"))</f>
        <v>-</v>
      </c>
      <c r="CZ376" s="665" t="str">
        <f>IF(OR(DG376="-",DG376="",DG376="n/a"),"-",HYPERLINK(DG376,"PCR"))</f>
        <v>-</v>
      </c>
      <c r="DA376" s="665" t="str">
        <f>IF(OR(DH376="-",DH376="",DH376="n/a"),"-",HYPERLINK(DH376,"PP"))</f>
        <v>PP</v>
      </c>
      <c r="DB376" s="688" t="str">
        <f>IF(OR(DI376="-",DI376="",DI376="n/a"),"-",HYPERLINK(DI376,"TA"))</f>
        <v>-</v>
      </c>
      <c r="DC376" s="897" t="s">
        <v>11584</v>
      </c>
      <c r="DD376" s="897" t="s">
        <v>11585</v>
      </c>
      <c r="DE376" s="897" t="s">
        <v>11586</v>
      </c>
      <c r="DF376" s="897" t="s">
        <v>33</v>
      </c>
      <c r="DG376" s="897" t="s">
        <v>33</v>
      </c>
      <c r="DH376" s="897" t="s">
        <v>13906</v>
      </c>
      <c r="DI376" s="897" t="s">
        <v>33</v>
      </c>
      <c r="DJ376" s="734"/>
    </row>
    <row r="377" spans="1:114" ht="14.1" customHeight="1" x14ac:dyDescent="0.25">
      <c r="A377" s="703">
        <f>ROW()-1</f>
        <v>376</v>
      </c>
      <c r="B377" s="710" t="s">
        <v>500</v>
      </c>
      <c r="C377" s="711" t="str">
        <f>HYPERLINK(E377,"OP")</f>
        <v>OP</v>
      </c>
      <c r="D377" s="711" t="str">
        <f>HYPERLINK(F377,"Prj")</f>
        <v>Prj</v>
      </c>
      <c r="E377" s="704" t="s">
        <v>6316</v>
      </c>
      <c r="F377" s="415" t="s">
        <v>6317</v>
      </c>
      <c r="G377" s="414" t="s">
        <v>33</v>
      </c>
      <c r="H377" s="414" t="s">
        <v>33</v>
      </c>
      <c r="I377" s="694" t="s">
        <v>33</v>
      </c>
      <c r="J377" s="686" t="s">
        <v>566</v>
      </c>
      <c r="K377" s="199" t="s">
        <v>33</v>
      </c>
      <c r="L377" s="693" t="s">
        <v>16</v>
      </c>
      <c r="M377" s="734" t="s">
        <v>115</v>
      </c>
      <c r="N377" s="693" t="s">
        <v>18</v>
      </c>
      <c r="O377" s="693" t="s">
        <v>30</v>
      </c>
      <c r="P377" s="1080" t="s">
        <v>1419</v>
      </c>
      <c r="Q377" s="1074" t="s">
        <v>33</v>
      </c>
      <c r="R377" s="698" t="s">
        <v>33</v>
      </c>
      <c r="S377" s="1041" t="s">
        <v>33</v>
      </c>
      <c r="T377" s="908" t="s">
        <v>3713</v>
      </c>
      <c r="U377" s="905" t="s">
        <v>579</v>
      </c>
      <c r="V377" s="905" t="s">
        <v>612</v>
      </c>
      <c r="W377" s="1068" t="s">
        <v>1773</v>
      </c>
      <c r="X377" s="1064">
        <v>38643</v>
      </c>
      <c r="Y377" s="1066">
        <v>38846</v>
      </c>
      <c r="Z377" s="1046">
        <v>2006</v>
      </c>
      <c r="AA377" s="1064">
        <v>38918</v>
      </c>
      <c r="AB377" s="1065">
        <v>40878</v>
      </c>
      <c r="AC377" s="1066">
        <v>40998</v>
      </c>
      <c r="AD377" s="638">
        <v>0</v>
      </c>
      <c r="AE377" s="639">
        <v>40</v>
      </c>
      <c r="AF377" s="744">
        <v>0</v>
      </c>
      <c r="AG377" s="690">
        <v>40</v>
      </c>
      <c r="AH377" s="747">
        <v>27</v>
      </c>
      <c r="AI377" s="744">
        <v>0</v>
      </c>
      <c r="AJ377" s="1099">
        <v>27.984919999999999</v>
      </c>
      <c r="AK377" s="1100">
        <v>24.836030950000001</v>
      </c>
      <c r="AL377" s="646">
        <v>31</v>
      </c>
      <c r="AM377" s="647">
        <v>10</v>
      </c>
      <c r="AN377" s="647">
        <v>9</v>
      </c>
      <c r="AO377" s="647"/>
      <c r="AP377" s="647"/>
      <c r="AQ377" s="648"/>
      <c r="AR377" s="779" t="s">
        <v>2624</v>
      </c>
      <c r="AS377" s="649">
        <f>AT377+AU377</f>
        <v>131.5</v>
      </c>
      <c r="AT377" s="649">
        <v>37.9</v>
      </c>
      <c r="AU377" s="650">
        <v>93.6</v>
      </c>
      <c r="AV377" s="686" t="s">
        <v>2625</v>
      </c>
      <c r="AW377" s="686" t="s">
        <v>1794</v>
      </c>
      <c r="AX377" s="686" t="s">
        <v>2060</v>
      </c>
      <c r="AY377" s="820">
        <v>40909</v>
      </c>
      <c r="AZ377" s="721" t="s">
        <v>45</v>
      </c>
      <c r="BA377" s="721" t="s">
        <v>22</v>
      </c>
      <c r="BB377" s="625" t="s">
        <v>45</v>
      </c>
      <c r="BC377" s="626" t="s">
        <v>22</v>
      </c>
      <c r="BD377" s="633" t="s">
        <v>22</v>
      </c>
      <c r="BE377" s="625" t="s">
        <v>45</v>
      </c>
      <c r="BF377" s="626" t="s">
        <v>45</v>
      </c>
      <c r="BG377" s="633" t="s">
        <v>45</v>
      </c>
      <c r="BH377" s="905" t="s">
        <v>4487</v>
      </c>
      <c r="BI377" s="903" t="s">
        <v>4683</v>
      </c>
      <c r="BJ377" s="905" t="s">
        <v>4485</v>
      </c>
      <c r="BK377" s="903" t="s">
        <v>10472</v>
      </c>
      <c r="BL377" s="905" t="s">
        <v>4493</v>
      </c>
      <c r="BM377" s="903" t="s">
        <v>4705</v>
      </c>
      <c r="BN377" s="905" t="s">
        <v>0</v>
      </c>
      <c r="BO377" s="903" t="s">
        <v>0</v>
      </c>
      <c r="BP377" s="905" t="s">
        <v>0</v>
      </c>
      <c r="BQ377" s="903" t="s">
        <v>0</v>
      </c>
      <c r="BR377" s="909">
        <v>29</v>
      </c>
      <c r="BS377" s="903" t="s">
        <v>4497</v>
      </c>
      <c r="BT377" s="909">
        <v>27</v>
      </c>
      <c r="BU377" s="903" t="s">
        <v>4490</v>
      </c>
      <c r="BV377" s="909">
        <v>32</v>
      </c>
      <c r="BW377" s="903" t="s">
        <v>4555</v>
      </c>
      <c r="BX377" s="909">
        <v>31</v>
      </c>
      <c r="BY377" s="903" t="s">
        <v>4579</v>
      </c>
      <c r="BZ377" s="909">
        <v>33</v>
      </c>
      <c r="CA377" s="903" t="s">
        <v>4498</v>
      </c>
      <c r="CB377" s="340">
        <v>50</v>
      </c>
      <c r="CC377" s="249">
        <f>IF(ISBLANK(AL377),0,1)</f>
        <v>1</v>
      </c>
      <c r="CD377" s="414">
        <f>IF(ISBLANK(AM377),0,1)</f>
        <v>1</v>
      </c>
      <c r="CE377" s="414">
        <f>IF(ISBLANK(AN377),0,1)</f>
        <v>1</v>
      </c>
      <c r="CF377" s="414">
        <f>IF(ISBLANK(AO377),0,1)</f>
        <v>0</v>
      </c>
      <c r="CG377" s="414">
        <f>IF(ISBLANK(AP377),0,1)</f>
        <v>0</v>
      </c>
      <c r="CH377" s="436">
        <f>IF(ISBLANK(AQ377),0,1)</f>
        <v>0</v>
      </c>
      <c r="CI377" s="435">
        <f>IF($W377="Dropped","-",DAYS360(X377,Y377,TRUE)/360)</f>
        <v>0.55833333333333335</v>
      </c>
      <c r="CJ377" s="416">
        <f>IF(OR($W377="Pipeline",$W377="Dropped"),"-",IF(OR($AA377="-",$AA377="n/a"),"-",DAYS360(Y377,AA377,TRUE)/360))</f>
        <v>0.19722222222222222</v>
      </c>
      <c r="CK377" s="416">
        <f>IF(OR($W377="Pipeline",$W377="Dropped"),"-",IF($AC377="-","-",IF(OR($AA377="-",$AA377="n/a"),DAYS360(Y377,AC377,TRUE)/360,DAYS360(AA377,AC377,TRUE)/360)))</f>
        <v>5.6944444444444446</v>
      </c>
      <c r="CL377" s="416">
        <f>IF(OR($W377="Pipeline",$W377="Dropped"),"-",IF($AC377="-","-",DAYS360(X377,AC377,TRUE)/360))</f>
        <v>6.45</v>
      </c>
      <c r="CM377" s="437">
        <f>IF(OR($W377="Pipeline",$W377="Dropped"),"-",IF($AC377="-","-",DAYS360(AB377,AC377,TRUE)/360))</f>
        <v>0.33055555555555555</v>
      </c>
      <c r="CN377" s="344">
        <f>IF(W377="Closed",IF(AC377="-","-",YEAR(AC377)),"-")</f>
        <v>2012</v>
      </c>
      <c r="CO377" s="344" t="str">
        <f>IF(W377="Closed",IF(OR(BE377="S",BE377="MS",BE377="HS"),"S",IF(OR(BE377="U",BE377="MU",BE377="HU"),"U",IF(OR(BE377="NA",BE377="NR",BE377="NV",BE377="?",BE377="#"),"NR","-"))),"-")</f>
        <v>U</v>
      </c>
      <c r="CP377" s="249">
        <v>4</v>
      </c>
      <c r="CQ377" s="414">
        <v>11</v>
      </c>
      <c r="CR377" s="414">
        <v>3</v>
      </c>
      <c r="CS377" s="414">
        <v>2</v>
      </c>
      <c r="CT377" s="414">
        <v>1</v>
      </c>
      <c r="CU377" s="436">
        <v>0</v>
      </c>
      <c r="CV377" s="432" t="str">
        <f>IF(OR(DC377="-",DC377="",DC377="n/a"),"-",HYPERLINK(DC377,"PAD"))</f>
        <v>PAD</v>
      </c>
      <c r="CW377" s="417" t="str">
        <f>IF(OR(DD377="-",DD377="",DD377="n/a"),"-",HYPERLINK(DD377,"ICR"))</f>
        <v>ICR</v>
      </c>
      <c r="CX377" s="438" t="str">
        <f>IF(OR(DE377="-",DE377="",DE377="n/a"),"-",HYPERLINK(DE377,"IEG"))</f>
        <v>IEG</v>
      </c>
      <c r="CY377" s="687" t="str">
        <f>IF(OR(DF377="-",DF377="",DF377="n/a"),"-",HYPERLINK(DF377,"PPAR"))</f>
        <v>-</v>
      </c>
      <c r="CZ377" s="665" t="str">
        <f>IF(OR(DG377="-",DG377="",DG377="n/a"),"-",HYPERLINK(DG377,"PCR"))</f>
        <v>-</v>
      </c>
      <c r="DA377" s="665" t="str">
        <f>IF(OR(DH377="-",DH377="",DH377="n/a"),"-",HYPERLINK(DH377,"PP"))</f>
        <v>PP</v>
      </c>
      <c r="DB377" s="688" t="str">
        <f>IF(OR(DI377="-",DI377="",DI377="n/a"),"-",HYPERLINK(DI377,"TA"))</f>
        <v>-</v>
      </c>
      <c r="DC377" s="897" t="s">
        <v>11587</v>
      </c>
      <c r="DD377" s="897" t="s">
        <v>11588</v>
      </c>
      <c r="DE377" s="897" t="s">
        <v>11589</v>
      </c>
      <c r="DF377" s="897" t="s">
        <v>33</v>
      </c>
      <c r="DG377" s="897" t="s">
        <v>33</v>
      </c>
      <c r="DH377" s="897" t="s">
        <v>11590</v>
      </c>
      <c r="DI377" s="897" t="s">
        <v>33</v>
      </c>
      <c r="DJ377" s="734"/>
    </row>
    <row r="378" spans="1:114" ht="14.1" customHeight="1" x14ac:dyDescent="0.25">
      <c r="A378" s="702">
        <f>ROW()-1</f>
        <v>377</v>
      </c>
      <c r="B378" s="718" t="s">
        <v>1049</v>
      </c>
      <c r="C378" s="711" t="str">
        <f>HYPERLINK(E378,"OP")</f>
        <v>OP</v>
      </c>
      <c r="D378" s="711" t="str">
        <f>HYPERLINK(F378,"Prj")</f>
        <v>Prj</v>
      </c>
      <c r="E378" s="704" t="s">
        <v>6318</v>
      </c>
      <c r="F378" s="415" t="s">
        <v>6319</v>
      </c>
      <c r="G378" s="414" t="s">
        <v>1127</v>
      </c>
      <c r="H378" s="414" t="s">
        <v>33</v>
      </c>
      <c r="I378" s="694" t="s">
        <v>33</v>
      </c>
      <c r="J378" s="686" t="s">
        <v>1050</v>
      </c>
      <c r="K378" s="199" t="s">
        <v>33</v>
      </c>
      <c r="L378" s="693" t="s">
        <v>193</v>
      </c>
      <c r="M378" s="696" t="s">
        <v>227</v>
      </c>
      <c r="N378" s="732" t="s">
        <v>18</v>
      </c>
      <c r="O378" s="732" t="s">
        <v>30</v>
      </c>
      <c r="P378" s="1080" t="s">
        <v>1763</v>
      </c>
      <c r="Q378" s="1074" t="s">
        <v>33</v>
      </c>
      <c r="R378" s="698" t="s">
        <v>33</v>
      </c>
      <c r="S378" s="907" t="s">
        <v>3574</v>
      </c>
      <c r="T378" s="908" t="s">
        <v>3714</v>
      </c>
      <c r="U378" s="905" t="s">
        <v>573</v>
      </c>
      <c r="V378" s="905" t="s">
        <v>10387</v>
      </c>
      <c r="W378" s="1068" t="s">
        <v>1773</v>
      </c>
      <c r="X378" s="1064">
        <v>37057</v>
      </c>
      <c r="Y378" s="1066">
        <v>37371</v>
      </c>
      <c r="Z378" s="1046">
        <v>2002</v>
      </c>
      <c r="AA378" s="1064">
        <v>37512</v>
      </c>
      <c r="AB378" s="1065">
        <v>39447</v>
      </c>
      <c r="AC378" s="1066">
        <v>41274</v>
      </c>
      <c r="AD378" s="638">
        <v>42</v>
      </c>
      <c r="AE378" s="639">
        <v>0</v>
      </c>
      <c r="AF378" s="744">
        <v>0</v>
      </c>
      <c r="AG378" s="690">
        <v>42</v>
      </c>
      <c r="AH378" s="747">
        <v>14</v>
      </c>
      <c r="AI378" s="744">
        <v>0</v>
      </c>
      <c r="AJ378" s="1099">
        <v>71.898060520000001</v>
      </c>
      <c r="AK378" s="1100">
        <v>71.898060520000001</v>
      </c>
      <c r="AL378" s="646"/>
      <c r="AM378" s="647"/>
      <c r="AN378" s="647">
        <v>2</v>
      </c>
      <c r="AO378" s="647"/>
      <c r="AP378" s="647"/>
      <c r="AQ378" s="648"/>
      <c r="AR378" s="779" t="s">
        <v>3480</v>
      </c>
      <c r="AS378" s="781">
        <f>AT378+AU378</f>
        <v>2.09</v>
      </c>
      <c r="AT378" s="649">
        <v>1.06</v>
      </c>
      <c r="AU378" s="650">
        <v>1.03</v>
      </c>
      <c r="AV378" s="686" t="s">
        <v>3481</v>
      </c>
      <c r="AW378" s="686" t="s">
        <v>1833</v>
      </c>
      <c r="AX378" s="686" t="s">
        <v>3479</v>
      </c>
      <c r="AY378" s="819">
        <v>41171</v>
      </c>
      <c r="AZ378" s="721" t="s">
        <v>26</v>
      </c>
      <c r="BA378" s="721" t="s">
        <v>26</v>
      </c>
      <c r="BB378" s="625" t="s">
        <v>22</v>
      </c>
      <c r="BC378" s="626" t="s">
        <v>22</v>
      </c>
      <c r="BD378" s="633" t="s">
        <v>26</v>
      </c>
      <c r="BE378" s="625" t="s">
        <v>22</v>
      </c>
      <c r="BF378" s="626" t="s">
        <v>22</v>
      </c>
      <c r="BG378" s="633" t="s">
        <v>22</v>
      </c>
      <c r="BH378" s="905" t="s">
        <v>4503</v>
      </c>
      <c r="BI378" s="903" t="s">
        <v>4703</v>
      </c>
      <c r="BJ378" s="905" t="s">
        <v>4530</v>
      </c>
      <c r="BK378" s="903" t="s">
        <v>10483</v>
      </c>
      <c r="BL378" s="905" t="s">
        <v>4493</v>
      </c>
      <c r="BM378" s="903" t="s">
        <v>4705</v>
      </c>
      <c r="BN378" s="905" t="s">
        <v>4485</v>
      </c>
      <c r="BO378" s="903" t="s">
        <v>10472</v>
      </c>
      <c r="BP378" s="905" t="s">
        <v>13077</v>
      </c>
      <c r="BQ378" s="903" t="s">
        <v>9680</v>
      </c>
      <c r="BR378" s="909">
        <v>71</v>
      </c>
      <c r="BS378" s="903" t="s">
        <v>4521</v>
      </c>
      <c r="BT378" s="909">
        <v>65</v>
      </c>
      <c r="BU378" s="903" t="s">
        <v>4509</v>
      </c>
      <c r="BV378" s="909">
        <v>55</v>
      </c>
      <c r="BW378" s="903" t="s">
        <v>4541</v>
      </c>
      <c r="BX378" s="909">
        <v>78</v>
      </c>
      <c r="BY378" s="903" t="s">
        <v>4511</v>
      </c>
      <c r="BZ378" s="909">
        <v>57</v>
      </c>
      <c r="CA378" s="903" t="s">
        <v>4527</v>
      </c>
      <c r="CB378" s="340">
        <v>10</v>
      </c>
      <c r="CC378" s="249">
        <f>IF(ISBLANK(AL378),0,1)</f>
        <v>0</v>
      </c>
      <c r="CD378" s="414">
        <f>IF(ISBLANK(AM378),0,1)</f>
        <v>0</v>
      </c>
      <c r="CE378" s="414">
        <f>IF(ISBLANK(AN378),0,1)</f>
        <v>1</v>
      </c>
      <c r="CF378" s="414">
        <f>IF(ISBLANK(AO378),0,1)</f>
        <v>0</v>
      </c>
      <c r="CG378" s="414">
        <f>IF(ISBLANK(AP378),0,1)</f>
        <v>0</v>
      </c>
      <c r="CH378" s="436">
        <f>IF(ISBLANK(AQ378),0,1)</f>
        <v>0</v>
      </c>
      <c r="CI378" s="435">
        <f>IF($W378="Dropped","-",DAYS360(X378,Y378,TRUE)/360)</f>
        <v>0.86111111111111116</v>
      </c>
      <c r="CJ378" s="416">
        <f>IF(OR($W378="Pipeline",$W378="Dropped"),"-",IF(OR($AA378="-",$AA378="n/a"),"-",DAYS360(Y378,AA378,TRUE)/360))</f>
        <v>0.38333333333333336</v>
      </c>
      <c r="CK378" s="416">
        <f>IF(OR($W378="Pipeline",$W378="Dropped"),"-",IF($AC378="-","-",IF(OR($AA378="-",$AA378="n/a"),DAYS360(Y378,AC378,TRUE)/360,DAYS360(AA378,AC378,TRUE)/360)))</f>
        <v>10.297222222222222</v>
      </c>
      <c r="CL378" s="416">
        <f>IF(OR($W378="Pipeline",$W378="Dropped"),"-",IF($AC378="-","-",DAYS360(X378,AC378,TRUE)/360))</f>
        <v>11.541666666666666</v>
      </c>
      <c r="CM378" s="437">
        <f>IF(OR($W378="Pipeline",$W378="Dropped"),"-",IF($AC378="-","-",DAYS360(AB378,AC378,TRUE)/360))</f>
        <v>5</v>
      </c>
      <c r="CN378" s="344">
        <f>IF(W378="Closed",IF(AC378="-","-",YEAR(AC378)),"-")</f>
        <v>2012</v>
      </c>
      <c r="CO378" s="344" t="str">
        <f>IF(W378="Closed",IF(OR(BE378="S",BE378="MS",BE378="HS"),"S",IF(OR(BE378="U",BE378="MU",BE378="HU"),"U",IF(OR(BE378="NA",BE378="NR",BE378="NV",BE378="?",BE378="#"),"NR","-"))),"-")</f>
        <v>S</v>
      </c>
      <c r="CP378" s="249">
        <v>2</v>
      </c>
      <c r="CQ378" s="414">
        <v>2</v>
      </c>
      <c r="CR378" s="414">
        <v>3</v>
      </c>
      <c r="CS378" s="414">
        <v>0</v>
      </c>
      <c r="CT378" s="414">
        <v>0</v>
      </c>
      <c r="CU378" s="436">
        <v>0</v>
      </c>
      <c r="CV378" s="432" t="str">
        <f>IF(OR(DC378="-",DC378="",DC378="n/a"),"-",HYPERLINK(DC378,"PAD"))</f>
        <v>PAD</v>
      </c>
      <c r="CW378" s="417" t="str">
        <f>IF(OR(DD378="-",DD378="",DD378="n/a"),"-",HYPERLINK(DD378,"ICR"))</f>
        <v>ICR</v>
      </c>
      <c r="CX378" s="438" t="str">
        <f>IF(OR(DE378="-",DE378="",DE378="n/a"),"-",HYPERLINK(DE378,"IEG"))</f>
        <v>IEG</v>
      </c>
      <c r="CY378" s="687" t="str">
        <f>IF(OR(DF378="-",DF378="",DF378="n/a"),"-",HYPERLINK(DF378,"PPAR"))</f>
        <v>-</v>
      </c>
      <c r="CZ378" s="665" t="str">
        <f>IF(OR(DG378="-",DG378="",DG378="n/a"),"-",HYPERLINK(DG378,"PCR"))</f>
        <v>-</v>
      </c>
      <c r="DA378" s="665" t="str">
        <f>IF(OR(DH378="-",DH378="",DH378="n/a"),"-",HYPERLINK(DH378,"PP"))</f>
        <v>PP</v>
      </c>
      <c r="DB378" s="688" t="str">
        <f>IF(OR(DI378="-",DI378="",DI378="n/a"),"-",HYPERLINK(DI378,"TA"))</f>
        <v>-</v>
      </c>
      <c r="DC378" s="897" t="s">
        <v>11591</v>
      </c>
      <c r="DD378" s="897" t="s">
        <v>11592</v>
      </c>
      <c r="DE378" s="897" t="s">
        <v>11593</v>
      </c>
      <c r="DF378" s="897" t="s">
        <v>33</v>
      </c>
      <c r="DG378" s="897" t="s">
        <v>33</v>
      </c>
      <c r="DH378" s="897" t="s">
        <v>11594</v>
      </c>
      <c r="DI378" s="897" t="s">
        <v>33</v>
      </c>
      <c r="DJ378" s="806"/>
    </row>
    <row r="379" spans="1:114" ht="14.1" customHeight="1" x14ac:dyDescent="0.25">
      <c r="A379" s="702">
        <f>ROW()-1</f>
        <v>378</v>
      </c>
      <c r="B379" s="717" t="s">
        <v>769</v>
      </c>
      <c r="C379" s="711" t="str">
        <f>HYPERLINK(E379,"OP")</f>
        <v>OP</v>
      </c>
      <c r="D379" s="711" t="str">
        <f>HYPERLINK(F379,"Prj")</f>
        <v>Prj</v>
      </c>
      <c r="E379" s="704" t="s">
        <v>6320</v>
      </c>
      <c r="F379" s="415" t="s">
        <v>6321</v>
      </c>
      <c r="G379" s="414" t="s">
        <v>33</v>
      </c>
      <c r="H379" s="414" t="s">
        <v>33</v>
      </c>
      <c r="I379" s="694" t="s">
        <v>33</v>
      </c>
      <c r="J379" s="686" t="s">
        <v>770</v>
      </c>
      <c r="K379" s="199" t="s">
        <v>33</v>
      </c>
      <c r="L379" s="693" t="s">
        <v>153</v>
      </c>
      <c r="M379" s="696" t="s">
        <v>594</v>
      </c>
      <c r="N379" s="732" t="s">
        <v>18</v>
      </c>
      <c r="O379" s="732" t="s">
        <v>71</v>
      </c>
      <c r="P379" s="1080" t="s">
        <v>1763</v>
      </c>
      <c r="Q379" s="1074" t="s">
        <v>33</v>
      </c>
      <c r="R379" s="698" t="s">
        <v>33</v>
      </c>
      <c r="S379" s="907" t="s">
        <v>3725</v>
      </c>
      <c r="T379" s="908" t="s">
        <v>3659</v>
      </c>
      <c r="U379" s="905" t="s">
        <v>13822</v>
      </c>
      <c r="V379" s="905" t="s">
        <v>10388</v>
      </c>
      <c r="W379" s="1068" t="s">
        <v>1773</v>
      </c>
      <c r="X379" s="1064">
        <v>37529</v>
      </c>
      <c r="Y379" s="1066">
        <v>37768</v>
      </c>
      <c r="Z379" s="1046">
        <v>2003</v>
      </c>
      <c r="AA379" s="1064">
        <v>37973</v>
      </c>
      <c r="AB379" s="1065">
        <v>39538</v>
      </c>
      <c r="AC379" s="1066">
        <v>40086</v>
      </c>
      <c r="AD379" s="638">
        <v>0</v>
      </c>
      <c r="AE379" s="639">
        <v>18</v>
      </c>
      <c r="AF379" s="744">
        <v>0</v>
      </c>
      <c r="AG379" s="690">
        <v>18</v>
      </c>
      <c r="AH379" s="747">
        <v>2.8041</v>
      </c>
      <c r="AI379" s="744">
        <v>0</v>
      </c>
      <c r="AJ379" s="1099">
        <v>17.712102229999999</v>
      </c>
      <c r="AK379" s="1100">
        <v>19.699380269999999</v>
      </c>
      <c r="AL379" s="646"/>
      <c r="AM379" s="647" t="s">
        <v>2431</v>
      </c>
      <c r="AN379" s="647">
        <v>2</v>
      </c>
      <c r="AO379" s="647"/>
      <c r="AP379" s="647"/>
      <c r="AQ379" s="648">
        <v>16</v>
      </c>
      <c r="AR379" s="779" t="s">
        <v>3482</v>
      </c>
      <c r="AS379" s="795">
        <f>AT379+AU379</f>
        <v>0.43</v>
      </c>
      <c r="AT379" s="649">
        <v>0.08</v>
      </c>
      <c r="AU379" s="650">
        <v>0.35</v>
      </c>
      <c r="AV379" s="686" t="s">
        <v>3483</v>
      </c>
      <c r="AW379" s="686" t="s">
        <v>2056</v>
      </c>
      <c r="AX379" s="686" t="s">
        <v>1902</v>
      </c>
      <c r="AY379" s="819">
        <v>39990</v>
      </c>
      <c r="AZ379" s="721" t="s">
        <v>26</v>
      </c>
      <c r="BA379" s="721" t="s">
        <v>26</v>
      </c>
      <c r="BB379" s="625" t="s">
        <v>22</v>
      </c>
      <c r="BC379" s="626" t="s">
        <v>22</v>
      </c>
      <c r="BD379" s="633" t="s">
        <v>22</v>
      </c>
      <c r="BE379" s="625" t="s">
        <v>22</v>
      </c>
      <c r="BF379" s="626" t="s">
        <v>22</v>
      </c>
      <c r="BG379" s="633" t="s">
        <v>22</v>
      </c>
      <c r="BH379" s="905" t="s">
        <v>4503</v>
      </c>
      <c r="BI379" s="903" t="s">
        <v>4703</v>
      </c>
      <c r="BJ379" s="905" t="s">
        <v>4485</v>
      </c>
      <c r="BK379" s="903" t="s">
        <v>10472</v>
      </c>
      <c r="BL379" s="905" t="s">
        <v>4515</v>
      </c>
      <c r="BM379" s="903" t="s">
        <v>4704</v>
      </c>
      <c r="BN379" s="905" t="s">
        <v>4493</v>
      </c>
      <c r="BO379" s="903" t="s">
        <v>4705</v>
      </c>
      <c r="BP379" s="905" t="s">
        <v>4525</v>
      </c>
      <c r="BQ379" s="903" t="s">
        <v>10476</v>
      </c>
      <c r="BR379" s="909">
        <v>66</v>
      </c>
      <c r="BS379" s="903" t="s">
        <v>4532</v>
      </c>
      <c r="BT379" s="909">
        <v>65</v>
      </c>
      <c r="BU379" s="903" t="s">
        <v>4509</v>
      </c>
      <c r="BV379" s="905" t="s">
        <v>0</v>
      </c>
      <c r="BW379" s="903" t="s">
        <v>4492</v>
      </c>
      <c r="BX379" s="905" t="s">
        <v>0</v>
      </c>
      <c r="BY379" s="903" t="s">
        <v>4492</v>
      </c>
      <c r="BZ379" s="905" t="s">
        <v>0</v>
      </c>
      <c r="CA379" s="903" t="s">
        <v>4492</v>
      </c>
      <c r="CB379" s="340">
        <v>50</v>
      </c>
      <c r="CC379" s="249">
        <f>IF(ISBLANK(AL379),0,1)</f>
        <v>0</v>
      </c>
      <c r="CD379" s="414">
        <f>IF(ISBLANK(AM379),0,1)</f>
        <v>1</v>
      </c>
      <c r="CE379" s="414">
        <f>IF(ISBLANK(AN379),0,1)</f>
        <v>1</v>
      </c>
      <c r="CF379" s="414">
        <f>IF(ISBLANK(AO379),0,1)</f>
        <v>0</v>
      </c>
      <c r="CG379" s="414">
        <f>IF(ISBLANK(AP379),0,1)</f>
        <v>0</v>
      </c>
      <c r="CH379" s="436">
        <f>IF(ISBLANK(AQ379),0,1)</f>
        <v>1</v>
      </c>
      <c r="CI379" s="435">
        <f>IF($W379="Dropped","-",DAYS360(X379,Y379,TRUE)/360)</f>
        <v>0.65833333333333333</v>
      </c>
      <c r="CJ379" s="416">
        <f>IF(OR($W379="Pipeline",$W379="Dropped"),"-",IF(OR($AA379="-",$AA379="n/a"),"-",DAYS360(Y379,AA379,TRUE)/360))</f>
        <v>0.55833333333333335</v>
      </c>
      <c r="CK379" s="416">
        <f>IF(OR($W379="Pipeline",$W379="Dropped"),"-",IF($AC379="-","-",IF(OR($AA379="-",$AA379="n/a"),DAYS360(Y379,AC379,TRUE)/360,DAYS360(AA379,AC379,TRUE)/360)))</f>
        <v>5.7833333333333332</v>
      </c>
      <c r="CL379" s="416">
        <f>IF(OR($W379="Pipeline",$W379="Dropped"),"-",IF($AC379="-","-",DAYS360(X379,AC379,TRUE)/360))</f>
        <v>7</v>
      </c>
      <c r="CM379" s="437">
        <f>IF(OR($W379="Pipeline",$W379="Dropped"),"-",IF($AC379="-","-",DAYS360(AB379,AC379,TRUE)/360))</f>
        <v>1.5</v>
      </c>
      <c r="CN379" s="344">
        <f>IF(W379="Closed",IF(AC379="-","-",YEAR(AC379)),"-")</f>
        <v>2009</v>
      </c>
      <c r="CO379" s="344" t="str">
        <f>IF(W379="Closed",IF(OR(BE379="S",BE379="MS",BE379="HS"),"S",IF(OR(BE379="U",BE379="MU",BE379="HU"),"U",IF(OR(BE379="NA",BE379="NR",BE379="NV",BE379="?",BE379="#"),"NR","-"))),"-")</f>
        <v>S</v>
      </c>
      <c r="CP379" s="249">
        <v>2</v>
      </c>
      <c r="CQ379" s="414">
        <v>1</v>
      </c>
      <c r="CR379" s="414">
        <v>7</v>
      </c>
      <c r="CS379" s="414">
        <v>0</v>
      </c>
      <c r="CT379" s="414">
        <v>0</v>
      </c>
      <c r="CU379" s="436">
        <v>0</v>
      </c>
      <c r="CV379" s="432" t="str">
        <f>IF(OR(DC379="-",DC379="",DC379="n/a"),"-",HYPERLINK(DC379,"PAD"))</f>
        <v>PAD</v>
      </c>
      <c r="CW379" s="417" t="str">
        <f>IF(OR(DD379="-",DD379="",DD379="n/a"),"-",HYPERLINK(DD379,"ICR"))</f>
        <v>ICR</v>
      </c>
      <c r="CX379" s="438" t="str">
        <f>IF(OR(DE379="-",DE379="",DE379="n/a"),"-",HYPERLINK(DE379,"IEG"))</f>
        <v>IEG</v>
      </c>
      <c r="CY379" s="687" t="str">
        <f>IF(OR(DF379="-",DF379="",DF379="n/a"),"-",HYPERLINK(DF379,"PPAR"))</f>
        <v>-</v>
      </c>
      <c r="CZ379" s="665" t="str">
        <f>IF(OR(DG379="-",DG379="",DG379="n/a"),"-",HYPERLINK(DG379,"PCR"))</f>
        <v>-</v>
      </c>
      <c r="DA379" s="665" t="str">
        <f>IF(OR(DH379="-",DH379="",DH379="n/a"),"-",HYPERLINK(DH379,"PP"))</f>
        <v>-</v>
      </c>
      <c r="DB379" s="688" t="str">
        <f>IF(OR(DI379="-",DI379="",DI379="n/a"),"-",HYPERLINK(DI379,"TA"))</f>
        <v>-</v>
      </c>
      <c r="DC379" s="897" t="s">
        <v>11595</v>
      </c>
      <c r="DD379" s="897" t="s">
        <v>11596</v>
      </c>
      <c r="DE379" s="897" t="s">
        <v>11597</v>
      </c>
      <c r="DF379" s="897" t="s">
        <v>33</v>
      </c>
      <c r="DG379" s="897" t="s">
        <v>33</v>
      </c>
      <c r="DH379" s="897" t="s">
        <v>33</v>
      </c>
      <c r="DI379" s="897" t="s">
        <v>33</v>
      </c>
      <c r="DJ379" s="734"/>
    </row>
    <row r="380" spans="1:114" ht="14.1" customHeight="1" x14ac:dyDescent="0.25">
      <c r="A380" s="703">
        <f>ROW()-1</f>
        <v>379</v>
      </c>
      <c r="B380" s="713" t="s">
        <v>7926</v>
      </c>
      <c r="C380" s="711" t="str">
        <f>HYPERLINK(E380,"OP")</f>
        <v>OP</v>
      </c>
      <c r="D380" s="711" t="str">
        <f>HYPERLINK(F380,"Prj")</f>
        <v>Prj</v>
      </c>
      <c r="E380" s="631" t="s">
        <v>8653</v>
      </c>
      <c r="F380" s="413" t="s">
        <v>8654</v>
      </c>
      <c r="G380" s="414" t="s">
        <v>33</v>
      </c>
      <c r="H380" s="414" t="s">
        <v>33</v>
      </c>
      <c r="I380" s="694" t="s">
        <v>33</v>
      </c>
      <c r="J380" s="697" t="s">
        <v>7927</v>
      </c>
      <c r="K380" s="727" t="s">
        <v>33</v>
      </c>
      <c r="L380" s="736" t="s">
        <v>153</v>
      </c>
      <c r="M380" s="697" t="s">
        <v>790</v>
      </c>
      <c r="N380" s="736" t="s">
        <v>18</v>
      </c>
      <c r="O380" s="736" t="s">
        <v>54</v>
      </c>
      <c r="P380" s="1080" t="s">
        <v>36</v>
      </c>
      <c r="Q380" s="1074" t="s">
        <v>33</v>
      </c>
      <c r="R380" s="698" t="s">
        <v>3888</v>
      </c>
      <c r="S380" s="1041" t="s">
        <v>33</v>
      </c>
      <c r="T380" s="908" t="s">
        <v>7855</v>
      </c>
      <c r="U380" s="905" t="s">
        <v>13703</v>
      </c>
      <c r="V380" s="905" t="s">
        <v>1415</v>
      </c>
      <c r="W380" s="1068" t="s">
        <v>1773</v>
      </c>
      <c r="X380" s="1064">
        <v>37460</v>
      </c>
      <c r="Y380" s="1066">
        <v>37782</v>
      </c>
      <c r="Z380" s="1046">
        <v>2003</v>
      </c>
      <c r="AA380" s="1064">
        <v>37897</v>
      </c>
      <c r="AB380" s="1065">
        <v>39447</v>
      </c>
      <c r="AC380" s="1066">
        <v>39447</v>
      </c>
      <c r="AD380" s="1049">
        <v>0</v>
      </c>
      <c r="AE380" s="746">
        <v>7</v>
      </c>
      <c r="AF380" s="744">
        <v>0</v>
      </c>
      <c r="AG380" s="690">
        <v>7</v>
      </c>
      <c r="AH380" s="747">
        <v>0.94</v>
      </c>
      <c r="AI380" s="744">
        <v>0</v>
      </c>
      <c r="AJ380" s="1101">
        <v>6.9537319999999996</v>
      </c>
      <c r="AK380" s="1102">
        <v>6.2920974100000002</v>
      </c>
      <c r="AL380" s="1085"/>
      <c r="AM380" s="632"/>
      <c r="AN380" s="632">
        <v>3</v>
      </c>
      <c r="AO380" s="632"/>
      <c r="AP380" s="632"/>
      <c r="AQ380" s="757"/>
      <c r="AR380" s="778" t="s">
        <v>9236</v>
      </c>
      <c r="AS380" s="784">
        <f>AT380+AU380</f>
        <v>0.5</v>
      </c>
      <c r="AT380" s="784">
        <v>0.5</v>
      </c>
      <c r="AU380" s="785">
        <v>0</v>
      </c>
      <c r="AV380" s="734" t="s">
        <v>9237</v>
      </c>
      <c r="AW380" s="697" t="s">
        <v>7900</v>
      </c>
      <c r="AX380" s="697" t="s">
        <v>7928</v>
      </c>
      <c r="AY380" s="823">
        <v>39443</v>
      </c>
      <c r="AZ380" s="736" t="s">
        <v>22</v>
      </c>
      <c r="BA380" s="736" t="s">
        <v>22</v>
      </c>
      <c r="BB380" s="840" t="s">
        <v>22</v>
      </c>
      <c r="BC380" s="841" t="s">
        <v>22</v>
      </c>
      <c r="BD380" s="842" t="s">
        <v>22</v>
      </c>
      <c r="BE380" s="840" t="s">
        <v>22</v>
      </c>
      <c r="BF380" s="841" t="s">
        <v>22</v>
      </c>
      <c r="BG380" s="842" t="s">
        <v>22</v>
      </c>
      <c r="BH380" s="905" t="s">
        <v>13072</v>
      </c>
      <c r="BI380" s="903" t="s">
        <v>4508</v>
      </c>
      <c r="BJ380" s="905" t="s">
        <v>13078</v>
      </c>
      <c r="BK380" s="903" t="s">
        <v>13872</v>
      </c>
      <c r="BL380" s="905" t="s">
        <v>0</v>
      </c>
      <c r="BM380" s="903" t="s">
        <v>0</v>
      </c>
      <c r="BN380" s="905" t="s">
        <v>0</v>
      </c>
      <c r="BO380" s="903" t="s">
        <v>0</v>
      </c>
      <c r="BP380" s="905" t="s">
        <v>0</v>
      </c>
      <c r="BQ380" s="903" t="s">
        <v>0</v>
      </c>
      <c r="BR380" s="909">
        <v>87</v>
      </c>
      <c r="BS380" s="903" t="s">
        <v>4535</v>
      </c>
      <c r="BT380" s="909">
        <v>67</v>
      </c>
      <c r="BU380" s="903" t="s">
        <v>4577</v>
      </c>
      <c r="BV380" s="909">
        <v>28</v>
      </c>
      <c r="BW380" s="903" t="s">
        <v>4500</v>
      </c>
      <c r="BX380" s="909">
        <v>25</v>
      </c>
      <c r="BY380" s="903" t="s">
        <v>4489</v>
      </c>
      <c r="BZ380" s="905" t="s">
        <v>0</v>
      </c>
      <c r="CA380" s="903" t="s">
        <v>4492</v>
      </c>
      <c r="CB380" s="340">
        <v>10</v>
      </c>
      <c r="CC380" s="249">
        <f>IF(ISBLANK(AL380),0,1)</f>
        <v>0</v>
      </c>
      <c r="CD380" s="414">
        <f>IF(ISBLANK(AM380),0,1)</f>
        <v>0</v>
      </c>
      <c r="CE380" s="414">
        <f>IF(ISBLANK(AN380),0,1)</f>
        <v>1</v>
      </c>
      <c r="CF380" s="414">
        <f>IF(ISBLANK(AO380),0,1)</f>
        <v>0</v>
      </c>
      <c r="CG380" s="414">
        <f>IF(ISBLANK(AP380),0,1)</f>
        <v>0</v>
      </c>
      <c r="CH380" s="436">
        <f>IF(ISBLANK(AQ380),0,1)</f>
        <v>0</v>
      </c>
      <c r="CI380" s="435">
        <f>IF($W380="Dropped","-",DAYS360(X380,Y380,TRUE)/360)</f>
        <v>0.88055555555555554</v>
      </c>
      <c r="CJ380" s="416">
        <f>IF(OR($W380="Pipeline",$W380="Dropped"),"-",IF(OR($AA380="-",$AA380="n/a"),"-",DAYS360(Y380,AA380,TRUE)/360))</f>
        <v>0.31388888888888888</v>
      </c>
      <c r="CK380" s="416">
        <f>IF(OR($W380="Pipeline",$W380="Dropped"),"-",IF($AC380="-","-",IF(OR($AA380="-",$AA380="n/a"),DAYS360(Y380,AC380,TRUE)/360,DAYS360(AA380,AC380,TRUE)/360)))</f>
        <v>4.2416666666666663</v>
      </c>
      <c r="CL380" s="416">
        <f>IF(OR($W380="Pipeline",$W380="Dropped"),"-",IF($AC380="-","-",DAYS360(X380,AC380,TRUE)/360))</f>
        <v>5.4361111111111109</v>
      </c>
      <c r="CM380" s="437">
        <f>IF(OR($W380="Pipeline",$W380="Dropped"),"-",IF($AC380="-","-",DAYS360(AB380,AC380,TRUE)/360))</f>
        <v>0</v>
      </c>
      <c r="CN380" s="344">
        <f>IF(W380="Closed",IF(AC380="-","-",YEAR(AC380)),"-")</f>
        <v>2007</v>
      </c>
      <c r="CO380" s="344" t="str">
        <f>IF(W380="Closed",IF(OR(BE380="S",BE380="MS",BE380="HS"),"S",IF(OR(BE380="U",BE380="MU",BE380="HU"),"U",IF(OR(BE380="NA",BE380="NR",BE380="NV",BE380="?",BE380="#"),"NR","-"))),"-")</f>
        <v>S</v>
      </c>
      <c r="CP380" s="249">
        <v>1</v>
      </c>
      <c r="CQ380" s="414">
        <v>0</v>
      </c>
      <c r="CR380" s="414">
        <v>1</v>
      </c>
      <c r="CS380" s="414">
        <v>0</v>
      </c>
      <c r="CT380" s="414">
        <v>0</v>
      </c>
      <c r="CU380" s="436">
        <v>0</v>
      </c>
      <c r="CV380" s="432" t="str">
        <f>IF(OR(DC380="-",DC380="",DC380="n/a"),"-",HYPERLINK(DC380,"PAD"))</f>
        <v>PAD</v>
      </c>
      <c r="CW380" s="417" t="str">
        <f>IF(OR(DD380="-",DD380="",DD380="n/a"),"-",HYPERLINK(DD380,"ICR"))</f>
        <v>ICR</v>
      </c>
      <c r="CX380" s="438" t="str">
        <f>IF(OR(DE380="-",DE380="",DE380="n/a"),"-",HYPERLINK(DE380,"IEG"))</f>
        <v>IEG</v>
      </c>
      <c r="CY380" s="687" t="str">
        <f>IF(OR(DF380="-",DF380="",DF380="n/a"),"-",HYPERLINK(DF380,"PPAR"))</f>
        <v>-</v>
      </c>
      <c r="CZ380" s="665" t="str">
        <f>IF(OR(DG380="-",DG380="",DG380="n/a"),"-",HYPERLINK(DG380,"PCR"))</f>
        <v>-</v>
      </c>
      <c r="DA380" s="665" t="str">
        <f>IF(OR(DH380="-",DH380="",DH380="n/a"),"-",HYPERLINK(DH380,"PP"))</f>
        <v>PP</v>
      </c>
      <c r="DB380" s="688" t="str">
        <f>IF(OR(DI380="-",DI380="",DI380="n/a"),"-",HYPERLINK(DI380,"TA"))</f>
        <v>-</v>
      </c>
      <c r="DC380" s="897" t="s">
        <v>11598</v>
      </c>
      <c r="DD380" s="897" t="s">
        <v>11599</v>
      </c>
      <c r="DE380" s="897" t="s">
        <v>11600</v>
      </c>
      <c r="DF380" s="897" t="s">
        <v>33</v>
      </c>
      <c r="DG380" s="897" t="s">
        <v>33</v>
      </c>
      <c r="DH380" s="897" t="s">
        <v>11601</v>
      </c>
      <c r="DI380" s="897" t="s">
        <v>33</v>
      </c>
      <c r="DJ380" s="734"/>
    </row>
    <row r="381" spans="1:114" ht="14.1" customHeight="1" x14ac:dyDescent="0.25">
      <c r="A381" s="702">
        <f>ROW()-1</f>
        <v>380</v>
      </c>
      <c r="B381" s="710" t="s">
        <v>7804</v>
      </c>
      <c r="C381" s="711" t="str">
        <f>HYPERLINK(E381,"OP")</f>
        <v>OP</v>
      </c>
      <c r="D381" s="711" t="str">
        <f>HYPERLINK(F381,"Prj")</f>
        <v>Prj</v>
      </c>
      <c r="E381" s="631" t="s">
        <v>8579</v>
      </c>
      <c r="F381" s="413" t="s">
        <v>8580</v>
      </c>
      <c r="G381" s="414" t="s">
        <v>33</v>
      </c>
      <c r="H381" s="414" t="s">
        <v>33</v>
      </c>
      <c r="I381" s="694" t="s">
        <v>33</v>
      </c>
      <c r="J381" s="697" t="s">
        <v>7805</v>
      </c>
      <c r="K381" s="727" t="s">
        <v>33</v>
      </c>
      <c r="L381" s="736" t="s">
        <v>193</v>
      </c>
      <c r="M381" s="697" t="s">
        <v>360</v>
      </c>
      <c r="N381" s="736" t="s">
        <v>18</v>
      </c>
      <c r="O381" s="736" t="s">
        <v>71</v>
      </c>
      <c r="P381" s="1080" t="s">
        <v>36</v>
      </c>
      <c r="Q381" s="1074" t="s">
        <v>33</v>
      </c>
      <c r="R381" s="698" t="s">
        <v>33</v>
      </c>
      <c r="S381" s="1041" t="s">
        <v>33</v>
      </c>
      <c r="T381" s="908" t="s">
        <v>7806</v>
      </c>
      <c r="U381" s="905" t="s">
        <v>573</v>
      </c>
      <c r="V381" s="905" t="s">
        <v>1415</v>
      </c>
      <c r="W381" s="1068" t="s">
        <v>1773</v>
      </c>
      <c r="X381" s="1064">
        <v>37903</v>
      </c>
      <c r="Y381" s="1066">
        <v>38092</v>
      </c>
      <c r="Z381" s="1046">
        <v>2004</v>
      </c>
      <c r="AA381" s="1064">
        <v>38314</v>
      </c>
      <c r="AB381" s="1065">
        <v>40178</v>
      </c>
      <c r="AC381" s="1066">
        <v>40390</v>
      </c>
      <c r="AD381" s="1049">
        <v>135.80000000000001</v>
      </c>
      <c r="AE381" s="746">
        <v>0</v>
      </c>
      <c r="AF381" s="744">
        <v>0</v>
      </c>
      <c r="AG381" s="690">
        <v>135.80000000000001</v>
      </c>
      <c r="AH381" s="747">
        <v>0</v>
      </c>
      <c r="AI381" s="744">
        <v>0</v>
      </c>
      <c r="AJ381" s="1101">
        <v>133.98163954</v>
      </c>
      <c r="AK381" s="1102">
        <v>133.98163954</v>
      </c>
      <c r="AL381" s="1085"/>
      <c r="AM381" s="632"/>
      <c r="AN381" s="632">
        <v>3</v>
      </c>
      <c r="AO381" s="632"/>
      <c r="AP381" s="632"/>
      <c r="AQ381" s="757"/>
      <c r="AR381" s="778" t="s">
        <v>9238</v>
      </c>
      <c r="AS381" s="791">
        <f>AT381+AU381</f>
        <v>2.2000000000000002</v>
      </c>
      <c r="AT381" s="784">
        <v>2.2000000000000002</v>
      </c>
      <c r="AU381" s="785">
        <v>0</v>
      </c>
      <c r="AV381" s="734" t="s">
        <v>9239</v>
      </c>
      <c r="AW381" s="697" t="s">
        <v>7622</v>
      </c>
      <c r="AX381" s="697" t="s">
        <v>3547</v>
      </c>
      <c r="AY381" s="823">
        <v>40357</v>
      </c>
      <c r="AZ381" s="736" t="s">
        <v>26</v>
      </c>
      <c r="BA381" s="736" t="s">
        <v>26</v>
      </c>
      <c r="BB381" s="840" t="s">
        <v>26</v>
      </c>
      <c r="BC381" s="841" t="s">
        <v>26</v>
      </c>
      <c r="BD381" s="842" t="s">
        <v>26</v>
      </c>
      <c r="BE381" s="840" t="s">
        <v>26</v>
      </c>
      <c r="BF381" s="841" t="s">
        <v>82</v>
      </c>
      <c r="BG381" s="842" t="s">
        <v>22</v>
      </c>
      <c r="BH381" s="905" t="s">
        <v>13075</v>
      </c>
      <c r="BI381" s="903" t="s">
        <v>13771</v>
      </c>
      <c r="BJ381" s="905" t="s">
        <v>13072</v>
      </c>
      <c r="BK381" s="903" t="s">
        <v>4508</v>
      </c>
      <c r="BL381" s="905" t="s">
        <v>4485</v>
      </c>
      <c r="BM381" s="903" t="s">
        <v>10472</v>
      </c>
      <c r="BN381" s="905" t="s">
        <v>4525</v>
      </c>
      <c r="BO381" s="903" t="s">
        <v>10476</v>
      </c>
      <c r="BP381" s="905" t="s">
        <v>13077</v>
      </c>
      <c r="BQ381" s="903" t="s">
        <v>9680</v>
      </c>
      <c r="BR381" s="909">
        <v>63</v>
      </c>
      <c r="BS381" s="903" t="s">
        <v>4512</v>
      </c>
      <c r="BT381" s="909">
        <v>67</v>
      </c>
      <c r="BU381" s="903" t="s">
        <v>4577</v>
      </c>
      <c r="BV381" s="909">
        <v>69</v>
      </c>
      <c r="BW381" s="903" t="s">
        <v>4598</v>
      </c>
      <c r="BX381" s="909">
        <v>60</v>
      </c>
      <c r="BY381" s="903" t="s">
        <v>4531</v>
      </c>
      <c r="BZ381" s="909">
        <v>87</v>
      </c>
      <c r="CA381" s="903" t="s">
        <v>4535</v>
      </c>
      <c r="CB381" s="340">
        <v>10</v>
      </c>
      <c r="CC381" s="249">
        <f>IF(ISBLANK(AL381),0,1)</f>
        <v>0</v>
      </c>
      <c r="CD381" s="414">
        <f>IF(ISBLANK(AM381),0,1)</f>
        <v>0</v>
      </c>
      <c r="CE381" s="414">
        <f>IF(ISBLANK(AN381),0,1)</f>
        <v>1</v>
      </c>
      <c r="CF381" s="414">
        <f>IF(ISBLANK(AO381),0,1)</f>
        <v>0</v>
      </c>
      <c r="CG381" s="414">
        <f>IF(ISBLANK(AP381),0,1)</f>
        <v>0</v>
      </c>
      <c r="CH381" s="436">
        <f>IF(ISBLANK(AQ381),0,1)</f>
        <v>0</v>
      </c>
      <c r="CI381" s="435">
        <f>IF($W381="Dropped","-",DAYS360(X381,Y381,TRUE)/360)</f>
        <v>0.51666666666666672</v>
      </c>
      <c r="CJ381" s="416">
        <f>IF(OR($W381="Pipeline",$W381="Dropped"),"-",IF(OR($AA381="-",$AA381="n/a"),"-",DAYS360(Y381,AA381,TRUE)/360))</f>
        <v>0.60555555555555551</v>
      </c>
      <c r="CK381" s="416">
        <f>IF(OR($W381="Pipeline",$W381="Dropped"),"-",IF($AC381="-","-",IF(OR($AA381="-",$AA381="n/a"),DAYS360(Y381,AC381,TRUE)/360,DAYS360(AA381,AC381,TRUE)/360)))</f>
        <v>5.6861111111111109</v>
      </c>
      <c r="CL381" s="416">
        <f>IF(OR($W381="Pipeline",$W381="Dropped"),"-",IF($AC381="-","-",DAYS360(X381,AC381,TRUE)/360))</f>
        <v>6.8083333333333336</v>
      </c>
      <c r="CM381" s="437">
        <f>IF(OR($W381="Pipeline",$W381="Dropped"),"-",IF($AC381="-","-",DAYS360(AB381,AC381,TRUE)/360))</f>
        <v>0.58333333333333337</v>
      </c>
      <c r="CN381" s="344">
        <f>IF(W381="Closed",IF(AC381="-","-",YEAR(AC381)),"-")</f>
        <v>2010</v>
      </c>
      <c r="CO381" s="344" t="str">
        <f>IF(W381="Closed",IF(OR(BE381="S",BE381="MS",BE381="HS"),"S",IF(OR(BE381="U",BE381="MU",BE381="HU"),"U",IF(OR(BE381="NA",BE381="NR",BE381="NV",BE381="?",BE381="#"),"NR","-"))),"-")</f>
        <v>S</v>
      </c>
      <c r="CP381" s="249">
        <v>0</v>
      </c>
      <c r="CQ381" s="414">
        <v>0</v>
      </c>
      <c r="CR381" s="414">
        <v>2</v>
      </c>
      <c r="CS381" s="414">
        <v>0</v>
      </c>
      <c r="CT381" s="414">
        <v>0</v>
      </c>
      <c r="CU381" s="436">
        <v>0</v>
      </c>
      <c r="CV381" s="432" t="str">
        <f>IF(OR(DC381="-",DC381="",DC381="n/a"),"-",HYPERLINK(DC381,"PAD"))</f>
        <v>PAD</v>
      </c>
      <c r="CW381" s="417" t="str">
        <f>IF(OR(DD381="-",DD381="",DD381="n/a"),"-",HYPERLINK(DD381,"ICR"))</f>
        <v>ICR</v>
      </c>
      <c r="CX381" s="438" t="str">
        <f>IF(OR(DE381="-",DE381="",DE381="n/a"),"-",HYPERLINK(DE381,"IEG"))</f>
        <v>IEG</v>
      </c>
      <c r="CY381" s="687" t="str">
        <f>IF(OR(DF381="-",DF381="",DF381="n/a"),"-",HYPERLINK(DF381,"PPAR"))</f>
        <v>PPAR</v>
      </c>
      <c r="CZ381" s="665" t="str">
        <f>IF(OR(DG381="-",DG381="",DG381="n/a"),"-",HYPERLINK(DG381,"PCR"))</f>
        <v>-</v>
      </c>
      <c r="DA381" s="665" t="str">
        <f>IF(OR(DH381="-",DH381="",DH381="n/a"),"-",HYPERLINK(DH381,"PP"))</f>
        <v>-</v>
      </c>
      <c r="DB381" s="688" t="str">
        <f>IF(OR(DI381="-",DI381="",DI381="n/a"),"-",HYPERLINK(DI381,"TA"))</f>
        <v>-</v>
      </c>
      <c r="DC381" s="897" t="s">
        <v>11602</v>
      </c>
      <c r="DD381" s="897" t="s">
        <v>11603</v>
      </c>
      <c r="DE381" s="897" t="s">
        <v>11604</v>
      </c>
      <c r="DF381" s="897" t="s">
        <v>11322</v>
      </c>
      <c r="DG381" s="897" t="s">
        <v>33</v>
      </c>
      <c r="DH381" s="897" t="s">
        <v>33</v>
      </c>
      <c r="DI381" s="897" t="s">
        <v>33</v>
      </c>
      <c r="DJ381" s="734"/>
    </row>
    <row r="382" spans="1:114" ht="14.1" customHeight="1" x14ac:dyDescent="0.25">
      <c r="A382" s="702">
        <f>ROW()-1</f>
        <v>381</v>
      </c>
      <c r="B382" s="710" t="s">
        <v>467</v>
      </c>
      <c r="C382" s="711" t="str">
        <f>HYPERLINK(E382,"OP")</f>
        <v>OP</v>
      </c>
      <c r="D382" s="711" t="str">
        <f>HYPERLINK(F382,"Prj")</f>
        <v>Prj</v>
      </c>
      <c r="E382" s="704" t="s">
        <v>6322</v>
      </c>
      <c r="F382" s="415" t="s">
        <v>6323</v>
      </c>
      <c r="G382" s="414" t="s">
        <v>33</v>
      </c>
      <c r="H382" s="414" t="s">
        <v>33</v>
      </c>
      <c r="I382" s="694" t="s">
        <v>33</v>
      </c>
      <c r="J382" s="686" t="s">
        <v>537</v>
      </c>
      <c r="K382" s="199" t="s">
        <v>33</v>
      </c>
      <c r="L382" s="693" t="s">
        <v>153</v>
      </c>
      <c r="M382" s="734" t="s">
        <v>601</v>
      </c>
      <c r="N382" s="693" t="s">
        <v>18</v>
      </c>
      <c r="O382" s="693" t="s">
        <v>54</v>
      </c>
      <c r="P382" s="1080" t="s">
        <v>1419</v>
      </c>
      <c r="Q382" s="1074" t="s">
        <v>33</v>
      </c>
      <c r="R382" s="698" t="s">
        <v>33</v>
      </c>
      <c r="S382" s="907" t="s">
        <v>3586</v>
      </c>
      <c r="T382" s="908" t="s">
        <v>3716</v>
      </c>
      <c r="U382" s="905" t="s">
        <v>13707</v>
      </c>
      <c r="V382" s="905" t="s">
        <v>612</v>
      </c>
      <c r="W382" s="1068" t="s">
        <v>1773</v>
      </c>
      <c r="X382" s="1064">
        <v>37378</v>
      </c>
      <c r="Y382" s="1066">
        <v>37756</v>
      </c>
      <c r="Z382" s="1046">
        <v>2003</v>
      </c>
      <c r="AA382" s="1064">
        <v>37861</v>
      </c>
      <c r="AB382" s="1065">
        <v>39813</v>
      </c>
      <c r="AC382" s="1066">
        <v>41639</v>
      </c>
      <c r="AD382" s="638">
        <v>0</v>
      </c>
      <c r="AE382" s="639">
        <v>7.7750000000000004</v>
      </c>
      <c r="AF382" s="744">
        <v>0</v>
      </c>
      <c r="AG382" s="690">
        <v>7.7750000000000004</v>
      </c>
      <c r="AH382" s="747">
        <v>2.4350000000000001</v>
      </c>
      <c r="AI382" s="744">
        <v>0</v>
      </c>
      <c r="AJ382" s="1099">
        <v>5.2173429000000002</v>
      </c>
      <c r="AK382" s="1100">
        <v>6.3364178999999998</v>
      </c>
      <c r="AL382" s="646"/>
      <c r="AM382" s="647" t="s">
        <v>2906</v>
      </c>
      <c r="AN382" s="647" t="s">
        <v>2907</v>
      </c>
      <c r="AO382" s="647"/>
      <c r="AP382" s="647"/>
      <c r="AQ382" s="648"/>
      <c r="AR382" s="779" t="s">
        <v>2626</v>
      </c>
      <c r="AS382" s="649">
        <f>AT382+AU382</f>
        <v>1.9000000000000001</v>
      </c>
      <c r="AT382" s="649">
        <v>0.8</v>
      </c>
      <c r="AU382" s="650">
        <v>1.1000000000000001</v>
      </c>
      <c r="AV382" s="686" t="s">
        <v>2921</v>
      </c>
      <c r="AW382" s="686" t="s">
        <v>1804</v>
      </c>
      <c r="AX382" s="686" t="s">
        <v>2074</v>
      </c>
      <c r="AY382" s="820">
        <v>41646</v>
      </c>
      <c r="AZ382" s="721" t="s">
        <v>45</v>
      </c>
      <c r="BA382" s="721" t="s">
        <v>45</v>
      </c>
      <c r="BB382" s="625" t="s">
        <v>45</v>
      </c>
      <c r="BC382" s="626" t="s">
        <v>45</v>
      </c>
      <c r="BD382" s="633" t="s">
        <v>45</v>
      </c>
      <c r="BE382" s="834" t="s">
        <v>112</v>
      </c>
      <c r="BF382" s="835" t="s">
        <v>112</v>
      </c>
      <c r="BG382" s="836" t="s">
        <v>112</v>
      </c>
      <c r="BH382" s="905" t="s">
        <v>4485</v>
      </c>
      <c r="BI382" s="903" t="s">
        <v>10472</v>
      </c>
      <c r="BJ382" s="905" t="s">
        <v>0</v>
      </c>
      <c r="BK382" s="903" t="s">
        <v>0</v>
      </c>
      <c r="BL382" s="905" t="s">
        <v>0</v>
      </c>
      <c r="BM382" s="903" t="s">
        <v>0</v>
      </c>
      <c r="BN382" s="905" t="s">
        <v>0</v>
      </c>
      <c r="BO382" s="903" t="s">
        <v>0</v>
      </c>
      <c r="BP382" s="905" t="s">
        <v>0</v>
      </c>
      <c r="BQ382" s="903" t="s">
        <v>0</v>
      </c>
      <c r="BR382" s="909">
        <v>25</v>
      </c>
      <c r="BS382" s="903" t="s">
        <v>4489</v>
      </c>
      <c r="BT382" s="909">
        <v>27</v>
      </c>
      <c r="BU382" s="903" t="s">
        <v>4490</v>
      </c>
      <c r="BV382" s="909">
        <v>29</v>
      </c>
      <c r="BW382" s="903" t="s">
        <v>4497</v>
      </c>
      <c r="BX382" s="909">
        <v>30</v>
      </c>
      <c r="BY382" s="903" t="s">
        <v>4501</v>
      </c>
      <c r="BZ382" s="909">
        <v>53</v>
      </c>
      <c r="CA382" s="903" t="s">
        <v>4528</v>
      </c>
      <c r="CB382" s="340">
        <v>50</v>
      </c>
      <c r="CC382" s="249">
        <f>IF(ISBLANK(AL382),0,1)</f>
        <v>0</v>
      </c>
      <c r="CD382" s="414">
        <f>IF(ISBLANK(AM382),0,1)</f>
        <v>1</v>
      </c>
      <c r="CE382" s="414">
        <f>IF(ISBLANK(AN382),0,1)</f>
        <v>1</v>
      </c>
      <c r="CF382" s="414">
        <f>IF(ISBLANK(AO382),0,1)</f>
        <v>0</v>
      </c>
      <c r="CG382" s="414">
        <f>IF(ISBLANK(AP382),0,1)</f>
        <v>0</v>
      </c>
      <c r="CH382" s="436">
        <f>IF(ISBLANK(AQ382),0,1)</f>
        <v>0</v>
      </c>
      <c r="CI382" s="435">
        <f>IF($W382="Dropped","-",DAYS360(X382,Y382,TRUE)/360)</f>
        <v>1.0361111111111112</v>
      </c>
      <c r="CJ382" s="416">
        <f>IF(OR($W382="Pipeline",$W382="Dropped"),"-",IF(OR($AA382="-",$AA382="n/a"),"-",DAYS360(Y382,AA382,TRUE)/360))</f>
        <v>0.28611111111111109</v>
      </c>
      <c r="CK382" s="416">
        <f>IF(OR($W382="Pipeline",$W382="Dropped"),"-",IF($AC382="-","-",IF(OR($AA382="-",$AA382="n/a"),DAYS360(Y382,AC382,TRUE)/360,DAYS360(AA382,AC382,TRUE)/360)))</f>
        <v>10.338888888888889</v>
      </c>
      <c r="CL382" s="416">
        <f>IF(OR($W382="Pipeline",$W382="Dropped"),"-",IF($AC382="-","-",DAYS360(X382,AC382,TRUE)/360))</f>
        <v>11.661111111111111</v>
      </c>
      <c r="CM382" s="437">
        <f>IF(OR($W382="Pipeline",$W382="Dropped"),"-",IF($AC382="-","-",DAYS360(AB382,AC382,TRUE)/360))</f>
        <v>5</v>
      </c>
      <c r="CN382" s="344">
        <f>IF(W382="Closed",IF(AC382="-","-",YEAR(AC382)),"-")</f>
        <v>2013</v>
      </c>
      <c r="CO382" s="344" t="str">
        <f>IF(W382="Closed",IF(OR(BE382="S",BE382="MS",BE382="HS"),"S",IF(OR(BE382="U",BE382="MU",BE382="HU"),"U",IF(OR(BE382="NA",BE382="NR",BE382="NV",BE382="?",BE382="#"),"NR","-"))),"-")</f>
        <v>U</v>
      </c>
      <c r="CP382" s="249">
        <v>11</v>
      </c>
      <c r="CQ382" s="414">
        <v>28</v>
      </c>
      <c r="CR382" s="414">
        <v>3</v>
      </c>
      <c r="CS382" s="414">
        <v>4</v>
      </c>
      <c r="CT382" s="414">
        <v>0</v>
      </c>
      <c r="CU382" s="436">
        <v>0</v>
      </c>
      <c r="CV382" s="432" t="str">
        <f>IF(OR(DC382="-",DC382="",DC382="n/a"),"-",HYPERLINK(DC382,"PAD"))</f>
        <v>PAD</v>
      </c>
      <c r="CW382" s="417" t="str">
        <f>IF(OR(DD382="-",DD382="",DD382="n/a"),"-",HYPERLINK(DD382,"ICR"))</f>
        <v>ICR</v>
      </c>
      <c r="CX382" s="438" t="str">
        <f>IF(OR(DE382="-",DE382="",DE382="n/a"),"-",HYPERLINK(DE382,"IEG"))</f>
        <v>IEG</v>
      </c>
      <c r="CY382" s="687" t="str">
        <f>IF(OR(DF382="-",DF382="",DF382="n/a"),"-",HYPERLINK(DF382,"PPAR"))</f>
        <v>-</v>
      </c>
      <c r="CZ382" s="665" t="str">
        <f>IF(OR(DG382="-",DG382="",DG382="n/a"),"-",HYPERLINK(DG382,"PCR"))</f>
        <v>-</v>
      </c>
      <c r="DA382" s="665" t="str">
        <f>IF(OR(DH382="-",DH382="",DH382="n/a"),"-",HYPERLINK(DH382,"PP"))</f>
        <v>PP</v>
      </c>
      <c r="DB382" s="688" t="str">
        <f>IF(OR(DI382="-",DI382="",DI382="n/a"),"-",HYPERLINK(DI382,"TA"))</f>
        <v>-</v>
      </c>
      <c r="DC382" s="897" t="s">
        <v>11605</v>
      </c>
      <c r="DD382" s="897" t="s">
        <v>11606</v>
      </c>
      <c r="DE382" s="897" t="s">
        <v>11607</v>
      </c>
      <c r="DF382" s="897" t="s">
        <v>33</v>
      </c>
      <c r="DG382" s="897" t="s">
        <v>33</v>
      </c>
      <c r="DH382" s="897" t="s">
        <v>13907</v>
      </c>
      <c r="DI382" s="897" t="s">
        <v>33</v>
      </c>
      <c r="DJ382" s="734"/>
    </row>
    <row r="383" spans="1:114" ht="14.1" customHeight="1" x14ac:dyDescent="0.25">
      <c r="A383" s="703">
        <f>ROW()-1</f>
        <v>382</v>
      </c>
      <c r="B383" s="710" t="s">
        <v>2338</v>
      </c>
      <c r="C383" s="711" t="str">
        <f>HYPERLINK(E383,"OP")</f>
        <v>OP</v>
      </c>
      <c r="D383" s="711" t="str">
        <f>HYPERLINK(F383,"Prj")</f>
        <v>Prj</v>
      </c>
      <c r="E383" s="704" t="s">
        <v>6324</v>
      </c>
      <c r="F383" s="415" t="s">
        <v>6325</v>
      </c>
      <c r="G383" s="414" t="s">
        <v>33</v>
      </c>
      <c r="H383" s="414" t="s">
        <v>33</v>
      </c>
      <c r="I383" s="694" t="s">
        <v>33</v>
      </c>
      <c r="J383" s="696" t="s">
        <v>1292</v>
      </c>
      <c r="K383" s="199" t="s">
        <v>33</v>
      </c>
      <c r="L383" s="693" t="s">
        <v>124</v>
      </c>
      <c r="M383" s="686" t="s">
        <v>332</v>
      </c>
      <c r="N383" s="693" t="s">
        <v>18</v>
      </c>
      <c r="O383" s="693" t="s">
        <v>30</v>
      </c>
      <c r="P383" s="1080" t="s">
        <v>1761</v>
      </c>
      <c r="Q383" s="1074" t="s">
        <v>33</v>
      </c>
      <c r="R383" s="698" t="s">
        <v>3888</v>
      </c>
      <c r="S383" s="1041" t="s">
        <v>33</v>
      </c>
      <c r="T383" s="908" t="s">
        <v>3717</v>
      </c>
      <c r="U383" s="905" t="s">
        <v>1789</v>
      </c>
      <c r="V383" s="905" t="s">
        <v>1774</v>
      </c>
      <c r="W383" s="1068" t="s">
        <v>1773</v>
      </c>
      <c r="X383" s="1064">
        <v>37173</v>
      </c>
      <c r="Y383" s="1066">
        <v>38524</v>
      </c>
      <c r="Z383" s="1046">
        <v>2005</v>
      </c>
      <c r="AA383" s="1064">
        <v>38701</v>
      </c>
      <c r="AB383" s="1065">
        <v>40543</v>
      </c>
      <c r="AC383" s="1066">
        <v>40724</v>
      </c>
      <c r="AD383" s="638">
        <v>100</v>
      </c>
      <c r="AE383" s="639">
        <v>0</v>
      </c>
      <c r="AF383" s="744">
        <v>0</v>
      </c>
      <c r="AG383" s="690">
        <v>100</v>
      </c>
      <c r="AH383" s="747">
        <v>42.6</v>
      </c>
      <c r="AI383" s="744">
        <v>0</v>
      </c>
      <c r="AJ383" s="1099">
        <v>100</v>
      </c>
      <c r="AK383" s="1100">
        <v>99.717491150000001</v>
      </c>
      <c r="AL383" s="646">
        <v>32</v>
      </c>
      <c r="AM383" s="647"/>
      <c r="AN383" s="647"/>
      <c r="AO383" s="647"/>
      <c r="AP383" s="647"/>
      <c r="AQ383" s="648"/>
      <c r="AR383" s="779" t="s">
        <v>4309</v>
      </c>
      <c r="AS383" s="781">
        <f>AT383+AU383</f>
        <v>7.7</v>
      </c>
      <c r="AT383" s="649">
        <v>7.7</v>
      </c>
      <c r="AU383" s="650">
        <v>0</v>
      </c>
      <c r="AV383" s="686" t="s">
        <v>4310</v>
      </c>
      <c r="AW383" s="686" t="s">
        <v>3718</v>
      </c>
      <c r="AX383" s="686" t="s">
        <v>2721</v>
      </c>
      <c r="AY383" s="819">
        <v>40640</v>
      </c>
      <c r="AZ383" s="721" t="s">
        <v>26</v>
      </c>
      <c r="BA383" s="721" t="s">
        <v>26</v>
      </c>
      <c r="BB383" s="625" t="s">
        <v>26</v>
      </c>
      <c r="BC383" s="626" t="s">
        <v>26</v>
      </c>
      <c r="BD383" s="633" t="s">
        <v>26</v>
      </c>
      <c r="BE383" s="625" t="s">
        <v>26</v>
      </c>
      <c r="BF383" s="626" t="s">
        <v>26</v>
      </c>
      <c r="BG383" s="633" t="s">
        <v>22</v>
      </c>
      <c r="BH383" s="905" t="s">
        <v>4580</v>
      </c>
      <c r="BI383" s="903" t="s">
        <v>10478</v>
      </c>
      <c r="BJ383" s="905" t="s">
        <v>1374</v>
      </c>
      <c r="BK383" s="903" t="s">
        <v>4581</v>
      </c>
      <c r="BL383" s="905" t="s">
        <v>4525</v>
      </c>
      <c r="BM383" s="903" t="s">
        <v>10476</v>
      </c>
      <c r="BN383" s="905" t="s">
        <v>4568</v>
      </c>
      <c r="BO383" s="903" t="s">
        <v>10484</v>
      </c>
      <c r="BP383" s="905" t="s">
        <v>4518</v>
      </c>
      <c r="BQ383" s="903" t="s">
        <v>10475</v>
      </c>
      <c r="BR383" s="909">
        <v>57</v>
      </c>
      <c r="BS383" s="903" t="s">
        <v>4527</v>
      </c>
      <c r="BT383" s="909">
        <v>78</v>
      </c>
      <c r="BU383" s="903" t="s">
        <v>4511</v>
      </c>
      <c r="BV383" s="909">
        <v>79</v>
      </c>
      <c r="BW383" s="903" t="s">
        <v>4582</v>
      </c>
      <c r="BX383" s="909">
        <v>60</v>
      </c>
      <c r="BY383" s="903" t="s">
        <v>4531</v>
      </c>
      <c r="BZ383" s="909">
        <v>65</v>
      </c>
      <c r="CA383" s="903" t="s">
        <v>4509</v>
      </c>
      <c r="CB383" s="340">
        <v>50</v>
      </c>
      <c r="CC383" s="249">
        <f>IF(ISBLANK(AL383),0,1)</f>
        <v>1</v>
      </c>
      <c r="CD383" s="414">
        <f>IF(ISBLANK(AM383),0,1)</f>
        <v>0</v>
      </c>
      <c r="CE383" s="414">
        <f>IF(ISBLANK(AN383),0,1)</f>
        <v>0</v>
      </c>
      <c r="CF383" s="414">
        <f>IF(ISBLANK(AO383),0,1)</f>
        <v>0</v>
      </c>
      <c r="CG383" s="414">
        <f>IF(ISBLANK(AP383),0,1)</f>
        <v>0</v>
      </c>
      <c r="CH383" s="436">
        <f>IF(ISBLANK(AQ383),0,1)</f>
        <v>0</v>
      </c>
      <c r="CI383" s="435">
        <f>IF($W383="Dropped","-",DAYS360(X383,Y383,TRUE)/360)</f>
        <v>3.7</v>
      </c>
      <c r="CJ383" s="416">
        <f>IF(OR($W383="Pipeline",$W383="Dropped"),"-",IF(OR($AA383="-",$AA383="n/a"),"-",DAYS360(Y383,AA383,TRUE)/360))</f>
        <v>0.48333333333333334</v>
      </c>
      <c r="CK383" s="416">
        <f>IF(OR($W383="Pipeline",$W383="Dropped"),"-",IF($AC383="-","-",IF(OR($AA383="-",$AA383="n/a"),DAYS360(Y383,AC383,TRUE)/360,DAYS360(AA383,AC383,TRUE)/360)))</f>
        <v>5.541666666666667</v>
      </c>
      <c r="CL383" s="416">
        <f>IF(OR($W383="Pipeline",$W383="Dropped"),"-",IF($AC383="-","-",DAYS360(X383,AC383,TRUE)/360))</f>
        <v>9.7249999999999996</v>
      </c>
      <c r="CM383" s="437">
        <f>IF(OR($W383="Pipeline",$W383="Dropped"),"-",IF($AC383="-","-",DAYS360(AB383,AC383,TRUE)/360))</f>
        <v>0.5</v>
      </c>
      <c r="CN383" s="344">
        <f>IF(W383="Closed",IF(AC383="-","-",YEAR(AC383)),"-")</f>
        <v>2011</v>
      </c>
      <c r="CO383" s="344" t="str">
        <f>IF(W383="Closed",IF(OR(BE383="S",BE383="MS",BE383="HS"),"S",IF(OR(BE383="U",BE383="MU",BE383="HU"),"U",IF(OR(BE383="NA",BE383="NR",BE383="NV",BE383="?",BE383="#"),"NR","-"))),"-")</f>
        <v>S</v>
      </c>
      <c r="CP383" s="249">
        <v>0</v>
      </c>
      <c r="CQ383" s="414">
        <v>0</v>
      </c>
      <c r="CR383" s="414">
        <v>1</v>
      </c>
      <c r="CS383" s="414">
        <v>0</v>
      </c>
      <c r="CT383" s="414">
        <v>0</v>
      </c>
      <c r="CU383" s="436">
        <v>0</v>
      </c>
      <c r="CV383" s="432" t="str">
        <f>IF(OR(DC383="-",DC383="",DC383="n/a"),"-",HYPERLINK(DC383,"PAD"))</f>
        <v>PAD</v>
      </c>
      <c r="CW383" s="417" t="str">
        <f>IF(OR(DD383="-",DD383="",DD383="n/a"),"-",HYPERLINK(DD383,"ICR"))</f>
        <v>ICR</v>
      </c>
      <c r="CX383" s="438" t="str">
        <f>IF(OR(DE383="-",DE383="",DE383="n/a"),"-",HYPERLINK(DE383,"IEG"))</f>
        <v>IEG</v>
      </c>
      <c r="CY383" s="687" t="str">
        <f>IF(OR(DF383="-",DF383="",DF383="n/a"),"-",HYPERLINK(DF383,"PPAR"))</f>
        <v>-</v>
      </c>
      <c r="CZ383" s="665" t="str">
        <f>IF(OR(DG383="-",DG383="",DG383="n/a"),"-",HYPERLINK(DG383,"PCR"))</f>
        <v>-</v>
      </c>
      <c r="DA383" s="665" t="str">
        <f>IF(OR(DH383="-",DH383="",DH383="n/a"),"-",HYPERLINK(DH383,"PP"))</f>
        <v>-</v>
      </c>
      <c r="DB383" s="688" t="str">
        <f>IF(OR(DI383="-",DI383="",DI383="n/a"),"-",HYPERLINK(DI383,"TA"))</f>
        <v>-</v>
      </c>
      <c r="DC383" s="897" t="s">
        <v>11608</v>
      </c>
      <c r="DD383" s="897" t="s">
        <v>11609</v>
      </c>
      <c r="DE383" s="897" t="s">
        <v>11610</v>
      </c>
      <c r="DF383" s="897" t="s">
        <v>33</v>
      </c>
      <c r="DG383" s="897" t="s">
        <v>33</v>
      </c>
      <c r="DH383" s="897" t="s">
        <v>33</v>
      </c>
      <c r="DI383" s="897" t="s">
        <v>33</v>
      </c>
      <c r="DJ383" s="734"/>
    </row>
    <row r="384" spans="1:114" ht="14.1" customHeight="1" x14ac:dyDescent="0.25">
      <c r="A384" s="702">
        <f>ROW()-1</f>
        <v>383</v>
      </c>
      <c r="B384" s="712" t="s">
        <v>631</v>
      </c>
      <c r="C384" s="711" t="str">
        <f>HYPERLINK(E384,"OP")</f>
        <v>OP</v>
      </c>
      <c r="D384" s="711" t="str">
        <f>HYPERLINK(F384,"Prj")</f>
        <v>Prj</v>
      </c>
      <c r="E384" s="704" t="s">
        <v>6326</v>
      </c>
      <c r="F384" s="415" t="s">
        <v>6327</v>
      </c>
      <c r="G384" s="414" t="s">
        <v>4406</v>
      </c>
      <c r="H384" s="414" t="s">
        <v>33</v>
      </c>
      <c r="I384" s="694" t="s">
        <v>33</v>
      </c>
      <c r="J384" s="696" t="s">
        <v>632</v>
      </c>
      <c r="K384" s="199" t="s">
        <v>33</v>
      </c>
      <c r="L384" s="693" t="s">
        <v>16</v>
      </c>
      <c r="M384" s="696" t="s">
        <v>29</v>
      </c>
      <c r="N384" s="732" t="s">
        <v>18</v>
      </c>
      <c r="O384" s="732" t="s">
        <v>30</v>
      </c>
      <c r="P384" s="1080" t="s">
        <v>1741</v>
      </c>
      <c r="Q384" s="1074" t="s">
        <v>33</v>
      </c>
      <c r="R384" s="698" t="s">
        <v>33</v>
      </c>
      <c r="S384" s="907" t="s">
        <v>10291</v>
      </c>
      <c r="T384" s="908" t="s">
        <v>3719</v>
      </c>
      <c r="U384" s="905" t="s">
        <v>584</v>
      </c>
      <c r="V384" s="905" t="s">
        <v>1413</v>
      </c>
      <c r="W384" s="1068" t="s">
        <v>1773</v>
      </c>
      <c r="X384" s="1064">
        <v>37546</v>
      </c>
      <c r="Y384" s="1066">
        <v>37831</v>
      </c>
      <c r="Z384" s="1046">
        <v>2004</v>
      </c>
      <c r="AA384" s="1064">
        <v>37957</v>
      </c>
      <c r="AB384" s="1065">
        <v>40299</v>
      </c>
      <c r="AC384" s="1066">
        <v>41820</v>
      </c>
      <c r="AD384" s="638">
        <v>0</v>
      </c>
      <c r="AE384" s="639">
        <v>120</v>
      </c>
      <c r="AF384" s="744">
        <v>0</v>
      </c>
      <c r="AG384" s="690">
        <v>120</v>
      </c>
      <c r="AH384" s="747">
        <v>3.83</v>
      </c>
      <c r="AI384" s="744">
        <v>0</v>
      </c>
      <c r="AJ384" s="1099">
        <v>180</v>
      </c>
      <c r="AK384" s="1100">
        <v>178.2426351</v>
      </c>
      <c r="AL384" s="646" t="s">
        <v>2712</v>
      </c>
      <c r="AM384" s="647">
        <v>15</v>
      </c>
      <c r="AN384" s="647">
        <v>11</v>
      </c>
      <c r="AO384" s="647"/>
      <c r="AP384" s="647"/>
      <c r="AQ384" s="648">
        <v>18</v>
      </c>
      <c r="AR384" s="779" t="s">
        <v>4395</v>
      </c>
      <c r="AS384" s="649">
        <f>AT384+AU384</f>
        <v>24.8</v>
      </c>
      <c r="AT384" s="649">
        <f>23.2+1.6</f>
        <v>24.8</v>
      </c>
      <c r="AU384" s="650">
        <v>0</v>
      </c>
      <c r="AV384" s="686" t="s">
        <v>4396</v>
      </c>
      <c r="AW384" s="686" t="s">
        <v>1900</v>
      </c>
      <c r="AX384" s="686" t="s">
        <v>2186</v>
      </c>
      <c r="AY384" s="819">
        <v>41819</v>
      </c>
      <c r="AZ384" s="721" t="s">
        <v>22</v>
      </c>
      <c r="BA384" s="721" t="s">
        <v>22</v>
      </c>
      <c r="BB384" s="625" t="s">
        <v>22</v>
      </c>
      <c r="BC384" s="626" t="s">
        <v>22</v>
      </c>
      <c r="BD384" s="633" t="s">
        <v>22</v>
      </c>
      <c r="BE384" s="834" t="s">
        <v>22</v>
      </c>
      <c r="BF384" s="835" t="s">
        <v>22</v>
      </c>
      <c r="BG384" s="836" t="s">
        <v>22</v>
      </c>
      <c r="BH384" s="905" t="s">
        <v>13077</v>
      </c>
      <c r="BI384" s="903" t="s">
        <v>9680</v>
      </c>
      <c r="BJ384" s="905" t="s">
        <v>4494</v>
      </c>
      <c r="BK384" s="903" t="s">
        <v>10485</v>
      </c>
      <c r="BL384" s="905" t="s">
        <v>4536</v>
      </c>
      <c r="BM384" s="903" t="s">
        <v>4537</v>
      </c>
      <c r="BN384" s="905" t="s">
        <v>4657</v>
      </c>
      <c r="BO384" s="903" t="s">
        <v>10493</v>
      </c>
      <c r="BP384" s="905" t="s">
        <v>10067</v>
      </c>
      <c r="BQ384" s="903" t="s">
        <v>9474</v>
      </c>
      <c r="BR384" s="909">
        <v>43</v>
      </c>
      <c r="BS384" s="903" t="s">
        <v>4496</v>
      </c>
      <c r="BT384" s="909">
        <v>40</v>
      </c>
      <c r="BU384" s="903" t="s">
        <v>4563</v>
      </c>
      <c r="BV384" s="909">
        <v>45</v>
      </c>
      <c r="BW384" s="903" t="s">
        <v>4564</v>
      </c>
      <c r="BX384" s="909">
        <v>51</v>
      </c>
      <c r="BY384" s="903" t="s">
        <v>4520</v>
      </c>
      <c r="BZ384" s="905" t="s">
        <v>0</v>
      </c>
      <c r="CA384" s="903" t="s">
        <v>4492</v>
      </c>
      <c r="CB384" s="340">
        <v>100</v>
      </c>
      <c r="CC384" s="249">
        <f>IF(ISBLANK(AL384),0,1)</f>
        <v>1</v>
      </c>
      <c r="CD384" s="414">
        <f>IF(ISBLANK(AM384),0,1)</f>
        <v>1</v>
      </c>
      <c r="CE384" s="414">
        <f>IF(ISBLANK(AN384),0,1)</f>
        <v>1</v>
      </c>
      <c r="CF384" s="414">
        <f>IF(ISBLANK(AO384),0,1)</f>
        <v>0</v>
      </c>
      <c r="CG384" s="414">
        <f>IF(ISBLANK(AP384),0,1)</f>
        <v>0</v>
      </c>
      <c r="CH384" s="436">
        <f>IF(ISBLANK(AQ384),0,1)</f>
        <v>1</v>
      </c>
      <c r="CI384" s="435">
        <f>IF($W384="Dropped","-",DAYS360(X384,Y384,TRUE)/360)</f>
        <v>0.78333333333333333</v>
      </c>
      <c r="CJ384" s="416">
        <f>IF(OR($W384="Pipeline",$W384="Dropped"),"-",IF(OR($AA384="-",$AA384="n/a"),"-",DAYS360(Y384,AA384,TRUE)/360))</f>
        <v>0.34166666666666667</v>
      </c>
      <c r="CK384" s="416">
        <f>IF(OR($W384="Pipeline",$W384="Dropped"),"-",IF($AC384="-","-",IF(OR($AA384="-",$AA384="n/a"),DAYS360(Y384,AC384,TRUE)/360,DAYS360(AA384,AC384,TRUE)/360)))</f>
        <v>10.577777777777778</v>
      </c>
      <c r="CL384" s="416">
        <f>IF(OR($W384="Pipeline",$W384="Dropped"),"-",IF($AC384="-","-",DAYS360(X384,AC384,TRUE)/360))</f>
        <v>11.702777777777778</v>
      </c>
      <c r="CM384" s="437">
        <f>IF(OR($W384="Pipeline",$W384="Dropped"),"-",IF($AC384="-","-",DAYS360(AB384,AC384,TRUE)/360))</f>
        <v>4.1638888888888888</v>
      </c>
      <c r="CN384" s="344">
        <f>IF(W384="Closed",IF(AC384="-","-",YEAR(AC384)),"-")</f>
        <v>2014</v>
      </c>
      <c r="CO384" s="344" t="str">
        <f>IF(W384="Closed",IF(OR(BE384="S",BE384="MS",BE384="HS"),"S",IF(OR(BE384="U",BE384="MU",BE384="HU"),"U",IF(OR(BE384="NA",BE384="NR",BE384="NV",BE384="?",BE384="#"),"NR","-"))),"-")</f>
        <v>S</v>
      </c>
      <c r="CP384" s="249">
        <v>0</v>
      </c>
      <c r="CQ384" s="414">
        <v>0</v>
      </c>
      <c r="CR384" s="414">
        <v>0</v>
      </c>
      <c r="CS384" s="414">
        <v>0</v>
      </c>
      <c r="CT384" s="414">
        <v>0</v>
      </c>
      <c r="CU384" s="436">
        <v>0</v>
      </c>
      <c r="CV384" s="432" t="str">
        <f>IF(OR(DC384="-",DC384="",DC384="n/a"),"-",HYPERLINK(DC384,"PAD"))</f>
        <v>PAD</v>
      </c>
      <c r="CW384" s="417" t="str">
        <f>IF(OR(DD384="-",DD384="",DD384="n/a"),"-",HYPERLINK(DD384,"ICR"))</f>
        <v>ICR</v>
      </c>
      <c r="CX384" s="438" t="str">
        <f>IF(OR(DE384="-",DE384="",DE384="n/a"),"-",HYPERLINK(DE384,"IEG"))</f>
        <v>IEG</v>
      </c>
      <c r="CY384" s="687" t="str">
        <f>IF(OR(DF384="-",DF384="",DF384="n/a"),"-",HYPERLINK(DF384,"PPAR"))</f>
        <v>-</v>
      </c>
      <c r="CZ384" s="665" t="str">
        <f>IF(OR(DG384="-",DG384="",DG384="n/a"),"-",HYPERLINK(DG384,"PCR"))</f>
        <v>-</v>
      </c>
      <c r="DA384" s="665" t="str">
        <f>IF(OR(DH384="-",DH384="",DH384="n/a"),"-",HYPERLINK(DH384,"PP"))</f>
        <v>PP</v>
      </c>
      <c r="DB384" s="688" t="str">
        <f>IF(OR(DI384="-",DI384="",DI384="n/a"),"-",HYPERLINK(DI384,"TA"))</f>
        <v>-</v>
      </c>
      <c r="DC384" s="897" t="s">
        <v>11611</v>
      </c>
      <c r="DD384" s="897" t="s">
        <v>11612</v>
      </c>
      <c r="DE384" s="897" t="s">
        <v>11613</v>
      </c>
      <c r="DF384" s="897" t="s">
        <v>33</v>
      </c>
      <c r="DG384" s="897" t="s">
        <v>33</v>
      </c>
      <c r="DH384" s="897" t="s">
        <v>13908</v>
      </c>
      <c r="DI384" s="897" t="s">
        <v>33</v>
      </c>
      <c r="DJ384" s="734"/>
    </row>
    <row r="385" spans="1:143" ht="14.1" customHeight="1" x14ac:dyDescent="0.25">
      <c r="A385" s="702">
        <f>ROW()-1</f>
        <v>384</v>
      </c>
      <c r="B385" s="713" t="s">
        <v>9424</v>
      </c>
      <c r="C385" s="711" t="str">
        <f>HYPERLINK(E385,"OP")</f>
        <v>OP</v>
      </c>
      <c r="D385" s="711" t="str">
        <f>HYPERLINK(F385,"Prj")</f>
        <v>Prj</v>
      </c>
      <c r="E385" s="705" t="s">
        <v>9764</v>
      </c>
      <c r="F385" s="424" t="s">
        <v>9765</v>
      </c>
      <c r="G385" s="414" t="s">
        <v>33</v>
      </c>
      <c r="H385" s="414" t="s">
        <v>33</v>
      </c>
      <c r="I385" s="694" t="s">
        <v>33</v>
      </c>
      <c r="J385" s="695" t="s">
        <v>144</v>
      </c>
      <c r="K385" s="727" t="s">
        <v>33</v>
      </c>
      <c r="L385" s="735" t="s">
        <v>16</v>
      </c>
      <c r="M385" s="695" t="s">
        <v>58</v>
      </c>
      <c r="N385" s="735" t="s">
        <v>18</v>
      </c>
      <c r="O385" s="735" t="s">
        <v>30</v>
      </c>
      <c r="P385" s="1080" t="s">
        <v>1764</v>
      </c>
      <c r="Q385" s="1074" t="s">
        <v>33</v>
      </c>
      <c r="R385" s="698" t="s">
        <v>33</v>
      </c>
      <c r="S385" s="1041" t="s">
        <v>33</v>
      </c>
      <c r="T385" s="908" t="s">
        <v>9602</v>
      </c>
      <c r="U385" s="905" t="s">
        <v>586</v>
      </c>
      <c r="V385" s="905" t="s">
        <v>1786</v>
      </c>
      <c r="W385" s="1068" t="s">
        <v>1773</v>
      </c>
      <c r="X385" s="1064">
        <v>37180</v>
      </c>
      <c r="Y385" s="1066">
        <v>37833</v>
      </c>
      <c r="Z385" s="1046">
        <v>2004</v>
      </c>
      <c r="AA385" s="1064">
        <v>37907</v>
      </c>
      <c r="AB385" s="1065">
        <v>39813</v>
      </c>
      <c r="AC385" s="1066">
        <v>40724</v>
      </c>
      <c r="AD385" s="638">
        <v>0</v>
      </c>
      <c r="AE385" s="745">
        <v>20.509409300000002</v>
      </c>
      <c r="AF385" s="744">
        <v>0</v>
      </c>
      <c r="AG385" s="690">
        <v>20.509409300000002</v>
      </c>
      <c r="AH385" s="747">
        <v>7.5620430000000001</v>
      </c>
      <c r="AI385" s="744">
        <v>0</v>
      </c>
      <c r="AJ385" s="1103">
        <v>20.5</v>
      </c>
      <c r="AK385" s="1104">
        <v>22.223404200000001</v>
      </c>
      <c r="AL385" s="646"/>
      <c r="AM385" s="647"/>
      <c r="AN385" s="647"/>
      <c r="AO385" s="647"/>
      <c r="AP385" s="647"/>
      <c r="AQ385" s="648">
        <v>18</v>
      </c>
      <c r="AR385" s="778" t="s">
        <v>9946</v>
      </c>
      <c r="AS385" s="649">
        <v>19.3</v>
      </c>
      <c r="AT385" s="649">
        <v>19.3</v>
      </c>
      <c r="AU385" s="650">
        <v>0</v>
      </c>
      <c r="AV385" s="686" t="s">
        <v>9947</v>
      </c>
      <c r="AW385" s="695" t="s">
        <v>4350</v>
      </c>
      <c r="AX385" s="695" t="s">
        <v>9603</v>
      </c>
      <c r="AY385" s="822">
        <v>40902</v>
      </c>
      <c r="AZ385" s="735" t="s">
        <v>22</v>
      </c>
      <c r="BA385" s="735" t="s">
        <v>22</v>
      </c>
      <c r="BB385" s="843" t="s">
        <v>22</v>
      </c>
      <c r="BC385" s="844" t="s">
        <v>22</v>
      </c>
      <c r="BD385" s="845" t="s">
        <v>22</v>
      </c>
      <c r="BE385" s="843" t="s">
        <v>45</v>
      </c>
      <c r="BF385" s="844" t="s">
        <v>45</v>
      </c>
      <c r="BG385" s="845" t="s">
        <v>45</v>
      </c>
      <c r="BH385" s="905" t="s">
        <v>4485</v>
      </c>
      <c r="BI385" s="903" t="s">
        <v>10472</v>
      </c>
      <c r="BJ385" s="905" t="s">
        <v>4525</v>
      </c>
      <c r="BK385" s="903" t="s">
        <v>10476</v>
      </c>
      <c r="BL385" s="905" t="s">
        <v>4580</v>
      </c>
      <c r="BM385" s="903" t="s">
        <v>10478</v>
      </c>
      <c r="BN385" s="905" t="s">
        <v>4493</v>
      </c>
      <c r="BO385" s="903" t="s">
        <v>4705</v>
      </c>
      <c r="BP385" s="905" t="s">
        <v>4487</v>
      </c>
      <c r="BQ385" s="903" t="s">
        <v>4683</v>
      </c>
      <c r="BR385" s="909">
        <v>83</v>
      </c>
      <c r="BS385" s="903" t="s">
        <v>4600</v>
      </c>
      <c r="BT385" s="909">
        <v>36</v>
      </c>
      <c r="BU385" s="903" t="s">
        <v>4565</v>
      </c>
      <c r="BV385" s="909">
        <v>26</v>
      </c>
      <c r="BW385" s="903" t="s">
        <v>4517</v>
      </c>
      <c r="BX385" s="909">
        <v>29</v>
      </c>
      <c r="BY385" s="903" t="s">
        <v>4497</v>
      </c>
      <c r="BZ385" s="909">
        <v>25</v>
      </c>
      <c r="CA385" s="903" t="s">
        <v>4489</v>
      </c>
      <c r="CB385" s="340">
        <v>10</v>
      </c>
      <c r="CC385" s="249">
        <f>IF(ISBLANK(AL385),0,1)</f>
        <v>0</v>
      </c>
      <c r="CD385" s="414">
        <f>IF(ISBLANK(AM385),0,1)</f>
        <v>0</v>
      </c>
      <c r="CE385" s="414">
        <f>IF(ISBLANK(AN385),0,1)</f>
        <v>0</v>
      </c>
      <c r="CF385" s="414">
        <f>IF(ISBLANK(AO385),0,1)</f>
        <v>0</v>
      </c>
      <c r="CG385" s="414">
        <f>IF(ISBLANK(AP385),0,1)</f>
        <v>0</v>
      </c>
      <c r="CH385" s="436">
        <f>IF(ISBLANK(AQ385),0,1)</f>
        <v>1</v>
      </c>
      <c r="CI385" s="435">
        <f>IF($W385="Dropped","-",DAYS360(X385,Y385,TRUE)/360)</f>
        <v>1.788888888888889</v>
      </c>
      <c r="CJ385" s="416">
        <f>IF(OR($W385="Pipeline",$W385="Dropped"),"-",IF(OR($AA385="-",$AA385="n/a"),"-",DAYS360(Y385,AA385,TRUE)/360))</f>
        <v>0.20277777777777778</v>
      </c>
      <c r="CK385" s="416">
        <f>IF(OR($W385="Pipeline",$W385="Dropped"),"-",IF($AC385="-","-",IF(OR($AA385="-",$AA385="n/a"),DAYS360(Y385,AC385,TRUE)/360,DAYS360(AA385,AC385,TRUE)/360)))</f>
        <v>7.7138888888888886</v>
      </c>
      <c r="CL385" s="416">
        <f>IF(OR($W385="Pipeline",$W385="Dropped"),"-",IF($AC385="-","-",DAYS360(X385,AC385,TRUE)/360))</f>
        <v>9.7055555555555557</v>
      </c>
      <c r="CM385" s="437">
        <f>IF(OR($W385="Pipeline",$W385="Dropped"),"-",IF($AC385="-","-",DAYS360(AB385,AC385,TRUE)/360))</f>
        <v>2.5</v>
      </c>
      <c r="CN385" s="344">
        <f>IF(W385="Closed",IF(AC385="-","-",YEAR(AC385)),"-")</f>
        <v>2011</v>
      </c>
      <c r="CO385" s="344" t="str">
        <f>IF(W385="Closed",IF(OR(BE385="S",BE385="MS",BE385="HS"),"S",IF(OR(BE385="U",BE385="MU",BE385="HU"),"U",IF(OR(BE385="NA",BE385="NR",BE385="NV",BE385="?",BE385="#"),"NR","-"))),"-")</f>
        <v>U</v>
      </c>
      <c r="CP385" s="249">
        <v>9</v>
      </c>
      <c r="CQ385" s="414">
        <v>3</v>
      </c>
      <c r="CR385" s="414">
        <v>5</v>
      </c>
      <c r="CS385" s="414">
        <v>5</v>
      </c>
      <c r="CT385" s="414">
        <v>0</v>
      </c>
      <c r="CU385" s="436">
        <v>0</v>
      </c>
      <c r="CV385" s="432" t="str">
        <f>IF(OR(DC385="-",DC385="",DC385="n/a"),"-",HYPERLINK(DC385,"PAD"))</f>
        <v>PAD</v>
      </c>
      <c r="CW385" s="417" t="str">
        <f>IF(OR(DD385="-",DD385="",DD385="n/a"),"-",HYPERLINK(DD385,"ICR"))</f>
        <v>ICR</v>
      </c>
      <c r="CX385" s="438" t="str">
        <f>IF(OR(DE385="-",DE385="",DE385="n/a"),"-",HYPERLINK(DE385,"IEG"))</f>
        <v>IEG</v>
      </c>
      <c r="CY385" s="687" t="str">
        <f>IF(OR(DF385="-",DF385="",DF385="n/a"),"-",HYPERLINK(DF385,"PPAR"))</f>
        <v>PPAR</v>
      </c>
      <c r="CZ385" s="665" t="str">
        <f>IF(OR(DG385="-",DG385="",DG385="n/a"),"-",HYPERLINK(DG385,"PCR"))</f>
        <v>-</v>
      </c>
      <c r="DA385" s="665" t="str">
        <f>IF(OR(DH385="-",DH385="",DH385="n/a"),"-",HYPERLINK(DH385,"PP"))</f>
        <v>PP</v>
      </c>
      <c r="DB385" s="688" t="str">
        <f>IF(OR(DI385="-",DI385="",DI385="n/a"),"-",HYPERLINK(DI385,"TA"))</f>
        <v>-</v>
      </c>
      <c r="DC385" s="897" t="s">
        <v>11614</v>
      </c>
      <c r="DD385" s="897" t="s">
        <v>11615</v>
      </c>
      <c r="DE385" s="897" t="s">
        <v>11616</v>
      </c>
      <c r="DF385" s="897" t="s">
        <v>11617</v>
      </c>
      <c r="DG385" s="897" t="s">
        <v>33</v>
      </c>
      <c r="DH385" s="897" t="s">
        <v>13909</v>
      </c>
      <c r="DI385" s="897" t="s">
        <v>33</v>
      </c>
      <c r="DJ385" s="806"/>
    </row>
    <row r="386" spans="1:143" ht="14.1" customHeight="1" x14ac:dyDescent="0.25">
      <c r="A386" s="703">
        <f>ROW()-1</f>
        <v>385</v>
      </c>
      <c r="B386" s="722" t="s">
        <v>7562</v>
      </c>
      <c r="C386" s="711" t="str">
        <f>HYPERLINK(E386,"OP")</f>
        <v>OP</v>
      </c>
      <c r="D386" s="711" t="str">
        <f>HYPERLINK(F386,"Prj")</f>
        <v>Prj</v>
      </c>
      <c r="E386" s="631" t="s">
        <v>8455</v>
      </c>
      <c r="F386" s="413" t="s">
        <v>8456</v>
      </c>
      <c r="G386" s="414" t="s">
        <v>9465</v>
      </c>
      <c r="H386" s="414" t="s">
        <v>33</v>
      </c>
      <c r="I386" s="694" t="s">
        <v>33</v>
      </c>
      <c r="J386" s="697" t="s">
        <v>7563</v>
      </c>
      <c r="K386" s="727" t="s">
        <v>33</v>
      </c>
      <c r="L386" s="736" t="s">
        <v>245</v>
      </c>
      <c r="M386" s="697" t="s">
        <v>255</v>
      </c>
      <c r="N386" s="736" t="s">
        <v>18</v>
      </c>
      <c r="O386" s="736" t="s">
        <v>30</v>
      </c>
      <c r="P386" s="1080" t="s">
        <v>36</v>
      </c>
      <c r="Q386" s="1074" t="s">
        <v>33</v>
      </c>
      <c r="R386" s="698" t="s">
        <v>3565</v>
      </c>
      <c r="S386" s="907" t="s">
        <v>7754</v>
      </c>
      <c r="T386" s="908" t="s">
        <v>10292</v>
      </c>
      <c r="U386" s="905" t="s">
        <v>731</v>
      </c>
      <c r="V386" s="905" t="s">
        <v>10391</v>
      </c>
      <c r="W386" s="1068" t="s">
        <v>1773</v>
      </c>
      <c r="X386" s="1064">
        <v>37895</v>
      </c>
      <c r="Y386" s="1066">
        <v>38951</v>
      </c>
      <c r="Z386" s="1046">
        <v>2007</v>
      </c>
      <c r="AA386" s="1064">
        <v>39093</v>
      </c>
      <c r="AB386" s="1065">
        <v>40999</v>
      </c>
      <c r="AC386" s="1066">
        <v>42825</v>
      </c>
      <c r="AD386" s="1049">
        <v>0</v>
      </c>
      <c r="AE386" s="746">
        <v>141.83000000000001</v>
      </c>
      <c r="AF386" s="744">
        <v>0</v>
      </c>
      <c r="AG386" s="690">
        <v>141.83000000000001</v>
      </c>
      <c r="AH386" s="747">
        <v>64.650000000000006</v>
      </c>
      <c r="AI386" s="744">
        <v>0.4</v>
      </c>
      <c r="AJ386" s="1101">
        <v>211.63663076</v>
      </c>
      <c r="AK386" s="1102">
        <v>213.28616744000001</v>
      </c>
      <c r="AL386" s="1085"/>
      <c r="AM386" s="632"/>
      <c r="AN386" s="632">
        <v>3</v>
      </c>
      <c r="AO386" s="632"/>
      <c r="AP386" s="632"/>
      <c r="AQ386" s="757"/>
      <c r="AR386" s="778" t="s">
        <v>8975</v>
      </c>
      <c r="AS386" s="784">
        <f>AT386+AU386</f>
        <v>15.16</v>
      </c>
      <c r="AT386" s="784">
        <v>15.16</v>
      </c>
      <c r="AU386" s="785">
        <v>0</v>
      </c>
      <c r="AV386" s="734" t="s">
        <v>8976</v>
      </c>
      <c r="AW386" s="697" t="s">
        <v>3577</v>
      </c>
      <c r="AX386" s="697" t="s">
        <v>7565</v>
      </c>
      <c r="AY386" s="823">
        <v>42660</v>
      </c>
      <c r="AZ386" s="736" t="s">
        <v>26</v>
      </c>
      <c r="BA386" s="736" t="s">
        <v>26</v>
      </c>
      <c r="BB386" s="625" t="s">
        <v>33</v>
      </c>
      <c r="BC386" s="626" t="s">
        <v>33</v>
      </c>
      <c r="BD386" s="633" t="s">
        <v>33</v>
      </c>
      <c r="BE386" s="625" t="s">
        <v>33</v>
      </c>
      <c r="BF386" s="626" t="s">
        <v>33</v>
      </c>
      <c r="BG386" s="633" t="s">
        <v>33</v>
      </c>
      <c r="BH386" s="905" t="s">
        <v>0</v>
      </c>
      <c r="BI386" s="903" t="s">
        <v>0</v>
      </c>
      <c r="BJ386" s="905" t="s">
        <v>0</v>
      </c>
      <c r="BK386" s="903" t="s">
        <v>0</v>
      </c>
      <c r="BL386" s="905" t="s">
        <v>4525</v>
      </c>
      <c r="BM386" s="903" t="s">
        <v>10476</v>
      </c>
      <c r="BN386" s="905" t="s">
        <v>0</v>
      </c>
      <c r="BO386" s="903" t="s">
        <v>0</v>
      </c>
      <c r="BP386" s="905" t="s">
        <v>4712</v>
      </c>
      <c r="BQ386" s="903" t="s">
        <v>10486</v>
      </c>
      <c r="BR386" s="909">
        <v>67</v>
      </c>
      <c r="BS386" s="903" t="s">
        <v>4577</v>
      </c>
      <c r="BT386" s="909">
        <v>63</v>
      </c>
      <c r="BU386" s="903" t="s">
        <v>4512</v>
      </c>
      <c r="BV386" s="909">
        <v>93</v>
      </c>
      <c r="BW386" s="903" t="s">
        <v>4651</v>
      </c>
      <c r="BX386" s="909">
        <v>69</v>
      </c>
      <c r="BY386" s="903" t="s">
        <v>4598</v>
      </c>
      <c r="BZ386" s="909">
        <v>87</v>
      </c>
      <c r="CA386" s="903" t="s">
        <v>4535</v>
      </c>
      <c r="CB386" s="340">
        <v>10</v>
      </c>
      <c r="CC386" s="249">
        <f>IF(ISBLANK(AL386),0,1)</f>
        <v>0</v>
      </c>
      <c r="CD386" s="414">
        <f>IF(ISBLANK(AM386),0,1)</f>
        <v>0</v>
      </c>
      <c r="CE386" s="414">
        <f>IF(ISBLANK(AN386),0,1)</f>
        <v>1</v>
      </c>
      <c r="CF386" s="414">
        <f>IF(ISBLANK(AO386),0,1)</f>
        <v>0</v>
      </c>
      <c r="CG386" s="414">
        <f>IF(ISBLANK(AP386),0,1)</f>
        <v>0</v>
      </c>
      <c r="CH386" s="436">
        <f>IF(ISBLANK(AQ386),0,1)</f>
        <v>0</v>
      </c>
      <c r="CI386" s="435">
        <f>IF($W386="Dropped","-",DAYS360(X386,Y386,TRUE)/360)</f>
        <v>2.8916666666666666</v>
      </c>
      <c r="CJ386" s="416">
        <f>IF(OR($W386="Pipeline",$W386="Dropped"),"-",IF(OR($AA386="-",$AA386="n/a"),"-",DAYS360(Y386,AA386,TRUE)/360))</f>
        <v>0.38611111111111113</v>
      </c>
      <c r="CK386" s="416">
        <f>IF(OR($W386="Pipeline",$W386="Dropped"),"-",IF($AC386="-","-",IF(OR($AA386="-",$AA386="n/a"),DAYS360(Y386,AC386,TRUE)/360,DAYS360(AA386,AC386,TRUE)/360)))</f>
        <v>10.219444444444445</v>
      </c>
      <c r="CL386" s="416">
        <f>IF(OR($W386="Pipeline",$W386="Dropped"),"-",IF($AC386="-","-",DAYS360(X386,AC386,TRUE)/360))</f>
        <v>13.497222222222222</v>
      </c>
      <c r="CM386" s="437">
        <f>IF(OR($W386="Pipeline",$W386="Dropped"),"-",IF($AC386="-","-",DAYS360(AB386,AC386,TRUE)/360))</f>
        <v>5</v>
      </c>
      <c r="CN386" s="344">
        <f>IF(W386="Closed",IF(AC386="-","-",YEAR(AC386)),"-")</f>
        <v>2017</v>
      </c>
      <c r="CO386" s="344" t="str">
        <f>IF(W386="Closed",IF(OR(BE386="S",BE386="MS",BE386="HS"),"S",IF(OR(BE386="U",BE386="MU",BE386="HU"),"U",IF(OR(BE386="NA",BE386="NR",BE386="NV",BE386="?",BE386="#"),"NR","-"))),"-")</f>
        <v>-</v>
      </c>
      <c r="CP386" s="249">
        <v>0</v>
      </c>
      <c r="CQ386" s="414">
        <v>4</v>
      </c>
      <c r="CR386" s="414">
        <v>4</v>
      </c>
      <c r="CS386" s="414">
        <v>0</v>
      </c>
      <c r="CT386" s="414">
        <v>1</v>
      </c>
      <c r="CU386" s="436">
        <v>2</v>
      </c>
      <c r="CV386" s="432" t="str">
        <f>IF(OR(DC386="-",DC386="",DC386="n/a"),"-",HYPERLINK(DC386,"PAD"))</f>
        <v>PAD</v>
      </c>
      <c r="CW386" s="417" t="str">
        <f>IF(OR(DD386="-",DD386="",DD386="n/a"),"-",HYPERLINK(DD386,"ICR"))</f>
        <v>-</v>
      </c>
      <c r="CX386" s="438" t="str">
        <f>IF(OR(DE386="-",DE386="",DE386="n/a"),"-",HYPERLINK(DE386,"IEG"))</f>
        <v>-</v>
      </c>
      <c r="CY386" s="687" t="str">
        <f>IF(OR(DF386="-",DF386="",DF386="n/a"),"-",HYPERLINK(DF386,"PPAR"))</f>
        <v>-</v>
      </c>
      <c r="CZ386" s="665" t="str">
        <f>IF(OR(DG386="-",DG386="",DG386="n/a"),"-",HYPERLINK(DG386,"PCR"))</f>
        <v>-</v>
      </c>
      <c r="DA386" s="665" t="str">
        <f>IF(OR(DH386="-",DH386="",DH386="n/a"),"-",HYPERLINK(DH386,"PP"))</f>
        <v>PP</v>
      </c>
      <c r="DB386" s="688" t="str">
        <f>IF(OR(DI386="-",DI386="",DI386="n/a"),"-",HYPERLINK(DI386,"TA"))</f>
        <v>-</v>
      </c>
      <c r="DC386" s="897" t="s">
        <v>11618</v>
      </c>
      <c r="DD386" s="897" t="s">
        <v>33</v>
      </c>
      <c r="DE386" s="897" t="s">
        <v>33</v>
      </c>
      <c r="DF386" s="897" t="s">
        <v>33</v>
      </c>
      <c r="DG386" s="897" t="s">
        <v>33</v>
      </c>
      <c r="DH386" s="897" t="s">
        <v>13910</v>
      </c>
      <c r="DI386" s="897" t="s">
        <v>33</v>
      </c>
      <c r="DJ386" s="806"/>
    </row>
    <row r="387" spans="1:143" ht="14.1" customHeight="1" x14ac:dyDescent="0.25">
      <c r="A387" s="702">
        <f>ROW()-1</f>
        <v>386</v>
      </c>
      <c r="B387" s="710" t="s">
        <v>5086</v>
      </c>
      <c r="C387" s="711" t="str">
        <f>HYPERLINK(E387,"OP")</f>
        <v>OP</v>
      </c>
      <c r="D387" s="711" t="str">
        <f>HYPERLINK(F387,"Prj")</f>
        <v>Prj</v>
      </c>
      <c r="E387" s="663" t="s">
        <v>7264</v>
      </c>
      <c r="F387" s="422" t="s">
        <v>5902</v>
      </c>
      <c r="G387" s="414" t="s">
        <v>33</v>
      </c>
      <c r="H387" s="414" t="s">
        <v>33</v>
      </c>
      <c r="I387" s="694" t="s">
        <v>33</v>
      </c>
      <c r="J387" s="697" t="s">
        <v>5087</v>
      </c>
      <c r="K387" s="727" t="s">
        <v>33</v>
      </c>
      <c r="L387" s="736" t="s">
        <v>124</v>
      </c>
      <c r="M387" s="697" t="s">
        <v>595</v>
      </c>
      <c r="N387" s="736" t="s">
        <v>18</v>
      </c>
      <c r="O387" s="736" t="s">
        <v>54</v>
      </c>
      <c r="P387" s="1080" t="s">
        <v>1419</v>
      </c>
      <c r="Q387" s="1074" t="s">
        <v>33</v>
      </c>
      <c r="R387" s="698" t="s">
        <v>33</v>
      </c>
      <c r="S387" s="1041" t="s">
        <v>33</v>
      </c>
      <c r="T387" s="908" t="s">
        <v>5088</v>
      </c>
      <c r="U387" s="905" t="s">
        <v>580</v>
      </c>
      <c r="V387" s="905" t="s">
        <v>612</v>
      </c>
      <c r="W387" s="1068" t="s">
        <v>1773</v>
      </c>
      <c r="X387" s="1064">
        <v>36943</v>
      </c>
      <c r="Y387" s="1066">
        <v>37432</v>
      </c>
      <c r="Z387" s="1046">
        <v>2002</v>
      </c>
      <c r="AA387" s="1064">
        <v>37662</v>
      </c>
      <c r="AB387" s="1065">
        <v>38898</v>
      </c>
      <c r="AC387" s="1066">
        <v>39447</v>
      </c>
      <c r="AD387" s="1049">
        <v>0</v>
      </c>
      <c r="AE387" s="746">
        <v>5.5</v>
      </c>
      <c r="AF387" s="744">
        <v>0</v>
      </c>
      <c r="AG387" s="690">
        <v>5.5</v>
      </c>
      <c r="AH387" s="747">
        <v>0.26</v>
      </c>
      <c r="AI387" s="744">
        <v>0</v>
      </c>
      <c r="AJ387" s="1101">
        <v>5.5</v>
      </c>
      <c r="AK387" s="1102">
        <v>1.65685065</v>
      </c>
      <c r="AL387" s="1085"/>
      <c r="AM387" s="632">
        <v>4</v>
      </c>
      <c r="AN387" s="632"/>
      <c r="AO387" s="632"/>
      <c r="AP387" s="632"/>
      <c r="AQ387" s="757"/>
      <c r="AR387" s="783" t="s">
        <v>5742</v>
      </c>
      <c r="AS387" s="784">
        <f>AT387+AU387</f>
        <v>0.82</v>
      </c>
      <c r="AT387" s="784">
        <v>0.82</v>
      </c>
      <c r="AU387" s="785">
        <v>0</v>
      </c>
      <c r="AV387" s="806" t="s">
        <v>1471</v>
      </c>
      <c r="AW387" s="697" t="s">
        <v>5089</v>
      </c>
      <c r="AX387" s="697" t="s">
        <v>5090</v>
      </c>
      <c r="AY387" s="823">
        <v>39186</v>
      </c>
      <c r="AZ387" s="736" t="s">
        <v>112</v>
      </c>
      <c r="BA387" s="736" t="s">
        <v>112</v>
      </c>
      <c r="BB387" s="840" t="s">
        <v>112</v>
      </c>
      <c r="BC387" s="841" t="s">
        <v>22</v>
      </c>
      <c r="BD387" s="842" t="s">
        <v>45</v>
      </c>
      <c r="BE387" s="840" t="s">
        <v>112</v>
      </c>
      <c r="BF387" s="841" t="s">
        <v>112</v>
      </c>
      <c r="BG387" s="842" t="s">
        <v>112</v>
      </c>
      <c r="BH387" s="905" t="s">
        <v>4485</v>
      </c>
      <c r="BI387" s="903" t="s">
        <v>10472</v>
      </c>
      <c r="BJ387" s="905" t="s">
        <v>4525</v>
      </c>
      <c r="BK387" s="903" t="s">
        <v>10476</v>
      </c>
      <c r="BL387" s="905" t="s">
        <v>0</v>
      </c>
      <c r="BM387" s="903" t="s">
        <v>0</v>
      </c>
      <c r="BN387" s="905" t="s">
        <v>0</v>
      </c>
      <c r="BO387" s="903" t="s">
        <v>0</v>
      </c>
      <c r="BP387" s="905" t="s">
        <v>0</v>
      </c>
      <c r="BQ387" s="903" t="s">
        <v>0</v>
      </c>
      <c r="BR387" s="909">
        <v>30</v>
      </c>
      <c r="BS387" s="903" t="s">
        <v>4501</v>
      </c>
      <c r="BT387" s="909">
        <v>25</v>
      </c>
      <c r="BU387" s="903" t="s">
        <v>4489</v>
      </c>
      <c r="BV387" s="909">
        <v>27</v>
      </c>
      <c r="BW387" s="903" t="s">
        <v>4490</v>
      </c>
      <c r="BX387" s="905" t="s">
        <v>0</v>
      </c>
      <c r="BY387" s="903" t="s">
        <v>4492</v>
      </c>
      <c r="BZ387" s="905" t="s">
        <v>0</v>
      </c>
      <c r="CA387" s="903" t="s">
        <v>4492</v>
      </c>
      <c r="CB387" s="340">
        <v>10</v>
      </c>
      <c r="CC387" s="249">
        <f>IF(ISBLANK(AL387),0,1)</f>
        <v>0</v>
      </c>
      <c r="CD387" s="414">
        <f>IF(ISBLANK(AM387),0,1)</f>
        <v>1</v>
      </c>
      <c r="CE387" s="414">
        <f>IF(ISBLANK(AN387),0,1)</f>
        <v>0</v>
      </c>
      <c r="CF387" s="414">
        <f>IF(ISBLANK(AO387),0,1)</f>
        <v>0</v>
      </c>
      <c r="CG387" s="414">
        <f>IF(ISBLANK(AP387),0,1)</f>
        <v>0</v>
      </c>
      <c r="CH387" s="436">
        <f>IF(ISBLANK(AQ387),0,1)</f>
        <v>0</v>
      </c>
      <c r="CI387" s="435">
        <f>IF($W387="Dropped","-",DAYS360(X387,Y387,TRUE)/360)</f>
        <v>1.3444444444444446</v>
      </c>
      <c r="CJ387" s="416">
        <f>IF(OR($W387="Pipeline",$W387="Dropped"),"-",IF(OR($AA387="-",$AA387="n/a"),"-",DAYS360(Y387,AA387,TRUE)/360))</f>
        <v>0.625</v>
      </c>
      <c r="CK387" s="416">
        <f>IF(OR($W387="Pipeline",$W387="Dropped"),"-",IF($AC387="-","-",IF(OR($AA387="-",$AA387="n/a"),DAYS360(Y387,AC387,TRUE)/360,DAYS360(AA387,AC387,TRUE)/360)))</f>
        <v>4.8888888888888893</v>
      </c>
      <c r="CL387" s="416">
        <f>IF(OR($W387="Pipeline",$W387="Dropped"),"-",IF($AC387="-","-",DAYS360(X387,AC387,TRUE)/360))</f>
        <v>6.8583333333333334</v>
      </c>
      <c r="CM387" s="437">
        <f>IF(OR($W387="Pipeline",$W387="Dropped"),"-",IF($AC387="-","-",DAYS360(AB387,AC387,TRUE)/360))</f>
        <v>1.5</v>
      </c>
      <c r="CN387" s="344">
        <f>IF(W387="Closed",IF(AC387="-","-",YEAR(AC387)),"-")</f>
        <v>2007</v>
      </c>
      <c r="CO387" s="344" t="str">
        <f>IF(W387="Closed",IF(OR(BE387="S",BE387="MS",BE387="HS"),"S",IF(OR(BE387="U",BE387="MU",BE387="HU"),"U",IF(OR(BE387="NA",BE387="NR",BE387="NV",BE387="?",BE387="#"),"NR","-"))),"-")</f>
        <v>U</v>
      </c>
      <c r="CP387" s="249">
        <v>6</v>
      </c>
      <c r="CQ387" s="414">
        <v>9</v>
      </c>
      <c r="CR387" s="414">
        <v>1</v>
      </c>
      <c r="CS387" s="414">
        <v>3</v>
      </c>
      <c r="CT387" s="414">
        <v>0</v>
      </c>
      <c r="CU387" s="436">
        <v>0</v>
      </c>
      <c r="CV387" s="432" t="str">
        <f>IF(OR(DC387="-",DC387="",DC387="n/a"),"-",HYPERLINK(DC387,"PAD"))</f>
        <v>PAD</v>
      </c>
      <c r="CW387" s="417" t="str">
        <f>IF(OR(DD387="-",DD387="",DD387="n/a"),"-",HYPERLINK(DD387,"ICR"))</f>
        <v>ICR</v>
      </c>
      <c r="CX387" s="438" t="str">
        <f>IF(OR(DE387="-",DE387="",DE387="n/a"),"-",HYPERLINK(DE387,"IEG"))</f>
        <v>IEG</v>
      </c>
      <c r="CY387" s="687" t="str">
        <f>IF(OR(DF387="-",DF387="",DF387="n/a"),"-",HYPERLINK(DF387,"PPAR"))</f>
        <v>-</v>
      </c>
      <c r="CZ387" s="665" t="str">
        <f>IF(OR(DG387="-",DG387="",DG387="n/a"),"-",HYPERLINK(DG387,"PCR"))</f>
        <v>-</v>
      </c>
      <c r="DA387" s="665" t="str">
        <f>IF(OR(DH387="-",DH387="",DH387="n/a"),"-",HYPERLINK(DH387,"PP"))</f>
        <v>-</v>
      </c>
      <c r="DB387" s="688" t="str">
        <f>IF(OR(DI387="-",DI387="",DI387="n/a"),"-",HYPERLINK(DI387,"TA"))</f>
        <v>-</v>
      </c>
      <c r="DC387" s="897" t="s">
        <v>11619</v>
      </c>
      <c r="DD387" s="897" t="s">
        <v>11620</v>
      </c>
      <c r="DE387" s="897" t="s">
        <v>11621</v>
      </c>
      <c r="DF387" s="897" t="s">
        <v>33</v>
      </c>
      <c r="DG387" s="897" t="s">
        <v>33</v>
      </c>
      <c r="DH387" s="897" t="s">
        <v>33</v>
      </c>
      <c r="DI387" s="897" t="s">
        <v>33</v>
      </c>
      <c r="DJ387" s="734"/>
    </row>
    <row r="388" spans="1:143" ht="14.1" customHeight="1" x14ac:dyDescent="0.25">
      <c r="A388" s="702">
        <f>ROW()-1</f>
        <v>387</v>
      </c>
      <c r="B388" s="710" t="s">
        <v>5091</v>
      </c>
      <c r="C388" s="711" t="str">
        <f>HYPERLINK(E388,"OP")</f>
        <v>OP</v>
      </c>
      <c r="D388" s="711" t="str">
        <f>HYPERLINK(F388,"Prj")</f>
        <v>Prj</v>
      </c>
      <c r="E388" s="663" t="s">
        <v>7265</v>
      </c>
      <c r="F388" s="422" t="s">
        <v>5903</v>
      </c>
      <c r="G388" s="414" t="s">
        <v>33</v>
      </c>
      <c r="H388" s="414" t="s">
        <v>33</v>
      </c>
      <c r="I388" s="694" t="s">
        <v>33</v>
      </c>
      <c r="J388" s="697" t="s">
        <v>5092</v>
      </c>
      <c r="K388" s="727" t="s">
        <v>33</v>
      </c>
      <c r="L388" s="736" t="s">
        <v>153</v>
      </c>
      <c r="M388" s="697" t="s">
        <v>912</v>
      </c>
      <c r="N388" s="736" t="s">
        <v>1386</v>
      </c>
      <c r="O388" s="736" t="s">
        <v>49</v>
      </c>
      <c r="P388" s="1080" t="s">
        <v>1419</v>
      </c>
      <c r="Q388" s="1074" t="s">
        <v>33</v>
      </c>
      <c r="R388" s="698" t="s">
        <v>33</v>
      </c>
      <c r="S388" s="1041" t="s">
        <v>33</v>
      </c>
      <c r="T388" s="908" t="s">
        <v>5093</v>
      </c>
      <c r="U388" s="905" t="s">
        <v>13703</v>
      </c>
      <c r="V388" s="905" t="s">
        <v>612</v>
      </c>
      <c r="W388" s="1068" t="s">
        <v>1773</v>
      </c>
      <c r="X388" s="1064">
        <v>36907</v>
      </c>
      <c r="Y388" s="1066">
        <v>36955</v>
      </c>
      <c r="Z388" s="1046">
        <v>2001</v>
      </c>
      <c r="AA388" s="1064">
        <v>37098</v>
      </c>
      <c r="AB388" s="1065">
        <v>37256</v>
      </c>
      <c r="AC388" s="1066">
        <v>37256</v>
      </c>
      <c r="AD388" s="1049">
        <v>0</v>
      </c>
      <c r="AE388" s="746">
        <v>0</v>
      </c>
      <c r="AF388" s="744">
        <v>5</v>
      </c>
      <c r="AG388" s="690">
        <v>5</v>
      </c>
      <c r="AH388" s="747">
        <v>0</v>
      </c>
      <c r="AI388" s="744">
        <v>0</v>
      </c>
      <c r="AJ388" s="1101">
        <v>5</v>
      </c>
      <c r="AK388" s="1102">
        <v>5</v>
      </c>
      <c r="AL388" s="1085"/>
      <c r="AM388" s="632"/>
      <c r="AN388" s="632"/>
      <c r="AO388" s="632"/>
      <c r="AP388" s="632"/>
      <c r="AQ388" s="757">
        <v>11</v>
      </c>
      <c r="AR388" s="783" t="s">
        <v>5748</v>
      </c>
      <c r="AS388" s="784">
        <f>AT388+AU388</f>
        <v>1</v>
      </c>
      <c r="AT388" s="784">
        <v>1</v>
      </c>
      <c r="AU388" s="785">
        <v>0</v>
      </c>
      <c r="AV388" s="806" t="s">
        <v>1358</v>
      </c>
      <c r="AW388" s="697" t="s">
        <v>5094</v>
      </c>
      <c r="AX388" s="697" t="s">
        <v>5094</v>
      </c>
      <c r="AY388" s="823" t="s">
        <v>33</v>
      </c>
      <c r="AZ388" s="736" t="s">
        <v>33</v>
      </c>
      <c r="BA388" s="736" t="s">
        <v>33</v>
      </c>
      <c r="BB388" s="840" t="s">
        <v>26</v>
      </c>
      <c r="BC388" s="841" t="s">
        <v>26</v>
      </c>
      <c r="BD388" s="842" t="s">
        <v>26</v>
      </c>
      <c r="BE388" s="840" t="s">
        <v>26</v>
      </c>
      <c r="BF388" s="841" t="s">
        <v>26</v>
      </c>
      <c r="BG388" s="842" t="s">
        <v>26</v>
      </c>
      <c r="BH388" s="905" t="s">
        <v>4487</v>
      </c>
      <c r="BI388" s="903" t="s">
        <v>4683</v>
      </c>
      <c r="BJ388" s="905" t="s">
        <v>0</v>
      </c>
      <c r="BK388" s="903" t="s">
        <v>0</v>
      </c>
      <c r="BL388" s="905" t="s">
        <v>0</v>
      </c>
      <c r="BM388" s="903" t="s">
        <v>0</v>
      </c>
      <c r="BN388" s="905" t="s">
        <v>0</v>
      </c>
      <c r="BO388" s="903" t="s">
        <v>0</v>
      </c>
      <c r="BP388" s="905" t="s">
        <v>0</v>
      </c>
      <c r="BQ388" s="903" t="s">
        <v>0</v>
      </c>
      <c r="BR388" s="909">
        <v>40</v>
      </c>
      <c r="BS388" s="903" t="s">
        <v>4563</v>
      </c>
      <c r="BT388" s="909">
        <v>33</v>
      </c>
      <c r="BU388" s="903" t="s">
        <v>4498</v>
      </c>
      <c r="BV388" s="909">
        <v>34</v>
      </c>
      <c r="BW388" s="903" t="s">
        <v>4491</v>
      </c>
      <c r="BX388" s="905" t="s">
        <v>0</v>
      </c>
      <c r="BY388" s="903" t="s">
        <v>4492</v>
      </c>
      <c r="BZ388" s="905" t="s">
        <v>0</v>
      </c>
      <c r="CA388" s="903" t="s">
        <v>4492</v>
      </c>
      <c r="CB388" s="340">
        <v>10</v>
      </c>
      <c r="CC388" s="249">
        <f>IF(ISBLANK(AL388),0,1)</f>
        <v>0</v>
      </c>
      <c r="CD388" s="414">
        <f>IF(ISBLANK(AM388),0,1)</f>
        <v>0</v>
      </c>
      <c r="CE388" s="414">
        <f>IF(ISBLANK(AN388),0,1)</f>
        <v>0</v>
      </c>
      <c r="CF388" s="414">
        <f>IF(ISBLANK(AO388),0,1)</f>
        <v>0</v>
      </c>
      <c r="CG388" s="414">
        <f>IF(ISBLANK(AP388),0,1)</f>
        <v>0</v>
      </c>
      <c r="CH388" s="436">
        <f>IF(ISBLANK(AQ388),0,1)</f>
        <v>1</v>
      </c>
      <c r="CI388" s="435">
        <f>IF($W388="Dropped","-",DAYS360(X388,Y388,TRUE)/360)</f>
        <v>0.1361111111111111</v>
      </c>
      <c r="CJ388" s="416">
        <f>IF(OR($W388="Pipeline",$W388="Dropped"),"-",IF(OR($AA388="-",$AA388="n/a"),"-",DAYS360(Y388,AA388,TRUE)/360))</f>
        <v>0.39166666666666666</v>
      </c>
      <c r="CK388" s="416">
        <f>IF(OR($W388="Pipeline",$W388="Dropped"),"-",IF($AC388="-","-",IF(OR($AA388="-",$AA388="n/a"),DAYS360(Y388,AC388,TRUE)/360,DAYS360(AA388,AC388,TRUE)/360)))</f>
        <v>0.42777777777777776</v>
      </c>
      <c r="CL388" s="416">
        <f>IF(OR($W388="Pipeline",$W388="Dropped"),"-",IF($AC388="-","-",DAYS360(X388,AC388,TRUE)/360))</f>
        <v>0.9555555555555556</v>
      </c>
      <c r="CM388" s="437">
        <f>IF(OR($W388="Pipeline",$W388="Dropped"),"-",IF($AC388="-","-",DAYS360(AB388,AC388,TRUE)/360))</f>
        <v>0</v>
      </c>
      <c r="CN388" s="344">
        <f>IF(W388="Closed",IF(AC388="-","-",YEAR(AC388)),"-")</f>
        <v>2001</v>
      </c>
      <c r="CO388" s="344" t="str">
        <f>IF(W388="Closed",IF(OR(BE388="S",BE388="MS",BE388="HS"),"S",IF(OR(BE388="U",BE388="MU",BE388="HU"),"U",IF(OR(BE388="NA",BE388="NR",BE388="NV",BE388="?",BE388="#"),"NR","-"))),"-")</f>
        <v>S</v>
      </c>
      <c r="CP388" s="249">
        <v>0</v>
      </c>
      <c r="CQ388" s="414">
        <v>0</v>
      </c>
      <c r="CR388" s="414">
        <v>0</v>
      </c>
      <c r="CS388" s="414">
        <v>0</v>
      </c>
      <c r="CT388" s="414">
        <v>0</v>
      </c>
      <c r="CU388" s="436">
        <v>2</v>
      </c>
      <c r="CV388" s="432" t="str">
        <f>IF(OR(DC388="-",DC388="",DC388="n/a"),"-",HYPERLINK(DC388,"PAD"))</f>
        <v>-</v>
      </c>
      <c r="CW388" s="417" t="str">
        <f>IF(OR(DD388="-",DD388="",DD388="n/a"),"-",HYPERLINK(DD388,"ICR"))</f>
        <v>ICR</v>
      </c>
      <c r="CX388" s="438" t="str">
        <f>IF(OR(DE388="-",DE388="",DE388="n/a"),"-",HYPERLINK(DE388,"IEG"))</f>
        <v>IEG</v>
      </c>
      <c r="CY388" s="687" t="str">
        <f>IF(OR(DF388="-",DF388="",DF388="n/a"),"-",HYPERLINK(DF388,"PPAR"))</f>
        <v>-</v>
      </c>
      <c r="CZ388" s="665" t="str">
        <f>IF(OR(DG388="-",DG388="",DG388="n/a"),"-",HYPERLINK(DG388,"PCR"))</f>
        <v>-</v>
      </c>
      <c r="DA388" s="665" t="str">
        <f>IF(OR(DH388="-",DH388="",DH388="n/a"),"-",HYPERLINK(DH388,"PP"))</f>
        <v>-</v>
      </c>
      <c r="DB388" s="688" t="str">
        <f>IF(OR(DI388="-",DI388="",DI388="n/a"),"-",HYPERLINK(DI388,"TA"))</f>
        <v>-</v>
      </c>
      <c r="DC388" s="897" t="s">
        <v>33</v>
      </c>
      <c r="DD388" s="897" t="s">
        <v>11622</v>
      </c>
      <c r="DE388" s="897" t="s">
        <v>11623</v>
      </c>
      <c r="DF388" s="897" t="s">
        <v>33</v>
      </c>
      <c r="DG388" s="897" t="s">
        <v>33</v>
      </c>
      <c r="DH388" s="897" t="s">
        <v>33</v>
      </c>
      <c r="DI388" s="897" t="s">
        <v>33</v>
      </c>
      <c r="DJ388" s="734"/>
    </row>
    <row r="389" spans="1:143" ht="14.1" customHeight="1" x14ac:dyDescent="0.25">
      <c r="A389" s="703">
        <f>ROW()-1</f>
        <v>388</v>
      </c>
      <c r="B389" s="710" t="s">
        <v>5095</v>
      </c>
      <c r="C389" s="711" t="str">
        <f>HYPERLINK(E389,"OP")</f>
        <v>OP</v>
      </c>
      <c r="D389" s="711" t="str">
        <f>HYPERLINK(F389,"Prj")</f>
        <v>Prj</v>
      </c>
      <c r="E389" s="663" t="s">
        <v>7266</v>
      </c>
      <c r="F389" s="422" t="s">
        <v>5904</v>
      </c>
      <c r="G389" s="414" t="s">
        <v>33</v>
      </c>
      <c r="H389" s="414" t="s">
        <v>33</v>
      </c>
      <c r="I389" s="694" t="s">
        <v>33</v>
      </c>
      <c r="J389" s="697" t="s">
        <v>5096</v>
      </c>
      <c r="K389" s="727" t="s">
        <v>33</v>
      </c>
      <c r="L389" s="736" t="s">
        <v>153</v>
      </c>
      <c r="M389" s="697" t="s">
        <v>912</v>
      </c>
      <c r="N389" s="736" t="s">
        <v>1386</v>
      </c>
      <c r="O389" s="736" t="s">
        <v>49</v>
      </c>
      <c r="P389" s="1080" t="s">
        <v>1419</v>
      </c>
      <c r="Q389" s="1074" t="s">
        <v>33</v>
      </c>
      <c r="R389" s="698" t="s">
        <v>33</v>
      </c>
      <c r="S389" s="1041" t="s">
        <v>33</v>
      </c>
      <c r="T389" s="908" t="s">
        <v>5097</v>
      </c>
      <c r="U389" s="905" t="s">
        <v>13703</v>
      </c>
      <c r="V389" s="905" t="s">
        <v>612</v>
      </c>
      <c r="W389" s="1068" t="s">
        <v>1773</v>
      </c>
      <c r="X389" s="1064">
        <v>36907</v>
      </c>
      <c r="Y389" s="1066">
        <v>36955</v>
      </c>
      <c r="Z389" s="1046">
        <v>2001</v>
      </c>
      <c r="AA389" s="1064">
        <v>37063</v>
      </c>
      <c r="AB389" s="1065">
        <v>37894</v>
      </c>
      <c r="AC389" s="1066">
        <v>38168</v>
      </c>
      <c r="AD389" s="1049">
        <v>0</v>
      </c>
      <c r="AE389" s="746">
        <v>0</v>
      </c>
      <c r="AF389" s="744">
        <v>3</v>
      </c>
      <c r="AG389" s="690">
        <v>3</v>
      </c>
      <c r="AH389" s="747">
        <v>0</v>
      </c>
      <c r="AI389" s="744">
        <v>0</v>
      </c>
      <c r="AJ389" s="1101">
        <v>3</v>
      </c>
      <c r="AK389" s="1102">
        <v>2.8669181899999998</v>
      </c>
      <c r="AL389" s="1085"/>
      <c r="AM389" s="632"/>
      <c r="AN389" s="632"/>
      <c r="AO389" s="632"/>
      <c r="AP389" s="632"/>
      <c r="AQ389" s="757">
        <v>11</v>
      </c>
      <c r="AR389" s="783" t="s">
        <v>5749</v>
      </c>
      <c r="AS389" s="784">
        <f>AT389+AU389</f>
        <v>1.35</v>
      </c>
      <c r="AT389" s="784">
        <v>1.35</v>
      </c>
      <c r="AU389" s="785">
        <v>0</v>
      </c>
      <c r="AV389" s="806" t="s">
        <v>1358</v>
      </c>
      <c r="AW389" s="697" t="s">
        <v>5094</v>
      </c>
      <c r="AX389" s="697" t="s">
        <v>5094</v>
      </c>
      <c r="AY389" s="823" t="s">
        <v>33</v>
      </c>
      <c r="AZ389" s="736" t="s">
        <v>33</v>
      </c>
      <c r="BA389" s="736" t="s">
        <v>33</v>
      </c>
      <c r="BB389" s="840" t="s">
        <v>26</v>
      </c>
      <c r="BC389" s="841" t="s">
        <v>26</v>
      </c>
      <c r="BD389" s="846" t="s">
        <v>33</v>
      </c>
      <c r="BE389" s="840" t="s">
        <v>26</v>
      </c>
      <c r="BF389" s="841" t="s">
        <v>26</v>
      </c>
      <c r="BG389" s="842" t="s">
        <v>26</v>
      </c>
      <c r="BH389" s="905" t="s">
        <v>4485</v>
      </c>
      <c r="BI389" s="903" t="s">
        <v>10472</v>
      </c>
      <c r="BJ389" s="905" t="s">
        <v>4487</v>
      </c>
      <c r="BK389" s="903" t="s">
        <v>4683</v>
      </c>
      <c r="BL389" s="905" t="s">
        <v>1371</v>
      </c>
      <c r="BM389" s="903" t="s">
        <v>13870</v>
      </c>
      <c r="BN389" s="905" t="s">
        <v>0</v>
      </c>
      <c r="BO389" s="903" t="s">
        <v>0</v>
      </c>
      <c r="BP389" s="905" t="s">
        <v>0</v>
      </c>
      <c r="BQ389" s="903" t="s">
        <v>0</v>
      </c>
      <c r="BR389" s="909">
        <v>40</v>
      </c>
      <c r="BS389" s="903" t="s">
        <v>4563</v>
      </c>
      <c r="BT389" s="909">
        <v>34</v>
      </c>
      <c r="BU389" s="903" t="s">
        <v>4491</v>
      </c>
      <c r="BV389" s="909">
        <v>32</v>
      </c>
      <c r="BW389" s="903" t="s">
        <v>4555</v>
      </c>
      <c r="BX389" s="909">
        <v>42</v>
      </c>
      <c r="BY389" s="903" t="s">
        <v>4529</v>
      </c>
      <c r="BZ389" s="909">
        <v>35</v>
      </c>
      <c r="CA389" s="903" t="s">
        <v>4556</v>
      </c>
      <c r="CB389" s="340">
        <v>10</v>
      </c>
      <c r="CC389" s="249">
        <f>IF(ISBLANK(AL389),0,1)</f>
        <v>0</v>
      </c>
      <c r="CD389" s="414">
        <f>IF(ISBLANK(AM389),0,1)</f>
        <v>0</v>
      </c>
      <c r="CE389" s="414">
        <f>IF(ISBLANK(AN389),0,1)</f>
        <v>0</v>
      </c>
      <c r="CF389" s="414">
        <f>IF(ISBLANK(AO389),0,1)</f>
        <v>0</v>
      </c>
      <c r="CG389" s="414">
        <f>IF(ISBLANK(AP389),0,1)</f>
        <v>0</v>
      </c>
      <c r="CH389" s="436">
        <f>IF(ISBLANK(AQ389),0,1)</f>
        <v>1</v>
      </c>
      <c r="CI389" s="435">
        <f>IF($W389="Dropped","-",DAYS360(X389,Y389,TRUE)/360)</f>
        <v>0.1361111111111111</v>
      </c>
      <c r="CJ389" s="416">
        <f>IF(OR($W389="Pipeline",$W389="Dropped"),"-",IF(OR($AA389="-",$AA389="n/a"),"-",DAYS360(Y389,AA389,TRUE)/360))</f>
        <v>0.29444444444444445</v>
      </c>
      <c r="CK389" s="416">
        <f>IF(OR($W389="Pipeline",$W389="Dropped"),"-",IF($AC389="-","-",IF(OR($AA389="-",$AA389="n/a"),DAYS360(Y389,AC389,TRUE)/360,DAYS360(AA389,AC389,TRUE)/360)))</f>
        <v>3.0249999999999999</v>
      </c>
      <c r="CL389" s="416">
        <f>IF(OR($W389="Pipeline",$W389="Dropped"),"-",IF($AC389="-","-",DAYS360(X389,AC389,TRUE)/360))</f>
        <v>3.4555555555555557</v>
      </c>
      <c r="CM389" s="437">
        <f>IF(OR($W389="Pipeline",$W389="Dropped"),"-",IF($AC389="-","-",DAYS360(AB389,AC389,TRUE)/360))</f>
        <v>0.75</v>
      </c>
      <c r="CN389" s="344">
        <f>IF(W389="Closed",IF(AC389="-","-",YEAR(AC389)),"-")</f>
        <v>2004</v>
      </c>
      <c r="CO389" s="344" t="str">
        <f>IF(W389="Closed",IF(OR(BE389="S",BE389="MS",BE389="HS"),"S",IF(OR(BE389="U",BE389="MU",BE389="HU"),"U",IF(OR(BE389="NA",BE389="NR",BE389="NV",BE389="?",BE389="#"),"NR","-"))),"-")</f>
        <v>S</v>
      </c>
      <c r="CP389" s="249">
        <v>0</v>
      </c>
      <c r="CQ389" s="414">
        <v>2</v>
      </c>
      <c r="CR389" s="414">
        <v>1</v>
      </c>
      <c r="CS389" s="414">
        <v>0</v>
      </c>
      <c r="CT389" s="414">
        <v>0</v>
      </c>
      <c r="CU389" s="436">
        <v>3</v>
      </c>
      <c r="CV389" s="432" t="str">
        <f>IF(OR(DC389="-",DC389="",DC389="n/a"),"-",HYPERLINK(DC389,"PAD"))</f>
        <v>PAD</v>
      </c>
      <c r="CW389" s="417" t="str">
        <f>IF(OR(DD389="-",DD389="",DD389="n/a"),"-",HYPERLINK(DD389,"ICR"))</f>
        <v>ICR</v>
      </c>
      <c r="CX389" s="438" t="str">
        <f>IF(OR(DE389="-",DE389="",DE389="n/a"),"-",HYPERLINK(DE389,"IEG"))</f>
        <v>IEG</v>
      </c>
      <c r="CY389" s="687" t="str">
        <f>IF(OR(DF389="-",DF389="",DF389="n/a"),"-",HYPERLINK(DF389,"PPAR"))</f>
        <v>-</v>
      </c>
      <c r="CZ389" s="665" t="str">
        <f>IF(OR(DG389="-",DG389="",DG389="n/a"),"-",HYPERLINK(DG389,"PCR"))</f>
        <v>-</v>
      </c>
      <c r="DA389" s="665" t="str">
        <f>IF(OR(DH389="-",DH389="",DH389="n/a"),"-",HYPERLINK(DH389,"PP"))</f>
        <v>-</v>
      </c>
      <c r="DB389" s="688" t="str">
        <f>IF(OR(DI389="-",DI389="",DI389="n/a"),"-",HYPERLINK(DI389,"TA"))</f>
        <v>-</v>
      </c>
      <c r="DC389" s="897" t="s">
        <v>11624</v>
      </c>
      <c r="DD389" s="897" t="s">
        <v>11625</v>
      </c>
      <c r="DE389" s="897" t="s">
        <v>11626</v>
      </c>
      <c r="DF389" s="897" t="s">
        <v>33</v>
      </c>
      <c r="DG389" s="897" t="s">
        <v>33</v>
      </c>
      <c r="DH389" s="897" t="s">
        <v>33</v>
      </c>
      <c r="DI389" s="897" t="s">
        <v>33</v>
      </c>
      <c r="DJ389" s="734"/>
    </row>
    <row r="390" spans="1:143" ht="14.1" customHeight="1" x14ac:dyDescent="0.25">
      <c r="A390" s="702">
        <f>ROW()-1</f>
        <v>389</v>
      </c>
      <c r="B390" s="717" t="s">
        <v>954</v>
      </c>
      <c r="C390" s="711" t="str">
        <f>HYPERLINK(E390,"OP")</f>
        <v>OP</v>
      </c>
      <c r="D390" s="711" t="str">
        <f>HYPERLINK(F390,"Prj")</f>
        <v>Prj</v>
      </c>
      <c r="E390" s="704" t="s">
        <v>6328</v>
      </c>
      <c r="F390" s="415" t="s">
        <v>6329</v>
      </c>
      <c r="G390" s="414" t="s">
        <v>33</v>
      </c>
      <c r="H390" s="414" t="s">
        <v>33</v>
      </c>
      <c r="I390" s="694" t="s">
        <v>33</v>
      </c>
      <c r="J390" s="686" t="s">
        <v>955</v>
      </c>
      <c r="K390" s="199" t="s">
        <v>33</v>
      </c>
      <c r="L390" s="693" t="s">
        <v>16</v>
      </c>
      <c r="M390" s="696" t="s">
        <v>276</v>
      </c>
      <c r="N390" s="732" t="s">
        <v>18</v>
      </c>
      <c r="O390" s="732" t="s">
        <v>71</v>
      </c>
      <c r="P390" s="1080" t="s">
        <v>1763</v>
      </c>
      <c r="Q390" s="1074" t="s">
        <v>33</v>
      </c>
      <c r="R390" s="698" t="s">
        <v>3888</v>
      </c>
      <c r="S390" s="907" t="s">
        <v>3637</v>
      </c>
      <c r="T390" s="908" t="s">
        <v>3720</v>
      </c>
      <c r="U390" s="905" t="s">
        <v>581</v>
      </c>
      <c r="V390" s="905" t="s">
        <v>10382</v>
      </c>
      <c r="W390" s="1068" t="s">
        <v>1773</v>
      </c>
      <c r="X390" s="1064">
        <v>37005</v>
      </c>
      <c r="Y390" s="1066">
        <v>37189</v>
      </c>
      <c r="Z390" s="1046">
        <v>2002</v>
      </c>
      <c r="AA390" s="1064">
        <v>37315</v>
      </c>
      <c r="AB390" s="1065">
        <v>38868</v>
      </c>
      <c r="AC390" s="1066">
        <v>40268</v>
      </c>
      <c r="AD390" s="638">
        <v>0</v>
      </c>
      <c r="AE390" s="639">
        <v>49.198999999999998</v>
      </c>
      <c r="AF390" s="744">
        <v>0</v>
      </c>
      <c r="AG390" s="690">
        <v>49.198999999999998</v>
      </c>
      <c r="AH390" s="747">
        <v>194.97200000000001</v>
      </c>
      <c r="AI390" s="744">
        <v>4</v>
      </c>
      <c r="AJ390" s="1099">
        <v>98.4</v>
      </c>
      <c r="AK390" s="1100">
        <v>111.20232371</v>
      </c>
      <c r="AL390" s="646"/>
      <c r="AM390" s="647">
        <v>4</v>
      </c>
      <c r="AN390" s="647">
        <v>2</v>
      </c>
      <c r="AO390" s="647"/>
      <c r="AP390" s="647"/>
      <c r="AQ390" s="648" t="s">
        <v>426</v>
      </c>
      <c r="AR390" s="779" t="s">
        <v>3484</v>
      </c>
      <c r="AS390" s="781">
        <f>AT390+AU390</f>
        <v>16</v>
      </c>
      <c r="AT390" s="649">
        <v>8.1</v>
      </c>
      <c r="AU390" s="650">
        <v>7.9</v>
      </c>
      <c r="AV390" s="686" t="s">
        <v>3485</v>
      </c>
      <c r="AW390" s="686" t="s">
        <v>1978</v>
      </c>
      <c r="AX390" s="686" t="s">
        <v>2254</v>
      </c>
      <c r="AY390" s="819">
        <v>40170</v>
      </c>
      <c r="AZ390" s="721" t="s">
        <v>26</v>
      </c>
      <c r="BA390" s="721" t="s">
        <v>26</v>
      </c>
      <c r="BB390" s="625" t="s">
        <v>26</v>
      </c>
      <c r="BC390" s="626" t="s">
        <v>26</v>
      </c>
      <c r="BD390" s="633" t="s">
        <v>26</v>
      </c>
      <c r="BE390" s="625" t="s">
        <v>26</v>
      </c>
      <c r="BF390" s="626" t="s">
        <v>26</v>
      </c>
      <c r="BG390" s="633" t="s">
        <v>26</v>
      </c>
      <c r="BH390" s="905" t="s">
        <v>4503</v>
      </c>
      <c r="BI390" s="903" t="s">
        <v>4703</v>
      </c>
      <c r="BJ390" s="905" t="s">
        <v>4493</v>
      </c>
      <c r="BK390" s="903" t="s">
        <v>4705</v>
      </c>
      <c r="BL390" s="905" t="s">
        <v>1371</v>
      </c>
      <c r="BM390" s="903" t="s">
        <v>13870</v>
      </c>
      <c r="BN390" s="905" t="s">
        <v>4485</v>
      </c>
      <c r="BO390" s="903" t="s">
        <v>10472</v>
      </c>
      <c r="BP390" s="905" t="s">
        <v>4518</v>
      </c>
      <c r="BQ390" s="903" t="s">
        <v>10475</v>
      </c>
      <c r="BR390" s="909">
        <v>65</v>
      </c>
      <c r="BS390" s="903" t="s">
        <v>4509</v>
      </c>
      <c r="BT390" s="909">
        <v>78</v>
      </c>
      <c r="BU390" s="903" t="s">
        <v>4511</v>
      </c>
      <c r="BV390" s="909">
        <v>59</v>
      </c>
      <c r="BW390" s="903" t="s">
        <v>4510</v>
      </c>
      <c r="BX390" s="909">
        <v>63</v>
      </c>
      <c r="BY390" s="903" t="s">
        <v>4512</v>
      </c>
      <c r="BZ390" s="909">
        <v>61</v>
      </c>
      <c r="CA390" s="903" t="s">
        <v>4524</v>
      </c>
      <c r="CB390" s="340">
        <v>50</v>
      </c>
      <c r="CC390" s="249">
        <f>IF(ISBLANK(AL390),0,1)</f>
        <v>0</v>
      </c>
      <c r="CD390" s="414">
        <f>IF(ISBLANK(AM390),0,1)</f>
        <v>1</v>
      </c>
      <c r="CE390" s="414">
        <f>IF(ISBLANK(AN390),0,1)</f>
        <v>1</v>
      </c>
      <c r="CF390" s="414">
        <f>IF(ISBLANK(AO390),0,1)</f>
        <v>0</v>
      </c>
      <c r="CG390" s="414">
        <f>IF(ISBLANK(AP390),0,1)</f>
        <v>0</v>
      </c>
      <c r="CH390" s="436">
        <f>IF(ISBLANK(AQ390),0,1)</f>
        <v>1</v>
      </c>
      <c r="CI390" s="435">
        <f>IF($W390="Dropped","-",DAYS360(X390,Y390,TRUE)/360)</f>
        <v>0.50277777777777777</v>
      </c>
      <c r="CJ390" s="416">
        <f>IF(OR($W390="Pipeline",$W390="Dropped"),"-",IF(OR($AA390="-",$AA390="n/a"),"-",DAYS360(Y390,AA390,TRUE)/360))</f>
        <v>0.34166666666666667</v>
      </c>
      <c r="CK390" s="416">
        <f>IF(OR($W390="Pipeline",$W390="Dropped"),"-",IF($AC390="-","-",IF(OR($AA390="-",$AA390="n/a"),DAYS360(Y390,AC390,TRUE)/360,DAYS360(AA390,AC390,TRUE)/360)))</f>
        <v>8.0888888888888886</v>
      </c>
      <c r="CL390" s="416">
        <f>IF(OR($W390="Pipeline",$W390="Dropped"),"-",IF($AC390="-","-",DAYS360(X390,AC390,TRUE)/360))</f>
        <v>8.9333333333333336</v>
      </c>
      <c r="CM390" s="437">
        <f>IF(OR($W390="Pipeline",$W390="Dropped"),"-",IF($AC390="-","-",DAYS360(AB390,AC390,TRUE)/360))</f>
        <v>3.8333333333333335</v>
      </c>
      <c r="CN390" s="344">
        <f>IF(W390="Closed",IF(AC390="-","-",YEAR(AC390)),"-")</f>
        <v>2010</v>
      </c>
      <c r="CO390" s="344" t="str">
        <f>IF(W390="Closed",IF(OR(BE390="S",BE390="MS",BE390="HS"),"S",IF(OR(BE390="U",BE390="MU",BE390="HU"),"U",IF(OR(BE390="NA",BE390="NR",BE390="NV",BE390="?",BE390="#"),"NR","-"))),"-")</f>
        <v>S</v>
      </c>
      <c r="CP390" s="249">
        <v>3</v>
      </c>
      <c r="CQ390" s="414">
        <v>3</v>
      </c>
      <c r="CR390" s="414">
        <v>4</v>
      </c>
      <c r="CS390" s="414">
        <v>0</v>
      </c>
      <c r="CT390" s="414">
        <v>0</v>
      </c>
      <c r="CU390" s="436">
        <v>0</v>
      </c>
      <c r="CV390" s="432" t="str">
        <f>IF(OR(DC390="-",DC390="",DC390="n/a"),"-",HYPERLINK(DC390,"PAD"))</f>
        <v>PAD</v>
      </c>
      <c r="CW390" s="417" t="str">
        <f>IF(OR(DD390="-",DD390="",DD390="n/a"),"-",HYPERLINK(DD390,"ICR"))</f>
        <v>-</v>
      </c>
      <c r="CX390" s="438" t="str">
        <f>IF(OR(DE390="-",DE390="",DE390="n/a"),"-",HYPERLINK(DE390,"IEG"))</f>
        <v>IEG</v>
      </c>
      <c r="CY390" s="687" t="str">
        <f>IF(OR(DF390="-",DF390="",DF390="n/a"),"-",HYPERLINK(DF390,"PPAR"))</f>
        <v>-</v>
      </c>
      <c r="CZ390" s="665" t="str">
        <f>IF(OR(DG390="-",DG390="",DG390="n/a"),"-",HYPERLINK(DG390,"PCR"))</f>
        <v>-</v>
      </c>
      <c r="DA390" s="665" t="str">
        <f>IF(OR(DH390="-",DH390="",DH390="n/a"),"-",HYPERLINK(DH390,"PP"))</f>
        <v>-</v>
      </c>
      <c r="DB390" s="688" t="str">
        <f>IF(OR(DI390="-",DI390="",DI390="n/a"),"-",HYPERLINK(DI390,"TA"))</f>
        <v>-</v>
      </c>
      <c r="DC390" s="897" t="s">
        <v>11627</v>
      </c>
      <c r="DD390" s="897" t="s">
        <v>33</v>
      </c>
      <c r="DE390" s="897" t="s">
        <v>11628</v>
      </c>
      <c r="DF390" s="897" t="s">
        <v>33</v>
      </c>
      <c r="DG390" s="897" t="s">
        <v>33</v>
      </c>
      <c r="DH390" s="897" t="s">
        <v>33</v>
      </c>
      <c r="DI390" s="897" t="s">
        <v>33</v>
      </c>
      <c r="DJ390" s="734"/>
    </row>
    <row r="391" spans="1:143" ht="14.1" customHeight="1" x14ac:dyDescent="0.25">
      <c r="A391" s="702">
        <f>ROW()-1</f>
        <v>390</v>
      </c>
      <c r="B391" s="717" t="s">
        <v>901</v>
      </c>
      <c r="C391" s="711" t="str">
        <f>HYPERLINK(E391,"OP")</f>
        <v>OP</v>
      </c>
      <c r="D391" s="711" t="str">
        <f>HYPERLINK(F391,"Prj")</f>
        <v>Prj</v>
      </c>
      <c r="E391" s="704" t="s">
        <v>6330</v>
      </c>
      <c r="F391" s="415" t="s">
        <v>6331</v>
      </c>
      <c r="G391" s="414" t="s">
        <v>33</v>
      </c>
      <c r="H391" s="414" t="s">
        <v>33</v>
      </c>
      <c r="I391" s="694" t="s">
        <v>33</v>
      </c>
      <c r="J391" s="686" t="s">
        <v>902</v>
      </c>
      <c r="K391" s="199" t="s">
        <v>33</v>
      </c>
      <c r="L391" s="693" t="s">
        <v>193</v>
      </c>
      <c r="M391" s="696" t="s">
        <v>393</v>
      </c>
      <c r="N391" s="732" t="s">
        <v>18</v>
      </c>
      <c r="O391" s="732" t="s">
        <v>30</v>
      </c>
      <c r="P391" s="1080" t="s">
        <v>1763</v>
      </c>
      <c r="Q391" s="1074" t="s">
        <v>33</v>
      </c>
      <c r="R391" s="698" t="s">
        <v>33</v>
      </c>
      <c r="S391" s="907" t="s">
        <v>3574</v>
      </c>
      <c r="T391" s="908" t="s">
        <v>3721</v>
      </c>
      <c r="U391" s="905" t="s">
        <v>588</v>
      </c>
      <c r="V391" s="905" t="s">
        <v>10387</v>
      </c>
      <c r="W391" s="1068" t="s">
        <v>1773</v>
      </c>
      <c r="X391" s="1064">
        <v>37161</v>
      </c>
      <c r="Y391" s="1066">
        <v>37553</v>
      </c>
      <c r="Z391" s="1046">
        <v>2003</v>
      </c>
      <c r="AA391" s="1064">
        <v>37701</v>
      </c>
      <c r="AB391" s="1065">
        <v>39629</v>
      </c>
      <c r="AC391" s="1066">
        <v>40086</v>
      </c>
      <c r="AD391" s="638">
        <v>39.799999999999997</v>
      </c>
      <c r="AE391" s="639">
        <v>0</v>
      </c>
      <c r="AF391" s="744">
        <v>0</v>
      </c>
      <c r="AG391" s="690">
        <v>39.799999999999997</v>
      </c>
      <c r="AH391" s="747">
        <v>23.2</v>
      </c>
      <c r="AI391" s="744">
        <v>0</v>
      </c>
      <c r="AJ391" s="1099">
        <v>12.5</v>
      </c>
      <c r="AK391" s="1100">
        <v>11.848476059999999</v>
      </c>
      <c r="AL391" s="646"/>
      <c r="AM391" s="647"/>
      <c r="AN391" s="647">
        <v>2</v>
      </c>
      <c r="AO391" s="647"/>
      <c r="AP391" s="647"/>
      <c r="AQ391" s="648"/>
      <c r="AR391" s="779" t="s">
        <v>3487</v>
      </c>
      <c r="AS391" s="781">
        <f>AT391+AU391</f>
        <v>0.9</v>
      </c>
      <c r="AT391" s="649">
        <v>0.9</v>
      </c>
      <c r="AU391" s="650">
        <v>0</v>
      </c>
      <c r="AV391" s="686" t="s">
        <v>3488</v>
      </c>
      <c r="AW391" s="686" t="s">
        <v>393</v>
      </c>
      <c r="AX391" s="686" t="s">
        <v>2194</v>
      </c>
      <c r="AY391" s="819">
        <v>39994</v>
      </c>
      <c r="AZ391" s="721" t="s">
        <v>26</v>
      </c>
      <c r="BA391" s="721" t="s">
        <v>26</v>
      </c>
      <c r="BB391" s="625" t="s">
        <v>22</v>
      </c>
      <c r="BC391" s="626" t="s">
        <v>22</v>
      </c>
      <c r="BD391" s="633" t="s">
        <v>22</v>
      </c>
      <c r="BE391" s="625" t="s">
        <v>22</v>
      </c>
      <c r="BF391" s="626" t="s">
        <v>22</v>
      </c>
      <c r="BG391" s="633" t="s">
        <v>45</v>
      </c>
      <c r="BH391" s="905" t="s">
        <v>4515</v>
      </c>
      <c r="BI391" s="903" t="s">
        <v>4704</v>
      </c>
      <c r="BJ391" s="905" t="s">
        <v>0</v>
      </c>
      <c r="BK391" s="903" t="s">
        <v>0</v>
      </c>
      <c r="BL391" s="905" t="s">
        <v>0</v>
      </c>
      <c r="BM391" s="903" t="s">
        <v>0</v>
      </c>
      <c r="BN391" s="905" t="s">
        <v>0</v>
      </c>
      <c r="BO391" s="903" t="s">
        <v>0</v>
      </c>
      <c r="BP391" s="905" t="s">
        <v>0</v>
      </c>
      <c r="BQ391" s="903" t="s">
        <v>0</v>
      </c>
      <c r="BR391" s="909">
        <v>30</v>
      </c>
      <c r="BS391" s="903" t="s">
        <v>4501</v>
      </c>
      <c r="BT391" s="909">
        <v>65</v>
      </c>
      <c r="BU391" s="903" t="s">
        <v>4509</v>
      </c>
      <c r="BV391" s="909">
        <v>71</v>
      </c>
      <c r="BW391" s="903" t="s">
        <v>4521</v>
      </c>
      <c r="BX391" s="909">
        <v>78</v>
      </c>
      <c r="BY391" s="903" t="s">
        <v>4511</v>
      </c>
      <c r="BZ391" s="905" t="s">
        <v>0</v>
      </c>
      <c r="CA391" s="903" t="s">
        <v>4492</v>
      </c>
      <c r="CB391" s="340">
        <v>50</v>
      </c>
      <c r="CC391" s="249">
        <f>IF(ISBLANK(AL391),0,1)</f>
        <v>0</v>
      </c>
      <c r="CD391" s="414">
        <f>IF(ISBLANK(AM391),0,1)</f>
        <v>0</v>
      </c>
      <c r="CE391" s="414">
        <f>IF(ISBLANK(AN391),0,1)</f>
        <v>1</v>
      </c>
      <c r="CF391" s="414">
        <f>IF(ISBLANK(AO391),0,1)</f>
        <v>0</v>
      </c>
      <c r="CG391" s="414">
        <f>IF(ISBLANK(AP391),0,1)</f>
        <v>0</v>
      </c>
      <c r="CH391" s="436">
        <f>IF(ISBLANK(AQ391),0,1)</f>
        <v>0</v>
      </c>
      <c r="CI391" s="435">
        <f>IF($W391="Dropped","-",DAYS360(X391,Y391,TRUE)/360)</f>
        <v>1.075</v>
      </c>
      <c r="CJ391" s="416">
        <f>IF(OR($W391="Pipeline",$W391="Dropped"),"-",IF(OR($AA391="-",$AA391="n/a"),"-",DAYS360(Y391,AA391,TRUE)/360))</f>
        <v>0.40833333333333333</v>
      </c>
      <c r="CK391" s="416">
        <f>IF(OR($W391="Pipeline",$W391="Dropped"),"-",IF($AC391="-","-",IF(OR($AA391="-",$AA391="n/a"),DAYS360(Y391,AC391,TRUE)/360,DAYS360(AA391,AC391,TRUE)/360)))</f>
        <v>6.5250000000000004</v>
      </c>
      <c r="CL391" s="416">
        <f>IF(OR($W391="Pipeline",$W391="Dropped"),"-",IF($AC391="-","-",DAYS360(X391,AC391,TRUE)/360))</f>
        <v>8.0083333333333329</v>
      </c>
      <c r="CM391" s="437">
        <f>IF(OR($W391="Pipeline",$W391="Dropped"),"-",IF($AC391="-","-",DAYS360(AB391,AC391,TRUE)/360))</f>
        <v>1.25</v>
      </c>
      <c r="CN391" s="344">
        <f>IF(W391="Closed",IF(AC391="-","-",YEAR(AC391)),"-")</f>
        <v>2009</v>
      </c>
      <c r="CO391" s="344" t="str">
        <f>IF(W391="Closed",IF(OR(BE391="S",BE391="MS",BE391="HS"),"S",IF(OR(BE391="U",BE391="MU",BE391="HU"),"U",IF(OR(BE391="NA",BE391="NR",BE391="NV",BE391="?",BE391="#"),"NR","-"))),"-")</f>
        <v>S</v>
      </c>
      <c r="CP391" s="249">
        <v>5</v>
      </c>
      <c r="CQ391" s="414">
        <v>4</v>
      </c>
      <c r="CR391" s="414">
        <v>4</v>
      </c>
      <c r="CS391" s="414">
        <v>1</v>
      </c>
      <c r="CT391" s="414">
        <v>0</v>
      </c>
      <c r="CU391" s="436">
        <v>0</v>
      </c>
      <c r="CV391" s="432" t="str">
        <f>IF(OR(DC391="-",DC391="",DC391="n/a"),"-",HYPERLINK(DC391,"PAD"))</f>
        <v>PAD</v>
      </c>
      <c r="CW391" s="417" t="str">
        <f>IF(OR(DD391="-",DD391="",DD391="n/a"),"-",HYPERLINK(DD391,"ICR"))</f>
        <v>ICR</v>
      </c>
      <c r="CX391" s="438" t="str">
        <f>IF(OR(DE391="-",DE391="",DE391="n/a"),"-",HYPERLINK(DE391,"IEG"))</f>
        <v>IEG</v>
      </c>
      <c r="CY391" s="687" t="str">
        <f>IF(OR(DF391="-",DF391="",DF391="n/a"),"-",HYPERLINK(DF391,"PPAR"))</f>
        <v>-</v>
      </c>
      <c r="CZ391" s="665" t="str">
        <f>IF(OR(DG391="-",DG391="",DG391="n/a"),"-",HYPERLINK(DG391,"PCR"))</f>
        <v>-</v>
      </c>
      <c r="DA391" s="665" t="str">
        <f>IF(OR(DH391="-",DH391="",DH391="n/a"),"-",HYPERLINK(DH391,"PP"))</f>
        <v>-</v>
      </c>
      <c r="DB391" s="688" t="str">
        <f>IF(OR(DI391="-",DI391="",DI391="n/a"),"-",HYPERLINK(DI391,"TA"))</f>
        <v>-</v>
      </c>
      <c r="DC391" s="897" t="s">
        <v>11629</v>
      </c>
      <c r="DD391" s="897" t="s">
        <v>11630</v>
      </c>
      <c r="DE391" s="897" t="s">
        <v>11631</v>
      </c>
      <c r="DF391" s="897" t="s">
        <v>33</v>
      </c>
      <c r="DG391" s="897" t="s">
        <v>33</v>
      </c>
      <c r="DH391" s="897" t="s">
        <v>33</v>
      </c>
      <c r="DI391" s="897" t="s">
        <v>33</v>
      </c>
      <c r="DJ391" s="806"/>
    </row>
    <row r="392" spans="1:143" ht="14.1" customHeight="1" x14ac:dyDescent="0.25">
      <c r="A392" s="703">
        <f>ROW()-1</f>
        <v>391</v>
      </c>
      <c r="B392" s="710" t="s">
        <v>1209</v>
      </c>
      <c r="C392" s="711" t="str">
        <f>HYPERLINK(E392,"OP")</f>
        <v>OP</v>
      </c>
      <c r="D392" s="711" t="str">
        <f>HYPERLINK(F392,"Prj")</f>
        <v>Prj</v>
      </c>
      <c r="E392" s="704" t="s">
        <v>6332</v>
      </c>
      <c r="F392" s="415" t="s">
        <v>6333</v>
      </c>
      <c r="G392" s="414" t="s">
        <v>33</v>
      </c>
      <c r="H392" s="414" t="s">
        <v>33</v>
      </c>
      <c r="I392" s="694" t="s">
        <v>33</v>
      </c>
      <c r="J392" s="686" t="s">
        <v>1210</v>
      </c>
      <c r="K392" s="199" t="s">
        <v>33</v>
      </c>
      <c r="L392" s="693" t="s">
        <v>16</v>
      </c>
      <c r="M392" s="696" t="s">
        <v>276</v>
      </c>
      <c r="N392" s="732" t="s">
        <v>18</v>
      </c>
      <c r="O392" s="732" t="s">
        <v>1433</v>
      </c>
      <c r="P392" s="1080" t="s">
        <v>1763</v>
      </c>
      <c r="Q392" s="1074" t="s">
        <v>33</v>
      </c>
      <c r="R392" s="698" t="s">
        <v>33</v>
      </c>
      <c r="S392" s="907" t="s">
        <v>3637</v>
      </c>
      <c r="T392" s="908" t="s">
        <v>3700</v>
      </c>
      <c r="U392" s="905" t="s">
        <v>578</v>
      </c>
      <c r="V392" s="905" t="s">
        <v>10382</v>
      </c>
      <c r="W392" s="1068" t="s">
        <v>1773</v>
      </c>
      <c r="X392" s="1064">
        <v>36802</v>
      </c>
      <c r="Y392" s="1066">
        <v>37216</v>
      </c>
      <c r="Z392" s="1046">
        <v>2002</v>
      </c>
      <c r="AA392" s="1064">
        <v>37573</v>
      </c>
      <c r="AB392" s="1065">
        <v>38748</v>
      </c>
      <c r="AC392" s="1066">
        <v>40329</v>
      </c>
      <c r="AD392" s="638">
        <v>0</v>
      </c>
      <c r="AE392" s="639">
        <v>3.3</v>
      </c>
      <c r="AF392" s="744">
        <v>0</v>
      </c>
      <c r="AG392" s="690">
        <v>3.3</v>
      </c>
      <c r="AH392" s="747">
        <v>0</v>
      </c>
      <c r="AI392" s="744">
        <v>0</v>
      </c>
      <c r="AJ392" s="1099">
        <v>6.6</v>
      </c>
      <c r="AK392" s="1100">
        <v>7.6301940699999999</v>
      </c>
      <c r="AL392" s="646"/>
      <c r="AM392" s="647" t="s">
        <v>3474</v>
      </c>
      <c r="AN392" s="647">
        <v>2</v>
      </c>
      <c r="AO392" s="647">
        <v>1</v>
      </c>
      <c r="AP392" s="647"/>
      <c r="AQ392" s="648">
        <v>16</v>
      </c>
      <c r="AR392" s="779" t="s">
        <v>3489</v>
      </c>
      <c r="AS392" s="781">
        <f>AT392+AU392</f>
        <v>1.3</v>
      </c>
      <c r="AT392" s="649">
        <v>1.3</v>
      </c>
      <c r="AU392" s="650">
        <v>0</v>
      </c>
      <c r="AV392" s="686" t="s">
        <v>3490</v>
      </c>
      <c r="AW392" s="686" t="s">
        <v>1978</v>
      </c>
      <c r="AX392" s="686" t="s">
        <v>2253</v>
      </c>
      <c r="AY392" s="819">
        <v>39812</v>
      </c>
      <c r="AZ392" s="721" t="s">
        <v>112</v>
      </c>
      <c r="BA392" s="721" t="s">
        <v>112</v>
      </c>
      <c r="BB392" s="625" t="s">
        <v>45</v>
      </c>
      <c r="BC392" s="626" t="s">
        <v>45</v>
      </c>
      <c r="BD392" s="633" t="s">
        <v>112</v>
      </c>
      <c r="BE392" s="625" t="s">
        <v>112</v>
      </c>
      <c r="BF392" s="626" t="s">
        <v>112</v>
      </c>
      <c r="BG392" s="633" t="s">
        <v>112</v>
      </c>
      <c r="BH392" s="905" t="s">
        <v>10067</v>
      </c>
      <c r="BI392" s="903" t="s">
        <v>9474</v>
      </c>
      <c r="BJ392" s="905" t="s">
        <v>0</v>
      </c>
      <c r="BK392" s="903" t="s">
        <v>0</v>
      </c>
      <c r="BL392" s="905" t="s">
        <v>0</v>
      </c>
      <c r="BM392" s="903" t="s">
        <v>0</v>
      </c>
      <c r="BN392" s="905" t="s">
        <v>0</v>
      </c>
      <c r="BO392" s="903" t="s">
        <v>0</v>
      </c>
      <c r="BP392" s="905" t="s">
        <v>0</v>
      </c>
      <c r="BQ392" s="903" t="s">
        <v>0</v>
      </c>
      <c r="BR392" s="909">
        <v>66</v>
      </c>
      <c r="BS392" s="903" t="s">
        <v>4532</v>
      </c>
      <c r="BT392" s="909">
        <v>48</v>
      </c>
      <c r="BU392" s="903" t="s">
        <v>4533</v>
      </c>
      <c r="BV392" s="909">
        <v>57</v>
      </c>
      <c r="BW392" s="903" t="s">
        <v>4527</v>
      </c>
      <c r="BX392" s="909">
        <v>39</v>
      </c>
      <c r="BY392" s="903" t="s">
        <v>4545</v>
      </c>
      <c r="BZ392" s="905" t="s">
        <v>0</v>
      </c>
      <c r="CA392" s="903" t="s">
        <v>4492</v>
      </c>
      <c r="CB392" s="340">
        <v>50</v>
      </c>
      <c r="CC392" s="249">
        <f>IF(ISBLANK(AL392),0,1)</f>
        <v>0</v>
      </c>
      <c r="CD392" s="414">
        <f>IF(ISBLANK(AM392),0,1)</f>
        <v>1</v>
      </c>
      <c r="CE392" s="414">
        <f>IF(ISBLANK(AN392),0,1)</f>
        <v>1</v>
      </c>
      <c r="CF392" s="414">
        <f>IF(ISBLANK(AO392),0,1)</f>
        <v>1</v>
      </c>
      <c r="CG392" s="414">
        <f>IF(ISBLANK(AP392),0,1)</f>
        <v>0</v>
      </c>
      <c r="CH392" s="436">
        <f>IF(ISBLANK(AQ392),0,1)</f>
        <v>1</v>
      </c>
      <c r="CI392" s="435">
        <f>IF($W392="Dropped","-",DAYS360(X392,Y392,TRUE)/360)</f>
        <v>1.1333333333333333</v>
      </c>
      <c r="CJ392" s="416">
        <f>IF(OR($W392="Pipeline",$W392="Dropped"),"-",IF(OR($AA392="-",$AA392="n/a"),"-",DAYS360(Y392,AA392,TRUE)/360))</f>
        <v>0.97777777777777775</v>
      </c>
      <c r="CK392" s="416">
        <f>IF(OR($W392="Pipeline",$W392="Dropped"),"-",IF($AC392="-","-",IF(OR($AA392="-",$AA392="n/a"),DAYS360(Y392,AC392,TRUE)/360,DAYS360(AA392,AC392,TRUE)/360)))</f>
        <v>7.5472222222222225</v>
      </c>
      <c r="CL392" s="416">
        <f>IF(OR($W392="Pipeline",$W392="Dropped"),"-",IF($AC392="-","-",DAYS360(X392,AC392,TRUE)/360))</f>
        <v>9.6583333333333332</v>
      </c>
      <c r="CM392" s="437">
        <f>IF(OR($W392="Pipeline",$W392="Dropped"),"-",IF($AC392="-","-",DAYS360(AB392,AC392,TRUE)/360))</f>
        <v>4.333333333333333</v>
      </c>
      <c r="CN392" s="344">
        <f>IF(W392="Closed",IF(AC392="-","-",YEAR(AC392)),"-")</f>
        <v>2010</v>
      </c>
      <c r="CO392" s="344" t="str">
        <f>IF(W392="Closed",IF(OR(BE392="S",BE392="MS",BE392="HS"),"S",IF(OR(BE392="U",BE392="MU",BE392="HU"),"U",IF(OR(BE392="NA",BE392="NR",BE392="NV",BE392="?",BE392="#"),"NR","-"))),"-")</f>
        <v>U</v>
      </c>
      <c r="CP392" s="249">
        <v>12</v>
      </c>
      <c r="CQ392" s="414">
        <v>2</v>
      </c>
      <c r="CR392" s="414">
        <v>0</v>
      </c>
      <c r="CS392" s="414">
        <v>6</v>
      </c>
      <c r="CT392" s="414">
        <v>0</v>
      </c>
      <c r="CU392" s="436">
        <v>0</v>
      </c>
      <c r="CV392" s="432" t="str">
        <f>IF(OR(DC392="-",DC392="",DC392="n/a"),"-",HYPERLINK(DC392,"PAD"))</f>
        <v>PAD</v>
      </c>
      <c r="CW392" s="417" t="str">
        <f>IF(OR(DD392="-",DD392="",DD392="n/a"),"-",HYPERLINK(DD392,"ICR"))</f>
        <v>ICR</v>
      </c>
      <c r="CX392" s="438" t="str">
        <f>IF(OR(DE392="-",DE392="",DE392="n/a"),"-",HYPERLINK(DE392,"IEG"))</f>
        <v>IEG</v>
      </c>
      <c r="CY392" s="687" t="str">
        <f>IF(OR(DF392="-",DF392="",DF392="n/a"),"-",HYPERLINK(DF392,"PPAR"))</f>
        <v>-</v>
      </c>
      <c r="CZ392" s="665" t="str">
        <f>IF(OR(DG392="-",DG392="",DG392="n/a"),"-",HYPERLINK(DG392,"PCR"))</f>
        <v>-</v>
      </c>
      <c r="DA392" s="665" t="str">
        <f>IF(OR(DH392="-",DH392="",DH392="n/a"),"-",HYPERLINK(DH392,"PP"))</f>
        <v>-</v>
      </c>
      <c r="DB392" s="688" t="str">
        <f>IF(OR(DI392="-",DI392="",DI392="n/a"),"-",HYPERLINK(DI392,"TA"))</f>
        <v>-</v>
      </c>
      <c r="DC392" s="897" t="s">
        <v>11632</v>
      </c>
      <c r="DD392" s="897" t="s">
        <v>11633</v>
      </c>
      <c r="DE392" s="897" t="s">
        <v>11634</v>
      </c>
      <c r="DF392" s="897" t="s">
        <v>33</v>
      </c>
      <c r="DG392" s="897" t="s">
        <v>33</v>
      </c>
      <c r="DH392" s="897" t="s">
        <v>33</v>
      </c>
      <c r="DI392" s="897" t="s">
        <v>33</v>
      </c>
      <c r="DJ392" s="734"/>
    </row>
    <row r="393" spans="1:143" ht="14.1" customHeight="1" x14ac:dyDescent="0.25">
      <c r="A393" s="702">
        <f>ROW()-1</f>
        <v>392</v>
      </c>
      <c r="B393" s="710" t="s">
        <v>5098</v>
      </c>
      <c r="C393" s="711" t="str">
        <f>HYPERLINK(E393,"OP")</f>
        <v>OP</v>
      </c>
      <c r="D393" s="711" t="str">
        <f>HYPERLINK(F393,"Prj")</f>
        <v>Prj</v>
      </c>
      <c r="E393" s="663" t="s">
        <v>7267</v>
      </c>
      <c r="F393" s="422" t="s">
        <v>5905</v>
      </c>
      <c r="G393" s="414" t="s">
        <v>33</v>
      </c>
      <c r="H393" s="414" t="s">
        <v>33</v>
      </c>
      <c r="I393" s="694" t="s">
        <v>33</v>
      </c>
      <c r="J393" s="697" t="s">
        <v>5099</v>
      </c>
      <c r="K393" s="727" t="s">
        <v>33</v>
      </c>
      <c r="L393" s="736" t="s">
        <v>16</v>
      </c>
      <c r="M393" s="697" t="s">
        <v>94</v>
      </c>
      <c r="N393" s="736" t="s">
        <v>18</v>
      </c>
      <c r="O393" s="736" t="s">
        <v>71</v>
      </c>
      <c r="P393" s="1080" t="s">
        <v>1419</v>
      </c>
      <c r="Q393" s="1074" t="s">
        <v>33</v>
      </c>
      <c r="R393" s="698" t="s">
        <v>33</v>
      </c>
      <c r="S393" s="1041" t="s">
        <v>33</v>
      </c>
      <c r="T393" s="908" t="s">
        <v>3157</v>
      </c>
      <c r="U393" s="905" t="s">
        <v>590</v>
      </c>
      <c r="V393" s="905" t="s">
        <v>612</v>
      </c>
      <c r="W393" s="1068" t="s">
        <v>1773</v>
      </c>
      <c r="X393" s="1064">
        <v>37047</v>
      </c>
      <c r="Y393" s="1066">
        <v>37698</v>
      </c>
      <c r="Z393" s="1046">
        <v>2003</v>
      </c>
      <c r="AA393" s="1064">
        <v>37853</v>
      </c>
      <c r="AB393" s="1065">
        <v>38898</v>
      </c>
      <c r="AC393" s="1066">
        <v>40178</v>
      </c>
      <c r="AD393" s="1049">
        <v>0</v>
      </c>
      <c r="AE393" s="746">
        <v>25.6</v>
      </c>
      <c r="AF393" s="744">
        <v>0</v>
      </c>
      <c r="AG393" s="690">
        <v>25.6</v>
      </c>
      <c r="AH393" s="747">
        <v>4</v>
      </c>
      <c r="AI393" s="744">
        <v>0</v>
      </c>
      <c r="AJ393" s="1101">
        <v>24.23342847</v>
      </c>
      <c r="AK393" s="1102">
        <v>28.07425327</v>
      </c>
      <c r="AL393" s="1085"/>
      <c r="AM393" s="632" t="s">
        <v>740</v>
      </c>
      <c r="AN393" s="632"/>
      <c r="AO393" s="632"/>
      <c r="AP393" s="632"/>
      <c r="AQ393" s="757"/>
      <c r="AR393" s="783" t="s">
        <v>5750</v>
      </c>
      <c r="AS393" s="784">
        <f>AT393+AU393</f>
        <v>5.0999999999999996</v>
      </c>
      <c r="AT393" s="784">
        <v>5.0999999999999996</v>
      </c>
      <c r="AU393" s="785">
        <v>0</v>
      </c>
      <c r="AV393" s="806" t="s">
        <v>5751</v>
      </c>
      <c r="AW393" s="697" t="s">
        <v>4876</v>
      </c>
      <c r="AX393" s="697" t="s">
        <v>4876</v>
      </c>
      <c r="AY393" s="823">
        <v>40178</v>
      </c>
      <c r="AZ393" s="736" t="s">
        <v>45</v>
      </c>
      <c r="BA393" s="736" t="s">
        <v>45</v>
      </c>
      <c r="BB393" s="840" t="s">
        <v>45</v>
      </c>
      <c r="BC393" s="841" t="s">
        <v>45</v>
      </c>
      <c r="BD393" s="842" t="s">
        <v>45</v>
      </c>
      <c r="BE393" s="840" t="s">
        <v>45</v>
      </c>
      <c r="BF393" s="841" t="s">
        <v>45</v>
      </c>
      <c r="BG393" s="842" t="s">
        <v>45</v>
      </c>
      <c r="BH393" s="905" t="s">
        <v>4485</v>
      </c>
      <c r="BI393" s="903" t="s">
        <v>10472</v>
      </c>
      <c r="BJ393" s="905" t="s">
        <v>0</v>
      </c>
      <c r="BK393" s="903" t="s">
        <v>0</v>
      </c>
      <c r="BL393" s="905" t="s">
        <v>0</v>
      </c>
      <c r="BM393" s="903" t="s">
        <v>0</v>
      </c>
      <c r="BN393" s="905" t="s">
        <v>0</v>
      </c>
      <c r="BO393" s="903" t="s">
        <v>0</v>
      </c>
      <c r="BP393" s="905" t="s">
        <v>0</v>
      </c>
      <c r="BQ393" s="903" t="s">
        <v>0</v>
      </c>
      <c r="BR393" s="909">
        <v>29</v>
      </c>
      <c r="BS393" s="903" t="s">
        <v>4497</v>
      </c>
      <c r="BT393" s="909">
        <v>26</v>
      </c>
      <c r="BU393" s="903" t="s">
        <v>4517</v>
      </c>
      <c r="BV393" s="909">
        <v>27</v>
      </c>
      <c r="BW393" s="903" t="s">
        <v>4490</v>
      </c>
      <c r="BX393" s="909">
        <v>25</v>
      </c>
      <c r="BY393" s="903" t="s">
        <v>4489</v>
      </c>
      <c r="BZ393" s="905" t="s">
        <v>0</v>
      </c>
      <c r="CA393" s="903" t="s">
        <v>4492</v>
      </c>
      <c r="CB393" s="340">
        <v>10</v>
      </c>
      <c r="CC393" s="249">
        <f>IF(ISBLANK(AL393),0,1)</f>
        <v>0</v>
      </c>
      <c r="CD393" s="414">
        <f>IF(ISBLANK(AM393),0,1)</f>
        <v>1</v>
      </c>
      <c r="CE393" s="414">
        <f>IF(ISBLANK(AN393),0,1)</f>
        <v>0</v>
      </c>
      <c r="CF393" s="414">
        <f>IF(ISBLANK(AO393),0,1)</f>
        <v>0</v>
      </c>
      <c r="CG393" s="414">
        <f>IF(ISBLANK(AP393),0,1)</f>
        <v>0</v>
      </c>
      <c r="CH393" s="436">
        <f>IF(ISBLANK(AQ393),0,1)</f>
        <v>0</v>
      </c>
      <c r="CI393" s="435">
        <f>IF($W393="Dropped","-",DAYS360(X393,Y393,TRUE)/360)</f>
        <v>1.7861111111111112</v>
      </c>
      <c r="CJ393" s="416">
        <f>IF(OR($W393="Pipeline",$W393="Dropped"),"-",IF(OR($AA393="-",$AA393="n/a"),"-",DAYS360(Y393,AA393,TRUE)/360))</f>
        <v>0.42222222222222222</v>
      </c>
      <c r="CK393" s="416">
        <f>IF(OR($W393="Pipeline",$W393="Dropped"),"-",IF($AC393="-","-",IF(OR($AA393="-",$AA393="n/a"),DAYS360(Y393,AC393,TRUE)/360,DAYS360(AA393,AC393,TRUE)/360)))</f>
        <v>6.3611111111111107</v>
      </c>
      <c r="CL393" s="416">
        <f>IF(OR($W393="Pipeline",$W393="Dropped"),"-",IF($AC393="-","-",DAYS360(X393,AC393,TRUE)/360))</f>
        <v>8.5694444444444446</v>
      </c>
      <c r="CM393" s="437">
        <f>IF(OR($W393="Pipeline",$W393="Dropped"),"-",IF($AC393="-","-",DAYS360(AB393,AC393,TRUE)/360))</f>
        <v>3.5</v>
      </c>
      <c r="CN393" s="344">
        <f>IF(W393="Closed",IF(AC393="-","-",YEAR(AC393)),"-")</f>
        <v>2009</v>
      </c>
      <c r="CO393" s="344" t="str">
        <f>IF(W393="Closed",IF(OR(BE393="S",BE393="MS",BE393="HS"),"S",IF(OR(BE393="U",BE393="MU",BE393="HU"),"U",IF(OR(BE393="NA",BE393="NR",BE393="NV",BE393="?",BE393="#"),"NR","-"))),"-")</f>
        <v>U</v>
      </c>
      <c r="CP393" s="249">
        <v>1</v>
      </c>
      <c r="CQ393" s="414">
        <v>6</v>
      </c>
      <c r="CR393" s="414">
        <v>1</v>
      </c>
      <c r="CS393" s="414">
        <v>2</v>
      </c>
      <c r="CT393" s="414">
        <v>0</v>
      </c>
      <c r="CU393" s="436">
        <v>0</v>
      </c>
      <c r="CV393" s="432" t="str">
        <f>IF(OR(DC393="-",DC393="",DC393="n/a"),"-",HYPERLINK(DC393,"PAD"))</f>
        <v>PAD</v>
      </c>
      <c r="CW393" s="417" t="str">
        <f>IF(OR(DD393="-",DD393="",DD393="n/a"),"-",HYPERLINK(DD393,"ICR"))</f>
        <v>-</v>
      </c>
      <c r="CX393" s="438" t="str">
        <f>IF(OR(DE393="-",DE393="",DE393="n/a"),"-",HYPERLINK(DE393,"IEG"))</f>
        <v>IEG</v>
      </c>
      <c r="CY393" s="687" t="str">
        <f>IF(OR(DF393="-",DF393="",DF393="n/a"),"-",HYPERLINK(DF393,"PPAR"))</f>
        <v>PPAR</v>
      </c>
      <c r="CZ393" s="665" t="str">
        <f>IF(OR(DG393="-",DG393="",DG393="n/a"),"-",HYPERLINK(DG393,"PCR"))</f>
        <v>-</v>
      </c>
      <c r="DA393" s="665" t="str">
        <f>IF(OR(DH393="-",DH393="",DH393="n/a"),"-",HYPERLINK(DH393,"PP"))</f>
        <v>-</v>
      </c>
      <c r="DB393" s="688" t="str">
        <f>IF(OR(DI393="-",DI393="",DI393="n/a"),"-",HYPERLINK(DI393,"TA"))</f>
        <v>-</v>
      </c>
      <c r="DC393" s="897" t="s">
        <v>11635</v>
      </c>
      <c r="DD393" s="897" t="s">
        <v>33</v>
      </c>
      <c r="DE393" s="897" t="s">
        <v>11636</v>
      </c>
      <c r="DF393" s="897" t="s">
        <v>11637</v>
      </c>
      <c r="DG393" s="897" t="s">
        <v>33</v>
      </c>
      <c r="DH393" s="897" t="s">
        <v>33</v>
      </c>
      <c r="DI393" s="897" t="s">
        <v>33</v>
      </c>
      <c r="DJ393" s="734"/>
    </row>
    <row r="394" spans="1:143" ht="14.1" customHeight="1" x14ac:dyDescent="0.25">
      <c r="A394" s="702">
        <f>ROW()-1</f>
        <v>393</v>
      </c>
      <c r="B394" s="710" t="s">
        <v>5100</v>
      </c>
      <c r="C394" s="711" t="str">
        <f>HYPERLINK(E394,"OP")</f>
        <v>OP</v>
      </c>
      <c r="D394" s="711" t="str">
        <f>HYPERLINK(F394,"Prj")</f>
        <v>Prj</v>
      </c>
      <c r="E394" s="663" t="s">
        <v>7268</v>
      </c>
      <c r="F394" s="422" t="s">
        <v>5906</v>
      </c>
      <c r="G394" s="414" t="s">
        <v>33</v>
      </c>
      <c r="H394" s="414" t="s">
        <v>33</v>
      </c>
      <c r="I394" s="694" t="s">
        <v>33</v>
      </c>
      <c r="J394" s="697" t="s">
        <v>5101</v>
      </c>
      <c r="K394" s="727" t="s">
        <v>33</v>
      </c>
      <c r="L394" s="736" t="s">
        <v>124</v>
      </c>
      <c r="M394" s="697" t="s">
        <v>342</v>
      </c>
      <c r="N394" s="736" t="s">
        <v>1386</v>
      </c>
      <c r="O394" s="736" t="s">
        <v>30</v>
      </c>
      <c r="P394" s="1080" t="s">
        <v>1419</v>
      </c>
      <c r="Q394" s="1074" t="s">
        <v>33</v>
      </c>
      <c r="R394" s="698" t="s">
        <v>33</v>
      </c>
      <c r="S394" s="1041" t="s">
        <v>33</v>
      </c>
      <c r="T394" s="908" t="s">
        <v>5102</v>
      </c>
      <c r="U394" s="905" t="s">
        <v>1421</v>
      </c>
      <c r="V394" s="905" t="s">
        <v>612</v>
      </c>
      <c r="W394" s="1068" t="s">
        <v>1773</v>
      </c>
      <c r="X394" s="1064">
        <v>36840</v>
      </c>
      <c r="Y394" s="1066">
        <v>36931</v>
      </c>
      <c r="Z394" s="1046">
        <v>2001</v>
      </c>
      <c r="AA394" s="1064">
        <v>37032</v>
      </c>
      <c r="AB394" s="1065">
        <v>37437</v>
      </c>
      <c r="AC394" s="1066">
        <v>38898</v>
      </c>
      <c r="AD394" s="1049">
        <v>0</v>
      </c>
      <c r="AE394" s="746">
        <v>0</v>
      </c>
      <c r="AF394" s="744">
        <v>0.5</v>
      </c>
      <c r="AG394" s="690">
        <v>0.5</v>
      </c>
      <c r="AH394" s="747">
        <v>0</v>
      </c>
      <c r="AI394" s="744">
        <v>0</v>
      </c>
      <c r="AJ394" s="1101">
        <v>0.95</v>
      </c>
      <c r="AK394" s="1102">
        <v>0.91061676999999996</v>
      </c>
      <c r="AL394" s="1085"/>
      <c r="AM394" s="632">
        <v>15</v>
      </c>
      <c r="AN394" s="632"/>
      <c r="AO394" s="632"/>
      <c r="AP394" s="632"/>
      <c r="AQ394" s="757"/>
      <c r="AR394" s="783" t="s">
        <v>5752</v>
      </c>
      <c r="AS394" s="784">
        <f>AT394+AU394</f>
        <v>0.17</v>
      </c>
      <c r="AT394" s="784">
        <v>0.17</v>
      </c>
      <c r="AU394" s="785">
        <v>0</v>
      </c>
      <c r="AV394" s="806" t="s">
        <v>5753</v>
      </c>
      <c r="AW394" s="697" t="s">
        <v>5103</v>
      </c>
      <c r="AX394" s="697" t="s">
        <v>5103</v>
      </c>
      <c r="AY394" s="823">
        <v>38707</v>
      </c>
      <c r="AZ394" s="736" t="s">
        <v>26</v>
      </c>
      <c r="BA394" s="736" t="s">
        <v>26</v>
      </c>
      <c r="BB394" s="840" t="s">
        <v>22</v>
      </c>
      <c r="BC394" s="841" t="s">
        <v>26</v>
      </c>
      <c r="BD394" s="842" t="s">
        <v>26</v>
      </c>
      <c r="BE394" s="840" t="s">
        <v>22</v>
      </c>
      <c r="BF394" s="841" t="s">
        <v>26</v>
      </c>
      <c r="BG394" s="842" t="s">
        <v>26</v>
      </c>
      <c r="BH394" s="905" t="s">
        <v>4485</v>
      </c>
      <c r="BI394" s="903" t="s">
        <v>10472</v>
      </c>
      <c r="BJ394" s="905" t="s">
        <v>0</v>
      </c>
      <c r="BK394" s="903" t="s">
        <v>0</v>
      </c>
      <c r="BL394" s="905" t="s">
        <v>0</v>
      </c>
      <c r="BM394" s="903" t="s">
        <v>0</v>
      </c>
      <c r="BN394" s="905" t="s">
        <v>0</v>
      </c>
      <c r="BO394" s="903" t="s">
        <v>0</v>
      </c>
      <c r="BP394" s="905" t="s">
        <v>0</v>
      </c>
      <c r="BQ394" s="903" t="s">
        <v>0</v>
      </c>
      <c r="BR394" s="909">
        <v>22</v>
      </c>
      <c r="BS394" s="903" t="s">
        <v>4502</v>
      </c>
      <c r="BT394" s="909">
        <v>23</v>
      </c>
      <c r="BU394" s="903" t="s">
        <v>4548</v>
      </c>
      <c r="BV394" s="905" t="s">
        <v>0</v>
      </c>
      <c r="BW394" s="903" t="s">
        <v>4492</v>
      </c>
      <c r="BX394" s="905" t="s">
        <v>0</v>
      </c>
      <c r="BY394" s="903" t="s">
        <v>4492</v>
      </c>
      <c r="BZ394" s="905" t="s">
        <v>0</v>
      </c>
      <c r="CA394" s="903" t="s">
        <v>4492</v>
      </c>
      <c r="CB394" s="340">
        <v>10</v>
      </c>
      <c r="CC394" s="249">
        <f>IF(ISBLANK(AL394),0,1)</f>
        <v>0</v>
      </c>
      <c r="CD394" s="414">
        <f>IF(ISBLANK(AM394),0,1)</f>
        <v>1</v>
      </c>
      <c r="CE394" s="414">
        <f>IF(ISBLANK(AN394),0,1)</f>
        <v>0</v>
      </c>
      <c r="CF394" s="414">
        <f>IF(ISBLANK(AO394),0,1)</f>
        <v>0</v>
      </c>
      <c r="CG394" s="414">
        <f>IF(ISBLANK(AP394),0,1)</f>
        <v>0</v>
      </c>
      <c r="CH394" s="436">
        <f>IF(ISBLANK(AQ394),0,1)</f>
        <v>0</v>
      </c>
      <c r="CI394" s="435">
        <f>IF($W394="Dropped","-",DAYS360(X394,Y394,TRUE)/360)</f>
        <v>0.24722222222222223</v>
      </c>
      <c r="CJ394" s="416">
        <f>IF(OR($W394="Pipeline",$W394="Dropped"),"-",IF(OR($AA394="-",$AA394="n/a"),"-",DAYS360(Y394,AA394,TRUE)/360))</f>
        <v>0.28333333333333333</v>
      </c>
      <c r="CK394" s="416">
        <f>IF(OR($W394="Pipeline",$W394="Dropped"),"-",IF($AC394="-","-",IF(OR($AA394="-",$AA394="n/a"),DAYS360(Y394,AC394,TRUE)/360,DAYS360(AA394,AC394,TRUE)/360)))</f>
        <v>5.1083333333333334</v>
      </c>
      <c r="CL394" s="416">
        <f>IF(OR($W394="Pipeline",$W394="Dropped"),"-",IF($AC394="-","-",DAYS360(X394,AC394,TRUE)/360))</f>
        <v>5.6388888888888893</v>
      </c>
      <c r="CM394" s="437">
        <f>IF(OR($W394="Pipeline",$W394="Dropped"),"-",IF($AC394="-","-",DAYS360(AB394,AC394,TRUE)/360))</f>
        <v>4</v>
      </c>
      <c r="CN394" s="344">
        <f>IF(W394="Closed",IF(AC394="-","-",YEAR(AC394)),"-")</f>
        <v>2006</v>
      </c>
      <c r="CO394" s="344" t="str">
        <f>IF(W394="Closed",IF(OR(BE394="S",BE394="MS",BE394="HS"),"S",IF(OR(BE394="U",BE394="MU",BE394="HU"),"U",IF(OR(BE394="NA",BE394="NR",BE394="NV",BE394="?",BE394="#"),"NR","-"))),"-")</f>
        <v>S</v>
      </c>
      <c r="CP394" s="249">
        <v>0</v>
      </c>
      <c r="CQ394" s="414">
        <v>5</v>
      </c>
      <c r="CR394" s="414">
        <v>0</v>
      </c>
      <c r="CS394" s="414">
        <v>0</v>
      </c>
      <c r="CT394" s="414">
        <v>0</v>
      </c>
      <c r="CU394" s="436">
        <v>0</v>
      </c>
      <c r="CV394" s="432" t="str">
        <f>IF(OR(DC394="-",DC394="",DC394="n/a"),"-",HYPERLINK(DC394,"PAD"))</f>
        <v>PAD</v>
      </c>
      <c r="CW394" s="417" t="str">
        <f>IF(OR(DD394="-",DD394="",DD394="n/a"),"-",HYPERLINK(DD394,"ICR"))</f>
        <v>ICR</v>
      </c>
      <c r="CX394" s="438" t="str">
        <f>IF(OR(DE394="-",DE394="",DE394="n/a"),"-",HYPERLINK(DE394,"IEG"))</f>
        <v>IEG</v>
      </c>
      <c r="CY394" s="687" t="str">
        <f>IF(OR(DF394="-",DF394="",DF394="n/a"),"-",HYPERLINK(DF394,"PPAR"))</f>
        <v>-</v>
      </c>
      <c r="CZ394" s="665" t="str">
        <f>IF(OR(DG394="-",DG394="",DG394="n/a"),"-",HYPERLINK(DG394,"PCR"))</f>
        <v>-</v>
      </c>
      <c r="DA394" s="665" t="str">
        <f>IF(OR(DH394="-",DH394="",DH394="n/a"),"-",HYPERLINK(DH394,"PP"))</f>
        <v>-</v>
      </c>
      <c r="DB394" s="688" t="str">
        <f>IF(OR(DI394="-",DI394="",DI394="n/a"),"-",HYPERLINK(DI394,"TA"))</f>
        <v>-</v>
      </c>
      <c r="DC394" s="897" t="s">
        <v>11638</v>
      </c>
      <c r="DD394" s="897" t="s">
        <v>11639</v>
      </c>
      <c r="DE394" s="897" t="s">
        <v>11640</v>
      </c>
      <c r="DF394" s="897" t="s">
        <v>33</v>
      </c>
      <c r="DG394" s="897" t="s">
        <v>33</v>
      </c>
      <c r="DH394" s="897" t="s">
        <v>33</v>
      </c>
      <c r="DI394" s="897" t="s">
        <v>33</v>
      </c>
      <c r="DJ394" s="734"/>
    </row>
    <row r="395" spans="1:143" ht="14.1" customHeight="1" x14ac:dyDescent="0.25">
      <c r="A395" s="703">
        <f>ROW()-1</f>
        <v>394</v>
      </c>
      <c r="B395" s="713" t="s">
        <v>8218</v>
      </c>
      <c r="C395" s="711" t="str">
        <f>HYPERLINK(E395,"OP")</f>
        <v>OP</v>
      </c>
      <c r="D395" s="711" t="str">
        <f>HYPERLINK(F395,"Prj")</f>
        <v>Prj</v>
      </c>
      <c r="E395" s="631" t="s">
        <v>8827</v>
      </c>
      <c r="F395" s="413" t="s">
        <v>8828</v>
      </c>
      <c r="G395" s="414" t="s">
        <v>33</v>
      </c>
      <c r="H395" s="414" t="s">
        <v>33</v>
      </c>
      <c r="I395" s="694" t="s">
        <v>33</v>
      </c>
      <c r="J395" s="697" t="s">
        <v>8219</v>
      </c>
      <c r="K395" s="727" t="s">
        <v>33</v>
      </c>
      <c r="L395" s="736" t="s">
        <v>16</v>
      </c>
      <c r="M395" s="697" t="s">
        <v>280</v>
      </c>
      <c r="N395" s="736" t="s">
        <v>18</v>
      </c>
      <c r="O395" s="736" t="s">
        <v>30</v>
      </c>
      <c r="P395" s="1080" t="s">
        <v>1742</v>
      </c>
      <c r="Q395" s="1074" t="s">
        <v>33</v>
      </c>
      <c r="R395" s="698" t="s">
        <v>3935</v>
      </c>
      <c r="S395" s="907" t="s">
        <v>5456</v>
      </c>
      <c r="T395" s="908" t="s">
        <v>8220</v>
      </c>
      <c r="U395" s="905" t="s">
        <v>1790</v>
      </c>
      <c r="V395" s="905" t="s">
        <v>10395</v>
      </c>
      <c r="W395" s="1068" t="s">
        <v>1773</v>
      </c>
      <c r="X395" s="1064">
        <v>38701</v>
      </c>
      <c r="Y395" s="1066">
        <v>39539</v>
      </c>
      <c r="Z395" s="1046">
        <v>2008</v>
      </c>
      <c r="AA395" s="1064">
        <v>39798</v>
      </c>
      <c r="AB395" s="1065">
        <v>42004</v>
      </c>
      <c r="AC395" s="1066">
        <v>42551</v>
      </c>
      <c r="AD395" s="1049">
        <v>0</v>
      </c>
      <c r="AE395" s="746">
        <v>60</v>
      </c>
      <c r="AF395" s="744">
        <v>0</v>
      </c>
      <c r="AG395" s="690">
        <v>60</v>
      </c>
      <c r="AH395" s="747">
        <v>12</v>
      </c>
      <c r="AI395" s="744">
        <v>0</v>
      </c>
      <c r="AJ395" s="1101">
        <v>60</v>
      </c>
      <c r="AK395" s="1102">
        <v>56.013868180000003</v>
      </c>
      <c r="AL395" s="1085"/>
      <c r="AM395" s="632"/>
      <c r="AN395" s="632">
        <v>10</v>
      </c>
      <c r="AO395" s="632"/>
      <c r="AP395" s="632"/>
      <c r="AQ395" s="757"/>
      <c r="AR395" s="778" t="s">
        <v>9053</v>
      </c>
      <c r="AS395" s="784">
        <f>AT395+AU395</f>
        <v>0.33</v>
      </c>
      <c r="AT395" s="784">
        <v>0.33</v>
      </c>
      <c r="AU395" s="785">
        <v>0</v>
      </c>
      <c r="AV395" s="734" t="s">
        <v>9054</v>
      </c>
      <c r="AW395" s="697" t="s">
        <v>8221</v>
      </c>
      <c r="AX395" s="697" t="s">
        <v>8222</v>
      </c>
      <c r="AY395" s="823">
        <v>42551</v>
      </c>
      <c r="AZ395" s="736" t="s">
        <v>22</v>
      </c>
      <c r="BA395" s="736" t="s">
        <v>26</v>
      </c>
      <c r="BB395" s="625" t="s">
        <v>22</v>
      </c>
      <c r="BC395" s="626" t="s">
        <v>45</v>
      </c>
      <c r="BD395" s="633" t="s">
        <v>45</v>
      </c>
      <c r="BE395" s="625" t="s">
        <v>33</v>
      </c>
      <c r="BF395" s="626" t="s">
        <v>33</v>
      </c>
      <c r="BG395" s="633" t="s">
        <v>33</v>
      </c>
      <c r="BH395" s="905" t="s">
        <v>4567</v>
      </c>
      <c r="BI395" s="903" t="s">
        <v>10487</v>
      </c>
      <c r="BJ395" s="905" t="s">
        <v>4485</v>
      </c>
      <c r="BK395" s="903" t="s">
        <v>10472</v>
      </c>
      <c r="BL395" s="905" t="s">
        <v>4525</v>
      </c>
      <c r="BM395" s="903" t="s">
        <v>10476</v>
      </c>
      <c r="BN395" s="905" t="s">
        <v>0</v>
      </c>
      <c r="BO395" s="903" t="s">
        <v>0</v>
      </c>
      <c r="BP395" s="905" t="s">
        <v>0</v>
      </c>
      <c r="BQ395" s="903" t="s">
        <v>0</v>
      </c>
      <c r="BR395" s="909">
        <v>78</v>
      </c>
      <c r="BS395" s="903" t="s">
        <v>4511</v>
      </c>
      <c r="BT395" s="909">
        <v>25</v>
      </c>
      <c r="BU395" s="903" t="s">
        <v>4489</v>
      </c>
      <c r="BV395" s="905" t="s">
        <v>0</v>
      </c>
      <c r="BW395" s="903" t="s">
        <v>4492</v>
      </c>
      <c r="BX395" s="905" t="s">
        <v>0</v>
      </c>
      <c r="BY395" s="903" t="s">
        <v>4492</v>
      </c>
      <c r="BZ395" s="905" t="s">
        <v>0</v>
      </c>
      <c r="CA395" s="903" t="s">
        <v>4492</v>
      </c>
      <c r="CB395" s="340">
        <v>10</v>
      </c>
      <c r="CC395" s="249">
        <f>IF(ISBLANK(AL395),0,1)</f>
        <v>0</v>
      </c>
      <c r="CD395" s="414">
        <f>IF(ISBLANK(AM395),0,1)</f>
        <v>0</v>
      </c>
      <c r="CE395" s="414">
        <f>IF(ISBLANK(AN395),0,1)</f>
        <v>1</v>
      </c>
      <c r="CF395" s="414">
        <f>IF(ISBLANK(AO395),0,1)</f>
        <v>0</v>
      </c>
      <c r="CG395" s="414">
        <f>IF(ISBLANK(AP395),0,1)</f>
        <v>0</v>
      </c>
      <c r="CH395" s="436">
        <f>IF(ISBLANK(AQ395),0,1)</f>
        <v>0</v>
      </c>
      <c r="CI395" s="435">
        <f>IF($W395="Dropped","-",DAYS360(X395,Y395,TRUE)/360)</f>
        <v>2.2944444444444443</v>
      </c>
      <c r="CJ395" s="416">
        <f>IF(OR($W395="Pipeline",$W395="Dropped"),"-",IF(OR($AA395="-",$AA395="n/a"),"-",DAYS360(Y395,AA395,TRUE)/360))</f>
        <v>0.70833333333333337</v>
      </c>
      <c r="CK395" s="416">
        <f>IF(OR($W395="Pipeline",$W395="Dropped"),"-",IF($AC395="-","-",IF(OR($AA395="-",$AA395="n/a"),DAYS360(Y395,AC395,TRUE)/360,DAYS360(AA395,AC395,TRUE)/360)))</f>
        <v>7.5388888888888888</v>
      </c>
      <c r="CL395" s="416">
        <f>IF(OR($W395="Pipeline",$W395="Dropped"),"-",IF($AC395="-","-",DAYS360(X395,AC395,TRUE)/360))</f>
        <v>10.541666666666666</v>
      </c>
      <c r="CM395" s="437">
        <f>IF(OR($W395="Pipeline",$W395="Dropped"),"-",IF($AC395="-","-",DAYS360(AB395,AC395,TRUE)/360))</f>
        <v>1.5</v>
      </c>
      <c r="CN395" s="344">
        <f>IF(W395="Closed",IF(AC395="-","-",YEAR(AC395)),"-")</f>
        <v>2016</v>
      </c>
      <c r="CO395" s="344" t="str">
        <f>IF(W395="Closed",IF(OR(BE395="S",BE395="MS",BE395="HS"),"S",IF(OR(BE395="U",BE395="MU",BE395="HU"),"U",IF(OR(BE395="NA",BE395="NR",BE395="NV",BE395="?",BE395="#"),"NR","-"))),"-")</f>
        <v>-</v>
      </c>
      <c r="CP395" s="249">
        <v>0</v>
      </c>
      <c r="CQ395" s="414">
        <v>3</v>
      </c>
      <c r="CR395" s="414">
        <v>0</v>
      </c>
      <c r="CS395" s="414">
        <v>0</v>
      </c>
      <c r="CT395" s="414">
        <v>0</v>
      </c>
      <c r="CU395" s="436">
        <v>0</v>
      </c>
      <c r="CV395" s="432" t="str">
        <f>IF(OR(DC395="-",DC395="",DC395="n/a"),"-",HYPERLINK(DC395,"PAD"))</f>
        <v>PAD</v>
      </c>
      <c r="CW395" s="417" t="str">
        <f>IF(OR(DD395="-",DD395="",DD395="n/a"),"-",HYPERLINK(DD395,"ICR"))</f>
        <v>ICR</v>
      </c>
      <c r="CX395" s="438" t="str">
        <f>IF(OR(DE395="-",DE395="",DE395="n/a"),"-",HYPERLINK(DE395,"IEG"))</f>
        <v>-</v>
      </c>
      <c r="CY395" s="687" t="str">
        <f>IF(OR(DF395="-",DF395="",DF395="n/a"),"-",HYPERLINK(DF395,"PPAR"))</f>
        <v>-</v>
      </c>
      <c r="CZ395" s="665" t="str">
        <f>IF(OR(DG395="-",DG395="",DG395="n/a"),"-",HYPERLINK(DG395,"PCR"))</f>
        <v>-</v>
      </c>
      <c r="DA395" s="665" t="str">
        <f>IF(OR(DH395="-",DH395="",DH395="n/a"),"-",HYPERLINK(DH395,"PP"))</f>
        <v>PP</v>
      </c>
      <c r="DB395" s="688" t="str">
        <f>IF(OR(DI395="-",DI395="",DI395="n/a"),"-",HYPERLINK(DI395,"TA"))</f>
        <v>-</v>
      </c>
      <c r="DC395" s="897" t="s">
        <v>11641</v>
      </c>
      <c r="DD395" s="897" t="s">
        <v>13911</v>
      </c>
      <c r="DE395" s="897" t="s">
        <v>33</v>
      </c>
      <c r="DF395" s="897" t="s">
        <v>33</v>
      </c>
      <c r="DG395" s="897" t="s">
        <v>33</v>
      </c>
      <c r="DH395" s="897" t="s">
        <v>11642</v>
      </c>
      <c r="DI395" s="897" t="s">
        <v>33</v>
      </c>
      <c r="DJ395" s="734"/>
    </row>
    <row r="396" spans="1:143" ht="14.1" customHeight="1" x14ac:dyDescent="0.25">
      <c r="A396" s="702">
        <f>ROW()-1</f>
        <v>395</v>
      </c>
      <c r="B396" s="710" t="s">
        <v>5104</v>
      </c>
      <c r="C396" s="711" t="str">
        <f>HYPERLINK(E396,"OP")</f>
        <v>OP</v>
      </c>
      <c r="D396" s="711" t="str">
        <f>HYPERLINK(F396,"Prj")</f>
        <v>Prj</v>
      </c>
      <c r="E396" s="663" t="s">
        <v>7269</v>
      </c>
      <c r="F396" s="422" t="s">
        <v>5907</v>
      </c>
      <c r="G396" s="414" t="s">
        <v>33</v>
      </c>
      <c r="H396" s="414" t="s">
        <v>33</v>
      </c>
      <c r="I396" s="694" t="s">
        <v>33</v>
      </c>
      <c r="J396" s="697" t="s">
        <v>746</v>
      </c>
      <c r="K396" s="727" t="s">
        <v>33</v>
      </c>
      <c r="L396" s="736" t="s">
        <v>153</v>
      </c>
      <c r="M396" s="697" t="s">
        <v>183</v>
      </c>
      <c r="N396" s="736" t="s">
        <v>18</v>
      </c>
      <c r="O396" s="736" t="s">
        <v>30</v>
      </c>
      <c r="P396" s="1080" t="s">
        <v>1419</v>
      </c>
      <c r="Q396" s="1074" t="s">
        <v>33</v>
      </c>
      <c r="R396" s="698" t="s">
        <v>33</v>
      </c>
      <c r="S396" s="1041" t="s">
        <v>33</v>
      </c>
      <c r="T396" s="908" t="s">
        <v>3533</v>
      </c>
      <c r="U396" s="905" t="s">
        <v>13825</v>
      </c>
      <c r="V396" s="905" t="s">
        <v>612</v>
      </c>
      <c r="W396" s="1068" t="s">
        <v>1773</v>
      </c>
      <c r="X396" s="1064">
        <v>37390</v>
      </c>
      <c r="Y396" s="1066">
        <v>37733</v>
      </c>
      <c r="Z396" s="1046">
        <v>2003</v>
      </c>
      <c r="AA396" s="1064">
        <v>37925</v>
      </c>
      <c r="AB396" s="1065">
        <v>39994</v>
      </c>
      <c r="AC396" s="1066">
        <v>41455</v>
      </c>
      <c r="AD396" s="1049">
        <v>140</v>
      </c>
      <c r="AE396" s="746">
        <v>0</v>
      </c>
      <c r="AF396" s="744">
        <v>0</v>
      </c>
      <c r="AG396" s="690">
        <v>140</v>
      </c>
      <c r="AH396" s="747">
        <v>47.2</v>
      </c>
      <c r="AI396" s="744">
        <v>0</v>
      </c>
      <c r="AJ396" s="1101">
        <v>140</v>
      </c>
      <c r="AK396" s="1102">
        <v>137.05232606999999</v>
      </c>
      <c r="AL396" s="1085">
        <v>33</v>
      </c>
      <c r="AM396" s="632">
        <v>2</v>
      </c>
      <c r="AN396" s="632"/>
      <c r="AO396" s="632"/>
      <c r="AP396" s="632"/>
      <c r="AQ396" s="757"/>
      <c r="AR396" s="783" t="s">
        <v>5754</v>
      </c>
      <c r="AS396" s="784">
        <f>AT396+AU396</f>
        <v>60.4</v>
      </c>
      <c r="AT396" s="784">
        <v>60.4</v>
      </c>
      <c r="AU396" s="785">
        <v>0</v>
      </c>
      <c r="AV396" s="806" t="s">
        <v>5755</v>
      </c>
      <c r="AW396" s="697" t="s">
        <v>5045</v>
      </c>
      <c r="AX396" s="697" t="s">
        <v>5105</v>
      </c>
      <c r="AY396" s="823">
        <v>41450</v>
      </c>
      <c r="AZ396" s="736" t="s">
        <v>26</v>
      </c>
      <c r="BA396" s="736" t="s">
        <v>26</v>
      </c>
      <c r="BB396" s="625" t="s">
        <v>26</v>
      </c>
      <c r="BC396" s="626" t="s">
        <v>26</v>
      </c>
      <c r="BD396" s="633" t="s">
        <v>26</v>
      </c>
      <c r="BE396" s="840" t="s">
        <v>26</v>
      </c>
      <c r="BF396" s="841" t="s">
        <v>26</v>
      </c>
      <c r="BG396" s="842" t="s">
        <v>26</v>
      </c>
      <c r="BH396" s="905" t="s">
        <v>4485</v>
      </c>
      <c r="BI396" s="903" t="s">
        <v>10472</v>
      </c>
      <c r="BJ396" s="905" t="s">
        <v>0</v>
      </c>
      <c r="BK396" s="903" t="s">
        <v>0</v>
      </c>
      <c r="BL396" s="905" t="s">
        <v>0</v>
      </c>
      <c r="BM396" s="903" t="s">
        <v>0</v>
      </c>
      <c r="BN396" s="905" t="s">
        <v>0</v>
      </c>
      <c r="BO396" s="903" t="s">
        <v>0</v>
      </c>
      <c r="BP396" s="905" t="s">
        <v>0</v>
      </c>
      <c r="BQ396" s="903" t="s">
        <v>0</v>
      </c>
      <c r="BR396" s="909">
        <v>28</v>
      </c>
      <c r="BS396" s="903" t="s">
        <v>4500</v>
      </c>
      <c r="BT396" s="909">
        <v>49</v>
      </c>
      <c r="BU396" s="903" t="s">
        <v>4607</v>
      </c>
      <c r="BV396" s="909">
        <v>25</v>
      </c>
      <c r="BW396" s="903" t="s">
        <v>4489</v>
      </c>
      <c r="BX396" s="909">
        <v>34</v>
      </c>
      <c r="BY396" s="903" t="s">
        <v>4491</v>
      </c>
      <c r="BZ396" s="909">
        <v>42</v>
      </c>
      <c r="CA396" s="903" t="s">
        <v>4529</v>
      </c>
      <c r="CB396" s="340">
        <v>10</v>
      </c>
      <c r="CC396" s="249">
        <f>IF(ISBLANK(AL396),0,1)</f>
        <v>1</v>
      </c>
      <c r="CD396" s="414">
        <f>IF(ISBLANK(AM396),0,1)</f>
        <v>1</v>
      </c>
      <c r="CE396" s="414">
        <f>IF(ISBLANK(AN396),0,1)</f>
        <v>0</v>
      </c>
      <c r="CF396" s="414">
        <f>IF(ISBLANK(AO396),0,1)</f>
        <v>0</v>
      </c>
      <c r="CG396" s="414">
        <f>IF(ISBLANK(AP396),0,1)</f>
        <v>0</v>
      </c>
      <c r="CH396" s="436">
        <f>IF(ISBLANK(AQ396),0,1)</f>
        <v>0</v>
      </c>
      <c r="CI396" s="435">
        <f>IF($W396="Dropped","-",DAYS360(X396,Y396,TRUE)/360)</f>
        <v>0.93888888888888888</v>
      </c>
      <c r="CJ396" s="416">
        <f>IF(OR($W396="Pipeline",$W396="Dropped"),"-",IF(OR($AA396="-",$AA396="n/a"),"-",DAYS360(Y396,AA396,TRUE)/360))</f>
        <v>0.52222222222222225</v>
      </c>
      <c r="CK396" s="416">
        <f>IF(OR($W396="Pipeline",$W396="Dropped"),"-",IF($AC396="-","-",IF(OR($AA396="-",$AA396="n/a"),DAYS360(Y396,AC396,TRUE)/360,DAYS360(AA396,AC396,TRUE)/360)))</f>
        <v>9.6666666666666661</v>
      </c>
      <c r="CL396" s="416">
        <f>IF(OR($W396="Pipeline",$W396="Dropped"),"-",IF($AC396="-","-",DAYS360(X396,AC396,TRUE)/360))</f>
        <v>11.127777777777778</v>
      </c>
      <c r="CM396" s="437">
        <f>IF(OR($W396="Pipeline",$W396="Dropped"),"-",IF($AC396="-","-",DAYS360(AB396,AC396,TRUE)/360))</f>
        <v>4</v>
      </c>
      <c r="CN396" s="344">
        <f>IF(W396="Closed",IF(AC396="-","-",YEAR(AC396)),"-")</f>
        <v>2013</v>
      </c>
      <c r="CO396" s="344" t="str">
        <f>IF(W396="Closed",IF(OR(BE396="S",BE396="MS",BE396="HS"),"S",IF(OR(BE396="U",BE396="MU",BE396="HU"),"U",IF(OR(BE396="NA",BE396="NR",BE396="NV",BE396="?",BE396="#"),"NR","-"))),"-")</f>
        <v>S</v>
      </c>
      <c r="CP396" s="249">
        <v>21</v>
      </c>
      <c r="CQ396" s="414">
        <v>18</v>
      </c>
      <c r="CR396" s="414">
        <v>5</v>
      </c>
      <c r="CS396" s="414">
        <v>16</v>
      </c>
      <c r="CT396" s="414">
        <v>0</v>
      </c>
      <c r="CU396" s="436">
        <v>3</v>
      </c>
      <c r="CV396" s="432" t="str">
        <f>IF(OR(DC396="-",DC396="",DC396="n/a"),"-",HYPERLINK(DC396,"PAD"))</f>
        <v>PAD</v>
      </c>
      <c r="CW396" s="417" t="str">
        <f>IF(OR(DD396="-",DD396="",DD396="n/a"),"-",HYPERLINK(DD396,"ICR"))</f>
        <v>ICR</v>
      </c>
      <c r="CX396" s="438" t="str">
        <f>IF(OR(DE396="-",DE396="",DE396="n/a"),"-",HYPERLINK(DE396,"IEG"))</f>
        <v>IEG</v>
      </c>
      <c r="CY396" s="687" t="str">
        <f>IF(OR(DF396="-",DF396="",DF396="n/a"),"-",HYPERLINK(DF396,"PPAR"))</f>
        <v>-</v>
      </c>
      <c r="CZ396" s="665" t="str">
        <f>IF(OR(DG396="-",DG396="",DG396="n/a"),"-",HYPERLINK(DG396,"PCR"))</f>
        <v>-</v>
      </c>
      <c r="DA396" s="665" t="str">
        <f>IF(OR(DH396="-",DH396="",DH396="n/a"),"-",HYPERLINK(DH396,"PP"))</f>
        <v>PP</v>
      </c>
      <c r="DB396" s="688" t="str">
        <f>IF(OR(DI396="-",DI396="",DI396="n/a"),"-",HYPERLINK(DI396,"TA"))</f>
        <v>-</v>
      </c>
      <c r="DC396" s="897" t="s">
        <v>13912</v>
      </c>
      <c r="DD396" s="897" t="s">
        <v>11643</v>
      </c>
      <c r="DE396" s="897" t="s">
        <v>11644</v>
      </c>
      <c r="DF396" s="897" t="s">
        <v>33</v>
      </c>
      <c r="DG396" s="897" t="s">
        <v>33</v>
      </c>
      <c r="DH396" s="897" t="s">
        <v>11645</v>
      </c>
      <c r="DI396" s="897" t="s">
        <v>33</v>
      </c>
      <c r="DJ396" s="734"/>
    </row>
    <row r="397" spans="1:143" ht="14.1" customHeight="1" x14ac:dyDescent="0.25">
      <c r="A397" s="702">
        <f>ROW()-1</f>
        <v>396</v>
      </c>
      <c r="B397" s="710" t="s">
        <v>5106</v>
      </c>
      <c r="C397" s="711" t="str">
        <f>HYPERLINK(E397,"OP")</f>
        <v>OP</v>
      </c>
      <c r="D397" s="711" t="str">
        <f>HYPERLINK(F397,"Prj")</f>
        <v>Prj</v>
      </c>
      <c r="E397" s="663" t="s">
        <v>7270</v>
      </c>
      <c r="F397" s="422" t="s">
        <v>5908</v>
      </c>
      <c r="G397" s="414" t="s">
        <v>33</v>
      </c>
      <c r="H397" s="414" t="s">
        <v>33</v>
      </c>
      <c r="I397" s="694" t="s">
        <v>33</v>
      </c>
      <c r="J397" s="697" t="s">
        <v>5107</v>
      </c>
      <c r="K397" s="727" t="s">
        <v>33</v>
      </c>
      <c r="L397" s="736" t="s">
        <v>124</v>
      </c>
      <c r="M397" s="697" t="s">
        <v>332</v>
      </c>
      <c r="N397" s="736" t="s">
        <v>233</v>
      </c>
      <c r="O397" s="736" t="s">
        <v>54</v>
      </c>
      <c r="P397" s="1080" t="s">
        <v>1419</v>
      </c>
      <c r="Q397" s="1074" t="s">
        <v>33</v>
      </c>
      <c r="R397" s="698" t="s">
        <v>33</v>
      </c>
      <c r="S397" s="1041" t="s">
        <v>33</v>
      </c>
      <c r="T397" s="908" t="s">
        <v>5108</v>
      </c>
      <c r="U397" s="905" t="s">
        <v>1789</v>
      </c>
      <c r="V397" s="905" t="s">
        <v>612</v>
      </c>
      <c r="W397" s="1068" t="s">
        <v>1773</v>
      </c>
      <c r="X397" s="1064">
        <v>36816</v>
      </c>
      <c r="Y397" s="1066">
        <v>36745</v>
      </c>
      <c r="Z397" s="1046">
        <v>2001</v>
      </c>
      <c r="AA397" s="1064">
        <v>36769</v>
      </c>
      <c r="AB397" s="1065">
        <v>38168</v>
      </c>
      <c r="AC397" s="1066">
        <v>38960</v>
      </c>
      <c r="AD397" s="1049">
        <v>0</v>
      </c>
      <c r="AE397" s="746">
        <v>0</v>
      </c>
      <c r="AF397" s="744">
        <v>0.5</v>
      </c>
      <c r="AG397" s="690">
        <v>0.5</v>
      </c>
      <c r="AH397" s="747">
        <v>0</v>
      </c>
      <c r="AI397" s="744" t="s">
        <v>33</v>
      </c>
      <c r="AJ397" s="1101" t="s">
        <v>33</v>
      </c>
      <c r="AK397" s="1102" t="s">
        <v>33</v>
      </c>
      <c r="AL397" s="1085"/>
      <c r="AM397" s="632">
        <v>7</v>
      </c>
      <c r="AN397" s="632"/>
      <c r="AO397" s="632"/>
      <c r="AP397" s="632"/>
      <c r="AQ397" s="757"/>
      <c r="AR397" s="783" t="s">
        <v>5756</v>
      </c>
      <c r="AS397" s="784">
        <f>AT397+AU397</f>
        <v>0.23</v>
      </c>
      <c r="AT397" s="784">
        <v>0.23</v>
      </c>
      <c r="AU397" s="785">
        <v>0</v>
      </c>
      <c r="AV397" s="806" t="s">
        <v>5757</v>
      </c>
      <c r="AW397" s="697" t="s">
        <v>3718</v>
      </c>
      <c r="AX397" s="697" t="s">
        <v>5109</v>
      </c>
      <c r="AY397" s="823" t="s">
        <v>33</v>
      </c>
      <c r="AZ397" s="736" t="s">
        <v>33</v>
      </c>
      <c r="BA397" s="736" t="s">
        <v>33</v>
      </c>
      <c r="BB397" s="856" t="s">
        <v>33</v>
      </c>
      <c r="BC397" s="852" t="s">
        <v>33</v>
      </c>
      <c r="BD397" s="846" t="s">
        <v>33</v>
      </c>
      <c r="BE397" s="625" t="s">
        <v>33</v>
      </c>
      <c r="BF397" s="626" t="s">
        <v>33</v>
      </c>
      <c r="BG397" s="633" t="s">
        <v>33</v>
      </c>
      <c r="BH397" s="905" t="s">
        <v>4485</v>
      </c>
      <c r="BI397" s="903" t="s">
        <v>10472</v>
      </c>
      <c r="BJ397" s="905" t="s">
        <v>0</v>
      </c>
      <c r="BK397" s="903" t="s">
        <v>0</v>
      </c>
      <c r="BL397" s="905" t="s">
        <v>0</v>
      </c>
      <c r="BM397" s="903" t="s">
        <v>0</v>
      </c>
      <c r="BN397" s="905" t="s">
        <v>0</v>
      </c>
      <c r="BO397" s="903" t="s">
        <v>0</v>
      </c>
      <c r="BP397" s="905" t="s">
        <v>0</v>
      </c>
      <c r="BQ397" s="903" t="s">
        <v>0</v>
      </c>
      <c r="BR397" s="909">
        <v>21</v>
      </c>
      <c r="BS397" s="903" t="s">
        <v>4547</v>
      </c>
      <c r="BT397" s="905" t="s">
        <v>0</v>
      </c>
      <c r="BU397" s="903" t="s">
        <v>4492</v>
      </c>
      <c r="BV397" s="905" t="s">
        <v>0</v>
      </c>
      <c r="BW397" s="903" t="s">
        <v>4492</v>
      </c>
      <c r="BX397" s="905" t="s">
        <v>0</v>
      </c>
      <c r="BY397" s="903" t="s">
        <v>4492</v>
      </c>
      <c r="BZ397" s="905" t="s">
        <v>0</v>
      </c>
      <c r="CA397" s="903" t="s">
        <v>4492</v>
      </c>
      <c r="CB397" s="340">
        <v>10</v>
      </c>
      <c r="CC397" s="249">
        <f>IF(ISBLANK(AL397),0,1)</f>
        <v>0</v>
      </c>
      <c r="CD397" s="414">
        <f>IF(ISBLANK(AM397),0,1)</f>
        <v>1</v>
      </c>
      <c r="CE397" s="414">
        <f>IF(ISBLANK(AN397),0,1)</f>
        <v>0</v>
      </c>
      <c r="CF397" s="414">
        <f>IF(ISBLANK(AO397),0,1)</f>
        <v>0</v>
      </c>
      <c r="CG397" s="414">
        <f>IF(ISBLANK(AP397),0,1)</f>
        <v>0</v>
      </c>
      <c r="CH397" s="436">
        <f>IF(ISBLANK(AQ397),0,1)</f>
        <v>0</v>
      </c>
      <c r="CI397" s="435">
        <f>IF($W397="Dropped","-",DAYS360(X397,Y397,TRUE)/360)</f>
        <v>-0.19444444444444445</v>
      </c>
      <c r="CJ397" s="416">
        <f>IF(OR($W397="Pipeline",$W397="Dropped"),"-",IF(OR($AA397="-",$AA397="n/a"),"-",DAYS360(Y397,AA397,TRUE)/360))</f>
        <v>6.3888888888888884E-2</v>
      </c>
      <c r="CK397" s="416">
        <f>IF(OR($W397="Pipeline",$W397="Dropped"),"-",IF($AC397="-","-",IF(OR($AA397="-",$AA397="n/a"),DAYS360(Y397,AC397,TRUE)/360,DAYS360(AA397,AC397,TRUE)/360)))</f>
        <v>6</v>
      </c>
      <c r="CL397" s="416">
        <f>IF(OR($W397="Pipeline",$W397="Dropped"),"-",IF($AC397="-","-",DAYS360(X397,AC397,TRUE)/360))</f>
        <v>5.8694444444444445</v>
      </c>
      <c r="CM397" s="437">
        <f>IF(OR($W397="Pipeline",$W397="Dropped"),"-",IF($AC397="-","-",DAYS360(AB397,AC397,TRUE)/360))</f>
        <v>2.1666666666666665</v>
      </c>
      <c r="CN397" s="344">
        <f>IF(W397="Closed",IF(AC397="-","-",YEAR(AC397)),"-")</f>
        <v>2006</v>
      </c>
      <c r="CO397" s="344" t="str">
        <f>IF(W397="Closed",IF(OR(BE397="S",BE397="MS",BE397="HS"),"S",IF(OR(BE397="U",BE397="MU",BE397="HU"),"U",IF(OR(BE397="NA",BE397="NR",BE397="NV",BE397="?",BE397="#"),"NR","-"))),"-")</f>
        <v>-</v>
      </c>
      <c r="CP397" s="249" t="s">
        <v>33</v>
      </c>
      <c r="CQ397" s="414" t="s">
        <v>33</v>
      </c>
      <c r="CR397" s="414" t="s">
        <v>33</v>
      </c>
      <c r="CS397" s="414" t="s">
        <v>33</v>
      </c>
      <c r="CT397" s="414" t="s">
        <v>33</v>
      </c>
      <c r="CU397" s="436" t="s">
        <v>33</v>
      </c>
      <c r="CV397" s="432" t="str">
        <f>IF(OR(DC397="-",DC397="",DC397="n/a"),"-",HYPERLINK(DC397,"PAD"))</f>
        <v>-</v>
      </c>
      <c r="CW397" s="417" t="str">
        <f>IF(OR(DD397="-",DD397="",DD397="n/a"),"-",HYPERLINK(DD397,"ICR"))</f>
        <v>-</v>
      </c>
      <c r="CX397" s="438" t="str">
        <f>IF(OR(DE397="-",DE397="",DE397="n/a"),"-",HYPERLINK(DE397,"IEG"))</f>
        <v>-</v>
      </c>
      <c r="CY397" s="687" t="str">
        <f>IF(OR(DF397="-",DF397="",DF397="n/a"),"-",HYPERLINK(DF397,"PPAR"))</f>
        <v>-</v>
      </c>
      <c r="CZ397" s="665" t="str">
        <f>IF(OR(DG397="-",DG397="",DG397="n/a"),"-",HYPERLINK(DG397,"PCR"))</f>
        <v>-</v>
      </c>
      <c r="DA397" s="665" t="str">
        <f>IF(OR(DH397="-",DH397="",DH397="n/a"),"-",HYPERLINK(DH397,"PP"))</f>
        <v>-</v>
      </c>
      <c r="DB397" s="688" t="str">
        <f>IF(OR(DI397="-",DI397="",DI397="n/a"),"-",HYPERLINK(DI397,"TA"))</f>
        <v>-</v>
      </c>
      <c r="DC397" s="897" t="s">
        <v>13773</v>
      </c>
      <c r="DD397" s="897" t="s">
        <v>13773</v>
      </c>
      <c r="DE397" s="897" t="s">
        <v>13773</v>
      </c>
      <c r="DF397" s="897" t="s">
        <v>13773</v>
      </c>
      <c r="DG397" s="897" t="s">
        <v>13773</v>
      </c>
      <c r="DH397" s="897" t="s">
        <v>13773</v>
      </c>
      <c r="DI397" s="897" t="s">
        <v>13773</v>
      </c>
      <c r="DJ397" s="734"/>
    </row>
    <row r="398" spans="1:143" ht="14.1" customHeight="1" x14ac:dyDescent="0.25">
      <c r="A398" s="703">
        <f>ROW()-1</f>
        <v>397</v>
      </c>
      <c r="B398" s="713" t="s">
        <v>9425</v>
      </c>
      <c r="C398" s="711" t="str">
        <f>HYPERLINK(E398,"OP")</f>
        <v>OP</v>
      </c>
      <c r="D398" s="711" t="str">
        <f>HYPERLINK(F398,"Prj")</f>
        <v>Prj</v>
      </c>
      <c r="E398" s="705" t="s">
        <v>9766</v>
      </c>
      <c r="F398" s="424" t="s">
        <v>9767</v>
      </c>
      <c r="G398" s="414" t="s">
        <v>33</v>
      </c>
      <c r="H398" s="414" t="s">
        <v>33</v>
      </c>
      <c r="I398" s="694" t="s">
        <v>33</v>
      </c>
      <c r="J398" s="695" t="s">
        <v>9604</v>
      </c>
      <c r="K398" s="727" t="s">
        <v>33</v>
      </c>
      <c r="L398" s="735" t="s">
        <v>245</v>
      </c>
      <c r="M398" s="695" t="s">
        <v>255</v>
      </c>
      <c r="N398" s="735" t="s">
        <v>18</v>
      </c>
      <c r="O398" s="735" t="s">
        <v>30</v>
      </c>
      <c r="P398" s="1080" t="s">
        <v>1764</v>
      </c>
      <c r="Q398" s="1074" t="s">
        <v>33</v>
      </c>
      <c r="R398" s="698" t="s">
        <v>3888</v>
      </c>
      <c r="S398" s="1041" t="s">
        <v>33</v>
      </c>
      <c r="T398" s="908" t="s">
        <v>9597</v>
      </c>
      <c r="U398" s="905" t="s">
        <v>731</v>
      </c>
      <c r="V398" s="905" t="s">
        <v>1786</v>
      </c>
      <c r="W398" s="1068" t="s">
        <v>1773</v>
      </c>
      <c r="X398" s="1064">
        <v>37040</v>
      </c>
      <c r="Y398" s="1066">
        <v>37453</v>
      </c>
      <c r="Z398" s="1046">
        <v>2003</v>
      </c>
      <c r="AA398" s="1064">
        <v>37586</v>
      </c>
      <c r="AB398" s="1065">
        <v>39538</v>
      </c>
      <c r="AC398" s="1066">
        <v>40268</v>
      </c>
      <c r="AD398" s="1049">
        <v>0</v>
      </c>
      <c r="AE398" s="745">
        <v>108</v>
      </c>
      <c r="AF398" s="744">
        <v>0</v>
      </c>
      <c r="AG398" s="690">
        <v>108</v>
      </c>
      <c r="AH398" s="747">
        <v>18.91</v>
      </c>
      <c r="AI398" s="744">
        <v>0</v>
      </c>
      <c r="AJ398" s="1103">
        <v>108</v>
      </c>
      <c r="AK398" s="1104">
        <v>117.11520406</v>
      </c>
      <c r="AL398" s="646"/>
      <c r="AM398" s="647">
        <v>21</v>
      </c>
      <c r="AN398" s="647"/>
      <c r="AO398" s="647"/>
      <c r="AP398" s="647"/>
      <c r="AQ398" s="648"/>
      <c r="AR398" s="778" t="s">
        <v>9948</v>
      </c>
      <c r="AS398" s="649" t="s">
        <v>33</v>
      </c>
      <c r="AT398" s="649" t="s">
        <v>33</v>
      </c>
      <c r="AU398" s="650" t="s">
        <v>33</v>
      </c>
      <c r="AV398" s="686" t="s">
        <v>9949</v>
      </c>
      <c r="AW398" s="695" t="s">
        <v>8252</v>
      </c>
      <c r="AX398" s="695" t="s">
        <v>9605</v>
      </c>
      <c r="AY398" s="822">
        <v>40122</v>
      </c>
      <c r="AZ398" s="735" t="s">
        <v>26</v>
      </c>
      <c r="BA398" s="735" t="s">
        <v>26</v>
      </c>
      <c r="BB398" s="843" t="s">
        <v>26</v>
      </c>
      <c r="BC398" s="844" t="s">
        <v>26</v>
      </c>
      <c r="BD398" s="845" t="s">
        <v>26</v>
      </c>
      <c r="BE398" s="843" t="s">
        <v>22</v>
      </c>
      <c r="BF398" s="844" t="s">
        <v>22</v>
      </c>
      <c r="BG398" s="845" t="s">
        <v>26</v>
      </c>
      <c r="BH398" s="905" t="s">
        <v>2772</v>
      </c>
      <c r="BI398" s="903" t="s">
        <v>4628</v>
      </c>
      <c r="BJ398" s="905" t="s">
        <v>13077</v>
      </c>
      <c r="BK398" s="903" t="s">
        <v>9680</v>
      </c>
      <c r="BL398" s="905" t="s">
        <v>4485</v>
      </c>
      <c r="BM398" s="903" t="s">
        <v>10472</v>
      </c>
      <c r="BN398" s="905" t="s">
        <v>0</v>
      </c>
      <c r="BO398" s="903" t="s">
        <v>0</v>
      </c>
      <c r="BP398" s="905" t="s">
        <v>0</v>
      </c>
      <c r="BQ398" s="903" t="s">
        <v>0</v>
      </c>
      <c r="BR398" s="909">
        <v>79</v>
      </c>
      <c r="BS398" s="903" t="s">
        <v>4582</v>
      </c>
      <c r="BT398" s="909">
        <v>86</v>
      </c>
      <c r="BU398" s="903" t="s">
        <v>4641</v>
      </c>
      <c r="BV398" s="909">
        <v>51</v>
      </c>
      <c r="BW398" s="903" t="s">
        <v>4520</v>
      </c>
      <c r="BX398" s="909">
        <v>80</v>
      </c>
      <c r="BY398" s="903" t="s">
        <v>4629</v>
      </c>
      <c r="BZ398" s="909">
        <v>57</v>
      </c>
      <c r="CA398" s="903" t="s">
        <v>4527</v>
      </c>
      <c r="CB398" s="340">
        <v>10</v>
      </c>
      <c r="CC398" s="249">
        <f>IF(ISBLANK(AL398),0,1)</f>
        <v>0</v>
      </c>
      <c r="CD398" s="414">
        <f>IF(ISBLANK(AM398),0,1)</f>
        <v>1</v>
      </c>
      <c r="CE398" s="414">
        <f>IF(ISBLANK(AN398),0,1)</f>
        <v>0</v>
      </c>
      <c r="CF398" s="414">
        <f>IF(ISBLANK(AO398),0,1)</f>
        <v>0</v>
      </c>
      <c r="CG398" s="414">
        <f>IF(ISBLANK(AP398),0,1)</f>
        <v>0</v>
      </c>
      <c r="CH398" s="436">
        <f>IF(ISBLANK(AQ398),0,1)</f>
        <v>0</v>
      </c>
      <c r="CI398" s="435">
        <f>IF($W398="Dropped","-",DAYS360(X398,Y398,TRUE)/360)</f>
        <v>1.1305555555555555</v>
      </c>
      <c r="CJ398" s="416">
        <f>IF(OR($W398="Pipeline",$W398="Dropped"),"-",IF(OR($AA398="-",$AA398="n/a"),"-",DAYS360(Y398,AA398,TRUE)/360))</f>
        <v>0.3611111111111111</v>
      </c>
      <c r="CK398" s="416">
        <f>IF(OR($W398="Pipeline",$W398="Dropped"),"-",IF($AC398="-","-",IF(OR($AA398="-",$AA398="n/a"),DAYS360(Y398,AC398,TRUE)/360,DAYS360(AA398,AC398,TRUE)/360)))</f>
        <v>7.3444444444444441</v>
      </c>
      <c r="CL398" s="416">
        <f>IF(OR($W398="Pipeline",$W398="Dropped"),"-",IF($AC398="-","-",DAYS360(X398,AC398,TRUE)/360))</f>
        <v>8.8361111111111104</v>
      </c>
      <c r="CM398" s="437">
        <f>IF(OR($W398="Pipeline",$W398="Dropped"),"-",IF($AC398="-","-",DAYS360(AB398,AC398,TRUE)/360))</f>
        <v>2</v>
      </c>
      <c r="CN398" s="344">
        <f>IF(W398="Closed",IF(AC398="-","-",YEAR(AC398)),"-")</f>
        <v>2010</v>
      </c>
      <c r="CO398" s="344" t="str">
        <f>IF(W398="Closed",IF(OR(BE398="S",BE398="MS",BE398="HS"),"S",IF(OR(BE398="U",BE398="MU",BE398="HU"),"U",IF(OR(BE398="NA",BE398="NR",BE398="NV",BE398="?",BE398="#"),"NR","-"))),"-")</f>
        <v>S</v>
      </c>
      <c r="CP398" s="249">
        <v>5</v>
      </c>
      <c r="CQ398" s="414">
        <v>4</v>
      </c>
      <c r="CR398" s="414">
        <v>5</v>
      </c>
      <c r="CS398" s="414">
        <v>3</v>
      </c>
      <c r="CT398" s="414">
        <v>0</v>
      </c>
      <c r="CU398" s="436">
        <v>0</v>
      </c>
      <c r="CV398" s="432" t="str">
        <f>IF(OR(DC398="-",DC398="",DC398="n/a"),"-",HYPERLINK(DC398,"PAD"))</f>
        <v>PAD</v>
      </c>
      <c r="CW398" s="417" t="str">
        <f>IF(OR(DD398="-",DD398="",DD398="n/a"),"-",HYPERLINK(DD398,"ICR"))</f>
        <v>ICR</v>
      </c>
      <c r="CX398" s="438" t="str">
        <f>IF(OR(DE398="-",DE398="",DE398="n/a"),"-",HYPERLINK(DE398,"IEG"))</f>
        <v>IEG</v>
      </c>
      <c r="CY398" s="687" t="str">
        <f>IF(OR(DF398="-",DF398="",DF398="n/a"),"-",HYPERLINK(DF398,"PPAR"))</f>
        <v>PPAR</v>
      </c>
      <c r="CZ398" s="665" t="str">
        <f>IF(OR(DG398="-",DG398="",DG398="n/a"),"-",HYPERLINK(DG398,"PCR"))</f>
        <v>-</v>
      </c>
      <c r="DA398" s="665" t="str">
        <f>IF(OR(DH398="-",DH398="",DH398="n/a"),"-",HYPERLINK(DH398,"PP"))</f>
        <v>-</v>
      </c>
      <c r="DB398" s="688" t="str">
        <f>IF(OR(DI398="-",DI398="",DI398="n/a"),"-",HYPERLINK(DI398,"TA"))</f>
        <v>-</v>
      </c>
      <c r="DC398" s="897" t="s">
        <v>11646</v>
      </c>
      <c r="DD398" s="897" t="s">
        <v>11647</v>
      </c>
      <c r="DE398" s="897" t="s">
        <v>11648</v>
      </c>
      <c r="DF398" s="897" t="s">
        <v>11502</v>
      </c>
      <c r="DG398" s="897" t="s">
        <v>33</v>
      </c>
      <c r="DH398" s="897" t="s">
        <v>33</v>
      </c>
      <c r="DI398" s="897" t="s">
        <v>33</v>
      </c>
      <c r="DJ398" s="806"/>
    </row>
    <row r="399" spans="1:143" s="33" customFormat="1" ht="14.1" customHeight="1" x14ac:dyDescent="0.25">
      <c r="A399" s="702">
        <f>ROW()-1</f>
        <v>398</v>
      </c>
      <c r="B399" s="710" t="s">
        <v>447</v>
      </c>
      <c r="C399" s="711" t="str">
        <f>HYPERLINK(E399,"OP")</f>
        <v>OP</v>
      </c>
      <c r="D399" s="711" t="str">
        <f>HYPERLINK(F399,"Prj")</f>
        <v>Prj</v>
      </c>
      <c r="E399" s="704" t="s">
        <v>6334</v>
      </c>
      <c r="F399" s="415" t="s">
        <v>6335</v>
      </c>
      <c r="G399" s="414" t="s">
        <v>33</v>
      </c>
      <c r="H399" s="414" t="s">
        <v>33</v>
      </c>
      <c r="I399" s="694" t="s">
        <v>33</v>
      </c>
      <c r="J399" s="686" t="s">
        <v>519</v>
      </c>
      <c r="K399" s="199" t="s">
        <v>33</v>
      </c>
      <c r="L399" s="693" t="s">
        <v>193</v>
      </c>
      <c r="M399" s="734" t="s">
        <v>194</v>
      </c>
      <c r="N399" s="693" t="s">
        <v>18</v>
      </c>
      <c r="O399" s="693" t="s">
        <v>54</v>
      </c>
      <c r="P399" s="1080" t="s">
        <v>1419</v>
      </c>
      <c r="Q399" s="1074" t="s">
        <v>33</v>
      </c>
      <c r="R399" s="698" t="s">
        <v>33</v>
      </c>
      <c r="S399" s="1041" t="s">
        <v>33</v>
      </c>
      <c r="T399" s="908" t="s">
        <v>3722</v>
      </c>
      <c r="U399" s="905" t="s">
        <v>577</v>
      </c>
      <c r="V399" s="905" t="s">
        <v>612</v>
      </c>
      <c r="W399" s="1068" t="s">
        <v>1773</v>
      </c>
      <c r="X399" s="1064">
        <v>36956</v>
      </c>
      <c r="Y399" s="1066">
        <v>37035</v>
      </c>
      <c r="Z399" s="1046">
        <v>2001</v>
      </c>
      <c r="AA399" s="1064">
        <v>37306</v>
      </c>
      <c r="AB399" s="1065">
        <v>38717</v>
      </c>
      <c r="AC399" s="1066">
        <v>39813</v>
      </c>
      <c r="AD399" s="638">
        <v>8.8800000000000008</v>
      </c>
      <c r="AE399" s="639">
        <v>0</v>
      </c>
      <c r="AF399" s="744">
        <v>0</v>
      </c>
      <c r="AG399" s="690">
        <v>8.8800000000000008</v>
      </c>
      <c r="AH399" s="747">
        <v>8.7911999999999999</v>
      </c>
      <c r="AI399" s="744">
        <v>0</v>
      </c>
      <c r="AJ399" s="1099">
        <v>7.9649571100000003</v>
      </c>
      <c r="AK399" s="1100">
        <v>7.9649571100000003</v>
      </c>
      <c r="AL399" s="646" t="s">
        <v>7408</v>
      </c>
      <c r="AM399" s="647" t="s">
        <v>2908</v>
      </c>
      <c r="AN399" s="647"/>
      <c r="AO399" s="647"/>
      <c r="AP399" s="647"/>
      <c r="AQ399" s="648"/>
      <c r="AR399" s="779" t="s">
        <v>2627</v>
      </c>
      <c r="AS399" s="781">
        <f>AT399+AU399</f>
        <v>5.7</v>
      </c>
      <c r="AT399" s="781">
        <v>5.7</v>
      </c>
      <c r="AU399" s="782">
        <v>0</v>
      </c>
      <c r="AV399" s="686" t="s">
        <v>2922</v>
      </c>
      <c r="AW399" s="686" t="s">
        <v>2016</v>
      </c>
      <c r="AX399" s="686" t="s">
        <v>1900</v>
      </c>
      <c r="AY399" s="820">
        <v>39801</v>
      </c>
      <c r="AZ399" s="721" t="s">
        <v>22</v>
      </c>
      <c r="BA399" s="721" t="s">
        <v>22</v>
      </c>
      <c r="BB399" s="625" t="s">
        <v>22</v>
      </c>
      <c r="BC399" s="626" t="s">
        <v>26</v>
      </c>
      <c r="BD399" s="633" t="s">
        <v>22</v>
      </c>
      <c r="BE399" s="625" t="s">
        <v>22</v>
      </c>
      <c r="BF399" s="626" t="s">
        <v>26</v>
      </c>
      <c r="BG399" s="633" t="s">
        <v>26</v>
      </c>
      <c r="BH399" s="905" t="s">
        <v>4485</v>
      </c>
      <c r="BI399" s="903" t="s">
        <v>10472</v>
      </c>
      <c r="BJ399" s="905" t="s">
        <v>4525</v>
      </c>
      <c r="BK399" s="903" t="s">
        <v>10476</v>
      </c>
      <c r="BL399" s="905" t="s">
        <v>0</v>
      </c>
      <c r="BM399" s="903" t="s">
        <v>0</v>
      </c>
      <c r="BN399" s="905" t="s">
        <v>0</v>
      </c>
      <c r="BO399" s="903" t="s">
        <v>0</v>
      </c>
      <c r="BP399" s="905" t="s">
        <v>0</v>
      </c>
      <c r="BQ399" s="903" t="s">
        <v>0</v>
      </c>
      <c r="BR399" s="909">
        <v>27</v>
      </c>
      <c r="BS399" s="903" t="s">
        <v>4490</v>
      </c>
      <c r="BT399" s="909">
        <v>21</v>
      </c>
      <c r="BU399" s="903" t="s">
        <v>4547</v>
      </c>
      <c r="BV399" s="909">
        <v>33</v>
      </c>
      <c r="BW399" s="903" t="s">
        <v>4498</v>
      </c>
      <c r="BX399" s="905" t="s">
        <v>0</v>
      </c>
      <c r="BY399" s="903" t="s">
        <v>4492</v>
      </c>
      <c r="BZ399" s="905" t="s">
        <v>0</v>
      </c>
      <c r="CA399" s="903" t="s">
        <v>4492</v>
      </c>
      <c r="CB399" s="340">
        <v>50</v>
      </c>
      <c r="CC399" s="249">
        <f>IF(ISBLANK(AL399),0,1)</f>
        <v>1</v>
      </c>
      <c r="CD399" s="414">
        <f>IF(ISBLANK(AM399),0,1)</f>
        <v>1</v>
      </c>
      <c r="CE399" s="414">
        <f>IF(ISBLANK(AN399),0,1)</f>
        <v>0</v>
      </c>
      <c r="CF399" s="414">
        <f>IF(ISBLANK(AO399),0,1)</f>
        <v>0</v>
      </c>
      <c r="CG399" s="414">
        <f>IF(ISBLANK(AP399),0,1)</f>
        <v>0</v>
      </c>
      <c r="CH399" s="436">
        <f>IF(ISBLANK(AQ399),0,1)</f>
        <v>0</v>
      </c>
      <c r="CI399" s="435">
        <f>IF($W399="Dropped","-",DAYS360(X399,Y399,TRUE)/360)</f>
        <v>0.21666666666666667</v>
      </c>
      <c r="CJ399" s="416">
        <f>IF(OR($W399="Pipeline",$W399="Dropped"),"-",IF(OR($AA399="-",$AA399="n/a"),"-",DAYS360(Y399,AA399,TRUE)/360))</f>
        <v>0.73611111111111116</v>
      </c>
      <c r="CK399" s="416">
        <f>IF(OR($W399="Pipeline",$W399="Dropped"),"-",IF($AC399="-","-",IF(OR($AA399="-",$AA399="n/a"),DAYS360(Y399,AC399,TRUE)/360,DAYS360(AA399,AC399,TRUE)/360)))</f>
        <v>6.8638888888888889</v>
      </c>
      <c r="CL399" s="416">
        <f>IF(OR($W399="Pipeline",$W399="Dropped"),"-",IF($AC399="-","-",DAYS360(X399,AC399,TRUE)/360))</f>
        <v>7.8166666666666664</v>
      </c>
      <c r="CM399" s="437">
        <f>IF(OR($W399="Pipeline",$W399="Dropped"),"-",IF($AC399="-","-",DAYS360(AB399,AC399,TRUE)/360))</f>
        <v>3</v>
      </c>
      <c r="CN399" s="344">
        <f>IF(W399="Closed",IF(AC399="-","-",YEAR(AC399)),"-")</f>
        <v>2008</v>
      </c>
      <c r="CO399" s="344" t="str">
        <f>IF(W399="Closed",IF(OR(BE399="S",BE399="MS",BE399="HS"),"S",IF(OR(BE399="U",BE399="MU",BE399="HU"),"U",IF(OR(BE399="NA",BE399="NR",BE399="NV",BE399="?",BE399="#"),"NR","-"))),"-")</f>
        <v>S</v>
      </c>
      <c r="CP399" s="249">
        <v>2</v>
      </c>
      <c r="CQ399" s="414">
        <v>11</v>
      </c>
      <c r="CR399" s="414">
        <v>3</v>
      </c>
      <c r="CS399" s="414">
        <v>0</v>
      </c>
      <c r="CT399" s="414">
        <v>0</v>
      </c>
      <c r="CU399" s="436">
        <v>0</v>
      </c>
      <c r="CV399" s="432" t="str">
        <f>IF(OR(DC399="-",DC399="",DC399="n/a"),"-",HYPERLINK(DC399,"PAD"))</f>
        <v>PAD</v>
      </c>
      <c r="CW399" s="417" t="str">
        <f>IF(OR(DD399="-",DD399="",DD399="n/a"),"-",HYPERLINK(DD399,"ICR"))</f>
        <v>ICR</v>
      </c>
      <c r="CX399" s="438" t="str">
        <f>IF(OR(DE399="-",DE399="",DE399="n/a"),"-",HYPERLINK(DE399,"IEG"))</f>
        <v>IEG</v>
      </c>
      <c r="CY399" s="687" t="str">
        <f>IF(OR(DF399="-",DF399="",DF399="n/a"),"-",HYPERLINK(DF399,"PPAR"))</f>
        <v>-</v>
      </c>
      <c r="CZ399" s="665" t="str">
        <f>IF(OR(DG399="-",DG399="",DG399="n/a"),"-",HYPERLINK(DG399,"PCR"))</f>
        <v>-</v>
      </c>
      <c r="DA399" s="665" t="str">
        <f>IF(OR(DH399="-",DH399="",DH399="n/a"),"-",HYPERLINK(DH399,"PP"))</f>
        <v>-</v>
      </c>
      <c r="DB399" s="688" t="str">
        <f>IF(OR(DI399="-",DI399="",DI399="n/a"),"-",HYPERLINK(DI399,"TA"))</f>
        <v>-</v>
      </c>
      <c r="DC399" s="897" t="s">
        <v>11649</v>
      </c>
      <c r="DD399" s="897" t="s">
        <v>11650</v>
      </c>
      <c r="DE399" s="897" t="s">
        <v>11651</v>
      </c>
      <c r="DF399" s="897" t="s">
        <v>33</v>
      </c>
      <c r="DG399" s="897" t="s">
        <v>33</v>
      </c>
      <c r="DH399" s="897" t="s">
        <v>33</v>
      </c>
      <c r="DI399" s="897" t="s">
        <v>33</v>
      </c>
      <c r="DJ399" s="734"/>
      <c r="DK399" s="358"/>
      <c r="DL399" s="358"/>
      <c r="DM399" s="440"/>
      <c r="DN399" s="440"/>
      <c r="DO399" s="440"/>
      <c r="DP399" s="440"/>
      <c r="DQ399" s="440"/>
      <c r="DR399" s="440"/>
      <c r="DS399" s="440"/>
      <c r="DT399" s="440"/>
      <c r="DU399" s="440"/>
      <c r="DV399" s="440"/>
      <c r="DW399" s="440"/>
      <c r="DX399" s="440"/>
      <c r="DY399" s="440"/>
      <c r="DZ399" s="440"/>
      <c r="EA399" s="440"/>
      <c r="EB399" s="440"/>
      <c r="EC399" s="440"/>
      <c r="ED399" s="440"/>
      <c r="EE399" s="440"/>
      <c r="EF399" s="440"/>
      <c r="EG399" s="440"/>
      <c r="EH399" s="440"/>
      <c r="EI399" s="440"/>
      <c r="EJ399" s="440"/>
      <c r="EK399" s="440"/>
      <c r="EL399" s="440"/>
      <c r="EM399" s="440"/>
    </row>
    <row r="400" spans="1:143" s="33" customFormat="1" ht="14.1" customHeight="1" x14ac:dyDescent="0.25">
      <c r="A400" s="702">
        <f>ROW()-1</f>
        <v>399</v>
      </c>
      <c r="B400" s="710" t="s">
        <v>633</v>
      </c>
      <c r="C400" s="711" t="str">
        <f>HYPERLINK(E400,"OP")</f>
        <v>OP</v>
      </c>
      <c r="D400" s="711" t="str">
        <f>HYPERLINK(F400,"Prj")</f>
        <v>Prj</v>
      </c>
      <c r="E400" s="704" t="s">
        <v>6336</v>
      </c>
      <c r="F400" s="415" t="s">
        <v>6337</v>
      </c>
      <c r="G400" s="414" t="s">
        <v>33</v>
      </c>
      <c r="H400" s="414" t="s">
        <v>33</v>
      </c>
      <c r="I400" s="694" t="s">
        <v>33</v>
      </c>
      <c r="J400" s="696" t="s">
        <v>634</v>
      </c>
      <c r="K400" s="199" t="s">
        <v>33</v>
      </c>
      <c r="L400" s="693" t="s">
        <v>193</v>
      </c>
      <c r="M400" s="696" t="s">
        <v>366</v>
      </c>
      <c r="N400" s="732" t="s">
        <v>18</v>
      </c>
      <c r="O400" s="732" t="s">
        <v>71</v>
      </c>
      <c r="P400" s="1080" t="s">
        <v>1762</v>
      </c>
      <c r="Q400" s="1074" t="s">
        <v>33</v>
      </c>
      <c r="R400" s="698" t="s">
        <v>33</v>
      </c>
      <c r="S400" s="1041" t="s">
        <v>33</v>
      </c>
      <c r="T400" s="908" t="s">
        <v>3723</v>
      </c>
      <c r="U400" s="905" t="s">
        <v>576</v>
      </c>
      <c r="V400" s="905" t="s">
        <v>1784</v>
      </c>
      <c r="W400" s="1068" t="s">
        <v>1773</v>
      </c>
      <c r="X400" s="1064">
        <v>37385</v>
      </c>
      <c r="Y400" s="1066">
        <v>37789</v>
      </c>
      <c r="Z400" s="1046">
        <v>2003</v>
      </c>
      <c r="AA400" s="1064">
        <v>37973</v>
      </c>
      <c r="AB400" s="1065">
        <v>39447</v>
      </c>
      <c r="AC400" s="1066">
        <v>40690</v>
      </c>
      <c r="AD400" s="638">
        <v>0</v>
      </c>
      <c r="AE400" s="639">
        <v>20</v>
      </c>
      <c r="AF400" s="744">
        <v>0</v>
      </c>
      <c r="AG400" s="690">
        <v>20</v>
      </c>
      <c r="AH400" s="747">
        <v>2.4</v>
      </c>
      <c r="AI400" s="744">
        <v>0</v>
      </c>
      <c r="AJ400" s="1099">
        <v>20</v>
      </c>
      <c r="AK400" s="1100">
        <v>17.56065366</v>
      </c>
      <c r="AL400" s="646">
        <v>51</v>
      </c>
      <c r="AM400" s="647"/>
      <c r="AN400" s="647"/>
      <c r="AO400" s="647"/>
      <c r="AP400" s="647"/>
      <c r="AQ400" s="648"/>
      <c r="AR400" s="779" t="s">
        <v>4377</v>
      </c>
      <c r="AS400" s="649">
        <f>AT400+AU400</f>
        <v>0.8</v>
      </c>
      <c r="AT400" s="649">
        <v>0.8</v>
      </c>
      <c r="AU400" s="650">
        <v>0</v>
      </c>
      <c r="AV400" s="686" t="s">
        <v>4378</v>
      </c>
      <c r="AW400" s="686" t="s">
        <v>2018</v>
      </c>
      <c r="AX400" s="686" t="s">
        <v>2289</v>
      </c>
      <c r="AY400" s="819">
        <v>40765</v>
      </c>
      <c r="AZ400" s="721" t="s">
        <v>22</v>
      </c>
      <c r="BA400" s="721" t="s">
        <v>22</v>
      </c>
      <c r="BB400" s="625" t="s">
        <v>22</v>
      </c>
      <c r="BC400" s="626" t="s">
        <v>22</v>
      </c>
      <c r="BD400" s="633" t="s">
        <v>22</v>
      </c>
      <c r="BE400" s="625" t="s">
        <v>45</v>
      </c>
      <c r="BF400" s="626" t="s">
        <v>45</v>
      </c>
      <c r="BG400" s="633" t="s">
        <v>112</v>
      </c>
      <c r="BH400" s="905" t="s">
        <v>4584</v>
      </c>
      <c r="BI400" s="903" t="s">
        <v>4585</v>
      </c>
      <c r="BJ400" s="905" t="s">
        <v>4586</v>
      </c>
      <c r="BK400" s="903" t="s">
        <v>4587</v>
      </c>
      <c r="BL400" s="905" t="s">
        <v>10072</v>
      </c>
      <c r="BM400" s="903" t="s">
        <v>13093</v>
      </c>
      <c r="BN400" s="905" t="s">
        <v>10064</v>
      </c>
      <c r="BO400" s="903" t="s">
        <v>13770</v>
      </c>
      <c r="BP400" s="905" t="s">
        <v>4561</v>
      </c>
      <c r="BQ400" s="903" t="s">
        <v>10489</v>
      </c>
      <c r="BR400" s="909">
        <v>79</v>
      </c>
      <c r="BS400" s="903" t="s">
        <v>4582</v>
      </c>
      <c r="BT400" s="909">
        <v>39</v>
      </c>
      <c r="BU400" s="903" t="s">
        <v>4545</v>
      </c>
      <c r="BV400" s="909">
        <v>74</v>
      </c>
      <c r="BW400" s="903" t="s">
        <v>4588</v>
      </c>
      <c r="BX400" s="909">
        <v>53</v>
      </c>
      <c r="BY400" s="903" t="s">
        <v>4528</v>
      </c>
      <c r="BZ400" s="905" t="s">
        <v>0</v>
      </c>
      <c r="CA400" s="903" t="s">
        <v>4492</v>
      </c>
      <c r="CB400" s="340">
        <v>100</v>
      </c>
      <c r="CC400" s="249">
        <f>IF(ISBLANK(AL400),0,1)</f>
        <v>1</v>
      </c>
      <c r="CD400" s="414">
        <f>IF(ISBLANK(AM400),0,1)</f>
        <v>0</v>
      </c>
      <c r="CE400" s="414">
        <f>IF(ISBLANK(AN400),0,1)</f>
        <v>0</v>
      </c>
      <c r="CF400" s="414">
        <f>IF(ISBLANK(AO400),0,1)</f>
        <v>0</v>
      </c>
      <c r="CG400" s="414">
        <f>IF(ISBLANK(AP400),0,1)</f>
        <v>0</v>
      </c>
      <c r="CH400" s="436">
        <f>IF(ISBLANK(AQ400),0,1)</f>
        <v>0</v>
      </c>
      <c r="CI400" s="435">
        <f>IF($W400="Dropped","-",DAYS360(X400,Y400,TRUE)/360)</f>
        <v>1.1055555555555556</v>
      </c>
      <c r="CJ400" s="416">
        <f>IF(OR($W400="Pipeline",$W400="Dropped"),"-",IF(OR($AA400="-",$AA400="n/a"),"-",DAYS360(Y400,AA400,TRUE)/360))</f>
        <v>0.50277777777777777</v>
      </c>
      <c r="CK400" s="416">
        <f>IF(OR($W400="Pipeline",$W400="Dropped"),"-",IF($AC400="-","-",IF(OR($AA400="-",$AA400="n/a"),DAYS360(Y400,AC400,TRUE)/360,DAYS360(AA400,AC400,TRUE)/360)))</f>
        <v>7.4416666666666664</v>
      </c>
      <c r="CL400" s="416">
        <f>IF(OR($W400="Pipeline",$W400="Dropped"),"-",IF($AC400="-","-",DAYS360(X400,AC400,TRUE)/360))</f>
        <v>9.0500000000000007</v>
      </c>
      <c r="CM400" s="437">
        <f>IF(OR($W400="Pipeline",$W400="Dropped"),"-",IF($AC400="-","-",DAYS360(AB400,AC400,TRUE)/360))</f>
        <v>3.4083333333333332</v>
      </c>
      <c r="CN400" s="344">
        <f>IF(W400="Closed",IF(AC400="-","-",YEAR(AC400)),"-")</f>
        <v>2011</v>
      </c>
      <c r="CO400" s="344" t="str">
        <f>IF(W400="Closed",IF(OR(BE400="S",BE400="MS",BE400="HS"),"S",IF(OR(BE400="U",BE400="MU",BE400="HU"),"U",IF(OR(BE400="NA",BE400="NR",BE400="NV",BE400="?",BE400="#"),"NR","-"))),"-")</f>
        <v>U</v>
      </c>
      <c r="CP400" s="249">
        <v>10</v>
      </c>
      <c r="CQ400" s="414">
        <v>0</v>
      </c>
      <c r="CR400" s="414">
        <v>0</v>
      </c>
      <c r="CS400" s="414">
        <v>4</v>
      </c>
      <c r="CT400" s="414">
        <v>0</v>
      </c>
      <c r="CU400" s="436">
        <v>0</v>
      </c>
      <c r="CV400" s="432" t="str">
        <f>IF(OR(DC400="-",DC400="",DC400="n/a"),"-",HYPERLINK(DC400,"PAD"))</f>
        <v>PAD</v>
      </c>
      <c r="CW400" s="417" t="str">
        <f>IF(OR(DD400="-",DD400="",DD400="n/a"),"-",HYPERLINK(DD400,"ICR"))</f>
        <v>ICR</v>
      </c>
      <c r="CX400" s="438" t="str">
        <f>IF(OR(DE400="-",DE400="",DE400="n/a"),"-",HYPERLINK(DE400,"IEG"))</f>
        <v>IEG</v>
      </c>
      <c r="CY400" s="687" t="str">
        <f>IF(OR(DF400="-",DF400="",DF400="n/a"),"-",HYPERLINK(DF400,"PPAR"))</f>
        <v>-</v>
      </c>
      <c r="CZ400" s="665" t="str">
        <f>IF(OR(DG400="-",DG400="",DG400="n/a"),"-",HYPERLINK(DG400,"PCR"))</f>
        <v>-</v>
      </c>
      <c r="DA400" s="665" t="str">
        <f>IF(OR(DH400="-",DH400="",DH400="n/a"),"-",HYPERLINK(DH400,"PP"))</f>
        <v>PP</v>
      </c>
      <c r="DB400" s="688" t="str">
        <f>IF(OR(DI400="-",DI400="",DI400="n/a"),"-",HYPERLINK(DI400,"TA"))</f>
        <v>-</v>
      </c>
      <c r="DC400" s="897" t="s">
        <v>11652</v>
      </c>
      <c r="DD400" s="897" t="s">
        <v>11653</v>
      </c>
      <c r="DE400" s="897" t="s">
        <v>11654</v>
      </c>
      <c r="DF400" s="897" t="s">
        <v>33</v>
      </c>
      <c r="DG400" s="897" t="s">
        <v>33</v>
      </c>
      <c r="DH400" s="897" t="s">
        <v>11655</v>
      </c>
      <c r="DI400" s="897" t="s">
        <v>33</v>
      </c>
      <c r="DJ400" s="734"/>
      <c r="DK400" s="358"/>
      <c r="DL400" s="358"/>
      <c r="DM400" s="440"/>
      <c r="DN400" s="440"/>
      <c r="DO400" s="440"/>
      <c r="DP400" s="440"/>
      <c r="DQ400" s="440"/>
      <c r="DR400" s="440"/>
      <c r="DS400" s="440"/>
      <c r="DT400" s="440"/>
      <c r="DU400" s="440"/>
      <c r="DV400" s="440"/>
      <c r="DW400" s="440"/>
      <c r="DX400" s="440"/>
      <c r="DY400" s="440"/>
      <c r="DZ400" s="440"/>
      <c r="EA400" s="440"/>
      <c r="EB400" s="440"/>
      <c r="EC400" s="440"/>
      <c r="ED400" s="440"/>
      <c r="EE400" s="440"/>
      <c r="EF400" s="440"/>
      <c r="EG400" s="440"/>
      <c r="EH400" s="440"/>
      <c r="EI400" s="440"/>
      <c r="EJ400" s="440"/>
      <c r="EK400" s="440"/>
      <c r="EL400" s="440"/>
      <c r="EM400" s="440"/>
    </row>
    <row r="401" spans="1:143" s="33" customFormat="1" ht="14.1" customHeight="1" x14ac:dyDescent="0.25">
      <c r="A401" s="703">
        <f>ROW()-1</f>
        <v>400</v>
      </c>
      <c r="B401" s="710" t="s">
        <v>5111</v>
      </c>
      <c r="C401" s="711" t="str">
        <f>HYPERLINK(E401,"OP")</f>
        <v>OP</v>
      </c>
      <c r="D401" s="711" t="str">
        <f>HYPERLINK(F401,"Prj")</f>
        <v>Prj</v>
      </c>
      <c r="E401" s="663" t="s">
        <v>7271</v>
      </c>
      <c r="F401" s="422" t="s">
        <v>5909</v>
      </c>
      <c r="G401" s="414" t="s">
        <v>33</v>
      </c>
      <c r="H401" s="414" t="s">
        <v>33</v>
      </c>
      <c r="I401" s="694" t="s">
        <v>33</v>
      </c>
      <c r="J401" s="697" t="s">
        <v>5112</v>
      </c>
      <c r="K401" s="727" t="s">
        <v>33</v>
      </c>
      <c r="L401" s="736" t="s">
        <v>153</v>
      </c>
      <c r="M401" s="697" t="s">
        <v>813</v>
      </c>
      <c r="N401" s="736" t="s">
        <v>18</v>
      </c>
      <c r="O401" s="736" t="s">
        <v>30</v>
      </c>
      <c r="P401" s="1080" t="s">
        <v>1419</v>
      </c>
      <c r="Q401" s="1074" t="s">
        <v>33</v>
      </c>
      <c r="R401" s="698" t="s">
        <v>33</v>
      </c>
      <c r="S401" s="1041" t="s">
        <v>33</v>
      </c>
      <c r="T401" s="908" t="s">
        <v>5113</v>
      </c>
      <c r="U401" s="905" t="s">
        <v>13823</v>
      </c>
      <c r="V401" s="905" t="s">
        <v>612</v>
      </c>
      <c r="W401" s="1068" t="s">
        <v>1773</v>
      </c>
      <c r="X401" s="1064">
        <v>37244</v>
      </c>
      <c r="Y401" s="1066">
        <v>37777</v>
      </c>
      <c r="Z401" s="1046">
        <v>2003</v>
      </c>
      <c r="AA401" s="1064">
        <v>37840</v>
      </c>
      <c r="AB401" s="1065">
        <v>39994</v>
      </c>
      <c r="AC401" s="1066">
        <v>39994</v>
      </c>
      <c r="AD401" s="1049">
        <v>34.15</v>
      </c>
      <c r="AE401" s="746">
        <v>0</v>
      </c>
      <c r="AF401" s="744">
        <v>0</v>
      </c>
      <c r="AG401" s="690">
        <v>34.15</v>
      </c>
      <c r="AH401" s="747">
        <v>28.85</v>
      </c>
      <c r="AI401" s="744">
        <v>0</v>
      </c>
      <c r="AJ401" s="1101">
        <v>19.949678779999999</v>
      </c>
      <c r="AK401" s="1102">
        <v>26.81657182</v>
      </c>
      <c r="AL401" s="1085"/>
      <c r="AM401" s="632" t="s">
        <v>2422</v>
      </c>
      <c r="AN401" s="632"/>
      <c r="AO401" s="632"/>
      <c r="AP401" s="632"/>
      <c r="AQ401" s="757"/>
      <c r="AR401" s="783" t="s">
        <v>5758</v>
      </c>
      <c r="AS401" s="784">
        <f>AT401+AU401</f>
        <v>0.35</v>
      </c>
      <c r="AT401" s="784">
        <v>0.35</v>
      </c>
      <c r="AU401" s="785">
        <v>0</v>
      </c>
      <c r="AV401" s="806" t="s">
        <v>5759</v>
      </c>
      <c r="AW401" s="697" t="s">
        <v>2721</v>
      </c>
      <c r="AX401" s="697" t="s">
        <v>5114</v>
      </c>
      <c r="AY401" s="823">
        <v>39836</v>
      </c>
      <c r="AZ401" s="736" t="s">
        <v>82</v>
      </c>
      <c r="BA401" s="736" t="s">
        <v>26</v>
      </c>
      <c r="BB401" s="840" t="s">
        <v>26</v>
      </c>
      <c r="BC401" s="841" t="s">
        <v>82</v>
      </c>
      <c r="BD401" s="842" t="s">
        <v>82</v>
      </c>
      <c r="BE401" s="840" t="s">
        <v>26</v>
      </c>
      <c r="BF401" s="841" t="s">
        <v>26</v>
      </c>
      <c r="BG401" s="842" t="s">
        <v>26</v>
      </c>
      <c r="BH401" s="905" t="s">
        <v>4485</v>
      </c>
      <c r="BI401" s="903" t="s">
        <v>10472</v>
      </c>
      <c r="BJ401" s="905" t="s">
        <v>13078</v>
      </c>
      <c r="BK401" s="903" t="s">
        <v>13872</v>
      </c>
      <c r="BL401" s="905" t="s">
        <v>4525</v>
      </c>
      <c r="BM401" s="903" t="s">
        <v>10476</v>
      </c>
      <c r="BN401" s="905" t="s">
        <v>0</v>
      </c>
      <c r="BO401" s="903" t="s">
        <v>0</v>
      </c>
      <c r="BP401" s="905" t="s">
        <v>0</v>
      </c>
      <c r="BQ401" s="903" t="s">
        <v>0</v>
      </c>
      <c r="BR401" s="909">
        <v>28</v>
      </c>
      <c r="BS401" s="903" t="s">
        <v>4500</v>
      </c>
      <c r="BT401" s="909">
        <v>25</v>
      </c>
      <c r="BU401" s="903" t="s">
        <v>4489</v>
      </c>
      <c r="BV401" s="909">
        <v>33</v>
      </c>
      <c r="BW401" s="903" t="s">
        <v>4498</v>
      </c>
      <c r="BX401" s="909">
        <v>57</v>
      </c>
      <c r="BY401" s="903" t="s">
        <v>4527</v>
      </c>
      <c r="BZ401" s="905" t="s">
        <v>0</v>
      </c>
      <c r="CA401" s="903" t="s">
        <v>4492</v>
      </c>
      <c r="CB401" s="340">
        <v>10</v>
      </c>
      <c r="CC401" s="249">
        <f>IF(ISBLANK(AL401),0,1)</f>
        <v>0</v>
      </c>
      <c r="CD401" s="414">
        <f>IF(ISBLANK(AM401),0,1)</f>
        <v>1</v>
      </c>
      <c r="CE401" s="414">
        <f>IF(ISBLANK(AN401),0,1)</f>
        <v>0</v>
      </c>
      <c r="CF401" s="414">
        <f>IF(ISBLANK(AO401),0,1)</f>
        <v>0</v>
      </c>
      <c r="CG401" s="414">
        <f>IF(ISBLANK(AP401),0,1)</f>
        <v>0</v>
      </c>
      <c r="CH401" s="436">
        <f>IF(ISBLANK(AQ401),0,1)</f>
        <v>0</v>
      </c>
      <c r="CI401" s="435">
        <f>IF($W401="Dropped","-",DAYS360(X401,Y401,TRUE)/360)</f>
        <v>1.461111111111111</v>
      </c>
      <c r="CJ401" s="416">
        <f>IF(OR($W401="Pipeline",$W401="Dropped"),"-",IF(OR($AA401="-",$AA401="n/a"),"-",DAYS360(Y401,AA401,TRUE)/360))</f>
        <v>0.17222222222222222</v>
      </c>
      <c r="CK401" s="416">
        <f>IF(OR($W401="Pipeline",$W401="Dropped"),"-",IF($AC401="-","-",IF(OR($AA401="-",$AA401="n/a"),DAYS360(Y401,AC401,TRUE)/360,DAYS360(AA401,AC401,TRUE)/360)))</f>
        <v>5.8972222222222221</v>
      </c>
      <c r="CL401" s="416">
        <f>IF(OR($W401="Pipeline",$W401="Dropped"),"-",IF($AC401="-","-",DAYS360(X401,AC401,TRUE)/360))</f>
        <v>7.5305555555555559</v>
      </c>
      <c r="CM401" s="437">
        <f>IF(OR($W401="Pipeline",$W401="Dropped"),"-",IF($AC401="-","-",DAYS360(AB401,AC401,TRUE)/360))</f>
        <v>0</v>
      </c>
      <c r="CN401" s="344">
        <f>IF(W401="Closed",IF(AC401="-","-",YEAR(AC401)),"-")</f>
        <v>2009</v>
      </c>
      <c r="CO401" s="344" t="str">
        <f>IF(W401="Closed",IF(OR(BE401="S",BE401="MS",BE401="HS"),"S",IF(OR(BE401="U",BE401="MU",BE401="HU"),"U",IF(OR(BE401="NA",BE401="NR",BE401="NV",BE401="?",BE401="#"),"NR","-"))),"-")</f>
        <v>S</v>
      </c>
      <c r="CP401" s="249">
        <v>5</v>
      </c>
      <c r="CQ401" s="414">
        <v>5</v>
      </c>
      <c r="CR401" s="414">
        <v>3</v>
      </c>
      <c r="CS401" s="414">
        <v>9</v>
      </c>
      <c r="CT401" s="414">
        <v>0</v>
      </c>
      <c r="CU401" s="436">
        <v>0</v>
      </c>
      <c r="CV401" s="432" t="str">
        <f>IF(OR(DC401="-",DC401="",DC401="n/a"),"-",HYPERLINK(DC401,"PAD"))</f>
        <v>PAD</v>
      </c>
      <c r="CW401" s="417" t="str">
        <f>IF(OR(DD401="-",DD401="",DD401="n/a"),"-",HYPERLINK(DD401,"ICR"))</f>
        <v>ICR</v>
      </c>
      <c r="CX401" s="438" t="str">
        <f>IF(OR(DE401="-",DE401="",DE401="n/a"),"-",HYPERLINK(DE401,"IEG"))</f>
        <v>IEG</v>
      </c>
      <c r="CY401" s="687" t="str">
        <f>IF(OR(DF401="-",DF401="",DF401="n/a"),"-",HYPERLINK(DF401,"PPAR"))</f>
        <v>-</v>
      </c>
      <c r="CZ401" s="665" t="str">
        <f>IF(OR(DG401="-",DG401="",DG401="n/a"),"-",HYPERLINK(DG401,"PCR"))</f>
        <v>-</v>
      </c>
      <c r="DA401" s="665" t="str">
        <f>IF(OR(DH401="-",DH401="",DH401="n/a"),"-",HYPERLINK(DH401,"PP"))</f>
        <v>-</v>
      </c>
      <c r="DB401" s="688" t="str">
        <f>IF(OR(DI401="-",DI401="",DI401="n/a"),"-",HYPERLINK(DI401,"TA"))</f>
        <v>-</v>
      </c>
      <c r="DC401" s="897" t="s">
        <v>11656</v>
      </c>
      <c r="DD401" s="897" t="s">
        <v>11657</v>
      </c>
      <c r="DE401" s="897" t="s">
        <v>11658</v>
      </c>
      <c r="DF401" s="897" t="s">
        <v>33</v>
      </c>
      <c r="DG401" s="897" t="s">
        <v>33</v>
      </c>
      <c r="DH401" s="897" t="s">
        <v>33</v>
      </c>
      <c r="DI401" s="897" t="s">
        <v>33</v>
      </c>
      <c r="DJ401" s="734"/>
      <c r="DK401" s="358"/>
      <c r="DL401" s="358"/>
      <c r="DM401" s="440"/>
      <c r="DN401" s="440"/>
      <c r="DO401" s="440"/>
      <c r="DP401" s="440"/>
      <c r="DQ401" s="440"/>
      <c r="DR401" s="440"/>
      <c r="DS401" s="440"/>
      <c r="DT401" s="440"/>
      <c r="DU401" s="440"/>
      <c r="DV401" s="440"/>
      <c r="DW401" s="440"/>
      <c r="DX401" s="440"/>
      <c r="DY401" s="440"/>
      <c r="DZ401" s="440"/>
      <c r="EA401" s="440"/>
      <c r="EB401" s="440"/>
      <c r="EC401" s="440"/>
      <c r="ED401" s="440"/>
      <c r="EE401" s="440"/>
      <c r="EF401" s="440"/>
      <c r="EG401" s="440"/>
      <c r="EH401" s="440"/>
      <c r="EI401" s="440"/>
      <c r="EJ401" s="440"/>
      <c r="EK401" s="440"/>
      <c r="EL401" s="440"/>
      <c r="EM401" s="440"/>
    </row>
    <row r="402" spans="1:143" s="33" customFormat="1" ht="14.1" customHeight="1" x14ac:dyDescent="0.25">
      <c r="A402" s="702">
        <f>ROW()-1</f>
        <v>401</v>
      </c>
      <c r="B402" s="710" t="s">
        <v>5115</v>
      </c>
      <c r="C402" s="711" t="str">
        <f>HYPERLINK(E402,"OP")</f>
        <v>OP</v>
      </c>
      <c r="D402" s="711" t="str">
        <f>HYPERLINK(F402,"Prj")</f>
        <v>Prj</v>
      </c>
      <c r="E402" s="663" t="s">
        <v>7272</v>
      </c>
      <c r="F402" s="422" t="s">
        <v>5910</v>
      </c>
      <c r="G402" s="414" t="s">
        <v>33</v>
      </c>
      <c r="H402" s="414" t="s">
        <v>33</v>
      </c>
      <c r="I402" s="694" t="s">
        <v>33</v>
      </c>
      <c r="J402" s="697" t="s">
        <v>5116</v>
      </c>
      <c r="K402" s="727" t="s">
        <v>33</v>
      </c>
      <c r="L402" s="736" t="s">
        <v>193</v>
      </c>
      <c r="M402" s="697" t="s">
        <v>223</v>
      </c>
      <c r="N402" s="736" t="s">
        <v>18</v>
      </c>
      <c r="O402" s="736" t="s">
        <v>54</v>
      </c>
      <c r="P402" s="1080" t="s">
        <v>1419</v>
      </c>
      <c r="Q402" s="1074" t="s">
        <v>33</v>
      </c>
      <c r="R402" s="698" t="s">
        <v>33</v>
      </c>
      <c r="S402" s="1041" t="s">
        <v>33</v>
      </c>
      <c r="T402" s="908" t="s">
        <v>5117</v>
      </c>
      <c r="U402" s="905" t="s">
        <v>576</v>
      </c>
      <c r="V402" s="905" t="s">
        <v>612</v>
      </c>
      <c r="W402" s="1068" t="s">
        <v>1773</v>
      </c>
      <c r="X402" s="1064">
        <v>37334</v>
      </c>
      <c r="Y402" s="1066">
        <v>38050</v>
      </c>
      <c r="Z402" s="1046">
        <v>2004</v>
      </c>
      <c r="AA402" s="1064">
        <v>38471</v>
      </c>
      <c r="AB402" s="1065">
        <v>39629</v>
      </c>
      <c r="AC402" s="1066">
        <v>40268</v>
      </c>
      <c r="AD402" s="1049">
        <v>12</v>
      </c>
      <c r="AE402" s="746">
        <v>0</v>
      </c>
      <c r="AF402" s="744">
        <v>0</v>
      </c>
      <c r="AG402" s="690">
        <v>12</v>
      </c>
      <c r="AH402" s="747">
        <v>3.2</v>
      </c>
      <c r="AI402" s="744">
        <v>0</v>
      </c>
      <c r="AJ402" s="1101">
        <v>12</v>
      </c>
      <c r="AK402" s="1102">
        <v>11.7721841</v>
      </c>
      <c r="AL402" s="1085"/>
      <c r="AM402" s="632">
        <v>4</v>
      </c>
      <c r="AN402" s="632"/>
      <c r="AO402" s="632"/>
      <c r="AP402" s="632"/>
      <c r="AQ402" s="757"/>
      <c r="AR402" s="783" t="s">
        <v>5760</v>
      </c>
      <c r="AS402" s="784">
        <f>AT402+AU402</f>
        <v>1.04</v>
      </c>
      <c r="AT402" s="784">
        <v>1.04</v>
      </c>
      <c r="AU402" s="785">
        <v>0</v>
      </c>
      <c r="AV402" s="806" t="s">
        <v>5761</v>
      </c>
      <c r="AW402" s="697" t="s">
        <v>4945</v>
      </c>
      <c r="AX402" s="697" t="s">
        <v>5118</v>
      </c>
      <c r="AY402" s="823">
        <v>40155</v>
      </c>
      <c r="AZ402" s="736" t="s">
        <v>82</v>
      </c>
      <c r="BA402" s="736" t="s">
        <v>82</v>
      </c>
      <c r="BB402" s="840" t="s">
        <v>26</v>
      </c>
      <c r="BC402" s="841" t="s">
        <v>26</v>
      </c>
      <c r="BD402" s="842" t="s">
        <v>26</v>
      </c>
      <c r="BE402" s="840" t="s">
        <v>26</v>
      </c>
      <c r="BF402" s="841" t="s">
        <v>22</v>
      </c>
      <c r="BG402" s="842" t="s">
        <v>26</v>
      </c>
      <c r="BH402" s="905" t="s">
        <v>4485</v>
      </c>
      <c r="BI402" s="903" t="s">
        <v>10472</v>
      </c>
      <c r="BJ402" s="905" t="s">
        <v>0</v>
      </c>
      <c r="BK402" s="903" t="s">
        <v>0</v>
      </c>
      <c r="BL402" s="905" t="s">
        <v>0</v>
      </c>
      <c r="BM402" s="903" t="s">
        <v>0</v>
      </c>
      <c r="BN402" s="905" t="s">
        <v>0</v>
      </c>
      <c r="BO402" s="903" t="s">
        <v>0</v>
      </c>
      <c r="BP402" s="905" t="s">
        <v>0</v>
      </c>
      <c r="BQ402" s="903" t="s">
        <v>0</v>
      </c>
      <c r="BR402" s="909">
        <v>32</v>
      </c>
      <c r="BS402" s="903" t="s">
        <v>4555</v>
      </c>
      <c r="BT402" s="909">
        <v>31</v>
      </c>
      <c r="BU402" s="903" t="s">
        <v>4579</v>
      </c>
      <c r="BV402" s="909">
        <v>25</v>
      </c>
      <c r="BW402" s="903" t="s">
        <v>4489</v>
      </c>
      <c r="BX402" s="909">
        <v>57</v>
      </c>
      <c r="BY402" s="903" t="s">
        <v>4527</v>
      </c>
      <c r="BZ402" s="909">
        <v>26</v>
      </c>
      <c r="CA402" s="903" t="s">
        <v>4517</v>
      </c>
      <c r="CB402" s="340">
        <v>10</v>
      </c>
      <c r="CC402" s="249">
        <f>IF(ISBLANK(AL402),0,1)</f>
        <v>0</v>
      </c>
      <c r="CD402" s="414">
        <f>IF(ISBLANK(AM402),0,1)</f>
        <v>1</v>
      </c>
      <c r="CE402" s="414">
        <f>IF(ISBLANK(AN402),0,1)</f>
        <v>0</v>
      </c>
      <c r="CF402" s="414">
        <f>IF(ISBLANK(AO402),0,1)</f>
        <v>0</v>
      </c>
      <c r="CG402" s="414">
        <f>IF(ISBLANK(AP402),0,1)</f>
        <v>0</v>
      </c>
      <c r="CH402" s="436">
        <f>IF(ISBLANK(AQ402),0,1)</f>
        <v>0</v>
      </c>
      <c r="CI402" s="435">
        <f>IF($W402="Dropped","-",DAYS360(X402,Y402,TRUE)/360)</f>
        <v>1.9583333333333333</v>
      </c>
      <c r="CJ402" s="416">
        <f>IF(OR($W402="Pipeline",$W402="Dropped"),"-",IF(OR($AA402="-",$AA402="n/a"),"-",DAYS360(Y402,AA402,TRUE)/360))</f>
        <v>1.1527777777777777</v>
      </c>
      <c r="CK402" s="416">
        <f>IF(OR($W402="Pipeline",$W402="Dropped"),"-",IF($AC402="-","-",IF(OR($AA402="-",$AA402="n/a"),DAYS360(Y402,AC402,TRUE)/360,DAYS360(AA402,AC402,TRUE)/360)))</f>
        <v>4.9194444444444443</v>
      </c>
      <c r="CL402" s="416">
        <f>IF(OR($W402="Pipeline",$W402="Dropped"),"-",IF($AC402="-","-",DAYS360(X402,AC402,TRUE)/360))</f>
        <v>8.030555555555555</v>
      </c>
      <c r="CM402" s="437">
        <f>IF(OR($W402="Pipeline",$W402="Dropped"),"-",IF($AC402="-","-",DAYS360(AB402,AC402,TRUE)/360))</f>
        <v>1.75</v>
      </c>
      <c r="CN402" s="344">
        <f>IF(W402="Closed",IF(AC402="-","-",YEAR(AC402)),"-")</f>
        <v>2010</v>
      </c>
      <c r="CO402" s="344" t="str">
        <f>IF(W402="Closed",IF(OR(BE402="S",BE402="MS",BE402="HS"),"S",IF(OR(BE402="U",BE402="MU",BE402="HU"),"U",IF(OR(BE402="NA",BE402="NR",BE402="NV",BE402="?",BE402="#"),"NR","-"))),"-")</f>
        <v>S</v>
      </c>
      <c r="CP402" s="249">
        <v>4</v>
      </c>
      <c r="CQ402" s="414">
        <v>2</v>
      </c>
      <c r="CR402" s="414">
        <v>2</v>
      </c>
      <c r="CS402" s="414">
        <v>0</v>
      </c>
      <c r="CT402" s="414">
        <v>0</v>
      </c>
      <c r="CU402" s="436">
        <v>0</v>
      </c>
      <c r="CV402" s="432" t="str">
        <f>IF(OR(DC402="-",DC402="",DC402="n/a"),"-",HYPERLINK(DC402,"PAD"))</f>
        <v>PAD</v>
      </c>
      <c r="CW402" s="417" t="str">
        <f>IF(OR(DD402="-",DD402="",DD402="n/a"),"-",HYPERLINK(DD402,"ICR"))</f>
        <v>ICR</v>
      </c>
      <c r="CX402" s="438" t="str">
        <f>IF(OR(DE402="-",DE402="",DE402="n/a"),"-",HYPERLINK(DE402,"IEG"))</f>
        <v>IEG</v>
      </c>
      <c r="CY402" s="687" t="str">
        <f>IF(OR(DF402="-",DF402="",DF402="n/a"),"-",HYPERLINK(DF402,"PPAR"))</f>
        <v>-</v>
      </c>
      <c r="CZ402" s="665" t="str">
        <f>IF(OR(DG402="-",DG402="",DG402="n/a"),"-",HYPERLINK(DG402,"PCR"))</f>
        <v>-</v>
      </c>
      <c r="DA402" s="665" t="str">
        <f>IF(OR(DH402="-",DH402="",DH402="n/a"),"-",HYPERLINK(DH402,"PP"))</f>
        <v>-</v>
      </c>
      <c r="DB402" s="688" t="str">
        <f>IF(OR(DI402="-",DI402="",DI402="n/a"),"-",HYPERLINK(DI402,"TA"))</f>
        <v>-</v>
      </c>
      <c r="DC402" s="897" t="s">
        <v>11659</v>
      </c>
      <c r="DD402" s="897" t="s">
        <v>11660</v>
      </c>
      <c r="DE402" s="897" t="s">
        <v>11661</v>
      </c>
      <c r="DF402" s="897" t="s">
        <v>33</v>
      </c>
      <c r="DG402" s="897" t="s">
        <v>33</v>
      </c>
      <c r="DH402" s="897" t="s">
        <v>33</v>
      </c>
      <c r="DI402" s="897" t="s">
        <v>33</v>
      </c>
      <c r="DJ402" s="734"/>
      <c r="DK402" s="358"/>
      <c r="DL402" s="358"/>
      <c r="DM402" s="440"/>
      <c r="DN402" s="440"/>
      <c r="DO402" s="440"/>
      <c r="DP402" s="440"/>
      <c r="DQ402" s="440"/>
      <c r="DR402" s="440"/>
      <c r="DS402" s="440"/>
      <c r="DT402" s="440"/>
      <c r="DU402" s="440"/>
      <c r="DV402" s="440"/>
      <c r="DW402" s="440"/>
      <c r="DX402" s="440"/>
      <c r="DY402" s="440"/>
      <c r="DZ402" s="440"/>
      <c r="EA402" s="440"/>
      <c r="EB402" s="440"/>
      <c r="EC402" s="440"/>
      <c r="ED402" s="440"/>
      <c r="EE402" s="440"/>
      <c r="EF402" s="440"/>
      <c r="EG402" s="440"/>
      <c r="EH402" s="440"/>
      <c r="EI402" s="440"/>
      <c r="EJ402" s="440"/>
      <c r="EK402" s="440"/>
      <c r="EL402" s="440"/>
      <c r="EM402" s="440"/>
    </row>
    <row r="403" spans="1:143" s="33" customFormat="1" ht="14.1" customHeight="1" x14ac:dyDescent="0.25">
      <c r="A403" s="702">
        <f>ROW()-1</f>
        <v>402</v>
      </c>
      <c r="B403" s="710" t="s">
        <v>635</v>
      </c>
      <c r="C403" s="711" t="str">
        <f>HYPERLINK(E403,"OP")</f>
        <v>OP</v>
      </c>
      <c r="D403" s="711" t="str">
        <f>HYPERLINK(F403,"Prj")</f>
        <v>Prj</v>
      </c>
      <c r="E403" s="704" t="s">
        <v>6338</v>
      </c>
      <c r="F403" s="415" t="s">
        <v>6339</v>
      </c>
      <c r="G403" s="414" t="s">
        <v>33</v>
      </c>
      <c r="H403" s="414" t="s">
        <v>33</v>
      </c>
      <c r="I403" s="694" t="s">
        <v>33</v>
      </c>
      <c r="J403" s="696" t="s">
        <v>636</v>
      </c>
      <c r="K403" s="199" t="s">
        <v>33</v>
      </c>
      <c r="L403" s="693" t="s">
        <v>245</v>
      </c>
      <c r="M403" s="696" t="s">
        <v>637</v>
      </c>
      <c r="N403" s="732" t="s">
        <v>18</v>
      </c>
      <c r="O403" s="732" t="s">
        <v>30</v>
      </c>
      <c r="P403" s="1080" t="s">
        <v>1744</v>
      </c>
      <c r="Q403" s="1074" t="s">
        <v>33</v>
      </c>
      <c r="R403" s="698" t="s">
        <v>3888</v>
      </c>
      <c r="S403" s="1041" t="s">
        <v>33</v>
      </c>
      <c r="T403" s="908" t="s">
        <v>3724</v>
      </c>
      <c r="U403" s="905" t="s">
        <v>1779</v>
      </c>
      <c r="V403" s="905" t="s">
        <v>1425</v>
      </c>
      <c r="W403" s="1068" t="s">
        <v>1773</v>
      </c>
      <c r="X403" s="1064">
        <v>39065</v>
      </c>
      <c r="Y403" s="1066">
        <v>39253</v>
      </c>
      <c r="Z403" s="1046">
        <v>2007</v>
      </c>
      <c r="AA403" s="1064">
        <v>39255</v>
      </c>
      <c r="AB403" s="1065">
        <v>41090</v>
      </c>
      <c r="AC403" s="1066">
        <v>41455</v>
      </c>
      <c r="AD403" s="638">
        <v>0</v>
      </c>
      <c r="AE403" s="639">
        <v>8</v>
      </c>
      <c r="AF403" s="744">
        <v>0</v>
      </c>
      <c r="AG403" s="690">
        <v>8</v>
      </c>
      <c r="AH403" s="747">
        <v>0</v>
      </c>
      <c r="AI403" s="744">
        <v>0</v>
      </c>
      <c r="AJ403" s="1099">
        <v>8</v>
      </c>
      <c r="AK403" s="1100">
        <v>8.08570001</v>
      </c>
      <c r="AL403" s="646" t="s">
        <v>4273</v>
      </c>
      <c r="AM403" s="647">
        <v>10</v>
      </c>
      <c r="AN403" s="647">
        <v>2</v>
      </c>
      <c r="AO403" s="647"/>
      <c r="AP403" s="647"/>
      <c r="AQ403" s="648"/>
      <c r="AR403" s="779" t="s">
        <v>4279</v>
      </c>
      <c r="AS403" s="781">
        <f>AT403+AU403</f>
        <v>10.9</v>
      </c>
      <c r="AT403" s="649">
        <v>10.9</v>
      </c>
      <c r="AU403" s="650">
        <v>0</v>
      </c>
      <c r="AV403" s="686" t="s">
        <v>4280</v>
      </c>
      <c r="AW403" s="686" t="s">
        <v>1910</v>
      </c>
      <c r="AX403" s="686" t="s">
        <v>2193</v>
      </c>
      <c r="AY403" s="819">
        <v>41451</v>
      </c>
      <c r="AZ403" s="721" t="s">
        <v>26</v>
      </c>
      <c r="BA403" s="721" t="s">
        <v>26</v>
      </c>
      <c r="BB403" s="625" t="s">
        <v>26</v>
      </c>
      <c r="BC403" s="626" t="s">
        <v>26</v>
      </c>
      <c r="BD403" s="633" t="s">
        <v>26</v>
      </c>
      <c r="BE403" s="625" t="s">
        <v>22</v>
      </c>
      <c r="BF403" s="626" t="s">
        <v>22</v>
      </c>
      <c r="BG403" s="633" t="s">
        <v>22</v>
      </c>
      <c r="BH403" s="905" t="s">
        <v>4518</v>
      </c>
      <c r="BI403" s="903" t="s">
        <v>10475</v>
      </c>
      <c r="BJ403" s="905" t="s">
        <v>10072</v>
      </c>
      <c r="BK403" s="903" t="s">
        <v>13093</v>
      </c>
      <c r="BL403" s="905" t="s">
        <v>4549</v>
      </c>
      <c r="BM403" s="903" t="s">
        <v>10481</v>
      </c>
      <c r="BN403" s="905" t="s">
        <v>4485</v>
      </c>
      <c r="BO403" s="903" t="s">
        <v>10472</v>
      </c>
      <c r="BP403" s="905" t="s">
        <v>4659</v>
      </c>
      <c r="BQ403" s="903" t="s">
        <v>10494</v>
      </c>
      <c r="BR403" s="909">
        <v>39</v>
      </c>
      <c r="BS403" s="903" t="s">
        <v>4545</v>
      </c>
      <c r="BT403" s="909">
        <v>99</v>
      </c>
      <c r="BU403" s="903" t="s">
        <v>4570</v>
      </c>
      <c r="BV403" s="909">
        <v>51</v>
      </c>
      <c r="BW403" s="903" t="s">
        <v>4520</v>
      </c>
      <c r="BX403" s="909">
        <v>66</v>
      </c>
      <c r="BY403" s="903" t="s">
        <v>4532</v>
      </c>
      <c r="BZ403" s="905" t="s">
        <v>0</v>
      </c>
      <c r="CA403" s="903" t="s">
        <v>4492</v>
      </c>
      <c r="CB403" s="340">
        <v>50</v>
      </c>
      <c r="CC403" s="249">
        <f>IF(ISBLANK(AL403),0,1)</f>
        <v>1</v>
      </c>
      <c r="CD403" s="414">
        <f>IF(ISBLANK(AM403),0,1)</f>
        <v>1</v>
      </c>
      <c r="CE403" s="414">
        <f>IF(ISBLANK(AN403),0,1)</f>
        <v>1</v>
      </c>
      <c r="CF403" s="414">
        <f>IF(ISBLANK(AO403),0,1)</f>
        <v>0</v>
      </c>
      <c r="CG403" s="414">
        <f>IF(ISBLANK(AP403),0,1)</f>
        <v>0</v>
      </c>
      <c r="CH403" s="436">
        <f>IF(ISBLANK(AQ403),0,1)</f>
        <v>0</v>
      </c>
      <c r="CI403" s="435">
        <f>IF($W403="Dropped","-",DAYS360(X403,Y403,TRUE)/360)</f>
        <v>0.51666666666666672</v>
      </c>
      <c r="CJ403" s="416">
        <f>IF(OR($W403="Pipeline",$W403="Dropped"),"-",IF(OR($AA403="-",$AA403="n/a"),"-",DAYS360(Y403,AA403,TRUE)/360))</f>
        <v>5.5555555555555558E-3</v>
      </c>
      <c r="CK403" s="416">
        <f>IF(OR($W403="Pipeline",$W403="Dropped"),"-",IF($AC403="-","-",IF(OR($AA403="-",$AA403="n/a"),DAYS360(Y403,AC403,TRUE)/360,DAYS360(AA403,AC403,TRUE)/360)))</f>
        <v>6.0222222222222221</v>
      </c>
      <c r="CL403" s="416">
        <f>IF(OR($W403="Pipeline",$W403="Dropped"),"-",IF($AC403="-","-",DAYS360(X403,AC403,TRUE)/360))</f>
        <v>6.5444444444444443</v>
      </c>
      <c r="CM403" s="437">
        <f>IF(OR($W403="Pipeline",$W403="Dropped"),"-",IF($AC403="-","-",DAYS360(AB403,AC403,TRUE)/360))</f>
        <v>1</v>
      </c>
      <c r="CN403" s="344">
        <f>IF(W403="Closed",IF(AC403="-","-",YEAR(AC403)),"-")</f>
        <v>2013</v>
      </c>
      <c r="CO403" s="344" t="str">
        <f>IF(W403="Closed",IF(OR(BE403="S",BE403="MS",BE403="HS"),"S",IF(OR(BE403="U",BE403="MU",BE403="HU"),"U",IF(OR(BE403="NA",BE403="NR",BE403="NV",BE403="?",BE403="#"),"NR","-"))),"-")</f>
        <v>S</v>
      </c>
      <c r="CP403" s="249">
        <v>22</v>
      </c>
      <c r="CQ403" s="414">
        <v>3</v>
      </c>
      <c r="CR403" s="414">
        <v>6</v>
      </c>
      <c r="CS403" s="414">
        <v>4</v>
      </c>
      <c r="CT403" s="414">
        <v>1</v>
      </c>
      <c r="CU403" s="436">
        <v>0</v>
      </c>
      <c r="CV403" s="432" t="str">
        <f>IF(OR(DC403="-",DC403="",DC403="n/a"),"-",HYPERLINK(DC403,"PAD"))</f>
        <v>PAD</v>
      </c>
      <c r="CW403" s="417" t="str">
        <f>IF(OR(DD403="-",DD403="",DD403="n/a"),"-",HYPERLINK(DD403,"ICR"))</f>
        <v>ICR</v>
      </c>
      <c r="CX403" s="438" t="str">
        <f>IF(OR(DE403="-",DE403="",DE403="n/a"),"-",HYPERLINK(DE403,"IEG"))</f>
        <v>IEG</v>
      </c>
      <c r="CY403" s="687" t="str">
        <f>IF(OR(DF403="-",DF403="",DF403="n/a"),"-",HYPERLINK(DF403,"PPAR"))</f>
        <v>-</v>
      </c>
      <c r="CZ403" s="665" t="str">
        <f>IF(OR(DG403="-",DG403="",DG403="n/a"),"-",HYPERLINK(DG403,"PCR"))</f>
        <v>-</v>
      </c>
      <c r="DA403" s="665" t="str">
        <f>IF(OR(DH403="-",DH403="",DH403="n/a"),"-",HYPERLINK(DH403,"PP"))</f>
        <v>PP</v>
      </c>
      <c r="DB403" s="688" t="str">
        <f>IF(OR(DI403="-",DI403="",DI403="n/a"),"-",HYPERLINK(DI403,"TA"))</f>
        <v>-</v>
      </c>
      <c r="DC403" s="897" t="s">
        <v>11662</v>
      </c>
      <c r="DD403" s="897" t="s">
        <v>11663</v>
      </c>
      <c r="DE403" s="897" t="s">
        <v>11664</v>
      </c>
      <c r="DF403" s="897" t="s">
        <v>33</v>
      </c>
      <c r="DG403" s="897" t="s">
        <v>33</v>
      </c>
      <c r="DH403" s="897" t="s">
        <v>13913</v>
      </c>
      <c r="DI403" s="897" t="s">
        <v>33</v>
      </c>
      <c r="DJ403" s="734"/>
      <c r="DK403" s="358"/>
      <c r="DL403" s="358"/>
      <c r="DM403" s="440"/>
      <c r="DN403" s="440"/>
      <c r="DO403" s="440"/>
      <c r="DP403" s="440"/>
      <c r="DQ403" s="440"/>
      <c r="DR403" s="440"/>
      <c r="DS403" s="440"/>
      <c r="DT403" s="440"/>
      <c r="DU403" s="440"/>
      <c r="DV403" s="440"/>
      <c r="DW403" s="440"/>
      <c r="DX403" s="440"/>
      <c r="DY403" s="440"/>
      <c r="DZ403" s="440"/>
      <c r="EA403" s="440"/>
      <c r="EB403" s="440"/>
      <c r="EC403" s="440"/>
      <c r="ED403" s="440"/>
      <c r="EE403" s="440"/>
      <c r="EF403" s="440"/>
      <c r="EG403" s="440"/>
      <c r="EH403" s="440"/>
      <c r="EI403" s="440"/>
      <c r="EJ403" s="440"/>
      <c r="EK403" s="440"/>
      <c r="EL403" s="440"/>
      <c r="EM403" s="440"/>
    </row>
    <row r="404" spans="1:143" s="33" customFormat="1" ht="14.1" customHeight="1" x14ac:dyDescent="0.25">
      <c r="A404" s="703">
        <f>ROW()-1</f>
        <v>403</v>
      </c>
      <c r="B404" s="712" t="s">
        <v>5119</v>
      </c>
      <c r="C404" s="711" t="str">
        <f>HYPERLINK(E404,"OP")</f>
        <v>OP</v>
      </c>
      <c r="D404" s="711" t="str">
        <f>HYPERLINK(F404,"Prj")</f>
        <v>Prj</v>
      </c>
      <c r="E404" s="663" t="s">
        <v>7273</v>
      </c>
      <c r="F404" s="422" t="s">
        <v>5911</v>
      </c>
      <c r="G404" s="414" t="s">
        <v>5243</v>
      </c>
      <c r="H404" s="414" t="s">
        <v>33</v>
      </c>
      <c r="I404" s="694" t="s">
        <v>33</v>
      </c>
      <c r="J404" s="697" t="s">
        <v>5120</v>
      </c>
      <c r="K404" s="727" t="s">
        <v>33</v>
      </c>
      <c r="L404" s="736" t="s">
        <v>16</v>
      </c>
      <c r="M404" s="696" t="s">
        <v>830</v>
      </c>
      <c r="N404" s="736" t="s">
        <v>18</v>
      </c>
      <c r="O404" s="736" t="s">
        <v>54</v>
      </c>
      <c r="P404" s="1080" t="s">
        <v>1419</v>
      </c>
      <c r="Q404" s="1074" t="s">
        <v>33</v>
      </c>
      <c r="R404" s="698" t="s">
        <v>33</v>
      </c>
      <c r="S404" s="1041" t="s">
        <v>33</v>
      </c>
      <c r="T404" s="908" t="s">
        <v>3850</v>
      </c>
      <c r="U404" s="905" t="s">
        <v>584</v>
      </c>
      <c r="V404" s="905" t="s">
        <v>612</v>
      </c>
      <c r="W404" s="1068" t="s">
        <v>1773</v>
      </c>
      <c r="X404" s="1064">
        <v>37011</v>
      </c>
      <c r="Y404" s="1066">
        <v>37294</v>
      </c>
      <c r="Z404" s="1046">
        <v>2002</v>
      </c>
      <c r="AA404" s="1064">
        <v>37680</v>
      </c>
      <c r="AB404" s="1065">
        <v>40210</v>
      </c>
      <c r="AC404" s="1066">
        <v>40724</v>
      </c>
      <c r="AD404" s="1049">
        <v>0</v>
      </c>
      <c r="AE404" s="746">
        <v>7</v>
      </c>
      <c r="AF404" s="744">
        <v>0</v>
      </c>
      <c r="AG404" s="690">
        <v>7</v>
      </c>
      <c r="AH404" s="747">
        <v>0.27</v>
      </c>
      <c r="AI404" s="744">
        <v>0</v>
      </c>
      <c r="AJ404" s="1101">
        <v>21.61855418</v>
      </c>
      <c r="AK404" s="1102">
        <v>20.77527817</v>
      </c>
      <c r="AL404" s="1085"/>
      <c r="AM404" s="632" t="s">
        <v>5743</v>
      </c>
      <c r="AN404" s="632"/>
      <c r="AO404" s="632"/>
      <c r="AP404" s="632"/>
      <c r="AQ404" s="757"/>
      <c r="AR404" s="783" t="s">
        <v>5762</v>
      </c>
      <c r="AS404" s="784">
        <f>AT404+AU404</f>
        <v>10.850000000000001</v>
      </c>
      <c r="AT404" s="784">
        <v>4.6500000000000004</v>
      </c>
      <c r="AU404" s="785">
        <v>6.2</v>
      </c>
      <c r="AV404" s="806" t="s">
        <v>5763</v>
      </c>
      <c r="AW404" s="697" t="s">
        <v>5121</v>
      </c>
      <c r="AX404" s="697" t="s">
        <v>5122</v>
      </c>
      <c r="AY404" s="823">
        <v>40667</v>
      </c>
      <c r="AZ404" s="736" t="s">
        <v>26</v>
      </c>
      <c r="BA404" s="736" t="s">
        <v>22</v>
      </c>
      <c r="BB404" s="840" t="s">
        <v>22</v>
      </c>
      <c r="BC404" s="841" t="s">
        <v>22</v>
      </c>
      <c r="BD404" s="842" t="s">
        <v>22</v>
      </c>
      <c r="BE404" s="840" t="s">
        <v>22</v>
      </c>
      <c r="BF404" s="841" t="s">
        <v>22</v>
      </c>
      <c r="BG404" s="842" t="s">
        <v>22</v>
      </c>
      <c r="BH404" s="905" t="s">
        <v>4485</v>
      </c>
      <c r="BI404" s="903" t="s">
        <v>10472</v>
      </c>
      <c r="BJ404" s="905" t="s">
        <v>4663</v>
      </c>
      <c r="BK404" s="903" t="s">
        <v>4725</v>
      </c>
      <c r="BL404" s="905" t="s">
        <v>0</v>
      </c>
      <c r="BM404" s="903" t="s">
        <v>0</v>
      </c>
      <c r="BN404" s="905" t="s">
        <v>0</v>
      </c>
      <c r="BO404" s="903" t="s">
        <v>0</v>
      </c>
      <c r="BP404" s="905" t="s">
        <v>0</v>
      </c>
      <c r="BQ404" s="903" t="s">
        <v>0</v>
      </c>
      <c r="BR404" s="909">
        <v>27</v>
      </c>
      <c r="BS404" s="903" t="s">
        <v>4490</v>
      </c>
      <c r="BT404" s="909">
        <v>43</v>
      </c>
      <c r="BU404" s="903" t="s">
        <v>4496</v>
      </c>
      <c r="BV404" s="909">
        <v>30</v>
      </c>
      <c r="BW404" s="903" t="s">
        <v>4501</v>
      </c>
      <c r="BX404" s="909">
        <v>40</v>
      </c>
      <c r="BY404" s="903" t="s">
        <v>4563</v>
      </c>
      <c r="BZ404" s="909">
        <v>88</v>
      </c>
      <c r="CA404" s="903" t="s">
        <v>4513</v>
      </c>
      <c r="CB404" s="340">
        <v>10</v>
      </c>
      <c r="CC404" s="249">
        <f>IF(ISBLANK(AL404),0,1)</f>
        <v>0</v>
      </c>
      <c r="CD404" s="414">
        <f>IF(ISBLANK(AM404),0,1)</f>
        <v>1</v>
      </c>
      <c r="CE404" s="414">
        <f>IF(ISBLANK(AN404),0,1)</f>
        <v>0</v>
      </c>
      <c r="CF404" s="414">
        <f>IF(ISBLANK(AO404),0,1)</f>
        <v>0</v>
      </c>
      <c r="CG404" s="414">
        <f>IF(ISBLANK(AP404),0,1)</f>
        <v>0</v>
      </c>
      <c r="CH404" s="436">
        <f>IF(ISBLANK(AQ404),0,1)</f>
        <v>0</v>
      </c>
      <c r="CI404" s="435">
        <f>IF($W404="Dropped","-",DAYS360(X404,Y404,TRUE)/360)</f>
        <v>0.76944444444444449</v>
      </c>
      <c r="CJ404" s="416">
        <f>IF(OR($W404="Pipeline",$W404="Dropped"),"-",IF(OR($AA404="-",$AA404="n/a"),"-",DAYS360(Y404,AA404,TRUE)/360))</f>
        <v>1.0583333333333333</v>
      </c>
      <c r="CK404" s="416">
        <f>IF(OR($W404="Pipeline",$W404="Dropped"),"-",IF($AC404="-","-",IF(OR($AA404="-",$AA404="n/a"),DAYS360(Y404,AC404,TRUE)/360,DAYS360(AA404,AC404,TRUE)/360)))</f>
        <v>8.3388888888888886</v>
      </c>
      <c r="CL404" s="416">
        <f>IF(OR($W404="Pipeline",$W404="Dropped"),"-",IF($AC404="-","-",DAYS360(X404,AC404,TRUE)/360))</f>
        <v>10.166666666666666</v>
      </c>
      <c r="CM404" s="437">
        <f>IF(OR($W404="Pipeline",$W404="Dropped"),"-",IF($AC404="-","-",DAYS360(AB404,AC404,TRUE)/360))</f>
        <v>1.413888888888889</v>
      </c>
      <c r="CN404" s="344">
        <f>IF(W404="Closed",IF(AC404="-","-",YEAR(AC404)),"-")</f>
        <v>2011</v>
      </c>
      <c r="CO404" s="344" t="str">
        <f>IF(W404="Closed",IF(OR(BE404="S",BE404="MS",BE404="HS"),"S",IF(OR(BE404="U",BE404="MU",BE404="HU"),"U",IF(OR(BE404="NA",BE404="NR",BE404="NV",BE404="?",BE404="#"),"NR","-"))),"-")</f>
        <v>S</v>
      </c>
      <c r="CP404" s="249">
        <v>3</v>
      </c>
      <c r="CQ404" s="414">
        <v>16</v>
      </c>
      <c r="CR404" s="414">
        <v>0</v>
      </c>
      <c r="CS404" s="414">
        <v>0</v>
      </c>
      <c r="CT404" s="414">
        <v>0</v>
      </c>
      <c r="CU404" s="436">
        <v>0</v>
      </c>
      <c r="CV404" s="432" t="str">
        <f>IF(OR(DC404="-",DC404="",DC404="n/a"),"-",HYPERLINK(DC404,"PAD"))</f>
        <v>-</v>
      </c>
      <c r="CW404" s="417" t="str">
        <f>IF(OR(DD404="-",DD404="",DD404="n/a"),"-",HYPERLINK(DD404,"ICR"))</f>
        <v>ICR</v>
      </c>
      <c r="CX404" s="438" t="str">
        <f>IF(OR(DE404="-",DE404="",DE404="n/a"),"-",HYPERLINK(DE404,"IEG"))</f>
        <v>IEG</v>
      </c>
      <c r="CY404" s="687" t="str">
        <f>IF(OR(DF404="-",DF404="",DF404="n/a"),"-",HYPERLINK(DF404,"PPAR"))</f>
        <v>-</v>
      </c>
      <c r="CZ404" s="665" t="str">
        <f>IF(OR(DG404="-",DG404="",DG404="n/a"),"-",HYPERLINK(DG404,"PCR"))</f>
        <v>-</v>
      </c>
      <c r="DA404" s="665" t="str">
        <f>IF(OR(DH404="-",DH404="",DH404="n/a"),"-",HYPERLINK(DH404,"PP"))</f>
        <v>-</v>
      </c>
      <c r="DB404" s="688" t="str">
        <f>IF(OR(DI404="-",DI404="",DI404="n/a"),"-",HYPERLINK(DI404,"TA"))</f>
        <v>TA</v>
      </c>
      <c r="DC404" s="897" t="s">
        <v>33</v>
      </c>
      <c r="DD404" s="897" t="s">
        <v>11665</v>
      </c>
      <c r="DE404" s="897" t="s">
        <v>11666</v>
      </c>
      <c r="DF404" s="897" t="s">
        <v>33</v>
      </c>
      <c r="DG404" s="897" t="s">
        <v>33</v>
      </c>
      <c r="DH404" s="897" t="s">
        <v>33</v>
      </c>
      <c r="DI404" s="897" t="s">
        <v>11667</v>
      </c>
      <c r="DJ404" s="734"/>
      <c r="DK404" s="358"/>
      <c r="DL404" s="358"/>
      <c r="DM404" s="440"/>
      <c r="DN404" s="440"/>
      <c r="DO404" s="440"/>
      <c r="DP404" s="440"/>
      <c r="DQ404" s="440"/>
      <c r="DR404" s="440"/>
      <c r="DS404" s="440"/>
      <c r="DT404" s="440"/>
      <c r="DU404" s="440"/>
      <c r="DV404" s="440"/>
      <c r="DW404" s="440"/>
      <c r="DX404" s="440"/>
      <c r="DY404" s="440"/>
      <c r="DZ404" s="440"/>
      <c r="EA404" s="440"/>
      <c r="EB404" s="440"/>
      <c r="EC404" s="440"/>
      <c r="ED404" s="440"/>
      <c r="EE404" s="440"/>
      <c r="EF404" s="440"/>
      <c r="EG404" s="440"/>
      <c r="EH404" s="440"/>
      <c r="EI404" s="440"/>
      <c r="EJ404" s="440"/>
      <c r="EK404" s="440"/>
      <c r="EL404" s="440"/>
      <c r="EM404" s="440"/>
    </row>
    <row r="405" spans="1:143" s="33" customFormat="1" ht="14.1" customHeight="1" x14ac:dyDescent="0.25">
      <c r="A405" s="702">
        <f>ROW()-1</f>
        <v>404</v>
      </c>
      <c r="B405" s="713" t="s">
        <v>7807</v>
      </c>
      <c r="C405" s="716" t="str">
        <f>HYPERLINK(E405,"OP")</f>
        <v>OP</v>
      </c>
      <c r="D405" s="716" t="str">
        <f>HYPERLINK(F405,"Prj")</f>
        <v>Prj</v>
      </c>
      <c r="E405" s="631" t="s">
        <v>8581</v>
      </c>
      <c r="F405" s="413" t="s">
        <v>8582</v>
      </c>
      <c r="G405" s="414" t="s">
        <v>33</v>
      </c>
      <c r="H405" s="414" t="s">
        <v>33</v>
      </c>
      <c r="I405" s="694" t="s">
        <v>33</v>
      </c>
      <c r="J405" s="700" t="s">
        <v>7808</v>
      </c>
      <c r="K405" s="730" t="s">
        <v>33</v>
      </c>
      <c r="L405" s="739" t="s">
        <v>16</v>
      </c>
      <c r="M405" s="700" t="s">
        <v>2395</v>
      </c>
      <c r="N405" s="739" t="s">
        <v>18</v>
      </c>
      <c r="O405" s="739" t="s">
        <v>71</v>
      </c>
      <c r="P405" s="1080" t="s">
        <v>36</v>
      </c>
      <c r="Q405" s="1074" t="s">
        <v>33</v>
      </c>
      <c r="R405" s="698" t="s">
        <v>33</v>
      </c>
      <c r="S405" s="907" t="s">
        <v>3944</v>
      </c>
      <c r="T405" s="908" t="s">
        <v>7686</v>
      </c>
      <c r="U405" s="905" t="s">
        <v>584</v>
      </c>
      <c r="V405" s="905" t="s">
        <v>1415</v>
      </c>
      <c r="W405" s="1068" t="s">
        <v>1773</v>
      </c>
      <c r="X405" s="1064">
        <v>36962</v>
      </c>
      <c r="Y405" s="1066">
        <v>37239</v>
      </c>
      <c r="Z405" s="1046">
        <v>2002</v>
      </c>
      <c r="AA405" s="1064">
        <v>39344</v>
      </c>
      <c r="AB405" s="1065">
        <v>38898</v>
      </c>
      <c r="AC405" s="1066">
        <v>40999</v>
      </c>
      <c r="AD405" s="1053">
        <v>0</v>
      </c>
      <c r="AE405" s="750">
        <v>17</v>
      </c>
      <c r="AF405" s="744">
        <v>0</v>
      </c>
      <c r="AG405" s="690">
        <v>17</v>
      </c>
      <c r="AH405" s="747">
        <v>1</v>
      </c>
      <c r="AI405" s="744">
        <v>0</v>
      </c>
      <c r="AJ405" s="1107">
        <v>34</v>
      </c>
      <c r="AK405" s="1108">
        <v>19.158054409999998</v>
      </c>
      <c r="AL405" s="1085"/>
      <c r="AM405" s="632"/>
      <c r="AN405" s="632">
        <v>3</v>
      </c>
      <c r="AO405" s="632"/>
      <c r="AP405" s="632"/>
      <c r="AQ405" s="757"/>
      <c r="AR405" s="790" t="s">
        <v>9096</v>
      </c>
      <c r="AS405" s="792">
        <f>AT405+AU405</f>
        <v>3.4</v>
      </c>
      <c r="AT405" s="781">
        <v>3.4</v>
      </c>
      <c r="AU405" s="782">
        <v>0</v>
      </c>
      <c r="AV405" s="734" t="s">
        <v>9097</v>
      </c>
      <c r="AW405" s="700" t="s">
        <v>7809</v>
      </c>
      <c r="AX405" s="700" t="s">
        <v>7810</v>
      </c>
      <c r="AY405" s="829">
        <v>40999</v>
      </c>
      <c r="AZ405" s="739" t="s">
        <v>22</v>
      </c>
      <c r="BA405" s="739" t="s">
        <v>22</v>
      </c>
      <c r="BB405" s="847" t="s">
        <v>22</v>
      </c>
      <c r="BC405" s="848" t="s">
        <v>22</v>
      </c>
      <c r="BD405" s="849" t="s">
        <v>22</v>
      </c>
      <c r="BE405" s="847" t="s">
        <v>22</v>
      </c>
      <c r="BF405" s="848" t="s">
        <v>22</v>
      </c>
      <c r="BG405" s="849" t="s">
        <v>22</v>
      </c>
      <c r="BH405" s="905" t="s">
        <v>13072</v>
      </c>
      <c r="BI405" s="903" t="s">
        <v>4508</v>
      </c>
      <c r="BJ405" s="905" t="s">
        <v>13077</v>
      </c>
      <c r="BK405" s="903" t="s">
        <v>9680</v>
      </c>
      <c r="BL405" s="905" t="s">
        <v>4485</v>
      </c>
      <c r="BM405" s="903" t="s">
        <v>10472</v>
      </c>
      <c r="BN405" s="905" t="s">
        <v>4525</v>
      </c>
      <c r="BO405" s="903" t="s">
        <v>10476</v>
      </c>
      <c r="BP405" s="905" t="s">
        <v>0</v>
      </c>
      <c r="BQ405" s="903" t="s">
        <v>0</v>
      </c>
      <c r="BR405" s="909">
        <v>88</v>
      </c>
      <c r="BS405" s="903" t="s">
        <v>4513</v>
      </c>
      <c r="BT405" s="909">
        <v>57</v>
      </c>
      <c r="BU405" s="903" t="s">
        <v>4527</v>
      </c>
      <c r="BV405" s="909">
        <v>67</v>
      </c>
      <c r="BW405" s="903" t="s">
        <v>4577</v>
      </c>
      <c r="BX405" s="909">
        <v>69</v>
      </c>
      <c r="BY405" s="903" t="s">
        <v>4598</v>
      </c>
      <c r="BZ405" s="909">
        <v>59</v>
      </c>
      <c r="CA405" s="903" t="s">
        <v>4510</v>
      </c>
      <c r="CB405" s="340">
        <v>50</v>
      </c>
      <c r="CC405" s="249">
        <f>IF(ISBLANK(AL405),0,1)</f>
        <v>0</v>
      </c>
      <c r="CD405" s="414">
        <f>IF(ISBLANK(AM405),0,1)</f>
        <v>0</v>
      </c>
      <c r="CE405" s="414">
        <f>IF(ISBLANK(AN405),0,1)</f>
        <v>1</v>
      </c>
      <c r="CF405" s="414">
        <f>IF(ISBLANK(AO405),0,1)</f>
        <v>0</v>
      </c>
      <c r="CG405" s="414">
        <f>IF(ISBLANK(AP405),0,1)</f>
        <v>0</v>
      </c>
      <c r="CH405" s="436">
        <f>IF(ISBLANK(AQ405),0,1)</f>
        <v>0</v>
      </c>
      <c r="CI405" s="435">
        <f>IF($W405="Dropped","-",DAYS360(X405,Y405,TRUE)/360)</f>
        <v>0.75555555555555554</v>
      </c>
      <c r="CJ405" s="416">
        <f>IF(OR($W405="Pipeline",$W405="Dropped"),"-",IF(OR($AA405="-",$AA405="n/a"),"-",DAYS360(Y405,AA405,TRUE)/360))</f>
        <v>5.7638888888888893</v>
      </c>
      <c r="CK405" s="416">
        <f>IF(OR($W405="Pipeline",$W405="Dropped"),"-",IF($AC405="-","-",IF(OR($AA405="-",$AA405="n/a"),DAYS360(Y405,AC405,TRUE)/360,DAYS360(AA405,AC405,TRUE)/360)))</f>
        <v>4.5305555555555559</v>
      </c>
      <c r="CL405" s="416">
        <f>IF(OR($W405="Pipeline",$W405="Dropped"),"-",IF($AC405="-","-",DAYS360(X405,AC405,TRUE)/360))</f>
        <v>11.05</v>
      </c>
      <c r="CM405" s="437">
        <f>IF(OR($W405="Pipeline",$W405="Dropped"),"-",IF($AC405="-","-",DAYS360(AB405,AC405,TRUE)/360))</f>
        <v>5.75</v>
      </c>
      <c r="CN405" s="344">
        <f>IF(W405="Closed",IF(AC405="-","-",YEAR(AC405)),"-")</f>
        <v>2012</v>
      </c>
      <c r="CO405" s="344" t="str">
        <f>IF(W405="Closed",IF(OR(BE405="S",BE405="MS",BE405="HS"),"S",IF(OR(BE405="U",BE405="MU",BE405="HU"),"U",IF(OR(BE405="NA",BE405="NR",BE405="NV",BE405="?",BE405="#"),"NR","-"))),"-")</f>
        <v>S</v>
      </c>
      <c r="CP405" s="249">
        <v>0</v>
      </c>
      <c r="CQ405" s="414">
        <v>1</v>
      </c>
      <c r="CR405" s="414">
        <v>1</v>
      </c>
      <c r="CS405" s="414">
        <v>0</v>
      </c>
      <c r="CT405" s="414">
        <v>0</v>
      </c>
      <c r="CU405" s="436">
        <v>0</v>
      </c>
      <c r="CV405" s="432" t="str">
        <f>IF(OR(DC405="-",DC405="",DC405="n/a"),"-",HYPERLINK(DC405,"PAD"))</f>
        <v>PAD</v>
      </c>
      <c r="CW405" s="417" t="str">
        <f>IF(OR(DD405="-",DD405="",DD405="n/a"),"-",HYPERLINK(DD405,"ICR"))</f>
        <v>ICR</v>
      </c>
      <c r="CX405" s="438" t="str">
        <f>IF(OR(DE405="-",DE405="",DE405="n/a"),"-",HYPERLINK(DE405,"IEG"))</f>
        <v>IEG</v>
      </c>
      <c r="CY405" s="687" t="str">
        <f>IF(OR(DF405="-",DF405="",DF405="n/a"),"-",HYPERLINK(DF405,"PPAR"))</f>
        <v>-</v>
      </c>
      <c r="CZ405" s="665" t="str">
        <f>IF(OR(DG405="-",DG405="",DG405="n/a"),"-",HYPERLINK(DG405,"PCR"))</f>
        <v>-</v>
      </c>
      <c r="DA405" s="665" t="str">
        <f>IF(OR(DH405="-",DH405="",DH405="n/a"),"-",HYPERLINK(DH405,"PP"))</f>
        <v>PP</v>
      </c>
      <c r="DB405" s="688" t="str">
        <f>IF(OR(DI405="-",DI405="",DI405="n/a"),"-",HYPERLINK(DI405,"TA"))</f>
        <v>-</v>
      </c>
      <c r="DC405" s="897" t="s">
        <v>11668</v>
      </c>
      <c r="DD405" s="897" t="s">
        <v>11669</v>
      </c>
      <c r="DE405" s="897" t="s">
        <v>11670</v>
      </c>
      <c r="DF405" s="897" t="s">
        <v>33</v>
      </c>
      <c r="DG405" s="897" t="s">
        <v>33</v>
      </c>
      <c r="DH405" s="897" t="s">
        <v>11671</v>
      </c>
      <c r="DI405" s="897" t="s">
        <v>33</v>
      </c>
      <c r="DJ405" s="734"/>
      <c r="DK405" s="358"/>
      <c r="DL405" s="358"/>
      <c r="DM405" s="440"/>
      <c r="DN405" s="440"/>
      <c r="DO405" s="440"/>
      <c r="DP405" s="440"/>
      <c r="DQ405" s="440"/>
      <c r="DR405" s="440"/>
      <c r="DS405" s="440"/>
      <c r="DT405" s="440"/>
      <c r="DU405" s="440"/>
      <c r="DV405" s="440"/>
      <c r="DW405" s="440"/>
      <c r="DX405" s="440"/>
      <c r="DY405" s="440"/>
      <c r="DZ405" s="440"/>
      <c r="EA405" s="440"/>
      <c r="EB405" s="440"/>
      <c r="EC405" s="440"/>
      <c r="ED405" s="440"/>
      <c r="EE405" s="440"/>
      <c r="EF405" s="440"/>
      <c r="EG405" s="440"/>
      <c r="EH405" s="440"/>
      <c r="EI405" s="440"/>
      <c r="EJ405" s="440"/>
      <c r="EK405" s="440"/>
      <c r="EL405" s="440"/>
      <c r="EM405" s="440"/>
    </row>
    <row r="406" spans="1:143" s="33" customFormat="1" ht="14.1" customHeight="1" x14ac:dyDescent="0.25">
      <c r="A406" s="702">
        <f>ROW()-1</f>
        <v>405</v>
      </c>
      <c r="B406" s="710" t="s">
        <v>1179</v>
      </c>
      <c r="C406" s="711" t="str">
        <f>HYPERLINK(E406,"OP")</f>
        <v>OP</v>
      </c>
      <c r="D406" s="711" t="str">
        <f>HYPERLINK(F406,"Prj")</f>
        <v>Prj</v>
      </c>
      <c r="E406" s="704" t="s">
        <v>6340</v>
      </c>
      <c r="F406" s="415" t="s">
        <v>6341</v>
      </c>
      <c r="G406" s="414" t="s">
        <v>33</v>
      </c>
      <c r="H406" s="414" t="s">
        <v>33</v>
      </c>
      <c r="I406" s="694" t="s">
        <v>33</v>
      </c>
      <c r="J406" s="686" t="s">
        <v>1181</v>
      </c>
      <c r="K406" s="199" t="s">
        <v>33</v>
      </c>
      <c r="L406" s="693" t="s">
        <v>193</v>
      </c>
      <c r="M406" s="696" t="s">
        <v>1180</v>
      </c>
      <c r="N406" s="732" t="s">
        <v>18</v>
      </c>
      <c r="O406" s="732" t="s">
        <v>71</v>
      </c>
      <c r="P406" s="1080" t="s">
        <v>1763</v>
      </c>
      <c r="Q406" s="1074" t="s">
        <v>33</v>
      </c>
      <c r="R406" s="698" t="s">
        <v>33</v>
      </c>
      <c r="S406" s="907" t="s">
        <v>3574</v>
      </c>
      <c r="T406" s="908" t="s">
        <v>3725</v>
      </c>
      <c r="U406" s="905" t="s">
        <v>573</v>
      </c>
      <c r="V406" s="905" t="s">
        <v>10387</v>
      </c>
      <c r="W406" s="1068" t="s">
        <v>1773</v>
      </c>
      <c r="X406" s="1064">
        <v>37453</v>
      </c>
      <c r="Y406" s="1066">
        <v>37833</v>
      </c>
      <c r="Z406" s="1046">
        <v>2004</v>
      </c>
      <c r="AA406" s="1064">
        <v>38169</v>
      </c>
      <c r="AB406" s="1065">
        <v>39263</v>
      </c>
      <c r="AC406" s="1066">
        <v>40177</v>
      </c>
      <c r="AD406" s="638">
        <v>24</v>
      </c>
      <c r="AE406" s="639">
        <v>0</v>
      </c>
      <c r="AF406" s="744">
        <v>0</v>
      </c>
      <c r="AG406" s="690">
        <v>24</v>
      </c>
      <c r="AH406" s="747">
        <v>2.5</v>
      </c>
      <c r="AI406" s="744">
        <v>0</v>
      </c>
      <c r="AJ406" s="1099">
        <v>24</v>
      </c>
      <c r="AK406" s="1100">
        <v>22.803891629999999</v>
      </c>
      <c r="AL406" s="646"/>
      <c r="AM406" s="647"/>
      <c r="AN406" s="647" t="s">
        <v>2420</v>
      </c>
      <c r="AO406" s="647"/>
      <c r="AP406" s="647"/>
      <c r="AQ406" s="648">
        <v>16</v>
      </c>
      <c r="AR406" s="779" t="s">
        <v>3491</v>
      </c>
      <c r="AS406" s="781">
        <f>AT406+AU406</f>
        <v>8.1999999999999993</v>
      </c>
      <c r="AT406" s="649">
        <v>5.7</v>
      </c>
      <c r="AU406" s="650">
        <v>2.5</v>
      </c>
      <c r="AV406" s="686" t="s">
        <v>3492</v>
      </c>
      <c r="AW406" s="686" t="s">
        <v>1846</v>
      </c>
      <c r="AX406" s="686" t="s">
        <v>1902</v>
      </c>
      <c r="AY406" s="819">
        <v>40353</v>
      </c>
      <c r="AZ406" s="721" t="s">
        <v>45</v>
      </c>
      <c r="BA406" s="721" t="s">
        <v>45</v>
      </c>
      <c r="BB406" s="625" t="s">
        <v>45</v>
      </c>
      <c r="BC406" s="626" t="s">
        <v>45</v>
      </c>
      <c r="BD406" s="633" t="s">
        <v>22</v>
      </c>
      <c r="BE406" s="625" t="s">
        <v>45</v>
      </c>
      <c r="BF406" s="626" t="s">
        <v>45</v>
      </c>
      <c r="BG406" s="633" t="s">
        <v>45</v>
      </c>
      <c r="BH406" s="905" t="s">
        <v>4515</v>
      </c>
      <c r="BI406" s="903" t="s">
        <v>4704</v>
      </c>
      <c r="BJ406" s="905" t="s">
        <v>4485</v>
      </c>
      <c r="BK406" s="903" t="s">
        <v>10472</v>
      </c>
      <c r="BL406" s="905" t="s">
        <v>4525</v>
      </c>
      <c r="BM406" s="903" t="s">
        <v>10476</v>
      </c>
      <c r="BN406" s="905" t="s">
        <v>13077</v>
      </c>
      <c r="BO406" s="903" t="s">
        <v>9680</v>
      </c>
      <c r="BP406" s="905" t="s">
        <v>4493</v>
      </c>
      <c r="BQ406" s="903" t="s">
        <v>4705</v>
      </c>
      <c r="BR406" s="909">
        <v>66</v>
      </c>
      <c r="BS406" s="903" t="s">
        <v>4532</v>
      </c>
      <c r="BT406" s="909">
        <v>65</v>
      </c>
      <c r="BU406" s="903" t="s">
        <v>4509</v>
      </c>
      <c r="BV406" s="909">
        <v>71</v>
      </c>
      <c r="BW406" s="903" t="s">
        <v>4521</v>
      </c>
      <c r="BX406" s="909">
        <v>78</v>
      </c>
      <c r="BY406" s="903" t="s">
        <v>4511</v>
      </c>
      <c r="BZ406" s="909">
        <v>57</v>
      </c>
      <c r="CA406" s="903" t="s">
        <v>4527</v>
      </c>
      <c r="CB406" s="340">
        <v>50</v>
      </c>
      <c r="CC406" s="249">
        <f>IF(ISBLANK(AL406),0,1)</f>
        <v>0</v>
      </c>
      <c r="CD406" s="414">
        <f>IF(ISBLANK(AM406),0,1)</f>
        <v>0</v>
      </c>
      <c r="CE406" s="414">
        <f>IF(ISBLANK(AN406),0,1)</f>
        <v>1</v>
      </c>
      <c r="CF406" s="414">
        <f>IF(ISBLANK(AO406),0,1)</f>
        <v>0</v>
      </c>
      <c r="CG406" s="414">
        <f>IF(ISBLANK(AP406),0,1)</f>
        <v>0</v>
      </c>
      <c r="CH406" s="436">
        <f>IF(ISBLANK(AQ406),0,1)</f>
        <v>1</v>
      </c>
      <c r="CI406" s="435">
        <f>IF($W406="Dropped","-",DAYS360(X406,Y406,TRUE)/360)</f>
        <v>1.038888888888889</v>
      </c>
      <c r="CJ406" s="416">
        <f>IF(OR($W406="Pipeline",$W406="Dropped"),"-",IF(OR($AA406="-",$AA406="n/a"),"-",DAYS360(Y406,AA406,TRUE)/360))</f>
        <v>0.9194444444444444</v>
      </c>
      <c r="CK406" s="416">
        <f>IF(OR($W406="Pipeline",$W406="Dropped"),"-",IF($AC406="-","-",IF(OR($AA406="-",$AA406="n/a"),DAYS360(Y406,AC406,TRUE)/360,DAYS360(AA406,AC406,TRUE)/360)))</f>
        <v>5.4972222222222218</v>
      </c>
      <c r="CL406" s="416">
        <f>IF(OR($W406="Pipeline",$W406="Dropped"),"-",IF($AC406="-","-",DAYS360(X406,AC406,TRUE)/360))</f>
        <v>7.4555555555555557</v>
      </c>
      <c r="CM406" s="437">
        <f>IF(OR($W406="Pipeline",$W406="Dropped"),"-",IF($AC406="-","-",DAYS360(AB406,AC406,TRUE)/360))</f>
        <v>2.5</v>
      </c>
      <c r="CN406" s="344">
        <f>IF(W406="Closed",IF(AC406="-","-",YEAR(AC406)),"-")</f>
        <v>2009</v>
      </c>
      <c r="CO406" s="344" t="str">
        <f>IF(W406="Closed",IF(OR(BE406="S",BE406="MS",BE406="HS"),"S",IF(OR(BE406="U",BE406="MU",BE406="HU"),"U",IF(OR(BE406="NA",BE406="NR",BE406="NV",BE406="?",BE406="#"),"NR","-"))),"-")</f>
        <v>U</v>
      </c>
      <c r="CP406" s="249">
        <v>3</v>
      </c>
      <c r="CQ406" s="414">
        <v>1</v>
      </c>
      <c r="CR406" s="414">
        <v>3</v>
      </c>
      <c r="CS406" s="414">
        <v>0</v>
      </c>
      <c r="CT406" s="414">
        <v>0</v>
      </c>
      <c r="CU406" s="436">
        <v>0</v>
      </c>
      <c r="CV406" s="432" t="str">
        <f>IF(OR(DC406="-",DC406="",DC406="n/a"),"-",HYPERLINK(DC406,"PAD"))</f>
        <v>PAD</v>
      </c>
      <c r="CW406" s="417" t="str">
        <f>IF(OR(DD406="-",DD406="",DD406="n/a"),"-",HYPERLINK(DD406,"ICR"))</f>
        <v>ICR</v>
      </c>
      <c r="CX406" s="438" t="str">
        <f>IF(OR(DE406="-",DE406="",DE406="n/a"),"-",HYPERLINK(DE406,"IEG"))</f>
        <v>IEG</v>
      </c>
      <c r="CY406" s="687" t="str">
        <f>IF(OR(DF406="-",DF406="",DF406="n/a"),"-",HYPERLINK(DF406,"PPAR"))</f>
        <v>-</v>
      </c>
      <c r="CZ406" s="665" t="str">
        <f>IF(OR(DG406="-",DG406="",DG406="n/a"),"-",HYPERLINK(DG406,"PCR"))</f>
        <v>-</v>
      </c>
      <c r="DA406" s="665" t="str">
        <f>IF(OR(DH406="-",DH406="",DH406="n/a"),"-",HYPERLINK(DH406,"PP"))</f>
        <v>-</v>
      </c>
      <c r="DB406" s="688" t="str">
        <f>IF(OR(DI406="-",DI406="",DI406="n/a"),"-",HYPERLINK(DI406,"TA"))</f>
        <v>-</v>
      </c>
      <c r="DC406" s="897" t="s">
        <v>11672</v>
      </c>
      <c r="DD406" s="897" t="s">
        <v>11673</v>
      </c>
      <c r="DE406" s="897" t="s">
        <v>11674</v>
      </c>
      <c r="DF406" s="897" t="s">
        <v>33</v>
      </c>
      <c r="DG406" s="897" t="s">
        <v>33</v>
      </c>
      <c r="DH406" s="897" t="s">
        <v>33</v>
      </c>
      <c r="DI406" s="897" t="s">
        <v>33</v>
      </c>
      <c r="DJ406" s="734"/>
      <c r="DK406" s="358"/>
      <c r="DL406" s="358"/>
      <c r="DM406" s="440"/>
      <c r="DN406" s="440"/>
      <c r="DO406" s="440"/>
      <c r="DP406" s="440"/>
      <c r="DQ406" s="440"/>
      <c r="DR406" s="440"/>
      <c r="DS406" s="440"/>
      <c r="DT406" s="440"/>
      <c r="DU406" s="440"/>
      <c r="DV406" s="440"/>
      <c r="DW406" s="440"/>
      <c r="DX406" s="440"/>
      <c r="DY406" s="440"/>
      <c r="DZ406" s="440"/>
      <c r="EA406" s="440"/>
      <c r="EB406" s="440"/>
      <c r="EC406" s="440"/>
      <c r="ED406" s="440"/>
      <c r="EE406" s="440"/>
      <c r="EF406" s="440"/>
      <c r="EG406" s="440"/>
      <c r="EH406" s="440"/>
      <c r="EI406" s="440"/>
      <c r="EJ406" s="440"/>
      <c r="EK406" s="440"/>
      <c r="EL406" s="440"/>
      <c r="EM406" s="440"/>
    </row>
    <row r="407" spans="1:143" s="33" customFormat="1" ht="14.1" customHeight="1" x14ac:dyDescent="0.25">
      <c r="A407" s="703">
        <f>ROW()-1</f>
        <v>406</v>
      </c>
      <c r="B407" s="713" t="s">
        <v>8356</v>
      </c>
      <c r="C407" s="716" t="str">
        <f>HYPERLINK(E407,"OP")</f>
        <v>OP</v>
      </c>
      <c r="D407" s="716" t="str">
        <f>HYPERLINK(F407,"Prj")</f>
        <v>Prj</v>
      </c>
      <c r="E407" s="631" t="s">
        <v>8899</v>
      </c>
      <c r="F407" s="413" t="s">
        <v>8900</v>
      </c>
      <c r="G407" s="414" t="s">
        <v>33</v>
      </c>
      <c r="H407" s="414" t="s">
        <v>33</v>
      </c>
      <c r="I407" s="694" t="s">
        <v>33</v>
      </c>
      <c r="J407" s="700" t="s">
        <v>8357</v>
      </c>
      <c r="K407" s="730" t="s">
        <v>33</v>
      </c>
      <c r="L407" s="739" t="s">
        <v>153</v>
      </c>
      <c r="M407" s="700" t="s">
        <v>180</v>
      </c>
      <c r="N407" s="739" t="s">
        <v>18</v>
      </c>
      <c r="O407" s="739" t="s">
        <v>30</v>
      </c>
      <c r="P407" s="1080" t="s">
        <v>1742</v>
      </c>
      <c r="Q407" s="1074" t="s">
        <v>33</v>
      </c>
      <c r="R407" s="698" t="s">
        <v>33</v>
      </c>
      <c r="S407" s="1041" t="s">
        <v>33</v>
      </c>
      <c r="T407" s="908" t="s">
        <v>8326</v>
      </c>
      <c r="U407" s="905" t="s">
        <v>13824</v>
      </c>
      <c r="V407" s="905" t="s">
        <v>1417</v>
      </c>
      <c r="W407" s="1068" t="s">
        <v>1773</v>
      </c>
      <c r="X407" s="1064">
        <v>37147</v>
      </c>
      <c r="Y407" s="1066">
        <v>37782</v>
      </c>
      <c r="Z407" s="1046">
        <v>2003</v>
      </c>
      <c r="AA407" s="1064">
        <v>37964</v>
      </c>
      <c r="AB407" s="1065">
        <v>39355</v>
      </c>
      <c r="AC407" s="1066">
        <v>39355</v>
      </c>
      <c r="AD407" s="1053">
        <v>0</v>
      </c>
      <c r="AE407" s="750">
        <v>7.2089999999999996</v>
      </c>
      <c r="AF407" s="744">
        <v>0</v>
      </c>
      <c r="AG407" s="690">
        <v>7.2089999999999996</v>
      </c>
      <c r="AH407" s="747">
        <v>1.194</v>
      </c>
      <c r="AI407" s="744">
        <v>0</v>
      </c>
      <c r="AJ407" s="1107">
        <v>7.21</v>
      </c>
      <c r="AK407" s="1108">
        <v>7.7814635599999997</v>
      </c>
      <c r="AL407" s="1085"/>
      <c r="AM407" s="632">
        <v>2</v>
      </c>
      <c r="AN407" s="632"/>
      <c r="AO407" s="632"/>
      <c r="AP407" s="632"/>
      <c r="AQ407" s="757"/>
      <c r="AR407" s="778" t="s">
        <v>9330</v>
      </c>
      <c r="AS407" s="781">
        <f>AT407+AU407</f>
        <v>6</v>
      </c>
      <c r="AT407" s="649">
        <v>6</v>
      </c>
      <c r="AU407" s="650">
        <v>0</v>
      </c>
      <c r="AV407" s="734" t="s">
        <v>9321</v>
      </c>
      <c r="AW407" s="700" t="s">
        <v>3628</v>
      </c>
      <c r="AX407" s="700" t="s">
        <v>8358</v>
      </c>
      <c r="AY407" s="829">
        <v>39239</v>
      </c>
      <c r="AZ407" s="739" t="s">
        <v>26</v>
      </c>
      <c r="BA407" s="739" t="s">
        <v>26</v>
      </c>
      <c r="BB407" s="847" t="s">
        <v>26</v>
      </c>
      <c r="BC407" s="848" t="s">
        <v>26</v>
      </c>
      <c r="BD407" s="849" t="s">
        <v>26</v>
      </c>
      <c r="BE407" s="847" t="s">
        <v>26</v>
      </c>
      <c r="BF407" s="848" t="s">
        <v>26</v>
      </c>
      <c r="BG407" s="849" t="s">
        <v>26</v>
      </c>
      <c r="BH407" s="905" t="s">
        <v>4485</v>
      </c>
      <c r="BI407" s="903" t="s">
        <v>10472</v>
      </c>
      <c r="BJ407" s="905" t="s">
        <v>0</v>
      </c>
      <c r="BK407" s="903" t="s">
        <v>0</v>
      </c>
      <c r="BL407" s="905" t="s">
        <v>0</v>
      </c>
      <c r="BM407" s="903" t="s">
        <v>0</v>
      </c>
      <c r="BN407" s="905" t="s">
        <v>0</v>
      </c>
      <c r="BO407" s="903" t="s">
        <v>0</v>
      </c>
      <c r="BP407" s="905" t="s">
        <v>0</v>
      </c>
      <c r="BQ407" s="903" t="s">
        <v>0</v>
      </c>
      <c r="BR407" s="909">
        <v>49</v>
      </c>
      <c r="BS407" s="903" t="s">
        <v>4607</v>
      </c>
      <c r="BT407" s="909">
        <v>28</v>
      </c>
      <c r="BU407" s="903" t="s">
        <v>4500</v>
      </c>
      <c r="BV407" s="909">
        <v>47</v>
      </c>
      <c r="BW407" s="903" t="s">
        <v>4539</v>
      </c>
      <c r="BX407" s="905" t="s">
        <v>0</v>
      </c>
      <c r="BY407" s="903" t="s">
        <v>4492</v>
      </c>
      <c r="BZ407" s="905" t="s">
        <v>0</v>
      </c>
      <c r="CA407" s="903" t="s">
        <v>4492</v>
      </c>
      <c r="CB407" s="340">
        <v>50</v>
      </c>
      <c r="CC407" s="249">
        <f>IF(ISBLANK(AL407),0,1)</f>
        <v>0</v>
      </c>
      <c r="CD407" s="414">
        <f>IF(ISBLANK(AM407),0,1)</f>
        <v>1</v>
      </c>
      <c r="CE407" s="414">
        <f>IF(ISBLANK(AN407),0,1)</f>
        <v>0</v>
      </c>
      <c r="CF407" s="414">
        <f>IF(ISBLANK(AO407),0,1)</f>
        <v>0</v>
      </c>
      <c r="CG407" s="414">
        <f>IF(ISBLANK(AP407),0,1)</f>
        <v>0</v>
      </c>
      <c r="CH407" s="436">
        <f>IF(ISBLANK(AQ407),0,1)</f>
        <v>0</v>
      </c>
      <c r="CI407" s="435">
        <f>IF($W407="Dropped","-",DAYS360(X407,Y407,TRUE)/360)</f>
        <v>1.7416666666666667</v>
      </c>
      <c r="CJ407" s="416">
        <f>IF(OR($W407="Pipeline",$W407="Dropped"),"-",IF(OR($AA407="-",$AA407="n/a"),"-",DAYS360(Y407,AA407,TRUE)/360))</f>
        <v>0.49722222222222223</v>
      </c>
      <c r="CK407" s="416">
        <f>IF(OR($W407="Pipeline",$W407="Dropped"),"-",IF($AC407="-","-",IF(OR($AA407="-",$AA407="n/a"),DAYS360(Y407,AC407,TRUE)/360,DAYS360(AA407,AC407,TRUE)/360)))</f>
        <v>3.8083333333333331</v>
      </c>
      <c r="CL407" s="416">
        <f>IF(OR($W407="Pipeline",$W407="Dropped"),"-",IF($AC407="-","-",DAYS360(X407,AC407,TRUE)/360))</f>
        <v>6.0472222222222225</v>
      </c>
      <c r="CM407" s="437">
        <f>IF(OR($W407="Pipeline",$W407="Dropped"),"-",IF($AC407="-","-",DAYS360(AB407,AC407,TRUE)/360))</f>
        <v>0</v>
      </c>
      <c r="CN407" s="344">
        <f>IF(W407="Closed",IF(AC407="-","-",YEAR(AC407)),"-")</f>
        <v>2007</v>
      </c>
      <c r="CO407" s="344" t="str">
        <f>IF(W407="Closed",IF(OR(BE407="S",BE407="MS",BE407="HS"),"S",IF(OR(BE407="U",BE407="MU",BE407="HU"),"U",IF(OR(BE407="NA",BE407="NR",BE407="NV",BE407="?",BE407="#"),"NR","-"))),"-")</f>
        <v>S</v>
      </c>
      <c r="CP407" s="249">
        <v>5</v>
      </c>
      <c r="CQ407" s="414">
        <v>0</v>
      </c>
      <c r="CR407" s="414">
        <v>1</v>
      </c>
      <c r="CS407" s="414">
        <v>4</v>
      </c>
      <c r="CT407" s="414">
        <v>0</v>
      </c>
      <c r="CU407" s="436">
        <v>0</v>
      </c>
      <c r="CV407" s="432" t="str">
        <f>IF(OR(DC407="-",DC407="",DC407="n/a"),"-",HYPERLINK(DC407,"PAD"))</f>
        <v>PAD</v>
      </c>
      <c r="CW407" s="417" t="str">
        <f>IF(OR(DD407="-",DD407="",DD407="n/a"),"-",HYPERLINK(DD407,"ICR"))</f>
        <v>ICR</v>
      </c>
      <c r="CX407" s="438" t="str">
        <f>IF(OR(DE407="-",DE407="",DE407="n/a"),"-",HYPERLINK(DE407,"IEG"))</f>
        <v>IEG</v>
      </c>
      <c r="CY407" s="687" t="str">
        <f>IF(OR(DF407="-",DF407="",DF407="n/a"),"-",HYPERLINK(DF407,"PPAR"))</f>
        <v>PPAR</v>
      </c>
      <c r="CZ407" s="665" t="str">
        <f>IF(OR(DG407="-",DG407="",DG407="n/a"),"-",HYPERLINK(DG407,"PCR"))</f>
        <v>-</v>
      </c>
      <c r="DA407" s="665" t="str">
        <f>IF(OR(DH407="-",DH407="",DH407="n/a"),"-",HYPERLINK(DH407,"PP"))</f>
        <v>-</v>
      </c>
      <c r="DB407" s="688" t="str">
        <f>IF(OR(DI407="-",DI407="",DI407="n/a"),"-",HYPERLINK(DI407,"TA"))</f>
        <v>-</v>
      </c>
      <c r="DC407" s="897" t="s">
        <v>11675</v>
      </c>
      <c r="DD407" s="897" t="s">
        <v>11676</v>
      </c>
      <c r="DE407" s="897" t="s">
        <v>11677</v>
      </c>
      <c r="DF407" s="897" t="s">
        <v>11678</v>
      </c>
      <c r="DG407" s="897" t="s">
        <v>33</v>
      </c>
      <c r="DH407" s="897" t="s">
        <v>33</v>
      </c>
      <c r="DI407" s="897" t="s">
        <v>33</v>
      </c>
      <c r="DJ407" s="815"/>
      <c r="DK407" s="358"/>
      <c r="DL407" s="358"/>
      <c r="DM407" s="440"/>
      <c r="DN407" s="440"/>
      <c r="DO407" s="440"/>
      <c r="DP407" s="440"/>
      <c r="DQ407" s="440"/>
      <c r="DR407" s="440"/>
      <c r="DS407" s="440"/>
      <c r="DT407" s="440"/>
      <c r="DU407" s="440"/>
      <c r="DV407" s="440"/>
      <c r="DW407" s="440"/>
      <c r="DX407" s="440"/>
      <c r="DY407" s="440"/>
      <c r="DZ407" s="440"/>
      <c r="EA407" s="440"/>
      <c r="EB407" s="440"/>
      <c r="EC407" s="440"/>
      <c r="ED407" s="440"/>
      <c r="EE407" s="440"/>
      <c r="EF407" s="440"/>
      <c r="EG407" s="440"/>
      <c r="EH407" s="440"/>
      <c r="EI407" s="440"/>
      <c r="EJ407" s="440"/>
      <c r="EK407" s="440"/>
      <c r="EL407" s="440"/>
      <c r="EM407" s="440"/>
    </row>
    <row r="408" spans="1:143" s="33" customFormat="1" ht="14.1" customHeight="1" x14ac:dyDescent="0.25">
      <c r="A408" s="702">
        <f>ROW()-1</f>
        <v>407</v>
      </c>
      <c r="B408" s="710" t="s">
        <v>5123</v>
      </c>
      <c r="C408" s="711" t="str">
        <f>HYPERLINK(E408,"OP")</f>
        <v>OP</v>
      </c>
      <c r="D408" s="711" t="str">
        <f>HYPERLINK(F408,"Prj")</f>
        <v>Prj</v>
      </c>
      <c r="E408" s="663" t="s">
        <v>7274</v>
      </c>
      <c r="F408" s="422" t="s">
        <v>5912</v>
      </c>
      <c r="G408" s="414" t="s">
        <v>33</v>
      </c>
      <c r="H408" s="414" t="s">
        <v>33</v>
      </c>
      <c r="I408" s="694" t="s">
        <v>33</v>
      </c>
      <c r="J408" s="697" t="s">
        <v>5124</v>
      </c>
      <c r="K408" s="727" t="s">
        <v>33</v>
      </c>
      <c r="L408" s="736" t="s">
        <v>16</v>
      </c>
      <c r="M408" s="697" t="s">
        <v>89</v>
      </c>
      <c r="N408" s="736" t="s">
        <v>18</v>
      </c>
      <c r="O408" s="736" t="s">
        <v>54</v>
      </c>
      <c r="P408" s="1080" t="s">
        <v>1419</v>
      </c>
      <c r="Q408" s="1074" t="s">
        <v>33</v>
      </c>
      <c r="R408" s="698" t="s">
        <v>33</v>
      </c>
      <c r="S408" s="1041" t="s">
        <v>33</v>
      </c>
      <c r="T408" s="908" t="s">
        <v>3665</v>
      </c>
      <c r="U408" s="905" t="s">
        <v>10384</v>
      </c>
      <c r="V408" s="905" t="s">
        <v>612</v>
      </c>
      <c r="W408" s="1068" t="s">
        <v>1773</v>
      </c>
      <c r="X408" s="1064">
        <v>36362</v>
      </c>
      <c r="Y408" s="1066">
        <v>36881</v>
      </c>
      <c r="Z408" s="1046">
        <v>2001</v>
      </c>
      <c r="AA408" s="1064">
        <v>36914</v>
      </c>
      <c r="AB408" s="1065">
        <v>37986</v>
      </c>
      <c r="AC408" s="1066">
        <v>38168</v>
      </c>
      <c r="AD408" s="1049">
        <v>0</v>
      </c>
      <c r="AE408" s="746">
        <v>3</v>
      </c>
      <c r="AF408" s="744">
        <v>0</v>
      </c>
      <c r="AG408" s="690">
        <v>3</v>
      </c>
      <c r="AH408" s="747">
        <v>0</v>
      </c>
      <c r="AI408" s="744">
        <v>0</v>
      </c>
      <c r="AJ408" s="1101">
        <v>3</v>
      </c>
      <c r="AK408" s="1102">
        <v>1.9588726400000001</v>
      </c>
      <c r="AL408" s="1085"/>
      <c r="AM408" s="632">
        <v>10</v>
      </c>
      <c r="AN408" s="632"/>
      <c r="AO408" s="632"/>
      <c r="AP408" s="632"/>
      <c r="AQ408" s="757"/>
      <c r="AR408" s="783" t="s">
        <v>5764</v>
      </c>
      <c r="AS408" s="784">
        <f>AT408+AU408</f>
        <v>0.66</v>
      </c>
      <c r="AT408" s="784">
        <v>0.66</v>
      </c>
      <c r="AU408" s="785">
        <v>0</v>
      </c>
      <c r="AV408" s="806"/>
      <c r="AW408" s="697" t="s">
        <v>5744</v>
      </c>
      <c r="AX408" s="697" t="s">
        <v>38</v>
      </c>
      <c r="AY408" s="823" t="s">
        <v>33</v>
      </c>
      <c r="AZ408" s="736" t="s">
        <v>33</v>
      </c>
      <c r="BA408" s="736" t="s">
        <v>33</v>
      </c>
      <c r="BB408" s="840" t="s">
        <v>112</v>
      </c>
      <c r="BC408" s="841" t="s">
        <v>112</v>
      </c>
      <c r="BD408" s="846" t="s">
        <v>33</v>
      </c>
      <c r="BE408" s="840" t="s">
        <v>112</v>
      </c>
      <c r="BF408" s="841" t="s">
        <v>112</v>
      </c>
      <c r="BG408" s="842" t="s">
        <v>26</v>
      </c>
      <c r="BH408" s="905" t="s">
        <v>4485</v>
      </c>
      <c r="BI408" s="903" t="s">
        <v>10472</v>
      </c>
      <c r="BJ408" s="905" t="s">
        <v>4518</v>
      </c>
      <c r="BK408" s="903" t="s">
        <v>10475</v>
      </c>
      <c r="BL408" s="905" t="s">
        <v>13072</v>
      </c>
      <c r="BM408" s="903" t="s">
        <v>4508</v>
      </c>
      <c r="BN408" s="905" t="s">
        <v>4580</v>
      </c>
      <c r="BO408" s="903" t="s">
        <v>10478</v>
      </c>
      <c r="BP408" s="905" t="s">
        <v>10067</v>
      </c>
      <c r="BQ408" s="903" t="s">
        <v>9474</v>
      </c>
      <c r="BR408" s="909">
        <v>27</v>
      </c>
      <c r="BS408" s="903" t="s">
        <v>4490</v>
      </c>
      <c r="BT408" s="909">
        <v>42</v>
      </c>
      <c r="BU408" s="903" t="s">
        <v>4529</v>
      </c>
      <c r="BV408" s="909">
        <v>40</v>
      </c>
      <c r="BW408" s="903" t="s">
        <v>4563</v>
      </c>
      <c r="BX408" s="909">
        <v>65</v>
      </c>
      <c r="BY408" s="903" t="s">
        <v>4509</v>
      </c>
      <c r="BZ408" s="909">
        <v>67</v>
      </c>
      <c r="CA408" s="903" t="s">
        <v>4577</v>
      </c>
      <c r="CB408" s="340">
        <v>10</v>
      </c>
      <c r="CC408" s="249">
        <f>IF(ISBLANK(AL408),0,1)</f>
        <v>0</v>
      </c>
      <c r="CD408" s="414">
        <f>IF(ISBLANK(AM408),0,1)</f>
        <v>1</v>
      </c>
      <c r="CE408" s="414">
        <f>IF(ISBLANK(AN408),0,1)</f>
        <v>0</v>
      </c>
      <c r="CF408" s="414">
        <f>IF(ISBLANK(AO408),0,1)</f>
        <v>0</v>
      </c>
      <c r="CG408" s="414">
        <f>IF(ISBLANK(AP408),0,1)</f>
        <v>0</v>
      </c>
      <c r="CH408" s="436">
        <f>IF(ISBLANK(AQ408),0,1)</f>
        <v>0</v>
      </c>
      <c r="CI408" s="435">
        <f>IF($W408="Dropped","-",DAYS360(X408,Y408,TRUE)/360)</f>
        <v>1.4166666666666667</v>
      </c>
      <c r="CJ408" s="416">
        <f>IF(OR($W408="Pipeline",$W408="Dropped"),"-",IF(OR($AA408="-",$AA408="n/a"),"-",DAYS360(Y408,AA408,TRUE)/360))</f>
        <v>8.8888888888888892E-2</v>
      </c>
      <c r="CK408" s="416">
        <f>IF(OR($W408="Pipeline",$W408="Dropped"),"-",IF($AC408="-","-",IF(OR($AA408="-",$AA408="n/a"),DAYS360(Y408,AC408,TRUE)/360,DAYS360(AA408,AC408,TRUE)/360)))</f>
        <v>3.4361111111111109</v>
      </c>
      <c r="CL408" s="416">
        <f>IF(OR($W408="Pipeline",$W408="Dropped"),"-",IF($AC408="-","-",DAYS360(X408,AC408,TRUE)/360))</f>
        <v>4.9416666666666664</v>
      </c>
      <c r="CM408" s="437">
        <f>IF(OR($W408="Pipeline",$W408="Dropped"),"-",IF($AC408="-","-",DAYS360(AB408,AC408,TRUE)/360))</f>
        <v>0.5</v>
      </c>
      <c r="CN408" s="344">
        <f>IF(W408="Closed",IF(AC408="-","-",YEAR(AC408)),"-")</f>
        <v>2004</v>
      </c>
      <c r="CO408" s="344" t="str">
        <f>IF(W408="Closed",IF(OR(BE408="S",BE408="MS",BE408="HS"),"S",IF(OR(BE408="U",BE408="MU",BE408="HU"),"U",IF(OR(BE408="NA",BE408="NR",BE408="NV",BE408="?",BE408="#"),"NR","-"))),"-")</f>
        <v>U</v>
      </c>
      <c r="CP408" s="249">
        <v>0</v>
      </c>
      <c r="CQ408" s="414">
        <v>4</v>
      </c>
      <c r="CR408" s="414">
        <v>1</v>
      </c>
      <c r="CS408" s="414">
        <v>0</v>
      </c>
      <c r="CT408" s="414">
        <v>0</v>
      </c>
      <c r="CU408" s="436">
        <v>0</v>
      </c>
      <c r="CV408" s="432" t="str">
        <f>IF(OR(DC408="-",DC408="",DC408="n/a"),"-",HYPERLINK(DC408,"PAD"))</f>
        <v>-</v>
      </c>
      <c r="CW408" s="417" t="str">
        <f>IF(OR(DD408="-",DD408="",DD408="n/a"),"-",HYPERLINK(DD408,"ICR"))</f>
        <v>ICR</v>
      </c>
      <c r="CX408" s="438" t="str">
        <f>IF(OR(DE408="-",DE408="",DE408="n/a"),"-",HYPERLINK(DE408,"IEG"))</f>
        <v>IEG</v>
      </c>
      <c r="CY408" s="687" t="str">
        <f>IF(OR(DF408="-",DF408="",DF408="n/a"),"-",HYPERLINK(DF408,"PPAR"))</f>
        <v>PPAR</v>
      </c>
      <c r="CZ408" s="665" t="str">
        <f>IF(OR(DG408="-",DG408="",DG408="n/a"),"-",HYPERLINK(DG408,"PCR"))</f>
        <v>-</v>
      </c>
      <c r="DA408" s="665" t="str">
        <f>IF(OR(DH408="-",DH408="",DH408="n/a"),"-",HYPERLINK(DH408,"PP"))</f>
        <v>-</v>
      </c>
      <c r="DB408" s="688" t="str">
        <f>IF(OR(DI408="-",DI408="",DI408="n/a"),"-",HYPERLINK(DI408,"TA"))</f>
        <v>-</v>
      </c>
      <c r="DC408" s="897" t="s">
        <v>33</v>
      </c>
      <c r="DD408" s="897" t="s">
        <v>11679</v>
      </c>
      <c r="DE408" s="897" t="s">
        <v>11680</v>
      </c>
      <c r="DF408" s="897" t="s">
        <v>11681</v>
      </c>
      <c r="DG408" s="897" t="s">
        <v>33</v>
      </c>
      <c r="DH408" s="897" t="s">
        <v>33</v>
      </c>
      <c r="DI408" s="897" t="s">
        <v>33</v>
      </c>
      <c r="DJ408" s="734"/>
      <c r="DK408" s="358"/>
      <c r="DL408" s="358"/>
      <c r="DM408" s="440"/>
      <c r="DN408" s="440"/>
      <c r="DO408" s="440"/>
      <c r="DP408" s="440"/>
      <c r="DQ408" s="440"/>
      <c r="DR408" s="440"/>
      <c r="DS408" s="440"/>
      <c r="DT408" s="440"/>
      <c r="DU408" s="440"/>
      <c r="DV408" s="440"/>
      <c r="DW408" s="440"/>
      <c r="DX408" s="440"/>
      <c r="DY408" s="440"/>
      <c r="DZ408" s="440"/>
      <c r="EA408" s="440"/>
      <c r="EB408" s="440"/>
      <c r="EC408" s="440"/>
      <c r="ED408" s="440"/>
      <c r="EE408" s="440"/>
      <c r="EF408" s="440"/>
      <c r="EG408" s="440"/>
      <c r="EH408" s="440"/>
      <c r="EI408" s="440"/>
      <c r="EJ408" s="440"/>
      <c r="EK408" s="440"/>
      <c r="EL408" s="440"/>
      <c r="EM408" s="440"/>
    </row>
    <row r="409" spans="1:143" s="33" customFormat="1" ht="14.1" customHeight="1" x14ac:dyDescent="0.25">
      <c r="A409" s="702">
        <f>ROW()-1</f>
        <v>408</v>
      </c>
      <c r="B409" s="710" t="s">
        <v>2335</v>
      </c>
      <c r="C409" s="711" t="str">
        <f>HYPERLINK(E409,"OP")</f>
        <v>OP</v>
      </c>
      <c r="D409" s="711" t="str">
        <f>HYPERLINK(F409,"Prj")</f>
        <v>Prj</v>
      </c>
      <c r="E409" s="704" t="s">
        <v>6342</v>
      </c>
      <c r="F409" s="415" t="s">
        <v>6343</v>
      </c>
      <c r="G409" s="414" t="s">
        <v>33</v>
      </c>
      <c r="H409" s="414" t="s">
        <v>33</v>
      </c>
      <c r="I409" s="694" t="s">
        <v>33</v>
      </c>
      <c r="J409" s="696" t="s">
        <v>1291</v>
      </c>
      <c r="K409" s="199" t="s">
        <v>33</v>
      </c>
      <c r="L409" s="693" t="s">
        <v>245</v>
      </c>
      <c r="M409" s="686" t="s">
        <v>246</v>
      </c>
      <c r="N409" s="693" t="s">
        <v>18</v>
      </c>
      <c r="O409" s="693" t="s">
        <v>30</v>
      </c>
      <c r="P409" s="1080" t="s">
        <v>1761</v>
      </c>
      <c r="Q409" s="1074" t="s">
        <v>33</v>
      </c>
      <c r="R409" s="698" t="s">
        <v>3888</v>
      </c>
      <c r="S409" s="907" t="s">
        <v>3726</v>
      </c>
      <c r="T409" s="908" t="s">
        <v>3876</v>
      </c>
      <c r="U409" s="905" t="s">
        <v>575</v>
      </c>
      <c r="V409" s="905" t="s">
        <v>10396</v>
      </c>
      <c r="W409" s="1068" t="s">
        <v>1773</v>
      </c>
      <c r="X409" s="1064">
        <v>39462</v>
      </c>
      <c r="Y409" s="1066">
        <v>40352</v>
      </c>
      <c r="Z409" s="1046">
        <v>2010</v>
      </c>
      <c r="AA409" s="1064">
        <v>40517</v>
      </c>
      <c r="AB409" s="1065">
        <v>42551</v>
      </c>
      <c r="AC409" s="1066">
        <v>42369</v>
      </c>
      <c r="AD409" s="638">
        <v>0</v>
      </c>
      <c r="AE409" s="639">
        <v>115</v>
      </c>
      <c r="AF409" s="744">
        <v>0</v>
      </c>
      <c r="AG409" s="690">
        <v>115</v>
      </c>
      <c r="AH409" s="747">
        <v>0</v>
      </c>
      <c r="AI409" s="744">
        <v>0</v>
      </c>
      <c r="AJ409" s="1099">
        <v>115</v>
      </c>
      <c r="AK409" s="1100">
        <v>115.71895302999999</v>
      </c>
      <c r="AL409" s="646"/>
      <c r="AM409" s="647"/>
      <c r="AN409" s="647">
        <v>4</v>
      </c>
      <c r="AO409" s="647"/>
      <c r="AP409" s="647"/>
      <c r="AQ409" s="648"/>
      <c r="AR409" s="779" t="s">
        <v>4298</v>
      </c>
      <c r="AS409" s="649">
        <f>AT409+AU409</f>
        <v>11.9</v>
      </c>
      <c r="AT409" s="649">
        <v>11.9</v>
      </c>
      <c r="AU409" s="650">
        <v>0</v>
      </c>
      <c r="AV409" s="686" t="s">
        <v>4299</v>
      </c>
      <c r="AW409" s="686" t="s">
        <v>3569</v>
      </c>
      <c r="AX409" s="686" t="s">
        <v>3727</v>
      </c>
      <c r="AY409" s="819">
        <v>42556</v>
      </c>
      <c r="AZ409" s="721" t="s">
        <v>26</v>
      </c>
      <c r="BA409" s="721" t="s">
        <v>26</v>
      </c>
      <c r="BB409" s="625" t="s">
        <v>22</v>
      </c>
      <c r="BC409" s="626" t="s">
        <v>22</v>
      </c>
      <c r="BD409" s="633" t="s">
        <v>26</v>
      </c>
      <c r="BE409" s="625" t="s">
        <v>22</v>
      </c>
      <c r="BF409" s="626" t="s">
        <v>22</v>
      </c>
      <c r="BG409" s="633" t="s">
        <v>26</v>
      </c>
      <c r="BH409" s="905" t="s">
        <v>13077</v>
      </c>
      <c r="BI409" s="903" t="s">
        <v>9680</v>
      </c>
      <c r="BJ409" s="905" t="s">
        <v>4494</v>
      </c>
      <c r="BK409" s="903" t="s">
        <v>10485</v>
      </c>
      <c r="BL409" s="905" t="s">
        <v>13078</v>
      </c>
      <c r="BM409" s="903" t="s">
        <v>13872</v>
      </c>
      <c r="BN409" s="905" t="s">
        <v>4659</v>
      </c>
      <c r="BO409" s="903" t="s">
        <v>10494</v>
      </c>
      <c r="BP409" s="905" t="s">
        <v>4592</v>
      </c>
      <c r="BQ409" s="903" t="s">
        <v>10488</v>
      </c>
      <c r="BR409" s="909">
        <v>76</v>
      </c>
      <c r="BS409" s="903" t="s">
        <v>4593</v>
      </c>
      <c r="BT409" s="909">
        <v>78</v>
      </c>
      <c r="BU409" s="903" t="s">
        <v>4511</v>
      </c>
      <c r="BV409" s="909">
        <v>77</v>
      </c>
      <c r="BW409" s="903" t="s">
        <v>4594</v>
      </c>
      <c r="BX409" s="909">
        <v>57</v>
      </c>
      <c r="BY409" s="903" t="s">
        <v>4527</v>
      </c>
      <c r="BZ409" s="909">
        <v>75</v>
      </c>
      <c r="CA409" s="903" t="s">
        <v>4595</v>
      </c>
      <c r="CB409" s="340">
        <v>10</v>
      </c>
      <c r="CC409" s="249">
        <f>IF(ISBLANK(AL409),0,1)</f>
        <v>0</v>
      </c>
      <c r="CD409" s="414">
        <f>IF(ISBLANK(AM409),0,1)</f>
        <v>0</v>
      </c>
      <c r="CE409" s="414">
        <f>IF(ISBLANK(AN409),0,1)</f>
        <v>1</v>
      </c>
      <c r="CF409" s="414">
        <f>IF(ISBLANK(AO409),0,1)</f>
        <v>0</v>
      </c>
      <c r="CG409" s="414">
        <f>IF(ISBLANK(AP409),0,1)</f>
        <v>0</v>
      </c>
      <c r="CH409" s="436">
        <f>IF(ISBLANK(AQ409),0,1)</f>
        <v>0</v>
      </c>
      <c r="CI409" s="435">
        <f>IF($W409="Dropped","-",DAYS360(X409,Y409,TRUE)/360)</f>
        <v>2.4388888888888891</v>
      </c>
      <c r="CJ409" s="416">
        <f>IF(OR($W409="Pipeline",$W409="Dropped"),"-",IF(OR($AA409="-",$AA409="n/a"),"-",DAYS360(Y409,AA409,TRUE)/360))</f>
        <v>0.45</v>
      </c>
      <c r="CK409" s="416">
        <f>IF(OR($W409="Pipeline",$W409="Dropped"),"-",IF($AC409="-","-",IF(OR($AA409="-",$AA409="n/a"),DAYS360(Y409,AC409,TRUE)/360,DAYS360(AA409,AC409,TRUE)/360)))</f>
        <v>5.0694444444444446</v>
      </c>
      <c r="CL409" s="416">
        <f>IF(OR($W409="Pipeline",$W409="Dropped"),"-",IF($AC409="-","-",DAYS360(X409,AC409,TRUE)/360))</f>
        <v>7.958333333333333</v>
      </c>
      <c r="CM409" s="437">
        <f>IF(OR($W409="Pipeline",$W409="Dropped"),"-",IF($AC409="-","-",DAYS360(AB409,AC409,TRUE)/360))</f>
        <v>-0.5</v>
      </c>
      <c r="CN409" s="344">
        <f>IF(W409="Closed",IF(AC409="-","-",YEAR(AC409)),"-")</f>
        <v>2015</v>
      </c>
      <c r="CO409" s="344" t="str">
        <f>IF(W409="Closed",IF(OR(BE409="S",BE409="MS",BE409="HS"),"S",IF(OR(BE409="U",BE409="MU",BE409="HU"),"U",IF(OR(BE409="NA",BE409="NR",BE409="NV",BE409="?",BE409="#"),"NR","-"))),"-")</f>
        <v>S</v>
      </c>
      <c r="CP409" s="249">
        <v>0</v>
      </c>
      <c r="CQ409" s="414">
        <v>0</v>
      </c>
      <c r="CR409" s="414">
        <v>1</v>
      </c>
      <c r="CS409" s="414">
        <v>0</v>
      </c>
      <c r="CT409" s="414">
        <v>0</v>
      </c>
      <c r="CU409" s="436">
        <v>0</v>
      </c>
      <c r="CV409" s="432" t="str">
        <f>IF(OR(DC409="-",DC409="",DC409="n/a"),"-",HYPERLINK(DC409,"PAD"))</f>
        <v>PAD</v>
      </c>
      <c r="CW409" s="417" t="str">
        <f>IF(OR(DD409="-",DD409="",DD409="n/a"),"-",HYPERLINK(DD409,"ICR"))</f>
        <v>ICR</v>
      </c>
      <c r="CX409" s="438" t="str">
        <f>IF(OR(DE409="-",DE409="",DE409="n/a"),"-",HYPERLINK(DE409,"IEG"))</f>
        <v>IEG</v>
      </c>
      <c r="CY409" s="687" t="str">
        <f>IF(OR(DF409="-",DF409="",DF409="n/a"),"-",HYPERLINK(DF409,"PPAR"))</f>
        <v>-</v>
      </c>
      <c r="CZ409" s="665" t="str">
        <f>IF(OR(DG409="-",DG409="",DG409="n/a"),"-",HYPERLINK(DG409,"PCR"))</f>
        <v>-</v>
      </c>
      <c r="DA409" s="665" t="str">
        <f>IF(OR(DH409="-",DH409="",DH409="n/a"),"-",HYPERLINK(DH409,"PP"))</f>
        <v>PP</v>
      </c>
      <c r="DB409" s="688" t="str">
        <f>IF(OR(DI409="-",DI409="",DI409="n/a"),"-",HYPERLINK(DI409,"TA"))</f>
        <v>-</v>
      </c>
      <c r="DC409" s="897" t="s">
        <v>11682</v>
      </c>
      <c r="DD409" s="897" t="s">
        <v>11683</v>
      </c>
      <c r="DE409" s="897" t="s">
        <v>13914</v>
      </c>
      <c r="DF409" s="897" t="s">
        <v>33</v>
      </c>
      <c r="DG409" s="897" t="s">
        <v>33</v>
      </c>
      <c r="DH409" s="897" t="s">
        <v>11684</v>
      </c>
      <c r="DI409" s="897" t="s">
        <v>33</v>
      </c>
      <c r="DJ409" s="734"/>
      <c r="DK409" s="358"/>
      <c r="DL409" s="358"/>
      <c r="DM409" s="440"/>
      <c r="DN409" s="440"/>
      <c r="DO409" s="440"/>
      <c r="DP409" s="440"/>
      <c r="DQ409" s="440"/>
      <c r="DR409" s="440"/>
      <c r="DS409" s="440"/>
      <c r="DT409" s="440"/>
      <c r="DU409" s="440"/>
      <c r="DV409" s="440"/>
      <c r="DW409" s="440"/>
      <c r="DX409" s="440"/>
      <c r="DY409" s="440"/>
      <c r="DZ409" s="440"/>
      <c r="EA409" s="440"/>
      <c r="EB409" s="440"/>
      <c r="EC409" s="440"/>
      <c r="ED409" s="440"/>
      <c r="EE409" s="440"/>
      <c r="EF409" s="440"/>
      <c r="EG409" s="440"/>
      <c r="EH409" s="440"/>
      <c r="EI409" s="440"/>
      <c r="EJ409" s="440"/>
      <c r="EK409" s="440"/>
      <c r="EL409" s="440"/>
      <c r="EM409" s="440"/>
    </row>
    <row r="410" spans="1:143" s="33" customFormat="1" ht="14.1" customHeight="1" x14ac:dyDescent="0.25">
      <c r="A410" s="703">
        <f>ROW()-1</f>
        <v>409</v>
      </c>
      <c r="B410" s="717" t="s">
        <v>1008</v>
      </c>
      <c r="C410" s="711" t="str">
        <f>HYPERLINK(E410,"OP")</f>
        <v>OP</v>
      </c>
      <c r="D410" s="711" t="str">
        <f>HYPERLINK(F410,"Prj")</f>
        <v>Prj</v>
      </c>
      <c r="E410" s="704" t="s">
        <v>6344</v>
      </c>
      <c r="F410" s="415" t="s">
        <v>6345</v>
      </c>
      <c r="G410" s="414" t="s">
        <v>33</v>
      </c>
      <c r="H410" s="414" t="s">
        <v>33</v>
      </c>
      <c r="I410" s="694" t="s">
        <v>33</v>
      </c>
      <c r="J410" s="686" t="s">
        <v>1009</v>
      </c>
      <c r="K410" s="199" t="s">
        <v>33</v>
      </c>
      <c r="L410" s="693" t="s">
        <v>153</v>
      </c>
      <c r="M410" s="696" t="s">
        <v>176</v>
      </c>
      <c r="N410" s="732" t="s">
        <v>18</v>
      </c>
      <c r="O410" s="732" t="s">
        <v>30</v>
      </c>
      <c r="P410" s="1080" t="s">
        <v>1763</v>
      </c>
      <c r="Q410" s="1074" t="s">
        <v>33</v>
      </c>
      <c r="R410" s="698" t="s">
        <v>33</v>
      </c>
      <c r="S410" s="907" t="s">
        <v>3725</v>
      </c>
      <c r="T410" s="908" t="s">
        <v>3656</v>
      </c>
      <c r="U410" s="905" t="s">
        <v>13823</v>
      </c>
      <c r="V410" s="905" t="s">
        <v>10388</v>
      </c>
      <c r="W410" s="1068" t="s">
        <v>1773</v>
      </c>
      <c r="X410" s="1064">
        <v>37420</v>
      </c>
      <c r="Y410" s="1066">
        <v>37747</v>
      </c>
      <c r="Z410" s="1046">
        <v>2003</v>
      </c>
      <c r="AA410" s="1064">
        <v>37943</v>
      </c>
      <c r="AB410" s="1065">
        <v>40071</v>
      </c>
      <c r="AC410" s="1066">
        <v>40071</v>
      </c>
      <c r="AD410" s="638">
        <v>60</v>
      </c>
      <c r="AE410" s="639">
        <v>0</v>
      </c>
      <c r="AF410" s="744">
        <v>0</v>
      </c>
      <c r="AG410" s="690">
        <v>60</v>
      </c>
      <c r="AH410" s="747">
        <v>30</v>
      </c>
      <c r="AI410" s="744">
        <v>0</v>
      </c>
      <c r="AJ410" s="1099">
        <v>59.89038455</v>
      </c>
      <c r="AK410" s="1100">
        <v>59.89038455</v>
      </c>
      <c r="AL410" s="646"/>
      <c r="AM410" s="647"/>
      <c r="AN410" s="647">
        <v>2</v>
      </c>
      <c r="AO410" s="647"/>
      <c r="AP410" s="647"/>
      <c r="AQ410" s="648">
        <v>16</v>
      </c>
      <c r="AR410" s="779" t="s">
        <v>3493</v>
      </c>
      <c r="AS410" s="781">
        <f>AT410+AU410</f>
        <v>3.3</v>
      </c>
      <c r="AT410" s="649">
        <v>2.6</v>
      </c>
      <c r="AU410" s="650">
        <v>0.7</v>
      </c>
      <c r="AV410" s="686" t="s">
        <v>3494</v>
      </c>
      <c r="AW410" s="686" t="s">
        <v>176</v>
      </c>
      <c r="AX410" s="686" t="s">
        <v>2097</v>
      </c>
      <c r="AY410" s="819">
        <v>39960</v>
      </c>
      <c r="AZ410" s="721" t="s">
        <v>26</v>
      </c>
      <c r="BA410" s="721" t="s">
        <v>26</v>
      </c>
      <c r="BB410" s="625" t="s">
        <v>26</v>
      </c>
      <c r="BC410" s="626" t="s">
        <v>26</v>
      </c>
      <c r="BD410" s="633" t="s">
        <v>26</v>
      </c>
      <c r="BE410" s="625" t="s">
        <v>26</v>
      </c>
      <c r="BF410" s="626" t="s">
        <v>26</v>
      </c>
      <c r="BG410" s="633" t="s">
        <v>26</v>
      </c>
      <c r="BH410" s="905" t="s">
        <v>4503</v>
      </c>
      <c r="BI410" s="903" t="s">
        <v>4703</v>
      </c>
      <c r="BJ410" s="905" t="s">
        <v>4515</v>
      </c>
      <c r="BK410" s="903" t="s">
        <v>4704</v>
      </c>
      <c r="BL410" s="905" t="s">
        <v>4505</v>
      </c>
      <c r="BM410" s="903" t="s">
        <v>10474</v>
      </c>
      <c r="BN410" s="905" t="s">
        <v>0</v>
      </c>
      <c r="BO410" s="903" t="s">
        <v>0</v>
      </c>
      <c r="BP410" s="905" t="s">
        <v>0</v>
      </c>
      <c r="BQ410" s="903" t="s">
        <v>0</v>
      </c>
      <c r="BR410" s="909">
        <v>78</v>
      </c>
      <c r="BS410" s="903" t="s">
        <v>4511</v>
      </c>
      <c r="BT410" s="909">
        <v>65</v>
      </c>
      <c r="BU410" s="903" t="s">
        <v>4509</v>
      </c>
      <c r="BV410" s="909">
        <v>66</v>
      </c>
      <c r="BW410" s="903" t="s">
        <v>4532</v>
      </c>
      <c r="BX410" s="909">
        <v>57</v>
      </c>
      <c r="BY410" s="903" t="s">
        <v>4527</v>
      </c>
      <c r="BZ410" s="905" t="s">
        <v>0</v>
      </c>
      <c r="CA410" s="903" t="s">
        <v>4492</v>
      </c>
      <c r="CB410" s="340">
        <v>50</v>
      </c>
      <c r="CC410" s="249">
        <f>IF(ISBLANK(AL410),0,1)</f>
        <v>0</v>
      </c>
      <c r="CD410" s="414">
        <f>IF(ISBLANK(AM410),0,1)</f>
        <v>0</v>
      </c>
      <c r="CE410" s="414">
        <f>IF(ISBLANK(AN410),0,1)</f>
        <v>1</v>
      </c>
      <c r="CF410" s="414">
        <f>IF(ISBLANK(AO410),0,1)</f>
        <v>0</v>
      </c>
      <c r="CG410" s="414">
        <f>IF(ISBLANK(AP410),0,1)</f>
        <v>0</v>
      </c>
      <c r="CH410" s="436">
        <f>IF(ISBLANK(AQ410),0,1)</f>
        <v>1</v>
      </c>
      <c r="CI410" s="435">
        <f>IF($W410="Dropped","-",DAYS360(X410,Y410,TRUE)/360)</f>
        <v>0.89722222222222225</v>
      </c>
      <c r="CJ410" s="416">
        <f>IF(OR($W410="Pipeline",$W410="Dropped"),"-",IF(OR($AA410="-",$AA410="n/a"),"-",DAYS360(Y410,AA410,TRUE)/360))</f>
        <v>0.53333333333333333</v>
      </c>
      <c r="CK410" s="416">
        <f>IF(OR($W410="Pipeline",$W410="Dropped"),"-",IF($AC410="-","-",IF(OR($AA410="-",$AA410="n/a"),DAYS360(Y410,AC410,TRUE)/360,DAYS360(AA410,AC410,TRUE)/360)))</f>
        <v>5.8250000000000002</v>
      </c>
      <c r="CL410" s="416">
        <f>IF(OR($W410="Pipeline",$W410="Dropped"),"-",IF($AC410="-","-",DAYS360(X410,AC410,TRUE)/360))</f>
        <v>7.2555555555555555</v>
      </c>
      <c r="CM410" s="437">
        <f>IF(OR($W410="Pipeline",$W410="Dropped"),"-",IF($AC410="-","-",DAYS360(AB410,AC410,TRUE)/360))</f>
        <v>0</v>
      </c>
      <c r="CN410" s="344">
        <f>IF(W410="Closed",IF(AC410="-","-",YEAR(AC410)),"-")</f>
        <v>2009</v>
      </c>
      <c r="CO410" s="344" t="str">
        <f>IF(W410="Closed",IF(OR(BE410="S",BE410="MS",BE410="HS"),"S",IF(OR(BE410="U",BE410="MU",BE410="HU"),"U",IF(OR(BE410="NA",BE410="NR",BE410="NV",BE410="?",BE410="#"),"NR","-"))),"-")</f>
        <v>S</v>
      </c>
      <c r="CP410" s="249">
        <v>7</v>
      </c>
      <c r="CQ410" s="414">
        <v>1</v>
      </c>
      <c r="CR410" s="414">
        <v>2</v>
      </c>
      <c r="CS410" s="414">
        <v>0</v>
      </c>
      <c r="CT410" s="414">
        <v>0</v>
      </c>
      <c r="CU410" s="436">
        <v>0</v>
      </c>
      <c r="CV410" s="432" t="str">
        <f>IF(OR(DC410="-",DC410="",DC410="n/a"),"-",HYPERLINK(DC410,"PAD"))</f>
        <v>PAD</v>
      </c>
      <c r="CW410" s="417" t="str">
        <f>IF(OR(DD410="-",DD410="",DD410="n/a"),"-",HYPERLINK(DD410,"ICR"))</f>
        <v>ICR</v>
      </c>
      <c r="CX410" s="438" t="str">
        <f>IF(OR(DE410="-",DE410="",DE410="n/a"),"-",HYPERLINK(DE410,"IEG"))</f>
        <v>IEG</v>
      </c>
      <c r="CY410" s="687" t="str">
        <f>IF(OR(DF410="-",DF410="",DF410="n/a"),"-",HYPERLINK(DF410,"PPAR"))</f>
        <v>-</v>
      </c>
      <c r="CZ410" s="665" t="str">
        <f>IF(OR(DG410="-",DG410="",DG410="n/a"),"-",HYPERLINK(DG410,"PCR"))</f>
        <v>-</v>
      </c>
      <c r="DA410" s="665" t="str">
        <f>IF(OR(DH410="-",DH410="",DH410="n/a"),"-",HYPERLINK(DH410,"PP"))</f>
        <v>-</v>
      </c>
      <c r="DB410" s="688" t="str">
        <f>IF(OR(DI410="-",DI410="",DI410="n/a"),"-",HYPERLINK(DI410,"TA"))</f>
        <v>-</v>
      </c>
      <c r="DC410" s="897" t="s">
        <v>11685</v>
      </c>
      <c r="DD410" s="897" t="s">
        <v>11686</v>
      </c>
      <c r="DE410" s="897" t="s">
        <v>11687</v>
      </c>
      <c r="DF410" s="897" t="s">
        <v>33</v>
      </c>
      <c r="DG410" s="897" t="s">
        <v>33</v>
      </c>
      <c r="DH410" s="897" t="s">
        <v>33</v>
      </c>
      <c r="DI410" s="897" t="s">
        <v>33</v>
      </c>
      <c r="DJ410" s="734"/>
      <c r="DK410" s="358"/>
      <c r="DL410" s="358"/>
      <c r="DM410" s="440"/>
      <c r="DN410" s="440"/>
      <c r="DO410" s="440"/>
      <c r="DP410" s="440"/>
      <c r="DQ410" s="440"/>
      <c r="DR410" s="440"/>
      <c r="DS410" s="440"/>
      <c r="DT410" s="440"/>
      <c r="DU410" s="440"/>
      <c r="DV410" s="440"/>
      <c r="DW410" s="440"/>
      <c r="DX410" s="440"/>
      <c r="DY410" s="440"/>
      <c r="DZ410" s="440"/>
      <c r="EA410" s="440"/>
      <c r="EB410" s="440"/>
      <c r="EC410" s="440"/>
      <c r="ED410" s="440"/>
      <c r="EE410" s="440"/>
      <c r="EF410" s="440"/>
      <c r="EG410" s="440"/>
      <c r="EH410" s="440"/>
      <c r="EI410" s="440"/>
      <c r="EJ410" s="440"/>
      <c r="EK410" s="440"/>
      <c r="EL410" s="440"/>
      <c r="EM410" s="440"/>
    </row>
    <row r="411" spans="1:143" s="33" customFormat="1" ht="14.1" customHeight="1" x14ac:dyDescent="0.25">
      <c r="A411" s="702">
        <f>ROW()-1</f>
        <v>410</v>
      </c>
      <c r="B411" s="713" t="s">
        <v>7761</v>
      </c>
      <c r="C411" s="716" t="str">
        <f>HYPERLINK(E411,"OP")</f>
        <v>OP</v>
      </c>
      <c r="D411" s="716" t="str">
        <f>HYPERLINK(F411,"Prj")</f>
        <v>Prj</v>
      </c>
      <c r="E411" s="631" t="s">
        <v>8553</v>
      </c>
      <c r="F411" s="413" t="s">
        <v>8554</v>
      </c>
      <c r="G411" s="414" t="s">
        <v>33</v>
      </c>
      <c r="H411" s="414" t="s">
        <v>33</v>
      </c>
      <c r="I411" s="694" t="s">
        <v>33</v>
      </c>
      <c r="J411" s="700" t="s">
        <v>7762</v>
      </c>
      <c r="K411" s="730" t="s">
        <v>33</v>
      </c>
      <c r="L411" s="739" t="s">
        <v>153</v>
      </c>
      <c r="M411" s="700" t="s">
        <v>161</v>
      </c>
      <c r="N411" s="739" t="s">
        <v>18</v>
      </c>
      <c r="O411" s="739" t="s">
        <v>71</v>
      </c>
      <c r="P411" s="1080" t="s">
        <v>36</v>
      </c>
      <c r="Q411" s="1074" t="s">
        <v>33</v>
      </c>
      <c r="R411" s="698" t="s">
        <v>33</v>
      </c>
      <c r="S411" s="1041" t="s">
        <v>33</v>
      </c>
      <c r="T411" s="908" t="s">
        <v>7533</v>
      </c>
      <c r="U411" s="905" t="s">
        <v>13822</v>
      </c>
      <c r="V411" s="905" t="s">
        <v>1415</v>
      </c>
      <c r="W411" s="1068" t="s">
        <v>1773</v>
      </c>
      <c r="X411" s="1064">
        <v>37741</v>
      </c>
      <c r="Y411" s="1066">
        <v>38148</v>
      </c>
      <c r="Z411" s="1046">
        <v>2004</v>
      </c>
      <c r="AA411" s="1064">
        <v>38335</v>
      </c>
      <c r="AB411" s="1065">
        <v>39994</v>
      </c>
      <c r="AC411" s="1066">
        <v>40359</v>
      </c>
      <c r="AD411" s="1053">
        <v>0</v>
      </c>
      <c r="AE411" s="750">
        <v>19</v>
      </c>
      <c r="AF411" s="744">
        <v>0</v>
      </c>
      <c r="AG411" s="690">
        <v>19</v>
      </c>
      <c r="AH411" s="747">
        <v>2</v>
      </c>
      <c r="AI411" s="744">
        <v>0</v>
      </c>
      <c r="AJ411" s="1107">
        <v>19</v>
      </c>
      <c r="AK411" s="1108">
        <v>19.610139839999999</v>
      </c>
      <c r="AL411" s="1085"/>
      <c r="AM411" s="632"/>
      <c r="AN411" s="632">
        <v>3</v>
      </c>
      <c r="AO411" s="632"/>
      <c r="AP411" s="632"/>
      <c r="AQ411" s="757"/>
      <c r="AR411" s="790" t="s">
        <v>9098</v>
      </c>
      <c r="AS411" s="781">
        <f>AT411+AU411</f>
        <v>2</v>
      </c>
      <c r="AT411" s="784">
        <v>0.8</v>
      </c>
      <c r="AU411" s="785">
        <v>1.2</v>
      </c>
      <c r="AV411" s="734" t="s">
        <v>9099</v>
      </c>
      <c r="AW411" s="700" t="s">
        <v>7763</v>
      </c>
      <c r="AX411" s="700" t="s">
        <v>3547</v>
      </c>
      <c r="AY411" s="829">
        <v>40343</v>
      </c>
      <c r="AZ411" s="739" t="s">
        <v>26</v>
      </c>
      <c r="BA411" s="739" t="s">
        <v>26</v>
      </c>
      <c r="BB411" s="847" t="s">
        <v>26</v>
      </c>
      <c r="BC411" s="848" t="s">
        <v>26</v>
      </c>
      <c r="BD411" s="849" t="s">
        <v>26</v>
      </c>
      <c r="BE411" s="847" t="s">
        <v>26</v>
      </c>
      <c r="BF411" s="848" t="s">
        <v>22</v>
      </c>
      <c r="BG411" s="849" t="s">
        <v>26</v>
      </c>
      <c r="BH411" s="905" t="s">
        <v>13072</v>
      </c>
      <c r="BI411" s="903" t="s">
        <v>4508</v>
      </c>
      <c r="BJ411" s="905" t="s">
        <v>4485</v>
      </c>
      <c r="BK411" s="903" t="s">
        <v>10472</v>
      </c>
      <c r="BL411" s="905" t="s">
        <v>13075</v>
      </c>
      <c r="BM411" s="903" t="s">
        <v>13771</v>
      </c>
      <c r="BN411" s="905" t="s">
        <v>0</v>
      </c>
      <c r="BO411" s="903" t="s">
        <v>0</v>
      </c>
      <c r="BP411" s="905" t="s">
        <v>0</v>
      </c>
      <c r="BQ411" s="903" t="s">
        <v>0</v>
      </c>
      <c r="BR411" s="909">
        <v>67</v>
      </c>
      <c r="BS411" s="903" t="s">
        <v>4577</v>
      </c>
      <c r="BT411" s="909">
        <v>93</v>
      </c>
      <c r="BU411" s="903" t="s">
        <v>4651</v>
      </c>
      <c r="BV411" s="909">
        <v>88</v>
      </c>
      <c r="BW411" s="903" t="s">
        <v>4513</v>
      </c>
      <c r="BX411" s="909">
        <v>89</v>
      </c>
      <c r="BY411" s="903" t="s">
        <v>4639</v>
      </c>
      <c r="BZ411" s="909">
        <v>71</v>
      </c>
      <c r="CA411" s="903" t="s">
        <v>4521</v>
      </c>
      <c r="CB411" s="340">
        <v>50</v>
      </c>
      <c r="CC411" s="249">
        <f>IF(ISBLANK(AL411),0,1)</f>
        <v>0</v>
      </c>
      <c r="CD411" s="414">
        <f>IF(ISBLANK(AM411),0,1)</f>
        <v>0</v>
      </c>
      <c r="CE411" s="414">
        <f>IF(ISBLANK(AN411),0,1)</f>
        <v>1</v>
      </c>
      <c r="CF411" s="414">
        <f>IF(ISBLANK(AO411),0,1)</f>
        <v>0</v>
      </c>
      <c r="CG411" s="414">
        <f>IF(ISBLANK(AP411),0,1)</f>
        <v>0</v>
      </c>
      <c r="CH411" s="436">
        <f>IF(ISBLANK(AQ411),0,1)</f>
        <v>0</v>
      </c>
      <c r="CI411" s="435">
        <f>IF($W411="Dropped","-",DAYS360(X411,Y411,TRUE)/360)</f>
        <v>1.1111111111111112</v>
      </c>
      <c r="CJ411" s="416">
        <f>IF(OR($W411="Pipeline",$W411="Dropped"),"-",IF(OR($AA411="-",$AA411="n/a"),"-",DAYS360(Y411,AA411,TRUE)/360))</f>
        <v>0.51111111111111107</v>
      </c>
      <c r="CK411" s="416">
        <f>IF(OR($W411="Pipeline",$W411="Dropped"),"-",IF($AC411="-","-",IF(OR($AA411="-",$AA411="n/a"),DAYS360(Y411,AC411,TRUE)/360,DAYS360(AA411,AC411,TRUE)/360)))</f>
        <v>5.5444444444444443</v>
      </c>
      <c r="CL411" s="416">
        <f>IF(OR($W411="Pipeline",$W411="Dropped"),"-",IF($AC411="-","-",DAYS360(X411,AC411,TRUE)/360))</f>
        <v>7.166666666666667</v>
      </c>
      <c r="CM411" s="437">
        <f>IF(OR($W411="Pipeline",$W411="Dropped"),"-",IF($AC411="-","-",DAYS360(AB411,AC411,TRUE)/360))</f>
        <v>1</v>
      </c>
      <c r="CN411" s="344">
        <f>IF(W411="Closed",IF(AC411="-","-",YEAR(AC411)),"-")</f>
        <v>2010</v>
      </c>
      <c r="CO411" s="344" t="str">
        <f>IF(W411="Closed",IF(OR(BE411="S",BE411="MS",BE411="HS"),"S",IF(OR(BE411="U",BE411="MU",BE411="HU"),"U",IF(OR(BE411="NA",BE411="NR",BE411="NV",BE411="?",BE411="#"),"NR","-"))),"-")</f>
        <v>S</v>
      </c>
      <c r="CP411" s="249">
        <v>4</v>
      </c>
      <c r="CQ411" s="414">
        <v>4</v>
      </c>
      <c r="CR411" s="414">
        <v>4</v>
      </c>
      <c r="CS411" s="414">
        <v>0</v>
      </c>
      <c r="CT411" s="414">
        <v>0</v>
      </c>
      <c r="CU411" s="436">
        <v>0</v>
      </c>
      <c r="CV411" s="432" t="str">
        <f>IF(OR(DC411="-",DC411="",DC411="n/a"),"-",HYPERLINK(DC411,"PAD"))</f>
        <v>PAD</v>
      </c>
      <c r="CW411" s="417" t="str">
        <f>IF(OR(DD411="-",DD411="",DD411="n/a"),"-",HYPERLINK(DD411,"ICR"))</f>
        <v>ICR</v>
      </c>
      <c r="CX411" s="438" t="str">
        <f>IF(OR(DE411="-",DE411="",DE411="n/a"),"-",HYPERLINK(DE411,"IEG"))</f>
        <v>IEG</v>
      </c>
      <c r="CY411" s="687" t="str">
        <f>IF(OR(DF411="-",DF411="",DF411="n/a"),"-",HYPERLINK(DF411,"PPAR"))</f>
        <v>-</v>
      </c>
      <c r="CZ411" s="665" t="str">
        <f>IF(OR(DG411="-",DG411="",DG411="n/a"),"-",HYPERLINK(DG411,"PCR"))</f>
        <v>-</v>
      </c>
      <c r="DA411" s="665" t="str">
        <f>IF(OR(DH411="-",DH411="",DH411="n/a"),"-",HYPERLINK(DH411,"PP"))</f>
        <v>PP</v>
      </c>
      <c r="DB411" s="688" t="str">
        <f>IF(OR(DI411="-",DI411="",DI411="n/a"),"-",HYPERLINK(DI411,"TA"))</f>
        <v>-</v>
      </c>
      <c r="DC411" s="897" t="s">
        <v>11688</v>
      </c>
      <c r="DD411" s="897" t="s">
        <v>11689</v>
      </c>
      <c r="DE411" s="897" t="s">
        <v>11690</v>
      </c>
      <c r="DF411" s="897" t="s">
        <v>33</v>
      </c>
      <c r="DG411" s="897" t="s">
        <v>33</v>
      </c>
      <c r="DH411" s="897" t="s">
        <v>11691</v>
      </c>
      <c r="DI411" s="897" t="s">
        <v>33</v>
      </c>
      <c r="DJ411" s="734"/>
      <c r="DK411" s="358"/>
      <c r="DL411" s="358"/>
      <c r="DM411" s="440"/>
      <c r="DN411" s="440"/>
      <c r="DO411" s="440"/>
      <c r="DP411" s="440"/>
      <c r="DQ411" s="440"/>
      <c r="DR411" s="440"/>
      <c r="DS411" s="440"/>
      <c r="DT411" s="440"/>
      <c r="DU411" s="440"/>
      <c r="DV411" s="440"/>
      <c r="DW411" s="440"/>
      <c r="DX411" s="440"/>
      <c r="DY411" s="440"/>
      <c r="DZ411" s="440"/>
      <c r="EA411" s="440"/>
      <c r="EB411" s="440"/>
      <c r="EC411" s="440"/>
      <c r="ED411" s="440"/>
      <c r="EE411" s="440"/>
      <c r="EF411" s="440"/>
      <c r="EG411" s="440"/>
      <c r="EH411" s="440"/>
      <c r="EI411" s="440"/>
      <c r="EJ411" s="440"/>
      <c r="EK411" s="440"/>
      <c r="EL411" s="440"/>
      <c r="EM411" s="440"/>
    </row>
    <row r="412" spans="1:143" s="33" customFormat="1" ht="14.1" customHeight="1" x14ac:dyDescent="0.25">
      <c r="A412" s="702">
        <f>ROW()-1</f>
        <v>411</v>
      </c>
      <c r="B412" s="712" t="s">
        <v>305</v>
      </c>
      <c r="C412" s="711" t="str">
        <f>HYPERLINK(E412,"OP")</f>
        <v>OP</v>
      </c>
      <c r="D412" s="711" t="str">
        <f>HYPERLINK(F412,"Prj")</f>
        <v>Prj</v>
      </c>
      <c r="E412" s="704" t="s">
        <v>6346</v>
      </c>
      <c r="F412" s="415" t="s">
        <v>6347</v>
      </c>
      <c r="G412" s="414" t="s">
        <v>2942</v>
      </c>
      <c r="H412" s="414" t="s">
        <v>33</v>
      </c>
      <c r="I412" s="694" t="s">
        <v>33</v>
      </c>
      <c r="J412" s="686" t="s">
        <v>306</v>
      </c>
      <c r="K412" s="199" t="s">
        <v>33</v>
      </c>
      <c r="L412" s="693" t="s">
        <v>16</v>
      </c>
      <c r="M412" s="696" t="s">
        <v>268</v>
      </c>
      <c r="N412" s="693" t="s">
        <v>18</v>
      </c>
      <c r="O412" s="693" t="s">
        <v>30</v>
      </c>
      <c r="P412" s="1080" t="s">
        <v>1419</v>
      </c>
      <c r="Q412" s="1074" t="s">
        <v>33</v>
      </c>
      <c r="R412" s="698" t="s">
        <v>33</v>
      </c>
      <c r="S412" s="1041" t="s">
        <v>33</v>
      </c>
      <c r="T412" s="908" t="s">
        <v>3728</v>
      </c>
      <c r="U412" s="905" t="s">
        <v>626</v>
      </c>
      <c r="V412" s="905" t="s">
        <v>612</v>
      </c>
      <c r="W412" s="1068" t="s">
        <v>1773</v>
      </c>
      <c r="X412" s="1064">
        <v>37398</v>
      </c>
      <c r="Y412" s="1066">
        <v>38118</v>
      </c>
      <c r="Z412" s="1046">
        <v>2004</v>
      </c>
      <c r="AA412" s="1064">
        <v>38313</v>
      </c>
      <c r="AB412" s="1065">
        <v>40001</v>
      </c>
      <c r="AC412" s="1066">
        <v>41274</v>
      </c>
      <c r="AD412" s="1050">
        <v>0</v>
      </c>
      <c r="AE412" s="749">
        <v>100</v>
      </c>
      <c r="AF412" s="744">
        <v>0</v>
      </c>
      <c r="AG412" s="690">
        <v>100</v>
      </c>
      <c r="AH412" s="747">
        <v>137.5</v>
      </c>
      <c r="AI412" s="744">
        <v>0</v>
      </c>
      <c r="AJ412" s="1099">
        <v>129.52046099</v>
      </c>
      <c r="AK412" s="1100">
        <v>130.86573397999999</v>
      </c>
      <c r="AL412" s="1086" t="s">
        <v>2628</v>
      </c>
      <c r="AM412" s="760" t="s">
        <v>2909</v>
      </c>
      <c r="AN412" s="760">
        <v>9</v>
      </c>
      <c r="AO412" s="760"/>
      <c r="AP412" s="760"/>
      <c r="AQ412" s="761">
        <v>12</v>
      </c>
      <c r="AR412" s="779" t="s">
        <v>2629</v>
      </c>
      <c r="AS412" s="781">
        <f>AT412+AU412</f>
        <v>397.79999999999995</v>
      </c>
      <c r="AT412" s="649">
        <v>86.1</v>
      </c>
      <c r="AU412" s="650">
        <v>311.7</v>
      </c>
      <c r="AV412" s="807" t="s">
        <v>2923</v>
      </c>
      <c r="AW412" s="686" t="s">
        <v>2001</v>
      </c>
      <c r="AX412" s="686" t="s">
        <v>2277</v>
      </c>
      <c r="AY412" s="820">
        <v>41272</v>
      </c>
      <c r="AZ412" s="721" t="s">
        <v>26</v>
      </c>
      <c r="BA412" s="721" t="s">
        <v>26</v>
      </c>
      <c r="BB412" s="623" t="s">
        <v>26</v>
      </c>
      <c r="BC412" s="850" t="s">
        <v>26</v>
      </c>
      <c r="BD412" s="851" t="s">
        <v>26</v>
      </c>
      <c r="BE412" s="623" t="s">
        <v>26</v>
      </c>
      <c r="BF412" s="850" t="s">
        <v>26</v>
      </c>
      <c r="BG412" s="851" t="s">
        <v>26</v>
      </c>
      <c r="BH412" s="905" t="s">
        <v>4525</v>
      </c>
      <c r="BI412" s="903" t="s">
        <v>10476</v>
      </c>
      <c r="BJ412" s="905" t="s">
        <v>4485</v>
      </c>
      <c r="BK412" s="903" t="s">
        <v>10472</v>
      </c>
      <c r="BL412" s="905" t="s">
        <v>4487</v>
      </c>
      <c r="BM412" s="903" t="s">
        <v>4683</v>
      </c>
      <c r="BN412" s="905" t="s">
        <v>0</v>
      </c>
      <c r="BO412" s="903" t="s">
        <v>0</v>
      </c>
      <c r="BP412" s="905" t="s">
        <v>0</v>
      </c>
      <c r="BQ412" s="903" t="s">
        <v>0</v>
      </c>
      <c r="BR412" s="909">
        <v>25</v>
      </c>
      <c r="BS412" s="903" t="s">
        <v>4489</v>
      </c>
      <c r="BT412" s="909">
        <v>26</v>
      </c>
      <c r="BU412" s="903" t="s">
        <v>4517</v>
      </c>
      <c r="BV412" s="909">
        <v>27</v>
      </c>
      <c r="BW412" s="903" t="s">
        <v>4490</v>
      </c>
      <c r="BX412" s="909">
        <v>28</v>
      </c>
      <c r="BY412" s="903" t="s">
        <v>4500</v>
      </c>
      <c r="BZ412" s="909">
        <v>73</v>
      </c>
      <c r="CA412" s="903" t="s">
        <v>4534</v>
      </c>
      <c r="CB412" s="340">
        <v>10</v>
      </c>
      <c r="CC412" s="249">
        <f>IF(ISBLANK(AL412),0,1)</f>
        <v>1</v>
      </c>
      <c r="CD412" s="414">
        <f>IF(ISBLANK(AM412),0,1)</f>
        <v>1</v>
      </c>
      <c r="CE412" s="414">
        <f>IF(ISBLANK(AN412),0,1)</f>
        <v>1</v>
      </c>
      <c r="CF412" s="414">
        <f>IF(ISBLANK(AO412),0,1)</f>
        <v>0</v>
      </c>
      <c r="CG412" s="414">
        <f>IF(ISBLANK(AP412),0,1)</f>
        <v>0</v>
      </c>
      <c r="CH412" s="436">
        <f>IF(ISBLANK(AQ412),0,1)</f>
        <v>1</v>
      </c>
      <c r="CI412" s="435">
        <f>IF($W412="Dropped","-",DAYS360(X412,Y412,TRUE)/360)</f>
        <v>1.9694444444444446</v>
      </c>
      <c r="CJ412" s="416">
        <f>IF(OR($W412="Pipeline",$W412="Dropped"),"-",IF(OR($AA412="-",$AA412="n/a"),"-",DAYS360(Y412,AA412,TRUE)/360))</f>
        <v>0.53055555555555556</v>
      </c>
      <c r="CK412" s="416">
        <f>IF(OR($W412="Pipeline",$W412="Dropped"),"-",IF($AC412="-","-",IF(OR($AA412="-",$AA412="n/a"),DAYS360(Y412,AC412,TRUE)/360,DAYS360(AA412,AC412,TRUE)/360)))</f>
        <v>8.1055555555555561</v>
      </c>
      <c r="CL412" s="416">
        <f>IF(OR($W412="Pipeline",$W412="Dropped"),"-",IF($AC412="-","-",DAYS360(X412,AC412,TRUE)/360))</f>
        <v>10.605555555555556</v>
      </c>
      <c r="CM412" s="437">
        <f>IF(OR($W412="Pipeline",$W412="Dropped"),"-",IF($AC412="-","-",DAYS360(AB412,AC412,TRUE)/360))</f>
        <v>3.4805555555555556</v>
      </c>
      <c r="CN412" s="344">
        <f>IF(W412="Closed",IF(AC412="-","-",YEAR(AC412)),"-")</f>
        <v>2012</v>
      </c>
      <c r="CO412" s="344" t="str">
        <f>IF(W412="Closed",IF(OR(BE412="S",BE412="MS",BE412="HS"),"S",IF(OR(BE412="U",BE412="MU",BE412="HU"),"U",IF(OR(BE412="NA",BE412="NR",BE412="NV",BE412="?",BE412="#"),"NR","-"))),"-")</f>
        <v>S</v>
      </c>
      <c r="CP412" s="249">
        <v>21</v>
      </c>
      <c r="CQ412" s="414">
        <v>9</v>
      </c>
      <c r="CR412" s="414">
        <v>5</v>
      </c>
      <c r="CS412" s="414">
        <v>6</v>
      </c>
      <c r="CT412" s="414">
        <v>0</v>
      </c>
      <c r="CU412" s="436">
        <v>2</v>
      </c>
      <c r="CV412" s="432" t="str">
        <f>IF(OR(DC412="-",DC412="",DC412="n/a"),"-",HYPERLINK(DC412,"PAD"))</f>
        <v>PAD</v>
      </c>
      <c r="CW412" s="417" t="str">
        <f>IF(OR(DD412="-",DD412="",DD412="n/a"),"-",HYPERLINK(DD412,"ICR"))</f>
        <v>ICR</v>
      </c>
      <c r="CX412" s="438" t="str">
        <f>IF(OR(DE412="-",DE412="",DE412="n/a"),"-",HYPERLINK(DE412,"IEG"))</f>
        <v>IEG</v>
      </c>
      <c r="CY412" s="687" t="str">
        <f>IF(OR(DF412="-",DF412="",DF412="n/a"),"-",HYPERLINK(DF412,"PPAR"))</f>
        <v>-</v>
      </c>
      <c r="CZ412" s="665" t="str">
        <f>IF(OR(DG412="-",DG412="",DG412="n/a"),"-",HYPERLINK(DG412,"PCR"))</f>
        <v>-</v>
      </c>
      <c r="DA412" s="665" t="str">
        <f>IF(OR(DH412="-",DH412="",DH412="n/a"),"-",HYPERLINK(DH412,"PP"))</f>
        <v>PP</v>
      </c>
      <c r="DB412" s="688" t="str">
        <f>IF(OR(DI412="-",DI412="",DI412="n/a"),"-",HYPERLINK(DI412,"TA"))</f>
        <v>-</v>
      </c>
      <c r="DC412" s="897" t="s">
        <v>11692</v>
      </c>
      <c r="DD412" s="897" t="s">
        <v>11693</v>
      </c>
      <c r="DE412" s="897" t="s">
        <v>11694</v>
      </c>
      <c r="DF412" s="897" t="s">
        <v>33</v>
      </c>
      <c r="DG412" s="897" t="s">
        <v>33</v>
      </c>
      <c r="DH412" s="897" t="s">
        <v>13915</v>
      </c>
      <c r="DI412" s="897" t="s">
        <v>33</v>
      </c>
      <c r="DJ412" s="734"/>
      <c r="DK412" s="358"/>
      <c r="DL412" s="358"/>
      <c r="DM412" s="440"/>
      <c r="DN412" s="440"/>
      <c r="DO412" s="440"/>
      <c r="DP412" s="440"/>
      <c r="DQ412" s="440"/>
      <c r="DR412" s="440"/>
      <c r="DS412" s="440"/>
      <c r="DT412" s="440"/>
      <c r="DU412" s="440"/>
      <c r="DV412" s="440"/>
      <c r="DW412" s="440"/>
      <c r="DX412" s="440"/>
      <c r="DY412" s="440"/>
      <c r="DZ412" s="440"/>
      <c r="EA412" s="440"/>
      <c r="EB412" s="440"/>
      <c r="EC412" s="440"/>
      <c r="ED412" s="440"/>
      <c r="EE412" s="440"/>
      <c r="EF412" s="440"/>
      <c r="EG412" s="440"/>
      <c r="EH412" s="440"/>
      <c r="EI412" s="440"/>
      <c r="EJ412" s="440"/>
      <c r="EK412" s="440"/>
      <c r="EL412" s="440"/>
      <c r="EM412" s="440"/>
    </row>
    <row r="413" spans="1:143" s="33" customFormat="1" ht="14.1" customHeight="1" x14ac:dyDescent="0.25">
      <c r="A413" s="703">
        <f>ROW()-1</f>
        <v>412</v>
      </c>
      <c r="B413" s="712" t="s">
        <v>122</v>
      </c>
      <c r="C413" s="711" t="str">
        <f>HYPERLINK(E413,"OP")</f>
        <v>OP</v>
      </c>
      <c r="D413" s="711" t="str">
        <f>HYPERLINK(F413,"Prj")</f>
        <v>Prj</v>
      </c>
      <c r="E413" s="704" t="s">
        <v>6348</v>
      </c>
      <c r="F413" s="415" t="s">
        <v>6349</v>
      </c>
      <c r="G413" s="414" t="s">
        <v>2790</v>
      </c>
      <c r="H413" s="414" t="s">
        <v>33</v>
      </c>
      <c r="I413" s="694" t="s">
        <v>33</v>
      </c>
      <c r="J413" s="686" t="s">
        <v>123</v>
      </c>
      <c r="K413" s="199" t="s">
        <v>33</v>
      </c>
      <c r="L413" s="693" t="s">
        <v>124</v>
      </c>
      <c r="M413" s="734" t="s">
        <v>602</v>
      </c>
      <c r="N413" s="693" t="s">
        <v>18</v>
      </c>
      <c r="O413" s="693" t="s">
        <v>30</v>
      </c>
      <c r="P413" s="1080" t="s">
        <v>36</v>
      </c>
      <c r="Q413" s="1074" t="s">
        <v>33</v>
      </c>
      <c r="R413" s="698" t="s">
        <v>33</v>
      </c>
      <c r="S413" s="907" t="s">
        <v>3545</v>
      </c>
      <c r="T413" s="908" t="s">
        <v>7564</v>
      </c>
      <c r="U413" s="905" t="s">
        <v>580</v>
      </c>
      <c r="V413" s="905" t="s">
        <v>10397</v>
      </c>
      <c r="W413" s="1068" t="s">
        <v>1773</v>
      </c>
      <c r="X413" s="1064">
        <v>37924</v>
      </c>
      <c r="Y413" s="1066">
        <v>38608</v>
      </c>
      <c r="Z413" s="1046">
        <v>2006</v>
      </c>
      <c r="AA413" s="1064">
        <v>38770</v>
      </c>
      <c r="AB413" s="1065">
        <v>40724</v>
      </c>
      <c r="AC413" s="1066">
        <v>42369</v>
      </c>
      <c r="AD413" s="1050">
        <v>0</v>
      </c>
      <c r="AE413" s="749">
        <v>15</v>
      </c>
      <c r="AF413" s="744">
        <v>0</v>
      </c>
      <c r="AG413" s="690">
        <v>15</v>
      </c>
      <c r="AH413" s="747">
        <v>0</v>
      </c>
      <c r="AI413" s="744">
        <v>2.4</v>
      </c>
      <c r="AJ413" s="1099">
        <v>24.994274709999999</v>
      </c>
      <c r="AK413" s="1100">
        <v>25.7379584</v>
      </c>
      <c r="AL413" s="1086"/>
      <c r="AM413" s="760"/>
      <c r="AN413" s="760">
        <v>3</v>
      </c>
      <c r="AO413" s="760"/>
      <c r="AP413" s="760"/>
      <c r="AQ413" s="761">
        <v>14</v>
      </c>
      <c r="AR413" s="780" t="s">
        <v>125</v>
      </c>
      <c r="AS413" s="781">
        <f>AT413+AU413</f>
        <v>1.28</v>
      </c>
      <c r="AT413" s="781">
        <v>0.28999999999999998</v>
      </c>
      <c r="AU413" s="782">
        <v>0.99</v>
      </c>
      <c r="AV413" s="807" t="s">
        <v>126</v>
      </c>
      <c r="AW413" s="686" t="s">
        <v>1900</v>
      </c>
      <c r="AX413" s="686" t="s">
        <v>2128</v>
      </c>
      <c r="AY413" s="819">
        <v>42368</v>
      </c>
      <c r="AZ413" s="721" t="s">
        <v>22</v>
      </c>
      <c r="BA413" s="721" t="s">
        <v>26</v>
      </c>
      <c r="BB413" s="625" t="s">
        <v>45</v>
      </c>
      <c r="BC413" s="626" t="s">
        <v>45</v>
      </c>
      <c r="BD413" s="633" t="s">
        <v>22</v>
      </c>
      <c r="BE413" s="625" t="s">
        <v>45</v>
      </c>
      <c r="BF413" s="626" t="s">
        <v>45</v>
      </c>
      <c r="BG413" s="633" t="s">
        <v>22</v>
      </c>
      <c r="BH413" s="905" t="s">
        <v>13072</v>
      </c>
      <c r="BI413" s="903" t="s">
        <v>4508</v>
      </c>
      <c r="BJ413" s="905" t="s">
        <v>4485</v>
      </c>
      <c r="BK413" s="903" t="s">
        <v>10472</v>
      </c>
      <c r="BL413" s="905" t="s">
        <v>13075</v>
      </c>
      <c r="BM413" s="903" t="s">
        <v>13771</v>
      </c>
      <c r="BN413" s="905" t="s">
        <v>0</v>
      </c>
      <c r="BO413" s="903" t="s">
        <v>0</v>
      </c>
      <c r="BP413" s="905" t="s">
        <v>0</v>
      </c>
      <c r="BQ413" s="903" t="s">
        <v>0</v>
      </c>
      <c r="BR413" s="909">
        <v>67</v>
      </c>
      <c r="BS413" s="903" t="s">
        <v>4577</v>
      </c>
      <c r="BT413" s="909">
        <v>63</v>
      </c>
      <c r="BU413" s="903" t="s">
        <v>4512</v>
      </c>
      <c r="BV413" s="909">
        <v>92</v>
      </c>
      <c r="BW413" s="903" t="s">
        <v>4597</v>
      </c>
      <c r="BX413" s="909">
        <v>69</v>
      </c>
      <c r="BY413" s="903" t="s">
        <v>4598</v>
      </c>
      <c r="BZ413" s="909">
        <v>68</v>
      </c>
      <c r="CA413" s="903" t="s">
        <v>4557</v>
      </c>
      <c r="CB413" s="340">
        <v>10</v>
      </c>
      <c r="CC413" s="249">
        <f>IF(ISBLANK(AL413),0,1)</f>
        <v>0</v>
      </c>
      <c r="CD413" s="414">
        <f>IF(ISBLANK(AM413),0,1)</f>
        <v>0</v>
      </c>
      <c r="CE413" s="414">
        <f>IF(ISBLANK(AN413),0,1)</f>
        <v>1</v>
      </c>
      <c r="CF413" s="414">
        <f>IF(ISBLANK(AO413),0,1)</f>
        <v>0</v>
      </c>
      <c r="CG413" s="414">
        <f>IF(ISBLANK(AP413),0,1)</f>
        <v>0</v>
      </c>
      <c r="CH413" s="436">
        <f>IF(ISBLANK(AQ413),0,1)</f>
        <v>1</v>
      </c>
      <c r="CI413" s="435">
        <f>IF($W413="Dropped","-",DAYS360(X413,Y413,TRUE)/360)</f>
        <v>1.8694444444444445</v>
      </c>
      <c r="CJ413" s="416">
        <f>IF(OR($W413="Pipeline",$W413="Dropped"),"-",IF(OR($AA413="-",$AA413="n/a"),"-",DAYS360(Y413,AA413,TRUE)/360))</f>
        <v>0.44166666666666665</v>
      </c>
      <c r="CK413" s="416">
        <f>IF(OR($W413="Pipeline",$W413="Dropped"),"-",IF($AC413="-","-",IF(OR($AA413="-",$AA413="n/a"),DAYS360(Y413,AC413,TRUE)/360,DAYS360(AA413,AC413,TRUE)/360)))</f>
        <v>9.8555555555555561</v>
      </c>
      <c r="CL413" s="416">
        <f>IF(OR($W413="Pipeline",$W413="Dropped"),"-",IF($AC413="-","-",DAYS360(X413,AC413,TRUE)/360))</f>
        <v>12.166666666666666</v>
      </c>
      <c r="CM413" s="437">
        <f>IF(OR($W413="Pipeline",$W413="Dropped"),"-",IF($AC413="-","-",DAYS360(AB413,AC413,TRUE)/360))</f>
        <v>4.5</v>
      </c>
      <c r="CN413" s="344">
        <f>IF(W413="Closed",IF(AC413="-","-",YEAR(AC413)),"-")</f>
        <v>2015</v>
      </c>
      <c r="CO413" s="344" t="str">
        <f>IF(W413="Closed",IF(OR(BE413="S",BE413="MS",BE413="HS"),"S",IF(OR(BE413="U",BE413="MU",BE413="HU"),"U",IF(OR(BE413="NA",BE413="NR",BE413="NV",BE413="?",BE413="#"),"NR","-"))),"-")</f>
        <v>U</v>
      </c>
      <c r="CP413" s="249">
        <v>0</v>
      </c>
      <c r="CQ413" s="414">
        <v>0</v>
      </c>
      <c r="CR413" s="414">
        <v>1</v>
      </c>
      <c r="CS413" s="414">
        <v>0</v>
      </c>
      <c r="CT413" s="414">
        <v>0</v>
      </c>
      <c r="CU413" s="436">
        <v>1</v>
      </c>
      <c r="CV413" s="432" t="str">
        <f>IF(OR(DC413="-",DC413="",DC413="n/a"),"-",HYPERLINK(DC413,"PAD"))</f>
        <v>PAD</v>
      </c>
      <c r="CW413" s="417" t="str">
        <f>IF(OR(DD413="-",DD413="",DD413="n/a"),"-",HYPERLINK(DD413,"ICR"))</f>
        <v>ICR</v>
      </c>
      <c r="CX413" s="438" t="str">
        <f>IF(OR(DE413="-",DE413="",DE413="n/a"),"-",HYPERLINK(DE413,"IEG"))</f>
        <v>IEG</v>
      </c>
      <c r="CY413" s="687" t="str">
        <f>IF(OR(DF413="-",DF413="",DF413="n/a"),"-",HYPERLINK(DF413,"PPAR"))</f>
        <v>-</v>
      </c>
      <c r="CZ413" s="665" t="str">
        <f>IF(OR(DG413="-",DG413="",DG413="n/a"),"-",HYPERLINK(DG413,"PCR"))</f>
        <v>-</v>
      </c>
      <c r="DA413" s="665" t="str">
        <f>IF(OR(DH413="-",DH413="",DH413="n/a"),"-",HYPERLINK(DH413,"PP"))</f>
        <v>PP</v>
      </c>
      <c r="DB413" s="688" t="str">
        <f>IF(OR(DI413="-",DI413="",DI413="n/a"),"-",HYPERLINK(DI413,"TA"))</f>
        <v>-</v>
      </c>
      <c r="DC413" s="897" t="s">
        <v>11695</v>
      </c>
      <c r="DD413" s="897" t="s">
        <v>11696</v>
      </c>
      <c r="DE413" s="897" t="s">
        <v>11697</v>
      </c>
      <c r="DF413" s="897" t="s">
        <v>33</v>
      </c>
      <c r="DG413" s="897" t="s">
        <v>33</v>
      </c>
      <c r="DH413" s="897" t="s">
        <v>13916</v>
      </c>
      <c r="DI413" s="897" t="s">
        <v>33</v>
      </c>
      <c r="DJ413" s="734"/>
      <c r="DK413" s="358"/>
      <c r="DL413" s="358"/>
      <c r="DM413" s="440"/>
      <c r="DN413" s="440"/>
      <c r="DO413" s="440"/>
      <c r="DP413" s="440"/>
      <c r="DQ413" s="440"/>
      <c r="DR413" s="440"/>
      <c r="DS413" s="440"/>
      <c r="DT413" s="440"/>
      <c r="DU413" s="440"/>
      <c r="DV413" s="440"/>
      <c r="DW413" s="440"/>
      <c r="DX413" s="440"/>
      <c r="DY413" s="440"/>
      <c r="DZ413" s="440"/>
      <c r="EA413" s="440"/>
      <c r="EB413" s="440"/>
      <c r="EC413" s="440"/>
      <c r="ED413" s="440"/>
      <c r="EE413" s="440"/>
      <c r="EF413" s="440"/>
      <c r="EG413" s="440"/>
      <c r="EH413" s="440"/>
      <c r="EI413" s="440"/>
      <c r="EJ413" s="440"/>
      <c r="EK413" s="440"/>
      <c r="EL413" s="440"/>
      <c r="EM413" s="440"/>
    </row>
    <row r="414" spans="1:143" s="33" customFormat="1" ht="14.1" customHeight="1" x14ac:dyDescent="0.25">
      <c r="A414" s="702">
        <f>ROW()-1</f>
        <v>413</v>
      </c>
      <c r="B414" s="713" t="s">
        <v>7752</v>
      </c>
      <c r="C414" s="716" t="str">
        <f>HYPERLINK(E414,"OP")</f>
        <v>OP</v>
      </c>
      <c r="D414" s="716" t="str">
        <f>HYPERLINK(F414,"Prj")</f>
        <v>Prj</v>
      </c>
      <c r="E414" s="631" t="s">
        <v>8549</v>
      </c>
      <c r="F414" s="413" t="s">
        <v>8550</v>
      </c>
      <c r="G414" s="414" t="s">
        <v>33</v>
      </c>
      <c r="H414" s="414" t="s">
        <v>33</v>
      </c>
      <c r="I414" s="694" t="s">
        <v>33</v>
      </c>
      <c r="J414" s="700" t="s">
        <v>7753</v>
      </c>
      <c r="K414" s="730" t="s">
        <v>33</v>
      </c>
      <c r="L414" s="739" t="s">
        <v>153</v>
      </c>
      <c r="M414" s="700" t="s">
        <v>1046</v>
      </c>
      <c r="N414" s="739" t="s">
        <v>18</v>
      </c>
      <c r="O414" s="739" t="s">
        <v>71</v>
      </c>
      <c r="P414" s="1080" t="s">
        <v>36</v>
      </c>
      <c r="Q414" s="1074" t="s">
        <v>33</v>
      </c>
      <c r="R414" s="698" t="s">
        <v>33</v>
      </c>
      <c r="S414" s="1041" t="s">
        <v>33</v>
      </c>
      <c r="T414" s="1043" t="s">
        <v>7754</v>
      </c>
      <c r="U414" s="1044" t="s">
        <v>13826</v>
      </c>
      <c r="V414" s="1044" t="s">
        <v>1415</v>
      </c>
      <c r="W414" s="1069" t="s">
        <v>1773</v>
      </c>
      <c r="X414" s="1064">
        <v>37886</v>
      </c>
      <c r="Y414" s="1066">
        <v>38127</v>
      </c>
      <c r="Z414" s="1046">
        <v>2004</v>
      </c>
      <c r="AA414" s="1064">
        <v>38196</v>
      </c>
      <c r="AB414" s="1065">
        <v>39447</v>
      </c>
      <c r="AC414" s="1066">
        <v>40178</v>
      </c>
      <c r="AD414" s="1053">
        <v>60.606389999999998</v>
      </c>
      <c r="AE414" s="750">
        <v>0</v>
      </c>
      <c r="AF414" s="744">
        <v>0</v>
      </c>
      <c r="AG414" s="690">
        <v>60.606389999999998</v>
      </c>
      <c r="AH414" s="747">
        <v>14.550440999999999</v>
      </c>
      <c r="AI414" s="744">
        <v>0</v>
      </c>
      <c r="AJ414" s="1107">
        <v>40.112627860000003</v>
      </c>
      <c r="AK414" s="1108">
        <v>47.787730240000002</v>
      </c>
      <c r="AL414" s="1085"/>
      <c r="AM414" s="632"/>
      <c r="AN414" s="632" t="s">
        <v>2423</v>
      </c>
      <c r="AO414" s="632"/>
      <c r="AP414" s="632"/>
      <c r="AQ414" s="757"/>
      <c r="AR414" s="790" t="s">
        <v>9100</v>
      </c>
      <c r="AS414" s="649">
        <f>AT414+AU414</f>
        <v>15.1</v>
      </c>
      <c r="AT414" s="784">
        <v>7.5</v>
      </c>
      <c r="AU414" s="785">
        <v>7.6</v>
      </c>
      <c r="AV414" s="734" t="s">
        <v>9101</v>
      </c>
      <c r="AW414" s="700" t="s">
        <v>7755</v>
      </c>
      <c r="AX414" s="700" t="s">
        <v>7756</v>
      </c>
      <c r="AY414" s="829">
        <v>40176</v>
      </c>
      <c r="AZ414" s="739" t="s">
        <v>26</v>
      </c>
      <c r="BA414" s="739" t="s">
        <v>26</v>
      </c>
      <c r="BB414" s="847" t="s">
        <v>26</v>
      </c>
      <c r="BC414" s="848" t="s">
        <v>26</v>
      </c>
      <c r="BD414" s="849" t="s">
        <v>26</v>
      </c>
      <c r="BE414" s="847" t="s">
        <v>26</v>
      </c>
      <c r="BF414" s="848" t="s">
        <v>22</v>
      </c>
      <c r="BG414" s="849" t="s">
        <v>26</v>
      </c>
      <c r="BH414" s="1117" t="s">
        <v>4485</v>
      </c>
      <c r="BI414" s="1114" t="s">
        <v>10472</v>
      </c>
      <c r="BJ414" s="1117" t="s">
        <v>13072</v>
      </c>
      <c r="BK414" s="1114" t="s">
        <v>4508</v>
      </c>
      <c r="BL414" s="1117" t="s">
        <v>13075</v>
      </c>
      <c r="BM414" s="1114" t="s">
        <v>13771</v>
      </c>
      <c r="BN414" s="1117" t="s">
        <v>0</v>
      </c>
      <c r="BO414" s="1114" t="s">
        <v>0</v>
      </c>
      <c r="BP414" s="1117" t="s">
        <v>0</v>
      </c>
      <c r="BQ414" s="1114" t="s">
        <v>0</v>
      </c>
      <c r="BR414" s="1119">
        <v>67</v>
      </c>
      <c r="BS414" s="1114" t="s">
        <v>4577</v>
      </c>
      <c r="BT414" s="1119">
        <v>89</v>
      </c>
      <c r="BU414" s="1114" t="s">
        <v>4639</v>
      </c>
      <c r="BV414" s="1119">
        <v>25</v>
      </c>
      <c r="BW414" s="1114" t="s">
        <v>4489</v>
      </c>
      <c r="BX414" s="1117" t="s">
        <v>0</v>
      </c>
      <c r="BY414" s="1114" t="s">
        <v>4492</v>
      </c>
      <c r="BZ414" s="1117" t="s">
        <v>0</v>
      </c>
      <c r="CA414" s="1118" t="s">
        <v>4492</v>
      </c>
      <c r="CB414" s="340">
        <v>50</v>
      </c>
      <c r="CC414" s="249">
        <f>IF(ISBLANK(AL414),0,1)</f>
        <v>0</v>
      </c>
      <c r="CD414" s="414">
        <f>IF(ISBLANK(AM414),0,1)</f>
        <v>0</v>
      </c>
      <c r="CE414" s="414">
        <f>IF(ISBLANK(AN414),0,1)</f>
        <v>1</v>
      </c>
      <c r="CF414" s="414">
        <f>IF(ISBLANK(AO414),0,1)</f>
        <v>0</v>
      </c>
      <c r="CG414" s="414">
        <f>IF(ISBLANK(AP414),0,1)</f>
        <v>0</v>
      </c>
      <c r="CH414" s="436">
        <f>IF(ISBLANK(AQ414),0,1)</f>
        <v>0</v>
      </c>
      <c r="CI414" s="435">
        <f>IF($W414="Dropped","-",DAYS360(X414,Y414,TRUE)/360)</f>
        <v>0.66111111111111109</v>
      </c>
      <c r="CJ414" s="416">
        <f>IF(OR($W414="Pipeline",$W414="Dropped"),"-",IF(OR($AA414="-",$AA414="n/a"),"-",DAYS360(Y414,AA414,TRUE)/360))</f>
        <v>0.18888888888888888</v>
      </c>
      <c r="CK414" s="416">
        <f>IF(OR($W414="Pipeline",$W414="Dropped"),"-",IF($AC414="-","-",IF(OR($AA414="-",$AA414="n/a"),DAYS360(Y414,AC414,TRUE)/360,DAYS360(AA414,AC414,TRUE)/360)))</f>
        <v>5.4222222222222225</v>
      </c>
      <c r="CL414" s="416">
        <f>IF(OR($W414="Pipeline",$W414="Dropped"),"-",IF($AC414="-","-",DAYS360(X414,AC414,TRUE)/360))</f>
        <v>6.2722222222222221</v>
      </c>
      <c r="CM414" s="437">
        <f>IF(OR($W414="Pipeline",$W414="Dropped"),"-",IF($AC414="-","-",DAYS360(AB414,AC414,TRUE)/360))</f>
        <v>2</v>
      </c>
      <c r="CN414" s="344">
        <f>IF(W414="Closed",IF(AC414="-","-",YEAR(AC414)),"-")</f>
        <v>2009</v>
      </c>
      <c r="CO414" s="344" t="str">
        <f>IF(W414="Closed",IF(OR(BE414="S",BE414="MS",BE414="HS"),"S",IF(OR(BE414="U",BE414="MU",BE414="HU"),"U",IF(OR(BE414="NA",BE414="NR",BE414="NV",BE414="?",BE414="#"),"NR","-"))),"-")</f>
        <v>S</v>
      </c>
      <c r="CP414" s="249">
        <v>2</v>
      </c>
      <c r="CQ414" s="414">
        <v>5</v>
      </c>
      <c r="CR414" s="414">
        <v>4</v>
      </c>
      <c r="CS414" s="414">
        <v>0</v>
      </c>
      <c r="CT414" s="414">
        <v>0</v>
      </c>
      <c r="CU414" s="436">
        <v>0</v>
      </c>
      <c r="CV414" s="432" t="str">
        <f>IF(OR(DC414="-",DC414="",DC414="n/a"),"-",HYPERLINK(DC414,"PAD"))</f>
        <v>PAD</v>
      </c>
      <c r="CW414" s="417" t="str">
        <f>IF(OR(DD414="-",DD414="",DD414="n/a"),"-",HYPERLINK(DD414,"ICR"))</f>
        <v>ICR</v>
      </c>
      <c r="CX414" s="438" t="str">
        <f>IF(OR(DE414="-",DE414="",DE414="n/a"),"-",HYPERLINK(DE414,"IEG"))</f>
        <v>IEG</v>
      </c>
      <c r="CY414" s="687" t="str">
        <f>IF(OR(DF414="-",DF414="",DF414="n/a"),"-",HYPERLINK(DF414,"PPAR"))</f>
        <v>-</v>
      </c>
      <c r="CZ414" s="665" t="str">
        <f>IF(OR(DG414="-",DG414="",DG414="n/a"),"-",HYPERLINK(DG414,"PCR"))</f>
        <v>-</v>
      </c>
      <c r="DA414" s="665" t="str">
        <f>IF(OR(DH414="-",DH414="",DH414="n/a"),"-",HYPERLINK(DH414,"PP"))</f>
        <v>PP</v>
      </c>
      <c r="DB414" s="688" t="str">
        <f>IF(OR(DI414="-",DI414="",DI414="n/a"),"-",HYPERLINK(DI414,"TA"))</f>
        <v>-</v>
      </c>
      <c r="DC414" s="1122" t="s">
        <v>11698</v>
      </c>
      <c r="DD414" s="1122" t="s">
        <v>11699</v>
      </c>
      <c r="DE414" s="1122" t="s">
        <v>11700</v>
      </c>
      <c r="DF414" s="1122" t="s">
        <v>33</v>
      </c>
      <c r="DG414" s="1122" t="s">
        <v>33</v>
      </c>
      <c r="DH414" s="1122" t="s">
        <v>11701</v>
      </c>
      <c r="DI414" s="1123" t="s">
        <v>33</v>
      </c>
      <c r="DJ414" s="734"/>
      <c r="DK414" s="358"/>
      <c r="DL414" s="358"/>
      <c r="DM414" s="440"/>
      <c r="DN414" s="440"/>
      <c r="DO414" s="440"/>
      <c r="DP414" s="440"/>
      <c r="DQ414" s="440"/>
      <c r="DR414" s="440"/>
      <c r="DS414" s="440"/>
      <c r="DT414" s="440"/>
      <c r="DU414" s="440"/>
      <c r="DV414" s="440"/>
      <c r="DW414" s="440"/>
      <c r="DX414" s="440"/>
      <c r="DY414" s="440"/>
      <c r="DZ414" s="440"/>
      <c r="EA414" s="440"/>
      <c r="EB414" s="440"/>
      <c r="EC414" s="440"/>
      <c r="ED414" s="440"/>
      <c r="EE414" s="440"/>
      <c r="EF414" s="440"/>
      <c r="EG414" s="440"/>
      <c r="EH414" s="440"/>
      <c r="EI414" s="440"/>
      <c r="EJ414" s="440"/>
      <c r="EK414" s="440"/>
      <c r="EL414" s="440"/>
      <c r="EM414" s="440"/>
    </row>
    <row r="415" spans="1:143" s="33" customFormat="1" ht="14.1" customHeight="1" x14ac:dyDescent="0.25">
      <c r="A415" s="702">
        <f>ROW()-1</f>
        <v>414</v>
      </c>
      <c r="B415" s="710" t="s">
        <v>5125</v>
      </c>
      <c r="C415" s="711" t="str">
        <f>HYPERLINK(E415,"OP")</f>
        <v>OP</v>
      </c>
      <c r="D415" s="711" t="str">
        <f>HYPERLINK(F415,"Prj")</f>
        <v>Prj</v>
      </c>
      <c r="E415" s="663" t="s">
        <v>7275</v>
      </c>
      <c r="F415" s="422" t="s">
        <v>5913</v>
      </c>
      <c r="G415" s="414" t="s">
        <v>33</v>
      </c>
      <c r="H415" s="414" t="s">
        <v>33</v>
      </c>
      <c r="I415" s="694" t="s">
        <v>33</v>
      </c>
      <c r="J415" s="697" t="s">
        <v>5126</v>
      </c>
      <c r="K415" s="727" t="s">
        <v>33</v>
      </c>
      <c r="L415" s="736" t="s">
        <v>16</v>
      </c>
      <c r="M415" s="697" t="s">
        <v>597</v>
      </c>
      <c r="N415" s="736" t="s">
        <v>18</v>
      </c>
      <c r="O415" s="736" t="s">
        <v>49</v>
      </c>
      <c r="P415" s="1080" t="s">
        <v>1419</v>
      </c>
      <c r="Q415" s="1074" t="s">
        <v>33</v>
      </c>
      <c r="R415" s="698" t="s">
        <v>33</v>
      </c>
      <c r="S415" s="1041" t="s">
        <v>33</v>
      </c>
      <c r="T415" s="908" t="s">
        <v>5127</v>
      </c>
      <c r="U415" s="905" t="s">
        <v>10392</v>
      </c>
      <c r="V415" s="905" t="s">
        <v>612</v>
      </c>
      <c r="W415" s="1068" t="s">
        <v>1773</v>
      </c>
      <c r="X415" s="1064">
        <v>37020</v>
      </c>
      <c r="Y415" s="1066">
        <v>37105</v>
      </c>
      <c r="Z415" s="1046">
        <v>2002</v>
      </c>
      <c r="AA415" s="1064">
        <v>37152</v>
      </c>
      <c r="AB415" s="1065">
        <v>37621</v>
      </c>
      <c r="AC415" s="1066">
        <v>37621</v>
      </c>
      <c r="AD415" s="1049">
        <v>0</v>
      </c>
      <c r="AE415" s="746">
        <v>6</v>
      </c>
      <c r="AF415" s="744">
        <v>0</v>
      </c>
      <c r="AG415" s="690">
        <v>6</v>
      </c>
      <c r="AH415" s="747">
        <v>0</v>
      </c>
      <c r="AI415" s="744">
        <v>0</v>
      </c>
      <c r="AJ415" s="1101">
        <v>6</v>
      </c>
      <c r="AK415" s="1102">
        <v>6.12884399</v>
      </c>
      <c r="AL415" s="1085"/>
      <c r="AM415" s="632">
        <v>4</v>
      </c>
      <c r="AN415" s="632"/>
      <c r="AO415" s="632"/>
      <c r="AP415" s="632"/>
      <c r="AQ415" s="757"/>
      <c r="AR415" s="783" t="s">
        <v>4517</v>
      </c>
      <c r="AS415" s="784">
        <f>AT415+AU415</f>
        <v>1.8</v>
      </c>
      <c r="AT415" s="784">
        <v>1.8</v>
      </c>
      <c r="AU415" s="785">
        <v>0</v>
      </c>
      <c r="AV415" s="806" t="s">
        <v>5765</v>
      </c>
      <c r="AW415" s="697" t="s">
        <v>5128</v>
      </c>
      <c r="AX415" s="697" t="s">
        <v>2721</v>
      </c>
      <c r="AY415" s="823" t="s">
        <v>33</v>
      </c>
      <c r="AZ415" s="736" t="s">
        <v>33</v>
      </c>
      <c r="BA415" s="736" t="s">
        <v>33</v>
      </c>
      <c r="BB415" s="840" t="s">
        <v>26</v>
      </c>
      <c r="BC415" s="841" t="s">
        <v>26</v>
      </c>
      <c r="BD415" s="842" t="s">
        <v>26</v>
      </c>
      <c r="BE415" s="840" t="s">
        <v>22</v>
      </c>
      <c r="BF415" s="841" t="s">
        <v>26</v>
      </c>
      <c r="BG415" s="842" t="s">
        <v>112</v>
      </c>
      <c r="BH415" s="905" t="s">
        <v>4485</v>
      </c>
      <c r="BI415" s="903" t="s">
        <v>10472</v>
      </c>
      <c r="BJ415" s="905" t="s">
        <v>0</v>
      </c>
      <c r="BK415" s="903" t="s">
        <v>0</v>
      </c>
      <c r="BL415" s="905" t="s">
        <v>0</v>
      </c>
      <c r="BM415" s="903" t="s">
        <v>0</v>
      </c>
      <c r="BN415" s="905" t="s">
        <v>0</v>
      </c>
      <c r="BO415" s="903" t="s">
        <v>0</v>
      </c>
      <c r="BP415" s="905" t="s">
        <v>0</v>
      </c>
      <c r="BQ415" s="903" t="s">
        <v>0</v>
      </c>
      <c r="BR415" s="909">
        <v>58</v>
      </c>
      <c r="BS415" s="903" t="s">
        <v>4558</v>
      </c>
      <c r="BT415" s="909">
        <v>23</v>
      </c>
      <c r="BU415" s="903" t="s">
        <v>4548</v>
      </c>
      <c r="BV415" s="909">
        <v>26</v>
      </c>
      <c r="BW415" s="903" t="s">
        <v>4517</v>
      </c>
      <c r="BX415" s="909">
        <v>56</v>
      </c>
      <c r="BY415" s="903" t="s">
        <v>4566</v>
      </c>
      <c r="BZ415" s="905" t="s">
        <v>0</v>
      </c>
      <c r="CA415" s="903" t="s">
        <v>4492</v>
      </c>
      <c r="CB415" s="340">
        <v>10</v>
      </c>
      <c r="CC415" s="249">
        <f>IF(ISBLANK(AL415),0,1)</f>
        <v>0</v>
      </c>
      <c r="CD415" s="414">
        <f>IF(ISBLANK(AM415),0,1)</f>
        <v>1</v>
      </c>
      <c r="CE415" s="414">
        <f>IF(ISBLANK(AN415),0,1)</f>
        <v>0</v>
      </c>
      <c r="CF415" s="414">
        <f>IF(ISBLANK(AO415),0,1)</f>
        <v>0</v>
      </c>
      <c r="CG415" s="414">
        <f>IF(ISBLANK(AP415),0,1)</f>
        <v>0</v>
      </c>
      <c r="CH415" s="436">
        <f>IF(ISBLANK(AQ415),0,1)</f>
        <v>0</v>
      </c>
      <c r="CI415" s="435">
        <f>IF($W415="Dropped","-",DAYS360(X415,Y415,TRUE)/360)</f>
        <v>0.23055555555555557</v>
      </c>
      <c r="CJ415" s="416">
        <f>IF(OR($W415="Pipeline",$W415="Dropped"),"-",IF(OR($AA415="-",$AA415="n/a"),"-",DAYS360(Y415,AA415,TRUE)/360))</f>
        <v>0.12777777777777777</v>
      </c>
      <c r="CK415" s="416">
        <f>IF(OR($W415="Pipeline",$W415="Dropped"),"-",IF($AC415="-","-",IF(OR($AA415="-",$AA415="n/a"),DAYS360(Y415,AC415,TRUE)/360,DAYS360(AA415,AC415,TRUE)/360)))</f>
        <v>1.2833333333333334</v>
      </c>
      <c r="CL415" s="416">
        <f>IF(OR($W415="Pipeline",$W415="Dropped"),"-",IF($AC415="-","-",DAYS360(X415,AC415,TRUE)/360))</f>
        <v>1.6416666666666666</v>
      </c>
      <c r="CM415" s="437">
        <f>IF(OR($W415="Pipeline",$W415="Dropped"),"-",IF($AC415="-","-",DAYS360(AB415,AC415,TRUE)/360))</f>
        <v>0</v>
      </c>
      <c r="CN415" s="344">
        <f>IF(W415="Closed",IF(AC415="-","-",YEAR(AC415)),"-")</f>
        <v>2002</v>
      </c>
      <c r="CO415" s="344" t="str">
        <f>IF(W415="Closed",IF(OR(BE415="S",BE415="MS",BE415="HS"),"S",IF(OR(BE415="U",BE415="MU",BE415="HU"),"U",IF(OR(BE415="NA",BE415="NR",BE415="NV",BE415="?",BE415="#"),"NR","-"))),"-")</f>
        <v>S</v>
      </c>
      <c r="CP415" s="249" t="s">
        <v>33</v>
      </c>
      <c r="CQ415" s="414" t="s">
        <v>33</v>
      </c>
      <c r="CR415" s="414" t="s">
        <v>33</v>
      </c>
      <c r="CS415" s="414" t="s">
        <v>33</v>
      </c>
      <c r="CT415" s="414" t="s">
        <v>33</v>
      </c>
      <c r="CU415" s="436" t="s">
        <v>33</v>
      </c>
      <c r="CV415" s="432" t="str">
        <f>IF(OR(DC415="-",DC415="",DC415="n/a"),"-",HYPERLINK(DC415,"PAD"))</f>
        <v>-</v>
      </c>
      <c r="CW415" s="417" t="str">
        <f>IF(OR(DD415="-",DD415="",DD415="n/a"),"-",HYPERLINK(DD415,"ICR"))</f>
        <v>ICR</v>
      </c>
      <c r="CX415" s="438" t="str">
        <f>IF(OR(DE415="-",DE415="",DE415="n/a"),"-",HYPERLINK(DE415,"IEG"))</f>
        <v>IEG</v>
      </c>
      <c r="CY415" s="687" t="str">
        <f>IF(OR(DF415="-",DF415="",DF415="n/a"),"-",HYPERLINK(DF415,"PPAR"))</f>
        <v>-</v>
      </c>
      <c r="CZ415" s="665" t="str">
        <f>IF(OR(DG415="-",DG415="",DG415="n/a"),"-",HYPERLINK(DG415,"PCR"))</f>
        <v>-</v>
      </c>
      <c r="DA415" s="665" t="str">
        <f>IF(OR(DH415="-",DH415="",DH415="n/a"),"-",HYPERLINK(DH415,"PP"))</f>
        <v>-</v>
      </c>
      <c r="DB415" s="688" t="str">
        <f>IF(OR(DI415="-",DI415="",DI415="n/a"),"-",HYPERLINK(DI415,"TA"))</f>
        <v>TA</v>
      </c>
      <c r="DC415" s="897" t="s">
        <v>33</v>
      </c>
      <c r="DD415" s="897" t="s">
        <v>11702</v>
      </c>
      <c r="DE415" s="897" t="s">
        <v>11703</v>
      </c>
      <c r="DF415" s="897" t="s">
        <v>33</v>
      </c>
      <c r="DG415" s="897" t="s">
        <v>33</v>
      </c>
      <c r="DH415" s="897" t="s">
        <v>33</v>
      </c>
      <c r="DI415" s="897" t="s">
        <v>11704</v>
      </c>
      <c r="DJ415" s="734"/>
      <c r="DK415" s="358"/>
      <c r="DL415" s="358"/>
      <c r="DM415" s="440"/>
      <c r="DN415" s="440"/>
      <c r="DO415" s="440"/>
      <c r="DP415" s="440"/>
      <c r="DQ415" s="440"/>
      <c r="DR415" s="440"/>
      <c r="DS415" s="440"/>
      <c r="DT415" s="440"/>
      <c r="DU415" s="440"/>
      <c r="DV415" s="440"/>
      <c r="DW415" s="440"/>
      <c r="DX415" s="440"/>
      <c r="DY415" s="440"/>
      <c r="DZ415" s="440"/>
      <c r="EA415" s="440"/>
      <c r="EB415" s="440"/>
      <c r="EC415" s="440"/>
      <c r="ED415" s="440"/>
      <c r="EE415" s="440"/>
      <c r="EF415" s="440"/>
      <c r="EG415" s="440"/>
      <c r="EH415" s="440"/>
      <c r="EI415" s="440"/>
      <c r="EJ415" s="440"/>
      <c r="EK415" s="440"/>
      <c r="EL415" s="440"/>
      <c r="EM415" s="440"/>
    </row>
    <row r="416" spans="1:143" s="33" customFormat="1" ht="14.1" customHeight="1" x14ac:dyDescent="0.25">
      <c r="A416" s="703">
        <f>ROW()-1</f>
        <v>415</v>
      </c>
      <c r="B416" s="710" t="s">
        <v>1294</v>
      </c>
      <c r="C416" s="711" t="str">
        <f>HYPERLINK(E416,"OP")</f>
        <v>OP</v>
      </c>
      <c r="D416" s="711" t="str">
        <f>HYPERLINK(F416,"Prj")</f>
        <v>Prj</v>
      </c>
      <c r="E416" s="704" t="s">
        <v>6350</v>
      </c>
      <c r="F416" s="415" t="s">
        <v>6351</v>
      </c>
      <c r="G416" s="414" t="s">
        <v>33</v>
      </c>
      <c r="H416" s="414" t="s">
        <v>33</v>
      </c>
      <c r="I416" s="694" t="s">
        <v>33</v>
      </c>
      <c r="J416" s="696" t="s">
        <v>1250</v>
      </c>
      <c r="K416" s="199" t="s">
        <v>33</v>
      </c>
      <c r="L416" s="693" t="s">
        <v>16</v>
      </c>
      <c r="M416" s="686" t="s">
        <v>75</v>
      </c>
      <c r="N416" s="732" t="s">
        <v>18</v>
      </c>
      <c r="O416" s="732" t="s">
        <v>30</v>
      </c>
      <c r="P416" s="1080" t="s">
        <v>1761</v>
      </c>
      <c r="Q416" s="1074" t="s">
        <v>33</v>
      </c>
      <c r="R416" s="698" t="s">
        <v>3888</v>
      </c>
      <c r="S416" s="907" t="s">
        <v>3813</v>
      </c>
      <c r="T416" s="908" t="s">
        <v>3729</v>
      </c>
      <c r="U416" s="905" t="s">
        <v>589</v>
      </c>
      <c r="V416" s="905" t="s">
        <v>10398</v>
      </c>
      <c r="W416" s="1068" t="s">
        <v>1773</v>
      </c>
      <c r="X416" s="1064">
        <v>38483</v>
      </c>
      <c r="Y416" s="1066">
        <v>39168</v>
      </c>
      <c r="Z416" s="1046">
        <v>2007</v>
      </c>
      <c r="AA416" s="1064">
        <v>39300</v>
      </c>
      <c r="AB416" s="1065">
        <v>42185</v>
      </c>
      <c r="AC416" s="1066">
        <v>42460</v>
      </c>
      <c r="AD416" s="638">
        <v>0</v>
      </c>
      <c r="AE416" s="639">
        <v>86</v>
      </c>
      <c r="AF416" s="744">
        <v>0</v>
      </c>
      <c r="AG416" s="690">
        <v>86</v>
      </c>
      <c r="AH416" s="747">
        <v>6.8</v>
      </c>
      <c r="AI416" s="744">
        <v>0</v>
      </c>
      <c r="AJ416" s="1099">
        <v>80.193236029999994</v>
      </c>
      <c r="AK416" s="1100">
        <v>81.059690279999998</v>
      </c>
      <c r="AL416" s="646"/>
      <c r="AM416" s="647"/>
      <c r="AN416" s="647">
        <v>4</v>
      </c>
      <c r="AO416" s="647"/>
      <c r="AP416" s="647"/>
      <c r="AQ416" s="648"/>
      <c r="AR416" s="779" t="s">
        <v>4300</v>
      </c>
      <c r="AS416" s="649">
        <f>AT416+AU416</f>
        <v>3.5</v>
      </c>
      <c r="AT416" s="649">
        <v>3.2</v>
      </c>
      <c r="AU416" s="650">
        <v>0.3</v>
      </c>
      <c r="AV416" s="686" t="s">
        <v>4301</v>
      </c>
      <c r="AW416" s="686" t="s">
        <v>1900</v>
      </c>
      <c r="AX416" s="686" t="s">
        <v>2185</v>
      </c>
      <c r="AY416" s="819">
        <v>42167</v>
      </c>
      <c r="AZ416" s="721" t="s">
        <v>26</v>
      </c>
      <c r="BA416" s="721" t="s">
        <v>26</v>
      </c>
      <c r="BB416" s="625" t="s">
        <v>45</v>
      </c>
      <c r="BC416" s="626" t="s">
        <v>45</v>
      </c>
      <c r="BD416" s="633" t="s">
        <v>45</v>
      </c>
      <c r="BE416" s="625" t="s">
        <v>45</v>
      </c>
      <c r="BF416" s="626" t="s">
        <v>45</v>
      </c>
      <c r="BG416" s="633" t="s">
        <v>45</v>
      </c>
      <c r="BH416" s="905" t="s">
        <v>13077</v>
      </c>
      <c r="BI416" s="903" t="s">
        <v>9680</v>
      </c>
      <c r="BJ416" s="905" t="s">
        <v>4568</v>
      </c>
      <c r="BK416" s="903" t="s">
        <v>10484</v>
      </c>
      <c r="BL416" s="905" t="s">
        <v>4525</v>
      </c>
      <c r="BM416" s="903" t="s">
        <v>10476</v>
      </c>
      <c r="BN416" s="905" t="s">
        <v>4580</v>
      </c>
      <c r="BO416" s="903" t="s">
        <v>10478</v>
      </c>
      <c r="BP416" s="905" t="s">
        <v>4485</v>
      </c>
      <c r="BQ416" s="903" t="s">
        <v>10472</v>
      </c>
      <c r="BR416" s="909">
        <v>57</v>
      </c>
      <c r="BS416" s="903" t="s">
        <v>4527</v>
      </c>
      <c r="BT416" s="909">
        <v>56</v>
      </c>
      <c r="BU416" s="903" t="s">
        <v>4566</v>
      </c>
      <c r="BV416" s="909">
        <v>52</v>
      </c>
      <c r="BW416" s="903" t="s">
        <v>4599</v>
      </c>
      <c r="BX416" s="909">
        <v>83</v>
      </c>
      <c r="BY416" s="903" t="s">
        <v>4600</v>
      </c>
      <c r="BZ416" s="909">
        <v>85</v>
      </c>
      <c r="CA416" s="903" t="s">
        <v>4601</v>
      </c>
      <c r="CB416" s="340">
        <v>10</v>
      </c>
      <c r="CC416" s="249">
        <f>IF(ISBLANK(AL416),0,1)</f>
        <v>0</v>
      </c>
      <c r="CD416" s="414">
        <f>IF(ISBLANK(AM416),0,1)</f>
        <v>0</v>
      </c>
      <c r="CE416" s="414">
        <f>IF(ISBLANK(AN416),0,1)</f>
        <v>1</v>
      </c>
      <c r="CF416" s="414">
        <f>IF(ISBLANK(AO416),0,1)</f>
        <v>0</v>
      </c>
      <c r="CG416" s="414">
        <f>IF(ISBLANK(AP416),0,1)</f>
        <v>0</v>
      </c>
      <c r="CH416" s="436">
        <f>IF(ISBLANK(AQ416),0,1)</f>
        <v>0</v>
      </c>
      <c r="CI416" s="435">
        <f>IF($W416="Dropped","-",DAYS360(X416,Y416,TRUE)/360)</f>
        <v>1.8777777777777778</v>
      </c>
      <c r="CJ416" s="416">
        <f>IF(OR($W416="Pipeline",$W416="Dropped"),"-",IF(OR($AA416="-",$AA416="n/a"),"-",DAYS360(Y416,AA416,TRUE)/360))</f>
        <v>0.35833333333333334</v>
      </c>
      <c r="CK416" s="416">
        <f>IF(OR($W416="Pipeline",$W416="Dropped"),"-",IF($AC416="-","-",IF(OR($AA416="-",$AA416="n/a"),DAYS360(Y416,AC416,TRUE)/360,DAYS360(AA416,AC416,TRUE)/360)))</f>
        <v>8.65</v>
      </c>
      <c r="CL416" s="416">
        <f>IF(OR($W416="Pipeline",$W416="Dropped"),"-",IF($AC416="-","-",DAYS360(X416,AC416,TRUE)/360))</f>
        <v>10.886111111111111</v>
      </c>
      <c r="CM416" s="437">
        <f>IF(OR($W416="Pipeline",$W416="Dropped"),"-",IF($AC416="-","-",DAYS360(AB416,AC416,TRUE)/360))</f>
        <v>0.75</v>
      </c>
      <c r="CN416" s="344">
        <f>IF(W416="Closed",IF(AC416="-","-",YEAR(AC416)),"-")</f>
        <v>2016</v>
      </c>
      <c r="CO416" s="344" t="str">
        <f>IF(W416="Closed",IF(OR(BE416="S",BE416="MS",BE416="HS"),"S",IF(OR(BE416="U",BE416="MU",BE416="HU"),"U",IF(OR(BE416="NA",BE416="NR",BE416="NV",BE416="?",BE416="#"),"NR","-"))),"-")</f>
        <v>U</v>
      </c>
      <c r="CP416" s="249">
        <v>3</v>
      </c>
      <c r="CQ416" s="414">
        <v>4</v>
      </c>
      <c r="CR416" s="414">
        <v>5</v>
      </c>
      <c r="CS416" s="414">
        <v>1</v>
      </c>
      <c r="CT416" s="414">
        <v>0</v>
      </c>
      <c r="CU416" s="436">
        <v>0</v>
      </c>
      <c r="CV416" s="432" t="str">
        <f>IF(OR(DC416="-",DC416="",DC416="n/a"),"-",HYPERLINK(DC416,"PAD"))</f>
        <v>PAD</v>
      </c>
      <c r="CW416" s="417" t="str">
        <f>IF(OR(DD416="-",DD416="",DD416="n/a"),"-",HYPERLINK(DD416,"ICR"))</f>
        <v>ICR</v>
      </c>
      <c r="CX416" s="438" t="str">
        <f>IF(OR(DE416="-",DE416="",DE416="n/a"),"-",HYPERLINK(DE416,"IEG"))</f>
        <v>IEG</v>
      </c>
      <c r="CY416" s="687" t="str">
        <f>IF(OR(DF416="-",DF416="",DF416="n/a"),"-",HYPERLINK(DF416,"PPAR"))</f>
        <v>-</v>
      </c>
      <c r="CZ416" s="665" t="str">
        <f>IF(OR(DG416="-",DG416="",DG416="n/a"),"-",HYPERLINK(DG416,"PCR"))</f>
        <v>-</v>
      </c>
      <c r="DA416" s="665" t="str">
        <f>IF(OR(DH416="-",DH416="",DH416="n/a"),"-",HYPERLINK(DH416,"PP"))</f>
        <v>PP</v>
      </c>
      <c r="DB416" s="688" t="str">
        <f>IF(OR(DI416="-",DI416="",DI416="n/a"),"-",HYPERLINK(DI416,"TA"))</f>
        <v>-</v>
      </c>
      <c r="DC416" s="897" t="s">
        <v>11705</v>
      </c>
      <c r="DD416" s="897" t="s">
        <v>11706</v>
      </c>
      <c r="DE416" s="897" t="s">
        <v>13917</v>
      </c>
      <c r="DF416" s="897" t="s">
        <v>33</v>
      </c>
      <c r="DG416" s="897" t="s">
        <v>33</v>
      </c>
      <c r="DH416" s="897" t="s">
        <v>13918</v>
      </c>
      <c r="DI416" s="897" t="s">
        <v>33</v>
      </c>
      <c r="DJ416" s="806"/>
      <c r="DK416" s="358"/>
      <c r="DL416" s="358"/>
      <c r="DM416" s="440"/>
      <c r="DN416" s="440"/>
      <c r="DO416" s="440"/>
      <c r="DP416" s="440"/>
      <c r="DQ416" s="440"/>
      <c r="DR416" s="440"/>
      <c r="DS416" s="440"/>
      <c r="DT416" s="440"/>
      <c r="DU416" s="440"/>
      <c r="DV416" s="440"/>
      <c r="DW416" s="440"/>
      <c r="DX416" s="440"/>
      <c r="DY416" s="440"/>
      <c r="DZ416" s="440"/>
      <c r="EA416" s="440"/>
      <c r="EB416" s="440"/>
      <c r="EC416" s="440"/>
      <c r="ED416" s="440"/>
      <c r="EE416" s="440"/>
      <c r="EF416" s="440"/>
      <c r="EG416" s="440"/>
      <c r="EH416" s="440"/>
      <c r="EI416" s="440"/>
      <c r="EJ416" s="440"/>
      <c r="EK416" s="440"/>
      <c r="EL416" s="440"/>
      <c r="EM416" s="440"/>
    </row>
    <row r="417" spans="1:143" s="33" customFormat="1" ht="14.1" customHeight="1" x14ac:dyDescent="0.25">
      <c r="A417" s="702">
        <f>ROW()-1</f>
        <v>416</v>
      </c>
      <c r="B417" s="712" t="s">
        <v>1175</v>
      </c>
      <c r="C417" s="711" t="str">
        <f>HYPERLINK(E417,"OP")</f>
        <v>OP</v>
      </c>
      <c r="D417" s="711" t="str">
        <f>HYPERLINK(F417,"Prj")</f>
        <v>Prj</v>
      </c>
      <c r="E417" s="704" t="s">
        <v>6352</v>
      </c>
      <c r="F417" s="415" t="s">
        <v>6353</v>
      </c>
      <c r="G417" s="414" t="s">
        <v>3515</v>
      </c>
      <c r="H417" s="414" t="s">
        <v>33</v>
      </c>
      <c r="I417" s="694" t="s">
        <v>33</v>
      </c>
      <c r="J417" s="686" t="s">
        <v>1176</v>
      </c>
      <c r="K417" s="199" t="s">
        <v>33</v>
      </c>
      <c r="L417" s="693" t="s">
        <v>245</v>
      </c>
      <c r="M417" s="696" t="s">
        <v>637</v>
      </c>
      <c r="N417" s="732" t="s">
        <v>18</v>
      </c>
      <c r="O417" s="732" t="s">
        <v>30</v>
      </c>
      <c r="P417" s="1080" t="s">
        <v>1763</v>
      </c>
      <c r="Q417" s="1074" t="s">
        <v>33</v>
      </c>
      <c r="R417" s="698" t="s">
        <v>33</v>
      </c>
      <c r="S417" s="907" t="s">
        <v>10288</v>
      </c>
      <c r="T417" s="908" t="s">
        <v>3631</v>
      </c>
      <c r="U417" s="905" t="s">
        <v>1779</v>
      </c>
      <c r="V417" s="905" t="s">
        <v>10389</v>
      </c>
      <c r="W417" s="1068" t="s">
        <v>1773</v>
      </c>
      <c r="X417" s="1064">
        <v>37434</v>
      </c>
      <c r="Y417" s="1066">
        <v>37854</v>
      </c>
      <c r="Z417" s="1046">
        <v>2004</v>
      </c>
      <c r="AA417" s="1064">
        <v>37904</v>
      </c>
      <c r="AB417" s="1065">
        <v>40178</v>
      </c>
      <c r="AC417" s="1066">
        <v>40724</v>
      </c>
      <c r="AD417" s="638">
        <v>0</v>
      </c>
      <c r="AE417" s="639">
        <v>31</v>
      </c>
      <c r="AF417" s="744">
        <v>0</v>
      </c>
      <c r="AG417" s="690">
        <v>31</v>
      </c>
      <c r="AH417" s="747">
        <v>8</v>
      </c>
      <c r="AI417" s="744">
        <v>0</v>
      </c>
      <c r="AJ417" s="1099">
        <v>32.6</v>
      </c>
      <c r="AK417" s="1100">
        <v>34.878408780000001</v>
      </c>
      <c r="AL417" s="646"/>
      <c r="AM417" s="647"/>
      <c r="AN417" s="647">
        <v>2</v>
      </c>
      <c r="AO417" s="647"/>
      <c r="AP417" s="647"/>
      <c r="AQ417" s="648"/>
      <c r="AR417" s="779" t="s">
        <v>3495</v>
      </c>
      <c r="AS417" s="781">
        <f>AT417+AU417</f>
        <v>4.6999999999999993</v>
      </c>
      <c r="AT417" s="649">
        <v>4.5999999999999996</v>
      </c>
      <c r="AU417" s="650">
        <v>0.1</v>
      </c>
      <c r="AV417" s="686" t="s">
        <v>3331</v>
      </c>
      <c r="AW417" s="686" t="s">
        <v>1828</v>
      </c>
      <c r="AX417" s="686" t="s">
        <v>1902</v>
      </c>
      <c r="AY417" s="819">
        <v>40720</v>
      </c>
      <c r="AZ417" s="721" t="s">
        <v>26</v>
      </c>
      <c r="BA417" s="721" t="s">
        <v>26</v>
      </c>
      <c r="BB417" s="625" t="s">
        <v>26</v>
      </c>
      <c r="BC417" s="626" t="s">
        <v>22</v>
      </c>
      <c r="BD417" s="633" t="s">
        <v>26</v>
      </c>
      <c r="BE417" s="625" t="s">
        <v>22</v>
      </c>
      <c r="BF417" s="626" t="s">
        <v>22</v>
      </c>
      <c r="BG417" s="633" t="s">
        <v>22</v>
      </c>
      <c r="BH417" s="905" t="s">
        <v>4515</v>
      </c>
      <c r="BI417" s="903" t="s">
        <v>4704</v>
      </c>
      <c r="BJ417" s="905" t="s">
        <v>4503</v>
      </c>
      <c r="BK417" s="903" t="s">
        <v>4703</v>
      </c>
      <c r="BL417" s="905" t="s">
        <v>4485</v>
      </c>
      <c r="BM417" s="903" t="s">
        <v>10472</v>
      </c>
      <c r="BN417" s="905" t="s">
        <v>4493</v>
      </c>
      <c r="BO417" s="903" t="s">
        <v>4705</v>
      </c>
      <c r="BP417" s="905" t="s">
        <v>4549</v>
      </c>
      <c r="BQ417" s="903" t="s">
        <v>10481</v>
      </c>
      <c r="BR417" s="909">
        <v>65</v>
      </c>
      <c r="BS417" s="903" t="s">
        <v>4509</v>
      </c>
      <c r="BT417" s="909">
        <v>66</v>
      </c>
      <c r="BU417" s="903" t="s">
        <v>4532</v>
      </c>
      <c r="BV417" s="909">
        <v>78</v>
      </c>
      <c r="BW417" s="903" t="s">
        <v>4511</v>
      </c>
      <c r="BX417" s="905" t="s">
        <v>0</v>
      </c>
      <c r="BY417" s="903" t="s">
        <v>4492</v>
      </c>
      <c r="BZ417" s="905" t="s">
        <v>0</v>
      </c>
      <c r="CA417" s="903" t="s">
        <v>4492</v>
      </c>
      <c r="CB417" s="340">
        <v>10</v>
      </c>
      <c r="CC417" s="249">
        <f>IF(ISBLANK(AL417),0,1)</f>
        <v>0</v>
      </c>
      <c r="CD417" s="414">
        <f>IF(ISBLANK(AM417),0,1)</f>
        <v>0</v>
      </c>
      <c r="CE417" s="414">
        <f>IF(ISBLANK(AN417),0,1)</f>
        <v>1</v>
      </c>
      <c r="CF417" s="414">
        <f>IF(ISBLANK(AO417),0,1)</f>
        <v>0</v>
      </c>
      <c r="CG417" s="414">
        <f>IF(ISBLANK(AP417),0,1)</f>
        <v>0</v>
      </c>
      <c r="CH417" s="436">
        <f>IF(ISBLANK(AQ417),0,1)</f>
        <v>0</v>
      </c>
      <c r="CI417" s="435">
        <f>IF($W417="Dropped","-",DAYS360(X417,Y417,TRUE)/360)</f>
        <v>1.1499999999999999</v>
      </c>
      <c r="CJ417" s="416">
        <f>IF(OR($W417="Pipeline",$W417="Dropped"),"-",IF(OR($AA417="-",$AA417="n/a"),"-",DAYS360(Y417,AA417,TRUE)/360))</f>
        <v>0.1361111111111111</v>
      </c>
      <c r="CK417" s="416">
        <f>IF(OR($W417="Pipeline",$W417="Dropped"),"-",IF($AC417="-","-",IF(OR($AA417="-",$AA417="n/a"),DAYS360(Y417,AC417,TRUE)/360,DAYS360(AA417,AC417,TRUE)/360)))</f>
        <v>7.7222222222222223</v>
      </c>
      <c r="CL417" s="416">
        <f>IF(OR($W417="Pipeline",$W417="Dropped"),"-",IF($AC417="-","-",DAYS360(X417,AC417,TRUE)/360))</f>
        <v>9.0083333333333329</v>
      </c>
      <c r="CM417" s="437">
        <f>IF(OR($W417="Pipeline",$W417="Dropped"),"-",IF($AC417="-","-",DAYS360(AB417,AC417,TRUE)/360))</f>
        <v>1.5</v>
      </c>
      <c r="CN417" s="344">
        <f>IF(W417="Closed",IF(AC417="-","-",YEAR(AC417)),"-")</f>
        <v>2011</v>
      </c>
      <c r="CO417" s="344" t="str">
        <f>IF(W417="Closed",IF(OR(BE417="S",BE417="MS",BE417="HS"),"S",IF(OR(BE417="U",BE417="MU",BE417="HU"),"U",IF(OR(BE417="NA",BE417="NR",BE417="NV",BE417="?",BE417="#"),"NR","-"))),"-")</f>
        <v>S</v>
      </c>
      <c r="CP417" s="249">
        <v>0</v>
      </c>
      <c r="CQ417" s="414">
        <v>2</v>
      </c>
      <c r="CR417" s="414">
        <v>0</v>
      </c>
      <c r="CS417" s="414">
        <v>0</v>
      </c>
      <c r="CT417" s="414">
        <v>0</v>
      </c>
      <c r="CU417" s="436">
        <v>0</v>
      </c>
      <c r="CV417" s="432" t="str">
        <f>IF(OR(DC417="-",DC417="",DC417="n/a"),"-",HYPERLINK(DC417,"PAD"))</f>
        <v>PAD</v>
      </c>
      <c r="CW417" s="417" t="str">
        <f>IF(OR(DD417="-",DD417="",DD417="n/a"),"-",HYPERLINK(DD417,"ICR"))</f>
        <v>ICR</v>
      </c>
      <c r="CX417" s="438" t="str">
        <f>IF(OR(DE417="-",DE417="",DE417="n/a"),"-",HYPERLINK(DE417,"IEG"))</f>
        <v>IEG</v>
      </c>
      <c r="CY417" s="687" t="str">
        <f>IF(OR(DF417="-",DF417="",DF417="n/a"),"-",HYPERLINK(DF417,"PPAR"))</f>
        <v>-</v>
      </c>
      <c r="CZ417" s="665" t="str">
        <f>IF(OR(DG417="-",DG417="",DG417="n/a"),"-",HYPERLINK(DG417,"PCR"))</f>
        <v>-</v>
      </c>
      <c r="DA417" s="665" t="str">
        <f>IF(OR(DH417="-",DH417="",DH417="n/a"),"-",HYPERLINK(DH417,"PP"))</f>
        <v>PP</v>
      </c>
      <c r="DB417" s="688" t="str">
        <f>IF(OR(DI417="-",DI417="",DI417="n/a"),"-",HYPERLINK(DI417,"TA"))</f>
        <v>-</v>
      </c>
      <c r="DC417" s="897" t="s">
        <v>11707</v>
      </c>
      <c r="DD417" s="897" t="s">
        <v>11708</v>
      </c>
      <c r="DE417" s="897" t="s">
        <v>11709</v>
      </c>
      <c r="DF417" s="897" t="s">
        <v>33</v>
      </c>
      <c r="DG417" s="897" t="s">
        <v>33</v>
      </c>
      <c r="DH417" s="897" t="s">
        <v>11710</v>
      </c>
      <c r="DI417" s="897" t="s">
        <v>33</v>
      </c>
      <c r="DJ417" s="734"/>
      <c r="DK417" s="358"/>
      <c r="DL417" s="358"/>
      <c r="DM417" s="440"/>
      <c r="DN417" s="440"/>
      <c r="DO417" s="440"/>
      <c r="DP417" s="440"/>
      <c r="DQ417" s="440"/>
      <c r="DR417" s="440"/>
      <c r="DS417" s="440"/>
      <c r="DT417" s="440"/>
      <c r="DU417" s="440"/>
      <c r="DV417" s="440"/>
      <c r="DW417" s="440"/>
      <c r="DX417" s="440"/>
      <c r="DY417" s="440"/>
      <c r="DZ417" s="440"/>
      <c r="EA417" s="440"/>
      <c r="EB417" s="440"/>
      <c r="EC417" s="440"/>
      <c r="ED417" s="440"/>
      <c r="EE417" s="440"/>
      <c r="EF417" s="440"/>
      <c r="EG417" s="440"/>
      <c r="EH417" s="440"/>
      <c r="EI417" s="440"/>
      <c r="EJ417" s="440"/>
      <c r="EK417" s="440"/>
      <c r="EL417" s="440"/>
      <c r="EM417" s="440"/>
    </row>
    <row r="418" spans="1:143" s="33" customFormat="1" ht="14.1" customHeight="1" x14ac:dyDescent="0.25">
      <c r="A418" s="702">
        <f>ROW()-1</f>
        <v>417</v>
      </c>
      <c r="B418" s="710" t="s">
        <v>1150</v>
      </c>
      <c r="C418" s="711" t="str">
        <f>HYPERLINK(E418,"OP")</f>
        <v>OP</v>
      </c>
      <c r="D418" s="711" t="str">
        <f>HYPERLINK(F418,"Prj")</f>
        <v>Prj</v>
      </c>
      <c r="E418" s="704" t="s">
        <v>6354</v>
      </c>
      <c r="F418" s="415" t="s">
        <v>6355</v>
      </c>
      <c r="G418" s="414" t="s">
        <v>33</v>
      </c>
      <c r="H418" s="414" t="s">
        <v>33</v>
      </c>
      <c r="I418" s="694" t="s">
        <v>33</v>
      </c>
      <c r="J418" s="686" t="s">
        <v>1151</v>
      </c>
      <c r="K418" s="199" t="s">
        <v>33</v>
      </c>
      <c r="L418" s="693" t="s">
        <v>16</v>
      </c>
      <c r="M418" s="696" t="s">
        <v>280</v>
      </c>
      <c r="N418" s="732" t="s">
        <v>18</v>
      </c>
      <c r="O418" s="732" t="s">
        <v>30</v>
      </c>
      <c r="P418" s="1080" t="s">
        <v>1763</v>
      </c>
      <c r="Q418" s="1074" t="s">
        <v>33</v>
      </c>
      <c r="R418" s="698" t="s">
        <v>3888</v>
      </c>
      <c r="S418" s="907" t="s">
        <v>3793</v>
      </c>
      <c r="T418" s="908" t="s">
        <v>3658</v>
      </c>
      <c r="U418" s="905" t="s">
        <v>1790</v>
      </c>
      <c r="V418" s="905" t="s">
        <v>10452</v>
      </c>
      <c r="W418" s="1068" t="s">
        <v>1773</v>
      </c>
      <c r="X418" s="1064">
        <v>38987</v>
      </c>
      <c r="Y418" s="1066">
        <v>39224</v>
      </c>
      <c r="Z418" s="1046">
        <v>2007</v>
      </c>
      <c r="AA418" s="1064">
        <v>39489</v>
      </c>
      <c r="AB418" s="1065">
        <v>40816</v>
      </c>
      <c r="AC418" s="1066">
        <v>41455</v>
      </c>
      <c r="AD418" s="638">
        <v>0</v>
      </c>
      <c r="AE418" s="639">
        <v>180</v>
      </c>
      <c r="AF418" s="744">
        <v>0</v>
      </c>
      <c r="AG418" s="690">
        <v>180</v>
      </c>
      <c r="AH418" s="747">
        <v>20</v>
      </c>
      <c r="AI418" s="744">
        <v>0</v>
      </c>
      <c r="AJ418" s="1099">
        <v>180</v>
      </c>
      <c r="AK418" s="1100">
        <v>159.63216924</v>
      </c>
      <c r="AL418" s="646"/>
      <c r="AM418" s="647"/>
      <c r="AN418" s="647">
        <v>2</v>
      </c>
      <c r="AO418" s="647"/>
      <c r="AP418" s="647"/>
      <c r="AQ418" s="648"/>
      <c r="AR418" s="779" t="s">
        <v>3496</v>
      </c>
      <c r="AS418" s="781">
        <f>AT418+AU418</f>
        <v>32.9</v>
      </c>
      <c r="AT418" s="649">
        <v>32.9</v>
      </c>
      <c r="AU418" s="650">
        <v>0</v>
      </c>
      <c r="AV418" s="686" t="s">
        <v>3486</v>
      </c>
      <c r="AW418" s="686" t="s">
        <v>1849</v>
      </c>
      <c r="AX418" s="686" t="s">
        <v>2115</v>
      </c>
      <c r="AY418" s="819">
        <v>41466</v>
      </c>
      <c r="AZ418" s="721" t="s">
        <v>26</v>
      </c>
      <c r="BA418" s="721" t="s">
        <v>26</v>
      </c>
      <c r="BB418" s="625" t="s">
        <v>26</v>
      </c>
      <c r="BC418" s="626" t="s">
        <v>26</v>
      </c>
      <c r="BD418" s="633" t="s">
        <v>22</v>
      </c>
      <c r="BE418" s="625" t="s">
        <v>45</v>
      </c>
      <c r="BF418" s="626" t="s">
        <v>45</v>
      </c>
      <c r="BG418" s="633" t="s">
        <v>22</v>
      </c>
      <c r="BH418" s="905" t="s">
        <v>4493</v>
      </c>
      <c r="BI418" s="903" t="s">
        <v>4705</v>
      </c>
      <c r="BJ418" s="905" t="s">
        <v>4515</v>
      </c>
      <c r="BK418" s="903" t="s">
        <v>4704</v>
      </c>
      <c r="BL418" s="905" t="s">
        <v>1371</v>
      </c>
      <c r="BM418" s="903" t="s">
        <v>13870</v>
      </c>
      <c r="BN418" s="905" t="s">
        <v>4485</v>
      </c>
      <c r="BO418" s="903" t="s">
        <v>10472</v>
      </c>
      <c r="BP418" s="905" t="s">
        <v>0</v>
      </c>
      <c r="BQ418" s="903" t="s">
        <v>0</v>
      </c>
      <c r="BR418" s="909">
        <v>66</v>
      </c>
      <c r="BS418" s="903" t="s">
        <v>4532</v>
      </c>
      <c r="BT418" s="909">
        <v>59</v>
      </c>
      <c r="BU418" s="903" t="s">
        <v>4510</v>
      </c>
      <c r="BV418" s="909">
        <v>51</v>
      </c>
      <c r="BW418" s="903" t="s">
        <v>4520</v>
      </c>
      <c r="BX418" s="909">
        <v>48</v>
      </c>
      <c r="BY418" s="903" t="s">
        <v>4533</v>
      </c>
      <c r="BZ418" s="905" t="s">
        <v>0</v>
      </c>
      <c r="CA418" s="903" t="s">
        <v>4492</v>
      </c>
      <c r="CB418" s="340">
        <v>50</v>
      </c>
      <c r="CC418" s="249">
        <f>IF(ISBLANK(AL418),0,1)</f>
        <v>0</v>
      </c>
      <c r="CD418" s="414">
        <f>IF(ISBLANK(AM418),0,1)</f>
        <v>0</v>
      </c>
      <c r="CE418" s="414">
        <f>IF(ISBLANK(AN418),0,1)</f>
        <v>1</v>
      </c>
      <c r="CF418" s="414">
        <f>IF(ISBLANK(AO418),0,1)</f>
        <v>0</v>
      </c>
      <c r="CG418" s="414">
        <f>IF(ISBLANK(AP418),0,1)</f>
        <v>0</v>
      </c>
      <c r="CH418" s="436">
        <f>IF(ISBLANK(AQ418),0,1)</f>
        <v>0</v>
      </c>
      <c r="CI418" s="435">
        <f>IF($W418="Dropped","-",DAYS360(X418,Y418,TRUE)/360)</f>
        <v>0.65277777777777779</v>
      </c>
      <c r="CJ418" s="416">
        <f>IF(OR($W418="Pipeline",$W418="Dropped"),"-",IF(OR($AA418="-",$AA418="n/a"),"-",DAYS360(Y418,AA418,TRUE)/360))</f>
        <v>0.71944444444444444</v>
      </c>
      <c r="CK418" s="416">
        <f>IF(OR($W418="Pipeline",$W418="Dropped"),"-",IF($AC418="-","-",IF(OR($AA418="-",$AA418="n/a"),DAYS360(Y418,AC418,TRUE)/360,DAYS360(AA418,AC418,TRUE)/360)))</f>
        <v>5.3861111111111111</v>
      </c>
      <c r="CL418" s="416">
        <f>IF(OR($W418="Pipeline",$W418="Dropped"),"-",IF($AC418="-","-",DAYS360(X418,AC418,TRUE)/360))</f>
        <v>6.7583333333333337</v>
      </c>
      <c r="CM418" s="437">
        <f>IF(OR($W418="Pipeline",$W418="Dropped"),"-",IF($AC418="-","-",DAYS360(AB418,AC418,TRUE)/360))</f>
        <v>1.75</v>
      </c>
      <c r="CN418" s="344">
        <f>IF(W418="Closed",IF(AC418="-","-",YEAR(AC418)),"-")</f>
        <v>2013</v>
      </c>
      <c r="CO418" s="344" t="str">
        <f>IF(W418="Closed",IF(OR(BE418="S",BE418="MS",BE418="HS"),"S",IF(OR(BE418="U",BE418="MU",BE418="HU"),"U",IF(OR(BE418="NA",BE418="NR",BE418="NV",BE418="?",BE418="#"),"NR","-"))),"-")</f>
        <v>U</v>
      </c>
      <c r="CP418" s="249">
        <v>11</v>
      </c>
      <c r="CQ418" s="414">
        <v>0</v>
      </c>
      <c r="CR418" s="414">
        <v>0</v>
      </c>
      <c r="CS418" s="414">
        <v>0</v>
      </c>
      <c r="CT418" s="414">
        <v>0</v>
      </c>
      <c r="CU418" s="436">
        <v>0</v>
      </c>
      <c r="CV418" s="432" t="str">
        <f>IF(OR(DC418="-",DC418="",DC418="n/a"),"-",HYPERLINK(DC418,"PAD"))</f>
        <v>PAD</v>
      </c>
      <c r="CW418" s="417" t="str">
        <f>IF(OR(DD418="-",DD418="",DD418="n/a"),"-",HYPERLINK(DD418,"ICR"))</f>
        <v>ICR</v>
      </c>
      <c r="CX418" s="438" t="str">
        <f>IF(OR(DE418="-",DE418="",DE418="n/a"),"-",HYPERLINK(DE418,"IEG"))</f>
        <v>IEG</v>
      </c>
      <c r="CY418" s="687" t="str">
        <f>IF(OR(DF418="-",DF418="",DF418="n/a"),"-",HYPERLINK(DF418,"PPAR"))</f>
        <v>-</v>
      </c>
      <c r="CZ418" s="665" t="str">
        <f>IF(OR(DG418="-",DG418="",DG418="n/a"),"-",HYPERLINK(DG418,"PCR"))</f>
        <v>-</v>
      </c>
      <c r="DA418" s="665" t="str">
        <f>IF(OR(DH418="-",DH418="",DH418="n/a"),"-",HYPERLINK(DH418,"PP"))</f>
        <v>PP</v>
      </c>
      <c r="DB418" s="688" t="str">
        <f>IF(OR(DI418="-",DI418="",DI418="n/a"),"-",HYPERLINK(DI418,"TA"))</f>
        <v>-</v>
      </c>
      <c r="DC418" s="897" t="s">
        <v>11711</v>
      </c>
      <c r="DD418" s="897" t="s">
        <v>11712</v>
      </c>
      <c r="DE418" s="897" t="s">
        <v>11713</v>
      </c>
      <c r="DF418" s="897" t="s">
        <v>33</v>
      </c>
      <c r="DG418" s="897" t="s">
        <v>33</v>
      </c>
      <c r="DH418" s="897" t="s">
        <v>13919</v>
      </c>
      <c r="DI418" s="897" t="s">
        <v>33</v>
      </c>
      <c r="DJ418" s="734"/>
      <c r="DK418" s="358"/>
      <c r="DL418" s="358"/>
      <c r="DM418" s="440"/>
      <c r="DN418" s="440"/>
      <c r="DO418" s="440"/>
      <c r="DP418" s="440"/>
      <c r="DQ418" s="440"/>
      <c r="DR418" s="440"/>
      <c r="DS418" s="440"/>
      <c r="DT418" s="440"/>
      <c r="DU418" s="440"/>
      <c r="DV418" s="440"/>
      <c r="DW418" s="440"/>
      <c r="DX418" s="440"/>
      <c r="DY418" s="440"/>
      <c r="DZ418" s="440"/>
      <c r="EA418" s="440"/>
      <c r="EB418" s="440"/>
      <c r="EC418" s="440"/>
      <c r="ED418" s="440"/>
      <c r="EE418" s="440"/>
      <c r="EF418" s="440"/>
      <c r="EG418" s="440"/>
      <c r="EH418" s="440"/>
      <c r="EI418" s="440"/>
      <c r="EJ418" s="440"/>
      <c r="EK418" s="440"/>
      <c r="EL418" s="440"/>
      <c r="EM418" s="440"/>
    </row>
    <row r="419" spans="1:143" s="33" customFormat="1" ht="14.1" customHeight="1" x14ac:dyDescent="0.25">
      <c r="A419" s="703">
        <f>ROW()-1</f>
        <v>418</v>
      </c>
      <c r="B419" s="713" t="s">
        <v>7918</v>
      </c>
      <c r="C419" s="716" t="str">
        <f>HYPERLINK(E419,"OP")</f>
        <v>OP</v>
      </c>
      <c r="D419" s="716" t="str">
        <f>HYPERLINK(F419,"Prj")</f>
        <v>Prj</v>
      </c>
      <c r="E419" s="631" t="s">
        <v>8645</v>
      </c>
      <c r="F419" s="413" t="s">
        <v>8646</v>
      </c>
      <c r="G419" s="414" t="s">
        <v>33</v>
      </c>
      <c r="H419" s="414" t="s">
        <v>33</v>
      </c>
      <c r="I419" s="694" t="s">
        <v>33</v>
      </c>
      <c r="J419" s="700" t="s">
        <v>7919</v>
      </c>
      <c r="K419" s="730" t="s">
        <v>33</v>
      </c>
      <c r="L419" s="739" t="s">
        <v>193</v>
      </c>
      <c r="M419" s="700" t="s">
        <v>366</v>
      </c>
      <c r="N419" s="739" t="s">
        <v>18</v>
      </c>
      <c r="O419" s="739" t="s">
        <v>71</v>
      </c>
      <c r="P419" s="1080" t="s">
        <v>36</v>
      </c>
      <c r="Q419" s="1074" t="s">
        <v>33</v>
      </c>
      <c r="R419" s="698" t="s">
        <v>33</v>
      </c>
      <c r="S419" s="1041" t="s">
        <v>33</v>
      </c>
      <c r="T419" s="908" t="s">
        <v>3840</v>
      </c>
      <c r="U419" s="905" t="s">
        <v>576</v>
      </c>
      <c r="V419" s="905" t="s">
        <v>1415</v>
      </c>
      <c r="W419" s="1068" t="s">
        <v>1773</v>
      </c>
      <c r="X419" s="1064">
        <v>37004</v>
      </c>
      <c r="Y419" s="1066">
        <v>37070</v>
      </c>
      <c r="Z419" s="1046">
        <v>2001</v>
      </c>
      <c r="AA419" s="1064">
        <v>37308</v>
      </c>
      <c r="AB419" s="1065">
        <v>38898</v>
      </c>
      <c r="AC419" s="1066">
        <v>39629</v>
      </c>
      <c r="AD419" s="1053">
        <v>0</v>
      </c>
      <c r="AE419" s="750">
        <v>35</v>
      </c>
      <c r="AF419" s="744">
        <v>0</v>
      </c>
      <c r="AG419" s="690">
        <v>35</v>
      </c>
      <c r="AH419" s="747">
        <v>27</v>
      </c>
      <c r="AI419" s="744">
        <v>0</v>
      </c>
      <c r="AJ419" s="1107">
        <v>35</v>
      </c>
      <c r="AK419" s="1108">
        <v>40.289420560000003</v>
      </c>
      <c r="AL419" s="1085"/>
      <c r="AM419" s="632"/>
      <c r="AN419" s="632">
        <v>3</v>
      </c>
      <c r="AO419" s="632"/>
      <c r="AP419" s="632"/>
      <c r="AQ419" s="757"/>
      <c r="AR419" s="790" t="s">
        <v>9102</v>
      </c>
      <c r="AS419" s="781">
        <f>AT419+AU419</f>
        <v>39.299999999999997</v>
      </c>
      <c r="AT419" s="791">
        <v>7.5</v>
      </c>
      <c r="AU419" s="794">
        <v>31.8</v>
      </c>
      <c r="AV419" s="734" t="s">
        <v>9103</v>
      </c>
      <c r="AW419" s="700" t="s">
        <v>7480</v>
      </c>
      <c r="AX419" s="700" t="s">
        <v>3547</v>
      </c>
      <c r="AY419" s="829">
        <v>39667</v>
      </c>
      <c r="AZ419" s="739" t="s">
        <v>22</v>
      </c>
      <c r="BA419" s="739" t="s">
        <v>22</v>
      </c>
      <c r="BB419" s="847" t="s">
        <v>22</v>
      </c>
      <c r="BC419" s="848" t="s">
        <v>26</v>
      </c>
      <c r="BD419" s="849" t="s">
        <v>22</v>
      </c>
      <c r="BE419" s="847" t="s">
        <v>22</v>
      </c>
      <c r="BF419" s="848" t="s">
        <v>22</v>
      </c>
      <c r="BG419" s="849" t="s">
        <v>22</v>
      </c>
      <c r="BH419" s="905" t="s">
        <v>13072</v>
      </c>
      <c r="BI419" s="903" t="s">
        <v>4508</v>
      </c>
      <c r="BJ419" s="905" t="s">
        <v>13075</v>
      </c>
      <c r="BK419" s="903" t="s">
        <v>13771</v>
      </c>
      <c r="BL419" s="905" t="s">
        <v>4485</v>
      </c>
      <c r="BM419" s="903" t="s">
        <v>10472</v>
      </c>
      <c r="BN419" s="905" t="s">
        <v>4525</v>
      </c>
      <c r="BO419" s="903" t="s">
        <v>10476</v>
      </c>
      <c r="BP419" s="905" t="s">
        <v>13077</v>
      </c>
      <c r="BQ419" s="903" t="s">
        <v>9680</v>
      </c>
      <c r="BR419" s="909">
        <v>63</v>
      </c>
      <c r="BS419" s="903" t="s">
        <v>4512</v>
      </c>
      <c r="BT419" s="909">
        <v>69</v>
      </c>
      <c r="BU419" s="903" t="s">
        <v>4598</v>
      </c>
      <c r="BV419" s="909">
        <v>67</v>
      </c>
      <c r="BW419" s="903" t="s">
        <v>4577</v>
      </c>
      <c r="BX419" s="909">
        <v>57</v>
      </c>
      <c r="BY419" s="903" t="s">
        <v>4527</v>
      </c>
      <c r="BZ419" s="909">
        <v>60</v>
      </c>
      <c r="CA419" s="903" t="s">
        <v>4531</v>
      </c>
      <c r="CB419" s="340">
        <v>50</v>
      </c>
      <c r="CC419" s="249">
        <f>IF(ISBLANK(AL419),0,1)</f>
        <v>0</v>
      </c>
      <c r="CD419" s="414">
        <f>IF(ISBLANK(AM419),0,1)</f>
        <v>0</v>
      </c>
      <c r="CE419" s="414">
        <f>IF(ISBLANK(AN419),0,1)</f>
        <v>1</v>
      </c>
      <c r="CF419" s="414">
        <f>IF(ISBLANK(AO419),0,1)</f>
        <v>0</v>
      </c>
      <c r="CG419" s="414">
        <f>IF(ISBLANK(AP419),0,1)</f>
        <v>0</v>
      </c>
      <c r="CH419" s="436">
        <f>IF(ISBLANK(AQ419),0,1)</f>
        <v>0</v>
      </c>
      <c r="CI419" s="435">
        <f>IF($W419="Dropped","-",DAYS360(X419,Y419,TRUE)/360)</f>
        <v>0.18055555555555555</v>
      </c>
      <c r="CJ419" s="416">
        <f>IF(OR($W419="Pipeline",$W419="Dropped"),"-",IF(OR($AA419="-",$AA419="n/a"),"-",DAYS360(Y419,AA419,TRUE)/360))</f>
        <v>0.64722222222222225</v>
      </c>
      <c r="CK419" s="416">
        <f>IF(OR($W419="Pipeline",$W419="Dropped"),"-",IF($AC419="-","-",IF(OR($AA419="-",$AA419="n/a"),DAYS360(Y419,AC419,TRUE)/360,DAYS360(AA419,AC419,TRUE)/360)))</f>
        <v>6.3583333333333334</v>
      </c>
      <c r="CL419" s="416">
        <f>IF(OR($W419="Pipeline",$W419="Dropped"),"-",IF($AC419="-","-",DAYS360(X419,AC419,TRUE)/360))</f>
        <v>7.1861111111111109</v>
      </c>
      <c r="CM419" s="437">
        <f>IF(OR($W419="Pipeline",$W419="Dropped"),"-",IF($AC419="-","-",DAYS360(AB419,AC419,TRUE)/360))</f>
        <v>2</v>
      </c>
      <c r="CN419" s="344">
        <f>IF(W419="Closed",IF(AC419="-","-",YEAR(AC419)),"-")</f>
        <v>2008</v>
      </c>
      <c r="CO419" s="344" t="str">
        <f>IF(W419="Closed",IF(OR(BE419="S",BE419="MS",BE419="HS"),"S",IF(OR(BE419="U",BE419="MU",BE419="HU"),"U",IF(OR(BE419="NA",BE419="NR",BE419="NV",BE419="?",BE419="#"),"NR","-"))),"-")</f>
        <v>S</v>
      </c>
      <c r="CP419" s="249">
        <v>2</v>
      </c>
      <c r="CQ419" s="414">
        <v>1</v>
      </c>
      <c r="CR419" s="414">
        <v>3</v>
      </c>
      <c r="CS419" s="414">
        <v>1</v>
      </c>
      <c r="CT419" s="414">
        <v>0</v>
      </c>
      <c r="CU419" s="436">
        <v>0</v>
      </c>
      <c r="CV419" s="432" t="str">
        <f>IF(OR(DC419="-",DC419="",DC419="n/a"),"-",HYPERLINK(DC419,"PAD"))</f>
        <v>PAD</v>
      </c>
      <c r="CW419" s="417" t="str">
        <f>IF(OR(DD419="-",DD419="",DD419="n/a"),"-",HYPERLINK(DD419,"ICR"))</f>
        <v>ICR</v>
      </c>
      <c r="CX419" s="438" t="str">
        <f>IF(OR(DE419="-",DE419="",DE419="n/a"),"-",HYPERLINK(DE419,"IEG"))</f>
        <v>IEG</v>
      </c>
      <c r="CY419" s="687" t="str">
        <f>IF(OR(DF419="-",DF419="",DF419="n/a"),"-",HYPERLINK(DF419,"PPAR"))</f>
        <v>-</v>
      </c>
      <c r="CZ419" s="665" t="str">
        <f>IF(OR(DG419="-",DG419="",DG419="n/a"),"-",HYPERLINK(DG419,"PCR"))</f>
        <v>-</v>
      </c>
      <c r="DA419" s="665" t="str">
        <f>IF(OR(DH419="-",DH419="",DH419="n/a"),"-",HYPERLINK(DH419,"PP"))</f>
        <v>-</v>
      </c>
      <c r="DB419" s="688" t="str">
        <f>IF(OR(DI419="-",DI419="",DI419="n/a"),"-",HYPERLINK(DI419,"TA"))</f>
        <v>-</v>
      </c>
      <c r="DC419" s="897" t="s">
        <v>11714</v>
      </c>
      <c r="DD419" s="897" t="s">
        <v>11715</v>
      </c>
      <c r="DE419" s="897" t="s">
        <v>11716</v>
      </c>
      <c r="DF419" s="897" t="s">
        <v>33</v>
      </c>
      <c r="DG419" s="897" t="s">
        <v>33</v>
      </c>
      <c r="DH419" s="897" t="s">
        <v>33</v>
      </c>
      <c r="DI419" s="897" t="s">
        <v>33</v>
      </c>
      <c r="DJ419" s="734"/>
      <c r="DK419" s="358"/>
      <c r="DL419" s="358"/>
      <c r="DM419" s="440"/>
      <c r="DN419" s="440"/>
      <c r="DO419" s="440"/>
      <c r="DP419" s="440"/>
      <c r="DQ419" s="440"/>
      <c r="DR419" s="440"/>
      <c r="DS419" s="440"/>
      <c r="DT419" s="440"/>
      <c r="DU419" s="440"/>
      <c r="DV419" s="440"/>
      <c r="DW419" s="440"/>
      <c r="DX419" s="440"/>
      <c r="DY419" s="440"/>
      <c r="DZ419" s="440"/>
      <c r="EA419" s="440"/>
      <c r="EB419" s="440"/>
      <c r="EC419" s="440"/>
      <c r="ED419" s="440"/>
      <c r="EE419" s="440"/>
      <c r="EF419" s="440"/>
      <c r="EG419" s="440"/>
      <c r="EH419" s="440"/>
      <c r="EI419" s="440"/>
      <c r="EJ419" s="440"/>
      <c r="EK419" s="440"/>
      <c r="EL419" s="440"/>
      <c r="EM419" s="440"/>
    </row>
    <row r="420" spans="1:143" s="33" customFormat="1" ht="14.1" customHeight="1" x14ac:dyDescent="0.25">
      <c r="A420" s="702">
        <f>ROW()-1</f>
        <v>419</v>
      </c>
      <c r="B420" s="710" t="s">
        <v>456</v>
      </c>
      <c r="C420" s="711" t="str">
        <f>HYPERLINK(E420,"OP")</f>
        <v>OP</v>
      </c>
      <c r="D420" s="711" t="str">
        <f>HYPERLINK(F420,"Prj")</f>
        <v>Prj</v>
      </c>
      <c r="E420" s="704" t="s">
        <v>6356</v>
      </c>
      <c r="F420" s="415" t="s">
        <v>6357</v>
      </c>
      <c r="G420" s="414" t="s">
        <v>33</v>
      </c>
      <c r="H420" s="414" t="s">
        <v>33</v>
      </c>
      <c r="I420" s="694" t="s">
        <v>33</v>
      </c>
      <c r="J420" s="686" t="s">
        <v>528</v>
      </c>
      <c r="K420" s="199" t="s">
        <v>33</v>
      </c>
      <c r="L420" s="693" t="s">
        <v>193</v>
      </c>
      <c r="M420" s="734" t="s">
        <v>382</v>
      </c>
      <c r="N420" s="693" t="s">
        <v>18</v>
      </c>
      <c r="O420" s="693" t="s">
        <v>54</v>
      </c>
      <c r="P420" s="1080" t="s">
        <v>1419</v>
      </c>
      <c r="Q420" s="1074" t="s">
        <v>33</v>
      </c>
      <c r="R420" s="698" t="s">
        <v>33</v>
      </c>
      <c r="S420" s="1041" t="s">
        <v>33</v>
      </c>
      <c r="T420" s="908" t="s">
        <v>3174</v>
      </c>
      <c r="U420" s="905" t="s">
        <v>576</v>
      </c>
      <c r="V420" s="905" t="s">
        <v>612</v>
      </c>
      <c r="W420" s="1068" t="s">
        <v>1773</v>
      </c>
      <c r="X420" s="1064">
        <v>37182</v>
      </c>
      <c r="Y420" s="1066">
        <v>37341</v>
      </c>
      <c r="Z420" s="1046">
        <v>2002</v>
      </c>
      <c r="AA420" s="1064">
        <v>37889</v>
      </c>
      <c r="AB420" s="1065">
        <v>39142</v>
      </c>
      <c r="AC420" s="1066">
        <v>39871</v>
      </c>
      <c r="AD420" s="638">
        <v>13.86</v>
      </c>
      <c r="AE420" s="639">
        <v>0</v>
      </c>
      <c r="AF420" s="744">
        <v>0</v>
      </c>
      <c r="AG420" s="690">
        <v>13.86</v>
      </c>
      <c r="AH420" s="747">
        <v>4.9800000000000004</v>
      </c>
      <c r="AI420" s="744">
        <v>0</v>
      </c>
      <c r="AJ420" s="1099">
        <v>9.36</v>
      </c>
      <c r="AK420" s="1100">
        <v>7.8954823100000002</v>
      </c>
      <c r="AL420" s="646" t="s">
        <v>7407</v>
      </c>
      <c r="AM420" s="647" t="s">
        <v>2630</v>
      </c>
      <c r="AN420" s="647"/>
      <c r="AO420" s="647"/>
      <c r="AP420" s="647"/>
      <c r="AQ420" s="648"/>
      <c r="AR420" s="779" t="s">
        <v>2631</v>
      </c>
      <c r="AS420" s="781">
        <f>AT420+AU420</f>
        <v>7.4</v>
      </c>
      <c r="AT420" s="649">
        <v>7.4</v>
      </c>
      <c r="AU420" s="650">
        <v>0</v>
      </c>
      <c r="AV420" s="686" t="s">
        <v>2924</v>
      </c>
      <c r="AW420" s="686" t="s">
        <v>2003</v>
      </c>
      <c r="AX420" s="686" t="s">
        <v>1903</v>
      </c>
      <c r="AY420" s="820">
        <v>39989</v>
      </c>
      <c r="AZ420" s="721" t="s">
        <v>45</v>
      </c>
      <c r="BA420" s="721" t="s">
        <v>22</v>
      </c>
      <c r="BB420" s="625" t="s">
        <v>45</v>
      </c>
      <c r="BC420" s="626" t="s">
        <v>22</v>
      </c>
      <c r="BD420" s="633" t="s">
        <v>22</v>
      </c>
      <c r="BE420" s="625" t="s">
        <v>45</v>
      </c>
      <c r="BF420" s="626" t="s">
        <v>22</v>
      </c>
      <c r="BG420" s="633" t="s">
        <v>45</v>
      </c>
      <c r="BH420" s="905" t="s">
        <v>4485</v>
      </c>
      <c r="BI420" s="903" t="s">
        <v>10472</v>
      </c>
      <c r="BJ420" s="905" t="s">
        <v>10072</v>
      </c>
      <c r="BK420" s="903" t="s">
        <v>13093</v>
      </c>
      <c r="BL420" s="905" t="s">
        <v>10064</v>
      </c>
      <c r="BM420" s="903" t="s">
        <v>13770</v>
      </c>
      <c r="BN420" s="905" t="s">
        <v>4561</v>
      </c>
      <c r="BO420" s="903" t="s">
        <v>10489</v>
      </c>
      <c r="BP420" s="905" t="s">
        <v>0</v>
      </c>
      <c r="BQ420" s="903" t="s">
        <v>0</v>
      </c>
      <c r="BR420" s="909">
        <v>27</v>
      </c>
      <c r="BS420" s="903" t="s">
        <v>4490</v>
      </c>
      <c r="BT420" s="905" t="s">
        <v>0</v>
      </c>
      <c r="BU420" s="903" t="s">
        <v>4492</v>
      </c>
      <c r="BV420" s="905" t="s">
        <v>0</v>
      </c>
      <c r="BW420" s="903" t="s">
        <v>4492</v>
      </c>
      <c r="BX420" s="905" t="s">
        <v>0</v>
      </c>
      <c r="BY420" s="903" t="s">
        <v>4492</v>
      </c>
      <c r="BZ420" s="905" t="s">
        <v>0</v>
      </c>
      <c r="CA420" s="903" t="s">
        <v>4492</v>
      </c>
      <c r="CB420" s="340">
        <v>50</v>
      </c>
      <c r="CC420" s="249">
        <f>IF(ISBLANK(AL420),0,1)</f>
        <v>1</v>
      </c>
      <c r="CD420" s="414">
        <f>IF(ISBLANK(AM420),0,1)</f>
        <v>1</v>
      </c>
      <c r="CE420" s="414">
        <f>IF(ISBLANK(AN420),0,1)</f>
        <v>0</v>
      </c>
      <c r="CF420" s="414">
        <f>IF(ISBLANK(AO420),0,1)</f>
        <v>0</v>
      </c>
      <c r="CG420" s="414">
        <f>IF(ISBLANK(AP420),0,1)</f>
        <v>0</v>
      </c>
      <c r="CH420" s="436">
        <f>IF(ISBLANK(AQ420),0,1)</f>
        <v>0</v>
      </c>
      <c r="CI420" s="435">
        <f>IF($W420="Dropped","-",DAYS360(X420,Y420,TRUE)/360)</f>
        <v>0.43888888888888888</v>
      </c>
      <c r="CJ420" s="416">
        <f>IF(OR($W420="Pipeline",$W420="Dropped"),"-",IF(OR($AA420="-",$AA420="n/a"),"-",DAYS360(Y420,AA420,TRUE)/360))</f>
        <v>1.4972222222222222</v>
      </c>
      <c r="CK420" s="416">
        <f>IF(OR($W420="Pipeline",$W420="Dropped"),"-",IF($AC420="-","-",IF(OR($AA420="-",$AA420="n/a"),DAYS360(Y420,AC420,TRUE)/360,DAYS360(AA420,AC420,TRUE)/360)))</f>
        <v>5.4222222222222225</v>
      </c>
      <c r="CL420" s="416">
        <f>IF(OR($W420="Pipeline",$W420="Dropped"),"-",IF($AC420="-","-",DAYS360(X420,AC420,TRUE)/360))</f>
        <v>7.3583333333333334</v>
      </c>
      <c r="CM420" s="437">
        <f>IF(OR($W420="Pipeline",$W420="Dropped"),"-",IF($AC420="-","-",DAYS360(AB420,AC420,TRUE)/360))</f>
        <v>1.9888888888888889</v>
      </c>
      <c r="CN420" s="344">
        <f>IF(W420="Closed",IF(AC420="-","-",YEAR(AC420)),"-")</f>
        <v>2009</v>
      </c>
      <c r="CO420" s="344" t="str">
        <f>IF(W420="Closed",IF(OR(BE420="S",BE420="MS",BE420="HS"),"S",IF(OR(BE420="U",BE420="MU",BE420="HU"),"U",IF(OR(BE420="NA",BE420="NR",BE420="NV",BE420="?",BE420="#"),"NR","-"))),"-")</f>
        <v>U</v>
      </c>
      <c r="CP420" s="249">
        <v>7</v>
      </c>
      <c r="CQ420" s="414">
        <v>13</v>
      </c>
      <c r="CR420" s="414">
        <v>0</v>
      </c>
      <c r="CS420" s="414">
        <v>0</v>
      </c>
      <c r="CT420" s="414">
        <v>0</v>
      </c>
      <c r="CU420" s="436">
        <v>0</v>
      </c>
      <c r="CV420" s="432" t="str">
        <f>IF(OR(DC420="-",DC420="",DC420="n/a"),"-",HYPERLINK(DC420,"PAD"))</f>
        <v>PAD</v>
      </c>
      <c r="CW420" s="417" t="str">
        <f>IF(OR(DD420="-",DD420="",DD420="n/a"),"-",HYPERLINK(DD420,"ICR"))</f>
        <v>ICR</v>
      </c>
      <c r="CX420" s="438" t="str">
        <f>IF(OR(DE420="-",DE420="",DE420="n/a"),"-",HYPERLINK(DE420,"IEG"))</f>
        <v>IEG</v>
      </c>
      <c r="CY420" s="687" t="str">
        <f>IF(OR(DF420="-",DF420="",DF420="n/a"),"-",HYPERLINK(DF420,"PPAR"))</f>
        <v>-</v>
      </c>
      <c r="CZ420" s="665" t="str">
        <f>IF(OR(DG420="-",DG420="",DG420="n/a"),"-",HYPERLINK(DG420,"PCR"))</f>
        <v>-</v>
      </c>
      <c r="DA420" s="665" t="str">
        <f>IF(OR(DH420="-",DH420="",DH420="n/a"),"-",HYPERLINK(DH420,"PP"))</f>
        <v>-</v>
      </c>
      <c r="DB420" s="688" t="str">
        <f>IF(OR(DI420="-",DI420="",DI420="n/a"),"-",HYPERLINK(DI420,"TA"))</f>
        <v>-</v>
      </c>
      <c r="DC420" s="897" t="s">
        <v>11717</v>
      </c>
      <c r="DD420" s="897" t="s">
        <v>11718</v>
      </c>
      <c r="DE420" s="897" t="s">
        <v>11719</v>
      </c>
      <c r="DF420" s="897" t="s">
        <v>33</v>
      </c>
      <c r="DG420" s="897" t="s">
        <v>33</v>
      </c>
      <c r="DH420" s="897" t="s">
        <v>33</v>
      </c>
      <c r="DI420" s="897" t="s">
        <v>33</v>
      </c>
      <c r="DJ420" s="734"/>
      <c r="DK420" s="358"/>
      <c r="DL420" s="358"/>
      <c r="DM420" s="440"/>
      <c r="DN420" s="440"/>
      <c r="DO420" s="440"/>
      <c r="DP420" s="440"/>
      <c r="DQ420" s="440"/>
      <c r="DR420" s="440"/>
      <c r="DS420" s="440"/>
      <c r="DT420" s="440"/>
      <c r="DU420" s="440"/>
      <c r="DV420" s="440"/>
      <c r="DW420" s="440"/>
      <c r="DX420" s="440"/>
      <c r="DY420" s="440"/>
      <c r="DZ420" s="440"/>
      <c r="EA420" s="440"/>
      <c r="EB420" s="440"/>
      <c r="EC420" s="440"/>
      <c r="ED420" s="440"/>
      <c r="EE420" s="440"/>
      <c r="EF420" s="440"/>
      <c r="EG420" s="440"/>
      <c r="EH420" s="440"/>
      <c r="EI420" s="440"/>
      <c r="EJ420" s="440"/>
      <c r="EK420" s="440"/>
      <c r="EL420" s="440"/>
      <c r="EM420" s="440"/>
    </row>
    <row r="421" spans="1:143" s="33" customFormat="1" ht="14.1" customHeight="1" x14ac:dyDescent="0.25">
      <c r="A421" s="702">
        <f>ROW()-1</f>
        <v>420</v>
      </c>
      <c r="B421" s="717" t="s">
        <v>1023</v>
      </c>
      <c r="C421" s="711" t="str">
        <f>HYPERLINK(E421,"OP")</f>
        <v>OP</v>
      </c>
      <c r="D421" s="711" t="str">
        <f>HYPERLINK(F421,"Prj")</f>
        <v>Prj</v>
      </c>
      <c r="E421" s="704" t="s">
        <v>6358</v>
      </c>
      <c r="F421" s="415" t="s">
        <v>6359</v>
      </c>
      <c r="G421" s="414" t="s">
        <v>33</v>
      </c>
      <c r="H421" s="414" t="s">
        <v>33</v>
      </c>
      <c r="I421" s="694" t="s">
        <v>33</v>
      </c>
      <c r="J421" s="686" t="s">
        <v>1024</v>
      </c>
      <c r="K421" s="199" t="s">
        <v>33</v>
      </c>
      <c r="L421" s="693" t="s">
        <v>16</v>
      </c>
      <c r="M421" s="696" t="s">
        <v>103</v>
      </c>
      <c r="N421" s="732" t="s">
        <v>18</v>
      </c>
      <c r="O421" s="732" t="s">
        <v>30</v>
      </c>
      <c r="P421" s="1080" t="s">
        <v>1763</v>
      </c>
      <c r="Q421" s="1074" t="s">
        <v>33</v>
      </c>
      <c r="R421" s="698" t="s">
        <v>33</v>
      </c>
      <c r="S421" s="907" t="s">
        <v>3793</v>
      </c>
      <c r="T421" s="908" t="s">
        <v>3601</v>
      </c>
      <c r="U421" s="905" t="s">
        <v>586</v>
      </c>
      <c r="V421" s="905" t="s">
        <v>10452</v>
      </c>
      <c r="W421" s="1068" t="s">
        <v>1773</v>
      </c>
      <c r="X421" s="1064">
        <v>37161</v>
      </c>
      <c r="Y421" s="1066">
        <v>37677</v>
      </c>
      <c r="Z421" s="1046">
        <v>2003</v>
      </c>
      <c r="AA421" s="1064">
        <v>37756</v>
      </c>
      <c r="AB421" s="1065">
        <v>39629</v>
      </c>
      <c r="AC421" s="1066">
        <v>40178</v>
      </c>
      <c r="AD421" s="638">
        <v>0</v>
      </c>
      <c r="AE421" s="639">
        <v>20</v>
      </c>
      <c r="AF421" s="744">
        <v>0</v>
      </c>
      <c r="AG421" s="690">
        <v>20</v>
      </c>
      <c r="AH421" s="747">
        <v>2.1</v>
      </c>
      <c r="AI421" s="744">
        <v>13.9</v>
      </c>
      <c r="AJ421" s="1099">
        <v>20</v>
      </c>
      <c r="AK421" s="1100">
        <v>22.544360529999999</v>
      </c>
      <c r="AL421" s="646"/>
      <c r="AM421" s="647"/>
      <c r="AN421" s="647">
        <v>2</v>
      </c>
      <c r="AO421" s="647"/>
      <c r="AP421" s="647"/>
      <c r="AQ421" s="648"/>
      <c r="AR421" s="779" t="s">
        <v>3497</v>
      </c>
      <c r="AS421" s="781">
        <f>AT421+AU421</f>
        <v>10.1</v>
      </c>
      <c r="AT421" s="649">
        <v>4.3</v>
      </c>
      <c r="AU421" s="650">
        <v>5.8</v>
      </c>
      <c r="AV421" s="686" t="s">
        <v>3486</v>
      </c>
      <c r="AW421" s="686" t="s">
        <v>1809</v>
      </c>
      <c r="AX421" s="686" t="s">
        <v>2079</v>
      </c>
      <c r="AY421" s="819">
        <v>40177</v>
      </c>
      <c r="AZ421" s="721" t="s">
        <v>22</v>
      </c>
      <c r="BA421" s="721" t="s">
        <v>22</v>
      </c>
      <c r="BB421" s="625" t="s">
        <v>22</v>
      </c>
      <c r="BC421" s="626" t="s">
        <v>26</v>
      </c>
      <c r="BD421" s="633" t="s">
        <v>26</v>
      </c>
      <c r="BE421" s="625" t="s">
        <v>22</v>
      </c>
      <c r="BF421" s="626" t="s">
        <v>22</v>
      </c>
      <c r="BG421" s="633" t="s">
        <v>26</v>
      </c>
      <c r="BH421" s="905" t="s">
        <v>4503</v>
      </c>
      <c r="BI421" s="903" t="s">
        <v>4703</v>
      </c>
      <c r="BJ421" s="905" t="s">
        <v>4515</v>
      </c>
      <c r="BK421" s="903" t="s">
        <v>4704</v>
      </c>
      <c r="BL421" s="905" t="s">
        <v>4485</v>
      </c>
      <c r="BM421" s="903" t="s">
        <v>10472</v>
      </c>
      <c r="BN421" s="905" t="s">
        <v>0</v>
      </c>
      <c r="BO421" s="903" t="s">
        <v>0</v>
      </c>
      <c r="BP421" s="905" t="s">
        <v>0</v>
      </c>
      <c r="BQ421" s="903" t="s">
        <v>0</v>
      </c>
      <c r="BR421" s="909">
        <v>65</v>
      </c>
      <c r="BS421" s="903" t="s">
        <v>4509</v>
      </c>
      <c r="BT421" s="909">
        <v>58</v>
      </c>
      <c r="BU421" s="903" t="s">
        <v>4558</v>
      </c>
      <c r="BV421" s="905" t="s">
        <v>0</v>
      </c>
      <c r="BW421" s="903" t="s">
        <v>4492</v>
      </c>
      <c r="BX421" s="905" t="s">
        <v>0</v>
      </c>
      <c r="BY421" s="903" t="s">
        <v>4492</v>
      </c>
      <c r="BZ421" s="905" t="s">
        <v>0</v>
      </c>
      <c r="CA421" s="903" t="s">
        <v>4492</v>
      </c>
      <c r="CB421" s="340">
        <v>50</v>
      </c>
      <c r="CC421" s="249">
        <f>IF(ISBLANK(AL421),0,1)</f>
        <v>0</v>
      </c>
      <c r="CD421" s="414">
        <f>IF(ISBLANK(AM421),0,1)</f>
        <v>0</v>
      </c>
      <c r="CE421" s="414">
        <f>IF(ISBLANK(AN421),0,1)</f>
        <v>1</v>
      </c>
      <c r="CF421" s="414">
        <f>IF(ISBLANK(AO421),0,1)</f>
        <v>0</v>
      </c>
      <c r="CG421" s="414">
        <f>IF(ISBLANK(AP421),0,1)</f>
        <v>0</v>
      </c>
      <c r="CH421" s="436">
        <f>IF(ISBLANK(AQ421),0,1)</f>
        <v>0</v>
      </c>
      <c r="CI421" s="435">
        <f>IF($W421="Dropped","-",DAYS360(X421,Y421,TRUE)/360)</f>
        <v>1.4111111111111112</v>
      </c>
      <c r="CJ421" s="416">
        <f>IF(OR($W421="Pipeline",$W421="Dropped"),"-",IF(OR($AA421="-",$AA421="n/a"),"-",DAYS360(Y421,AA421,TRUE)/360))</f>
        <v>0.22222222222222221</v>
      </c>
      <c r="CK421" s="416">
        <f>IF(OR($W421="Pipeline",$W421="Dropped"),"-",IF($AC421="-","-",IF(OR($AA421="-",$AA421="n/a"),DAYS360(Y421,AC421,TRUE)/360,DAYS360(AA421,AC421,TRUE)/360)))</f>
        <v>6.625</v>
      </c>
      <c r="CL421" s="416">
        <f>IF(OR($W421="Pipeline",$W421="Dropped"),"-",IF($AC421="-","-",DAYS360(X421,AC421,TRUE)/360))</f>
        <v>8.2583333333333329</v>
      </c>
      <c r="CM421" s="437">
        <f>IF(OR($W421="Pipeline",$W421="Dropped"),"-",IF($AC421="-","-",DAYS360(AB421,AC421,TRUE)/360))</f>
        <v>1.5</v>
      </c>
      <c r="CN421" s="344">
        <f>IF(W421="Closed",IF(AC421="-","-",YEAR(AC421)),"-")</f>
        <v>2009</v>
      </c>
      <c r="CO421" s="344" t="str">
        <f>IF(W421="Closed",IF(OR(BE421="S",BE421="MS",BE421="HS"),"S",IF(OR(BE421="U",BE421="MU",BE421="HU"),"U",IF(OR(BE421="NA",BE421="NR",BE421="NV",BE421="?",BE421="#"),"NR","-"))),"-")</f>
        <v>S</v>
      </c>
      <c r="CP421" s="249">
        <v>0</v>
      </c>
      <c r="CQ421" s="414">
        <v>1</v>
      </c>
      <c r="CR421" s="414">
        <v>5</v>
      </c>
      <c r="CS421" s="414">
        <v>0</v>
      </c>
      <c r="CT421" s="414">
        <v>0</v>
      </c>
      <c r="CU421" s="436">
        <v>0</v>
      </c>
      <c r="CV421" s="432" t="str">
        <f>IF(OR(DC421="-",DC421="",DC421="n/a"),"-",HYPERLINK(DC421,"PAD"))</f>
        <v>PAD</v>
      </c>
      <c r="CW421" s="417" t="str">
        <f>IF(OR(DD421="-",DD421="",DD421="n/a"),"-",HYPERLINK(DD421,"ICR"))</f>
        <v>ICR</v>
      </c>
      <c r="CX421" s="438" t="str">
        <f>IF(OR(DE421="-",DE421="",DE421="n/a"),"-",HYPERLINK(DE421,"IEG"))</f>
        <v>IEG</v>
      </c>
      <c r="CY421" s="687" t="str">
        <f>IF(OR(DF421="-",DF421="",DF421="n/a"),"-",HYPERLINK(DF421,"PPAR"))</f>
        <v>-</v>
      </c>
      <c r="CZ421" s="665" t="str">
        <f>IF(OR(DG421="-",DG421="",DG421="n/a"),"-",HYPERLINK(DG421,"PCR"))</f>
        <v>-</v>
      </c>
      <c r="DA421" s="665" t="str">
        <f>IF(OR(DH421="-",DH421="",DH421="n/a"),"-",HYPERLINK(DH421,"PP"))</f>
        <v>-</v>
      </c>
      <c r="DB421" s="688" t="str">
        <f>IF(OR(DI421="-",DI421="",DI421="n/a"),"-",HYPERLINK(DI421,"TA"))</f>
        <v>-</v>
      </c>
      <c r="DC421" s="897" t="s">
        <v>11720</v>
      </c>
      <c r="DD421" s="897" t="s">
        <v>11721</v>
      </c>
      <c r="DE421" s="897" t="s">
        <v>11722</v>
      </c>
      <c r="DF421" s="897" t="s">
        <v>33</v>
      </c>
      <c r="DG421" s="897" t="s">
        <v>33</v>
      </c>
      <c r="DH421" s="897" t="s">
        <v>33</v>
      </c>
      <c r="DI421" s="897" t="s">
        <v>33</v>
      </c>
      <c r="DJ421" s="734"/>
      <c r="DK421" s="358"/>
      <c r="DL421" s="358"/>
      <c r="DM421" s="440"/>
      <c r="DN421" s="440"/>
      <c r="DO421" s="440"/>
      <c r="DP421" s="440"/>
      <c r="DQ421" s="440"/>
      <c r="DR421" s="440"/>
      <c r="DS421" s="440"/>
      <c r="DT421" s="440"/>
      <c r="DU421" s="440"/>
      <c r="DV421" s="440"/>
      <c r="DW421" s="440"/>
      <c r="DX421" s="440"/>
      <c r="DY421" s="440"/>
      <c r="DZ421" s="440"/>
      <c r="EA421" s="440"/>
      <c r="EB421" s="440"/>
      <c r="EC421" s="440"/>
      <c r="ED421" s="440"/>
      <c r="EE421" s="440"/>
      <c r="EF421" s="440"/>
      <c r="EG421" s="440"/>
      <c r="EH421" s="440"/>
      <c r="EI421" s="440"/>
      <c r="EJ421" s="440"/>
      <c r="EK421" s="440"/>
      <c r="EL421" s="440"/>
      <c r="EM421" s="440"/>
    </row>
    <row r="422" spans="1:143" s="33" customFormat="1" ht="14.1" customHeight="1" x14ac:dyDescent="0.25">
      <c r="A422" s="703">
        <f>ROW()-1</f>
        <v>421</v>
      </c>
      <c r="B422" s="710" t="s">
        <v>323</v>
      </c>
      <c r="C422" s="711" t="str">
        <f>HYPERLINK(E422,"OP")</f>
        <v>OP</v>
      </c>
      <c r="D422" s="711" t="str">
        <f>HYPERLINK(F422,"Prj")</f>
        <v>Prj</v>
      </c>
      <c r="E422" s="704" t="s">
        <v>6360</v>
      </c>
      <c r="F422" s="415" t="s">
        <v>6361</v>
      </c>
      <c r="G422" s="414" t="s">
        <v>33</v>
      </c>
      <c r="H422" s="414" t="s">
        <v>33</v>
      </c>
      <c r="I422" s="694" t="s">
        <v>33</v>
      </c>
      <c r="J422" s="686" t="s">
        <v>324</v>
      </c>
      <c r="K422" s="199" t="s">
        <v>33</v>
      </c>
      <c r="L422" s="693" t="s">
        <v>16</v>
      </c>
      <c r="M422" s="734" t="s">
        <v>280</v>
      </c>
      <c r="N422" s="693" t="s">
        <v>18</v>
      </c>
      <c r="O422" s="693" t="s">
        <v>54</v>
      </c>
      <c r="P422" s="1080" t="s">
        <v>1419</v>
      </c>
      <c r="Q422" s="1074" t="s">
        <v>33</v>
      </c>
      <c r="R422" s="698" t="s">
        <v>33</v>
      </c>
      <c r="S422" s="1041" t="s">
        <v>33</v>
      </c>
      <c r="T422" s="908" t="s">
        <v>3730</v>
      </c>
      <c r="U422" s="905" t="s">
        <v>1790</v>
      </c>
      <c r="V422" s="905" t="s">
        <v>612</v>
      </c>
      <c r="W422" s="1068" t="s">
        <v>1773</v>
      </c>
      <c r="X422" s="1064">
        <v>37392</v>
      </c>
      <c r="Y422" s="1066">
        <v>38531</v>
      </c>
      <c r="Z422" s="1046">
        <v>2005</v>
      </c>
      <c r="AA422" s="1064">
        <v>38638</v>
      </c>
      <c r="AB422" s="1065">
        <v>40268</v>
      </c>
      <c r="AC422" s="1066">
        <v>40908</v>
      </c>
      <c r="AD422" s="638">
        <v>0</v>
      </c>
      <c r="AE422" s="639">
        <v>18.100000000000001</v>
      </c>
      <c r="AF422" s="744">
        <v>0</v>
      </c>
      <c r="AG422" s="690">
        <v>18.100000000000001</v>
      </c>
      <c r="AH422" s="747">
        <v>0</v>
      </c>
      <c r="AI422" s="744">
        <v>0</v>
      </c>
      <c r="AJ422" s="1099">
        <v>18.100000000000001</v>
      </c>
      <c r="AK422" s="1100">
        <v>18.417754599999999</v>
      </c>
      <c r="AL422" s="646"/>
      <c r="AM422" s="647" t="s">
        <v>2632</v>
      </c>
      <c r="AN422" s="647">
        <v>9</v>
      </c>
      <c r="AO422" s="647"/>
      <c r="AP422" s="647"/>
      <c r="AQ422" s="648" t="s">
        <v>425</v>
      </c>
      <c r="AR422" s="779" t="s">
        <v>2633</v>
      </c>
      <c r="AS422" s="781">
        <f>AT422+AU422</f>
        <v>13.5</v>
      </c>
      <c r="AT422" s="649">
        <v>13.5</v>
      </c>
      <c r="AU422" s="650">
        <v>0</v>
      </c>
      <c r="AV422" s="686" t="s">
        <v>2925</v>
      </c>
      <c r="AW422" s="686" t="s">
        <v>2049</v>
      </c>
      <c r="AX422" s="686" t="s">
        <v>2316</v>
      </c>
      <c r="AY422" s="820">
        <v>40908</v>
      </c>
      <c r="AZ422" s="721" t="s">
        <v>26</v>
      </c>
      <c r="BA422" s="721" t="s">
        <v>26</v>
      </c>
      <c r="BB422" s="625" t="s">
        <v>26</v>
      </c>
      <c r="BC422" s="626" t="s">
        <v>26</v>
      </c>
      <c r="BD422" s="633" t="s">
        <v>22</v>
      </c>
      <c r="BE422" s="625" t="s">
        <v>26</v>
      </c>
      <c r="BF422" s="626" t="s">
        <v>26</v>
      </c>
      <c r="BG422" s="633" t="s">
        <v>22</v>
      </c>
      <c r="BH422" s="905" t="s">
        <v>4525</v>
      </c>
      <c r="BI422" s="903" t="s">
        <v>10476</v>
      </c>
      <c r="BJ422" s="905" t="s">
        <v>4485</v>
      </c>
      <c r="BK422" s="903" t="s">
        <v>10472</v>
      </c>
      <c r="BL422" s="905" t="s">
        <v>4487</v>
      </c>
      <c r="BM422" s="903" t="s">
        <v>4683</v>
      </c>
      <c r="BN422" s="905" t="s">
        <v>0</v>
      </c>
      <c r="BO422" s="903" t="s">
        <v>0</v>
      </c>
      <c r="BP422" s="905" t="s">
        <v>0</v>
      </c>
      <c r="BQ422" s="903" t="s">
        <v>0</v>
      </c>
      <c r="BR422" s="909">
        <v>27</v>
      </c>
      <c r="BS422" s="903" t="s">
        <v>4490</v>
      </c>
      <c r="BT422" s="909">
        <v>25</v>
      </c>
      <c r="BU422" s="903" t="s">
        <v>4489</v>
      </c>
      <c r="BV422" s="909">
        <v>28</v>
      </c>
      <c r="BW422" s="903" t="s">
        <v>4500</v>
      </c>
      <c r="BX422" s="909">
        <v>32</v>
      </c>
      <c r="BY422" s="903" t="s">
        <v>4555</v>
      </c>
      <c r="BZ422" s="905" t="s">
        <v>0</v>
      </c>
      <c r="CA422" s="903" t="s">
        <v>4492</v>
      </c>
      <c r="CB422" s="340">
        <v>50</v>
      </c>
      <c r="CC422" s="249">
        <f>IF(ISBLANK(AL422),0,1)</f>
        <v>0</v>
      </c>
      <c r="CD422" s="414">
        <f>IF(ISBLANK(AM422),0,1)</f>
        <v>1</v>
      </c>
      <c r="CE422" s="414">
        <f>IF(ISBLANK(AN422),0,1)</f>
        <v>1</v>
      </c>
      <c r="CF422" s="414">
        <f>IF(ISBLANK(AO422),0,1)</f>
        <v>0</v>
      </c>
      <c r="CG422" s="414">
        <f>IF(ISBLANK(AP422),0,1)</f>
        <v>0</v>
      </c>
      <c r="CH422" s="436">
        <f>IF(ISBLANK(AQ422),0,1)</f>
        <v>1</v>
      </c>
      <c r="CI422" s="435">
        <f>IF($W422="Dropped","-",DAYS360(X422,Y422,TRUE)/360)</f>
        <v>3.1166666666666667</v>
      </c>
      <c r="CJ422" s="416">
        <f>IF(OR($W422="Pipeline",$W422="Dropped"),"-",IF(OR($AA422="-",$AA422="n/a"),"-",DAYS360(Y422,AA422,TRUE)/360))</f>
        <v>0.29166666666666669</v>
      </c>
      <c r="CK422" s="416">
        <f>IF(OR($W422="Pipeline",$W422="Dropped"),"-",IF($AC422="-","-",IF(OR($AA422="-",$AA422="n/a"),DAYS360(Y422,AC422,TRUE)/360,DAYS360(AA422,AC422,TRUE)/360)))</f>
        <v>6.2138888888888886</v>
      </c>
      <c r="CL422" s="416">
        <f>IF(OR($W422="Pipeline",$W422="Dropped"),"-",IF($AC422="-","-",DAYS360(X422,AC422,TRUE)/360))</f>
        <v>9.6222222222222218</v>
      </c>
      <c r="CM422" s="437">
        <f>IF(OR($W422="Pipeline",$W422="Dropped"),"-",IF($AC422="-","-",DAYS360(AB422,AC422,TRUE)/360))</f>
        <v>1.75</v>
      </c>
      <c r="CN422" s="344">
        <f>IF(W422="Closed",IF(AC422="-","-",YEAR(AC422)),"-")</f>
        <v>2011</v>
      </c>
      <c r="CO422" s="344" t="str">
        <f>IF(W422="Closed",IF(OR(BE422="S",BE422="MS",BE422="HS"),"S",IF(OR(BE422="U",BE422="MU",BE422="HU"),"U",IF(OR(BE422="NA",BE422="NR",BE422="NV",BE422="?",BE422="#"),"NR","-"))),"-")</f>
        <v>S</v>
      </c>
      <c r="CP422" s="249">
        <v>5</v>
      </c>
      <c r="CQ422" s="414">
        <v>16</v>
      </c>
      <c r="CR422" s="414">
        <v>2</v>
      </c>
      <c r="CS422" s="414">
        <v>3</v>
      </c>
      <c r="CT422" s="414">
        <v>0</v>
      </c>
      <c r="CU422" s="436">
        <v>2</v>
      </c>
      <c r="CV422" s="432" t="str">
        <f>IF(OR(DC422="-",DC422="",DC422="n/a"),"-",HYPERLINK(DC422,"PAD"))</f>
        <v>PAD</v>
      </c>
      <c r="CW422" s="417" t="str">
        <f>IF(OR(DD422="-",DD422="",DD422="n/a"),"-",HYPERLINK(DD422,"ICR"))</f>
        <v>ICR</v>
      </c>
      <c r="CX422" s="438" t="str">
        <f>IF(OR(DE422="-",DE422="",DE422="n/a"),"-",HYPERLINK(DE422,"IEG"))</f>
        <v>IEG</v>
      </c>
      <c r="CY422" s="687" t="str">
        <f>IF(OR(DF422="-",DF422="",DF422="n/a"),"-",HYPERLINK(DF422,"PPAR"))</f>
        <v>-</v>
      </c>
      <c r="CZ422" s="665" t="str">
        <f>IF(OR(DG422="-",DG422="",DG422="n/a"),"-",HYPERLINK(DG422,"PCR"))</f>
        <v>-</v>
      </c>
      <c r="DA422" s="665" t="str">
        <f>IF(OR(DH422="-",DH422="",DH422="n/a"),"-",HYPERLINK(DH422,"PP"))</f>
        <v>PP</v>
      </c>
      <c r="DB422" s="688" t="str">
        <f>IF(OR(DI422="-",DI422="",DI422="n/a"),"-",HYPERLINK(DI422,"TA"))</f>
        <v>-</v>
      </c>
      <c r="DC422" s="897" t="s">
        <v>11723</v>
      </c>
      <c r="DD422" s="897" t="s">
        <v>11724</v>
      </c>
      <c r="DE422" s="897" t="s">
        <v>11725</v>
      </c>
      <c r="DF422" s="897" t="s">
        <v>33</v>
      </c>
      <c r="DG422" s="897" t="s">
        <v>33</v>
      </c>
      <c r="DH422" s="897" t="s">
        <v>11726</v>
      </c>
      <c r="DI422" s="897" t="s">
        <v>33</v>
      </c>
      <c r="DJ422" s="734"/>
      <c r="DK422" s="358"/>
      <c r="DL422" s="358"/>
      <c r="DM422" s="440"/>
      <c r="DN422" s="440"/>
      <c r="DO422" s="440"/>
      <c r="DP422" s="440"/>
      <c r="DQ422" s="440"/>
      <c r="DR422" s="440"/>
      <c r="DS422" s="440"/>
      <c r="DT422" s="440"/>
      <c r="DU422" s="440"/>
      <c r="DV422" s="440"/>
      <c r="DW422" s="440"/>
      <c r="DX422" s="440"/>
      <c r="DY422" s="440"/>
      <c r="DZ422" s="440"/>
      <c r="EA422" s="440"/>
      <c r="EB422" s="440"/>
      <c r="EC422" s="440"/>
      <c r="ED422" s="440"/>
      <c r="EE422" s="440"/>
      <c r="EF422" s="440"/>
      <c r="EG422" s="440"/>
      <c r="EH422" s="440"/>
      <c r="EI422" s="440"/>
      <c r="EJ422" s="440"/>
      <c r="EK422" s="440"/>
      <c r="EL422" s="440"/>
      <c r="EM422" s="440"/>
    </row>
    <row r="423" spans="1:143" s="33" customFormat="1" ht="14.1" customHeight="1" x14ac:dyDescent="0.25">
      <c r="A423" s="702">
        <f>ROW()-1</f>
        <v>422</v>
      </c>
      <c r="B423" s="712" t="s">
        <v>472</v>
      </c>
      <c r="C423" s="711" t="str">
        <f>HYPERLINK(E423,"OP")</f>
        <v>OP</v>
      </c>
      <c r="D423" s="711" t="str">
        <f>HYPERLINK(F423,"Prj")</f>
        <v>Prj</v>
      </c>
      <c r="E423" s="704" t="s">
        <v>6362</v>
      </c>
      <c r="F423" s="415" t="s">
        <v>6363</v>
      </c>
      <c r="G423" s="414" t="s">
        <v>4413</v>
      </c>
      <c r="H423" s="414" t="s">
        <v>33</v>
      </c>
      <c r="I423" s="694" t="s">
        <v>33</v>
      </c>
      <c r="J423" s="686" t="s">
        <v>542</v>
      </c>
      <c r="K423" s="199" t="s">
        <v>33</v>
      </c>
      <c r="L423" s="693" t="s">
        <v>16</v>
      </c>
      <c r="M423" s="734" t="s">
        <v>274</v>
      </c>
      <c r="N423" s="693" t="s">
        <v>18</v>
      </c>
      <c r="O423" s="693" t="s">
        <v>54</v>
      </c>
      <c r="P423" s="1080" t="s">
        <v>1419</v>
      </c>
      <c r="Q423" s="1074" t="s">
        <v>33</v>
      </c>
      <c r="R423" s="698" t="s">
        <v>33</v>
      </c>
      <c r="S423" s="1041" t="s">
        <v>33</v>
      </c>
      <c r="T423" s="908" t="s">
        <v>3157</v>
      </c>
      <c r="U423" s="905" t="s">
        <v>590</v>
      </c>
      <c r="V423" s="905" t="s">
        <v>612</v>
      </c>
      <c r="W423" s="1068" t="s">
        <v>1773</v>
      </c>
      <c r="X423" s="1064">
        <v>37161</v>
      </c>
      <c r="Y423" s="1066">
        <v>37943</v>
      </c>
      <c r="Z423" s="1046">
        <v>2004</v>
      </c>
      <c r="AA423" s="1064">
        <v>38049</v>
      </c>
      <c r="AB423" s="1065">
        <v>39994</v>
      </c>
      <c r="AC423" s="1066">
        <v>39994</v>
      </c>
      <c r="AD423" s="638">
        <v>0</v>
      </c>
      <c r="AE423" s="639">
        <v>30</v>
      </c>
      <c r="AF423" s="744">
        <v>0</v>
      </c>
      <c r="AG423" s="690">
        <v>30</v>
      </c>
      <c r="AH423" s="747">
        <v>28</v>
      </c>
      <c r="AI423" s="744">
        <v>0</v>
      </c>
      <c r="AJ423" s="1099">
        <v>35</v>
      </c>
      <c r="AK423" s="1100">
        <v>38.223618790000003</v>
      </c>
      <c r="AL423" s="646"/>
      <c r="AM423" s="647" t="s">
        <v>2820</v>
      </c>
      <c r="AN423" s="647"/>
      <c r="AO423" s="647"/>
      <c r="AP423" s="647"/>
      <c r="AQ423" s="648"/>
      <c r="AR423" s="779" t="s">
        <v>2634</v>
      </c>
      <c r="AS423" s="781">
        <f>AT423+AU423</f>
        <v>48.1</v>
      </c>
      <c r="AT423" s="649">
        <v>23.1</v>
      </c>
      <c r="AU423" s="650">
        <v>25</v>
      </c>
      <c r="AV423" s="686" t="s">
        <v>2926</v>
      </c>
      <c r="AW423" s="686" t="s">
        <v>1855</v>
      </c>
      <c r="AX423" s="686" t="s">
        <v>2122</v>
      </c>
      <c r="AY423" s="820">
        <v>39989</v>
      </c>
      <c r="AZ423" s="721" t="s">
        <v>26</v>
      </c>
      <c r="BA423" s="721" t="s">
        <v>26</v>
      </c>
      <c r="BB423" s="625" t="s">
        <v>45</v>
      </c>
      <c r="BC423" s="626" t="s">
        <v>45</v>
      </c>
      <c r="BD423" s="633" t="s">
        <v>45</v>
      </c>
      <c r="BE423" s="625" t="s">
        <v>45</v>
      </c>
      <c r="BF423" s="626" t="s">
        <v>45</v>
      </c>
      <c r="BG423" s="633" t="s">
        <v>45</v>
      </c>
      <c r="BH423" s="905" t="s">
        <v>4485</v>
      </c>
      <c r="BI423" s="903" t="s">
        <v>10472</v>
      </c>
      <c r="BJ423" s="905" t="s">
        <v>1371</v>
      </c>
      <c r="BK423" s="903" t="s">
        <v>13870</v>
      </c>
      <c r="BL423" s="905" t="s">
        <v>0</v>
      </c>
      <c r="BM423" s="903" t="s">
        <v>0</v>
      </c>
      <c r="BN423" s="905" t="s">
        <v>0</v>
      </c>
      <c r="BO423" s="903" t="s">
        <v>0</v>
      </c>
      <c r="BP423" s="905" t="s">
        <v>0</v>
      </c>
      <c r="BQ423" s="903" t="s">
        <v>0</v>
      </c>
      <c r="BR423" s="909">
        <v>27</v>
      </c>
      <c r="BS423" s="903" t="s">
        <v>4490</v>
      </c>
      <c r="BT423" s="909">
        <v>29</v>
      </c>
      <c r="BU423" s="903" t="s">
        <v>4497</v>
      </c>
      <c r="BV423" s="909">
        <v>25</v>
      </c>
      <c r="BW423" s="903" t="s">
        <v>4489</v>
      </c>
      <c r="BX423" s="909">
        <v>66</v>
      </c>
      <c r="BY423" s="903" t="s">
        <v>4532</v>
      </c>
      <c r="BZ423" s="905" t="s">
        <v>0</v>
      </c>
      <c r="CA423" s="903" t="s">
        <v>4492</v>
      </c>
      <c r="CB423" s="340">
        <v>50</v>
      </c>
      <c r="CC423" s="249">
        <f>IF(ISBLANK(AL423),0,1)</f>
        <v>0</v>
      </c>
      <c r="CD423" s="414">
        <f>IF(ISBLANK(AM423),0,1)</f>
        <v>1</v>
      </c>
      <c r="CE423" s="414">
        <f>IF(ISBLANK(AN423),0,1)</f>
        <v>0</v>
      </c>
      <c r="CF423" s="414">
        <f>IF(ISBLANK(AO423),0,1)</f>
        <v>0</v>
      </c>
      <c r="CG423" s="414">
        <f>IF(ISBLANK(AP423),0,1)</f>
        <v>0</v>
      </c>
      <c r="CH423" s="436">
        <f>IF(ISBLANK(AQ423),0,1)</f>
        <v>0</v>
      </c>
      <c r="CI423" s="435">
        <f>IF($W423="Dropped","-",DAYS360(X423,Y423,TRUE)/360)</f>
        <v>2.1416666666666666</v>
      </c>
      <c r="CJ423" s="416">
        <f>IF(OR($W423="Pipeline",$W423="Dropped"),"-",IF(OR($AA423="-",$AA423="n/a"),"-",DAYS360(Y423,AA423,TRUE)/360))</f>
        <v>0.29166666666666669</v>
      </c>
      <c r="CK423" s="416">
        <f>IF(OR($W423="Pipeline",$W423="Dropped"),"-",IF($AC423="-","-",IF(OR($AA423="-",$AA423="n/a"),DAYS360(Y423,AC423,TRUE)/360,DAYS360(AA423,AC423,TRUE)/360)))</f>
        <v>5.3250000000000002</v>
      </c>
      <c r="CL423" s="416">
        <f>IF(OR($W423="Pipeline",$W423="Dropped"),"-",IF($AC423="-","-",DAYS360(X423,AC423,TRUE)/360))</f>
        <v>7.7583333333333337</v>
      </c>
      <c r="CM423" s="437">
        <f>IF(OR($W423="Pipeline",$W423="Dropped"),"-",IF($AC423="-","-",DAYS360(AB423,AC423,TRUE)/360))</f>
        <v>0</v>
      </c>
      <c r="CN423" s="344">
        <f>IF(W423="Closed",IF(AC423="-","-",YEAR(AC423)),"-")</f>
        <v>2009</v>
      </c>
      <c r="CO423" s="344" t="str">
        <f>IF(W423="Closed",IF(OR(BE423="S",BE423="MS",BE423="HS"),"S",IF(OR(BE423="U",BE423="MU",BE423="HU"),"U",IF(OR(BE423="NA",BE423="NR",BE423="NV",BE423="?",BE423="#"),"NR","-"))),"-")</f>
        <v>U</v>
      </c>
      <c r="CP423" s="249">
        <v>0</v>
      </c>
      <c r="CQ423" s="414">
        <v>2</v>
      </c>
      <c r="CR423" s="414">
        <v>0</v>
      </c>
      <c r="CS423" s="414">
        <v>1</v>
      </c>
      <c r="CT423" s="414">
        <v>0</v>
      </c>
      <c r="CU423" s="436">
        <v>0</v>
      </c>
      <c r="CV423" s="432" t="str">
        <f>IF(OR(DC423="-",DC423="",DC423="n/a"),"-",HYPERLINK(DC423,"PAD"))</f>
        <v>PAD</v>
      </c>
      <c r="CW423" s="417" t="str">
        <f>IF(OR(DD423="-",DD423="",DD423="n/a"),"-",HYPERLINK(DD423,"ICR"))</f>
        <v>-</v>
      </c>
      <c r="CX423" s="438" t="str">
        <f>IF(OR(DE423="-",DE423="",DE423="n/a"),"-",HYPERLINK(DE423,"IEG"))</f>
        <v>IEG</v>
      </c>
      <c r="CY423" s="687" t="str">
        <f>IF(OR(DF423="-",DF423="",DF423="n/a"),"-",HYPERLINK(DF423,"PPAR"))</f>
        <v>-</v>
      </c>
      <c r="CZ423" s="665" t="str">
        <f>IF(OR(DG423="-",DG423="",DG423="n/a"),"-",HYPERLINK(DG423,"PCR"))</f>
        <v>-</v>
      </c>
      <c r="DA423" s="665" t="str">
        <f>IF(OR(DH423="-",DH423="",DH423="n/a"),"-",HYPERLINK(DH423,"PP"))</f>
        <v>PP</v>
      </c>
      <c r="DB423" s="688" t="str">
        <f>IF(OR(DI423="-",DI423="",DI423="n/a"),"-",HYPERLINK(DI423,"TA"))</f>
        <v>-</v>
      </c>
      <c r="DC423" s="897" t="s">
        <v>11727</v>
      </c>
      <c r="DD423" s="897" t="s">
        <v>33</v>
      </c>
      <c r="DE423" s="897" t="s">
        <v>11728</v>
      </c>
      <c r="DF423" s="897" t="s">
        <v>33</v>
      </c>
      <c r="DG423" s="897" t="s">
        <v>33</v>
      </c>
      <c r="DH423" s="897" t="s">
        <v>11729</v>
      </c>
      <c r="DI423" s="897" t="s">
        <v>33</v>
      </c>
      <c r="DJ423" s="734"/>
      <c r="DK423" s="358"/>
      <c r="DL423" s="358"/>
      <c r="DM423" s="440"/>
      <c r="DN423" s="440"/>
      <c r="DO423" s="440"/>
      <c r="DP423" s="440"/>
      <c r="DQ423" s="440"/>
      <c r="DR423" s="440"/>
      <c r="DS423" s="440"/>
      <c r="DT423" s="440"/>
      <c r="DU423" s="440"/>
      <c r="DV423" s="440"/>
      <c r="DW423" s="440"/>
      <c r="DX423" s="440"/>
      <c r="DY423" s="440"/>
      <c r="DZ423" s="440"/>
      <c r="EA423" s="440"/>
      <c r="EB423" s="440"/>
      <c r="EC423" s="440"/>
      <c r="ED423" s="440"/>
      <c r="EE423" s="440"/>
      <c r="EF423" s="440"/>
      <c r="EG423" s="440"/>
      <c r="EH423" s="440"/>
      <c r="EI423" s="440"/>
      <c r="EJ423" s="440"/>
      <c r="EK423" s="440"/>
      <c r="EL423" s="440"/>
      <c r="EM423" s="440"/>
    </row>
    <row r="424" spans="1:143" s="33" customFormat="1" ht="14.1" customHeight="1" x14ac:dyDescent="0.25">
      <c r="A424" s="702">
        <f>ROW()-1</f>
        <v>423</v>
      </c>
      <c r="B424" s="717" t="s">
        <v>764</v>
      </c>
      <c r="C424" s="711" t="str">
        <f>HYPERLINK(E424,"OP")</f>
        <v>OP</v>
      </c>
      <c r="D424" s="711" t="str">
        <f>HYPERLINK(F424,"Prj")</f>
        <v>Prj</v>
      </c>
      <c r="E424" s="704" t="s">
        <v>6364</v>
      </c>
      <c r="F424" s="415" t="s">
        <v>6365</v>
      </c>
      <c r="G424" s="414" t="s">
        <v>33</v>
      </c>
      <c r="H424" s="414" t="s">
        <v>33</v>
      </c>
      <c r="I424" s="694" t="s">
        <v>33</v>
      </c>
      <c r="J424" s="686" t="s">
        <v>765</v>
      </c>
      <c r="K424" s="199" t="s">
        <v>33</v>
      </c>
      <c r="L424" s="693" t="s">
        <v>153</v>
      </c>
      <c r="M424" s="696" t="s">
        <v>161</v>
      </c>
      <c r="N424" s="732" t="s">
        <v>18</v>
      </c>
      <c r="O424" s="732" t="s">
        <v>71</v>
      </c>
      <c r="P424" s="1080" t="s">
        <v>1763</v>
      </c>
      <c r="Q424" s="1074" t="s">
        <v>33</v>
      </c>
      <c r="R424" s="698" t="s">
        <v>33</v>
      </c>
      <c r="S424" s="907" t="s">
        <v>3725</v>
      </c>
      <c r="T424" s="908" t="s">
        <v>3637</v>
      </c>
      <c r="U424" s="905" t="s">
        <v>13822</v>
      </c>
      <c r="V424" s="905" t="s">
        <v>10388</v>
      </c>
      <c r="W424" s="1068" t="s">
        <v>1773</v>
      </c>
      <c r="X424" s="1064">
        <v>37406</v>
      </c>
      <c r="Y424" s="1066">
        <v>38006</v>
      </c>
      <c r="Z424" s="1046">
        <v>2004</v>
      </c>
      <c r="AA424" s="1064">
        <v>38191</v>
      </c>
      <c r="AB424" s="1065">
        <v>39782</v>
      </c>
      <c r="AC424" s="1066">
        <v>40147</v>
      </c>
      <c r="AD424" s="638">
        <v>0</v>
      </c>
      <c r="AE424" s="639">
        <v>19</v>
      </c>
      <c r="AF424" s="744">
        <v>0</v>
      </c>
      <c r="AG424" s="690">
        <v>19</v>
      </c>
      <c r="AH424" s="747">
        <v>2.7</v>
      </c>
      <c r="AI424" s="744">
        <v>0</v>
      </c>
      <c r="AJ424" s="1099">
        <v>18.670923899999998</v>
      </c>
      <c r="AK424" s="1100">
        <v>19.764766600000002</v>
      </c>
      <c r="AL424" s="646">
        <v>33</v>
      </c>
      <c r="AM424" s="647"/>
      <c r="AN424" s="647"/>
      <c r="AO424" s="647"/>
      <c r="AP424" s="647"/>
      <c r="AQ424" s="648"/>
      <c r="AR424" s="779" t="s">
        <v>3498</v>
      </c>
      <c r="AS424" s="781">
        <f>AT424+AU424</f>
        <v>6.4</v>
      </c>
      <c r="AT424" s="649">
        <v>6.4</v>
      </c>
      <c r="AU424" s="650">
        <v>0</v>
      </c>
      <c r="AV424" s="686" t="s">
        <v>3499</v>
      </c>
      <c r="AW424" s="686" t="s">
        <v>2021</v>
      </c>
      <c r="AX424" s="686" t="s">
        <v>1901</v>
      </c>
      <c r="AY424" s="819">
        <v>39990</v>
      </c>
      <c r="AZ424" s="721" t="s">
        <v>26</v>
      </c>
      <c r="BA424" s="721" t="s">
        <v>26</v>
      </c>
      <c r="BB424" s="625" t="s">
        <v>26</v>
      </c>
      <c r="BC424" s="626" t="s">
        <v>26</v>
      </c>
      <c r="BD424" s="633" t="s">
        <v>26</v>
      </c>
      <c r="BE424" s="625" t="s">
        <v>22</v>
      </c>
      <c r="BF424" s="626" t="s">
        <v>22</v>
      </c>
      <c r="BG424" s="633" t="s">
        <v>26</v>
      </c>
      <c r="BH424" s="905" t="s">
        <v>4515</v>
      </c>
      <c r="BI424" s="903" t="s">
        <v>4704</v>
      </c>
      <c r="BJ424" s="905" t="s">
        <v>4503</v>
      </c>
      <c r="BK424" s="903" t="s">
        <v>4703</v>
      </c>
      <c r="BL424" s="905" t="s">
        <v>4485</v>
      </c>
      <c r="BM424" s="903" t="s">
        <v>10472</v>
      </c>
      <c r="BN424" s="905" t="s">
        <v>13078</v>
      </c>
      <c r="BO424" s="903" t="s">
        <v>13872</v>
      </c>
      <c r="BP424" s="905" t="s">
        <v>13077</v>
      </c>
      <c r="BQ424" s="903" t="s">
        <v>9680</v>
      </c>
      <c r="BR424" s="909">
        <v>66</v>
      </c>
      <c r="BS424" s="903" t="s">
        <v>4532</v>
      </c>
      <c r="BT424" s="909">
        <v>65</v>
      </c>
      <c r="BU424" s="903" t="s">
        <v>4509</v>
      </c>
      <c r="BV424" s="905" t="s">
        <v>0</v>
      </c>
      <c r="BW424" s="903" t="s">
        <v>4492</v>
      </c>
      <c r="BX424" s="905" t="s">
        <v>0</v>
      </c>
      <c r="BY424" s="903" t="s">
        <v>4492</v>
      </c>
      <c r="BZ424" s="905" t="s">
        <v>0</v>
      </c>
      <c r="CA424" s="903" t="s">
        <v>4492</v>
      </c>
      <c r="CB424" s="340">
        <v>50</v>
      </c>
      <c r="CC424" s="249">
        <f>IF(ISBLANK(AL424),0,1)</f>
        <v>1</v>
      </c>
      <c r="CD424" s="414">
        <f>IF(ISBLANK(AM424),0,1)</f>
        <v>0</v>
      </c>
      <c r="CE424" s="414">
        <f>IF(ISBLANK(AN424),0,1)</f>
        <v>0</v>
      </c>
      <c r="CF424" s="414">
        <f>IF(ISBLANK(AO424),0,1)</f>
        <v>0</v>
      </c>
      <c r="CG424" s="414">
        <f>IF(ISBLANK(AP424),0,1)</f>
        <v>0</v>
      </c>
      <c r="CH424" s="436">
        <f>IF(ISBLANK(AQ424),0,1)</f>
        <v>0</v>
      </c>
      <c r="CI424" s="435">
        <f>IF($W424="Dropped","-",DAYS360(X424,Y424,TRUE)/360)</f>
        <v>1.6388888888888888</v>
      </c>
      <c r="CJ424" s="416">
        <f>IF(OR($W424="Pipeline",$W424="Dropped"),"-",IF(OR($AA424="-",$AA424="n/a"),"-",DAYS360(Y424,AA424,TRUE)/360))</f>
        <v>0.5083333333333333</v>
      </c>
      <c r="CK424" s="416">
        <f>IF(OR($W424="Pipeline",$W424="Dropped"),"-",IF($AC424="-","-",IF(OR($AA424="-",$AA424="n/a"),DAYS360(Y424,AC424,TRUE)/360,DAYS360(AA424,AC424,TRUE)/360)))</f>
        <v>5.3527777777777779</v>
      </c>
      <c r="CL424" s="416">
        <f>IF(OR($W424="Pipeline",$W424="Dropped"),"-",IF($AC424="-","-",DAYS360(X424,AC424,TRUE)/360))</f>
        <v>7.5</v>
      </c>
      <c r="CM424" s="437">
        <f>IF(OR($W424="Pipeline",$W424="Dropped"),"-",IF($AC424="-","-",DAYS360(AB424,AC424,TRUE)/360))</f>
        <v>1</v>
      </c>
      <c r="CN424" s="344">
        <f>IF(W424="Closed",IF(AC424="-","-",YEAR(AC424)),"-")</f>
        <v>2009</v>
      </c>
      <c r="CO424" s="344" t="str">
        <f>IF(W424="Closed",IF(OR(BE424="S",BE424="MS",BE424="HS"),"S",IF(OR(BE424="U",BE424="MU",BE424="HU"),"U",IF(OR(BE424="NA",BE424="NR",BE424="NV",BE424="?",BE424="#"),"NR","-"))),"-")</f>
        <v>S</v>
      </c>
      <c r="CP424" s="249">
        <v>4</v>
      </c>
      <c r="CQ424" s="414">
        <v>2</v>
      </c>
      <c r="CR424" s="414">
        <v>3</v>
      </c>
      <c r="CS424" s="414">
        <v>0</v>
      </c>
      <c r="CT424" s="414">
        <v>0</v>
      </c>
      <c r="CU424" s="436">
        <v>0</v>
      </c>
      <c r="CV424" s="432" t="str">
        <f>IF(OR(DC424="-",DC424="",DC424="n/a"),"-",HYPERLINK(DC424,"PAD"))</f>
        <v>PAD</v>
      </c>
      <c r="CW424" s="417" t="str">
        <f>IF(OR(DD424="-",DD424="",DD424="n/a"),"-",HYPERLINK(DD424,"ICR"))</f>
        <v>ICR</v>
      </c>
      <c r="CX424" s="438" t="str">
        <f>IF(OR(DE424="-",DE424="",DE424="n/a"),"-",HYPERLINK(DE424,"IEG"))</f>
        <v>IEG</v>
      </c>
      <c r="CY424" s="687" t="str">
        <f>IF(OR(DF424="-",DF424="",DF424="n/a"),"-",HYPERLINK(DF424,"PPAR"))</f>
        <v>-</v>
      </c>
      <c r="CZ424" s="665" t="str">
        <f>IF(OR(DG424="-",DG424="",DG424="n/a"),"-",HYPERLINK(DG424,"PCR"))</f>
        <v>-</v>
      </c>
      <c r="DA424" s="665" t="str">
        <f>IF(OR(DH424="-",DH424="",DH424="n/a"),"-",HYPERLINK(DH424,"PP"))</f>
        <v>PP</v>
      </c>
      <c r="DB424" s="688" t="str">
        <f>IF(OR(DI424="-",DI424="",DI424="n/a"),"-",HYPERLINK(DI424,"TA"))</f>
        <v>-</v>
      </c>
      <c r="DC424" s="897" t="s">
        <v>11730</v>
      </c>
      <c r="DD424" s="897" t="s">
        <v>11731</v>
      </c>
      <c r="DE424" s="897" t="s">
        <v>11732</v>
      </c>
      <c r="DF424" s="897" t="s">
        <v>33</v>
      </c>
      <c r="DG424" s="897" t="s">
        <v>33</v>
      </c>
      <c r="DH424" s="897" t="s">
        <v>11733</v>
      </c>
      <c r="DI424" s="897" t="s">
        <v>33</v>
      </c>
      <c r="DJ424" s="734"/>
      <c r="DK424" s="358"/>
      <c r="DL424" s="358"/>
      <c r="DM424" s="440"/>
      <c r="DN424" s="440"/>
      <c r="DO424" s="440"/>
      <c r="DP424" s="440"/>
      <c r="DQ424" s="440"/>
      <c r="DR424" s="440"/>
      <c r="DS424" s="440"/>
      <c r="DT424" s="440"/>
      <c r="DU424" s="440"/>
      <c r="DV424" s="440"/>
      <c r="DW424" s="440"/>
      <c r="DX424" s="440"/>
      <c r="DY424" s="440"/>
      <c r="DZ424" s="440"/>
      <c r="EA424" s="440"/>
      <c r="EB424" s="440"/>
      <c r="EC424" s="440"/>
      <c r="ED424" s="440"/>
      <c r="EE424" s="440"/>
      <c r="EF424" s="440"/>
      <c r="EG424" s="440"/>
      <c r="EH424" s="440"/>
      <c r="EI424" s="440"/>
      <c r="EJ424" s="440"/>
      <c r="EK424" s="440"/>
      <c r="EL424" s="440"/>
      <c r="EM424" s="440"/>
    </row>
    <row r="425" spans="1:143" s="33" customFormat="1" ht="14.1" customHeight="1" x14ac:dyDescent="0.25">
      <c r="A425" s="703">
        <f>ROW()-1</f>
        <v>424</v>
      </c>
      <c r="B425" s="710" t="s">
        <v>5129</v>
      </c>
      <c r="C425" s="711" t="str">
        <f>HYPERLINK(E425,"OP")</f>
        <v>OP</v>
      </c>
      <c r="D425" s="711" t="str">
        <f>HYPERLINK(F425,"Prj")</f>
        <v>Prj</v>
      </c>
      <c r="E425" s="663" t="s">
        <v>7276</v>
      </c>
      <c r="F425" s="422" t="s">
        <v>5914</v>
      </c>
      <c r="G425" s="414" t="s">
        <v>33</v>
      </c>
      <c r="H425" s="414" t="s">
        <v>33</v>
      </c>
      <c r="I425" s="694" t="s">
        <v>33</v>
      </c>
      <c r="J425" s="697" t="s">
        <v>5130</v>
      </c>
      <c r="K425" s="727" t="s">
        <v>33</v>
      </c>
      <c r="L425" s="736" t="s">
        <v>193</v>
      </c>
      <c r="M425" s="697" t="s">
        <v>215</v>
      </c>
      <c r="N425" s="736" t="s">
        <v>18</v>
      </c>
      <c r="O425" s="736" t="s">
        <v>30</v>
      </c>
      <c r="P425" s="1080" t="s">
        <v>1419</v>
      </c>
      <c r="Q425" s="1074" t="s">
        <v>33</v>
      </c>
      <c r="R425" s="698" t="s">
        <v>33</v>
      </c>
      <c r="S425" s="907" t="s">
        <v>3586</v>
      </c>
      <c r="T425" s="908" t="s">
        <v>3685</v>
      </c>
      <c r="U425" s="905" t="s">
        <v>583</v>
      </c>
      <c r="V425" s="905" t="s">
        <v>612</v>
      </c>
      <c r="W425" s="1068" t="s">
        <v>1773</v>
      </c>
      <c r="X425" s="1064">
        <v>37554</v>
      </c>
      <c r="Y425" s="1066">
        <v>38169</v>
      </c>
      <c r="Z425" s="1046">
        <v>2005</v>
      </c>
      <c r="AA425" s="1064">
        <v>38742</v>
      </c>
      <c r="AB425" s="1065">
        <v>40451</v>
      </c>
      <c r="AC425" s="1066">
        <v>40908</v>
      </c>
      <c r="AD425" s="1049">
        <v>30</v>
      </c>
      <c r="AE425" s="746">
        <v>0</v>
      </c>
      <c r="AF425" s="744">
        <v>0</v>
      </c>
      <c r="AG425" s="690">
        <v>30</v>
      </c>
      <c r="AH425" s="747">
        <v>7.5</v>
      </c>
      <c r="AI425" s="744">
        <v>0</v>
      </c>
      <c r="AJ425" s="1101">
        <v>13.5</v>
      </c>
      <c r="AK425" s="1102">
        <v>13.5</v>
      </c>
      <c r="AL425" s="1085">
        <v>33</v>
      </c>
      <c r="AM425" s="632">
        <v>4</v>
      </c>
      <c r="AN425" s="632">
        <v>9</v>
      </c>
      <c r="AO425" s="632"/>
      <c r="AP425" s="632"/>
      <c r="AQ425" s="757"/>
      <c r="AR425" s="783" t="s">
        <v>5766</v>
      </c>
      <c r="AS425" s="784">
        <f>AT425+AU425</f>
        <v>3.38</v>
      </c>
      <c r="AT425" s="784">
        <v>3.38</v>
      </c>
      <c r="AU425" s="785">
        <v>0</v>
      </c>
      <c r="AV425" s="806" t="s">
        <v>5767</v>
      </c>
      <c r="AW425" s="697" t="s">
        <v>5131</v>
      </c>
      <c r="AX425" s="697" t="s">
        <v>33</v>
      </c>
      <c r="AY425" s="823">
        <v>41045</v>
      </c>
      <c r="AZ425" s="736" t="s">
        <v>45</v>
      </c>
      <c r="BA425" s="736" t="s">
        <v>22</v>
      </c>
      <c r="BB425" s="840" t="s">
        <v>45</v>
      </c>
      <c r="BC425" s="841" t="s">
        <v>45</v>
      </c>
      <c r="BD425" s="842" t="s">
        <v>22</v>
      </c>
      <c r="BE425" s="840" t="s">
        <v>45</v>
      </c>
      <c r="BF425" s="841" t="s">
        <v>45</v>
      </c>
      <c r="BG425" s="842" t="s">
        <v>22</v>
      </c>
      <c r="BH425" s="905" t="s">
        <v>4487</v>
      </c>
      <c r="BI425" s="903" t="s">
        <v>4683</v>
      </c>
      <c r="BJ425" s="905" t="s">
        <v>0</v>
      </c>
      <c r="BK425" s="903" t="s">
        <v>0</v>
      </c>
      <c r="BL425" s="905" t="s">
        <v>0</v>
      </c>
      <c r="BM425" s="903" t="s">
        <v>0</v>
      </c>
      <c r="BN425" s="905" t="s">
        <v>0</v>
      </c>
      <c r="BO425" s="903" t="s">
        <v>0</v>
      </c>
      <c r="BP425" s="905" t="s">
        <v>0</v>
      </c>
      <c r="BQ425" s="903" t="s">
        <v>0</v>
      </c>
      <c r="BR425" s="909">
        <v>30</v>
      </c>
      <c r="BS425" s="903" t="s">
        <v>4501</v>
      </c>
      <c r="BT425" s="909">
        <v>32</v>
      </c>
      <c r="BU425" s="903" t="s">
        <v>4555</v>
      </c>
      <c r="BV425" s="909">
        <v>31</v>
      </c>
      <c r="BW425" s="903" t="s">
        <v>4579</v>
      </c>
      <c r="BX425" s="909">
        <v>33</v>
      </c>
      <c r="BY425" s="903" t="s">
        <v>4498</v>
      </c>
      <c r="BZ425" s="905" t="s">
        <v>0</v>
      </c>
      <c r="CA425" s="903" t="s">
        <v>4492</v>
      </c>
      <c r="CB425" s="340">
        <v>10</v>
      </c>
      <c r="CC425" s="249">
        <f>IF(ISBLANK(AL425),0,1)</f>
        <v>1</v>
      </c>
      <c r="CD425" s="414">
        <f>IF(ISBLANK(AM425),0,1)</f>
        <v>1</v>
      </c>
      <c r="CE425" s="414">
        <f>IF(ISBLANK(AN425),0,1)</f>
        <v>1</v>
      </c>
      <c r="CF425" s="414">
        <f>IF(ISBLANK(AO425),0,1)</f>
        <v>0</v>
      </c>
      <c r="CG425" s="414">
        <f>IF(ISBLANK(AP425),0,1)</f>
        <v>0</v>
      </c>
      <c r="CH425" s="436">
        <f>IF(ISBLANK(AQ425),0,1)</f>
        <v>0</v>
      </c>
      <c r="CI425" s="435">
        <f>IF($W425="Dropped","-",DAYS360(X425,Y425,TRUE)/360)</f>
        <v>1.6833333333333333</v>
      </c>
      <c r="CJ425" s="416">
        <f>IF(OR($W425="Pipeline",$W425="Dropped"),"-",IF(OR($AA425="-",$AA425="n/a"),"-",DAYS360(Y425,AA425,TRUE)/360))</f>
        <v>1.5666666666666667</v>
      </c>
      <c r="CK425" s="416">
        <f>IF(OR($W425="Pipeline",$W425="Dropped"),"-",IF($AC425="-","-",IF(OR($AA425="-",$AA425="n/a"),DAYS360(Y425,AC425,TRUE)/360,DAYS360(AA425,AC425,TRUE)/360)))</f>
        <v>5.9305555555555554</v>
      </c>
      <c r="CL425" s="416">
        <f>IF(OR($W425="Pipeline",$W425="Dropped"),"-",IF($AC425="-","-",DAYS360(X425,AC425,TRUE)/360))</f>
        <v>9.1805555555555554</v>
      </c>
      <c r="CM425" s="437">
        <f>IF(OR($W425="Pipeline",$W425="Dropped"),"-",IF($AC425="-","-",DAYS360(AB425,AC425,TRUE)/360))</f>
        <v>1.25</v>
      </c>
      <c r="CN425" s="344">
        <f>IF(W425="Closed",IF(AC425="-","-",YEAR(AC425)),"-")</f>
        <v>2011</v>
      </c>
      <c r="CO425" s="344" t="str">
        <f>IF(W425="Closed",IF(OR(BE425="S",BE425="MS",BE425="HS"),"S",IF(OR(BE425="U",BE425="MU",BE425="HU"),"U",IF(OR(BE425="NA",BE425="NR",BE425="NV",BE425="?",BE425="#"),"NR","-"))),"-")</f>
        <v>U</v>
      </c>
      <c r="CP425" s="249">
        <v>7</v>
      </c>
      <c r="CQ425" s="414">
        <v>0</v>
      </c>
      <c r="CR425" s="414">
        <v>2</v>
      </c>
      <c r="CS425" s="414">
        <v>3</v>
      </c>
      <c r="CT425" s="414">
        <v>0</v>
      </c>
      <c r="CU425" s="436">
        <v>0</v>
      </c>
      <c r="CV425" s="432" t="str">
        <f>IF(OR(DC425="-",DC425="",DC425="n/a"),"-",HYPERLINK(DC425,"PAD"))</f>
        <v>PAD</v>
      </c>
      <c r="CW425" s="417" t="str">
        <f>IF(OR(DD425="-",DD425="",DD425="n/a"),"-",HYPERLINK(DD425,"ICR"))</f>
        <v>ICR</v>
      </c>
      <c r="CX425" s="438" t="str">
        <f>IF(OR(DE425="-",DE425="",DE425="n/a"),"-",HYPERLINK(DE425,"IEG"))</f>
        <v>IEG</v>
      </c>
      <c r="CY425" s="687" t="str">
        <f>IF(OR(DF425="-",DF425="",DF425="n/a"),"-",HYPERLINK(DF425,"PPAR"))</f>
        <v>-</v>
      </c>
      <c r="CZ425" s="665" t="str">
        <f>IF(OR(DG425="-",DG425="",DG425="n/a"),"-",HYPERLINK(DG425,"PCR"))</f>
        <v>-</v>
      </c>
      <c r="DA425" s="665" t="str">
        <f>IF(OR(DH425="-",DH425="",DH425="n/a"),"-",HYPERLINK(DH425,"PP"))</f>
        <v>PP</v>
      </c>
      <c r="DB425" s="688" t="str">
        <f>IF(OR(DI425="-",DI425="",DI425="n/a"),"-",HYPERLINK(DI425,"TA"))</f>
        <v>-</v>
      </c>
      <c r="DC425" s="897" t="s">
        <v>11734</v>
      </c>
      <c r="DD425" s="897" t="s">
        <v>11735</v>
      </c>
      <c r="DE425" s="897" t="s">
        <v>11736</v>
      </c>
      <c r="DF425" s="897" t="s">
        <v>33</v>
      </c>
      <c r="DG425" s="897" t="s">
        <v>33</v>
      </c>
      <c r="DH425" s="897" t="s">
        <v>11737</v>
      </c>
      <c r="DI425" s="897" t="s">
        <v>33</v>
      </c>
      <c r="DJ425" s="734"/>
      <c r="DK425" s="358"/>
      <c r="DL425" s="358"/>
      <c r="DM425" s="440"/>
      <c r="DN425" s="440"/>
      <c r="DO425" s="440"/>
      <c r="DP425" s="440"/>
      <c r="DQ425" s="440"/>
      <c r="DR425" s="440"/>
      <c r="DS425" s="440"/>
      <c r="DT425" s="440"/>
      <c r="DU425" s="440"/>
      <c r="DV425" s="440"/>
      <c r="DW425" s="440"/>
      <c r="DX425" s="440"/>
      <c r="DY425" s="440"/>
      <c r="DZ425" s="440"/>
      <c r="EA425" s="440"/>
      <c r="EB425" s="440"/>
      <c r="EC425" s="440"/>
      <c r="ED425" s="440"/>
      <c r="EE425" s="440"/>
      <c r="EF425" s="440"/>
      <c r="EG425" s="440"/>
      <c r="EH425" s="440"/>
      <c r="EI425" s="440"/>
      <c r="EJ425" s="440"/>
      <c r="EK425" s="440"/>
      <c r="EL425" s="440"/>
      <c r="EM425" s="440"/>
    </row>
    <row r="426" spans="1:143" s="33" customFormat="1" ht="14.1" customHeight="1" x14ac:dyDescent="0.25">
      <c r="A426" s="702">
        <f>ROW()-1</f>
        <v>425</v>
      </c>
      <c r="B426" s="710" t="s">
        <v>5132</v>
      </c>
      <c r="C426" s="711" t="str">
        <f>HYPERLINK(E426,"OP")</f>
        <v>OP</v>
      </c>
      <c r="D426" s="711" t="str">
        <f>HYPERLINK(F426,"Prj")</f>
        <v>Prj</v>
      </c>
      <c r="E426" s="663" t="s">
        <v>7277</v>
      </c>
      <c r="F426" s="422" t="s">
        <v>5915</v>
      </c>
      <c r="G426" s="414" t="s">
        <v>33</v>
      </c>
      <c r="H426" s="414" t="s">
        <v>33</v>
      </c>
      <c r="I426" s="694" t="s">
        <v>33</v>
      </c>
      <c r="J426" s="697" t="s">
        <v>5133</v>
      </c>
      <c r="K426" s="727" t="s">
        <v>33</v>
      </c>
      <c r="L426" s="736" t="s">
        <v>193</v>
      </c>
      <c r="M426" s="697" t="s">
        <v>872</v>
      </c>
      <c r="N426" s="736" t="s">
        <v>18</v>
      </c>
      <c r="O426" s="736" t="s">
        <v>54</v>
      </c>
      <c r="P426" s="1080" t="s">
        <v>1419</v>
      </c>
      <c r="Q426" s="1074" t="s">
        <v>33</v>
      </c>
      <c r="R426" s="698" t="s">
        <v>33</v>
      </c>
      <c r="S426" s="1041" t="s">
        <v>33</v>
      </c>
      <c r="T426" s="908" t="s">
        <v>5134</v>
      </c>
      <c r="U426" s="905" t="s">
        <v>588</v>
      </c>
      <c r="V426" s="905" t="s">
        <v>612</v>
      </c>
      <c r="W426" s="1068" t="s">
        <v>1773</v>
      </c>
      <c r="X426" s="1064">
        <v>37294</v>
      </c>
      <c r="Y426" s="1066">
        <v>37607</v>
      </c>
      <c r="Z426" s="1046">
        <v>2003</v>
      </c>
      <c r="AA426" s="1064">
        <v>37764</v>
      </c>
      <c r="AB426" s="1065">
        <v>38910</v>
      </c>
      <c r="AC426" s="1066">
        <v>39275</v>
      </c>
      <c r="AD426" s="1049">
        <v>0</v>
      </c>
      <c r="AE426" s="746">
        <v>4.76</v>
      </c>
      <c r="AF426" s="744">
        <v>0</v>
      </c>
      <c r="AG426" s="690">
        <v>4.76</v>
      </c>
      <c r="AH426" s="747">
        <v>0.52900000000000003</v>
      </c>
      <c r="AI426" s="744">
        <v>0</v>
      </c>
      <c r="AJ426" s="1101">
        <v>4.76</v>
      </c>
      <c r="AK426" s="1102">
        <v>4.2193507400000003</v>
      </c>
      <c r="AL426" s="1085"/>
      <c r="AM426" s="632" t="s">
        <v>5745</v>
      </c>
      <c r="AN426" s="632"/>
      <c r="AO426" s="632"/>
      <c r="AP426" s="632"/>
      <c r="AQ426" s="757"/>
      <c r="AR426" s="783" t="s">
        <v>5768</v>
      </c>
      <c r="AS426" s="784">
        <f>AT426+AU426</f>
        <v>1.89</v>
      </c>
      <c r="AT426" s="784">
        <v>1.89</v>
      </c>
      <c r="AU426" s="785">
        <v>0</v>
      </c>
      <c r="AV426" s="806" t="s">
        <v>5769</v>
      </c>
      <c r="AW426" s="697" t="s">
        <v>5746</v>
      </c>
      <c r="AX426" s="697" t="s">
        <v>5747</v>
      </c>
      <c r="AY426" s="823">
        <v>39323</v>
      </c>
      <c r="AZ426" s="736" t="s">
        <v>26</v>
      </c>
      <c r="BA426" s="736" t="s">
        <v>26</v>
      </c>
      <c r="BB426" s="840" t="s">
        <v>26</v>
      </c>
      <c r="BC426" s="841" t="s">
        <v>26</v>
      </c>
      <c r="BD426" s="842" t="s">
        <v>22</v>
      </c>
      <c r="BE426" s="840" t="s">
        <v>26</v>
      </c>
      <c r="BF426" s="841" t="s">
        <v>26</v>
      </c>
      <c r="BG426" s="842" t="s">
        <v>22</v>
      </c>
      <c r="BH426" s="905" t="s">
        <v>4485</v>
      </c>
      <c r="BI426" s="903" t="s">
        <v>10472</v>
      </c>
      <c r="BJ426" s="905" t="s">
        <v>0</v>
      </c>
      <c r="BK426" s="903" t="s">
        <v>0</v>
      </c>
      <c r="BL426" s="905" t="s">
        <v>0</v>
      </c>
      <c r="BM426" s="903" t="s">
        <v>0</v>
      </c>
      <c r="BN426" s="905" t="s">
        <v>0</v>
      </c>
      <c r="BO426" s="903" t="s">
        <v>0</v>
      </c>
      <c r="BP426" s="905" t="s">
        <v>0</v>
      </c>
      <c r="BQ426" s="903" t="s">
        <v>0</v>
      </c>
      <c r="BR426" s="909">
        <v>27</v>
      </c>
      <c r="BS426" s="903" t="s">
        <v>4490</v>
      </c>
      <c r="BT426" s="909">
        <v>53</v>
      </c>
      <c r="BU426" s="903" t="s">
        <v>4528</v>
      </c>
      <c r="BV426" s="909">
        <v>25</v>
      </c>
      <c r="BW426" s="903" t="s">
        <v>4489</v>
      </c>
      <c r="BX426" s="909">
        <v>28</v>
      </c>
      <c r="BY426" s="903" t="s">
        <v>4500</v>
      </c>
      <c r="BZ426" s="909">
        <v>54</v>
      </c>
      <c r="CA426" s="903" t="s">
        <v>4553</v>
      </c>
      <c r="CB426" s="340">
        <v>10</v>
      </c>
      <c r="CC426" s="249">
        <f>IF(ISBLANK(AL426),0,1)</f>
        <v>0</v>
      </c>
      <c r="CD426" s="414">
        <f>IF(ISBLANK(AM426),0,1)</f>
        <v>1</v>
      </c>
      <c r="CE426" s="414">
        <f>IF(ISBLANK(AN426),0,1)</f>
        <v>0</v>
      </c>
      <c r="CF426" s="414">
        <f>IF(ISBLANK(AO426),0,1)</f>
        <v>0</v>
      </c>
      <c r="CG426" s="414">
        <f>IF(ISBLANK(AP426),0,1)</f>
        <v>0</v>
      </c>
      <c r="CH426" s="436">
        <f>IF(ISBLANK(AQ426),0,1)</f>
        <v>0</v>
      </c>
      <c r="CI426" s="435">
        <f>IF($W426="Dropped","-",DAYS360(X426,Y426,TRUE)/360)</f>
        <v>0.86111111111111116</v>
      </c>
      <c r="CJ426" s="416">
        <f>IF(OR($W426="Pipeline",$W426="Dropped"),"-",IF(OR($AA426="-",$AA426="n/a"),"-",DAYS360(Y426,AA426,TRUE)/360))</f>
        <v>0.43333333333333335</v>
      </c>
      <c r="CK426" s="416">
        <f>IF(OR($W426="Pipeline",$W426="Dropped"),"-",IF($AC426="-","-",IF(OR($AA426="-",$AA426="n/a"),DAYS360(Y426,AC426,TRUE)/360,DAYS360(AA426,AC426,TRUE)/360)))</f>
        <v>4.1361111111111111</v>
      </c>
      <c r="CL426" s="416">
        <f>IF(OR($W426="Pipeline",$W426="Dropped"),"-",IF($AC426="-","-",DAYS360(X426,AC426,TRUE)/360))</f>
        <v>5.4305555555555554</v>
      </c>
      <c r="CM426" s="437">
        <f>IF(OR($W426="Pipeline",$W426="Dropped"),"-",IF($AC426="-","-",DAYS360(AB426,AC426,TRUE)/360))</f>
        <v>1</v>
      </c>
      <c r="CN426" s="344">
        <f>IF(W426="Closed",IF(AC426="-","-",YEAR(AC426)),"-")</f>
        <v>2007</v>
      </c>
      <c r="CO426" s="344" t="str">
        <f>IF(W426="Closed",IF(OR(BE426="S",BE426="MS",BE426="HS"),"S",IF(OR(BE426="U",BE426="MU",BE426="HU"),"U",IF(OR(BE426="NA",BE426="NR",BE426="NV",BE426="?",BE426="#"),"NR","-"))),"-")</f>
        <v>S</v>
      </c>
      <c r="CP426" s="249">
        <v>2</v>
      </c>
      <c r="CQ426" s="414">
        <v>10</v>
      </c>
      <c r="CR426" s="414">
        <v>2</v>
      </c>
      <c r="CS426" s="414">
        <v>3</v>
      </c>
      <c r="CT426" s="414">
        <v>0</v>
      </c>
      <c r="CU426" s="436">
        <v>1</v>
      </c>
      <c r="CV426" s="432" t="str">
        <f>IF(OR(DC426="-",DC426="",DC426="n/a"),"-",HYPERLINK(DC426,"PAD"))</f>
        <v>PAD</v>
      </c>
      <c r="CW426" s="417" t="str">
        <f>IF(OR(DD426="-",DD426="",DD426="n/a"),"-",HYPERLINK(DD426,"ICR"))</f>
        <v>ICR</v>
      </c>
      <c r="CX426" s="438" t="str">
        <f>IF(OR(DE426="-",DE426="",DE426="n/a"),"-",HYPERLINK(DE426,"IEG"))</f>
        <v>IEG</v>
      </c>
      <c r="CY426" s="687" t="str">
        <f>IF(OR(DF426="-",DF426="",DF426="n/a"),"-",HYPERLINK(DF426,"PPAR"))</f>
        <v>-</v>
      </c>
      <c r="CZ426" s="665" t="str">
        <f>IF(OR(DG426="-",DG426="",DG426="n/a"),"-",HYPERLINK(DG426,"PCR"))</f>
        <v>-</v>
      </c>
      <c r="DA426" s="665" t="str">
        <f>IF(OR(DH426="-",DH426="",DH426="n/a"),"-",HYPERLINK(DH426,"PP"))</f>
        <v>-</v>
      </c>
      <c r="DB426" s="688" t="str">
        <f>IF(OR(DI426="-",DI426="",DI426="n/a"),"-",HYPERLINK(DI426,"TA"))</f>
        <v>-</v>
      </c>
      <c r="DC426" s="897" t="s">
        <v>11738</v>
      </c>
      <c r="DD426" s="897" t="s">
        <v>11739</v>
      </c>
      <c r="DE426" s="897" t="s">
        <v>11740</v>
      </c>
      <c r="DF426" s="897" t="s">
        <v>33</v>
      </c>
      <c r="DG426" s="897" t="s">
        <v>33</v>
      </c>
      <c r="DH426" s="897" t="s">
        <v>33</v>
      </c>
      <c r="DI426" s="897" t="s">
        <v>33</v>
      </c>
      <c r="DJ426" s="806"/>
      <c r="DK426" s="358"/>
      <c r="DL426" s="358"/>
      <c r="DM426" s="440"/>
      <c r="DN426" s="440"/>
      <c r="DO426" s="440"/>
      <c r="DP426" s="440"/>
      <c r="DQ426" s="440"/>
      <c r="DR426" s="440"/>
      <c r="DS426" s="440"/>
      <c r="DT426" s="440"/>
      <c r="DU426" s="440"/>
      <c r="DV426" s="440"/>
      <c r="DW426" s="440"/>
      <c r="DX426" s="440"/>
      <c r="DY426" s="440"/>
      <c r="DZ426" s="440"/>
      <c r="EA426" s="440"/>
      <c r="EB426" s="440"/>
      <c r="EC426" s="440"/>
      <c r="ED426" s="440"/>
      <c r="EE426" s="440"/>
      <c r="EF426" s="440"/>
      <c r="EG426" s="440"/>
      <c r="EH426" s="440"/>
      <c r="EI426" s="440"/>
      <c r="EJ426" s="440"/>
      <c r="EK426" s="440"/>
      <c r="EL426" s="440"/>
      <c r="EM426" s="440"/>
    </row>
    <row r="427" spans="1:143" s="33" customFormat="1" ht="14.1" customHeight="1" x14ac:dyDescent="0.25">
      <c r="A427" s="702">
        <f>ROW()-1</f>
        <v>426</v>
      </c>
      <c r="B427" s="713" t="s">
        <v>9426</v>
      </c>
      <c r="C427" s="711" t="str">
        <f>HYPERLINK(E427,"OP")</f>
        <v>OP</v>
      </c>
      <c r="D427" s="711" t="str">
        <f>HYPERLINK(F427,"Prj")</f>
        <v>Prj</v>
      </c>
      <c r="E427" s="705" t="s">
        <v>9768</v>
      </c>
      <c r="F427" s="424" t="s">
        <v>9769</v>
      </c>
      <c r="G427" s="414" t="s">
        <v>33</v>
      </c>
      <c r="H427" s="414" t="s">
        <v>33</v>
      </c>
      <c r="I427" s="694" t="s">
        <v>33</v>
      </c>
      <c r="J427" s="695" t="s">
        <v>9606</v>
      </c>
      <c r="K427" s="727" t="s">
        <v>33</v>
      </c>
      <c r="L427" s="735" t="s">
        <v>245</v>
      </c>
      <c r="M427" s="695" t="s">
        <v>264</v>
      </c>
      <c r="N427" s="735" t="s">
        <v>18</v>
      </c>
      <c r="O427" s="735" t="s">
        <v>54</v>
      </c>
      <c r="P427" s="1080" t="s">
        <v>1744</v>
      </c>
      <c r="Q427" s="1074" t="s">
        <v>33</v>
      </c>
      <c r="R427" s="698" t="s">
        <v>33</v>
      </c>
      <c r="S427" s="1041" t="s">
        <v>33</v>
      </c>
      <c r="T427" s="908" t="s">
        <v>9607</v>
      </c>
      <c r="U427" s="905" t="s">
        <v>591</v>
      </c>
      <c r="V427" s="905" t="s">
        <v>1425</v>
      </c>
      <c r="W427" s="1068" t="s">
        <v>1773</v>
      </c>
      <c r="X427" s="1064">
        <v>37167</v>
      </c>
      <c r="Y427" s="1066">
        <v>37446</v>
      </c>
      <c r="Z427" s="1046">
        <v>2003</v>
      </c>
      <c r="AA427" s="1064">
        <v>37480</v>
      </c>
      <c r="AB427" s="1065">
        <v>39447</v>
      </c>
      <c r="AC427" s="1066">
        <v>39994</v>
      </c>
      <c r="AD427" s="1049">
        <v>0</v>
      </c>
      <c r="AE427" s="745">
        <v>26.5</v>
      </c>
      <c r="AF427" s="744">
        <v>0</v>
      </c>
      <c r="AG427" s="690">
        <v>26.5</v>
      </c>
      <c r="AH427" s="747">
        <v>3.8</v>
      </c>
      <c r="AI427" s="744">
        <v>0</v>
      </c>
      <c r="AJ427" s="1103">
        <v>26.5</v>
      </c>
      <c r="AK427" s="1104">
        <v>26.37728263</v>
      </c>
      <c r="AL427" s="646">
        <v>33</v>
      </c>
      <c r="AM427" s="647"/>
      <c r="AN427" s="647"/>
      <c r="AO427" s="647">
        <v>3</v>
      </c>
      <c r="AP427" s="647"/>
      <c r="AQ427" s="648"/>
      <c r="AR427" s="778" t="s">
        <v>9961</v>
      </c>
      <c r="AS427" s="649">
        <f>AT427+AU427</f>
        <v>17.2</v>
      </c>
      <c r="AT427" s="649">
        <v>2</v>
      </c>
      <c r="AU427" s="650">
        <v>15.2</v>
      </c>
      <c r="AV427" s="686" t="s">
        <v>9962</v>
      </c>
      <c r="AW427" s="695" t="s">
        <v>7566</v>
      </c>
      <c r="AX427" s="695" t="s">
        <v>9608</v>
      </c>
      <c r="AY427" s="822">
        <v>39993</v>
      </c>
      <c r="AZ427" s="735" t="s">
        <v>26</v>
      </c>
      <c r="BA427" s="735" t="s">
        <v>26</v>
      </c>
      <c r="BB427" s="843" t="s">
        <v>26</v>
      </c>
      <c r="BC427" s="844" t="s">
        <v>26</v>
      </c>
      <c r="BD427" s="845" t="s">
        <v>26</v>
      </c>
      <c r="BE427" s="843" t="s">
        <v>26</v>
      </c>
      <c r="BF427" s="844" t="s">
        <v>26</v>
      </c>
      <c r="BG427" s="845" t="s">
        <v>26</v>
      </c>
      <c r="BH427" s="905" t="s">
        <v>4494</v>
      </c>
      <c r="BI427" s="903" t="s">
        <v>10485</v>
      </c>
      <c r="BJ427" s="905" t="s">
        <v>4659</v>
      </c>
      <c r="BK427" s="903" t="s">
        <v>10494</v>
      </c>
      <c r="BL427" s="905" t="s">
        <v>13082</v>
      </c>
      <c r="BM427" s="903" t="s">
        <v>13083</v>
      </c>
      <c r="BN427" s="905" t="s">
        <v>0</v>
      </c>
      <c r="BO427" s="903" t="s">
        <v>0</v>
      </c>
      <c r="BP427" s="905" t="s">
        <v>0</v>
      </c>
      <c r="BQ427" s="903" t="s">
        <v>0</v>
      </c>
      <c r="BR427" s="909">
        <v>44</v>
      </c>
      <c r="BS427" s="903" t="s">
        <v>4550</v>
      </c>
      <c r="BT427" s="909">
        <v>42</v>
      </c>
      <c r="BU427" s="903" t="s">
        <v>4529</v>
      </c>
      <c r="BV427" s="905" t="s">
        <v>0</v>
      </c>
      <c r="BW427" s="903" t="s">
        <v>4492</v>
      </c>
      <c r="BX427" s="905" t="s">
        <v>0</v>
      </c>
      <c r="BY427" s="903" t="s">
        <v>4492</v>
      </c>
      <c r="BZ427" s="905" t="s">
        <v>0</v>
      </c>
      <c r="CA427" s="903" t="s">
        <v>4492</v>
      </c>
      <c r="CB427" s="340">
        <v>50</v>
      </c>
      <c r="CC427" s="249">
        <f>IF(ISBLANK(AL427),0,1)</f>
        <v>1</v>
      </c>
      <c r="CD427" s="414">
        <f>IF(ISBLANK(AM427),0,1)</f>
        <v>0</v>
      </c>
      <c r="CE427" s="414">
        <f>IF(ISBLANK(AN427),0,1)</f>
        <v>0</v>
      </c>
      <c r="CF427" s="414">
        <f>IF(ISBLANK(AO427),0,1)</f>
        <v>1</v>
      </c>
      <c r="CG427" s="414">
        <f>IF(ISBLANK(AP427),0,1)</f>
        <v>0</v>
      </c>
      <c r="CH427" s="436">
        <f>IF(ISBLANK(AQ427),0,1)</f>
        <v>0</v>
      </c>
      <c r="CI427" s="435">
        <f>IF($W427="Dropped","-",DAYS360(X427,Y427,TRUE)/360)</f>
        <v>0.76666666666666672</v>
      </c>
      <c r="CJ427" s="416">
        <f>IF(OR($W427="Pipeline",$W427="Dropped"),"-",IF(OR($AA427="-",$AA427="n/a"),"-",DAYS360(Y427,AA427,TRUE)/360))</f>
        <v>9.166666666666666E-2</v>
      </c>
      <c r="CK427" s="416">
        <f>IF(OR($W427="Pipeline",$W427="Dropped"),"-",IF($AC427="-","-",IF(OR($AA427="-",$AA427="n/a"),DAYS360(Y427,AC427,TRUE)/360,DAYS360(AA427,AC427,TRUE)/360)))</f>
        <v>6.8833333333333337</v>
      </c>
      <c r="CL427" s="416">
        <f>IF(OR($W427="Pipeline",$W427="Dropped"),"-",IF($AC427="-","-",DAYS360(X427,AC427,TRUE)/360))</f>
        <v>7.7416666666666663</v>
      </c>
      <c r="CM427" s="437">
        <f>IF(OR($W427="Pipeline",$W427="Dropped"),"-",IF($AC427="-","-",DAYS360(AB427,AC427,TRUE)/360))</f>
        <v>1.5</v>
      </c>
      <c r="CN427" s="344">
        <f>IF(W427="Closed",IF(AC427="-","-",YEAR(AC427)),"-")</f>
        <v>2009</v>
      </c>
      <c r="CO427" s="344" t="str">
        <f>IF(W427="Closed",IF(OR(BE427="S",BE427="MS",BE427="HS"),"S",IF(OR(BE427="U",BE427="MU",BE427="HU"),"U",IF(OR(BE427="NA",BE427="NR",BE427="NV",BE427="?",BE427="#"),"NR","-"))),"-")</f>
        <v>S</v>
      </c>
      <c r="CP427" s="249">
        <v>18</v>
      </c>
      <c r="CQ427" s="414">
        <v>7</v>
      </c>
      <c r="CR427" s="414">
        <v>9</v>
      </c>
      <c r="CS427" s="414">
        <v>11</v>
      </c>
      <c r="CT427" s="414">
        <v>0</v>
      </c>
      <c r="CU427" s="436">
        <v>0</v>
      </c>
      <c r="CV427" s="432" t="str">
        <f>IF(OR(DC427="-",DC427="",DC427="n/a"),"-",HYPERLINK(DC427,"PAD"))</f>
        <v>PAD</v>
      </c>
      <c r="CW427" s="417" t="str">
        <f>IF(OR(DD427="-",DD427="",DD427="n/a"),"-",HYPERLINK(DD427,"ICR"))</f>
        <v>ICR</v>
      </c>
      <c r="CX427" s="438" t="str">
        <f>IF(OR(DE427="-",DE427="",DE427="n/a"),"-",HYPERLINK(DE427,"IEG"))</f>
        <v>IEG</v>
      </c>
      <c r="CY427" s="687" t="str">
        <f>IF(OR(DF427="-",DF427="",DF427="n/a"),"-",HYPERLINK(DF427,"PPAR"))</f>
        <v>-</v>
      </c>
      <c r="CZ427" s="665" t="str">
        <f>IF(OR(DG427="-",DG427="",DG427="n/a"),"-",HYPERLINK(DG427,"PCR"))</f>
        <v>-</v>
      </c>
      <c r="DA427" s="665" t="str">
        <f>IF(OR(DH427="-",DH427="",DH427="n/a"),"-",HYPERLINK(DH427,"PP"))</f>
        <v>-</v>
      </c>
      <c r="DB427" s="688" t="str">
        <f>IF(OR(DI427="-",DI427="",DI427="n/a"),"-",HYPERLINK(DI427,"TA"))</f>
        <v>-</v>
      </c>
      <c r="DC427" s="897" t="s">
        <v>13920</v>
      </c>
      <c r="DD427" s="897" t="s">
        <v>11741</v>
      </c>
      <c r="DE427" s="897" t="s">
        <v>11742</v>
      </c>
      <c r="DF427" s="897" t="s">
        <v>33</v>
      </c>
      <c r="DG427" s="897" t="s">
        <v>33</v>
      </c>
      <c r="DH427" s="897" t="s">
        <v>33</v>
      </c>
      <c r="DI427" s="897" t="s">
        <v>33</v>
      </c>
      <c r="DJ427" s="734"/>
      <c r="DK427" s="358"/>
      <c r="DL427" s="358"/>
      <c r="DM427" s="440"/>
      <c r="DN427" s="440"/>
      <c r="DO427" s="440"/>
      <c r="DP427" s="440"/>
      <c r="DQ427" s="440"/>
      <c r="DR427" s="440"/>
      <c r="DS427" s="440"/>
      <c r="DT427" s="440"/>
      <c r="DU427" s="440"/>
      <c r="DV427" s="440"/>
      <c r="DW427" s="440"/>
      <c r="DX427" s="440"/>
      <c r="DY427" s="440"/>
      <c r="DZ427" s="440"/>
      <c r="EA427" s="440"/>
      <c r="EB427" s="440"/>
      <c r="EC427" s="440"/>
      <c r="ED427" s="440"/>
      <c r="EE427" s="440"/>
      <c r="EF427" s="440"/>
      <c r="EG427" s="440"/>
      <c r="EH427" s="440"/>
      <c r="EI427" s="440"/>
      <c r="EJ427" s="440"/>
      <c r="EK427" s="440"/>
      <c r="EL427" s="440"/>
      <c r="EM427" s="440"/>
    </row>
    <row r="428" spans="1:143" s="33" customFormat="1" ht="14.1" customHeight="1" x14ac:dyDescent="0.25">
      <c r="A428" s="703">
        <f>ROW()-1</f>
        <v>427</v>
      </c>
      <c r="B428" s="713" t="s">
        <v>9427</v>
      </c>
      <c r="C428" s="711" t="str">
        <f>HYPERLINK(E428,"OP")</f>
        <v>OP</v>
      </c>
      <c r="D428" s="711" t="str">
        <f>HYPERLINK(F428,"Prj")</f>
        <v>Prj</v>
      </c>
      <c r="E428" s="705" t="s">
        <v>9770</v>
      </c>
      <c r="F428" s="424" t="s">
        <v>9771</v>
      </c>
      <c r="G428" s="414" t="s">
        <v>33</v>
      </c>
      <c r="H428" s="414" t="s">
        <v>33</v>
      </c>
      <c r="I428" s="694" t="s">
        <v>33</v>
      </c>
      <c r="J428" s="695" t="s">
        <v>9609</v>
      </c>
      <c r="K428" s="727" t="s">
        <v>33</v>
      </c>
      <c r="L428" s="735" t="s">
        <v>153</v>
      </c>
      <c r="M428" s="695" t="s">
        <v>611</v>
      </c>
      <c r="N428" s="735" t="s">
        <v>18</v>
      </c>
      <c r="O428" s="735" t="s">
        <v>54</v>
      </c>
      <c r="P428" s="1080" t="s">
        <v>1744</v>
      </c>
      <c r="Q428" s="1074" t="s">
        <v>33</v>
      </c>
      <c r="R428" s="698" t="s">
        <v>33</v>
      </c>
      <c r="S428" s="1041" t="s">
        <v>33</v>
      </c>
      <c r="T428" s="908" t="s">
        <v>9610</v>
      </c>
      <c r="U428" s="905" t="s">
        <v>13824</v>
      </c>
      <c r="V428" s="905" t="s">
        <v>1425</v>
      </c>
      <c r="W428" s="1068" t="s">
        <v>1773</v>
      </c>
      <c r="X428" s="1064">
        <v>37175</v>
      </c>
      <c r="Y428" s="1066">
        <v>37747</v>
      </c>
      <c r="Z428" s="1046">
        <v>2003</v>
      </c>
      <c r="AA428" s="1064">
        <v>38194</v>
      </c>
      <c r="AB428" s="1065">
        <v>39082</v>
      </c>
      <c r="AC428" s="1066">
        <v>39082</v>
      </c>
      <c r="AD428" s="1051">
        <v>5</v>
      </c>
      <c r="AE428" s="746">
        <v>0</v>
      </c>
      <c r="AF428" s="744">
        <v>0</v>
      </c>
      <c r="AG428" s="690">
        <v>5</v>
      </c>
      <c r="AH428" s="747">
        <v>1</v>
      </c>
      <c r="AI428" s="744">
        <v>0</v>
      </c>
      <c r="AJ428" s="1103">
        <v>8.9023610000000003E-2</v>
      </c>
      <c r="AK428" s="1104">
        <v>8.9023610000000003E-2</v>
      </c>
      <c r="AL428" s="646"/>
      <c r="AM428" s="647"/>
      <c r="AN428" s="647"/>
      <c r="AO428" s="647" t="s">
        <v>2622</v>
      </c>
      <c r="AP428" s="647"/>
      <c r="AQ428" s="648"/>
      <c r="AR428" s="778" t="s">
        <v>9963</v>
      </c>
      <c r="AS428" s="649">
        <f>AT428+AU428</f>
        <v>3.4000000000000004</v>
      </c>
      <c r="AT428" s="649">
        <v>0.7</v>
      </c>
      <c r="AU428" s="650">
        <v>2.7</v>
      </c>
      <c r="AV428" s="686" t="s">
        <v>9964</v>
      </c>
      <c r="AW428" s="695" t="s">
        <v>5039</v>
      </c>
      <c r="AX428" s="695" t="s">
        <v>9611</v>
      </c>
      <c r="AY428" s="822">
        <v>39059</v>
      </c>
      <c r="AZ428" s="735" t="s">
        <v>2809</v>
      </c>
      <c r="BA428" s="735" t="s">
        <v>45</v>
      </c>
      <c r="BB428" s="840" t="s">
        <v>33</v>
      </c>
      <c r="BC428" s="841" t="s">
        <v>33</v>
      </c>
      <c r="BD428" s="842" t="s">
        <v>33</v>
      </c>
      <c r="BE428" s="843" t="s">
        <v>4954</v>
      </c>
      <c r="BF428" s="844" t="s">
        <v>112</v>
      </c>
      <c r="BG428" s="845" t="s">
        <v>2809</v>
      </c>
      <c r="BH428" s="905" t="s">
        <v>4549</v>
      </c>
      <c r="BI428" s="903" t="s">
        <v>10481</v>
      </c>
      <c r="BJ428" s="905" t="s">
        <v>4505</v>
      </c>
      <c r="BK428" s="903" t="s">
        <v>10474</v>
      </c>
      <c r="BL428" s="905" t="s">
        <v>4561</v>
      </c>
      <c r="BM428" s="903" t="s">
        <v>10489</v>
      </c>
      <c r="BN428" s="905" t="s">
        <v>0</v>
      </c>
      <c r="BO428" s="903" t="s">
        <v>0</v>
      </c>
      <c r="BP428" s="905" t="s">
        <v>0</v>
      </c>
      <c r="BQ428" s="903" t="s">
        <v>0</v>
      </c>
      <c r="BR428" s="909">
        <v>25</v>
      </c>
      <c r="BS428" s="903" t="s">
        <v>4489</v>
      </c>
      <c r="BT428" s="909">
        <v>40</v>
      </c>
      <c r="BU428" s="903" t="s">
        <v>4563</v>
      </c>
      <c r="BV428" s="909">
        <v>27</v>
      </c>
      <c r="BW428" s="903" t="s">
        <v>4490</v>
      </c>
      <c r="BX428" s="909">
        <v>57</v>
      </c>
      <c r="BY428" s="903" t="s">
        <v>4527</v>
      </c>
      <c r="BZ428" s="909">
        <v>29</v>
      </c>
      <c r="CA428" s="903" t="s">
        <v>4497</v>
      </c>
      <c r="CB428" s="340">
        <v>50</v>
      </c>
      <c r="CC428" s="249">
        <f>IF(ISBLANK(AL428),0,1)</f>
        <v>0</v>
      </c>
      <c r="CD428" s="414">
        <f>IF(ISBLANK(AM428),0,1)</f>
        <v>0</v>
      </c>
      <c r="CE428" s="414">
        <f>IF(ISBLANK(AN428),0,1)</f>
        <v>0</v>
      </c>
      <c r="CF428" s="414">
        <f>IF(ISBLANK(AO428),0,1)</f>
        <v>1</v>
      </c>
      <c r="CG428" s="414">
        <f>IF(ISBLANK(AP428),0,1)</f>
        <v>0</v>
      </c>
      <c r="CH428" s="436">
        <f>IF(ISBLANK(AQ428),0,1)</f>
        <v>0</v>
      </c>
      <c r="CI428" s="435">
        <f>IF($W428="Dropped","-",DAYS360(X428,Y428,TRUE)/360)</f>
        <v>1.5694444444444444</v>
      </c>
      <c r="CJ428" s="416">
        <f>IF(OR($W428="Pipeline",$W428="Dropped"),"-",IF(OR($AA428="-",$AA428="n/a"),"-",DAYS360(Y428,AA428,TRUE)/360))</f>
        <v>1.2222222222222223</v>
      </c>
      <c r="CK428" s="416">
        <f>IF(OR($W428="Pipeline",$W428="Dropped"),"-",IF($AC428="-","-",IF(OR($AA428="-",$AA428="n/a"),DAYS360(Y428,AC428,TRUE)/360,DAYS360(AA428,AC428,TRUE)/360)))</f>
        <v>2.4277777777777776</v>
      </c>
      <c r="CL428" s="416">
        <f>IF(OR($W428="Pipeline",$W428="Dropped"),"-",IF($AC428="-","-",DAYS360(X428,AC428,TRUE)/360))</f>
        <v>5.2194444444444441</v>
      </c>
      <c r="CM428" s="437">
        <f>IF(OR($W428="Pipeline",$W428="Dropped"),"-",IF($AC428="-","-",DAYS360(AB428,AC428,TRUE)/360))</f>
        <v>0</v>
      </c>
      <c r="CN428" s="344">
        <f>IF(W428="Closed",IF(AC428="-","-",YEAR(AC428)),"-")</f>
        <v>2006</v>
      </c>
      <c r="CO428" s="344" t="str">
        <f>IF(W428="Closed",IF(OR(BE428="S",BE428="MS",BE428="HS"),"S",IF(OR(BE428="U",BE428="MU",BE428="HU"),"U",IF(OR(BE428="NA",BE428="NR",BE428="NV",BE428="?",BE428="#"),"NR","-"))),"-")</f>
        <v>NR</v>
      </c>
      <c r="CP428" s="249">
        <v>8</v>
      </c>
      <c r="CQ428" s="414">
        <v>3</v>
      </c>
      <c r="CR428" s="414">
        <v>0</v>
      </c>
      <c r="CS428" s="414">
        <v>3</v>
      </c>
      <c r="CT428" s="414">
        <v>0</v>
      </c>
      <c r="CU428" s="436">
        <v>0</v>
      </c>
      <c r="CV428" s="432" t="str">
        <f>IF(OR(DC428="-",DC428="",DC428="n/a"),"-",HYPERLINK(DC428,"PAD"))</f>
        <v>PAD</v>
      </c>
      <c r="CW428" s="417" t="str">
        <f>IF(OR(DD428="-",DD428="",DD428="n/a"),"-",HYPERLINK(DD428,"ICR"))</f>
        <v>-</v>
      </c>
      <c r="CX428" s="438" t="str">
        <f>IF(OR(DE428="-",DE428="",DE428="n/a"),"-",HYPERLINK(DE428,"IEG"))</f>
        <v>IEG</v>
      </c>
      <c r="CY428" s="687" t="str">
        <f>IF(OR(DF428="-",DF428="",DF428="n/a"),"-",HYPERLINK(DF428,"PPAR"))</f>
        <v>-</v>
      </c>
      <c r="CZ428" s="665" t="str">
        <f>IF(OR(DG428="-",DG428="",DG428="n/a"),"-",HYPERLINK(DG428,"PCR"))</f>
        <v>-</v>
      </c>
      <c r="DA428" s="665" t="str">
        <f>IF(OR(DH428="-",DH428="",DH428="n/a"),"-",HYPERLINK(DH428,"PP"))</f>
        <v>-</v>
      </c>
      <c r="DB428" s="688" t="str">
        <f>IF(OR(DI428="-",DI428="",DI428="n/a"),"-",HYPERLINK(DI428,"TA"))</f>
        <v>-</v>
      </c>
      <c r="DC428" s="897" t="s">
        <v>11743</v>
      </c>
      <c r="DD428" s="897" t="s">
        <v>33</v>
      </c>
      <c r="DE428" s="897" t="s">
        <v>11744</v>
      </c>
      <c r="DF428" s="897" t="s">
        <v>33</v>
      </c>
      <c r="DG428" s="897" t="s">
        <v>33</v>
      </c>
      <c r="DH428" s="897" t="s">
        <v>33</v>
      </c>
      <c r="DI428" s="897" t="s">
        <v>33</v>
      </c>
      <c r="DJ428" s="806"/>
      <c r="DK428" s="358"/>
      <c r="DL428" s="358"/>
      <c r="DM428" s="440"/>
      <c r="DN428" s="440"/>
      <c r="DO428" s="440"/>
      <c r="DP428" s="440"/>
      <c r="DQ428" s="440"/>
      <c r="DR428" s="440"/>
      <c r="DS428" s="440"/>
      <c r="DT428" s="440"/>
      <c r="DU428" s="440"/>
      <c r="DV428" s="440"/>
      <c r="DW428" s="440"/>
      <c r="DX428" s="440"/>
      <c r="DY428" s="440"/>
      <c r="DZ428" s="440"/>
      <c r="EA428" s="440"/>
      <c r="EB428" s="440"/>
      <c r="EC428" s="440"/>
      <c r="ED428" s="440"/>
      <c r="EE428" s="440"/>
      <c r="EF428" s="440"/>
      <c r="EG428" s="440"/>
      <c r="EH428" s="440"/>
      <c r="EI428" s="440"/>
      <c r="EJ428" s="440"/>
      <c r="EK428" s="440"/>
      <c r="EL428" s="440"/>
      <c r="EM428" s="440"/>
    </row>
    <row r="429" spans="1:143" s="33" customFormat="1" ht="14.1" customHeight="1" x14ac:dyDescent="0.25">
      <c r="A429" s="702">
        <f>ROW()-1</f>
        <v>428</v>
      </c>
      <c r="B429" s="717" t="s">
        <v>783</v>
      </c>
      <c r="C429" s="711" t="str">
        <f>HYPERLINK(E429,"OP")</f>
        <v>OP</v>
      </c>
      <c r="D429" s="711" t="str">
        <f>HYPERLINK(F429,"Prj")</f>
        <v>Prj</v>
      </c>
      <c r="E429" s="704" t="s">
        <v>6366</v>
      </c>
      <c r="F429" s="415" t="s">
        <v>6367</v>
      </c>
      <c r="G429" s="414" t="s">
        <v>33</v>
      </c>
      <c r="H429" s="414" t="s">
        <v>33</v>
      </c>
      <c r="I429" s="694" t="s">
        <v>33</v>
      </c>
      <c r="J429" s="686" t="s">
        <v>784</v>
      </c>
      <c r="K429" s="199" t="s">
        <v>33</v>
      </c>
      <c r="L429" s="693" t="s">
        <v>245</v>
      </c>
      <c r="M429" s="696" t="s">
        <v>246</v>
      </c>
      <c r="N429" s="732" t="s">
        <v>18</v>
      </c>
      <c r="O429" s="732" t="s">
        <v>30</v>
      </c>
      <c r="P429" s="1080" t="s">
        <v>1763</v>
      </c>
      <c r="Q429" s="1074" t="s">
        <v>33</v>
      </c>
      <c r="R429" s="698" t="s">
        <v>33</v>
      </c>
      <c r="S429" s="1041" t="s">
        <v>33</v>
      </c>
      <c r="T429" s="908" t="s">
        <v>3632</v>
      </c>
      <c r="U429" s="905" t="s">
        <v>575</v>
      </c>
      <c r="V429" s="905" t="s">
        <v>1775</v>
      </c>
      <c r="W429" s="1068" t="s">
        <v>1773</v>
      </c>
      <c r="X429" s="1064">
        <v>37651</v>
      </c>
      <c r="Y429" s="1066">
        <v>38041</v>
      </c>
      <c r="Z429" s="1046">
        <v>2004</v>
      </c>
      <c r="AA429" s="1064">
        <v>38131</v>
      </c>
      <c r="AB429" s="1065">
        <v>40359</v>
      </c>
      <c r="AC429" s="1066">
        <v>40724</v>
      </c>
      <c r="AD429" s="638">
        <v>0</v>
      </c>
      <c r="AE429" s="639">
        <v>150</v>
      </c>
      <c r="AF429" s="744">
        <v>0</v>
      </c>
      <c r="AG429" s="690">
        <v>150</v>
      </c>
      <c r="AH429" s="747">
        <v>1161</v>
      </c>
      <c r="AI429" s="744">
        <v>0</v>
      </c>
      <c r="AJ429" s="1099">
        <v>149.87369000000001</v>
      </c>
      <c r="AK429" s="1100">
        <v>138.38284053999999</v>
      </c>
      <c r="AL429" s="646"/>
      <c r="AM429" s="647"/>
      <c r="AN429" s="647">
        <v>2</v>
      </c>
      <c r="AO429" s="647"/>
      <c r="AP429" s="647"/>
      <c r="AQ429" s="648"/>
      <c r="AR429" s="779" t="s">
        <v>3500</v>
      </c>
      <c r="AS429" s="649">
        <f>AT429+AU429</f>
        <v>72.5</v>
      </c>
      <c r="AT429" s="649">
        <v>43.1</v>
      </c>
      <c r="AU429" s="650">
        <v>29.4</v>
      </c>
      <c r="AV429" s="686" t="s">
        <v>3501</v>
      </c>
      <c r="AW429" s="686" t="s">
        <v>2041</v>
      </c>
      <c r="AX429" s="686" t="s">
        <v>2311</v>
      </c>
      <c r="AY429" s="819">
        <v>40720</v>
      </c>
      <c r="AZ429" s="721" t="s">
        <v>22</v>
      </c>
      <c r="BA429" s="721" t="s">
        <v>22</v>
      </c>
      <c r="BB429" s="625" t="s">
        <v>22</v>
      </c>
      <c r="BC429" s="626" t="s">
        <v>22</v>
      </c>
      <c r="BD429" s="633" t="s">
        <v>22</v>
      </c>
      <c r="BE429" s="625" t="s">
        <v>22</v>
      </c>
      <c r="BF429" s="626" t="s">
        <v>22</v>
      </c>
      <c r="BG429" s="633" t="s">
        <v>22</v>
      </c>
      <c r="BH429" s="905" t="s">
        <v>4503</v>
      </c>
      <c r="BI429" s="903" t="s">
        <v>4703</v>
      </c>
      <c r="BJ429" s="905" t="s">
        <v>4485</v>
      </c>
      <c r="BK429" s="903" t="s">
        <v>10472</v>
      </c>
      <c r="BL429" s="905" t="s">
        <v>4525</v>
      </c>
      <c r="BM429" s="903" t="s">
        <v>10476</v>
      </c>
      <c r="BN429" s="905" t="s">
        <v>0</v>
      </c>
      <c r="BO429" s="903" t="s">
        <v>0</v>
      </c>
      <c r="BP429" s="905" t="s">
        <v>0</v>
      </c>
      <c r="BQ429" s="903" t="s">
        <v>0</v>
      </c>
      <c r="BR429" s="909">
        <v>65</v>
      </c>
      <c r="BS429" s="903" t="s">
        <v>4509</v>
      </c>
      <c r="BT429" s="909">
        <v>25</v>
      </c>
      <c r="BU429" s="903" t="s">
        <v>4489</v>
      </c>
      <c r="BV429" s="909">
        <v>59</v>
      </c>
      <c r="BW429" s="903" t="s">
        <v>4510</v>
      </c>
      <c r="BX429" s="905" t="s">
        <v>0</v>
      </c>
      <c r="BY429" s="903" t="s">
        <v>4492</v>
      </c>
      <c r="BZ429" s="905" t="s">
        <v>0</v>
      </c>
      <c r="CA429" s="903" t="s">
        <v>4492</v>
      </c>
      <c r="CB429" s="340">
        <v>50</v>
      </c>
      <c r="CC429" s="249">
        <f>IF(ISBLANK(AL429),0,1)</f>
        <v>0</v>
      </c>
      <c r="CD429" s="414">
        <f>IF(ISBLANK(AM429),0,1)</f>
        <v>0</v>
      </c>
      <c r="CE429" s="414">
        <f>IF(ISBLANK(AN429),0,1)</f>
        <v>1</v>
      </c>
      <c r="CF429" s="414">
        <f>IF(ISBLANK(AO429),0,1)</f>
        <v>0</v>
      </c>
      <c r="CG429" s="414">
        <f>IF(ISBLANK(AP429),0,1)</f>
        <v>0</v>
      </c>
      <c r="CH429" s="436">
        <f>IF(ISBLANK(AQ429),0,1)</f>
        <v>0</v>
      </c>
      <c r="CI429" s="435">
        <f>IF($W429="Dropped","-",DAYS360(X429,Y429,TRUE)/360)</f>
        <v>1.0666666666666667</v>
      </c>
      <c r="CJ429" s="416">
        <f>IF(OR($W429="Pipeline",$W429="Dropped"),"-",IF(OR($AA429="-",$AA429="n/a"),"-",DAYS360(Y429,AA429,TRUE)/360))</f>
        <v>0.25</v>
      </c>
      <c r="CK429" s="416">
        <f>IF(OR($W429="Pipeline",$W429="Dropped"),"-",IF($AC429="-","-",IF(OR($AA429="-",$AA429="n/a"),DAYS360(Y429,AC429,TRUE)/360,DAYS360(AA429,AC429,TRUE)/360)))</f>
        <v>7.1</v>
      </c>
      <c r="CL429" s="416">
        <f>IF(OR($W429="Pipeline",$W429="Dropped"),"-",IF($AC429="-","-",DAYS360(X429,AC429,TRUE)/360))</f>
        <v>8.4166666666666661</v>
      </c>
      <c r="CM429" s="437">
        <f>IF(OR($W429="Pipeline",$W429="Dropped"),"-",IF($AC429="-","-",DAYS360(AB429,AC429,TRUE)/360))</f>
        <v>1</v>
      </c>
      <c r="CN429" s="344">
        <f>IF(W429="Closed",IF(AC429="-","-",YEAR(AC429)),"-")</f>
        <v>2011</v>
      </c>
      <c r="CO429" s="344" t="str">
        <f>IF(W429="Closed",IF(OR(BE429="S",BE429="MS",BE429="HS"),"S",IF(OR(BE429="U",BE429="MU",BE429="HU"),"U",IF(OR(BE429="NA",BE429="NR",BE429="NV",BE429="?",BE429="#"),"NR","-"))),"-")</f>
        <v>S</v>
      </c>
      <c r="CP429" s="249">
        <v>3</v>
      </c>
      <c r="CQ429" s="414">
        <v>2</v>
      </c>
      <c r="CR429" s="414">
        <v>4</v>
      </c>
      <c r="CS429" s="414">
        <v>0</v>
      </c>
      <c r="CT429" s="414">
        <v>0</v>
      </c>
      <c r="CU429" s="436">
        <v>0</v>
      </c>
      <c r="CV429" s="432" t="str">
        <f>IF(OR(DC429="-",DC429="",DC429="n/a"),"-",HYPERLINK(DC429,"PAD"))</f>
        <v>PAD</v>
      </c>
      <c r="CW429" s="417" t="str">
        <f>IF(OR(DD429="-",DD429="",DD429="n/a"),"-",HYPERLINK(DD429,"ICR"))</f>
        <v>ICR</v>
      </c>
      <c r="CX429" s="438" t="str">
        <f>IF(OR(DE429="-",DE429="",DE429="n/a"),"-",HYPERLINK(DE429,"IEG"))</f>
        <v>IEG</v>
      </c>
      <c r="CY429" s="687" t="str">
        <f>IF(OR(DF429="-",DF429="",DF429="n/a"),"-",HYPERLINK(DF429,"PPAR"))</f>
        <v>PPAR</v>
      </c>
      <c r="CZ429" s="665" t="str">
        <f>IF(OR(DG429="-",DG429="",DG429="n/a"),"-",HYPERLINK(DG429,"PCR"))</f>
        <v>-</v>
      </c>
      <c r="DA429" s="665" t="str">
        <f>IF(OR(DH429="-",DH429="",DH429="n/a"),"-",HYPERLINK(DH429,"PP"))</f>
        <v>PP</v>
      </c>
      <c r="DB429" s="688" t="str">
        <f>IF(OR(DI429="-",DI429="",DI429="n/a"),"-",HYPERLINK(DI429,"TA"))</f>
        <v>-</v>
      </c>
      <c r="DC429" s="897" t="s">
        <v>11745</v>
      </c>
      <c r="DD429" s="897" t="s">
        <v>11746</v>
      </c>
      <c r="DE429" s="897" t="s">
        <v>11747</v>
      </c>
      <c r="DF429" s="897" t="s">
        <v>11748</v>
      </c>
      <c r="DG429" s="897" t="s">
        <v>33</v>
      </c>
      <c r="DH429" s="897" t="s">
        <v>11749</v>
      </c>
      <c r="DI429" s="897" t="s">
        <v>33</v>
      </c>
      <c r="DJ429" s="734"/>
      <c r="DK429" s="358"/>
      <c r="DL429" s="358"/>
      <c r="DM429" s="440"/>
      <c r="DN429" s="440"/>
      <c r="DO429" s="440"/>
      <c r="DP429" s="440"/>
      <c r="DQ429" s="440"/>
      <c r="DR429" s="440"/>
      <c r="DS429" s="440"/>
      <c r="DT429" s="440"/>
      <c r="DU429" s="440"/>
      <c r="DV429" s="440"/>
      <c r="DW429" s="440"/>
      <c r="DX429" s="440"/>
      <c r="DY429" s="440"/>
      <c r="DZ429" s="440"/>
      <c r="EA429" s="440"/>
      <c r="EB429" s="440"/>
      <c r="EC429" s="440"/>
      <c r="ED429" s="440"/>
      <c r="EE429" s="440"/>
      <c r="EF429" s="440"/>
      <c r="EG429" s="440"/>
      <c r="EH429" s="440"/>
      <c r="EI429" s="440"/>
      <c r="EJ429" s="440"/>
      <c r="EK429" s="440"/>
      <c r="EL429" s="440"/>
      <c r="EM429" s="440"/>
    </row>
    <row r="430" spans="1:143" s="33" customFormat="1" ht="14.1" customHeight="1" x14ac:dyDescent="0.25">
      <c r="A430" s="702">
        <f>ROW()-1</f>
        <v>429</v>
      </c>
      <c r="B430" s="713" t="s">
        <v>9428</v>
      </c>
      <c r="C430" s="711" t="str">
        <f>HYPERLINK(E430,"OP")</f>
        <v>OP</v>
      </c>
      <c r="D430" s="711" t="str">
        <f>HYPERLINK(F430,"Prj")</f>
        <v>Prj</v>
      </c>
      <c r="E430" s="705" t="s">
        <v>9772</v>
      </c>
      <c r="F430" s="424" t="s">
        <v>9773</v>
      </c>
      <c r="G430" s="414" t="s">
        <v>33</v>
      </c>
      <c r="H430" s="414" t="s">
        <v>33</v>
      </c>
      <c r="I430" s="694" t="s">
        <v>33</v>
      </c>
      <c r="J430" s="695" t="s">
        <v>9612</v>
      </c>
      <c r="K430" s="727" t="s">
        <v>33</v>
      </c>
      <c r="L430" s="735" t="s">
        <v>124</v>
      </c>
      <c r="M430" s="734" t="s">
        <v>602</v>
      </c>
      <c r="N430" s="735" t="s">
        <v>18</v>
      </c>
      <c r="O430" s="735" t="s">
        <v>30</v>
      </c>
      <c r="P430" s="1080" t="s">
        <v>1761</v>
      </c>
      <c r="Q430" s="1074" t="s">
        <v>33</v>
      </c>
      <c r="R430" s="698" t="s">
        <v>33</v>
      </c>
      <c r="S430" s="1041" t="s">
        <v>33</v>
      </c>
      <c r="T430" s="908" t="s">
        <v>9593</v>
      </c>
      <c r="U430" s="905" t="s">
        <v>580</v>
      </c>
      <c r="V430" s="905" t="s">
        <v>1774</v>
      </c>
      <c r="W430" s="1068" t="s">
        <v>1773</v>
      </c>
      <c r="X430" s="1064">
        <v>37412</v>
      </c>
      <c r="Y430" s="1066">
        <v>37796</v>
      </c>
      <c r="Z430" s="1046">
        <v>2003</v>
      </c>
      <c r="AA430" s="1064">
        <v>38020</v>
      </c>
      <c r="AB430" s="1065">
        <v>39994</v>
      </c>
      <c r="AC430" s="1066">
        <v>39994</v>
      </c>
      <c r="AD430" s="1049">
        <v>0</v>
      </c>
      <c r="AE430" s="745">
        <v>14.82</v>
      </c>
      <c r="AF430" s="744">
        <v>0</v>
      </c>
      <c r="AG430" s="690">
        <v>14.82</v>
      </c>
      <c r="AH430" s="747">
        <v>2.265091</v>
      </c>
      <c r="AI430" s="744">
        <v>0</v>
      </c>
      <c r="AJ430" s="1103">
        <v>14.82</v>
      </c>
      <c r="AK430" s="1104">
        <v>15.819557059999999</v>
      </c>
      <c r="AL430" s="646"/>
      <c r="AM430" s="647"/>
      <c r="AN430" s="647"/>
      <c r="AO430" s="647"/>
      <c r="AP430" s="647"/>
      <c r="AQ430" s="648">
        <v>18</v>
      </c>
      <c r="AR430" s="778" t="s">
        <v>9950</v>
      </c>
      <c r="AS430" s="649">
        <v>2.1</v>
      </c>
      <c r="AT430" s="649">
        <v>2.1</v>
      </c>
      <c r="AU430" s="650">
        <v>0</v>
      </c>
      <c r="AV430" s="734" t="s">
        <v>9951</v>
      </c>
      <c r="AW430" s="695" t="s">
        <v>3546</v>
      </c>
      <c r="AX430" s="695" t="s">
        <v>9613</v>
      </c>
      <c r="AY430" s="822">
        <v>40044</v>
      </c>
      <c r="AZ430" s="735" t="s">
        <v>22</v>
      </c>
      <c r="BA430" s="735" t="s">
        <v>22</v>
      </c>
      <c r="BB430" s="843" t="s">
        <v>22</v>
      </c>
      <c r="BC430" s="844" t="s">
        <v>22</v>
      </c>
      <c r="BD430" s="845" t="s">
        <v>22</v>
      </c>
      <c r="BE430" s="843" t="s">
        <v>112</v>
      </c>
      <c r="BF430" s="844" t="s">
        <v>45</v>
      </c>
      <c r="BG430" s="845" t="s">
        <v>112</v>
      </c>
      <c r="BH430" s="905" t="s">
        <v>4505</v>
      </c>
      <c r="BI430" s="903" t="s">
        <v>10474</v>
      </c>
      <c r="BJ430" s="905" t="s">
        <v>4580</v>
      </c>
      <c r="BK430" s="903" t="s">
        <v>10478</v>
      </c>
      <c r="BL430" s="905" t="s">
        <v>0</v>
      </c>
      <c r="BM430" s="903" t="s">
        <v>0</v>
      </c>
      <c r="BN430" s="905" t="s">
        <v>0</v>
      </c>
      <c r="BO430" s="903" t="s">
        <v>0</v>
      </c>
      <c r="BP430" s="905" t="s">
        <v>0</v>
      </c>
      <c r="BQ430" s="903" t="s">
        <v>0</v>
      </c>
      <c r="BR430" s="909">
        <v>83</v>
      </c>
      <c r="BS430" s="903" t="s">
        <v>4600</v>
      </c>
      <c r="BT430" s="909">
        <v>75</v>
      </c>
      <c r="BU430" s="903" t="s">
        <v>4595</v>
      </c>
      <c r="BV430" s="909">
        <v>36</v>
      </c>
      <c r="BW430" s="903" t="s">
        <v>4565</v>
      </c>
      <c r="BX430" s="905" t="s">
        <v>0</v>
      </c>
      <c r="BY430" s="903" t="s">
        <v>4492</v>
      </c>
      <c r="BZ430" s="905" t="s">
        <v>0</v>
      </c>
      <c r="CA430" s="903" t="s">
        <v>4492</v>
      </c>
      <c r="CB430" s="340">
        <v>10</v>
      </c>
      <c r="CC430" s="249">
        <f>IF(ISBLANK(AL430),0,1)</f>
        <v>0</v>
      </c>
      <c r="CD430" s="414">
        <f>IF(ISBLANK(AM430),0,1)</f>
        <v>0</v>
      </c>
      <c r="CE430" s="414">
        <f>IF(ISBLANK(AN430),0,1)</f>
        <v>0</v>
      </c>
      <c r="CF430" s="414">
        <f>IF(ISBLANK(AO430),0,1)</f>
        <v>0</v>
      </c>
      <c r="CG430" s="414">
        <f>IF(ISBLANK(AP430),0,1)</f>
        <v>0</v>
      </c>
      <c r="CH430" s="436">
        <f>IF(ISBLANK(AQ430),0,1)</f>
        <v>1</v>
      </c>
      <c r="CI430" s="435">
        <f>IF($W430="Dropped","-",DAYS360(X430,Y430,TRUE)/360)</f>
        <v>1.0527777777777778</v>
      </c>
      <c r="CJ430" s="416">
        <f>IF(OR($W430="Pipeline",$W430="Dropped"),"-",IF(OR($AA430="-",$AA430="n/a"),"-",DAYS360(Y430,AA430,TRUE)/360))</f>
        <v>0.60833333333333328</v>
      </c>
      <c r="CK430" s="416">
        <f>IF(OR($W430="Pipeline",$W430="Dropped"),"-",IF($AC430="-","-",IF(OR($AA430="-",$AA430="n/a"),DAYS360(Y430,AC430,TRUE)/360,DAYS360(AA430,AC430,TRUE)/360)))</f>
        <v>5.4083333333333332</v>
      </c>
      <c r="CL430" s="416">
        <f>IF(OR($W430="Pipeline",$W430="Dropped"),"-",IF($AC430="-","-",DAYS360(X430,AC430,TRUE)/360))</f>
        <v>7.0694444444444446</v>
      </c>
      <c r="CM430" s="437">
        <f>IF(OR($W430="Pipeline",$W430="Dropped"),"-",IF($AC430="-","-",DAYS360(AB430,AC430,TRUE)/360))</f>
        <v>0</v>
      </c>
      <c r="CN430" s="344">
        <f>IF(W430="Closed",IF(AC430="-","-",YEAR(AC430)),"-")</f>
        <v>2009</v>
      </c>
      <c r="CO430" s="344" t="str">
        <f>IF(W430="Closed",IF(OR(BE430="S",BE430="MS",BE430="HS"),"S",IF(OR(BE430="U",BE430="MU",BE430="HU"),"U",IF(OR(BE430="NA",BE430="NR",BE430="NV",BE430="?",BE430="#"),"NR","-"))),"-")</f>
        <v>U</v>
      </c>
      <c r="CP430" s="249">
        <v>2</v>
      </c>
      <c r="CQ430" s="414">
        <v>1</v>
      </c>
      <c r="CR430" s="414">
        <v>7</v>
      </c>
      <c r="CS430" s="414">
        <v>0</v>
      </c>
      <c r="CT430" s="414">
        <v>0</v>
      </c>
      <c r="CU430" s="436">
        <v>0</v>
      </c>
      <c r="CV430" s="432" t="str">
        <f>IF(OR(DC430="-",DC430="",DC430="n/a"),"-",HYPERLINK(DC430,"PAD"))</f>
        <v>PAD</v>
      </c>
      <c r="CW430" s="417" t="str">
        <f>IF(OR(DD430="-",DD430="",DD430="n/a"),"-",HYPERLINK(DD430,"ICR"))</f>
        <v>ICR</v>
      </c>
      <c r="CX430" s="438" t="str">
        <f>IF(OR(DE430="-",DE430="",DE430="n/a"),"-",HYPERLINK(DE430,"IEG"))</f>
        <v>IEG</v>
      </c>
      <c r="CY430" s="687" t="str">
        <f>IF(OR(DF430="-",DF430="",DF430="n/a"),"-",HYPERLINK(DF430,"PPAR"))</f>
        <v>PPAR</v>
      </c>
      <c r="CZ430" s="665" t="str">
        <f>IF(OR(DG430="-",DG430="",DG430="n/a"),"-",HYPERLINK(DG430,"PCR"))</f>
        <v>-</v>
      </c>
      <c r="DA430" s="665" t="str">
        <f>IF(OR(DH430="-",DH430="",DH430="n/a"),"-",HYPERLINK(DH430,"PP"))</f>
        <v>-</v>
      </c>
      <c r="DB430" s="688" t="str">
        <f>IF(OR(DI430="-",DI430="",DI430="n/a"),"-",HYPERLINK(DI430,"TA"))</f>
        <v>-</v>
      </c>
      <c r="DC430" s="897" t="s">
        <v>11750</v>
      </c>
      <c r="DD430" s="897" t="s">
        <v>11751</v>
      </c>
      <c r="DE430" s="897" t="s">
        <v>11752</v>
      </c>
      <c r="DF430" s="897" t="s">
        <v>11753</v>
      </c>
      <c r="DG430" s="897" t="s">
        <v>33</v>
      </c>
      <c r="DH430" s="897" t="s">
        <v>33</v>
      </c>
      <c r="DI430" s="897" t="s">
        <v>33</v>
      </c>
      <c r="DJ430" s="734"/>
      <c r="DK430" s="358"/>
      <c r="DL430" s="358"/>
      <c r="DM430" s="440"/>
      <c r="DN430" s="440"/>
      <c r="DO430" s="440"/>
      <c r="DP430" s="440"/>
      <c r="DQ430" s="440"/>
      <c r="DR430" s="440"/>
      <c r="DS430" s="440"/>
      <c r="DT430" s="440"/>
      <c r="DU430" s="440"/>
      <c r="DV430" s="440"/>
      <c r="DW430" s="440"/>
      <c r="DX430" s="440"/>
      <c r="DY430" s="440"/>
      <c r="DZ430" s="440"/>
      <c r="EA430" s="440"/>
      <c r="EB430" s="440"/>
      <c r="EC430" s="440"/>
      <c r="ED430" s="440"/>
      <c r="EE430" s="440"/>
      <c r="EF430" s="440"/>
      <c r="EG430" s="440"/>
      <c r="EH430" s="440"/>
      <c r="EI430" s="440"/>
      <c r="EJ430" s="440"/>
      <c r="EK430" s="440"/>
      <c r="EL430" s="440"/>
      <c r="EM430" s="440"/>
    </row>
    <row r="431" spans="1:143" s="33" customFormat="1" ht="14.1" customHeight="1" x14ac:dyDescent="0.25">
      <c r="A431" s="703">
        <f>ROW()-1</f>
        <v>430</v>
      </c>
      <c r="B431" s="710" t="s">
        <v>5136</v>
      </c>
      <c r="C431" s="711" t="str">
        <f>HYPERLINK(E431,"OP")</f>
        <v>OP</v>
      </c>
      <c r="D431" s="711" t="str">
        <f>HYPERLINK(F431,"Prj")</f>
        <v>Prj</v>
      </c>
      <c r="E431" s="663" t="s">
        <v>7278</v>
      </c>
      <c r="F431" s="422" t="s">
        <v>5916</v>
      </c>
      <c r="G431" s="414" t="s">
        <v>33</v>
      </c>
      <c r="H431" s="414" t="s">
        <v>33</v>
      </c>
      <c r="I431" s="694" t="s">
        <v>33</v>
      </c>
      <c r="J431" s="697" t="s">
        <v>5137</v>
      </c>
      <c r="K431" s="727" t="s">
        <v>33</v>
      </c>
      <c r="L431" s="736" t="s">
        <v>245</v>
      </c>
      <c r="M431" s="697" t="s">
        <v>246</v>
      </c>
      <c r="N431" s="736" t="s">
        <v>18</v>
      </c>
      <c r="O431" s="736" t="s">
        <v>54</v>
      </c>
      <c r="P431" s="1080" t="s">
        <v>1419</v>
      </c>
      <c r="Q431" s="1074" t="s">
        <v>33</v>
      </c>
      <c r="R431" s="698" t="s">
        <v>33</v>
      </c>
      <c r="S431" s="1041" t="s">
        <v>33</v>
      </c>
      <c r="T431" s="908" t="s">
        <v>3822</v>
      </c>
      <c r="U431" s="905" t="s">
        <v>575</v>
      </c>
      <c r="V431" s="905" t="s">
        <v>612</v>
      </c>
      <c r="W431" s="1068" t="s">
        <v>1773</v>
      </c>
      <c r="X431" s="1064">
        <v>37209</v>
      </c>
      <c r="Y431" s="1066">
        <v>37378</v>
      </c>
      <c r="Z431" s="1046">
        <v>2002</v>
      </c>
      <c r="AA431" s="1064">
        <v>37476</v>
      </c>
      <c r="AB431" s="1065">
        <v>38686</v>
      </c>
      <c r="AC431" s="1066">
        <v>39355</v>
      </c>
      <c r="AD431" s="1049">
        <v>0</v>
      </c>
      <c r="AE431" s="746">
        <v>4.5</v>
      </c>
      <c r="AF431" s="744">
        <v>0</v>
      </c>
      <c r="AG431" s="690">
        <v>4.5</v>
      </c>
      <c r="AH431" s="747">
        <v>0.46500000000000002</v>
      </c>
      <c r="AI431" s="744">
        <v>0</v>
      </c>
      <c r="AJ431" s="1101">
        <v>4.2905768399999999</v>
      </c>
      <c r="AK431" s="1102">
        <v>4.9879614700000001</v>
      </c>
      <c r="AL431" s="1085"/>
      <c r="AM431" s="632">
        <v>3</v>
      </c>
      <c r="AN431" s="632"/>
      <c r="AO431" s="632"/>
      <c r="AP431" s="632"/>
      <c r="AQ431" s="757"/>
      <c r="AR431" s="783" t="s">
        <v>5770</v>
      </c>
      <c r="AS431" s="784">
        <f>AT431+AU431</f>
        <v>2.67</v>
      </c>
      <c r="AT431" s="784">
        <v>2.67</v>
      </c>
      <c r="AU431" s="785">
        <v>0</v>
      </c>
      <c r="AV431" s="806" t="s">
        <v>5771</v>
      </c>
      <c r="AW431" s="697" t="s">
        <v>3569</v>
      </c>
      <c r="AX431" s="697" t="s">
        <v>5138</v>
      </c>
      <c r="AY431" s="823">
        <v>39254</v>
      </c>
      <c r="AZ431" s="736" t="s">
        <v>22</v>
      </c>
      <c r="BA431" s="736" t="s">
        <v>22</v>
      </c>
      <c r="BB431" s="840" t="s">
        <v>22</v>
      </c>
      <c r="BC431" s="841" t="s">
        <v>22</v>
      </c>
      <c r="BD431" s="842" t="s">
        <v>22</v>
      </c>
      <c r="BE431" s="840" t="s">
        <v>22</v>
      </c>
      <c r="BF431" s="841" t="s">
        <v>26</v>
      </c>
      <c r="BG431" s="842" t="s">
        <v>26</v>
      </c>
      <c r="BH431" s="905" t="s">
        <v>4505</v>
      </c>
      <c r="BI431" s="903" t="s">
        <v>10474</v>
      </c>
      <c r="BJ431" s="905" t="s">
        <v>0</v>
      </c>
      <c r="BK431" s="903" t="s">
        <v>0</v>
      </c>
      <c r="BL431" s="905" t="s">
        <v>0</v>
      </c>
      <c r="BM431" s="903" t="s">
        <v>0</v>
      </c>
      <c r="BN431" s="905" t="s">
        <v>0</v>
      </c>
      <c r="BO431" s="903" t="s">
        <v>0</v>
      </c>
      <c r="BP431" s="905" t="s">
        <v>0</v>
      </c>
      <c r="BQ431" s="903" t="s">
        <v>0</v>
      </c>
      <c r="BR431" s="909">
        <v>27</v>
      </c>
      <c r="BS431" s="903" t="s">
        <v>4490</v>
      </c>
      <c r="BT431" s="905" t="s">
        <v>0</v>
      </c>
      <c r="BU431" s="903" t="s">
        <v>4492</v>
      </c>
      <c r="BV431" s="905" t="s">
        <v>0</v>
      </c>
      <c r="BW431" s="903" t="s">
        <v>4492</v>
      </c>
      <c r="BX431" s="905" t="s">
        <v>0</v>
      </c>
      <c r="BY431" s="903" t="s">
        <v>4492</v>
      </c>
      <c r="BZ431" s="905" t="s">
        <v>0</v>
      </c>
      <c r="CA431" s="903" t="s">
        <v>4492</v>
      </c>
      <c r="CB431" s="340">
        <v>10</v>
      </c>
      <c r="CC431" s="249">
        <f>IF(ISBLANK(AL431),0,1)</f>
        <v>0</v>
      </c>
      <c r="CD431" s="414">
        <f>IF(ISBLANK(AM431),0,1)</f>
        <v>1</v>
      </c>
      <c r="CE431" s="414">
        <f>IF(ISBLANK(AN431),0,1)</f>
        <v>0</v>
      </c>
      <c r="CF431" s="414">
        <f>IF(ISBLANK(AO431),0,1)</f>
        <v>0</v>
      </c>
      <c r="CG431" s="414">
        <f>IF(ISBLANK(AP431),0,1)</f>
        <v>0</v>
      </c>
      <c r="CH431" s="436">
        <f>IF(ISBLANK(AQ431),0,1)</f>
        <v>0</v>
      </c>
      <c r="CI431" s="435">
        <f>IF($W431="Dropped","-",DAYS360(X431,Y431,TRUE)/360)</f>
        <v>0.46666666666666667</v>
      </c>
      <c r="CJ431" s="416">
        <f>IF(OR($W431="Pipeline",$W431="Dropped"),"-",IF(OR($AA431="-",$AA431="n/a"),"-",DAYS360(Y431,AA431,TRUE)/360))</f>
        <v>0.26666666666666666</v>
      </c>
      <c r="CK431" s="416">
        <f>IF(OR($W431="Pipeline",$W431="Dropped"),"-",IF($AC431="-","-",IF(OR($AA431="-",$AA431="n/a"),DAYS360(Y431,AC431,TRUE)/360,DAYS360(AA431,AC431,TRUE)/360)))</f>
        <v>5.1444444444444448</v>
      </c>
      <c r="CL431" s="416">
        <f>IF(OR($W431="Pipeline",$W431="Dropped"),"-",IF($AC431="-","-",DAYS360(X431,AC431,TRUE)/360))</f>
        <v>5.8777777777777782</v>
      </c>
      <c r="CM431" s="437">
        <f>IF(OR($W431="Pipeline",$W431="Dropped"),"-",IF($AC431="-","-",DAYS360(AB431,AC431,TRUE)/360))</f>
        <v>1.8333333333333333</v>
      </c>
      <c r="CN431" s="344">
        <f>IF(W431="Closed",IF(AC431="-","-",YEAR(AC431)),"-")</f>
        <v>2007</v>
      </c>
      <c r="CO431" s="344" t="str">
        <f>IF(W431="Closed",IF(OR(BE431="S",BE431="MS",BE431="HS"),"S",IF(OR(BE431="U",BE431="MU",BE431="HU"),"U",IF(OR(BE431="NA",BE431="NR",BE431="NV",BE431="?",BE431="#"),"NR","-"))),"-")</f>
        <v>S</v>
      </c>
      <c r="CP431" s="249">
        <v>0</v>
      </c>
      <c r="CQ431" s="414">
        <v>5</v>
      </c>
      <c r="CR431" s="414">
        <v>3</v>
      </c>
      <c r="CS431" s="414">
        <v>0</v>
      </c>
      <c r="CT431" s="414">
        <v>0</v>
      </c>
      <c r="CU431" s="436">
        <v>0</v>
      </c>
      <c r="CV431" s="432" t="str">
        <f>IF(OR(DC431="-",DC431="",DC431="n/a"),"-",HYPERLINK(DC431,"PAD"))</f>
        <v>PAD</v>
      </c>
      <c r="CW431" s="417" t="str">
        <f>IF(OR(DD431="-",DD431="",DD431="n/a"),"-",HYPERLINK(DD431,"ICR"))</f>
        <v>ICR</v>
      </c>
      <c r="CX431" s="438" t="str">
        <f>IF(OR(DE431="-",DE431="",DE431="n/a"),"-",HYPERLINK(DE431,"IEG"))</f>
        <v>IEG</v>
      </c>
      <c r="CY431" s="687" t="str">
        <f>IF(OR(DF431="-",DF431="",DF431="n/a"),"-",HYPERLINK(DF431,"PPAR"))</f>
        <v>-</v>
      </c>
      <c r="CZ431" s="665" t="str">
        <f>IF(OR(DG431="-",DG431="",DG431="n/a"),"-",HYPERLINK(DG431,"PCR"))</f>
        <v>-</v>
      </c>
      <c r="DA431" s="665" t="str">
        <f>IF(OR(DH431="-",DH431="",DH431="n/a"),"-",HYPERLINK(DH431,"PP"))</f>
        <v>-</v>
      </c>
      <c r="DB431" s="688" t="str">
        <f>IF(OR(DI431="-",DI431="",DI431="n/a"),"-",HYPERLINK(DI431,"TA"))</f>
        <v>-</v>
      </c>
      <c r="DC431" s="897" t="s">
        <v>11754</v>
      </c>
      <c r="DD431" s="897" t="s">
        <v>11755</v>
      </c>
      <c r="DE431" s="897" t="s">
        <v>11756</v>
      </c>
      <c r="DF431" s="897" t="s">
        <v>33</v>
      </c>
      <c r="DG431" s="897" t="s">
        <v>33</v>
      </c>
      <c r="DH431" s="897" t="s">
        <v>33</v>
      </c>
      <c r="DI431" s="897" t="s">
        <v>33</v>
      </c>
      <c r="DJ431" s="734"/>
      <c r="DK431" s="358"/>
      <c r="DL431" s="358"/>
      <c r="DM431" s="440"/>
      <c r="DN431" s="440"/>
      <c r="DO431" s="440"/>
      <c r="DP431" s="440"/>
      <c r="DQ431" s="440"/>
      <c r="DR431" s="440"/>
      <c r="DS431" s="440"/>
      <c r="DT431" s="440"/>
      <c r="DU431" s="440"/>
      <c r="DV431" s="440"/>
      <c r="DW431" s="440"/>
      <c r="DX431" s="440"/>
      <c r="DY431" s="440"/>
      <c r="DZ431" s="440"/>
      <c r="EA431" s="440"/>
      <c r="EB431" s="440"/>
      <c r="EC431" s="440"/>
      <c r="ED431" s="440"/>
      <c r="EE431" s="440"/>
      <c r="EF431" s="440"/>
      <c r="EG431" s="440"/>
      <c r="EH431" s="440"/>
      <c r="EI431" s="440"/>
      <c r="EJ431" s="440"/>
      <c r="EK431" s="440"/>
      <c r="EL431" s="440"/>
      <c r="EM431" s="440"/>
    </row>
    <row r="432" spans="1:143" s="33" customFormat="1" ht="14.1" customHeight="1" x14ac:dyDescent="0.25">
      <c r="A432" s="702">
        <f>ROW()-1</f>
        <v>431</v>
      </c>
      <c r="B432" s="713" t="s">
        <v>7471</v>
      </c>
      <c r="C432" s="711" t="str">
        <f>HYPERLINK(E432,"OP")</f>
        <v>OP</v>
      </c>
      <c r="D432" s="711" t="str">
        <f>HYPERLINK(F432,"Prj")</f>
        <v>Prj</v>
      </c>
      <c r="E432" s="631" t="s">
        <v>8407</v>
      </c>
      <c r="F432" s="413" t="s">
        <v>8408</v>
      </c>
      <c r="G432" s="414" t="s">
        <v>33</v>
      </c>
      <c r="H432" s="414" t="s">
        <v>33</v>
      </c>
      <c r="I432" s="694" t="s">
        <v>33</v>
      </c>
      <c r="J432" s="697" t="s">
        <v>7472</v>
      </c>
      <c r="K432" s="727" t="s">
        <v>33</v>
      </c>
      <c r="L432" s="736" t="s">
        <v>245</v>
      </c>
      <c r="M432" s="697" t="s">
        <v>255</v>
      </c>
      <c r="N432" s="736" t="s">
        <v>18</v>
      </c>
      <c r="O432" s="736" t="s">
        <v>30</v>
      </c>
      <c r="P432" s="1080" t="s">
        <v>36</v>
      </c>
      <c r="Q432" s="1074" t="s">
        <v>33</v>
      </c>
      <c r="R432" s="698" t="s">
        <v>3565</v>
      </c>
      <c r="S432" s="907" t="s">
        <v>7754</v>
      </c>
      <c r="T432" s="908" t="s">
        <v>7473</v>
      </c>
      <c r="U432" s="905" t="s">
        <v>731</v>
      </c>
      <c r="V432" s="905" t="s">
        <v>10391</v>
      </c>
      <c r="W432" s="1068" t="s">
        <v>1773</v>
      </c>
      <c r="X432" s="1064">
        <v>37711</v>
      </c>
      <c r="Y432" s="1066">
        <v>38337</v>
      </c>
      <c r="Z432" s="1046">
        <v>2005</v>
      </c>
      <c r="AA432" s="1064">
        <v>38379</v>
      </c>
      <c r="AB432" s="1065">
        <v>40451</v>
      </c>
      <c r="AC432" s="1066">
        <v>42262</v>
      </c>
      <c r="AD432" s="1049">
        <v>0</v>
      </c>
      <c r="AE432" s="746">
        <v>110.83</v>
      </c>
      <c r="AF432" s="744">
        <v>0</v>
      </c>
      <c r="AG432" s="690">
        <v>110.83</v>
      </c>
      <c r="AH432" s="747">
        <v>20.76</v>
      </c>
      <c r="AI432" s="744">
        <v>0</v>
      </c>
      <c r="AJ432" s="1101">
        <v>207.79195404999999</v>
      </c>
      <c r="AK432" s="1102">
        <v>210.09273109</v>
      </c>
      <c r="AL432" s="1085"/>
      <c r="AM432" s="632"/>
      <c r="AN432" s="632"/>
      <c r="AO432" s="632"/>
      <c r="AP432" s="632"/>
      <c r="AQ432" s="757"/>
      <c r="AR432" s="778" t="s">
        <v>8934</v>
      </c>
      <c r="AS432" s="784">
        <f>AT432+AU432</f>
        <v>25.61</v>
      </c>
      <c r="AT432" s="784">
        <v>25.61</v>
      </c>
      <c r="AU432" s="785">
        <v>0</v>
      </c>
      <c r="AV432" s="734" t="s">
        <v>8935</v>
      </c>
      <c r="AW432" s="697" t="s">
        <v>3577</v>
      </c>
      <c r="AX432" s="697" t="s">
        <v>7474</v>
      </c>
      <c r="AY432" s="823">
        <v>42249</v>
      </c>
      <c r="AZ432" s="736" t="s">
        <v>26</v>
      </c>
      <c r="BA432" s="736" t="s">
        <v>26</v>
      </c>
      <c r="BB432" s="625" t="s">
        <v>82</v>
      </c>
      <c r="BC432" s="626" t="s">
        <v>82</v>
      </c>
      <c r="BD432" s="633" t="s">
        <v>82</v>
      </c>
      <c r="BE432" s="625" t="s">
        <v>26</v>
      </c>
      <c r="BF432" s="626" t="s">
        <v>26</v>
      </c>
      <c r="BG432" s="633" t="s">
        <v>26</v>
      </c>
      <c r="BH432" s="905" t="s">
        <v>13072</v>
      </c>
      <c r="BI432" s="903" t="s">
        <v>4508</v>
      </c>
      <c r="BJ432" s="905" t="s">
        <v>4525</v>
      </c>
      <c r="BK432" s="903" t="s">
        <v>10476</v>
      </c>
      <c r="BL432" s="905" t="s">
        <v>13077</v>
      </c>
      <c r="BM432" s="903" t="s">
        <v>9680</v>
      </c>
      <c r="BN432" s="905" t="s">
        <v>0</v>
      </c>
      <c r="BO432" s="903" t="s">
        <v>0</v>
      </c>
      <c r="BP432" s="905" t="s">
        <v>0</v>
      </c>
      <c r="BQ432" s="903" t="s">
        <v>0</v>
      </c>
      <c r="BR432" s="909">
        <v>67</v>
      </c>
      <c r="BS432" s="903" t="s">
        <v>4577</v>
      </c>
      <c r="BT432" s="909">
        <v>69</v>
      </c>
      <c r="BU432" s="903" t="s">
        <v>4598</v>
      </c>
      <c r="BV432" s="909">
        <v>89</v>
      </c>
      <c r="BW432" s="903" t="s">
        <v>4639</v>
      </c>
      <c r="BX432" s="909">
        <v>63</v>
      </c>
      <c r="BY432" s="903" t="s">
        <v>4512</v>
      </c>
      <c r="BZ432" s="909">
        <v>60</v>
      </c>
      <c r="CA432" s="903" t="s">
        <v>4531</v>
      </c>
      <c r="CB432" s="340">
        <v>10</v>
      </c>
      <c r="CC432" s="249">
        <f>IF(ISBLANK(AL432),0,1)</f>
        <v>0</v>
      </c>
      <c r="CD432" s="414">
        <f>IF(ISBLANK(AM432),0,1)</f>
        <v>0</v>
      </c>
      <c r="CE432" s="414">
        <f>IF(ISBLANK(AN432),0,1)</f>
        <v>0</v>
      </c>
      <c r="CF432" s="414">
        <f>IF(ISBLANK(AO432),0,1)</f>
        <v>0</v>
      </c>
      <c r="CG432" s="414">
        <f>IF(ISBLANK(AP432),0,1)</f>
        <v>0</v>
      </c>
      <c r="CH432" s="436">
        <f>IF(ISBLANK(AQ432),0,1)</f>
        <v>0</v>
      </c>
      <c r="CI432" s="435">
        <f>IF($W432="Dropped","-",DAYS360(X432,Y432,TRUE)/360)</f>
        <v>1.711111111111111</v>
      </c>
      <c r="CJ432" s="416">
        <f>IF(OR($W432="Pipeline",$W432="Dropped"),"-",IF(OR($AA432="-",$AA432="n/a"),"-",DAYS360(Y432,AA432,TRUE)/360))</f>
        <v>0.11388888888888889</v>
      </c>
      <c r="CK432" s="416">
        <f>IF(OR($W432="Pipeline",$W432="Dropped"),"-",IF($AC432="-","-",IF(OR($AA432="-",$AA432="n/a"),DAYS360(Y432,AC432,TRUE)/360,DAYS360(AA432,AC432,TRUE)/360)))</f>
        <v>10.633333333333333</v>
      </c>
      <c r="CL432" s="416">
        <f>IF(OR($W432="Pipeline",$W432="Dropped"),"-",IF($AC432="-","-",DAYS360(X432,AC432,TRUE)/360))</f>
        <v>12.458333333333334</v>
      </c>
      <c r="CM432" s="437">
        <f>IF(OR($W432="Pipeline",$W432="Dropped"),"-",IF($AC432="-","-",DAYS360(AB432,AC432,TRUE)/360))</f>
        <v>4.958333333333333</v>
      </c>
      <c r="CN432" s="344">
        <f>IF(W432="Closed",IF(AC432="-","-",YEAR(AC432)),"-")</f>
        <v>2015</v>
      </c>
      <c r="CO432" s="344" t="str">
        <f>IF(W432="Closed",IF(OR(BE432="S",BE432="MS",BE432="HS"),"S",IF(OR(BE432="U",BE432="MU",BE432="HU"),"U",IF(OR(BE432="NA",BE432="NR",BE432="NV",BE432="?",BE432="#"),"NR","-"))),"-")</f>
        <v>S</v>
      </c>
      <c r="CP432" s="249">
        <v>1</v>
      </c>
      <c r="CQ432" s="414">
        <v>1</v>
      </c>
      <c r="CR432" s="414">
        <v>3</v>
      </c>
      <c r="CS432" s="414">
        <v>1</v>
      </c>
      <c r="CT432" s="414">
        <v>0</v>
      </c>
      <c r="CU432" s="436">
        <v>0</v>
      </c>
      <c r="CV432" s="432" t="str">
        <f>IF(OR(DC432="-",DC432="",DC432="n/a"),"-",HYPERLINK(DC432,"PAD"))</f>
        <v>PAD</v>
      </c>
      <c r="CW432" s="417" t="str">
        <f>IF(OR(DD432="-",DD432="",DD432="n/a"),"-",HYPERLINK(DD432,"ICR"))</f>
        <v>ICR</v>
      </c>
      <c r="CX432" s="438" t="str">
        <f>IF(OR(DE432="-",DE432="",DE432="n/a"),"-",HYPERLINK(DE432,"IEG"))</f>
        <v>IEG</v>
      </c>
      <c r="CY432" s="687" t="str">
        <f>IF(OR(DF432="-",DF432="",DF432="n/a"),"-",HYPERLINK(DF432,"PPAR"))</f>
        <v>-</v>
      </c>
      <c r="CZ432" s="665" t="str">
        <f>IF(OR(DG432="-",DG432="",DG432="n/a"),"-",HYPERLINK(DG432,"PCR"))</f>
        <v>-</v>
      </c>
      <c r="DA432" s="665" t="str">
        <f>IF(OR(DH432="-",DH432="",DH432="n/a"),"-",HYPERLINK(DH432,"PP"))</f>
        <v>PP</v>
      </c>
      <c r="DB432" s="688" t="str">
        <f>IF(OR(DI432="-",DI432="",DI432="n/a"),"-",HYPERLINK(DI432,"TA"))</f>
        <v>-</v>
      </c>
      <c r="DC432" s="897" t="s">
        <v>11757</v>
      </c>
      <c r="DD432" s="897" t="s">
        <v>11758</v>
      </c>
      <c r="DE432" s="897" t="s">
        <v>13921</v>
      </c>
      <c r="DF432" s="897" t="s">
        <v>33</v>
      </c>
      <c r="DG432" s="897" t="s">
        <v>33</v>
      </c>
      <c r="DH432" s="897" t="s">
        <v>13922</v>
      </c>
      <c r="DI432" s="897" t="s">
        <v>33</v>
      </c>
      <c r="DJ432" s="806"/>
      <c r="DK432" s="358"/>
      <c r="DL432" s="358"/>
      <c r="DM432" s="440"/>
      <c r="DN432" s="440"/>
      <c r="DO432" s="440"/>
      <c r="DP432" s="440"/>
      <c r="DQ432" s="440"/>
      <c r="DR432" s="440"/>
      <c r="DS432" s="440"/>
      <c r="DT432" s="440"/>
      <c r="DU432" s="440"/>
      <c r="DV432" s="440"/>
      <c r="DW432" s="440"/>
      <c r="DX432" s="440"/>
      <c r="DY432" s="440"/>
      <c r="DZ432" s="440"/>
      <c r="EA432" s="440"/>
      <c r="EB432" s="440"/>
      <c r="EC432" s="440"/>
      <c r="ED432" s="440"/>
      <c r="EE432" s="440"/>
      <c r="EF432" s="440"/>
      <c r="EG432" s="440"/>
      <c r="EH432" s="440"/>
      <c r="EI432" s="440"/>
      <c r="EJ432" s="440"/>
      <c r="EK432" s="440"/>
      <c r="EL432" s="440"/>
      <c r="EM432" s="440"/>
    </row>
    <row r="433" spans="1:143" s="33" customFormat="1" ht="14.1" customHeight="1" x14ac:dyDescent="0.25">
      <c r="A433" s="702">
        <f>ROW()-1</f>
        <v>432</v>
      </c>
      <c r="B433" s="717" t="s">
        <v>1021</v>
      </c>
      <c r="C433" s="711" t="str">
        <f>HYPERLINK(E433,"OP")</f>
        <v>OP</v>
      </c>
      <c r="D433" s="711" t="str">
        <f>HYPERLINK(F433,"Prj")</f>
        <v>Prj</v>
      </c>
      <c r="E433" s="704" t="s">
        <v>6368</v>
      </c>
      <c r="F433" s="415" t="s">
        <v>6369</v>
      </c>
      <c r="G433" s="414" t="s">
        <v>33</v>
      </c>
      <c r="H433" s="414" t="s">
        <v>33</v>
      </c>
      <c r="I433" s="694" t="s">
        <v>33</v>
      </c>
      <c r="J433" s="686" t="s">
        <v>1022</v>
      </c>
      <c r="K433" s="199" t="s">
        <v>33</v>
      </c>
      <c r="L433" s="693" t="s">
        <v>153</v>
      </c>
      <c r="M433" s="686" t="s">
        <v>727</v>
      </c>
      <c r="N433" s="732" t="s">
        <v>18</v>
      </c>
      <c r="O433" s="732" t="s">
        <v>30</v>
      </c>
      <c r="P433" s="1080" t="s">
        <v>1763</v>
      </c>
      <c r="Q433" s="1074" t="s">
        <v>33</v>
      </c>
      <c r="R433" s="698" t="s">
        <v>33</v>
      </c>
      <c r="S433" s="907" t="s">
        <v>3725</v>
      </c>
      <c r="T433" s="908" t="s">
        <v>3732</v>
      </c>
      <c r="U433" s="905" t="s">
        <v>13703</v>
      </c>
      <c r="V433" s="905" t="s">
        <v>10388</v>
      </c>
      <c r="W433" s="1068" t="s">
        <v>1773</v>
      </c>
      <c r="X433" s="1064">
        <v>37147</v>
      </c>
      <c r="Y433" s="1066">
        <v>37378</v>
      </c>
      <c r="Z433" s="1046">
        <v>2002</v>
      </c>
      <c r="AA433" s="1064">
        <v>37474</v>
      </c>
      <c r="AB433" s="1065">
        <v>39082</v>
      </c>
      <c r="AC433" s="1066">
        <v>39263</v>
      </c>
      <c r="AD433" s="638">
        <v>0</v>
      </c>
      <c r="AE433" s="639">
        <v>10</v>
      </c>
      <c r="AF433" s="744">
        <v>0</v>
      </c>
      <c r="AG433" s="690">
        <v>10</v>
      </c>
      <c r="AH433" s="747">
        <v>2.17</v>
      </c>
      <c r="AI433" s="744">
        <v>0</v>
      </c>
      <c r="AJ433" s="1099">
        <v>10</v>
      </c>
      <c r="AK433" s="1100">
        <v>10.81430658</v>
      </c>
      <c r="AL433" s="646"/>
      <c r="AM433" s="647"/>
      <c r="AN433" s="647">
        <v>2</v>
      </c>
      <c r="AO433" s="647"/>
      <c r="AP433" s="647"/>
      <c r="AQ433" s="648"/>
      <c r="AR433" s="779" t="s">
        <v>3502</v>
      </c>
      <c r="AS433" s="781">
        <f>AT433+AU433</f>
        <v>1.7</v>
      </c>
      <c r="AT433" s="649">
        <v>1.7</v>
      </c>
      <c r="AU433" s="650">
        <v>0</v>
      </c>
      <c r="AV433" s="686" t="s">
        <v>3486</v>
      </c>
      <c r="AW433" s="686" t="s">
        <v>2045</v>
      </c>
      <c r="AX433" s="686" t="s">
        <v>2184</v>
      </c>
      <c r="AY433" s="819">
        <v>39259</v>
      </c>
      <c r="AZ433" s="721" t="s">
        <v>26</v>
      </c>
      <c r="BA433" s="721" t="s">
        <v>26</v>
      </c>
      <c r="BB433" s="625" t="s">
        <v>22</v>
      </c>
      <c r="BC433" s="626" t="s">
        <v>26</v>
      </c>
      <c r="BD433" s="633" t="s">
        <v>22</v>
      </c>
      <c r="BE433" s="625" t="s">
        <v>22</v>
      </c>
      <c r="BF433" s="626" t="s">
        <v>22</v>
      </c>
      <c r="BG433" s="633" t="s">
        <v>22</v>
      </c>
      <c r="BH433" s="905" t="s">
        <v>4503</v>
      </c>
      <c r="BI433" s="903" t="s">
        <v>4703</v>
      </c>
      <c r="BJ433" s="905" t="s">
        <v>4515</v>
      </c>
      <c r="BK433" s="903" t="s">
        <v>4704</v>
      </c>
      <c r="BL433" s="905" t="s">
        <v>4485</v>
      </c>
      <c r="BM433" s="903" t="s">
        <v>10472</v>
      </c>
      <c r="BN433" s="905" t="s">
        <v>4525</v>
      </c>
      <c r="BO433" s="903" t="s">
        <v>10476</v>
      </c>
      <c r="BP433" s="905" t="s">
        <v>0</v>
      </c>
      <c r="BQ433" s="903" t="s">
        <v>0</v>
      </c>
      <c r="BR433" s="909">
        <v>65</v>
      </c>
      <c r="BS433" s="903" t="s">
        <v>4509</v>
      </c>
      <c r="BT433" s="909">
        <v>26</v>
      </c>
      <c r="BU433" s="903" t="s">
        <v>4517</v>
      </c>
      <c r="BV433" s="909">
        <v>61</v>
      </c>
      <c r="BW433" s="903" t="s">
        <v>4524</v>
      </c>
      <c r="BX433" s="909">
        <v>57</v>
      </c>
      <c r="BY433" s="903" t="s">
        <v>4527</v>
      </c>
      <c r="BZ433" s="905" t="s">
        <v>0</v>
      </c>
      <c r="CA433" s="903" t="s">
        <v>4492</v>
      </c>
      <c r="CB433" s="340">
        <v>50</v>
      </c>
      <c r="CC433" s="249">
        <f>IF(ISBLANK(AL433),0,1)</f>
        <v>0</v>
      </c>
      <c r="CD433" s="414">
        <f>IF(ISBLANK(AM433),0,1)</f>
        <v>0</v>
      </c>
      <c r="CE433" s="414">
        <f>IF(ISBLANK(AN433),0,1)</f>
        <v>1</v>
      </c>
      <c r="CF433" s="414">
        <f>IF(ISBLANK(AO433),0,1)</f>
        <v>0</v>
      </c>
      <c r="CG433" s="414">
        <f>IF(ISBLANK(AP433),0,1)</f>
        <v>0</v>
      </c>
      <c r="CH433" s="436">
        <f>IF(ISBLANK(AQ433),0,1)</f>
        <v>0</v>
      </c>
      <c r="CI433" s="435">
        <f>IF($W433="Dropped","-",DAYS360(X433,Y433,TRUE)/360)</f>
        <v>0.63611111111111107</v>
      </c>
      <c r="CJ433" s="416">
        <f>IF(OR($W433="Pipeline",$W433="Dropped"),"-",IF(OR($AA433="-",$AA433="n/a"),"-",DAYS360(Y433,AA433,TRUE)/360))</f>
        <v>0.26111111111111113</v>
      </c>
      <c r="CK433" s="416">
        <f>IF(OR($W433="Pipeline",$W433="Dropped"),"-",IF($AC433="-","-",IF(OR($AA433="-",$AA433="n/a"),DAYS360(Y433,AC433,TRUE)/360,DAYS360(AA433,AC433,TRUE)/360)))</f>
        <v>4.9000000000000004</v>
      </c>
      <c r="CL433" s="416">
        <f>IF(OR($W433="Pipeline",$W433="Dropped"),"-",IF($AC433="-","-",DAYS360(X433,AC433,TRUE)/360))</f>
        <v>5.7972222222222225</v>
      </c>
      <c r="CM433" s="437">
        <f>IF(OR($W433="Pipeline",$W433="Dropped"),"-",IF($AC433="-","-",DAYS360(AB433,AC433,TRUE)/360))</f>
        <v>0.5</v>
      </c>
      <c r="CN433" s="344">
        <f>IF(W433="Closed",IF(AC433="-","-",YEAR(AC433)),"-")</f>
        <v>2007</v>
      </c>
      <c r="CO433" s="344" t="str">
        <f>IF(W433="Closed",IF(OR(BE433="S",BE433="MS",BE433="HS"),"S",IF(OR(BE433="U",BE433="MU",BE433="HU"),"U",IF(OR(BE433="NA",BE433="NR",BE433="NV",BE433="?",BE433="#"),"NR","-"))),"-")</f>
        <v>S</v>
      </c>
      <c r="CP433" s="249">
        <v>3</v>
      </c>
      <c r="CQ433" s="414">
        <v>2</v>
      </c>
      <c r="CR433" s="414">
        <v>3</v>
      </c>
      <c r="CS433" s="414">
        <v>0</v>
      </c>
      <c r="CT433" s="414">
        <v>0</v>
      </c>
      <c r="CU433" s="436">
        <v>0</v>
      </c>
      <c r="CV433" s="432" t="str">
        <f>IF(OR(DC433="-",DC433="",DC433="n/a"),"-",HYPERLINK(DC433,"PAD"))</f>
        <v>PAD</v>
      </c>
      <c r="CW433" s="417" t="str">
        <f>IF(OR(DD433="-",DD433="",DD433="n/a"),"-",HYPERLINK(DD433,"ICR"))</f>
        <v>ICR</v>
      </c>
      <c r="CX433" s="438" t="str">
        <f>IF(OR(DE433="-",DE433="",DE433="n/a"),"-",HYPERLINK(DE433,"IEG"))</f>
        <v>IEG</v>
      </c>
      <c r="CY433" s="687" t="str">
        <f>IF(OR(DF433="-",DF433="",DF433="n/a"),"-",HYPERLINK(DF433,"PPAR"))</f>
        <v>-</v>
      </c>
      <c r="CZ433" s="665" t="str">
        <f>IF(OR(DG433="-",DG433="",DG433="n/a"),"-",HYPERLINK(DG433,"PCR"))</f>
        <v>-</v>
      </c>
      <c r="DA433" s="665" t="str">
        <f>IF(OR(DH433="-",DH433="",DH433="n/a"),"-",HYPERLINK(DH433,"PP"))</f>
        <v>-</v>
      </c>
      <c r="DB433" s="688" t="str">
        <f>IF(OR(DI433="-",DI433="",DI433="n/a"),"-",HYPERLINK(DI433,"TA"))</f>
        <v>-</v>
      </c>
      <c r="DC433" s="897" t="s">
        <v>11759</v>
      </c>
      <c r="DD433" s="897" t="s">
        <v>11760</v>
      </c>
      <c r="DE433" s="897" t="s">
        <v>11761</v>
      </c>
      <c r="DF433" s="897" t="s">
        <v>33</v>
      </c>
      <c r="DG433" s="897" t="s">
        <v>33</v>
      </c>
      <c r="DH433" s="897" t="s">
        <v>33</v>
      </c>
      <c r="DI433" s="897" t="s">
        <v>33</v>
      </c>
      <c r="DJ433" s="734"/>
      <c r="DK433" s="358"/>
      <c r="DL433" s="358"/>
      <c r="DM433" s="440"/>
      <c r="DN433" s="440"/>
      <c r="DO433" s="440"/>
      <c r="DP433" s="440"/>
      <c r="DQ433" s="440"/>
      <c r="DR433" s="440"/>
      <c r="DS433" s="440"/>
      <c r="DT433" s="440"/>
      <c r="DU433" s="440"/>
      <c r="DV433" s="440"/>
      <c r="DW433" s="440"/>
      <c r="DX433" s="440"/>
      <c r="DY433" s="440"/>
      <c r="DZ433" s="440"/>
      <c r="EA433" s="440"/>
      <c r="EB433" s="440"/>
      <c r="EC433" s="440"/>
      <c r="ED433" s="440"/>
      <c r="EE433" s="440"/>
      <c r="EF433" s="440"/>
      <c r="EG433" s="440"/>
      <c r="EH433" s="440"/>
      <c r="EI433" s="440"/>
      <c r="EJ433" s="440"/>
      <c r="EK433" s="440"/>
      <c r="EL433" s="440"/>
      <c r="EM433" s="440"/>
    </row>
    <row r="434" spans="1:143" s="33" customFormat="1" ht="14.1" customHeight="1" x14ac:dyDescent="0.25">
      <c r="A434" s="703">
        <f>ROW()-1</f>
        <v>433</v>
      </c>
      <c r="B434" s="712" t="s">
        <v>5517</v>
      </c>
      <c r="C434" s="711" t="str">
        <f>HYPERLINK(E434,"OP")</f>
        <v>OP</v>
      </c>
      <c r="D434" s="711" t="str">
        <f>HYPERLINK(F434,"Prj")</f>
        <v>Prj</v>
      </c>
      <c r="E434" s="663" t="s">
        <v>7279</v>
      </c>
      <c r="F434" s="422" t="s">
        <v>5917</v>
      </c>
      <c r="G434" s="425" t="s">
        <v>5516</v>
      </c>
      <c r="H434" s="414" t="s">
        <v>33</v>
      </c>
      <c r="I434" s="694" t="s">
        <v>33</v>
      </c>
      <c r="J434" s="697" t="s">
        <v>5830</v>
      </c>
      <c r="K434" s="727" t="s">
        <v>33</v>
      </c>
      <c r="L434" s="736" t="s">
        <v>153</v>
      </c>
      <c r="M434" s="697" t="s">
        <v>727</v>
      </c>
      <c r="N434" s="736" t="s">
        <v>18</v>
      </c>
      <c r="O434" s="736" t="s">
        <v>30</v>
      </c>
      <c r="P434" s="1080" t="s">
        <v>1742</v>
      </c>
      <c r="Q434" s="1074" t="s">
        <v>33</v>
      </c>
      <c r="R434" s="698" t="s">
        <v>33</v>
      </c>
      <c r="S434" s="907" t="s">
        <v>3827</v>
      </c>
      <c r="T434" s="908" t="s">
        <v>5831</v>
      </c>
      <c r="U434" s="905" t="s">
        <v>13703</v>
      </c>
      <c r="V434" s="905" t="s">
        <v>1417</v>
      </c>
      <c r="W434" s="1068" t="s">
        <v>1773</v>
      </c>
      <c r="X434" s="1064">
        <v>37650</v>
      </c>
      <c r="Y434" s="1066">
        <v>38132</v>
      </c>
      <c r="Z434" s="1046">
        <v>2004</v>
      </c>
      <c r="AA434" s="1064">
        <v>38237</v>
      </c>
      <c r="AB434" s="1065">
        <v>39813</v>
      </c>
      <c r="AC434" s="1066">
        <v>41182</v>
      </c>
      <c r="AD434" s="1049">
        <v>0</v>
      </c>
      <c r="AE434" s="746">
        <v>55</v>
      </c>
      <c r="AF434" s="744">
        <v>0</v>
      </c>
      <c r="AG434" s="690">
        <v>55</v>
      </c>
      <c r="AH434" s="747">
        <v>6.25</v>
      </c>
      <c r="AI434" s="744">
        <v>0</v>
      </c>
      <c r="AJ434" s="1101">
        <v>102.28249049999999</v>
      </c>
      <c r="AK434" s="1102">
        <v>103.11162618</v>
      </c>
      <c r="AL434" s="646" t="s">
        <v>4129</v>
      </c>
      <c r="AM434" s="647" t="s">
        <v>5816</v>
      </c>
      <c r="AN434" s="647">
        <v>10</v>
      </c>
      <c r="AO434" s="647"/>
      <c r="AP434" s="647"/>
      <c r="AQ434" s="648"/>
      <c r="AR434" s="779" t="s">
        <v>5818</v>
      </c>
      <c r="AS434" s="649">
        <f>AT434+AU434</f>
        <v>6.1</v>
      </c>
      <c r="AT434" s="649">
        <v>6.1</v>
      </c>
      <c r="AU434" s="650">
        <v>0</v>
      </c>
      <c r="AV434" s="686" t="s">
        <v>5822</v>
      </c>
      <c r="AW434" s="697" t="s">
        <v>5518</v>
      </c>
      <c r="AX434" s="697" t="s">
        <v>5519</v>
      </c>
      <c r="AY434" s="823">
        <v>41178</v>
      </c>
      <c r="AZ434" s="736" t="s">
        <v>26</v>
      </c>
      <c r="BA434" s="736" t="s">
        <v>26</v>
      </c>
      <c r="BB434" s="840" t="s">
        <v>26</v>
      </c>
      <c r="BC434" s="841" t="s">
        <v>22</v>
      </c>
      <c r="BD434" s="842" t="s">
        <v>26</v>
      </c>
      <c r="BE434" s="840" t="s">
        <v>26</v>
      </c>
      <c r="BF434" s="841" t="s">
        <v>22</v>
      </c>
      <c r="BG434" s="842" t="s">
        <v>22</v>
      </c>
      <c r="BH434" s="905" t="s">
        <v>4567</v>
      </c>
      <c r="BI434" s="903" t="s">
        <v>10487</v>
      </c>
      <c r="BJ434" s="905" t="s">
        <v>4485</v>
      </c>
      <c r="BK434" s="903" t="s">
        <v>10472</v>
      </c>
      <c r="BL434" s="905" t="s">
        <v>4602</v>
      </c>
      <c r="BM434" s="903" t="s">
        <v>10480</v>
      </c>
      <c r="BN434" s="905" t="s">
        <v>0</v>
      </c>
      <c r="BO434" s="903" t="s">
        <v>0</v>
      </c>
      <c r="BP434" s="905" t="s">
        <v>0</v>
      </c>
      <c r="BQ434" s="903" t="s">
        <v>0</v>
      </c>
      <c r="BR434" s="909">
        <v>25</v>
      </c>
      <c r="BS434" s="903" t="s">
        <v>4489</v>
      </c>
      <c r="BT434" s="909">
        <v>39</v>
      </c>
      <c r="BU434" s="903" t="s">
        <v>4545</v>
      </c>
      <c r="BV434" s="909">
        <v>89</v>
      </c>
      <c r="BW434" s="903" t="s">
        <v>4639</v>
      </c>
      <c r="BX434" s="909">
        <v>47</v>
      </c>
      <c r="BY434" s="903" t="s">
        <v>4539</v>
      </c>
      <c r="BZ434" s="909">
        <v>40</v>
      </c>
      <c r="CA434" s="903" t="s">
        <v>4563</v>
      </c>
      <c r="CB434" s="340">
        <v>100</v>
      </c>
      <c r="CC434" s="249">
        <f>IF(ISBLANK(AL434),0,1)</f>
        <v>1</v>
      </c>
      <c r="CD434" s="414">
        <f>IF(ISBLANK(AM434),0,1)</f>
        <v>1</v>
      </c>
      <c r="CE434" s="414">
        <f>IF(ISBLANK(AN434),0,1)</f>
        <v>1</v>
      </c>
      <c r="CF434" s="414">
        <f>IF(ISBLANK(AO434),0,1)</f>
        <v>0</v>
      </c>
      <c r="CG434" s="414">
        <f>IF(ISBLANK(AP434),0,1)</f>
        <v>0</v>
      </c>
      <c r="CH434" s="436">
        <f>IF(ISBLANK(AQ434),0,1)</f>
        <v>0</v>
      </c>
      <c r="CI434" s="435">
        <f>IF($W434="Dropped","-",DAYS360(X434,Y434,TRUE)/360)</f>
        <v>1.3222222222222222</v>
      </c>
      <c r="CJ434" s="416">
        <f>IF(OR($W434="Pipeline",$W434="Dropped"),"-",IF(OR($AA434="-",$AA434="n/a"),"-",DAYS360(Y434,AA434,TRUE)/360))</f>
        <v>0.28333333333333333</v>
      </c>
      <c r="CK434" s="416">
        <f>IF(OR($W434="Pipeline",$W434="Dropped"),"-",IF($AC434="-","-",IF(OR($AA434="-",$AA434="n/a"),DAYS360(Y434,AC434,TRUE)/360,DAYS360(AA434,AC434,TRUE)/360)))</f>
        <v>8.0638888888888882</v>
      </c>
      <c r="CL434" s="416">
        <f>IF(OR($W434="Pipeline",$W434="Dropped"),"-",IF($AC434="-","-",DAYS360(X434,AC434,TRUE)/360))</f>
        <v>9.6694444444444443</v>
      </c>
      <c r="CM434" s="437">
        <f>IF(OR($W434="Pipeline",$W434="Dropped"),"-",IF($AC434="-","-",DAYS360(AB434,AC434,TRUE)/360))</f>
        <v>3.75</v>
      </c>
      <c r="CN434" s="344">
        <f>IF(W434="Closed",IF(AC434="-","-",YEAR(AC434)),"-")</f>
        <v>2012</v>
      </c>
      <c r="CO434" s="344" t="str">
        <f>IF(W434="Closed",IF(OR(BE434="S",BE434="MS",BE434="HS"),"S",IF(OR(BE434="U",BE434="MU",BE434="HU"),"U",IF(OR(BE434="NA",BE434="NR",BE434="NV",BE434="?",BE434="#"),"NR","-"))),"-")</f>
        <v>S</v>
      </c>
      <c r="CP434" s="249">
        <v>2</v>
      </c>
      <c r="CQ434" s="414">
        <v>1</v>
      </c>
      <c r="CR434" s="414">
        <v>0</v>
      </c>
      <c r="CS434" s="414">
        <v>0</v>
      </c>
      <c r="CT434" s="414">
        <v>0</v>
      </c>
      <c r="CU434" s="436">
        <v>0</v>
      </c>
      <c r="CV434" s="432" t="str">
        <f>IF(OR(DC434="-",DC434="",DC434="n/a"),"-",HYPERLINK(DC434,"PAD"))</f>
        <v>PAD</v>
      </c>
      <c r="CW434" s="417" t="str">
        <f>IF(OR(DD434="-",DD434="",DD434="n/a"),"-",HYPERLINK(DD434,"ICR"))</f>
        <v>ICR</v>
      </c>
      <c r="CX434" s="438" t="str">
        <f>IF(OR(DE434="-",DE434="",DE434="n/a"),"-",HYPERLINK(DE434,"IEG"))</f>
        <v>IEG</v>
      </c>
      <c r="CY434" s="687" t="str">
        <f>IF(OR(DF434="-",DF434="",DF434="n/a"),"-",HYPERLINK(DF434,"PPAR"))</f>
        <v>-</v>
      </c>
      <c r="CZ434" s="665" t="str">
        <f>IF(OR(DG434="-",DG434="",DG434="n/a"),"-",HYPERLINK(DG434,"PCR"))</f>
        <v>-</v>
      </c>
      <c r="DA434" s="665" t="str">
        <f>IF(OR(DH434="-",DH434="",DH434="n/a"),"-",HYPERLINK(DH434,"PP"))</f>
        <v>PP</v>
      </c>
      <c r="DB434" s="688" t="str">
        <f>IF(OR(DI434="-",DI434="",DI434="n/a"),"-",HYPERLINK(DI434,"TA"))</f>
        <v>-</v>
      </c>
      <c r="DC434" s="897" t="s">
        <v>11762</v>
      </c>
      <c r="DD434" s="897" t="s">
        <v>11763</v>
      </c>
      <c r="DE434" s="897" t="s">
        <v>11764</v>
      </c>
      <c r="DF434" s="897" t="s">
        <v>33</v>
      </c>
      <c r="DG434" s="897" t="s">
        <v>33</v>
      </c>
      <c r="DH434" s="897" t="s">
        <v>11765</v>
      </c>
      <c r="DI434" s="897" t="s">
        <v>33</v>
      </c>
      <c r="DJ434" s="734"/>
      <c r="DK434" s="358"/>
      <c r="DL434" s="358"/>
      <c r="DM434" s="440"/>
      <c r="DN434" s="440"/>
      <c r="DO434" s="440"/>
      <c r="DP434" s="440"/>
      <c r="DQ434" s="440"/>
      <c r="DR434" s="440"/>
      <c r="DS434" s="440"/>
      <c r="DT434" s="440"/>
      <c r="DU434" s="440"/>
      <c r="DV434" s="440"/>
      <c r="DW434" s="440"/>
      <c r="DX434" s="440"/>
      <c r="DY434" s="440"/>
      <c r="DZ434" s="440"/>
      <c r="EA434" s="440"/>
      <c r="EB434" s="440"/>
      <c r="EC434" s="440"/>
      <c r="ED434" s="440"/>
      <c r="EE434" s="440"/>
      <c r="EF434" s="440"/>
      <c r="EG434" s="440"/>
      <c r="EH434" s="440"/>
      <c r="EI434" s="440"/>
      <c r="EJ434" s="440"/>
      <c r="EK434" s="440"/>
      <c r="EL434" s="440"/>
      <c r="EM434" s="440"/>
    </row>
    <row r="435" spans="1:143" s="33" customFormat="1" ht="14.1" customHeight="1" x14ac:dyDescent="0.25">
      <c r="A435" s="702">
        <f>ROW()-1</f>
        <v>434</v>
      </c>
      <c r="B435" s="713" t="s">
        <v>7939</v>
      </c>
      <c r="C435" s="716" t="str">
        <f>HYPERLINK(E435,"OP")</f>
        <v>OP</v>
      </c>
      <c r="D435" s="716" t="str">
        <f>HYPERLINK(F435,"Prj")</f>
        <v>Prj</v>
      </c>
      <c r="E435" s="631" t="s">
        <v>8661</v>
      </c>
      <c r="F435" s="413" t="s">
        <v>8662</v>
      </c>
      <c r="G435" s="414" t="s">
        <v>33</v>
      </c>
      <c r="H435" s="414" t="s">
        <v>33</v>
      </c>
      <c r="I435" s="694" t="s">
        <v>33</v>
      </c>
      <c r="J435" s="700" t="s">
        <v>7581</v>
      </c>
      <c r="K435" s="730" t="s">
        <v>33</v>
      </c>
      <c r="L435" s="739" t="s">
        <v>124</v>
      </c>
      <c r="M435" s="700" t="s">
        <v>1168</v>
      </c>
      <c r="N435" s="739" t="s">
        <v>18</v>
      </c>
      <c r="O435" s="739" t="s">
        <v>30</v>
      </c>
      <c r="P435" s="1080" t="s">
        <v>36</v>
      </c>
      <c r="Q435" s="1074" t="s">
        <v>33</v>
      </c>
      <c r="R435" s="698" t="s">
        <v>33</v>
      </c>
      <c r="S435" s="1041" t="s">
        <v>33</v>
      </c>
      <c r="T435" s="908" t="s">
        <v>7940</v>
      </c>
      <c r="U435" s="905" t="s">
        <v>1421</v>
      </c>
      <c r="V435" s="905" t="s">
        <v>1415</v>
      </c>
      <c r="W435" s="1068" t="s">
        <v>1773</v>
      </c>
      <c r="X435" s="1064">
        <v>37432</v>
      </c>
      <c r="Y435" s="1066">
        <v>37826</v>
      </c>
      <c r="Z435" s="1046">
        <v>2004</v>
      </c>
      <c r="AA435" s="1064">
        <v>38040</v>
      </c>
      <c r="AB435" s="1065">
        <v>39903</v>
      </c>
      <c r="AC435" s="1066">
        <v>40025</v>
      </c>
      <c r="AD435" s="1053">
        <v>0</v>
      </c>
      <c r="AE435" s="750">
        <v>10.94</v>
      </c>
      <c r="AF435" s="744">
        <v>0</v>
      </c>
      <c r="AG435" s="690">
        <v>10.94</v>
      </c>
      <c r="AH435" s="747">
        <v>1.44</v>
      </c>
      <c r="AI435" s="744">
        <v>0</v>
      </c>
      <c r="AJ435" s="1107">
        <v>10.85032923</v>
      </c>
      <c r="AK435" s="1108">
        <v>12.01160788</v>
      </c>
      <c r="AL435" s="1085"/>
      <c r="AM435" s="632"/>
      <c r="AN435" s="632">
        <v>3</v>
      </c>
      <c r="AO435" s="632"/>
      <c r="AP435" s="632"/>
      <c r="AQ435" s="757"/>
      <c r="AR435" s="778" t="s">
        <v>9104</v>
      </c>
      <c r="AS435" s="784">
        <f>AT435+AU435</f>
        <v>1</v>
      </c>
      <c r="AT435" s="784">
        <v>0.4</v>
      </c>
      <c r="AU435" s="785">
        <v>0.6</v>
      </c>
      <c r="AV435" s="734" t="s">
        <v>4257</v>
      </c>
      <c r="AW435" s="700" t="s">
        <v>7941</v>
      </c>
      <c r="AX435" s="700" t="s">
        <v>3547</v>
      </c>
      <c r="AY435" s="829">
        <v>39889</v>
      </c>
      <c r="AZ435" s="739" t="s">
        <v>22</v>
      </c>
      <c r="BA435" s="739" t="s">
        <v>22</v>
      </c>
      <c r="BB435" s="847" t="s">
        <v>26</v>
      </c>
      <c r="BC435" s="848" t="s">
        <v>26</v>
      </c>
      <c r="BD435" s="849" t="s">
        <v>26</v>
      </c>
      <c r="BE435" s="847" t="s">
        <v>22</v>
      </c>
      <c r="BF435" s="848" t="s">
        <v>22</v>
      </c>
      <c r="BG435" s="849" t="s">
        <v>26</v>
      </c>
      <c r="BH435" s="905" t="s">
        <v>13072</v>
      </c>
      <c r="BI435" s="903" t="s">
        <v>4508</v>
      </c>
      <c r="BJ435" s="905" t="s">
        <v>13075</v>
      </c>
      <c r="BK435" s="903" t="s">
        <v>13771</v>
      </c>
      <c r="BL435" s="905" t="s">
        <v>4485</v>
      </c>
      <c r="BM435" s="903" t="s">
        <v>10472</v>
      </c>
      <c r="BN435" s="905" t="s">
        <v>0</v>
      </c>
      <c r="BO435" s="903" t="s">
        <v>0</v>
      </c>
      <c r="BP435" s="905" t="s">
        <v>0</v>
      </c>
      <c r="BQ435" s="903" t="s">
        <v>0</v>
      </c>
      <c r="BR435" s="909">
        <v>67</v>
      </c>
      <c r="BS435" s="903" t="s">
        <v>4577</v>
      </c>
      <c r="BT435" s="909">
        <v>89</v>
      </c>
      <c r="BU435" s="903" t="s">
        <v>4639</v>
      </c>
      <c r="BV435" s="909">
        <v>29</v>
      </c>
      <c r="BW435" s="903" t="s">
        <v>4497</v>
      </c>
      <c r="BX435" s="905" t="s">
        <v>0</v>
      </c>
      <c r="BY435" s="903" t="s">
        <v>4492</v>
      </c>
      <c r="BZ435" s="905" t="s">
        <v>0</v>
      </c>
      <c r="CA435" s="903" t="s">
        <v>4492</v>
      </c>
      <c r="CB435" s="340">
        <v>50</v>
      </c>
      <c r="CC435" s="249">
        <f>IF(ISBLANK(AL435),0,1)</f>
        <v>0</v>
      </c>
      <c r="CD435" s="414">
        <f>IF(ISBLANK(AM435),0,1)</f>
        <v>0</v>
      </c>
      <c r="CE435" s="414">
        <f>IF(ISBLANK(AN435),0,1)</f>
        <v>1</v>
      </c>
      <c r="CF435" s="414">
        <f>IF(ISBLANK(AO435),0,1)</f>
        <v>0</v>
      </c>
      <c r="CG435" s="414">
        <f>IF(ISBLANK(AP435),0,1)</f>
        <v>0</v>
      </c>
      <c r="CH435" s="436">
        <f>IF(ISBLANK(AQ435),0,1)</f>
        <v>0</v>
      </c>
      <c r="CI435" s="435">
        <f>IF($W435="Dropped","-",DAYS360(X435,Y435,TRUE)/360)</f>
        <v>1.0805555555555555</v>
      </c>
      <c r="CJ435" s="416">
        <f>IF(OR($W435="Pipeline",$W435="Dropped"),"-",IF(OR($AA435="-",$AA435="n/a"),"-",DAYS360(Y435,AA435,TRUE)/360))</f>
        <v>0.5805555555555556</v>
      </c>
      <c r="CK435" s="416">
        <f>IF(OR($W435="Pipeline",$W435="Dropped"),"-",IF($AC435="-","-",IF(OR($AA435="-",$AA435="n/a"),DAYS360(Y435,AC435,TRUE)/360,DAYS360(AA435,AC435,TRUE)/360)))</f>
        <v>5.4361111111111109</v>
      </c>
      <c r="CL435" s="416">
        <f>IF(OR($W435="Pipeline",$W435="Dropped"),"-",IF($AC435="-","-",DAYS360(X435,AC435,TRUE)/360))</f>
        <v>7.0972222222222223</v>
      </c>
      <c r="CM435" s="437">
        <f>IF(OR($W435="Pipeline",$W435="Dropped"),"-",IF($AC435="-","-",DAYS360(AB435,AC435,TRUE)/360))</f>
        <v>0.33333333333333331</v>
      </c>
      <c r="CN435" s="344">
        <f>IF(W435="Closed",IF(AC435="-","-",YEAR(AC435)),"-")</f>
        <v>2009</v>
      </c>
      <c r="CO435" s="344" t="str">
        <f>IF(W435="Closed",IF(OR(BE435="S",BE435="MS",BE435="HS"),"S",IF(OR(BE435="U",BE435="MU",BE435="HU"),"U",IF(OR(BE435="NA",BE435="NR",BE435="NV",BE435="?",BE435="#"),"NR","-"))),"-")</f>
        <v>S</v>
      </c>
      <c r="CP435" s="249">
        <v>3</v>
      </c>
      <c r="CQ435" s="414">
        <v>4</v>
      </c>
      <c r="CR435" s="414">
        <v>5</v>
      </c>
      <c r="CS435" s="414">
        <v>0</v>
      </c>
      <c r="CT435" s="414">
        <v>0</v>
      </c>
      <c r="CU435" s="436">
        <v>1</v>
      </c>
      <c r="CV435" s="432" t="str">
        <f>IF(OR(DC435="-",DC435="",DC435="n/a"),"-",HYPERLINK(DC435,"PAD"))</f>
        <v>PAD</v>
      </c>
      <c r="CW435" s="417" t="str">
        <f>IF(OR(DD435="-",DD435="",DD435="n/a"),"-",HYPERLINK(DD435,"ICR"))</f>
        <v>ICR</v>
      </c>
      <c r="CX435" s="438" t="str">
        <f>IF(OR(DE435="-",DE435="",DE435="n/a"),"-",HYPERLINK(DE435,"IEG"))</f>
        <v>IEG</v>
      </c>
      <c r="CY435" s="687" t="str">
        <f>IF(OR(DF435="-",DF435="",DF435="n/a"),"-",HYPERLINK(DF435,"PPAR"))</f>
        <v>-</v>
      </c>
      <c r="CZ435" s="665" t="str">
        <f>IF(OR(DG435="-",DG435="",DG435="n/a"),"-",HYPERLINK(DG435,"PCR"))</f>
        <v>-</v>
      </c>
      <c r="DA435" s="665" t="str">
        <f>IF(OR(DH435="-",DH435="",DH435="n/a"),"-",HYPERLINK(DH435,"PP"))</f>
        <v>-</v>
      </c>
      <c r="DB435" s="688" t="str">
        <f>IF(OR(DI435="-",DI435="",DI435="n/a"),"-",HYPERLINK(DI435,"TA"))</f>
        <v>-</v>
      </c>
      <c r="DC435" s="897" t="s">
        <v>11766</v>
      </c>
      <c r="DD435" s="897" t="s">
        <v>11767</v>
      </c>
      <c r="DE435" s="897" t="s">
        <v>11768</v>
      </c>
      <c r="DF435" s="897" t="s">
        <v>33</v>
      </c>
      <c r="DG435" s="897" t="s">
        <v>33</v>
      </c>
      <c r="DH435" s="897" t="s">
        <v>33</v>
      </c>
      <c r="DI435" s="897" t="s">
        <v>33</v>
      </c>
      <c r="DJ435" s="734"/>
      <c r="DK435" s="358"/>
      <c r="DL435" s="358"/>
      <c r="DM435" s="440"/>
      <c r="DN435" s="440"/>
      <c r="DO435" s="440"/>
      <c r="DP435" s="440"/>
      <c r="DQ435" s="440"/>
      <c r="DR435" s="440"/>
      <c r="DS435" s="440"/>
      <c r="DT435" s="440"/>
      <c r="DU435" s="440"/>
      <c r="DV435" s="440"/>
      <c r="DW435" s="440"/>
      <c r="DX435" s="440"/>
      <c r="DY435" s="440"/>
      <c r="DZ435" s="440"/>
      <c r="EA435" s="440"/>
      <c r="EB435" s="440"/>
      <c r="EC435" s="440"/>
      <c r="ED435" s="440"/>
      <c r="EE435" s="440"/>
      <c r="EF435" s="440"/>
      <c r="EG435" s="440"/>
      <c r="EH435" s="440"/>
      <c r="EI435" s="440"/>
      <c r="EJ435" s="440"/>
      <c r="EK435" s="440"/>
      <c r="EL435" s="440"/>
      <c r="EM435" s="440"/>
    </row>
    <row r="436" spans="1:143" s="33" customFormat="1" ht="14.1" customHeight="1" x14ac:dyDescent="0.25">
      <c r="A436" s="702">
        <f>ROW()-1</f>
        <v>435</v>
      </c>
      <c r="B436" s="710" t="s">
        <v>1182</v>
      </c>
      <c r="C436" s="711" t="str">
        <f>HYPERLINK(E436,"OP")</f>
        <v>OP</v>
      </c>
      <c r="D436" s="711" t="str">
        <f>HYPERLINK(F436,"Prj")</f>
        <v>Prj</v>
      </c>
      <c r="E436" s="704" t="s">
        <v>6370</v>
      </c>
      <c r="F436" s="415" t="s">
        <v>6371</v>
      </c>
      <c r="G436" s="414" t="s">
        <v>33</v>
      </c>
      <c r="H436" s="414" t="s">
        <v>33</v>
      </c>
      <c r="I436" s="694" t="s">
        <v>33</v>
      </c>
      <c r="J436" s="686" t="s">
        <v>1183</v>
      </c>
      <c r="K436" s="199" t="s">
        <v>33</v>
      </c>
      <c r="L436" s="693" t="s">
        <v>153</v>
      </c>
      <c r="M436" s="696" t="s">
        <v>183</v>
      </c>
      <c r="N436" s="732" t="s">
        <v>18</v>
      </c>
      <c r="O436" s="732" t="s">
        <v>71</v>
      </c>
      <c r="P436" s="1080" t="s">
        <v>1763</v>
      </c>
      <c r="Q436" s="1074" t="s">
        <v>33</v>
      </c>
      <c r="R436" s="698" t="s">
        <v>33</v>
      </c>
      <c r="S436" s="907" t="s">
        <v>3725</v>
      </c>
      <c r="T436" s="908" t="s">
        <v>3733</v>
      </c>
      <c r="U436" s="905" t="s">
        <v>13825</v>
      </c>
      <c r="V436" s="905" t="s">
        <v>10388</v>
      </c>
      <c r="W436" s="1068" t="s">
        <v>1773</v>
      </c>
      <c r="X436" s="1064">
        <v>37434</v>
      </c>
      <c r="Y436" s="1066">
        <v>38048</v>
      </c>
      <c r="Z436" s="1046">
        <v>2004</v>
      </c>
      <c r="AA436" s="1064">
        <v>38411</v>
      </c>
      <c r="AB436" s="1065">
        <v>39629</v>
      </c>
      <c r="AC436" s="1066">
        <v>39629</v>
      </c>
      <c r="AD436" s="638">
        <v>100</v>
      </c>
      <c r="AE436" s="639">
        <v>0</v>
      </c>
      <c r="AF436" s="744">
        <v>0</v>
      </c>
      <c r="AG436" s="690">
        <v>100</v>
      </c>
      <c r="AH436" s="747">
        <v>45.44</v>
      </c>
      <c r="AI436" s="744">
        <v>0</v>
      </c>
      <c r="AJ436" s="1099">
        <v>100</v>
      </c>
      <c r="AK436" s="1100">
        <v>95.748794230000001</v>
      </c>
      <c r="AL436" s="646" t="s">
        <v>3475</v>
      </c>
      <c r="AM436" s="647"/>
      <c r="AN436" s="647">
        <v>2</v>
      </c>
      <c r="AO436" s="647"/>
      <c r="AP436" s="647"/>
      <c r="AQ436" s="648"/>
      <c r="AR436" s="779" t="s">
        <v>3503</v>
      </c>
      <c r="AS436" s="649">
        <f>AT436+AU436</f>
        <v>43.199999999999996</v>
      </c>
      <c r="AT436" s="649">
        <v>42.3</v>
      </c>
      <c r="AU436" s="650">
        <v>0.9</v>
      </c>
      <c r="AV436" s="686" t="s">
        <v>3504</v>
      </c>
      <c r="AW436" s="686" t="s">
        <v>1961</v>
      </c>
      <c r="AX436" s="686" t="s">
        <v>1902</v>
      </c>
      <c r="AY436" s="819">
        <v>39626</v>
      </c>
      <c r="AZ436" s="721" t="s">
        <v>26</v>
      </c>
      <c r="BA436" s="721" t="s">
        <v>26</v>
      </c>
      <c r="BB436" s="625" t="s">
        <v>82</v>
      </c>
      <c r="BC436" s="626" t="s">
        <v>82</v>
      </c>
      <c r="BD436" s="633" t="s">
        <v>82</v>
      </c>
      <c r="BE436" s="625" t="s">
        <v>82</v>
      </c>
      <c r="BF436" s="626" t="s">
        <v>82</v>
      </c>
      <c r="BG436" s="633" t="s">
        <v>82</v>
      </c>
      <c r="BH436" s="905" t="s">
        <v>4485</v>
      </c>
      <c r="BI436" s="903" t="s">
        <v>10472</v>
      </c>
      <c r="BJ436" s="905" t="s">
        <v>1371</v>
      </c>
      <c r="BK436" s="903" t="s">
        <v>13870</v>
      </c>
      <c r="BL436" s="905" t="s">
        <v>4515</v>
      </c>
      <c r="BM436" s="903" t="s">
        <v>4704</v>
      </c>
      <c r="BN436" s="905" t="s">
        <v>4503</v>
      </c>
      <c r="BO436" s="903" t="s">
        <v>4703</v>
      </c>
      <c r="BP436" s="905" t="s">
        <v>0</v>
      </c>
      <c r="BQ436" s="903" t="s">
        <v>0</v>
      </c>
      <c r="BR436" s="909">
        <v>66</v>
      </c>
      <c r="BS436" s="903" t="s">
        <v>4532</v>
      </c>
      <c r="BT436" s="905" t="s">
        <v>0</v>
      </c>
      <c r="BU436" s="903" t="s">
        <v>4492</v>
      </c>
      <c r="BV436" s="905" t="s">
        <v>0</v>
      </c>
      <c r="BW436" s="903" t="s">
        <v>4492</v>
      </c>
      <c r="BX436" s="905" t="s">
        <v>0</v>
      </c>
      <c r="BY436" s="903" t="s">
        <v>4492</v>
      </c>
      <c r="BZ436" s="905" t="s">
        <v>0</v>
      </c>
      <c r="CA436" s="903" t="s">
        <v>4492</v>
      </c>
      <c r="CB436" s="340">
        <v>50</v>
      </c>
      <c r="CC436" s="249">
        <f>IF(ISBLANK(AL436),0,1)</f>
        <v>1</v>
      </c>
      <c r="CD436" s="414">
        <f>IF(ISBLANK(AM436),0,1)</f>
        <v>0</v>
      </c>
      <c r="CE436" s="414">
        <f>IF(ISBLANK(AN436),0,1)</f>
        <v>1</v>
      </c>
      <c r="CF436" s="414">
        <f>IF(ISBLANK(AO436),0,1)</f>
        <v>0</v>
      </c>
      <c r="CG436" s="414">
        <f>IF(ISBLANK(AP436),0,1)</f>
        <v>0</v>
      </c>
      <c r="CH436" s="436">
        <f>IF(ISBLANK(AQ436),0,1)</f>
        <v>0</v>
      </c>
      <c r="CI436" s="435">
        <f>IF($W436="Dropped","-",DAYS360(X436,Y436,TRUE)/360)</f>
        <v>1.6805555555555556</v>
      </c>
      <c r="CJ436" s="416">
        <f>IF(OR($W436="Pipeline",$W436="Dropped"),"-",IF(OR($AA436="-",$AA436="n/a"),"-",DAYS360(Y436,AA436,TRUE)/360))</f>
        <v>0.98888888888888893</v>
      </c>
      <c r="CK436" s="416">
        <f>IF(OR($W436="Pipeline",$W436="Dropped"),"-",IF($AC436="-","-",IF(OR($AA436="-",$AA436="n/a"),DAYS360(Y436,AC436,TRUE)/360,DAYS360(AA436,AC436,TRUE)/360)))</f>
        <v>3.338888888888889</v>
      </c>
      <c r="CL436" s="416">
        <f>IF(OR($W436="Pipeline",$W436="Dropped"),"-",IF($AC436="-","-",DAYS360(X436,AC436,TRUE)/360))</f>
        <v>6.0083333333333337</v>
      </c>
      <c r="CM436" s="437">
        <f>IF(OR($W436="Pipeline",$W436="Dropped"),"-",IF($AC436="-","-",DAYS360(AB436,AC436,TRUE)/360))</f>
        <v>0</v>
      </c>
      <c r="CN436" s="344">
        <f>IF(W436="Closed",IF(AC436="-","-",YEAR(AC436)),"-")</f>
        <v>2008</v>
      </c>
      <c r="CO436" s="344" t="str">
        <f>IF(W436="Closed",IF(OR(BE436="S",BE436="MS",BE436="HS"),"S",IF(OR(BE436="U",BE436="MU",BE436="HU"),"U",IF(OR(BE436="NA",BE436="NR",BE436="NV",BE436="?",BE436="#"),"NR","-"))),"-")</f>
        <v>S</v>
      </c>
      <c r="CP436" s="249">
        <v>12</v>
      </c>
      <c r="CQ436" s="414">
        <v>0</v>
      </c>
      <c r="CR436" s="414">
        <v>0</v>
      </c>
      <c r="CS436" s="414">
        <v>0</v>
      </c>
      <c r="CT436" s="414">
        <v>0</v>
      </c>
      <c r="CU436" s="436">
        <v>0</v>
      </c>
      <c r="CV436" s="432" t="str">
        <f>IF(OR(DC436="-",DC436="",DC436="n/a"),"-",HYPERLINK(DC436,"PAD"))</f>
        <v>PAD</v>
      </c>
      <c r="CW436" s="417" t="str">
        <f>IF(OR(DD436="-",DD436="",DD436="n/a"),"-",HYPERLINK(DD436,"ICR"))</f>
        <v>ICR</v>
      </c>
      <c r="CX436" s="438" t="str">
        <f>IF(OR(DE436="-",DE436="",DE436="n/a"),"-",HYPERLINK(DE436,"IEG"))</f>
        <v>IEG</v>
      </c>
      <c r="CY436" s="687" t="str">
        <f>IF(OR(DF436="-",DF436="",DF436="n/a"),"-",HYPERLINK(DF436,"PPAR"))</f>
        <v>-</v>
      </c>
      <c r="CZ436" s="665" t="str">
        <f>IF(OR(DG436="-",DG436="",DG436="n/a"),"-",HYPERLINK(DG436,"PCR"))</f>
        <v>-</v>
      </c>
      <c r="DA436" s="665" t="str">
        <f>IF(OR(DH436="-",DH436="",DH436="n/a"),"-",HYPERLINK(DH436,"PP"))</f>
        <v>-</v>
      </c>
      <c r="DB436" s="688" t="str">
        <f>IF(OR(DI436="-",DI436="",DI436="n/a"),"-",HYPERLINK(DI436,"TA"))</f>
        <v>-</v>
      </c>
      <c r="DC436" s="897" t="s">
        <v>11769</v>
      </c>
      <c r="DD436" s="897" t="s">
        <v>11770</v>
      </c>
      <c r="DE436" s="897" t="s">
        <v>11771</v>
      </c>
      <c r="DF436" s="897" t="s">
        <v>33</v>
      </c>
      <c r="DG436" s="897" t="s">
        <v>33</v>
      </c>
      <c r="DH436" s="897" t="s">
        <v>33</v>
      </c>
      <c r="DI436" s="897" t="s">
        <v>33</v>
      </c>
      <c r="DJ436" s="734"/>
      <c r="DK436" s="358"/>
      <c r="DL436" s="358"/>
      <c r="DM436" s="440"/>
      <c r="DN436" s="440"/>
      <c r="DO436" s="440"/>
      <c r="DP436" s="440"/>
      <c r="DQ436" s="440"/>
      <c r="DR436" s="440"/>
      <c r="DS436" s="440"/>
      <c r="DT436" s="440"/>
      <c r="DU436" s="440"/>
      <c r="DV436" s="440"/>
      <c r="DW436" s="440"/>
      <c r="DX436" s="440"/>
      <c r="DY436" s="440"/>
      <c r="DZ436" s="440"/>
      <c r="EA436" s="440"/>
      <c r="EB436" s="440"/>
      <c r="EC436" s="440"/>
      <c r="ED436" s="440"/>
      <c r="EE436" s="440"/>
      <c r="EF436" s="440"/>
      <c r="EG436" s="440"/>
      <c r="EH436" s="440"/>
      <c r="EI436" s="440"/>
      <c r="EJ436" s="440"/>
      <c r="EK436" s="440"/>
      <c r="EL436" s="440"/>
      <c r="EM436" s="440"/>
    </row>
    <row r="437" spans="1:143" s="33" customFormat="1" ht="14.1" customHeight="1" x14ac:dyDescent="0.25">
      <c r="A437" s="703">
        <f>ROW()-1</f>
        <v>436</v>
      </c>
      <c r="B437" s="712" t="s">
        <v>505</v>
      </c>
      <c r="C437" s="711" t="str">
        <f>HYPERLINK(E437,"OP")</f>
        <v>OP</v>
      </c>
      <c r="D437" s="711" t="str">
        <f>HYPERLINK(F437,"Prj")</f>
        <v>Prj</v>
      </c>
      <c r="E437" s="704" t="s">
        <v>6372</v>
      </c>
      <c r="F437" s="415" t="s">
        <v>6373</v>
      </c>
      <c r="G437" s="414" t="s">
        <v>4414</v>
      </c>
      <c r="H437" s="414" t="s">
        <v>33</v>
      </c>
      <c r="I437" s="694" t="s">
        <v>33</v>
      </c>
      <c r="J437" s="686" t="s">
        <v>408</v>
      </c>
      <c r="K437" s="199" t="s">
        <v>33</v>
      </c>
      <c r="L437" s="693" t="s">
        <v>124</v>
      </c>
      <c r="M437" s="734" t="s">
        <v>140</v>
      </c>
      <c r="N437" s="693" t="s">
        <v>18</v>
      </c>
      <c r="O437" s="693" t="s">
        <v>30</v>
      </c>
      <c r="P437" s="1080" t="s">
        <v>1419</v>
      </c>
      <c r="Q437" s="1074" t="s">
        <v>33</v>
      </c>
      <c r="R437" s="698" t="s">
        <v>33</v>
      </c>
      <c r="S437" s="907" t="s">
        <v>3581</v>
      </c>
      <c r="T437" s="908" t="s">
        <v>3735</v>
      </c>
      <c r="U437" s="905" t="s">
        <v>613</v>
      </c>
      <c r="V437" s="905" t="s">
        <v>612</v>
      </c>
      <c r="W437" s="1068" t="s">
        <v>1773</v>
      </c>
      <c r="X437" s="1064">
        <v>37291</v>
      </c>
      <c r="Y437" s="1066">
        <v>37763</v>
      </c>
      <c r="Z437" s="1046">
        <v>2003</v>
      </c>
      <c r="AA437" s="1064">
        <v>37868</v>
      </c>
      <c r="AB437" s="1065">
        <v>39872</v>
      </c>
      <c r="AC437" s="1066">
        <v>41578</v>
      </c>
      <c r="AD437" s="638">
        <v>0</v>
      </c>
      <c r="AE437" s="639">
        <v>54.327375000000004</v>
      </c>
      <c r="AF437" s="744">
        <v>0</v>
      </c>
      <c r="AG437" s="690">
        <v>54.327375000000004</v>
      </c>
      <c r="AH437" s="747">
        <v>7.1400649999999999</v>
      </c>
      <c r="AI437" s="744">
        <v>0</v>
      </c>
      <c r="AJ437" s="1099">
        <v>62.018834890000001</v>
      </c>
      <c r="AK437" s="1100">
        <v>69.154332819999993</v>
      </c>
      <c r="AL437" s="646"/>
      <c r="AM437" s="647" t="s">
        <v>2635</v>
      </c>
      <c r="AN437" s="647"/>
      <c r="AO437" s="647"/>
      <c r="AP437" s="647"/>
      <c r="AQ437" s="648"/>
      <c r="AR437" s="779" t="s">
        <v>2636</v>
      </c>
      <c r="AS437" s="781">
        <f>AT437+AU437</f>
        <v>53.3</v>
      </c>
      <c r="AT437" s="649">
        <v>51</v>
      </c>
      <c r="AU437" s="650">
        <v>2.2999999999999998</v>
      </c>
      <c r="AV437" s="686" t="s">
        <v>2637</v>
      </c>
      <c r="AW437" s="686" t="s">
        <v>1822</v>
      </c>
      <c r="AX437" s="686" t="s">
        <v>2091</v>
      </c>
      <c r="AY437" s="820">
        <v>41577</v>
      </c>
      <c r="AZ437" s="721" t="s">
        <v>26</v>
      </c>
      <c r="BA437" s="721" t="s">
        <v>22</v>
      </c>
      <c r="BB437" s="625" t="s">
        <v>22</v>
      </c>
      <c r="BC437" s="626" t="s">
        <v>22</v>
      </c>
      <c r="BD437" s="633" t="s">
        <v>26</v>
      </c>
      <c r="BE437" s="856" t="s">
        <v>22</v>
      </c>
      <c r="BF437" s="852" t="s">
        <v>45</v>
      </c>
      <c r="BG437" s="846" t="s">
        <v>22</v>
      </c>
      <c r="BH437" s="905" t="s">
        <v>4485</v>
      </c>
      <c r="BI437" s="903" t="s">
        <v>10472</v>
      </c>
      <c r="BJ437" s="905" t="s">
        <v>4525</v>
      </c>
      <c r="BK437" s="903" t="s">
        <v>10476</v>
      </c>
      <c r="BL437" s="905" t="s">
        <v>0</v>
      </c>
      <c r="BM437" s="903" t="s">
        <v>0</v>
      </c>
      <c r="BN437" s="905" t="s">
        <v>0</v>
      </c>
      <c r="BO437" s="903" t="s">
        <v>0</v>
      </c>
      <c r="BP437" s="905" t="s">
        <v>0</v>
      </c>
      <c r="BQ437" s="903" t="s">
        <v>0</v>
      </c>
      <c r="BR437" s="909">
        <v>27</v>
      </c>
      <c r="BS437" s="903" t="s">
        <v>4490</v>
      </c>
      <c r="BT437" s="909">
        <v>21</v>
      </c>
      <c r="BU437" s="903" t="s">
        <v>4547</v>
      </c>
      <c r="BV437" s="905" t="s">
        <v>0</v>
      </c>
      <c r="BW437" s="903" t="s">
        <v>4492</v>
      </c>
      <c r="BX437" s="905" t="s">
        <v>0</v>
      </c>
      <c r="BY437" s="903" t="s">
        <v>4492</v>
      </c>
      <c r="BZ437" s="905" t="s">
        <v>0</v>
      </c>
      <c r="CA437" s="903" t="s">
        <v>4492</v>
      </c>
      <c r="CB437" s="340">
        <v>50</v>
      </c>
      <c r="CC437" s="249">
        <f>IF(ISBLANK(AL437),0,1)</f>
        <v>0</v>
      </c>
      <c r="CD437" s="414">
        <f>IF(ISBLANK(AM437),0,1)</f>
        <v>1</v>
      </c>
      <c r="CE437" s="414">
        <f>IF(ISBLANK(AN437),0,1)</f>
        <v>0</v>
      </c>
      <c r="CF437" s="414">
        <f>IF(ISBLANK(AO437),0,1)</f>
        <v>0</v>
      </c>
      <c r="CG437" s="414">
        <f>IF(ISBLANK(AP437),0,1)</f>
        <v>0</v>
      </c>
      <c r="CH437" s="436">
        <f>IF(ISBLANK(AQ437),0,1)</f>
        <v>0</v>
      </c>
      <c r="CI437" s="435">
        <f>IF($W437="Dropped","-",DAYS360(X437,Y437,TRUE)/360)</f>
        <v>1.3</v>
      </c>
      <c r="CJ437" s="416">
        <f>IF(OR($W437="Pipeline",$W437="Dropped"),"-",IF(OR($AA437="-",$AA437="n/a"),"-",DAYS360(Y437,AA437,TRUE)/360))</f>
        <v>0.28333333333333333</v>
      </c>
      <c r="CK437" s="416">
        <f>IF(OR($W437="Pipeline",$W437="Dropped"),"-",IF($AC437="-","-",IF(OR($AA437="-",$AA437="n/a"),DAYS360(Y437,AC437,TRUE)/360,DAYS360(AA437,AC437,TRUE)/360)))</f>
        <v>10.155555555555555</v>
      </c>
      <c r="CL437" s="416">
        <f>IF(OR($W437="Pipeline",$W437="Dropped"),"-",IF($AC437="-","-",DAYS360(X437,AC437,TRUE)/360))</f>
        <v>11.738888888888889</v>
      </c>
      <c r="CM437" s="437">
        <f>IF(OR($W437="Pipeline",$W437="Dropped"),"-",IF($AC437="-","-",DAYS360(AB437,AC437,TRUE)/360))</f>
        <v>4.6722222222222225</v>
      </c>
      <c r="CN437" s="344">
        <f>IF(W437="Closed",IF(AC437="-","-",YEAR(AC437)),"-")</f>
        <v>2013</v>
      </c>
      <c r="CO437" s="344" t="str">
        <f>IF(W437="Closed",IF(OR(BE437="S",BE437="MS",BE437="HS"),"S",IF(OR(BE437="U",BE437="MU",BE437="HU"),"U",IF(OR(BE437="NA",BE437="NR",BE437="NV",BE437="?",BE437="#"),"NR","-"))),"-")</f>
        <v>S</v>
      </c>
      <c r="CP437" s="249">
        <v>8</v>
      </c>
      <c r="CQ437" s="414">
        <v>28</v>
      </c>
      <c r="CR437" s="414">
        <v>3</v>
      </c>
      <c r="CS437" s="414">
        <v>2</v>
      </c>
      <c r="CT437" s="414">
        <v>0</v>
      </c>
      <c r="CU437" s="436">
        <v>0</v>
      </c>
      <c r="CV437" s="432" t="str">
        <f>IF(OR(DC437="-",DC437="",DC437="n/a"),"-",HYPERLINK(DC437,"PAD"))</f>
        <v>PAD</v>
      </c>
      <c r="CW437" s="417" t="str">
        <f>IF(OR(DD437="-",DD437="",DD437="n/a"),"-",HYPERLINK(DD437,"ICR"))</f>
        <v>ICR</v>
      </c>
      <c r="CX437" s="438" t="str">
        <f>IF(OR(DE437="-",DE437="",DE437="n/a"),"-",HYPERLINK(DE437,"IEG"))</f>
        <v>IEG</v>
      </c>
      <c r="CY437" s="687" t="str">
        <f>IF(OR(DF437="-",DF437="",DF437="n/a"),"-",HYPERLINK(DF437,"PPAR"))</f>
        <v>-</v>
      </c>
      <c r="CZ437" s="665" t="str">
        <f>IF(OR(DG437="-",DG437="",DG437="n/a"),"-",HYPERLINK(DG437,"PCR"))</f>
        <v>-</v>
      </c>
      <c r="DA437" s="665" t="str">
        <f>IF(OR(DH437="-",DH437="",DH437="n/a"),"-",HYPERLINK(DH437,"PP"))</f>
        <v>PP</v>
      </c>
      <c r="DB437" s="688" t="str">
        <f>IF(OR(DI437="-",DI437="",DI437="n/a"),"-",HYPERLINK(DI437,"TA"))</f>
        <v>-</v>
      </c>
      <c r="DC437" s="897" t="s">
        <v>11772</v>
      </c>
      <c r="DD437" s="897" t="s">
        <v>11773</v>
      </c>
      <c r="DE437" s="897" t="s">
        <v>11774</v>
      </c>
      <c r="DF437" s="897" t="s">
        <v>33</v>
      </c>
      <c r="DG437" s="897" t="s">
        <v>33</v>
      </c>
      <c r="DH437" s="897" t="s">
        <v>11775</v>
      </c>
      <c r="DI437" s="897" t="s">
        <v>33</v>
      </c>
      <c r="DJ437" s="806"/>
      <c r="DK437" s="358"/>
      <c r="DL437" s="358"/>
      <c r="DM437" s="440"/>
      <c r="DN437" s="440"/>
      <c r="DO437" s="440"/>
      <c r="DP437" s="440"/>
      <c r="DQ437" s="440"/>
      <c r="DR437" s="440"/>
      <c r="DS437" s="440"/>
      <c r="DT437" s="440"/>
      <c r="DU437" s="440"/>
      <c r="DV437" s="440"/>
      <c r="DW437" s="440"/>
      <c r="DX437" s="440"/>
      <c r="DY437" s="440"/>
      <c r="DZ437" s="440"/>
      <c r="EA437" s="440"/>
      <c r="EB437" s="440"/>
      <c r="EC437" s="440"/>
      <c r="ED437" s="440"/>
      <c r="EE437" s="440"/>
      <c r="EF437" s="440"/>
      <c r="EG437" s="440"/>
      <c r="EH437" s="440"/>
      <c r="EI437" s="440"/>
      <c r="EJ437" s="440"/>
      <c r="EK437" s="440"/>
      <c r="EL437" s="440"/>
      <c r="EM437" s="440"/>
    </row>
    <row r="438" spans="1:143" s="33" customFormat="1" ht="14.1" customHeight="1" x14ac:dyDescent="0.25">
      <c r="A438" s="702">
        <f>ROW()-1</f>
        <v>437</v>
      </c>
      <c r="B438" s="713" t="s">
        <v>8253</v>
      </c>
      <c r="C438" s="711" t="str">
        <f>HYPERLINK(E438,"OP")</f>
        <v>OP</v>
      </c>
      <c r="D438" s="711" t="str">
        <f>HYPERLINK(F438,"Prj")</f>
        <v>Prj</v>
      </c>
      <c r="E438" s="631" t="s">
        <v>8843</v>
      </c>
      <c r="F438" s="413" t="s">
        <v>8844</v>
      </c>
      <c r="G438" s="414" t="s">
        <v>33</v>
      </c>
      <c r="H438" s="414" t="s">
        <v>33</v>
      </c>
      <c r="I438" s="694" t="s">
        <v>33</v>
      </c>
      <c r="J438" s="697" t="s">
        <v>8254</v>
      </c>
      <c r="K438" s="727" t="s">
        <v>33</v>
      </c>
      <c r="L438" s="736" t="s">
        <v>16</v>
      </c>
      <c r="M438" s="697" t="s">
        <v>604</v>
      </c>
      <c r="N438" s="736" t="s">
        <v>18</v>
      </c>
      <c r="O438" s="736" t="s">
        <v>30</v>
      </c>
      <c r="P438" s="1080" t="s">
        <v>1742</v>
      </c>
      <c r="Q438" s="1074" t="s">
        <v>33</v>
      </c>
      <c r="R438" s="698" t="s">
        <v>33</v>
      </c>
      <c r="S438" s="907" t="s">
        <v>5456</v>
      </c>
      <c r="T438" s="908" t="s">
        <v>8256</v>
      </c>
      <c r="U438" s="905" t="s">
        <v>1791</v>
      </c>
      <c r="V438" s="905" t="s">
        <v>10395</v>
      </c>
      <c r="W438" s="1068" t="s">
        <v>1773</v>
      </c>
      <c r="X438" s="1064">
        <v>37847</v>
      </c>
      <c r="Y438" s="1066">
        <v>39009</v>
      </c>
      <c r="Z438" s="1046">
        <v>2007</v>
      </c>
      <c r="AA438" s="1064">
        <v>39135</v>
      </c>
      <c r="AB438" s="1065">
        <v>40724</v>
      </c>
      <c r="AC438" s="1066">
        <v>42185</v>
      </c>
      <c r="AD438" s="1049">
        <v>0</v>
      </c>
      <c r="AE438" s="746">
        <v>23.5</v>
      </c>
      <c r="AF438" s="744">
        <v>0</v>
      </c>
      <c r="AG438" s="690">
        <v>23.5</v>
      </c>
      <c r="AH438" s="747">
        <v>5.2</v>
      </c>
      <c r="AI438" s="744">
        <v>0</v>
      </c>
      <c r="AJ438" s="1101">
        <v>77</v>
      </c>
      <c r="AK438" s="1102">
        <v>60.941498260000003</v>
      </c>
      <c r="AL438" s="1085"/>
      <c r="AM438" s="632"/>
      <c r="AN438" s="632">
        <v>10</v>
      </c>
      <c r="AO438" s="632"/>
      <c r="AP438" s="632"/>
      <c r="AQ438" s="757"/>
      <c r="AR438" s="778" t="s">
        <v>9055</v>
      </c>
      <c r="AS438" s="784">
        <f>AT438+AU438</f>
        <v>10</v>
      </c>
      <c r="AT438" s="784">
        <v>0.5</v>
      </c>
      <c r="AU438" s="785">
        <v>9.5</v>
      </c>
      <c r="AV438" s="734" t="s">
        <v>9056</v>
      </c>
      <c r="AW438" s="697" t="s">
        <v>7529</v>
      </c>
      <c r="AX438" s="697" t="s">
        <v>8255</v>
      </c>
      <c r="AY438" s="823">
        <v>42170</v>
      </c>
      <c r="AZ438" s="736" t="s">
        <v>26</v>
      </c>
      <c r="BA438" s="736" t="s">
        <v>26</v>
      </c>
      <c r="BB438" s="625" t="s">
        <v>22</v>
      </c>
      <c r="BC438" s="626" t="s">
        <v>22</v>
      </c>
      <c r="BD438" s="633" t="s">
        <v>22</v>
      </c>
      <c r="BE438" s="625" t="s">
        <v>22</v>
      </c>
      <c r="BF438" s="626" t="s">
        <v>22</v>
      </c>
      <c r="BG438" s="633" t="s">
        <v>22</v>
      </c>
      <c r="BH438" s="905" t="s">
        <v>4567</v>
      </c>
      <c r="BI438" s="903" t="s">
        <v>10487</v>
      </c>
      <c r="BJ438" s="905" t="s">
        <v>4485</v>
      </c>
      <c r="BK438" s="903" t="s">
        <v>10472</v>
      </c>
      <c r="BL438" s="905" t="s">
        <v>4487</v>
      </c>
      <c r="BM438" s="903" t="s">
        <v>4683</v>
      </c>
      <c r="BN438" s="905" t="s">
        <v>4525</v>
      </c>
      <c r="BO438" s="903" t="s">
        <v>10476</v>
      </c>
      <c r="BP438" s="905" t="s">
        <v>4602</v>
      </c>
      <c r="BQ438" s="903" t="s">
        <v>10480</v>
      </c>
      <c r="BR438" s="909">
        <v>78</v>
      </c>
      <c r="BS438" s="903" t="s">
        <v>4511</v>
      </c>
      <c r="BT438" s="909">
        <v>25</v>
      </c>
      <c r="BU438" s="903" t="s">
        <v>4489</v>
      </c>
      <c r="BV438" s="909">
        <v>49</v>
      </c>
      <c r="BW438" s="903" t="s">
        <v>4607</v>
      </c>
      <c r="BX438" s="909">
        <v>39</v>
      </c>
      <c r="BY438" s="903" t="s">
        <v>4545</v>
      </c>
      <c r="BZ438" s="909">
        <v>101</v>
      </c>
      <c r="CA438" s="903" t="s">
        <v>4608</v>
      </c>
      <c r="CB438" s="340">
        <v>10</v>
      </c>
      <c r="CC438" s="249">
        <f>IF(ISBLANK(AL438),0,1)</f>
        <v>0</v>
      </c>
      <c r="CD438" s="414">
        <f>IF(ISBLANK(AM438),0,1)</f>
        <v>0</v>
      </c>
      <c r="CE438" s="414">
        <f>IF(ISBLANK(AN438),0,1)</f>
        <v>1</v>
      </c>
      <c r="CF438" s="414">
        <f>IF(ISBLANK(AO438),0,1)</f>
        <v>0</v>
      </c>
      <c r="CG438" s="414">
        <f>IF(ISBLANK(AP438),0,1)</f>
        <v>0</v>
      </c>
      <c r="CH438" s="436">
        <f>IF(ISBLANK(AQ438),0,1)</f>
        <v>0</v>
      </c>
      <c r="CI438" s="435">
        <f>IF($W438="Dropped","-",DAYS360(X438,Y438,TRUE)/360)</f>
        <v>3.1805555555555554</v>
      </c>
      <c r="CJ438" s="416">
        <f>IF(OR($W438="Pipeline",$W438="Dropped"),"-",IF(OR($AA438="-",$AA438="n/a"),"-",DAYS360(Y438,AA438,TRUE)/360))</f>
        <v>0.34166666666666667</v>
      </c>
      <c r="CK438" s="416">
        <f>IF(OR($W438="Pipeline",$W438="Dropped"),"-",IF($AC438="-","-",IF(OR($AA438="-",$AA438="n/a"),DAYS360(Y438,AC438,TRUE)/360,DAYS360(AA438,AC438,TRUE)/360)))</f>
        <v>8.3555555555555561</v>
      </c>
      <c r="CL438" s="416">
        <f>IF(OR($W438="Pipeline",$W438="Dropped"),"-",IF($AC438="-","-",DAYS360(X438,AC438,TRUE)/360))</f>
        <v>11.877777777777778</v>
      </c>
      <c r="CM438" s="437">
        <f>IF(OR($W438="Pipeline",$W438="Dropped"),"-",IF($AC438="-","-",DAYS360(AB438,AC438,TRUE)/360))</f>
        <v>4</v>
      </c>
      <c r="CN438" s="344">
        <f>IF(W438="Closed",IF(AC438="-","-",YEAR(AC438)),"-")</f>
        <v>2015</v>
      </c>
      <c r="CO438" s="344" t="str">
        <f>IF(W438="Closed",IF(OR(BE438="S",BE438="MS",BE438="HS"),"S",IF(OR(BE438="U",BE438="MU",BE438="HU"),"U",IF(OR(BE438="NA",BE438="NR",BE438="NV",BE438="?",BE438="#"),"NR","-"))),"-")</f>
        <v>S</v>
      </c>
      <c r="CP438" s="249">
        <v>2</v>
      </c>
      <c r="CQ438" s="414">
        <v>0</v>
      </c>
      <c r="CR438" s="414">
        <v>1</v>
      </c>
      <c r="CS438" s="414">
        <v>1</v>
      </c>
      <c r="CT438" s="414">
        <v>0</v>
      </c>
      <c r="CU438" s="436">
        <v>0</v>
      </c>
      <c r="CV438" s="432" t="str">
        <f>IF(OR(DC438="-",DC438="",DC438="n/a"),"-",HYPERLINK(DC438,"PAD"))</f>
        <v>PAD</v>
      </c>
      <c r="CW438" s="417" t="str">
        <f>IF(OR(DD438="-",DD438="",DD438="n/a"),"-",HYPERLINK(DD438,"ICR"))</f>
        <v>ICR</v>
      </c>
      <c r="CX438" s="438" t="str">
        <f>IF(OR(DE438="-",DE438="",DE438="n/a"),"-",HYPERLINK(DE438,"IEG"))</f>
        <v>IEG</v>
      </c>
      <c r="CY438" s="687" t="str">
        <f>IF(OR(DF438="-",DF438="",DF438="n/a"),"-",HYPERLINK(DF438,"PPAR"))</f>
        <v>-</v>
      </c>
      <c r="CZ438" s="665" t="str">
        <f>IF(OR(DG438="-",DG438="",DG438="n/a"),"-",HYPERLINK(DG438,"PCR"))</f>
        <v>-</v>
      </c>
      <c r="DA438" s="665" t="str">
        <f>IF(OR(DH438="-",DH438="",DH438="n/a"),"-",HYPERLINK(DH438,"PP"))</f>
        <v>PP</v>
      </c>
      <c r="DB438" s="688" t="str">
        <f>IF(OR(DI438="-",DI438="",DI438="n/a"),"-",HYPERLINK(DI438,"TA"))</f>
        <v>-</v>
      </c>
      <c r="DC438" s="897" t="s">
        <v>11776</v>
      </c>
      <c r="DD438" s="897" t="s">
        <v>11777</v>
      </c>
      <c r="DE438" s="897" t="s">
        <v>11778</v>
      </c>
      <c r="DF438" s="897" t="s">
        <v>33</v>
      </c>
      <c r="DG438" s="897" t="s">
        <v>33</v>
      </c>
      <c r="DH438" s="897" t="s">
        <v>13923</v>
      </c>
      <c r="DI438" s="897" t="s">
        <v>33</v>
      </c>
      <c r="DJ438" s="734"/>
      <c r="DK438" s="358"/>
      <c r="DL438" s="358"/>
      <c r="DM438" s="440"/>
      <c r="DN438" s="440"/>
      <c r="DO438" s="440"/>
      <c r="DP438" s="440"/>
      <c r="DQ438" s="440"/>
      <c r="DR438" s="440"/>
      <c r="DS438" s="440"/>
      <c r="DT438" s="440"/>
      <c r="DU438" s="440"/>
      <c r="DV438" s="440"/>
      <c r="DW438" s="440"/>
      <c r="DX438" s="440"/>
      <c r="DY438" s="440"/>
      <c r="DZ438" s="440"/>
      <c r="EA438" s="440"/>
      <c r="EB438" s="440"/>
      <c r="EC438" s="440"/>
      <c r="ED438" s="440"/>
      <c r="EE438" s="440"/>
      <c r="EF438" s="440"/>
      <c r="EG438" s="440"/>
      <c r="EH438" s="440"/>
      <c r="EI438" s="440"/>
      <c r="EJ438" s="440"/>
      <c r="EK438" s="440"/>
      <c r="EL438" s="440"/>
      <c r="EM438" s="440"/>
    </row>
    <row r="439" spans="1:143" s="33" customFormat="1" ht="14.1" customHeight="1" x14ac:dyDescent="0.25">
      <c r="A439" s="702">
        <f>ROW()-1</f>
        <v>438</v>
      </c>
      <c r="B439" s="710" t="s">
        <v>1186</v>
      </c>
      <c r="C439" s="711" t="str">
        <f>HYPERLINK(E439,"OP")</f>
        <v>OP</v>
      </c>
      <c r="D439" s="711" t="str">
        <f>HYPERLINK(F439,"Prj")</f>
        <v>Prj</v>
      </c>
      <c r="E439" s="704" t="s">
        <v>6374</v>
      </c>
      <c r="F439" s="415" t="s">
        <v>6375</v>
      </c>
      <c r="G439" s="414" t="s">
        <v>33</v>
      </c>
      <c r="H439" s="414" t="s">
        <v>33</v>
      </c>
      <c r="I439" s="694" t="s">
        <v>33</v>
      </c>
      <c r="J439" s="686" t="s">
        <v>1187</v>
      </c>
      <c r="K439" s="199" t="s">
        <v>33</v>
      </c>
      <c r="L439" s="693" t="s">
        <v>231</v>
      </c>
      <c r="M439" s="696" t="s">
        <v>904</v>
      </c>
      <c r="N439" s="732" t="s">
        <v>18</v>
      </c>
      <c r="O439" s="732" t="s">
        <v>1432</v>
      </c>
      <c r="P439" s="1080" t="s">
        <v>1763</v>
      </c>
      <c r="Q439" s="1074" t="s">
        <v>33</v>
      </c>
      <c r="R439" s="698" t="s">
        <v>3888</v>
      </c>
      <c r="S439" s="907" t="s">
        <v>10285</v>
      </c>
      <c r="T439" s="908" t="s">
        <v>3659</v>
      </c>
      <c r="U439" s="905" t="s">
        <v>1782</v>
      </c>
      <c r="V439" s="905" t="s">
        <v>10386</v>
      </c>
      <c r="W439" s="1068" t="s">
        <v>1773</v>
      </c>
      <c r="X439" s="1064">
        <v>37398</v>
      </c>
      <c r="Y439" s="1066">
        <v>37749</v>
      </c>
      <c r="Z439" s="1046">
        <v>2003</v>
      </c>
      <c r="AA439" s="1064">
        <v>37769</v>
      </c>
      <c r="AB439" s="1065">
        <v>39813</v>
      </c>
      <c r="AC439" s="1066">
        <v>39994</v>
      </c>
      <c r="AD439" s="638">
        <v>120</v>
      </c>
      <c r="AE439" s="639">
        <v>0</v>
      </c>
      <c r="AF439" s="744">
        <v>0</v>
      </c>
      <c r="AG439" s="690">
        <v>120</v>
      </c>
      <c r="AH439" s="747">
        <v>130</v>
      </c>
      <c r="AI439" s="744">
        <v>0</v>
      </c>
      <c r="AJ439" s="1099">
        <v>120</v>
      </c>
      <c r="AK439" s="1100">
        <v>117.22180151000001</v>
      </c>
      <c r="AL439" s="646" t="s">
        <v>3475</v>
      </c>
      <c r="AM439" s="647"/>
      <c r="AN439" s="647">
        <v>2</v>
      </c>
      <c r="AO439" s="647"/>
      <c r="AP439" s="647"/>
      <c r="AQ439" s="648"/>
      <c r="AR439" s="779" t="s">
        <v>3505</v>
      </c>
      <c r="AS439" s="795">
        <f>AT439+AU439</f>
        <v>36.9</v>
      </c>
      <c r="AT439" s="781">
        <v>36.9</v>
      </c>
      <c r="AU439" s="650">
        <v>0</v>
      </c>
      <c r="AV439" s="686" t="s">
        <v>3506</v>
      </c>
      <c r="AW439" s="686" t="s">
        <v>1805</v>
      </c>
      <c r="AX439" s="686" t="s">
        <v>2075</v>
      </c>
      <c r="AY439" s="819">
        <v>39993</v>
      </c>
      <c r="AZ439" s="721" t="s">
        <v>26</v>
      </c>
      <c r="BA439" s="721" t="s">
        <v>26</v>
      </c>
      <c r="BB439" s="625" t="s">
        <v>26</v>
      </c>
      <c r="BC439" s="626" t="s">
        <v>26</v>
      </c>
      <c r="BD439" s="633" t="s">
        <v>26</v>
      </c>
      <c r="BE439" s="625" t="s">
        <v>26</v>
      </c>
      <c r="BF439" s="626" t="s">
        <v>26</v>
      </c>
      <c r="BG439" s="633" t="s">
        <v>26</v>
      </c>
      <c r="BH439" s="905" t="s">
        <v>4515</v>
      </c>
      <c r="BI439" s="903" t="s">
        <v>4704</v>
      </c>
      <c r="BJ439" s="905" t="s">
        <v>4503</v>
      </c>
      <c r="BK439" s="903" t="s">
        <v>4703</v>
      </c>
      <c r="BL439" s="905" t="s">
        <v>4530</v>
      </c>
      <c r="BM439" s="903" t="s">
        <v>10483</v>
      </c>
      <c r="BN439" s="905" t="s">
        <v>0</v>
      </c>
      <c r="BO439" s="903" t="s">
        <v>0</v>
      </c>
      <c r="BP439" s="905" t="s">
        <v>0</v>
      </c>
      <c r="BQ439" s="903" t="s">
        <v>0</v>
      </c>
      <c r="BR439" s="909">
        <v>65</v>
      </c>
      <c r="BS439" s="903" t="s">
        <v>4509</v>
      </c>
      <c r="BT439" s="909">
        <v>66</v>
      </c>
      <c r="BU439" s="903" t="s">
        <v>4532</v>
      </c>
      <c r="BV439" s="905" t="s">
        <v>0</v>
      </c>
      <c r="BW439" s="903" t="s">
        <v>4492</v>
      </c>
      <c r="BX439" s="905" t="s">
        <v>0</v>
      </c>
      <c r="BY439" s="903" t="s">
        <v>4492</v>
      </c>
      <c r="BZ439" s="905" t="s">
        <v>0</v>
      </c>
      <c r="CA439" s="903" t="s">
        <v>4492</v>
      </c>
      <c r="CB439" s="340">
        <v>50</v>
      </c>
      <c r="CC439" s="249">
        <f>IF(ISBLANK(AL439),0,1)</f>
        <v>1</v>
      </c>
      <c r="CD439" s="414">
        <f>IF(ISBLANK(AM439),0,1)</f>
        <v>0</v>
      </c>
      <c r="CE439" s="414">
        <f>IF(ISBLANK(AN439),0,1)</f>
        <v>1</v>
      </c>
      <c r="CF439" s="414">
        <f>IF(ISBLANK(AO439),0,1)</f>
        <v>0</v>
      </c>
      <c r="CG439" s="414">
        <f>IF(ISBLANK(AP439),0,1)</f>
        <v>0</v>
      </c>
      <c r="CH439" s="436">
        <f>IF(ISBLANK(AQ439),0,1)</f>
        <v>0</v>
      </c>
      <c r="CI439" s="435">
        <f>IF($W439="Dropped","-",DAYS360(X439,Y439,TRUE)/360)</f>
        <v>0.96111111111111114</v>
      </c>
      <c r="CJ439" s="416">
        <f>IF(OR($W439="Pipeline",$W439="Dropped"),"-",IF(OR($AA439="-",$AA439="n/a"),"-",DAYS360(Y439,AA439,TRUE)/360))</f>
        <v>5.5555555555555552E-2</v>
      </c>
      <c r="CK439" s="416">
        <f>IF(OR($W439="Pipeline",$W439="Dropped"),"-",IF($AC439="-","-",IF(OR($AA439="-",$AA439="n/a"),DAYS360(Y439,AC439,TRUE)/360,DAYS360(AA439,AC439,TRUE)/360)))</f>
        <v>6.0888888888888886</v>
      </c>
      <c r="CL439" s="416">
        <f>IF(OR($W439="Pipeline",$W439="Dropped"),"-",IF($AC439="-","-",DAYS360(X439,AC439,TRUE)/360))</f>
        <v>7.1055555555555552</v>
      </c>
      <c r="CM439" s="437">
        <f>IF(OR($W439="Pipeline",$W439="Dropped"),"-",IF($AC439="-","-",DAYS360(AB439,AC439,TRUE)/360))</f>
        <v>0.5</v>
      </c>
      <c r="CN439" s="344">
        <f>IF(W439="Closed",IF(AC439="-","-",YEAR(AC439)),"-")</f>
        <v>2009</v>
      </c>
      <c r="CO439" s="344" t="str">
        <f>IF(W439="Closed",IF(OR(BE439="S",BE439="MS",BE439="HS"),"S",IF(OR(BE439="U",BE439="MU",BE439="HU"),"U",IF(OR(BE439="NA",BE439="NR",BE439="NV",BE439="?",BE439="#"),"NR","-"))),"-")</f>
        <v>S</v>
      </c>
      <c r="CP439" s="249">
        <v>6</v>
      </c>
      <c r="CQ439" s="414">
        <v>4</v>
      </c>
      <c r="CR439" s="414">
        <v>1</v>
      </c>
      <c r="CS439" s="414">
        <v>2</v>
      </c>
      <c r="CT439" s="414">
        <v>0</v>
      </c>
      <c r="CU439" s="436">
        <v>0</v>
      </c>
      <c r="CV439" s="432" t="str">
        <f>IF(OR(DC439="-",DC439="",DC439="n/a"),"-",HYPERLINK(DC439,"PAD"))</f>
        <v>PAD</v>
      </c>
      <c r="CW439" s="417" t="str">
        <f>IF(OR(DD439="-",DD439="",DD439="n/a"),"-",HYPERLINK(DD439,"ICR"))</f>
        <v>ICR</v>
      </c>
      <c r="CX439" s="438" t="str">
        <f>IF(OR(DE439="-",DE439="",DE439="n/a"),"-",HYPERLINK(DE439,"IEG"))</f>
        <v>IEG</v>
      </c>
      <c r="CY439" s="687" t="str">
        <f>IF(OR(DF439="-",DF439="",DF439="n/a"),"-",HYPERLINK(DF439,"PPAR"))</f>
        <v>-</v>
      </c>
      <c r="CZ439" s="665" t="str">
        <f>IF(OR(DG439="-",DG439="",DG439="n/a"),"-",HYPERLINK(DG439,"PCR"))</f>
        <v>-</v>
      </c>
      <c r="DA439" s="665" t="str">
        <f>IF(OR(DH439="-",DH439="",DH439="n/a"),"-",HYPERLINK(DH439,"PP"))</f>
        <v>-</v>
      </c>
      <c r="DB439" s="688" t="str">
        <f>IF(OR(DI439="-",DI439="",DI439="n/a"),"-",HYPERLINK(DI439,"TA"))</f>
        <v>-</v>
      </c>
      <c r="DC439" s="897" t="s">
        <v>11779</v>
      </c>
      <c r="DD439" s="897" t="s">
        <v>11780</v>
      </c>
      <c r="DE439" s="897" t="s">
        <v>11781</v>
      </c>
      <c r="DF439" s="897" t="s">
        <v>33</v>
      </c>
      <c r="DG439" s="897" t="s">
        <v>33</v>
      </c>
      <c r="DH439" s="897" t="s">
        <v>33</v>
      </c>
      <c r="DI439" s="897" t="s">
        <v>33</v>
      </c>
      <c r="DJ439" s="806"/>
      <c r="DK439" s="358"/>
      <c r="DL439" s="358"/>
      <c r="DM439" s="440"/>
      <c r="DN439" s="440"/>
      <c r="DO439" s="440"/>
      <c r="DP439" s="440"/>
      <c r="DQ439" s="440"/>
      <c r="DR439" s="440"/>
      <c r="DS439" s="440"/>
      <c r="DT439" s="440"/>
      <c r="DU439" s="440"/>
      <c r="DV439" s="440"/>
      <c r="DW439" s="440"/>
      <c r="DX439" s="440"/>
      <c r="DY439" s="440"/>
      <c r="DZ439" s="440"/>
      <c r="EA439" s="440"/>
      <c r="EB439" s="440"/>
      <c r="EC439" s="440"/>
      <c r="ED439" s="440"/>
      <c r="EE439" s="440"/>
      <c r="EF439" s="440"/>
      <c r="EG439" s="440"/>
      <c r="EH439" s="440"/>
      <c r="EI439" s="440"/>
      <c r="EJ439" s="440"/>
      <c r="EK439" s="440"/>
      <c r="EL439" s="440"/>
      <c r="EM439" s="440"/>
    </row>
    <row r="440" spans="1:143" s="33" customFormat="1" ht="14.1" customHeight="1" x14ac:dyDescent="0.25">
      <c r="A440" s="703">
        <f>ROW()-1</f>
        <v>439</v>
      </c>
      <c r="B440" s="717" t="s">
        <v>817</v>
      </c>
      <c r="C440" s="711" t="str">
        <f>HYPERLINK(E440,"OP")</f>
        <v>OP</v>
      </c>
      <c r="D440" s="711" t="str">
        <f>HYPERLINK(F440,"Prj")</f>
        <v>Prj</v>
      </c>
      <c r="E440" s="704" t="s">
        <v>6376</v>
      </c>
      <c r="F440" s="415" t="s">
        <v>6377</v>
      </c>
      <c r="G440" s="414" t="s">
        <v>33</v>
      </c>
      <c r="H440" s="414" t="s">
        <v>33</v>
      </c>
      <c r="I440" s="694" t="s">
        <v>33</v>
      </c>
      <c r="J440" s="686" t="s">
        <v>818</v>
      </c>
      <c r="K440" s="199" t="s">
        <v>33</v>
      </c>
      <c r="L440" s="693" t="s">
        <v>16</v>
      </c>
      <c r="M440" s="696" t="s">
        <v>596</v>
      </c>
      <c r="N440" s="732" t="s">
        <v>18</v>
      </c>
      <c r="O440" s="732" t="s">
        <v>30</v>
      </c>
      <c r="P440" s="1080" t="s">
        <v>1763</v>
      </c>
      <c r="Q440" s="1074" t="s">
        <v>33</v>
      </c>
      <c r="R440" s="698" t="s">
        <v>33</v>
      </c>
      <c r="S440" s="1041" t="s">
        <v>33</v>
      </c>
      <c r="T440" s="908" t="s">
        <v>3693</v>
      </c>
      <c r="U440" s="905" t="s">
        <v>1792</v>
      </c>
      <c r="V440" s="905" t="s">
        <v>1775</v>
      </c>
      <c r="W440" s="1068" t="s">
        <v>1773</v>
      </c>
      <c r="X440" s="1064">
        <v>37950</v>
      </c>
      <c r="Y440" s="1066">
        <v>38503</v>
      </c>
      <c r="Z440" s="1046">
        <v>2005</v>
      </c>
      <c r="AA440" s="1064">
        <v>38653</v>
      </c>
      <c r="AB440" s="1065">
        <v>40422</v>
      </c>
      <c r="AC440" s="1066">
        <v>41153</v>
      </c>
      <c r="AD440" s="638">
        <v>0</v>
      </c>
      <c r="AE440" s="639">
        <v>18.2</v>
      </c>
      <c r="AF440" s="744">
        <v>0</v>
      </c>
      <c r="AG440" s="690">
        <v>18.2</v>
      </c>
      <c r="AH440" s="747">
        <v>4</v>
      </c>
      <c r="AI440" s="744">
        <v>0</v>
      </c>
      <c r="AJ440" s="1099">
        <v>13.481788979999999</v>
      </c>
      <c r="AK440" s="1100">
        <v>13.81974709</v>
      </c>
      <c r="AL440" s="646"/>
      <c r="AM440" s="647"/>
      <c r="AN440" s="647">
        <v>2</v>
      </c>
      <c r="AO440" s="647"/>
      <c r="AP440" s="647"/>
      <c r="AQ440" s="648"/>
      <c r="AR440" s="779" t="s">
        <v>3507</v>
      </c>
      <c r="AS440" s="781">
        <f>AT440+AU440</f>
        <v>4.9000000000000004</v>
      </c>
      <c r="AT440" s="649">
        <v>2.9</v>
      </c>
      <c r="AU440" s="650">
        <v>2</v>
      </c>
      <c r="AV440" s="686" t="s">
        <v>3508</v>
      </c>
      <c r="AW440" s="686" t="s">
        <v>1873</v>
      </c>
      <c r="AX440" s="686" t="s">
        <v>2151</v>
      </c>
      <c r="AY440" s="819">
        <v>41161</v>
      </c>
      <c r="AZ440" s="721" t="s">
        <v>112</v>
      </c>
      <c r="BA440" s="721" t="s">
        <v>45</v>
      </c>
      <c r="BB440" s="625" t="s">
        <v>45</v>
      </c>
      <c r="BC440" s="626" t="s">
        <v>45</v>
      </c>
      <c r="BD440" s="633" t="s">
        <v>45</v>
      </c>
      <c r="BE440" s="625" t="s">
        <v>45</v>
      </c>
      <c r="BF440" s="626" t="s">
        <v>45</v>
      </c>
      <c r="BG440" s="633" t="s">
        <v>45</v>
      </c>
      <c r="BH440" s="905" t="s">
        <v>4518</v>
      </c>
      <c r="BI440" s="903" t="s">
        <v>10475</v>
      </c>
      <c r="BJ440" s="905" t="s">
        <v>4503</v>
      </c>
      <c r="BK440" s="903" t="s">
        <v>4703</v>
      </c>
      <c r="BL440" s="905" t="s">
        <v>13072</v>
      </c>
      <c r="BM440" s="903" t="s">
        <v>4508</v>
      </c>
      <c r="BN440" s="905" t="s">
        <v>4505</v>
      </c>
      <c r="BO440" s="903" t="s">
        <v>10474</v>
      </c>
      <c r="BP440" s="905" t="s">
        <v>0</v>
      </c>
      <c r="BQ440" s="903" t="s">
        <v>0</v>
      </c>
      <c r="BR440" s="909">
        <v>65</v>
      </c>
      <c r="BS440" s="903" t="s">
        <v>4509</v>
      </c>
      <c r="BT440" s="909">
        <v>27</v>
      </c>
      <c r="BU440" s="903" t="s">
        <v>4490</v>
      </c>
      <c r="BV440" s="909">
        <v>63</v>
      </c>
      <c r="BW440" s="903" t="s">
        <v>4512</v>
      </c>
      <c r="BX440" s="909">
        <v>59</v>
      </c>
      <c r="BY440" s="903" t="s">
        <v>4510</v>
      </c>
      <c r="BZ440" s="909">
        <v>26</v>
      </c>
      <c r="CA440" s="903" t="s">
        <v>4517</v>
      </c>
      <c r="CB440" s="340">
        <v>50</v>
      </c>
      <c r="CC440" s="249">
        <f>IF(ISBLANK(AL440),0,1)</f>
        <v>0</v>
      </c>
      <c r="CD440" s="414">
        <f>IF(ISBLANK(AM440),0,1)</f>
        <v>0</v>
      </c>
      <c r="CE440" s="414">
        <f>IF(ISBLANK(AN440),0,1)</f>
        <v>1</v>
      </c>
      <c r="CF440" s="414">
        <f>IF(ISBLANK(AO440),0,1)</f>
        <v>0</v>
      </c>
      <c r="CG440" s="414">
        <f>IF(ISBLANK(AP440),0,1)</f>
        <v>0</v>
      </c>
      <c r="CH440" s="436">
        <f>IF(ISBLANK(AQ440),0,1)</f>
        <v>0</v>
      </c>
      <c r="CI440" s="435">
        <f>IF($W440="Dropped","-",DAYS360(X440,Y440,TRUE)/360)</f>
        <v>1.5138888888888888</v>
      </c>
      <c r="CJ440" s="416">
        <f>IF(OR($W440="Pipeline",$W440="Dropped"),"-",IF(OR($AA440="-",$AA440="n/a"),"-",DAYS360(Y440,AA440,TRUE)/360))</f>
        <v>0.41111111111111109</v>
      </c>
      <c r="CK440" s="416">
        <f>IF(OR($W440="Pipeline",$W440="Dropped"),"-",IF($AC440="-","-",IF(OR($AA440="-",$AA440="n/a"),DAYS360(Y440,AC440,TRUE)/360,DAYS360(AA440,AC440,TRUE)/360)))</f>
        <v>6.8416666666666668</v>
      </c>
      <c r="CL440" s="416">
        <f>IF(OR($W440="Pipeline",$W440="Dropped"),"-",IF($AC440="-","-",DAYS360(X440,AC440,TRUE)/360))</f>
        <v>8.7666666666666675</v>
      </c>
      <c r="CM440" s="437">
        <f>IF(OR($W440="Pipeline",$W440="Dropped"),"-",IF($AC440="-","-",DAYS360(AB440,AC440,TRUE)/360))</f>
        <v>2</v>
      </c>
      <c r="CN440" s="344">
        <f>IF(W440="Closed",IF(AC440="-","-",YEAR(AC440)),"-")</f>
        <v>2012</v>
      </c>
      <c r="CO440" s="344" t="str">
        <f>IF(W440="Closed",IF(OR(BE440="S",BE440="MS",BE440="HS"),"S",IF(OR(BE440="U",BE440="MU",BE440="HU"),"U",IF(OR(BE440="NA",BE440="NR",BE440="NV",BE440="?",BE440="#"),"NR","-"))),"-")</f>
        <v>U</v>
      </c>
      <c r="CP440" s="249">
        <v>6</v>
      </c>
      <c r="CQ440" s="414">
        <v>0</v>
      </c>
      <c r="CR440" s="414">
        <v>2</v>
      </c>
      <c r="CS440" s="414">
        <v>0</v>
      </c>
      <c r="CT440" s="414">
        <v>0</v>
      </c>
      <c r="CU440" s="436">
        <v>0</v>
      </c>
      <c r="CV440" s="432" t="str">
        <f>IF(OR(DC440="-",DC440="",DC440="n/a"),"-",HYPERLINK(DC440,"PAD"))</f>
        <v>PAD</v>
      </c>
      <c r="CW440" s="417" t="str">
        <f>IF(OR(DD440="-",DD440="",DD440="n/a"),"-",HYPERLINK(DD440,"ICR"))</f>
        <v>ICR</v>
      </c>
      <c r="CX440" s="438" t="str">
        <f>IF(OR(DE440="-",DE440="",DE440="n/a"),"-",HYPERLINK(DE440,"IEG"))</f>
        <v>IEG</v>
      </c>
      <c r="CY440" s="687" t="str">
        <f>IF(OR(DF440="-",DF440="",DF440="n/a"),"-",HYPERLINK(DF440,"PPAR"))</f>
        <v>-</v>
      </c>
      <c r="CZ440" s="665" t="str">
        <f>IF(OR(DG440="-",DG440="",DG440="n/a"),"-",HYPERLINK(DG440,"PCR"))</f>
        <v>-</v>
      </c>
      <c r="DA440" s="665" t="str">
        <f>IF(OR(DH440="-",DH440="",DH440="n/a"),"-",HYPERLINK(DH440,"PP"))</f>
        <v>PP</v>
      </c>
      <c r="DB440" s="688" t="str">
        <f>IF(OR(DI440="-",DI440="",DI440="n/a"),"-",HYPERLINK(DI440,"TA"))</f>
        <v>-</v>
      </c>
      <c r="DC440" s="897" t="s">
        <v>11782</v>
      </c>
      <c r="DD440" s="897" t="s">
        <v>11783</v>
      </c>
      <c r="DE440" s="897" t="s">
        <v>11784</v>
      </c>
      <c r="DF440" s="897" t="s">
        <v>33</v>
      </c>
      <c r="DG440" s="897" t="s">
        <v>33</v>
      </c>
      <c r="DH440" s="897" t="s">
        <v>11785</v>
      </c>
      <c r="DI440" s="897" t="s">
        <v>33</v>
      </c>
      <c r="DJ440" s="734"/>
      <c r="DK440" s="358"/>
      <c r="DL440" s="358"/>
      <c r="DM440" s="440"/>
      <c r="DN440" s="440"/>
      <c r="DO440" s="440"/>
      <c r="DP440" s="440"/>
      <c r="DQ440" s="440"/>
      <c r="DR440" s="440"/>
      <c r="DS440" s="440"/>
      <c r="DT440" s="440"/>
      <c r="DU440" s="440"/>
      <c r="DV440" s="440"/>
      <c r="DW440" s="440"/>
      <c r="DX440" s="440"/>
      <c r="DY440" s="440"/>
      <c r="DZ440" s="440"/>
      <c r="EA440" s="440"/>
      <c r="EB440" s="440"/>
      <c r="EC440" s="440"/>
      <c r="ED440" s="440"/>
      <c r="EE440" s="440"/>
      <c r="EF440" s="440"/>
      <c r="EG440" s="440"/>
      <c r="EH440" s="440"/>
      <c r="EI440" s="440"/>
      <c r="EJ440" s="440"/>
      <c r="EK440" s="440"/>
      <c r="EL440" s="440"/>
      <c r="EM440" s="440"/>
    </row>
    <row r="441" spans="1:143" s="33" customFormat="1" ht="14.1" customHeight="1" x14ac:dyDescent="0.25">
      <c r="A441" s="702">
        <f>ROW()-1</f>
        <v>440</v>
      </c>
      <c r="B441" s="710" t="s">
        <v>1295</v>
      </c>
      <c r="C441" s="711" t="str">
        <f>HYPERLINK(E441,"OP")</f>
        <v>OP</v>
      </c>
      <c r="D441" s="711" t="str">
        <f>HYPERLINK(F441,"Prj")</f>
        <v>Prj</v>
      </c>
      <c r="E441" s="704" t="s">
        <v>6378</v>
      </c>
      <c r="F441" s="415" t="s">
        <v>6379</v>
      </c>
      <c r="G441" s="414" t="s">
        <v>33</v>
      </c>
      <c r="H441" s="414" t="s">
        <v>33</v>
      </c>
      <c r="I441" s="694" t="s">
        <v>33</v>
      </c>
      <c r="J441" s="696" t="s">
        <v>1251</v>
      </c>
      <c r="K441" s="199" t="s">
        <v>33</v>
      </c>
      <c r="L441" s="693" t="s">
        <v>124</v>
      </c>
      <c r="M441" s="686" t="s">
        <v>600</v>
      </c>
      <c r="N441" s="732" t="s">
        <v>18</v>
      </c>
      <c r="O441" s="732" t="s">
        <v>30</v>
      </c>
      <c r="P441" s="1080" t="s">
        <v>1743</v>
      </c>
      <c r="Q441" s="1074" t="s">
        <v>33</v>
      </c>
      <c r="R441" s="698" t="s">
        <v>33</v>
      </c>
      <c r="S441" s="1041" t="s">
        <v>33</v>
      </c>
      <c r="T441" s="908" t="s">
        <v>3737</v>
      </c>
      <c r="U441" s="905" t="s">
        <v>1788</v>
      </c>
      <c r="V441" s="905" t="s">
        <v>1416</v>
      </c>
      <c r="W441" s="1068" t="s">
        <v>1773</v>
      </c>
      <c r="X441" s="1064">
        <v>37335</v>
      </c>
      <c r="Y441" s="1066">
        <v>38512</v>
      </c>
      <c r="Z441" s="1046">
        <v>2005</v>
      </c>
      <c r="AA441" s="1064">
        <v>38814</v>
      </c>
      <c r="AB441" s="1065">
        <v>40086</v>
      </c>
      <c r="AC441" s="1066">
        <v>40816</v>
      </c>
      <c r="AD441" s="638">
        <v>14.5</v>
      </c>
      <c r="AE441" s="639">
        <v>15</v>
      </c>
      <c r="AF441" s="744">
        <v>0</v>
      </c>
      <c r="AG441" s="690">
        <v>29.5</v>
      </c>
      <c r="AH441" s="747">
        <v>0.18</v>
      </c>
      <c r="AI441" s="744">
        <v>12.158099999999999</v>
      </c>
      <c r="AJ441" s="1099">
        <v>29.5</v>
      </c>
      <c r="AK441" s="1100">
        <v>29.688215710000001</v>
      </c>
      <c r="AL441" s="646"/>
      <c r="AM441" s="647" t="s">
        <v>2758</v>
      </c>
      <c r="AN441" s="647"/>
      <c r="AO441" s="647"/>
      <c r="AP441" s="647">
        <v>2</v>
      </c>
      <c r="AQ441" s="648"/>
      <c r="AR441" s="779" t="s">
        <v>4291</v>
      </c>
      <c r="AS441" s="781">
        <f>AT441+AU441</f>
        <v>1.3</v>
      </c>
      <c r="AT441" s="649">
        <v>0</v>
      </c>
      <c r="AU441" s="650">
        <v>1.3</v>
      </c>
      <c r="AV441" s="686" t="s">
        <v>1252</v>
      </c>
      <c r="AW441" s="686" t="s">
        <v>1991</v>
      </c>
      <c r="AX441" s="686" t="s">
        <v>2266</v>
      </c>
      <c r="AY441" s="819">
        <v>40661</v>
      </c>
      <c r="AZ441" s="721" t="s">
        <v>26</v>
      </c>
      <c r="BA441" s="721" t="s">
        <v>26</v>
      </c>
      <c r="BB441" s="625" t="s">
        <v>22</v>
      </c>
      <c r="BC441" s="626" t="s">
        <v>22</v>
      </c>
      <c r="BD441" s="633" t="s">
        <v>22</v>
      </c>
      <c r="BE441" s="625" t="s">
        <v>45</v>
      </c>
      <c r="BF441" s="626" t="s">
        <v>45</v>
      </c>
      <c r="BG441" s="633" t="s">
        <v>45</v>
      </c>
      <c r="BH441" s="905" t="s">
        <v>4602</v>
      </c>
      <c r="BI441" s="903" t="s">
        <v>10480</v>
      </c>
      <c r="BJ441" s="905" t="s">
        <v>4525</v>
      </c>
      <c r="BK441" s="903" t="s">
        <v>10476</v>
      </c>
      <c r="BL441" s="905" t="s">
        <v>4603</v>
      </c>
      <c r="BM441" s="903" t="s">
        <v>4604</v>
      </c>
      <c r="BN441" s="905" t="s">
        <v>4605</v>
      </c>
      <c r="BO441" s="903" t="s">
        <v>4744</v>
      </c>
      <c r="BP441" s="905" t="s">
        <v>4586</v>
      </c>
      <c r="BQ441" s="903" t="s">
        <v>4587</v>
      </c>
      <c r="BR441" s="909">
        <v>26</v>
      </c>
      <c r="BS441" s="903" t="s">
        <v>4517</v>
      </c>
      <c r="BT441" s="909">
        <v>57</v>
      </c>
      <c r="BU441" s="903" t="s">
        <v>4527</v>
      </c>
      <c r="BV441" s="909">
        <v>27</v>
      </c>
      <c r="BW441" s="903" t="s">
        <v>4490</v>
      </c>
      <c r="BX441" s="909">
        <v>29</v>
      </c>
      <c r="BY441" s="903" t="s">
        <v>4497</v>
      </c>
      <c r="BZ441" s="909">
        <v>78</v>
      </c>
      <c r="CA441" s="903" t="s">
        <v>4511</v>
      </c>
      <c r="CB441" s="340">
        <v>50</v>
      </c>
      <c r="CC441" s="249">
        <f>IF(ISBLANK(AL441),0,1)</f>
        <v>0</v>
      </c>
      <c r="CD441" s="414">
        <f>IF(ISBLANK(AM441),0,1)</f>
        <v>1</v>
      </c>
      <c r="CE441" s="414">
        <f>IF(ISBLANK(AN441),0,1)</f>
        <v>0</v>
      </c>
      <c r="CF441" s="414">
        <f>IF(ISBLANK(AO441),0,1)</f>
        <v>0</v>
      </c>
      <c r="CG441" s="414">
        <f>IF(ISBLANK(AP441),0,1)</f>
        <v>1</v>
      </c>
      <c r="CH441" s="436">
        <f>IF(ISBLANK(AQ441),0,1)</f>
        <v>0</v>
      </c>
      <c r="CI441" s="435">
        <f>IF($W441="Dropped","-",DAYS360(X441,Y441,TRUE)/360)</f>
        <v>3.2194444444444446</v>
      </c>
      <c r="CJ441" s="416">
        <f>IF(OR($W441="Pipeline",$W441="Dropped"),"-",IF(OR($AA441="-",$AA441="n/a"),"-",DAYS360(Y441,AA441,TRUE)/360))</f>
        <v>0.82777777777777772</v>
      </c>
      <c r="CK441" s="416">
        <f>IF(OR($W441="Pipeline",$W441="Dropped"),"-",IF($AC441="-","-",IF(OR($AA441="-",$AA441="n/a"),DAYS360(Y441,AC441,TRUE)/360,DAYS360(AA441,AC441,TRUE)/360)))</f>
        <v>5.4805555555555552</v>
      </c>
      <c r="CL441" s="416">
        <f>IF(OR($W441="Pipeline",$W441="Dropped"),"-",IF($AC441="-","-",DAYS360(X441,AC441,TRUE)/360))</f>
        <v>9.5277777777777786</v>
      </c>
      <c r="CM441" s="437">
        <f>IF(OR($W441="Pipeline",$W441="Dropped"),"-",IF($AC441="-","-",DAYS360(AB441,AC441,TRUE)/360))</f>
        <v>2</v>
      </c>
      <c r="CN441" s="344">
        <f>IF(W441="Closed",IF(AC441="-","-",YEAR(AC441)),"-")</f>
        <v>2011</v>
      </c>
      <c r="CO441" s="344" t="str">
        <f>IF(W441="Closed",IF(OR(BE441="S",BE441="MS",BE441="HS"),"S",IF(OR(BE441="U",BE441="MU",BE441="HU"),"U",IF(OR(BE441="NA",BE441="NR",BE441="NV",BE441="?",BE441="#"),"NR","-"))),"-")</f>
        <v>U</v>
      </c>
      <c r="CP441" s="249">
        <v>5</v>
      </c>
      <c r="CQ441" s="414">
        <v>5</v>
      </c>
      <c r="CR441" s="414">
        <v>1</v>
      </c>
      <c r="CS441" s="414">
        <v>0</v>
      </c>
      <c r="CT441" s="414">
        <v>0</v>
      </c>
      <c r="CU441" s="436">
        <v>0</v>
      </c>
      <c r="CV441" s="432" t="str">
        <f>IF(OR(DC441="-",DC441="",DC441="n/a"),"-",HYPERLINK(DC441,"PAD"))</f>
        <v>PAD</v>
      </c>
      <c r="CW441" s="417" t="str">
        <f>IF(OR(DD441="-",DD441="",DD441="n/a"),"-",HYPERLINK(DD441,"ICR"))</f>
        <v>ICR</v>
      </c>
      <c r="CX441" s="438" t="str">
        <f>IF(OR(DE441="-",DE441="",DE441="n/a"),"-",HYPERLINK(DE441,"IEG"))</f>
        <v>IEG</v>
      </c>
      <c r="CY441" s="687" t="str">
        <f>IF(OR(DF441="-",DF441="",DF441="n/a"),"-",HYPERLINK(DF441,"PPAR"))</f>
        <v>-</v>
      </c>
      <c r="CZ441" s="665" t="str">
        <f>IF(OR(DG441="-",DG441="",DG441="n/a"),"-",HYPERLINK(DG441,"PCR"))</f>
        <v>-</v>
      </c>
      <c r="DA441" s="665" t="str">
        <f>IF(OR(DH441="-",DH441="",DH441="n/a"),"-",HYPERLINK(DH441,"PP"))</f>
        <v>PP</v>
      </c>
      <c r="DB441" s="688" t="str">
        <f>IF(OR(DI441="-",DI441="",DI441="n/a"),"-",HYPERLINK(DI441,"TA"))</f>
        <v>-</v>
      </c>
      <c r="DC441" s="897" t="s">
        <v>11786</v>
      </c>
      <c r="DD441" s="897" t="s">
        <v>11787</v>
      </c>
      <c r="DE441" s="897" t="s">
        <v>11788</v>
      </c>
      <c r="DF441" s="897" t="s">
        <v>33</v>
      </c>
      <c r="DG441" s="897" t="s">
        <v>33</v>
      </c>
      <c r="DH441" s="897" t="s">
        <v>13924</v>
      </c>
      <c r="DI441" s="897" t="s">
        <v>33</v>
      </c>
      <c r="DJ441" s="806"/>
      <c r="DK441" s="358"/>
      <c r="DL441" s="358"/>
      <c r="DM441" s="440"/>
      <c r="DN441" s="440"/>
      <c r="DO441" s="440"/>
      <c r="DP441" s="440"/>
      <c r="DQ441" s="440"/>
      <c r="DR441" s="440"/>
      <c r="DS441" s="440"/>
      <c r="DT441" s="440"/>
      <c r="DU441" s="440"/>
      <c r="DV441" s="440"/>
      <c r="DW441" s="440"/>
      <c r="DX441" s="440"/>
      <c r="DY441" s="440"/>
      <c r="DZ441" s="440"/>
      <c r="EA441" s="440"/>
      <c r="EB441" s="440"/>
      <c r="EC441" s="440"/>
      <c r="ED441" s="440"/>
      <c r="EE441" s="440"/>
      <c r="EF441" s="440"/>
      <c r="EG441" s="440"/>
      <c r="EH441" s="440"/>
      <c r="EI441" s="440"/>
      <c r="EJ441" s="440"/>
      <c r="EK441" s="440"/>
      <c r="EL441" s="440"/>
      <c r="EM441" s="440"/>
    </row>
    <row r="442" spans="1:143" s="33" customFormat="1" ht="14.1" customHeight="1" x14ac:dyDescent="0.25">
      <c r="A442" s="702">
        <f>ROW()-1</f>
        <v>441</v>
      </c>
      <c r="B442" s="717" t="s">
        <v>1074</v>
      </c>
      <c r="C442" s="711" t="str">
        <f>HYPERLINK(E442,"OP")</f>
        <v>OP</v>
      </c>
      <c r="D442" s="711" t="str">
        <f>HYPERLINK(F442,"Prj")</f>
        <v>Prj</v>
      </c>
      <c r="E442" s="704" t="s">
        <v>6380</v>
      </c>
      <c r="F442" s="415" t="s">
        <v>6381</v>
      </c>
      <c r="G442" s="414" t="s">
        <v>33</v>
      </c>
      <c r="H442" s="414" t="s">
        <v>33</v>
      </c>
      <c r="I442" s="694" t="s">
        <v>33</v>
      </c>
      <c r="J442" s="686" t="s">
        <v>1075</v>
      </c>
      <c r="K442" s="199" t="s">
        <v>33</v>
      </c>
      <c r="L442" s="693" t="s">
        <v>231</v>
      </c>
      <c r="M442" s="696" t="s">
        <v>240</v>
      </c>
      <c r="N442" s="732" t="s">
        <v>18</v>
      </c>
      <c r="O442" s="732" t="s">
        <v>1433</v>
      </c>
      <c r="P442" s="1080" t="s">
        <v>1763</v>
      </c>
      <c r="Q442" s="1074" t="s">
        <v>33</v>
      </c>
      <c r="R442" s="698" t="s">
        <v>33</v>
      </c>
      <c r="S442" s="907" t="s">
        <v>10285</v>
      </c>
      <c r="T442" s="908" t="s">
        <v>3738</v>
      </c>
      <c r="U442" s="905" t="s">
        <v>592</v>
      </c>
      <c r="V442" s="905" t="s">
        <v>10386</v>
      </c>
      <c r="W442" s="1068" t="s">
        <v>1773</v>
      </c>
      <c r="X442" s="1064">
        <v>37243</v>
      </c>
      <c r="Y442" s="1066">
        <v>37425</v>
      </c>
      <c r="Z442" s="1046">
        <v>2002</v>
      </c>
      <c r="AA442" s="1064">
        <v>37518</v>
      </c>
      <c r="AB442" s="1065">
        <v>39082</v>
      </c>
      <c r="AC442" s="1066">
        <v>39629</v>
      </c>
      <c r="AD442" s="638">
        <v>0</v>
      </c>
      <c r="AE442" s="639">
        <v>5</v>
      </c>
      <c r="AF442" s="744">
        <v>0</v>
      </c>
      <c r="AG442" s="690">
        <v>5</v>
      </c>
      <c r="AH442" s="747">
        <v>0.3</v>
      </c>
      <c r="AI442" s="744">
        <v>0</v>
      </c>
      <c r="AJ442" s="1099">
        <v>5</v>
      </c>
      <c r="AK442" s="1100">
        <v>2.7288447900000001</v>
      </c>
      <c r="AL442" s="646" t="s">
        <v>3475</v>
      </c>
      <c r="AM442" s="647"/>
      <c r="AN442" s="647">
        <v>2</v>
      </c>
      <c r="AO442" s="647"/>
      <c r="AP442" s="647"/>
      <c r="AQ442" s="648"/>
      <c r="AR442" s="779" t="s">
        <v>3511</v>
      </c>
      <c r="AS442" s="781">
        <f>AT442+AU442</f>
        <v>0.6</v>
      </c>
      <c r="AT442" s="649">
        <v>0.6</v>
      </c>
      <c r="AU442" s="650">
        <v>0</v>
      </c>
      <c r="AV442" s="686" t="s">
        <v>3512</v>
      </c>
      <c r="AW442" s="686" t="s">
        <v>1933</v>
      </c>
      <c r="AX442" s="686" t="s">
        <v>2211</v>
      </c>
      <c r="AY442" s="819">
        <v>39627</v>
      </c>
      <c r="AZ442" s="721" t="s">
        <v>45</v>
      </c>
      <c r="BA442" s="721" t="s">
        <v>45</v>
      </c>
      <c r="BB442" s="625" t="s">
        <v>45</v>
      </c>
      <c r="BC442" s="626" t="s">
        <v>112</v>
      </c>
      <c r="BD442" s="633" t="s">
        <v>112</v>
      </c>
      <c r="BE442" s="625" t="s">
        <v>112</v>
      </c>
      <c r="BF442" s="626" t="s">
        <v>2809</v>
      </c>
      <c r="BG442" s="633" t="s">
        <v>112</v>
      </c>
      <c r="BH442" s="905" t="s">
        <v>4493</v>
      </c>
      <c r="BI442" s="903" t="s">
        <v>4705</v>
      </c>
      <c r="BJ442" s="905" t="s">
        <v>4485</v>
      </c>
      <c r="BK442" s="903" t="s">
        <v>10472</v>
      </c>
      <c r="BL442" s="905" t="s">
        <v>0</v>
      </c>
      <c r="BM442" s="903" t="s">
        <v>0</v>
      </c>
      <c r="BN442" s="905" t="s">
        <v>0</v>
      </c>
      <c r="BO442" s="903" t="s">
        <v>0</v>
      </c>
      <c r="BP442" s="905" t="s">
        <v>0</v>
      </c>
      <c r="BQ442" s="903" t="s">
        <v>0</v>
      </c>
      <c r="BR442" s="909">
        <v>66</v>
      </c>
      <c r="BS442" s="903" t="s">
        <v>4532</v>
      </c>
      <c r="BT442" s="909">
        <v>33</v>
      </c>
      <c r="BU442" s="903" t="s">
        <v>4498</v>
      </c>
      <c r="BV442" s="909">
        <v>59</v>
      </c>
      <c r="BW442" s="903" t="s">
        <v>4510</v>
      </c>
      <c r="BX442" s="905" t="s">
        <v>0</v>
      </c>
      <c r="BY442" s="903" t="s">
        <v>4492</v>
      </c>
      <c r="BZ442" s="905" t="s">
        <v>0</v>
      </c>
      <c r="CA442" s="903" t="s">
        <v>4492</v>
      </c>
      <c r="CB442" s="340">
        <v>50</v>
      </c>
      <c r="CC442" s="249">
        <f>IF(ISBLANK(AL442),0,1)</f>
        <v>1</v>
      </c>
      <c r="CD442" s="414">
        <f>IF(ISBLANK(AM442),0,1)</f>
        <v>0</v>
      </c>
      <c r="CE442" s="414">
        <f>IF(ISBLANK(AN442),0,1)</f>
        <v>1</v>
      </c>
      <c r="CF442" s="414">
        <f>IF(ISBLANK(AO442),0,1)</f>
        <v>0</v>
      </c>
      <c r="CG442" s="414">
        <f>IF(ISBLANK(AP442),0,1)</f>
        <v>0</v>
      </c>
      <c r="CH442" s="436">
        <f>IF(ISBLANK(AQ442),0,1)</f>
        <v>0</v>
      </c>
      <c r="CI442" s="435">
        <f>IF($W442="Dropped","-",DAYS360(X442,Y442,TRUE)/360)</f>
        <v>0.5</v>
      </c>
      <c r="CJ442" s="416">
        <f>IF(OR($W442="Pipeline",$W442="Dropped"),"-",IF(OR($AA442="-",$AA442="n/a"),"-",DAYS360(Y442,AA442,TRUE)/360))</f>
        <v>0.25277777777777777</v>
      </c>
      <c r="CK442" s="416">
        <f>IF(OR($W442="Pipeline",$W442="Dropped"),"-",IF($AC442="-","-",IF(OR($AA442="-",$AA442="n/a"),DAYS360(Y442,AC442,TRUE)/360,DAYS360(AA442,AC442,TRUE)/360)))</f>
        <v>5.7805555555555559</v>
      </c>
      <c r="CL442" s="416">
        <f>IF(OR($W442="Pipeline",$W442="Dropped"),"-",IF($AC442="-","-",DAYS360(X442,AC442,TRUE)/360))</f>
        <v>6.5333333333333332</v>
      </c>
      <c r="CM442" s="437">
        <f>IF(OR($W442="Pipeline",$W442="Dropped"),"-",IF($AC442="-","-",DAYS360(AB442,AC442,TRUE)/360))</f>
        <v>1.5</v>
      </c>
      <c r="CN442" s="344">
        <f>IF(W442="Closed",IF(AC442="-","-",YEAR(AC442)),"-")</f>
        <v>2008</v>
      </c>
      <c r="CO442" s="344" t="str">
        <f>IF(W442="Closed",IF(OR(BE442="S",BE442="MS",BE442="HS"),"S",IF(OR(BE442="U",BE442="MU",BE442="HU"),"U",IF(OR(BE442="NA",BE442="NR",BE442="NV",BE442="?",BE442="#"),"NR","-"))),"-")</f>
        <v>U</v>
      </c>
      <c r="CP442" s="249">
        <v>4</v>
      </c>
      <c r="CQ442" s="414">
        <v>6</v>
      </c>
      <c r="CR442" s="414">
        <v>5</v>
      </c>
      <c r="CS442" s="414">
        <v>0</v>
      </c>
      <c r="CT442" s="414">
        <v>0</v>
      </c>
      <c r="CU442" s="436">
        <v>2</v>
      </c>
      <c r="CV442" s="432" t="str">
        <f>IF(OR(DC442="-",DC442="",DC442="n/a"),"-",HYPERLINK(DC442,"PAD"))</f>
        <v>PAD</v>
      </c>
      <c r="CW442" s="417" t="str">
        <f>IF(OR(DD442="-",DD442="",DD442="n/a"),"-",HYPERLINK(DD442,"ICR"))</f>
        <v>ICR</v>
      </c>
      <c r="CX442" s="438" t="str">
        <f>IF(OR(DE442="-",DE442="",DE442="n/a"),"-",HYPERLINK(DE442,"IEG"))</f>
        <v>IEG</v>
      </c>
      <c r="CY442" s="687" t="str">
        <f>IF(OR(DF442="-",DF442="",DF442="n/a"),"-",HYPERLINK(DF442,"PPAR"))</f>
        <v>PPAR</v>
      </c>
      <c r="CZ442" s="665" t="str">
        <f>IF(OR(DG442="-",DG442="",DG442="n/a"),"-",HYPERLINK(DG442,"PCR"))</f>
        <v>-</v>
      </c>
      <c r="DA442" s="665" t="str">
        <f>IF(OR(DH442="-",DH442="",DH442="n/a"),"-",HYPERLINK(DH442,"PP"))</f>
        <v>-</v>
      </c>
      <c r="DB442" s="688" t="str">
        <f>IF(OR(DI442="-",DI442="",DI442="n/a"),"-",HYPERLINK(DI442,"TA"))</f>
        <v>-</v>
      </c>
      <c r="DC442" s="897" t="s">
        <v>11789</v>
      </c>
      <c r="DD442" s="897" t="s">
        <v>11790</v>
      </c>
      <c r="DE442" s="897" t="s">
        <v>11791</v>
      </c>
      <c r="DF442" s="897" t="s">
        <v>11295</v>
      </c>
      <c r="DG442" s="897" t="s">
        <v>33</v>
      </c>
      <c r="DH442" s="897" t="s">
        <v>33</v>
      </c>
      <c r="DI442" s="897" t="s">
        <v>33</v>
      </c>
      <c r="DJ442" s="734"/>
      <c r="DK442" s="358"/>
      <c r="DL442" s="358"/>
      <c r="DM442" s="440"/>
      <c r="DN442" s="440"/>
      <c r="DO442" s="440"/>
      <c r="DP442" s="440"/>
      <c r="DQ442" s="440"/>
      <c r="DR442" s="440"/>
      <c r="DS442" s="440"/>
      <c r="DT442" s="440"/>
      <c r="DU442" s="440"/>
      <c r="DV442" s="440"/>
      <c r="DW442" s="440"/>
      <c r="DX442" s="440"/>
      <c r="DY442" s="440"/>
      <c r="DZ442" s="440"/>
      <c r="EA442" s="440"/>
      <c r="EB442" s="440"/>
      <c r="EC442" s="440"/>
      <c r="ED442" s="440"/>
      <c r="EE442" s="440"/>
      <c r="EF442" s="440"/>
      <c r="EG442" s="440"/>
      <c r="EH442" s="440"/>
      <c r="EI442" s="440"/>
      <c r="EJ442" s="440"/>
      <c r="EK442" s="440"/>
      <c r="EL442" s="440"/>
      <c r="EM442" s="440"/>
    </row>
    <row r="443" spans="1:143" s="33" customFormat="1" ht="14.1" customHeight="1" x14ac:dyDescent="0.25">
      <c r="A443" s="703">
        <f>ROW()-1</f>
        <v>442</v>
      </c>
      <c r="B443" s="713" t="s">
        <v>7716</v>
      </c>
      <c r="C443" s="716" t="str">
        <f>HYPERLINK(E443,"OP")</f>
        <v>OP</v>
      </c>
      <c r="D443" s="716" t="str">
        <f>HYPERLINK(F443,"Prj")</f>
        <v>Prj</v>
      </c>
      <c r="E443" s="631" t="s">
        <v>8525</v>
      </c>
      <c r="F443" s="413" t="s">
        <v>8526</v>
      </c>
      <c r="G443" s="414" t="s">
        <v>33</v>
      </c>
      <c r="H443" s="414" t="s">
        <v>33</v>
      </c>
      <c r="I443" s="694" t="s">
        <v>33</v>
      </c>
      <c r="J443" s="700" t="s">
        <v>7717</v>
      </c>
      <c r="K443" s="730" t="s">
        <v>33</v>
      </c>
      <c r="L443" s="739" t="s">
        <v>193</v>
      </c>
      <c r="M443" s="700" t="s">
        <v>693</v>
      </c>
      <c r="N443" s="739" t="s">
        <v>18</v>
      </c>
      <c r="O443" s="739" t="s">
        <v>71</v>
      </c>
      <c r="P443" s="1080" t="s">
        <v>36</v>
      </c>
      <c r="Q443" s="1074" t="s">
        <v>33</v>
      </c>
      <c r="R443" s="698" t="s">
        <v>33</v>
      </c>
      <c r="S443" s="1041" t="s">
        <v>33</v>
      </c>
      <c r="T443" s="908" t="s">
        <v>7544</v>
      </c>
      <c r="U443" s="905" t="s">
        <v>588</v>
      </c>
      <c r="V443" s="905" t="s">
        <v>1415</v>
      </c>
      <c r="W443" s="1068" t="s">
        <v>1773</v>
      </c>
      <c r="X443" s="1064">
        <v>38029</v>
      </c>
      <c r="Y443" s="1066">
        <v>38174</v>
      </c>
      <c r="Z443" s="1046">
        <v>2005</v>
      </c>
      <c r="AA443" s="1064">
        <v>38366</v>
      </c>
      <c r="AB443" s="1065">
        <v>39994</v>
      </c>
      <c r="AC443" s="1066">
        <v>40663</v>
      </c>
      <c r="AD443" s="1053">
        <v>3.5</v>
      </c>
      <c r="AE443" s="750">
        <v>3.5</v>
      </c>
      <c r="AF443" s="744">
        <v>0</v>
      </c>
      <c r="AG443" s="690">
        <v>7</v>
      </c>
      <c r="AH443" s="747">
        <v>0</v>
      </c>
      <c r="AI443" s="744">
        <v>0</v>
      </c>
      <c r="AJ443" s="1107">
        <v>6.9993953199999996</v>
      </c>
      <c r="AK443" s="1108">
        <v>6.5104064099999999</v>
      </c>
      <c r="AL443" s="1085"/>
      <c r="AM443" s="632"/>
      <c r="AN443" s="632">
        <v>3</v>
      </c>
      <c r="AO443" s="632"/>
      <c r="AP443" s="632"/>
      <c r="AQ443" s="757"/>
      <c r="AR443" s="790" t="s">
        <v>9105</v>
      </c>
      <c r="AS443" s="781">
        <f>AT443+AU443</f>
        <v>2.5</v>
      </c>
      <c r="AT443" s="781">
        <v>1.8</v>
      </c>
      <c r="AU443" s="782">
        <v>0.7</v>
      </c>
      <c r="AV443" s="734" t="s">
        <v>9106</v>
      </c>
      <c r="AW443" s="700" t="s">
        <v>7718</v>
      </c>
      <c r="AX443" s="700" t="s">
        <v>3547</v>
      </c>
      <c r="AY443" s="829">
        <v>40793</v>
      </c>
      <c r="AZ443" s="739" t="s">
        <v>22</v>
      </c>
      <c r="BA443" s="739" t="s">
        <v>22</v>
      </c>
      <c r="BB443" s="847" t="s">
        <v>22</v>
      </c>
      <c r="BC443" s="848" t="s">
        <v>22</v>
      </c>
      <c r="BD443" s="849" t="s">
        <v>22</v>
      </c>
      <c r="BE443" s="847" t="s">
        <v>45</v>
      </c>
      <c r="BF443" s="848" t="s">
        <v>45</v>
      </c>
      <c r="BG443" s="849" t="s">
        <v>22</v>
      </c>
      <c r="BH443" s="905" t="s">
        <v>4485</v>
      </c>
      <c r="BI443" s="903" t="s">
        <v>10472</v>
      </c>
      <c r="BJ443" s="905" t="s">
        <v>13072</v>
      </c>
      <c r="BK443" s="903" t="s">
        <v>4508</v>
      </c>
      <c r="BL443" s="905" t="s">
        <v>13077</v>
      </c>
      <c r="BM443" s="903" t="s">
        <v>9680</v>
      </c>
      <c r="BN443" s="905" t="s">
        <v>0</v>
      </c>
      <c r="BO443" s="903" t="s">
        <v>0</v>
      </c>
      <c r="BP443" s="905" t="s">
        <v>0</v>
      </c>
      <c r="BQ443" s="903" t="s">
        <v>0</v>
      </c>
      <c r="BR443" s="909">
        <v>88</v>
      </c>
      <c r="BS443" s="903" t="s">
        <v>4513</v>
      </c>
      <c r="BT443" s="909">
        <v>57</v>
      </c>
      <c r="BU443" s="903" t="s">
        <v>4527</v>
      </c>
      <c r="BV443" s="909">
        <v>93</v>
      </c>
      <c r="BW443" s="903" t="s">
        <v>4651</v>
      </c>
      <c r="BX443" s="909">
        <v>69</v>
      </c>
      <c r="BY443" s="903" t="s">
        <v>4598</v>
      </c>
      <c r="BZ443" s="909">
        <v>68</v>
      </c>
      <c r="CA443" s="903" t="s">
        <v>4557</v>
      </c>
      <c r="CB443" s="340">
        <v>50</v>
      </c>
      <c r="CC443" s="249">
        <f>IF(ISBLANK(AL443),0,1)</f>
        <v>0</v>
      </c>
      <c r="CD443" s="414">
        <f>IF(ISBLANK(AM443),0,1)</f>
        <v>0</v>
      </c>
      <c r="CE443" s="414">
        <f>IF(ISBLANK(AN443),0,1)</f>
        <v>1</v>
      </c>
      <c r="CF443" s="414">
        <f>IF(ISBLANK(AO443),0,1)</f>
        <v>0</v>
      </c>
      <c r="CG443" s="414">
        <f>IF(ISBLANK(AP443),0,1)</f>
        <v>0</v>
      </c>
      <c r="CH443" s="436">
        <f>IF(ISBLANK(AQ443),0,1)</f>
        <v>0</v>
      </c>
      <c r="CI443" s="435">
        <f>IF($W443="Dropped","-",DAYS360(X443,Y443,TRUE)/360)</f>
        <v>0.4</v>
      </c>
      <c r="CJ443" s="416">
        <f>IF(OR($W443="Pipeline",$W443="Dropped"),"-",IF(OR($AA443="-",$AA443="n/a"),"-",DAYS360(Y443,AA443,TRUE)/360))</f>
        <v>0.52222222222222225</v>
      </c>
      <c r="CK443" s="416">
        <f>IF(OR($W443="Pipeline",$W443="Dropped"),"-",IF($AC443="-","-",IF(OR($AA443="-",$AA443="n/a"),DAYS360(Y443,AC443,TRUE)/360,DAYS360(AA443,AC443,TRUE)/360)))</f>
        <v>6.2944444444444443</v>
      </c>
      <c r="CL443" s="416">
        <f>IF(OR($W443="Pipeline",$W443="Dropped"),"-",IF($AC443="-","-",DAYS360(X443,AC443,TRUE)/360))</f>
        <v>7.2166666666666668</v>
      </c>
      <c r="CM443" s="437">
        <f>IF(OR($W443="Pipeline",$W443="Dropped"),"-",IF($AC443="-","-",DAYS360(AB443,AC443,TRUE)/360))</f>
        <v>1.8333333333333333</v>
      </c>
      <c r="CN443" s="344">
        <f>IF(W443="Closed",IF(AC443="-","-",YEAR(AC443)),"-")</f>
        <v>2011</v>
      </c>
      <c r="CO443" s="344" t="str">
        <f>IF(W443="Closed",IF(OR(BE443="S",BE443="MS",BE443="HS"),"S",IF(OR(BE443="U",BE443="MU",BE443="HU"),"U",IF(OR(BE443="NA",BE443="NR",BE443="NV",BE443="?",BE443="#"),"NR","-"))),"-")</f>
        <v>U</v>
      </c>
      <c r="CP443" s="249">
        <v>3</v>
      </c>
      <c r="CQ443" s="414">
        <v>3</v>
      </c>
      <c r="CR443" s="414">
        <v>8</v>
      </c>
      <c r="CS443" s="414">
        <v>0</v>
      </c>
      <c r="CT443" s="414">
        <v>0</v>
      </c>
      <c r="CU443" s="436">
        <v>1</v>
      </c>
      <c r="CV443" s="432" t="str">
        <f>IF(OR(DC443="-",DC443="",DC443="n/a"),"-",HYPERLINK(DC443,"PAD"))</f>
        <v>PAD</v>
      </c>
      <c r="CW443" s="417" t="str">
        <f>IF(OR(DD443="-",DD443="",DD443="n/a"),"-",HYPERLINK(DD443,"ICR"))</f>
        <v>ICR</v>
      </c>
      <c r="CX443" s="438" t="str">
        <f>IF(OR(DE443="-",DE443="",DE443="n/a"),"-",HYPERLINK(DE443,"IEG"))</f>
        <v>IEG</v>
      </c>
      <c r="CY443" s="687" t="str">
        <f>IF(OR(DF443="-",DF443="",DF443="n/a"),"-",HYPERLINK(DF443,"PPAR"))</f>
        <v>-</v>
      </c>
      <c r="CZ443" s="665" t="str">
        <f>IF(OR(DG443="-",DG443="",DG443="n/a"),"-",HYPERLINK(DG443,"PCR"))</f>
        <v>-</v>
      </c>
      <c r="DA443" s="665" t="str">
        <f>IF(OR(DH443="-",DH443="",DH443="n/a"),"-",HYPERLINK(DH443,"PP"))</f>
        <v>PP</v>
      </c>
      <c r="DB443" s="688" t="str">
        <f>IF(OR(DI443="-",DI443="",DI443="n/a"),"-",HYPERLINK(DI443,"TA"))</f>
        <v>-</v>
      </c>
      <c r="DC443" s="897" t="s">
        <v>11792</v>
      </c>
      <c r="DD443" s="897" t="s">
        <v>11793</v>
      </c>
      <c r="DE443" s="897" t="s">
        <v>11794</v>
      </c>
      <c r="DF443" s="897" t="s">
        <v>33</v>
      </c>
      <c r="DG443" s="897" t="s">
        <v>33</v>
      </c>
      <c r="DH443" s="897" t="s">
        <v>13925</v>
      </c>
      <c r="DI443" s="897" t="s">
        <v>33</v>
      </c>
      <c r="DJ443" s="734"/>
      <c r="DK443" s="358"/>
      <c r="DL443" s="358"/>
      <c r="DM443" s="440"/>
      <c r="DN443" s="440"/>
      <c r="DO443" s="440"/>
      <c r="DP443" s="440"/>
      <c r="DQ443" s="440"/>
      <c r="DR443" s="440"/>
      <c r="DS443" s="440"/>
      <c r="DT443" s="440"/>
      <c r="DU443" s="440"/>
      <c r="DV443" s="440"/>
      <c r="DW443" s="440"/>
      <c r="DX443" s="440"/>
      <c r="DY443" s="440"/>
      <c r="DZ443" s="440"/>
      <c r="EA443" s="440"/>
      <c r="EB443" s="440"/>
      <c r="EC443" s="440"/>
      <c r="ED443" s="440"/>
      <c r="EE443" s="440"/>
      <c r="EF443" s="440"/>
      <c r="EG443" s="440"/>
      <c r="EH443" s="440"/>
      <c r="EI443" s="440"/>
      <c r="EJ443" s="440"/>
      <c r="EK443" s="440"/>
      <c r="EL443" s="440"/>
      <c r="EM443" s="440"/>
    </row>
    <row r="444" spans="1:143" s="33" customFormat="1" ht="14.1" customHeight="1" x14ac:dyDescent="0.25">
      <c r="A444" s="702">
        <f>ROW()-1</f>
        <v>443</v>
      </c>
      <c r="B444" s="710" t="s">
        <v>378</v>
      </c>
      <c r="C444" s="711" t="str">
        <f>HYPERLINK(E444,"OP")</f>
        <v>OP</v>
      </c>
      <c r="D444" s="711" t="str">
        <f>HYPERLINK(F444,"Prj")</f>
        <v>Prj</v>
      </c>
      <c r="E444" s="704" t="s">
        <v>6382</v>
      </c>
      <c r="F444" s="415" t="s">
        <v>6383</v>
      </c>
      <c r="G444" s="414" t="s">
        <v>33</v>
      </c>
      <c r="H444" s="414" t="s">
        <v>33</v>
      </c>
      <c r="I444" s="694" t="s">
        <v>33</v>
      </c>
      <c r="J444" s="686" t="s">
        <v>379</v>
      </c>
      <c r="K444" s="199" t="s">
        <v>33</v>
      </c>
      <c r="L444" s="693" t="s">
        <v>193</v>
      </c>
      <c r="M444" s="696" t="s">
        <v>207</v>
      </c>
      <c r="N444" s="693" t="s">
        <v>18</v>
      </c>
      <c r="O444" s="693" t="s">
        <v>71</v>
      </c>
      <c r="P444" s="1080" t="s">
        <v>36</v>
      </c>
      <c r="Q444" s="1074" t="s">
        <v>33</v>
      </c>
      <c r="R444" s="698" t="s">
        <v>33</v>
      </c>
      <c r="S444" s="1041" t="s">
        <v>33</v>
      </c>
      <c r="T444" s="908" t="s">
        <v>3740</v>
      </c>
      <c r="U444" s="905" t="s">
        <v>588</v>
      </c>
      <c r="V444" s="905" t="s">
        <v>1415</v>
      </c>
      <c r="W444" s="1068" t="s">
        <v>1773</v>
      </c>
      <c r="X444" s="1064">
        <v>37522</v>
      </c>
      <c r="Y444" s="1066">
        <v>37798</v>
      </c>
      <c r="Z444" s="1046">
        <v>2003</v>
      </c>
      <c r="AA444" s="1064">
        <v>38358</v>
      </c>
      <c r="AB444" s="1065">
        <v>39447</v>
      </c>
      <c r="AC444" s="1066">
        <v>40178</v>
      </c>
      <c r="AD444" s="1050">
        <v>30</v>
      </c>
      <c r="AE444" s="749">
        <v>0</v>
      </c>
      <c r="AF444" s="744">
        <v>0</v>
      </c>
      <c r="AG444" s="690">
        <v>30</v>
      </c>
      <c r="AH444" s="747">
        <v>12.071</v>
      </c>
      <c r="AI444" s="744">
        <v>0</v>
      </c>
      <c r="AJ444" s="1099">
        <v>29.299083370000002</v>
      </c>
      <c r="AK444" s="1100">
        <v>29.299083370000002</v>
      </c>
      <c r="AL444" s="1086"/>
      <c r="AM444" s="760"/>
      <c r="AN444" s="760">
        <v>3</v>
      </c>
      <c r="AO444" s="760"/>
      <c r="AP444" s="760"/>
      <c r="AQ444" s="761"/>
      <c r="AR444" s="779" t="s">
        <v>4258</v>
      </c>
      <c r="AS444" s="781">
        <f>AT444+AU444</f>
        <v>6.5</v>
      </c>
      <c r="AT444" s="649">
        <v>5.3</v>
      </c>
      <c r="AU444" s="650">
        <v>1.2</v>
      </c>
      <c r="AV444" s="807" t="s">
        <v>4259</v>
      </c>
      <c r="AW444" s="686" t="s">
        <v>207</v>
      </c>
      <c r="AX444" s="686" t="s">
        <v>2128</v>
      </c>
      <c r="AY444" s="819">
        <v>40165</v>
      </c>
      <c r="AZ444" s="721" t="s">
        <v>112</v>
      </c>
      <c r="BA444" s="721" t="s">
        <v>22</v>
      </c>
      <c r="BB444" s="625" t="s">
        <v>112</v>
      </c>
      <c r="BC444" s="626" t="s">
        <v>45</v>
      </c>
      <c r="BD444" s="633" t="s">
        <v>45</v>
      </c>
      <c r="BE444" s="625" t="s">
        <v>112</v>
      </c>
      <c r="BF444" s="626" t="s">
        <v>45</v>
      </c>
      <c r="BG444" s="633" t="s">
        <v>45</v>
      </c>
      <c r="BH444" s="905" t="s">
        <v>13072</v>
      </c>
      <c r="BI444" s="903" t="s">
        <v>4508</v>
      </c>
      <c r="BJ444" s="905" t="s">
        <v>4712</v>
      </c>
      <c r="BK444" s="903" t="s">
        <v>10486</v>
      </c>
      <c r="BL444" s="905" t="s">
        <v>0</v>
      </c>
      <c r="BM444" s="903" t="s">
        <v>0</v>
      </c>
      <c r="BN444" s="905" t="s">
        <v>0</v>
      </c>
      <c r="BO444" s="903" t="s">
        <v>0</v>
      </c>
      <c r="BP444" s="905" t="s">
        <v>0</v>
      </c>
      <c r="BQ444" s="903" t="s">
        <v>0</v>
      </c>
      <c r="BR444" s="909">
        <v>67</v>
      </c>
      <c r="BS444" s="903" t="s">
        <v>4577</v>
      </c>
      <c r="BT444" s="905" t="s">
        <v>0</v>
      </c>
      <c r="BU444" s="903" t="s">
        <v>4492</v>
      </c>
      <c r="BV444" s="905" t="s">
        <v>0</v>
      </c>
      <c r="BW444" s="903" t="s">
        <v>4492</v>
      </c>
      <c r="BX444" s="905" t="s">
        <v>0</v>
      </c>
      <c r="BY444" s="903" t="s">
        <v>4492</v>
      </c>
      <c r="BZ444" s="905" t="s">
        <v>0</v>
      </c>
      <c r="CA444" s="903" t="s">
        <v>4492</v>
      </c>
      <c r="CB444" s="340">
        <v>50</v>
      </c>
      <c r="CC444" s="249">
        <f>IF(ISBLANK(AL444),0,1)</f>
        <v>0</v>
      </c>
      <c r="CD444" s="414">
        <f>IF(ISBLANK(AM444),0,1)</f>
        <v>0</v>
      </c>
      <c r="CE444" s="414">
        <f>IF(ISBLANK(AN444),0,1)</f>
        <v>1</v>
      </c>
      <c r="CF444" s="414">
        <f>IF(ISBLANK(AO444),0,1)</f>
        <v>0</v>
      </c>
      <c r="CG444" s="414">
        <f>IF(ISBLANK(AP444),0,1)</f>
        <v>0</v>
      </c>
      <c r="CH444" s="436">
        <f>IF(ISBLANK(AQ444),0,1)</f>
        <v>0</v>
      </c>
      <c r="CI444" s="435">
        <f>IF($W444="Dropped","-",DAYS360(X444,Y444,TRUE)/360)</f>
        <v>0.7583333333333333</v>
      </c>
      <c r="CJ444" s="416">
        <f>IF(OR($W444="Pipeline",$W444="Dropped"),"-",IF(OR($AA444="-",$AA444="n/a"),"-",DAYS360(Y444,AA444,TRUE)/360))</f>
        <v>1.5277777777777777</v>
      </c>
      <c r="CK444" s="416">
        <f>IF(OR($W444="Pipeline",$W444="Dropped"),"-",IF($AC444="-","-",IF(OR($AA444="-",$AA444="n/a"),DAYS360(Y444,AC444,TRUE)/360,DAYS360(AA444,AC444,TRUE)/360)))</f>
        <v>4.9833333333333334</v>
      </c>
      <c r="CL444" s="416">
        <f>IF(OR($W444="Pipeline",$W444="Dropped"),"-",IF($AC444="-","-",DAYS360(X444,AC444,TRUE)/360))</f>
        <v>7.2694444444444448</v>
      </c>
      <c r="CM444" s="437">
        <f>IF(OR($W444="Pipeline",$W444="Dropped"),"-",IF($AC444="-","-",DAYS360(AB444,AC444,TRUE)/360))</f>
        <v>2</v>
      </c>
      <c r="CN444" s="344">
        <f>IF(W444="Closed",IF(AC444="-","-",YEAR(AC444)),"-")</f>
        <v>2009</v>
      </c>
      <c r="CO444" s="344" t="str">
        <f>IF(W444="Closed",IF(OR(BE444="S",BE444="MS",BE444="HS"),"S",IF(OR(BE444="U",BE444="MU",BE444="HU"),"U",IF(OR(BE444="NA",BE444="NR",BE444="NV",BE444="?",BE444="#"),"NR","-"))),"-")</f>
        <v>U</v>
      </c>
      <c r="CP444" s="249">
        <v>1</v>
      </c>
      <c r="CQ444" s="414">
        <v>2</v>
      </c>
      <c r="CR444" s="414">
        <v>5</v>
      </c>
      <c r="CS444" s="414">
        <v>0</v>
      </c>
      <c r="CT444" s="414">
        <v>0</v>
      </c>
      <c r="CU444" s="436">
        <v>2</v>
      </c>
      <c r="CV444" s="432" t="str">
        <f>IF(OR(DC444="-",DC444="",DC444="n/a"),"-",HYPERLINK(DC444,"PAD"))</f>
        <v>PAD</v>
      </c>
      <c r="CW444" s="417" t="str">
        <f>IF(OR(DD444="-",DD444="",DD444="n/a"),"-",HYPERLINK(DD444,"ICR"))</f>
        <v>ICR</v>
      </c>
      <c r="CX444" s="438" t="str">
        <f>IF(OR(DE444="-",DE444="",DE444="n/a"),"-",HYPERLINK(DE444,"IEG"))</f>
        <v>IEG</v>
      </c>
      <c r="CY444" s="687" t="str">
        <f>IF(OR(DF444="-",DF444="",DF444="n/a"),"-",HYPERLINK(DF444,"PPAR"))</f>
        <v>-</v>
      </c>
      <c r="CZ444" s="665" t="str">
        <f>IF(OR(DG444="-",DG444="",DG444="n/a"),"-",HYPERLINK(DG444,"PCR"))</f>
        <v>-</v>
      </c>
      <c r="DA444" s="665" t="str">
        <f>IF(OR(DH444="-",DH444="",DH444="n/a"),"-",HYPERLINK(DH444,"PP"))</f>
        <v>-</v>
      </c>
      <c r="DB444" s="688" t="str">
        <f>IF(OR(DI444="-",DI444="",DI444="n/a"),"-",HYPERLINK(DI444,"TA"))</f>
        <v>-</v>
      </c>
      <c r="DC444" s="897" t="s">
        <v>11795</v>
      </c>
      <c r="DD444" s="897" t="s">
        <v>11796</v>
      </c>
      <c r="DE444" s="897" t="s">
        <v>11797</v>
      </c>
      <c r="DF444" s="897" t="s">
        <v>33</v>
      </c>
      <c r="DG444" s="897" t="s">
        <v>33</v>
      </c>
      <c r="DH444" s="897" t="s">
        <v>33</v>
      </c>
      <c r="DI444" s="897" t="s">
        <v>33</v>
      </c>
      <c r="DJ444" s="734"/>
      <c r="DK444" s="358"/>
      <c r="DL444" s="358"/>
      <c r="DM444" s="440"/>
      <c r="DN444" s="440"/>
      <c r="DO444" s="440"/>
      <c r="DP444" s="440"/>
      <c r="DQ444" s="440"/>
      <c r="DR444" s="440"/>
      <c r="DS444" s="440"/>
      <c r="DT444" s="440"/>
      <c r="DU444" s="440"/>
      <c r="DV444" s="440"/>
      <c r="DW444" s="440"/>
      <c r="DX444" s="440"/>
      <c r="DY444" s="440"/>
      <c r="DZ444" s="440"/>
      <c r="EA444" s="440"/>
      <c r="EB444" s="440"/>
      <c r="EC444" s="440"/>
      <c r="ED444" s="440"/>
      <c r="EE444" s="440"/>
      <c r="EF444" s="440"/>
      <c r="EG444" s="440"/>
      <c r="EH444" s="440"/>
      <c r="EI444" s="440"/>
      <c r="EJ444" s="440"/>
      <c r="EK444" s="440"/>
      <c r="EL444" s="440"/>
      <c r="EM444" s="440"/>
    </row>
    <row r="445" spans="1:143" s="33" customFormat="1" ht="14.1" customHeight="1" x14ac:dyDescent="0.25">
      <c r="A445" s="702">
        <f>ROW()-1</f>
        <v>444</v>
      </c>
      <c r="B445" s="710" t="s">
        <v>638</v>
      </c>
      <c r="C445" s="711" t="str">
        <f>HYPERLINK(E445,"OP")</f>
        <v>OP</v>
      </c>
      <c r="D445" s="711" t="str">
        <f>HYPERLINK(F445,"Prj")</f>
        <v>Prj</v>
      </c>
      <c r="E445" s="704" t="s">
        <v>6384</v>
      </c>
      <c r="F445" s="415" t="s">
        <v>6385</v>
      </c>
      <c r="G445" s="414" t="s">
        <v>33</v>
      </c>
      <c r="H445" s="414" t="s">
        <v>33</v>
      </c>
      <c r="I445" s="694" t="s">
        <v>33</v>
      </c>
      <c r="J445" s="696" t="s">
        <v>639</v>
      </c>
      <c r="K445" s="199" t="s">
        <v>33</v>
      </c>
      <c r="L445" s="693" t="s">
        <v>193</v>
      </c>
      <c r="M445" s="696" t="s">
        <v>369</v>
      </c>
      <c r="N445" s="732" t="s">
        <v>18</v>
      </c>
      <c r="O445" s="732" t="s">
        <v>30</v>
      </c>
      <c r="P445" s="1080" t="s">
        <v>1742</v>
      </c>
      <c r="Q445" s="1074" t="s">
        <v>33</v>
      </c>
      <c r="R445" s="698" t="s">
        <v>33</v>
      </c>
      <c r="S445" s="1041" t="s">
        <v>33</v>
      </c>
      <c r="T445" s="908" t="s">
        <v>3741</v>
      </c>
      <c r="U445" s="905" t="s">
        <v>576</v>
      </c>
      <c r="V445" s="905" t="s">
        <v>1417</v>
      </c>
      <c r="W445" s="1068" t="s">
        <v>1773</v>
      </c>
      <c r="X445" s="1064">
        <v>37854</v>
      </c>
      <c r="Y445" s="1066">
        <v>38337</v>
      </c>
      <c r="Z445" s="1046">
        <v>2005</v>
      </c>
      <c r="AA445" s="1064">
        <v>38580</v>
      </c>
      <c r="AB445" s="1065">
        <v>40359</v>
      </c>
      <c r="AC445" s="1066">
        <v>40908</v>
      </c>
      <c r="AD445" s="638">
        <v>50.26</v>
      </c>
      <c r="AE445" s="639">
        <v>0</v>
      </c>
      <c r="AF445" s="744">
        <v>0</v>
      </c>
      <c r="AG445" s="690">
        <v>50.26</v>
      </c>
      <c r="AH445" s="747">
        <v>40</v>
      </c>
      <c r="AI445" s="744">
        <v>0</v>
      </c>
      <c r="AJ445" s="1099">
        <v>50.26</v>
      </c>
      <c r="AK445" s="1100">
        <v>50.26</v>
      </c>
      <c r="AL445" s="646">
        <v>52</v>
      </c>
      <c r="AM445" s="647"/>
      <c r="AN445" s="647"/>
      <c r="AO445" s="647"/>
      <c r="AP445" s="647"/>
      <c r="AQ445" s="648"/>
      <c r="AR445" s="779" t="s">
        <v>3093</v>
      </c>
      <c r="AS445" s="781">
        <f>AT445+AU445</f>
        <v>2.6</v>
      </c>
      <c r="AT445" s="649">
        <v>1.8</v>
      </c>
      <c r="AU445" s="650">
        <v>0.8</v>
      </c>
      <c r="AV445" s="686" t="s">
        <v>3094</v>
      </c>
      <c r="AW445" s="686" t="s">
        <v>1872</v>
      </c>
      <c r="AX445" s="686" t="s">
        <v>2150</v>
      </c>
      <c r="AY445" s="819">
        <v>40751</v>
      </c>
      <c r="AZ445" s="721" t="s">
        <v>82</v>
      </c>
      <c r="BA445" s="721" t="s">
        <v>26</v>
      </c>
      <c r="BB445" s="625" t="s">
        <v>26</v>
      </c>
      <c r="BC445" s="626" t="s">
        <v>26</v>
      </c>
      <c r="BD445" s="633" t="s">
        <v>26</v>
      </c>
      <c r="BE445" s="625" t="s">
        <v>26</v>
      </c>
      <c r="BF445" s="626" t="s">
        <v>22</v>
      </c>
      <c r="BG445" s="633" t="s">
        <v>22</v>
      </c>
      <c r="BH445" s="905" t="s">
        <v>4568</v>
      </c>
      <c r="BI445" s="903" t="s">
        <v>10484</v>
      </c>
      <c r="BJ445" s="905" t="s">
        <v>1374</v>
      </c>
      <c r="BK445" s="903" t="s">
        <v>4581</v>
      </c>
      <c r="BL445" s="905" t="s">
        <v>10067</v>
      </c>
      <c r="BM445" s="903" t="s">
        <v>9474</v>
      </c>
      <c r="BN445" s="905" t="s">
        <v>4505</v>
      </c>
      <c r="BO445" s="903" t="s">
        <v>10474</v>
      </c>
      <c r="BP445" s="905" t="s">
        <v>4606</v>
      </c>
      <c r="BQ445" s="903" t="s">
        <v>10491</v>
      </c>
      <c r="BR445" s="909">
        <v>78</v>
      </c>
      <c r="BS445" s="903" t="s">
        <v>4511</v>
      </c>
      <c r="BT445" s="909">
        <v>77</v>
      </c>
      <c r="BU445" s="903" t="s">
        <v>4594</v>
      </c>
      <c r="BV445" s="909">
        <v>25</v>
      </c>
      <c r="BW445" s="903" t="s">
        <v>4489</v>
      </c>
      <c r="BX445" s="909">
        <v>39</v>
      </c>
      <c r="BY445" s="903" t="s">
        <v>4545</v>
      </c>
      <c r="BZ445" s="909">
        <v>57</v>
      </c>
      <c r="CA445" s="903" t="s">
        <v>4527</v>
      </c>
      <c r="CB445" s="340">
        <v>50</v>
      </c>
      <c r="CC445" s="249">
        <f>IF(ISBLANK(AL445),0,1)</f>
        <v>1</v>
      </c>
      <c r="CD445" s="414">
        <f>IF(ISBLANK(AM445),0,1)</f>
        <v>0</v>
      </c>
      <c r="CE445" s="414">
        <f>IF(ISBLANK(AN445),0,1)</f>
        <v>0</v>
      </c>
      <c r="CF445" s="414">
        <f>IF(ISBLANK(AO445),0,1)</f>
        <v>0</v>
      </c>
      <c r="CG445" s="414">
        <f>IF(ISBLANK(AP445),0,1)</f>
        <v>0</v>
      </c>
      <c r="CH445" s="436">
        <f>IF(ISBLANK(AQ445),0,1)</f>
        <v>0</v>
      </c>
      <c r="CI445" s="435">
        <f>IF($W445="Dropped","-",DAYS360(X445,Y445,TRUE)/360)</f>
        <v>1.3194444444444444</v>
      </c>
      <c r="CJ445" s="416">
        <f>IF(OR($W445="Pipeline",$W445="Dropped"),"-",IF(OR($AA445="-",$AA445="n/a"),"-",DAYS360(Y445,AA445,TRUE)/360))</f>
        <v>0.66666666666666663</v>
      </c>
      <c r="CK445" s="416">
        <f>IF(OR($W445="Pipeline",$W445="Dropped"),"-",IF($AC445="-","-",IF(OR($AA445="-",$AA445="n/a"),DAYS360(Y445,AC445,TRUE)/360,DAYS360(AA445,AC445,TRUE)/360)))</f>
        <v>6.3722222222222218</v>
      </c>
      <c r="CL445" s="416">
        <f>IF(OR($W445="Pipeline",$W445="Dropped"),"-",IF($AC445="-","-",DAYS360(X445,AC445,TRUE)/360))</f>
        <v>8.3583333333333325</v>
      </c>
      <c r="CM445" s="437">
        <f>IF(OR($W445="Pipeline",$W445="Dropped"),"-",IF($AC445="-","-",DAYS360(AB445,AC445,TRUE)/360))</f>
        <v>1.5</v>
      </c>
      <c r="CN445" s="344">
        <f>IF(W445="Closed",IF(AC445="-","-",YEAR(AC445)),"-")</f>
        <v>2011</v>
      </c>
      <c r="CO445" s="344" t="str">
        <f>IF(W445="Closed",IF(OR(BE445="S",BE445="MS",BE445="HS"),"S",IF(OR(BE445="U",BE445="MU",BE445="HU"),"U",IF(OR(BE445="NA",BE445="NR",BE445="NV",BE445="?",BE445="#"),"NR","-"))),"-")</f>
        <v>S</v>
      </c>
      <c r="CP445" s="249">
        <v>2</v>
      </c>
      <c r="CQ445" s="414">
        <v>2</v>
      </c>
      <c r="CR445" s="414">
        <v>0</v>
      </c>
      <c r="CS445" s="414">
        <v>0</v>
      </c>
      <c r="CT445" s="414">
        <v>0</v>
      </c>
      <c r="CU445" s="436">
        <v>0</v>
      </c>
      <c r="CV445" s="432" t="str">
        <f>IF(OR(DC445="-",DC445="",DC445="n/a"),"-",HYPERLINK(DC445,"PAD"))</f>
        <v>PAD</v>
      </c>
      <c r="CW445" s="417" t="str">
        <f>IF(OR(DD445="-",DD445="",DD445="n/a"),"-",HYPERLINK(DD445,"ICR"))</f>
        <v>ICR</v>
      </c>
      <c r="CX445" s="438" t="str">
        <f>IF(OR(DE445="-",DE445="",DE445="n/a"),"-",HYPERLINK(DE445,"IEG"))</f>
        <v>IEG</v>
      </c>
      <c r="CY445" s="687" t="str">
        <f>IF(OR(DF445="-",DF445="",DF445="n/a"),"-",HYPERLINK(DF445,"PPAR"))</f>
        <v>-</v>
      </c>
      <c r="CZ445" s="665" t="str">
        <f>IF(OR(DG445="-",DG445="",DG445="n/a"),"-",HYPERLINK(DG445,"PCR"))</f>
        <v>-</v>
      </c>
      <c r="DA445" s="665" t="str">
        <f>IF(OR(DH445="-",DH445="",DH445="n/a"),"-",HYPERLINK(DH445,"PP"))</f>
        <v>-</v>
      </c>
      <c r="DB445" s="688" t="str">
        <f>IF(OR(DI445="-",DI445="",DI445="n/a"),"-",HYPERLINK(DI445,"TA"))</f>
        <v>-</v>
      </c>
      <c r="DC445" s="897" t="s">
        <v>11798</v>
      </c>
      <c r="DD445" s="897" t="s">
        <v>11799</v>
      </c>
      <c r="DE445" s="897" t="s">
        <v>11800</v>
      </c>
      <c r="DF445" s="897" t="s">
        <v>33</v>
      </c>
      <c r="DG445" s="897" t="s">
        <v>33</v>
      </c>
      <c r="DH445" s="897" t="s">
        <v>33</v>
      </c>
      <c r="DI445" s="897" t="s">
        <v>33</v>
      </c>
      <c r="DJ445" s="734"/>
      <c r="DK445" s="358"/>
      <c r="DL445" s="358"/>
      <c r="DM445" s="440"/>
      <c r="DN445" s="440"/>
      <c r="DO445" s="440"/>
      <c r="DP445" s="440"/>
      <c r="DQ445" s="440"/>
      <c r="DR445" s="440"/>
      <c r="DS445" s="440"/>
      <c r="DT445" s="440"/>
      <c r="DU445" s="440"/>
      <c r="DV445" s="440"/>
      <c r="DW445" s="440"/>
      <c r="DX445" s="440"/>
      <c r="DY445" s="440"/>
      <c r="DZ445" s="440"/>
      <c r="EA445" s="440"/>
      <c r="EB445" s="440"/>
      <c r="EC445" s="440"/>
      <c r="ED445" s="440"/>
      <c r="EE445" s="440"/>
      <c r="EF445" s="440"/>
      <c r="EG445" s="440"/>
      <c r="EH445" s="440"/>
      <c r="EI445" s="440"/>
      <c r="EJ445" s="440"/>
      <c r="EK445" s="440"/>
      <c r="EL445" s="440"/>
      <c r="EM445" s="440"/>
    </row>
    <row r="446" spans="1:143" s="33" customFormat="1" ht="14.1" customHeight="1" x14ac:dyDescent="0.25">
      <c r="A446" s="703">
        <f>ROW()-1</f>
        <v>445</v>
      </c>
      <c r="B446" s="712" t="s">
        <v>487</v>
      </c>
      <c r="C446" s="711" t="str">
        <f>HYPERLINK(E446,"OP")</f>
        <v>OP</v>
      </c>
      <c r="D446" s="711" t="str">
        <f>HYPERLINK(F446,"Prj")</f>
        <v>Prj</v>
      </c>
      <c r="E446" s="704" t="s">
        <v>6386</v>
      </c>
      <c r="F446" s="415" t="s">
        <v>6387</v>
      </c>
      <c r="G446" s="414" t="s">
        <v>2943</v>
      </c>
      <c r="H446" s="414" t="s">
        <v>33</v>
      </c>
      <c r="I446" s="694" t="s">
        <v>33</v>
      </c>
      <c r="J446" s="696" t="s">
        <v>1278</v>
      </c>
      <c r="K446" s="199" t="s">
        <v>33</v>
      </c>
      <c r="L446" s="693" t="s">
        <v>245</v>
      </c>
      <c r="M446" s="686" t="s">
        <v>264</v>
      </c>
      <c r="N446" s="732" t="s">
        <v>18</v>
      </c>
      <c r="O446" s="732" t="s">
        <v>30</v>
      </c>
      <c r="P446" s="1080" t="s">
        <v>1419</v>
      </c>
      <c r="Q446" s="1074" t="s">
        <v>33</v>
      </c>
      <c r="R446" s="698" t="s">
        <v>33</v>
      </c>
      <c r="S446" s="907" t="s">
        <v>3570</v>
      </c>
      <c r="T446" s="908" t="s">
        <v>3742</v>
      </c>
      <c r="U446" s="905" t="s">
        <v>591</v>
      </c>
      <c r="V446" s="905" t="s">
        <v>612</v>
      </c>
      <c r="W446" s="1068" t="s">
        <v>1773</v>
      </c>
      <c r="X446" s="1064">
        <v>37447</v>
      </c>
      <c r="Y446" s="1066">
        <v>38601</v>
      </c>
      <c r="Z446" s="1046">
        <v>2006</v>
      </c>
      <c r="AA446" s="1064">
        <v>38664</v>
      </c>
      <c r="AB446" s="1065">
        <v>40543</v>
      </c>
      <c r="AC446" s="1066">
        <v>42004</v>
      </c>
      <c r="AD446" s="638">
        <v>0</v>
      </c>
      <c r="AE446" s="639">
        <v>84</v>
      </c>
      <c r="AF446" s="744">
        <v>0</v>
      </c>
      <c r="AG446" s="690">
        <v>84</v>
      </c>
      <c r="AH446" s="747">
        <v>9</v>
      </c>
      <c r="AI446" s="744">
        <v>0</v>
      </c>
      <c r="AJ446" s="1099">
        <v>98.216502000000006</v>
      </c>
      <c r="AK446" s="1100">
        <v>98.524405099999996</v>
      </c>
      <c r="AL446" s="1085"/>
      <c r="AM446" s="632" t="s">
        <v>2415</v>
      </c>
      <c r="AN446" s="632"/>
      <c r="AO446" s="632"/>
      <c r="AP446" s="632">
        <v>1</v>
      </c>
      <c r="AQ446" s="757"/>
      <c r="AR446" s="779" t="s">
        <v>2682</v>
      </c>
      <c r="AS446" s="781">
        <f>AT446+AU446</f>
        <v>71.900000000000006</v>
      </c>
      <c r="AT446" s="649">
        <v>44.2</v>
      </c>
      <c r="AU446" s="650">
        <v>27.7</v>
      </c>
      <c r="AV446" s="686" t="s">
        <v>2683</v>
      </c>
      <c r="AW446" s="686" t="s">
        <v>1911</v>
      </c>
      <c r="AX446" s="686" t="s">
        <v>2197</v>
      </c>
      <c r="AY446" s="819">
        <v>41964</v>
      </c>
      <c r="AZ446" s="721" t="s">
        <v>26</v>
      </c>
      <c r="BA446" s="721" t="s">
        <v>22</v>
      </c>
      <c r="BB446" s="856" t="s">
        <v>26</v>
      </c>
      <c r="BC446" s="852" t="s">
        <v>26</v>
      </c>
      <c r="BD446" s="846" t="s">
        <v>26</v>
      </c>
      <c r="BE446" s="856" t="s">
        <v>26</v>
      </c>
      <c r="BF446" s="852" t="s">
        <v>26</v>
      </c>
      <c r="BG446" s="846" t="s">
        <v>26</v>
      </c>
      <c r="BH446" s="905" t="s">
        <v>4525</v>
      </c>
      <c r="BI446" s="903" t="s">
        <v>10476</v>
      </c>
      <c r="BJ446" s="905" t="s">
        <v>4485</v>
      </c>
      <c r="BK446" s="903" t="s">
        <v>10472</v>
      </c>
      <c r="BL446" s="905" t="s">
        <v>4494</v>
      </c>
      <c r="BM446" s="903" t="s">
        <v>10485</v>
      </c>
      <c r="BN446" s="905" t="s">
        <v>0</v>
      </c>
      <c r="BO446" s="903" t="s">
        <v>0</v>
      </c>
      <c r="BP446" s="905" t="s">
        <v>0</v>
      </c>
      <c r="BQ446" s="903" t="s">
        <v>0</v>
      </c>
      <c r="BR446" s="909">
        <v>27</v>
      </c>
      <c r="BS446" s="903" t="s">
        <v>4490</v>
      </c>
      <c r="BT446" s="909">
        <v>42</v>
      </c>
      <c r="BU446" s="903" t="s">
        <v>4529</v>
      </c>
      <c r="BV446" s="909">
        <v>25</v>
      </c>
      <c r="BW446" s="903" t="s">
        <v>4489</v>
      </c>
      <c r="BX446" s="905" t="s">
        <v>0</v>
      </c>
      <c r="BY446" s="903" t="s">
        <v>4492</v>
      </c>
      <c r="BZ446" s="905" t="s">
        <v>0</v>
      </c>
      <c r="CA446" s="903" t="s">
        <v>4492</v>
      </c>
      <c r="CB446" s="340">
        <v>10</v>
      </c>
      <c r="CC446" s="249">
        <f>IF(ISBLANK(AL446),0,1)</f>
        <v>0</v>
      </c>
      <c r="CD446" s="414">
        <f>IF(ISBLANK(AM446),0,1)</f>
        <v>1</v>
      </c>
      <c r="CE446" s="414">
        <f>IF(ISBLANK(AN446),0,1)</f>
        <v>0</v>
      </c>
      <c r="CF446" s="414">
        <f>IF(ISBLANK(AO446),0,1)</f>
        <v>0</v>
      </c>
      <c r="CG446" s="414">
        <f>IF(ISBLANK(AP446),0,1)</f>
        <v>1</v>
      </c>
      <c r="CH446" s="436">
        <f>IF(ISBLANK(AQ446),0,1)</f>
        <v>0</v>
      </c>
      <c r="CI446" s="435">
        <f>IF($W446="Dropped","-",DAYS360(X446,Y446,TRUE)/360)</f>
        <v>3.1555555555555554</v>
      </c>
      <c r="CJ446" s="416">
        <f>IF(OR($W446="Pipeline",$W446="Dropped"),"-",IF(OR($AA446="-",$AA446="n/a"),"-",DAYS360(Y446,AA446,TRUE)/360))</f>
        <v>0.17222222222222222</v>
      </c>
      <c r="CK446" s="416">
        <f>IF(OR($W446="Pipeline",$W446="Dropped"),"-",IF($AC446="-","-",IF(OR($AA446="-",$AA446="n/a"),DAYS360(Y446,AC446,TRUE)/360,DAYS360(AA446,AC446,TRUE)/360)))</f>
        <v>9.1444444444444439</v>
      </c>
      <c r="CL446" s="416">
        <f>IF(OR($W446="Pipeline",$W446="Dropped"),"-",IF($AC446="-","-",DAYS360(X446,AC446,TRUE)/360))</f>
        <v>12.472222222222221</v>
      </c>
      <c r="CM446" s="437">
        <f>IF(OR($W446="Pipeline",$W446="Dropped"),"-",IF($AC446="-","-",DAYS360(AB446,AC446,TRUE)/360))</f>
        <v>4</v>
      </c>
      <c r="CN446" s="344">
        <f>IF(W446="Closed",IF(AC446="-","-",YEAR(AC446)),"-")</f>
        <v>2014</v>
      </c>
      <c r="CO446" s="344" t="str">
        <f>IF(W446="Closed",IF(OR(BE446="S",BE446="MS",BE446="HS"),"S",IF(OR(BE446="U",BE446="MU",BE446="HU"),"U",IF(OR(BE446="NA",BE446="NR",BE446="NV",BE446="?",BE446="#"),"NR","-"))),"-")</f>
        <v>S</v>
      </c>
      <c r="CP446" s="249">
        <v>4</v>
      </c>
      <c r="CQ446" s="414">
        <v>7</v>
      </c>
      <c r="CR446" s="414">
        <v>2</v>
      </c>
      <c r="CS446" s="414">
        <v>1</v>
      </c>
      <c r="CT446" s="414">
        <v>0</v>
      </c>
      <c r="CU446" s="436">
        <v>0</v>
      </c>
      <c r="CV446" s="432" t="str">
        <f>IF(OR(DC446="-",DC446="",DC446="n/a"),"-",HYPERLINK(DC446,"PAD"))</f>
        <v>PAD</v>
      </c>
      <c r="CW446" s="417" t="str">
        <f>IF(OR(DD446="-",DD446="",DD446="n/a"),"-",HYPERLINK(DD446,"ICR"))</f>
        <v>ICR</v>
      </c>
      <c r="CX446" s="438" t="str">
        <f>IF(OR(DE446="-",DE446="",DE446="n/a"),"-",HYPERLINK(DE446,"IEG"))</f>
        <v>IEG</v>
      </c>
      <c r="CY446" s="687" t="str">
        <f>IF(OR(DF446="-",DF446="",DF446="n/a"),"-",HYPERLINK(DF446,"PPAR"))</f>
        <v>-</v>
      </c>
      <c r="CZ446" s="665" t="str">
        <f>IF(OR(DG446="-",DG446="",DG446="n/a"),"-",HYPERLINK(DG446,"PCR"))</f>
        <v>-</v>
      </c>
      <c r="DA446" s="665" t="str">
        <f>IF(OR(DH446="-",DH446="",DH446="n/a"),"-",HYPERLINK(DH446,"PP"))</f>
        <v>PP</v>
      </c>
      <c r="DB446" s="688" t="str">
        <f>IF(OR(DI446="-",DI446="",DI446="n/a"),"-",HYPERLINK(DI446,"TA"))</f>
        <v>-</v>
      </c>
      <c r="DC446" s="897" t="s">
        <v>11801</v>
      </c>
      <c r="DD446" s="897" t="s">
        <v>11802</v>
      </c>
      <c r="DE446" s="897" t="s">
        <v>11803</v>
      </c>
      <c r="DF446" s="897" t="s">
        <v>33</v>
      </c>
      <c r="DG446" s="897" t="s">
        <v>33</v>
      </c>
      <c r="DH446" s="897" t="s">
        <v>13926</v>
      </c>
      <c r="DI446" s="897" t="s">
        <v>33</v>
      </c>
      <c r="DJ446" s="734"/>
      <c r="DK446" s="358"/>
      <c r="DL446" s="358"/>
      <c r="DM446" s="440"/>
      <c r="DN446" s="440"/>
      <c r="DO446" s="440"/>
      <c r="DP446" s="440"/>
      <c r="DQ446" s="440"/>
      <c r="DR446" s="440"/>
      <c r="DS446" s="440"/>
      <c r="DT446" s="440"/>
      <c r="DU446" s="440"/>
      <c r="DV446" s="440"/>
      <c r="DW446" s="440"/>
      <c r="DX446" s="440"/>
      <c r="DY446" s="440"/>
      <c r="DZ446" s="440"/>
      <c r="EA446" s="440"/>
      <c r="EB446" s="440"/>
      <c r="EC446" s="440"/>
      <c r="ED446" s="440"/>
      <c r="EE446" s="440"/>
      <c r="EF446" s="440"/>
      <c r="EG446" s="440"/>
      <c r="EH446" s="440"/>
      <c r="EI446" s="440"/>
      <c r="EJ446" s="440"/>
      <c r="EK446" s="440"/>
      <c r="EL446" s="440"/>
      <c r="EM446" s="440"/>
    </row>
    <row r="447" spans="1:143" s="33" customFormat="1" ht="14.1" customHeight="1" x14ac:dyDescent="0.25">
      <c r="A447" s="702">
        <f>ROW()-1</f>
        <v>446</v>
      </c>
      <c r="B447" s="710" t="s">
        <v>1184</v>
      </c>
      <c r="C447" s="711" t="str">
        <f>HYPERLINK(E447,"OP")</f>
        <v>OP</v>
      </c>
      <c r="D447" s="711" t="str">
        <f>HYPERLINK(F447,"Prj")</f>
        <v>Prj</v>
      </c>
      <c r="E447" s="704" t="s">
        <v>6388</v>
      </c>
      <c r="F447" s="415" t="s">
        <v>6389</v>
      </c>
      <c r="G447" s="414" t="s">
        <v>33</v>
      </c>
      <c r="H447" s="414" t="s">
        <v>33</v>
      </c>
      <c r="I447" s="694" t="s">
        <v>33</v>
      </c>
      <c r="J447" s="686" t="s">
        <v>1185</v>
      </c>
      <c r="K447" s="199" t="s">
        <v>33</v>
      </c>
      <c r="L447" s="693" t="s">
        <v>193</v>
      </c>
      <c r="M447" s="696" t="s">
        <v>369</v>
      </c>
      <c r="N447" s="732" t="s">
        <v>18</v>
      </c>
      <c r="O447" s="732" t="s">
        <v>71</v>
      </c>
      <c r="P447" s="1080" t="s">
        <v>1763</v>
      </c>
      <c r="Q447" s="1074" t="s">
        <v>33</v>
      </c>
      <c r="R447" s="698" t="s">
        <v>33</v>
      </c>
      <c r="S447" s="907" t="s">
        <v>3574</v>
      </c>
      <c r="T447" s="908" t="s">
        <v>3743</v>
      </c>
      <c r="U447" s="905" t="s">
        <v>576</v>
      </c>
      <c r="V447" s="905" t="s">
        <v>10387</v>
      </c>
      <c r="W447" s="1068" t="s">
        <v>1773</v>
      </c>
      <c r="X447" s="1064">
        <v>37579</v>
      </c>
      <c r="Y447" s="1066">
        <v>37763</v>
      </c>
      <c r="Z447" s="1046">
        <v>2003</v>
      </c>
      <c r="AA447" s="1064">
        <v>37928</v>
      </c>
      <c r="AB447" s="1065">
        <v>39172</v>
      </c>
      <c r="AC447" s="1066">
        <v>39172</v>
      </c>
      <c r="AD447" s="638">
        <v>25.26</v>
      </c>
      <c r="AE447" s="639">
        <v>0</v>
      </c>
      <c r="AF447" s="744">
        <v>0</v>
      </c>
      <c r="AG447" s="690">
        <v>25.26</v>
      </c>
      <c r="AH447" s="747">
        <v>25</v>
      </c>
      <c r="AI447" s="744">
        <v>0</v>
      </c>
      <c r="AJ447" s="1099">
        <v>25.26</v>
      </c>
      <c r="AK447" s="1100">
        <v>25.26</v>
      </c>
      <c r="AL447" s="646" t="s">
        <v>3475</v>
      </c>
      <c r="AM447" s="647"/>
      <c r="AN447" s="647"/>
      <c r="AO447" s="647"/>
      <c r="AP447" s="647"/>
      <c r="AQ447" s="648"/>
      <c r="AR447" s="779" t="s">
        <v>3513</v>
      </c>
      <c r="AS447" s="781">
        <f>AT447+AU447</f>
        <v>6.3</v>
      </c>
      <c r="AT447" s="649">
        <v>3.4</v>
      </c>
      <c r="AU447" s="650">
        <v>2.9</v>
      </c>
      <c r="AV447" s="686" t="s">
        <v>3514</v>
      </c>
      <c r="AW447" s="686" t="s">
        <v>1872</v>
      </c>
      <c r="AX447" s="686" t="s">
        <v>2149</v>
      </c>
      <c r="AY447" s="819">
        <v>39114</v>
      </c>
      <c r="AZ447" s="721" t="s">
        <v>26</v>
      </c>
      <c r="BA447" s="721" t="s">
        <v>26</v>
      </c>
      <c r="BB447" s="625" t="s">
        <v>26</v>
      </c>
      <c r="BC447" s="626" t="s">
        <v>26</v>
      </c>
      <c r="BD447" s="633" t="s">
        <v>26</v>
      </c>
      <c r="BE447" s="625" t="s">
        <v>22</v>
      </c>
      <c r="BF447" s="626" t="s">
        <v>22</v>
      </c>
      <c r="BG447" s="633" t="s">
        <v>22</v>
      </c>
      <c r="BH447" s="905" t="s">
        <v>4493</v>
      </c>
      <c r="BI447" s="903" t="s">
        <v>4705</v>
      </c>
      <c r="BJ447" s="905" t="s">
        <v>4485</v>
      </c>
      <c r="BK447" s="903" t="s">
        <v>10472</v>
      </c>
      <c r="BL447" s="905" t="s">
        <v>0</v>
      </c>
      <c r="BM447" s="903" t="s">
        <v>0</v>
      </c>
      <c r="BN447" s="905" t="s">
        <v>0</v>
      </c>
      <c r="BO447" s="903" t="s">
        <v>0</v>
      </c>
      <c r="BP447" s="905" t="s">
        <v>0</v>
      </c>
      <c r="BQ447" s="903" t="s">
        <v>0</v>
      </c>
      <c r="BR447" s="909">
        <v>66</v>
      </c>
      <c r="BS447" s="903" t="s">
        <v>4532</v>
      </c>
      <c r="BT447" s="905" t="s">
        <v>0</v>
      </c>
      <c r="BU447" s="903" t="s">
        <v>4492</v>
      </c>
      <c r="BV447" s="905" t="s">
        <v>0</v>
      </c>
      <c r="BW447" s="903" t="s">
        <v>4492</v>
      </c>
      <c r="BX447" s="905" t="s">
        <v>0</v>
      </c>
      <c r="BY447" s="903" t="s">
        <v>4492</v>
      </c>
      <c r="BZ447" s="905" t="s">
        <v>0</v>
      </c>
      <c r="CA447" s="903" t="s">
        <v>4492</v>
      </c>
      <c r="CB447" s="340">
        <v>50</v>
      </c>
      <c r="CC447" s="249">
        <f>IF(ISBLANK(AL447),0,1)</f>
        <v>1</v>
      </c>
      <c r="CD447" s="414">
        <f>IF(ISBLANK(AM447),0,1)</f>
        <v>0</v>
      </c>
      <c r="CE447" s="414">
        <f>IF(ISBLANK(AN447),0,1)</f>
        <v>0</v>
      </c>
      <c r="CF447" s="414">
        <f>IF(ISBLANK(AO447),0,1)</f>
        <v>0</v>
      </c>
      <c r="CG447" s="414">
        <f>IF(ISBLANK(AP447),0,1)</f>
        <v>0</v>
      </c>
      <c r="CH447" s="436">
        <f>IF(ISBLANK(AQ447),0,1)</f>
        <v>0</v>
      </c>
      <c r="CI447" s="435">
        <f>IF($W447="Dropped","-",DAYS360(X447,Y447,TRUE)/360)</f>
        <v>0.5083333333333333</v>
      </c>
      <c r="CJ447" s="416">
        <f>IF(OR($W447="Pipeline",$W447="Dropped"),"-",IF(OR($AA447="-",$AA447="n/a"),"-",DAYS360(Y447,AA447,TRUE)/360))</f>
        <v>0.44722222222222224</v>
      </c>
      <c r="CK447" s="416">
        <f>IF(OR($W447="Pipeline",$W447="Dropped"),"-",IF($AC447="-","-",IF(OR($AA447="-",$AA447="n/a"),DAYS360(Y447,AC447,TRUE)/360,DAYS360(AA447,AC447,TRUE)/360)))</f>
        <v>3.4083333333333332</v>
      </c>
      <c r="CL447" s="416">
        <f>IF(OR($W447="Pipeline",$W447="Dropped"),"-",IF($AC447="-","-",DAYS360(X447,AC447,TRUE)/360))</f>
        <v>4.3638888888888889</v>
      </c>
      <c r="CM447" s="437">
        <f>IF(OR($W447="Pipeline",$W447="Dropped"),"-",IF($AC447="-","-",DAYS360(AB447,AC447,TRUE)/360))</f>
        <v>0</v>
      </c>
      <c r="CN447" s="344">
        <f>IF(W447="Closed",IF(AC447="-","-",YEAR(AC447)),"-")</f>
        <v>2007</v>
      </c>
      <c r="CO447" s="344" t="str">
        <f>IF(W447="Closed",IF(OR(BE447="S",BE447="MS",BE447="HS"),"S",IF(OR(BE447="U",BE447="MU",BE447="HU"),"U",IF(OR(BE447="NA",BE447="NR",BE447="NV",BE447="?",BE447="#"),"NR","-"))),"-")</f>
        <v>S</v>
      </c>
      <c r="CP447" s="249">
        <v>5</v>
      </c>
      <c r="CQ447" s="414">
        <v>0</v>
      </c>
      <c r="CR447" s="414">
        <v>0</v>
      </c>
      <c r="CS447" s="414">
        <v>2</v>
      </c>
      <c r="CT447" s="414">
        <v>0</v>
      </c>
      <c r="CU447" s="436">
        <v>0</v>
      </c>
      <c r="CV447" s="432" t="str">
        <f>IF(OR(DC447="-",DC447="",DC447="n/a"),"-",HYPERLINK(DC447,"PAD"))</f>
        <v>PAD</v>
      </c>
      <c r="CW447" s="417" t="str">
        <f>IF(OR(DD447="-",DD447="",DD447="n/a"),"-",HYPERLINK(DD447,"ICR"))</f>
        <v>ICR</v>
      </c>
      <c r="CX447" s="438" t="str">
        <f>IF(OR(DE447="-",DE447="",DE447="n/a"),"-",HYPERLINK(DE447,"IEG"))</f>
        <v>IEG</v>
      </c>
      <c r="CY447" s="687" t="str">
        <f>IF(OR(DF447="-",DF447="",DF447="n/a"),"-",HYPERLINK(DF447,"PPAR"))</f>
        <v>PPAR</v>
      </c>
      <c r="CZ447" s="665" t="str">
        <f>IF(OR(DG447="-",DG447="",DG447="n/a"),"-",HYPERLINK(DG447,"PCR"))</f>
        <v>-</v>
      </c>
      <c r="DA447" s="665" t="str">
        <f>IF(OR(DH447="-",DH447="",DH447="n/a"),"-",HYPERLINK(DH447,"PP"))</f>
        <v>-</v>
      </c>
      <c r="DB447" s="688" t="str">
        <f>IF(OR(DI447="-",DI447="",DI447="n/a"),"-",HYPERLINK(DI447,"TA"))</f>
        <v>-</v>
      </c>
      <c r="DC447" s="897" t="s">
        <v>11804</v>
      </c>
      <c r="DD447" s="897" t="s">
        <v>11805</v>
      </c>
      <c r="DE447" s="897" t="s">
        <v>11806</v>
      </c>
      <c r="DF447" s="897" t="s">
        <v>11512</v>
      </c>
      <c r="DG447" s="897" t="s">
        <v>33</v>
      </c>
      <c r="DH447" s="897" t="s">
        <v>33</v>
      </c>
      <c r="DI447" s="897" t="s">
        <v>33</v>
      </c>
      <c r="DJ447" s="734"/>
      <c r="DK447" s="358"/>
      <c r="DL447" s="358"/>
      <c r="DM447" s="440"/>
      <c r="DN447" s="440"/>
      <c r="DO447" s="440"/>
      <c r="DP447" s="440"/>
      <c r="DQ447" s="440"/>
      <c r="DR447" s="440"/>
      <c r="DS447" s="440"/>
      <c r="DT447" s="440"/>
      <c r="DU447" s="440"/>
      <c r="DV447" s="440"/>
      <c r="DW447" s="440"/>
      <c r="DX447" s="440"/>
      <c r="DY447" s="440"/>
      <c r="DZ447" s="440"/>
      <c r="EA447" s="440"/>
      <c r="EB447" s="440"/>
      <c r="EC447" s="440"/>
      <c r="ED447" s="440"/>
      <c r="EE447" s="440"/>
      <c r="EF447" s="440"/>
      <c r="EG447" s="440"/>
      <c r="EH447" s="440"/>
      <c r="EI447" s="440"/>
      <c r="EJ447" s="440"/>
      <c r="EK447" s="440"/>
      <c r="EL447" s="440"/>
      <c r="EM447" s="440"/>
    </row>
    <row r="448" spans="1:143" s="33" customFormat="1" ht="14.1" customHeight="1" x14ac:dyDescent="0.25">
      <c r="A448" s="702">
        <f>ROW()-1</f>
        <v>447</v>
      </c>
      <c r="B448" s="710" t="s">
        <v>411</v>
      </c>
      <c r="C448" s="711" t="str">
        <f>HYPERLINK(E448,"OP")</f>
        <v>OP</v>
      </c>
      <c r="D448" s="711" t="str">
        <f>HYPERLINK(F448,"Prj")</f>
        <v>Prj</v>
      </c>
      <c r="E448" s="704" t="s">
        <v>6390</v>
      </c>
      <c r="F448" s="415" t="s">
        <v>6391</v>
      </c>
      <c r="G448" s="414" t="s">
        <v>33</v>
      </c>
      <c r="H448" s="414" t="s">
        <v>33</v>
      </c>
      <c r="I448" s="694" t="s">
        <v>33</v>
      </c>
      <c r="J448" s="686" t="s">
        <v>412</v>
      </c>
      <c r="K448" s="199" t="s">
        <v>33</v>
      </c>
      <c r="L448" s="693" t="s">
        <v>245</v>
      </c>
      <c r="M448" s="696" t="s">
        <v>264</v>
      </c>
      <c r="N448" s="693" t="s">
        <v>18</v>
      </c>
      <c r="O448" s="693" t="s">
        <v>30</v>
      </c>
      <c r="P448" s="1080" t="s">
        <v>1419</v>
      </c>
      <c r="Q448" s="1074" t="s">
        <v>33</v>
      </c>
      <c r="R448" s="698" t="s">
        <v>33</v>
      </c>
      <c r="S448" s="1041" t="s">
        <v>33</v>
      </c>
      <c r="T448" s="908" t="s">
        <v>3151</v>
      </c>
      <c r="U448" s="905" t="s">
        <v>591</v>
      </c>
      <c r="V448" s="905" t="s">
        <v>612</v>
      </c>
      <c r="W448" s="1068" t="s">
        <v>1773</v>
      </c>
      <c r="X448" s="1064">
        <v>37831</v>
      </c>
      <c r="Y448" s="1066">
        <v>38328</v>
      </c>
      <c r="Z448" s="1046">
        <v>2005</v>
      </c>
      <c r="AA448" s="1064">
        <v>38449</v>
      </c>
      <c r="AB448" s="1065">
        <v>40178</v>
      </c>
      <c r="AC448" s="1066">
        <v>40908</v>
      </c>
      <c r="AD448" s="1050">
        <v>24.4</v>
      </c>
      <c r="AE448" s="749">
        <v>78.5</v>
      </c>
      <c r="AF448" s="744">
        <v>0</v>
      </c>
      <c r="AG448" s="690">
        <v>102.9</v>
      </c>
      <c r="AH448" s="747">
        <v>23.1</v>
      </c>
      <c r="AI448" s="744">
        <v>0</v>
      </c>
      <c r="AJ448" s="1099">
        <v>46.699894610000001</v>
      </c>
      <c r="AK448" s="1100">
        <v>48.411246149999997</v>
      </c>
      <c r="AL448" s="1086">
        <v>32</v>
      </c>
      <c r="AM448" s="760" t="s">
        <v>2638</v>
      </c>
      <c r="AN448" s="760"/>
      <c r="AO448" s="760"/>
      <c r="AP448" s="760"/>
      <c r="AQ448" s="761">
        <v>12</v>
      </c>
      <c r="AR448" s="779" t="s">
        <v>2639</v>
      </c>
      <c r="AS448" s="649">
        <f>AT448+AU448</f>
        <v>25.8</v>
      </c>
      <c r="AT448" s="649">
        <v>3.7</v>
      </c>
      <c r="AU448" s="650">
        <v>22.1</v>
      </c>
      <c r="AV448" s="807" t="s">
        <v>2640</v>
      </c>
      <c r="AW448" s="686" t="s">
        <v>1968</v>
      </c>
      <c r="AX448" s="686" t="s">
        <v>2242</v>
      </c>
      <c r="AY448" s="820">
        <v>40904</v>
      </c>
      <c r="AZ448" s="721" t="s">
        <v>45</v>
      </c>
      <c r="BA448" s="721" t="s">
        <v>22</v>
      </c>
      <c r="BB448" s="623" t="s">
        <v>45</v>
      </c>
      <c r="BC448" s="850" t="s">
        <v>45</v>
      </c>
      <c r="BD448" s="851" t="s">
        <v>112</v>
      </c>
      <c r="BE448" s="623" t="s">
        <v>45</v>
      </c>
      <c r="BF448" s="850" t="s">
        <v>45</v>
      </c>
      <c r="BG448" s="851" t="s">
        <v>45</v>
      </c>
      <c r="BH448" s="905" t="s">
        <v>4485</v>
      </c>
      <c r="BI448" s="903" t="s">
        <v>10472</v>
      </c>
      <c r="BJ448" s="905" t="s">
        <v>4525</v>
      </c>
      <c r="BK448" s="903" t="s">
        <v>10476</v>
      </c>
      <c r="BL448" s="905" t="s">
        <v>0</v>
      </c>
      <c r="BM448" s="903" t="s">
        <v>0</v>
      </c>
      <c r="BN448" s="905" t="s">
        <v>0</v>
      </c>
      <c r="BO448" s="903" t="s">
        <v>0</v>
      </c>
      <c r="BP448" s="905" t="s">
        <v>0</v>
      </c>
      <c r="BQ448" s="903" t="s">
        <v>0</v>
      </c>
      <c r="BR448" s="909">
        <v>28</v>
      </c>
      <c r="BS448" s="903" t="s">
        <v>4500</v>
      </c>
      <c r="BT448" s="909">
        <v>49</v>
      </c>
      <c r="BU448" s="903" t="s">
        <v>4607</v>
      </c>
      <c r="BV448" s="909">
        <v>25</v>
      </c>
      <c r="BW448" s="903" t="s">
        <v>4489</v>
      </c>
      <c r="BX448" s="905" t="s">
        <v>0</v>
      </c>
      <c r="BY448" s="903" t="s">
        <v>4492</v>
      </c>
      <c r="BZ448" s="905" t="s">
        <v>0</v>
      </c>
      <c r="CA448" s="903" t="s">
        <v>4492</v>
      </c>
      <c r="CB448" s="340">
        <v>50</v>
      </c>
      <c r="CC448" s="249">
        <f>IF(ISBLANK(AL448),0,1)</f>
        <v>1</v>
      </c>
      <c r="CD448" s="414">
        <f>IF(ISBLANK(AM448),0,1)</f>
        <v>1</v>
      </c>
      <c r="CE448" s="414">
        <f>IF(ISBLANK(AN448),0,1)</f>
        <v>0</v>
      </c>
      <c r="CF448" s="414">
        <f>IF(ISBLANK(AO448),0,1)</f>
        <v>0</v>
      </c>
      <c r="CG448" s="414">
        <f>IF(ISBLANK(AP448),0,1)</f>
        <v>0</v>
      </c>
      <c r="CH448" s="436">
        <f>IF(ISBLANK(AQ448),0,1)</f>
        <v>1</v>
      </c>
      <c r="CI448" s="435">
        <f>IF($W448="Dropped","-",DAYS360(X448,Y448,TRUE)/360)</f>
        <v>1.3555555555555556</v>
      </c>
      <c r="CJ448" s="416">
        <f>IF(OR($W448="Pipeline",$W448="Dropped"),"-",IF(OR($AA448="-",$AA448="n/a"),"-",DAYS360(Y448,AA448,TRUE)/360))</f>
        <v>0.33333333333333331</v>
      </c>
      <c r="CK448" s="416">
        <f>IF(OR($W448="Pipeline",$W448="Dropped"),"-",IF($AC448="-","-",IF(OR($AA448="-",$AA448="n/a"),DAYS360(Y448,AC448,TRUE)/360,DAYS360(AA448,AC448,TRUE)/360)))</f>
        <v>6.7305555555555552</v>
      </c>
      <c r="CL448" s="416">
        <f>IF(OR($W448="Pipeline",$W448="Dropped"),"-",IF($AC448="-","-",DAYS360(X448,AC448,TRUE)/360))</f>
        <v>8.4194444444444443</v>
      </c>
      <c r="CM448" s="437">
        <f>IF(OR($W448="Pipeline",$W448="Dropped"),"-",IF($AC448="-","-",DAYS360(AB448,AC448,TRUE)/360))</f>
        <v>2</v>
      </c>
      <c r="CN448" s="344">
        <f>IF(W448="Closed",IF(AC448="-","-",YEAR(AC448)),"-")</f>
        <v>2011</v>
      </c>
      <c r="CO448" s="344" t="str">
        <f>IF(W448="Closed",IF(OR(BE448="S",BE448="MS",BE448="HS"),"S",IF(OR(BE448="U",BE448="MU",BE448="HU"),"U",IF(OR(BE448="NA",BE448="NR",BE448="NV",BE448="?",BE448="#"),"NR","-"))),"-")</f>
        <v>U</v>
      </c>
      <c r="CP448" s="249">
        <v>3</v>
      </c>
      <c r="CQ448" s="414">
        <v>8</v>
      </c>
      <c r="CR448" s="414">
        <v>6</v>
      </c>
      <c r="CS448" s="414">
        <v>8</v>
      </c>
      <c r="CT448" s="414">
        <v>0</v>
      </c>
      <c r="CU448" s="436">
        <v>3</v>
      </c>
      <c r="CV448" s="432" t="str">
        <f>IF(OR(DC448="-",DC448="",DC448="n/a"),"-",HYPERLINK(DC448,"PAD"))</f>
        <v>PAD</v>
      </c>
      <c r="CW448" s="417" t="str">
        <f>IF(OR(DD448="-",DD448="",DD448="n/a"),"-",HYPERLINK(DD448,"ICR"))</f>
        <v>ICR</v>
      </c>
      <c r="CX448" s="438" t="str">
        <f>IF(OR(DE448="-",DE448="",DE448="n/a"),"-",HYPERLINK(DE448,"IEG"))</f>
        <v>IEG</v>
      </c>
      <c r="CY448" s="687" t="str">
        <f>IF(OR(DF448="-",DF448="",DF448="n/a"),"-",HYPERLINK(DF448,"PPAR"))</f>
        <v>-</v>
      </c>
      <c r="CZ448" s="665" t="str">
        <f>IF(OR(DG448="-",DG448="",DG448="n/a"),"-",HYPERLINK(DG448,"PCR"))</f>
        <v>-</v>
      </c>
      <c r="DA448" s="665" t="str">
        <f>IF(OR(DH448="-",DH448="",DH448="n/a"),"-",HYPERLINK(DH448,"PP"))</f>
        <v>PP</v>
      </c>
      <c r="DB448" s="688" t="str">
        <f>IF(OR(DI448="-",DI448="",DI448="n/a"),"-",HYPERLINK(DI448,"TA"))</f>
        <v>-</v>
      </c>
      <c r="DC448" s="897" t="s">
        <v>11807</v>
      </c>
      <c r="DD448" s="897" t="s">
        <v>11808</v>
      </c>
      <c r="DE448" s="897" t="s">
        <v>11809</v>
      </c>
      <c r="DF448" s="897" t="s">
        <v>33</v>
      </c>
      <c r="DG448" s="897" t="s">
        <v>33</v>
      </c>
      <c r="DH448" s="897" t="s">
        <v>11810</v>
      </c>
      <c r="DI448" s="897" t="s">
        <v>33</v>
      </c>
      <c r="DJ448" s="734"/>
      <c r="DK448" s="358"/>
      <c r="DL448" s="358"/>
      <c r="DM448" s="440"/>
      <c r="DN448" s="440"/>
      <c r="DO448" s="440"/>
      <c r="DP448" s="440"/>
      <c r="DQ448" s="440"/>
      <c r="DR448" s="440"/>
      <c r="DS448" s="440"/>
      <c r="DT448" s="440"/>
      <c r="DU448" s="440"/>
      <c r="DV448" s="440"/>
      <c r="DW448" s="440"/>
      <c r="DX448" s="440"/>
      <c r="DY448" s="440"/>
      <c r="DZ448" s="440"/>
      <c r="EA448" s="440"/>
      <c r="EB448" s="440"/>
      <c r="EC448" s="440"/>
      <c r="ED448" s="440"/>
      <c r="EE448" s="440"/>
      <c r="EF448" s="440"/>
      <c r="EG448" s="440"/>
      <c r="EH448" s="440"/>
      <c r="EI448" s="440"/>
      <c r="EJ448" s="440"/>
      <c r="EK448" s="440"/>
      <c r="EL448" s="440"/>
      <c r="EM448" s="440"/>
    </row>
    <row r="449" spans="1:143" s="33" customFormat="1" ht="14.1" customHeight="1" x14ac:dyDescent="0.25">
      <c r="A449" s="703">
        <f>ROW()-1</f>
        <v>448</v>
      </c>
      <c r="B449" s="710" t="s">
        <v>437</v>
      </c>
      <c r="C449" s="711" t="str">
        <f>HYPERLINK(E449,"OP")</f>
        <v>OP</v>
      </c>
      <c r="D449" s="711" t="str">
        <f>HYPERLINK(F449,"Prj")</f>
        <v>Prj</v>
      </c>
      <c r="E449" s="704" t="s">
        <v>6392</v>
      </c>
      <c r="F449" s="415" t="s">
        <v>6393</v>
      </c>
      <c r="G449" s="414" t="s">
        <v>33</v>
      </c>
      <c r="H449" s="414" t="s">
        <v>33</v>
      </c>
      <c r="I449" s="694" t="s">
        <v>33</v>
      </c>
      <c r="J449" s="686" t="s">
        <v>509</v>
      </c>
      <c r="K449" s="199" t="s">
        <v>33</v>
      </c>
      <c r="L449" s="693" t="s">
        <v>245</v>
      </c>
      <c r="M449" s="734" t="s">
        <v>406</v>
      </c>
      <c r="N449" s="693" t="s">
        <v>18</v>
      </c>
      <c r="O449" s="693" t="s">
        <v>54</v>
      </c>
      <c r="P449" s="1080" t="s">
        <v>1419</v>
      </c>
      <c r="Q449" s="1074" t="s">
        <v>33</v>
      </c>
      <c r="R449" s="698" t="s">
        <v>33</v>
      </c>
      <c r="S449" s="1041" t="s">
        <v>33</v>
      </c>
      <c r="T449" s="908" t="s">
        <v>3571</v>
      </c>
      <c r="U449" s="905" t="s">
        <v>1780</v>
      </c>
      <c r="V449" s="905" t="s">
        <v>612</v>
      </c>
      <c r="W449" s="1068" t="s">
        <v>1773</v>
      </c>
      <c r="X449" s="1064">
        <v>37309</v>
      </c>
      <c r="Y449" s="1066">
        <v>37350</v>
      </c>
      <c r="Z449" s="1046">
        <v>2002</v>
      </c>
      <c r="AA449" s="1064">
        <v>37414</v>
      </c>
      <c r="AB449" s="1065">
        <v>38625</v>
      </c>
      <c r="AC449" s="1066">
        <v>38625</v>
      </c>
      <c r="AD449" s="638">
        <v>0</v>
      </c>
      <c r="AE449" s="639">
        <v>10</v>
      </c>
      <c r="AF449" s="744">
        <v>0</v>
      </c>
      <c r="AG449" s="690">
        <v>10</v>
      </c>
      <c r="AH449" s="747">
        <v>0</v>
      </c>
      <c r="AI449" s="744">
        <v>0</v>
      </c>
      <c r="AJ449" s="1099">
        <v>10</v>
      </c>
      <c r="AK449" s="1100">
        <v>11.461739639999999</v>
      </c>
      <c r="AL449" s="646"/>
      <c r="AM449" s="647" t="s">
        <v>2641</v>
      </c>
      <c r="AN449" s="647"/>
      <c r="AO449" s="647"/>
      <c r="AP449" s="647"/>
      <c r="AQ449" s="648"/>
      <c r="AR449" s="779" t="s">
        <v>2642</v>
      </c>
      <c r="AS449" s="781">
        <f>AT449+AU449</f>
        <v>5.7</v>
      </c>
      <c r="AT449" s="781">
        <v>5.7</v>
      </c>
      <c r="AU449" s="782">
        <v>0</v>
      </c>
      <c r="AV449" s="686" t="s">
        <v>2643</v>
      </c>
      <c r="AW449" s="686" t="s">
        <v>2058</v>
      </c>
      <c r="AX449" s="686" t="s">
        <v>2327</v>
      </c>
      <c r="AY449" s="820">
        <v>38512</v>
      </c>
      <c r="AZ449" s="721" t="s">
        <v>26</v>
      </c>
      <c r="BA449" s="721" t="s">
        <v>26</v>
      </c>
      <c r="BB449" s="625" t="s">
        <v>26</v>
      </c>
      <c r="BC449" s="626" t="s">
        <v>26</v>
      </c>
      <c r="BD449" s="633" t="s">
        <v>33</v>
      </c>
      <c r="BE449" s="625" t="s">
        <v>22</v>
      </c>
      <c r="BF449" s="626" t="s">
        <v>26</v>
      </c>
      <c r="BG449" s="633" t="s">
        <v>26</v>
      </c>
      <c r="BH449" s="905" t="s">
        <v>4485</v>
      </c>
      <c r="BI449" s="903" t="s">
        <v>10472</v>
      </c>
      <c r="BJ449" s="905" t="s">
        <v>0</v>
      </c>
      <c r="BK449" s="903" t="s">
        <v>0</v>
      </c>
      <c r="BL449" s="905" t="s">
        <v>0</v>
      </c>
      <c r="BM449" s="903" t="s">
        <v>0</v>
      </c>
      <c r="BN449" s="905" t="s">
        <v>0</v>
      </c>
      <c r="BO449" s="903" t="s">
        <v>0</v>
      </c>
      <c r="BP449" s="905" t="s">
        <v>0</v>
      </c>
      <c r="BQ449" s="903" t="s">
        <v>0</v>
      </c>
      <c r="BR449" s="909">
        <v>58</v>
      </c>
      <c r="BS449" s="903" t="s">
        <v>4558</v>
      </c>
      <c r="BT449" s="909">
        <v>27</v>
      </c>
      <c r="BU449" s="903" t="s">
        <v>4490</v>
      </c>
      <c r="BV449" s="909">
        <v>29</v>
      </c>
      <c r="BW449" s="903" t="s">
        <v>4497</v>
      </c>
      <c r="BX449" s="905" t="s">
        <v>0</v>
      </c>
      <c r="BY449" s="903" t="s">
        <v>4492</v>
      </c>
      <c r="BZ449" s="905" t="s">
        <v>0</v>
      </c>
      <c r="CA449" s="903" t="s">
        <v>4492</v>
      </c>
      <c r="CB449" s="340">
        <v>50</v>
      </c>
      <c r="CC449" s="249">
        <f>IF(ISBLANK(AL449),0,1)</f>
        <v>0</v>
      </c>
      <c r="CD449" s="414">
        <f>IF(ISBLANK(AM449),0,1)</f>
        <v>1</v>
      </c>
      <c r="CE449" s="414">
        <f>IF(ISBLANK(AN449),0,1)</f>
        <v>0</v>
      </c>
      <c r="CF449" s="414">
        <f>IF(ISBLANK(AO449),0,1)</f>
        <v>0</v>
      </c>
      <c r="CG449" s="414">
        <f>IF(ISBLANK(AP449),0,1)</f>
        <v>0</v>
      </c>
      <c r="CH449" s="436">
        <f>IF(ISBLANK(AQ449),0,1)</f>
        <v>0</v>
      </c>
      <c r="CI449" s="435">
        <f>IF($W449="Dropped","-",DAYS360(X449,Y449,TRUE)/360)</f>
        <v>0.11666666666666667</v>
      </c>
      <c r="CJ449" s="416">
        <f>IF(OR($W449="Pipeline",$W449="Dropped"),"-",IF(OR($AA449="-",$AA449="n/a"),"-",DAYS360(Y449,AA449,TRUE)/360))</f>
        <v>0.17499999999999999</v>
      </c>
      <c r="CK449" s="416">
        <f>IF(OR($W449="Pipeline",$W449="Dropped"),"-",IF($AC449="-","-",IF(OR($AA449="-",$AA449="n/a"),DAYS360(Y449,AC449,TRUE)/360,DAYS360(AA449,AC449,TRUE)/360)))</f>
        <v>3.3138888888888891</v>
      </c>
      <c r="CL449" s="416">
        <f>IF(OR($W449="Pipeline",$W449="Dropped"),"-",IF($AC449="-","-",DAYS360(X449,AC449,TRUE)/360))</f>
        <v>3.6055555555555556</v>
      </c>
      <c r="CM449" s="437">
        <f>IF(OR($W449="Pipeline",$W449="Dropped"),"-",IF($AC449="-","-",DAYS360(AB449,AC449,TRUE)/360))</f>
        <v>0</v>
      </c>
      <c r="CN449" s="344">
        <f>IF(W449="Closed",IF(AC449="-","-",YEAR(AC449)),"-")</f>
        <v>2005</v>
      </c>
      <c r="CO449" s="344" t="str">
        <f>IF(W449="Closed",IF(OR(BE449="S",BE449="MS",BE449="HS"),"S",IF(OR(BE449="U",BE449="MU",BE449="HU"),"U",IF(OR(BE449="NA",BE449="NR",BE449="NV",BE449="?",BE449="#"),"NR","-"))),"-")</f>
        <v>S</v>
      </c>
      <c r="CP449" s="249">
        <v>0</v>
      </c>
      <c r="CQ449" s="414">
        <v>7</v>
      </c>
      <c r="CR449" s="414">
        <v>1</v>
      </c>
      <c r="CS449" s="414">
        <v>0</v>
      </c>
      <c r="CT449" s="414">
        <v>0</v>
      </c>
      <c r="CU449" s="436">
        <v>0</v>
      </c>
      <c r="CV449" s="432" t="str">
        <f>IF(OR(DC449="-",DC449="",DC449="n/a"),"-",HYPERLINK(DC449,"PAD"))</f>
        <v>-</v>
      </c>
      <c r="CW449" s="417" t="str">
        <f>IF(OR(DD449="-",DD449="",DD449="n/a"),"-",HYPERLINK(DD449,"ICR"))</f>
        <v>ICR</v>
      </c>
      <c r="CX449" s="438" t="str">
        <f>IF(OR(DE449="-",DE449="",DE449="n/a"),"-",HYPERLINK(DE449,"IEG"))</f>
        <v>IEG</v>
      </c>
      <c r="CY449" s="687" t="str">
        <f>IF(OR(DF449="-",DF449="",DF449="n/a"),"-",HYPERLINK(DF449,"PPAR"))</f>
        <v>-</v>
      </c>
      <c r="CZ449" s="665" t="str">
        <f>IF(OR(DG449="-",DG449="",DG449="n/a"),"-",HYPERLINK(DG449,"PCR"))</f>
        <v>-</v>
      </c>
      <c r="DA449" s="665" t="str">
        <f>IF(OR(DH449="-",DH449="",DH449="n/a"),"-",HYPERLINK(DH449,"PP"))</f>
        <v>-</v>
      </c>
      <c r="DB449" s="688" t="str">
        <f>IF(OR(DI449="-",DI449="",DI449="n/a"),"-",HYPERLINK(DI449,"TA"))</f>
        <v>TA</v>
      </c>
      <c r="DC449" s="897" t="s">
        <v>33</v>
      </c>
      <c r="DD449" s="897" t="s">
        <v>11811</v>
      </c>
      <c r="DE449" s="897" t="s">
        <v>11812</v>
      </c>
      <c r="DF449" s="897" t="s">
        <v>33</v>
      </c>
      <c r="DG449" s="897" t="s">
        <v>33</v>
      </c>
      <c r="DH449" s="897" t="s">
        <v>33</v>
      </c>
      <c r="DI449" s="897" t="s">
        <v>11813</v>
      </c>
      <c r="DJ449" s="734"/>
      <c r="DK449" s="358"/>
      <c r="DL449" s="358"/>
      <c r="DM449" s="440"/>
      <c r="DN449" s="440"/>
      <c r="DO449" s="440"/>
      <c r="DP449" s="440"/>
      <c r="DQ449" s="440"/>
      <c r="DR449" s="440"/>
      <c r="DS449" s="440"/>
      <c r="DT449" s="440"/>
      <c r="DU449" s="440"/>
      <c r="DV449" s="440"/>
      <c r="DW449" s="440"/>
      <c r="DX449" s="440"/>
      <c r="DY449" s="440"/>
      <c r="DZ449" s="440"/>
      <c r="EA449" s="440"/>
      <c r="EB449" s="440"/>
      <c r="EC449" s="440"/>
      <c r="ED449" s="440"/>
      <c r="EE449" s="440"/>
      <c r="EF449" s="440"/>
      <c r="EG449" s="440"/>
      <c r="EH449" s="440"/>
      <c r="EI449" s="440"/>
      <c r="EJ449" s="440"/>
      <c r="EK449" s="440"/>
      <c r="EL449" s="440"/>
      <c r="EM449" s="440"/>
    </row>
    <row r="450" spans="1:143" s="33" customFormat="1" ht="14.1" customHeight="1" x14ac:dyDescent="0.25">
      <c r="A450" s="702">
        <f>ROW()-1</f>
        <v>449</v>
      </c>
      <c r="B450" s="710" t="s">
        <v>5139</v>
      </c>
      <c r="C450" s="711" t="str">
        <f>HYPERLINK(E450,"OP")</f>
        <v>OP</v>
      </c>
      <c r="D450" s="711" t="str">
        <f>HYPERLINK(F450,"Prj")</f>
        <v>Prj</v>
      </c>
      <c r="E450" s="704" t="s">
        <v>7280</v>
      </c>
      <c r="F450" s="415" t="s">
        <v>5918</v>
      </c>
      <c r="G450" s="414" t="s">
        <v>33</v>
      </c>
      <c r="H450" s="414" t="s">
        <v>33</v>
      </c>
      <c r="I450" s="694" t="s">
        <v>33</v>
      </c>
      <c r="J450" s="697" t="s">
        <v>5140</v>
      </c>
      <c r="K450" s="727" t="s">
        <v>33</v>
      </c>
      <c r="L450" s="736" t="s">
        <v>16</v>
      </c>
      <c r="M450" s="697" t="s">
        <v>120</v>
      </c>
      <c r="N450" s="736" t="s">
        <v>18</v>
      </c>
      <c r="O450" s="736" t="s">
        <v>30</v>
      </c>
      <c r="P450" s="1080" t="s">
        <v>1419</v>
      </c>
      <c r="Q450" s="1074" t="s">
        <v>33</v>
      </c>
      <c r="R450" s="698" t="s">
        <v>33</v>
      </c>
      <c r="S450" s="1041" t="s">
        <v>33</v>
      </c>
      <c r="T450" s="908" t="s">
        <v>5141</v>
      </c>
      <c r="U450" s="905" t="s">
        <v>579</v>
      </c>
      <c r="V450" s="905" t="s">
        <v>612</v>
      </c>
      <c r="W450" s="1068" t="s">
        <v>1773</v>
      </c>
      <c r="X450" s="1064">
        <v>37557</v>
      </c>
      <c r="Y450" s="1066">
        <v>37770</v>
      </c>
      <c r="Z450" s="1046">
        <v>2003</v>
      </c>
      <c r="AA450" s="1064">
        <v>37923</v>
      </c>
      <c r="AB450" s="1065">
        <v>39263</v>
      </c>
      <c r="AC450" s="1066">
        <v>39447</v>
      </c>
      <c r="AD450" s="1049">
        <v>0</v>
      </c>
      <c r="AE450" s="746">
        <v>125</v>
      </c>
      <c r="AF450" s="744">
        <v>0</v>
      </c>
      <c r="AG450" s="690">
        <v>125</v>
      </c>
      <c r="AH450" s="747">
        <v>14.8</v>
      </c>
      <c r="AI450" s="744">
        <v>0</v>
      </c>
      <c r="AJ450" s="1101">
        <v>125</v>
      </c>
      <c r="AK450" s="1102">
        <v>135.21437073000001</v>
      </c>
      <c r="AL450" s="1085"/>
      <c r="AM450" s="632">
        <v>1</v>
      </c>
      <c r="AN450" s="632"/>
      <c r="AO450" s="632"/>
      <c r="AP450" s="632"/>
      <c r="AQ450" s="757"/>
      <c r="AR450" s="783" t="s">
        <v>5772</v>
      </c>
      <c r="AS450" s="784">
        <f>AT450+AU450</f>
        <v>11.9</v>
      </c>
      <c r="AT450" s="784">
        <v>11.9</v>
      </c>
      <c r="AU450" s="785">
        <v>0</v>
      </c>
      <c r="AV450" s="806" t="s">
        <v>5773</v>
      </c>
      <c r="AW450" s="697" t="s">
        <v>4883</v>
      </c>
      <c r="AX450" s="697" t="s">
        <v>5142</v>
      </c>
      <c r="AY450" s="823">
        <v>39416</v>
      </c>
      <c r="AZ450" s="736" t="s">
        <v>26</v>
      </c>
      <c r="BA450" s="736" t="s">
        <v>26</v>
      </c>
      <c r="BB450" s="840" t="s">
        <v>26</v>
      </c>
      <c r="BC450" s="841" t="s">
        <v>26</v>
      </c>
      <c r="BD450" s="842" t="s">
        <v>26</v>
      </c>
      <c r="BE450" s="840" t="s">
        <v>45</v>
      </c>
      <c r="BF450" s="841" t="s">
        <v>22</v>
      </c>
      <c r="BG450" s="842" t="s">
        <v>45</v>
      </c>
      <c r="BH450" s="905" t="s">
        <v>4505</v>
      </c>
      <c r="BI450" s="903" t="s">
        <v>10474</v>
      </c>
      <c r="BJ450" s="905" t="s">
        <v>4568</v>
      </c>
      <c r="BK450" s="903" t="s">
        <v>10484</v>
      </c>
      <c r="BL450" s="905" t="s">
        <v>4503</v>
      </c>
      <c r="BM450" s="903" t="s">
        <v>4703</v>
      </c>
      <c r="BN450" s="905" t="s">
        <v>1374</v>
      </c>
      <c r="BO450" s="903" t="s">
        <v>4581</v>
      </c>
      <c r="BP450" s="905" t="s">
        <v>13072</v>
      </c>
      <c r="BQ450" s="903" t="s">
        <v>4508</v>
      </c>
      <c r="BR450" s="909">
        <v>73</v>
      </c>
      <c r="BS450" s="903" t="s">
        <v>4534</v>
      </c>
      <c r="BT450" s="909">
        <v>72</v>
      </c>
      <c r="BU450" s="903" t="s">
        <v>4551</v>
      </c>
      <c r="BV450" s="909">
        <v>26</v>
      </c>
      <c r="BW450" s="903" t="s">
        <v>4517</v>
      </c>
      <c r="BX450" s="909">
        <v>78</v>
      </c>
      <c r="BY450" s="903" t="s">
        <v>4511</v>
      </c>
      <c r="BZ450" s="909">
        <v>71</v>
      </c>
      <c r="CA450" s="903" t="s">
        <v>4521</v>
      </c>
      <c r="CB450" s="340">
        <v>10</v>
      </c>
      <c r="CC450" s="249">
        <f>IF(ISBLANK(AL450),0,1)</f>
        <v>0</v>
      </c>
      <c r="CD450" s="414">
        <f>IF(ISBLANK(AM450),0,1)</f>
        <v>1</v>
      </c>
      <c r="CE450" s="414">
        <f>IF(ISBLANK(AN450),0,1)</f>
        <v>0</v>
      </c>
      <c r="CF450" s="414">
        <f>IF(ISBLANK(AO450),0,1)</f>
        <v>0</v>
      </c>
      <c r="CG450" s="414">
        <f>IF(ISBLANK(AP450),0,1)</f>
        <v>0</v>
      </c>
      <c r="CH450" s="436">
        <f>IF(ISBLANK(AQ450),0,1)</f>
        <v>0</v>
      </c>
      <c r="CI450" s="435">
        <f>IF($W450="Dropped","-",DAYS360(X450,Y450,TRUE)/360)</f>
        <v>0.58611111111111114</v>
      </c>
      <c r="CJ450" s="416">
        <f>IF(OR($W450="Pipeline",$W450="Dropped"),"-",IF(OR($AA450="-",$AA450="n/a"),"-",DAYS360(Y450,AA450,TRUE)/360))</f>
        <v>0.41666666666666669</v>
      </c>
      <c r="CK450" s="416">
        <f>IF(OR($W450="Pipeline",$W450="Dropped"),"-",IF($AC450="-","-",IF(OR($AA450="-",$AA450="n/a"),DAYS360(Y450,AC450,TRUE)/360,DAYS360(AA450,AC450,TRUE)/360)))</f>
        <v>4.1694444444444443</v>
      </c>
      <c r="CL450" s="416">
        <f>IF(OR($W450="Pipeline",$W450="Dropped"),"-",IF($AC450="-","-",DAYS360(X450,AC450,TRUE)/360))</f>
        <v>5.1722222222222225</v>
      </c>
      <c r="CM450" s="437">
        <f>IF(OR($W450="Pipeline",$W450="Dropped"),"-",IF($AC450="-","-",DAYS360(AB450,AC450,TRUE)/360))</f>
        <v>0.5</v>
      </c>
      <c r="CN450" s="344">
        <f>IF(W450="Closed",IF(AC450="-","-",YEAR(AC450)),"-")</f>
        <v>2007</v>
      </c>
      <c r="CO450" s="344" t="str">
        <f>IF(W450="Closed",IF(OR(BE450="S",BE450="MS",BE450="HS"),"S",IF(OR(BE450="U",BE450="MU",BE450="HU"),"U",IF(OR(BE450="NA",BE450="NR",BE450="NV",BE450="?",BE450="#"),"NR","-"))),"-")</f>
        <v>U</v>
      </c>
      <c r="CP450" s="249">
        <v>1</v>
      </c>
      <c r="CQ450" s="414">
        <v>3</v>
      </c>
      <c r="CR450" s="414">
        <v>2</v>
      </c>
      <c r="CS450" s="414">
        <v>1</v>
      </c>
      <c r="CT450" s="414">
        <v>0</v>
      </c>
      <c r="CU450" s="436">
        <v>0</v>
      </c>
      <c r="CV450" s="432" t="str">
        <f>IF(OR(DC450="-",DC450="",DC450="n/a"),"-",HYPERLINK(DC450,"PAD"))</f>
        <v>PAD</v>
      </c>
      <c r="CW450" s="417" t="str">
        <f>IF(OR(DD450="-",DD450="",DD450="n/a"),"-",HYPERLINK(DD450,"ICR"))</f>
        <v>ICR</v>
      </c>
      <c r="CX450" s="438" t="str">
        <f>IF(OR(DE450="-",DE450="",DE450="n/a"),"-",HYPERLINK(DE450,"IEG"))</f>
        <v>IEG</v>
      </c>
      <c r="CY450" s="687" t="str">
        <f>IF(OR(DF450="-",DF450="",DF450="n/a"),"-",HYPERLINK(DF450,"PPAR"))</f>
        <v>PPAR</v>
      </c>
      <c r="CZ450" s="665" t="str">
        <f>IF(OR(DG450="-",DG450="",DG450="n/a"),"-",HYPERLINK(DG450,"PCR"))</f>
        <v>-</v>
      </c>
      <c r="DA450" s="665" t="str">
        <f>IF(OR(DH450="-",DH450="",DH450="n/a"),"-",HYPERLINK(DH450,"PP"))</f>
        <v>-</v>
      </c>
      <c r="DB450" s="688" t="str">
        <f>IF(OR(DI450="-",DI450="",DI450="n/a"),"-",HYPERLINK(DI450,"TA"))</f>
        <v>-</v>
      </c>
      <c r="DC450" s="897" t="s">
        <v>11814</v>
      </c>
      <c r="DD450" s="897" t="s">
        <v>11815</v>
      </c>
      <c r="DE450" s="897" t="s">
        <v>11816</v>
      </c>
      <c r="DF450" s="897" t="s">
        <v>11817</v>
      </c>
      <c r="DG450" s="897" t="s">
        <v>33</v>
      </c>
      <c r="DH450" s="897" t="s">
        <v>33</v>
      </c>
      <c r="DI450" s="897" t="s">
        <v>33</v>
      </c>
      <c r="DJ450" s="806"/>
      <c r="DK450" s="358"/>
      <c r="DL450" s="358"/>
      <c r="DM450" s="440"/>
      <c r="DN450" s="440"/>
      <c r="DO450" s="440"/>
      <c r="DP450" s="440"/>
      <c r="DQ450" s="440"/>
      <c r="DR450" s="440"/>
      <c r="DS450" s="440"/>
      <c r="DT450" s="440"/>
      <c r="DU450" s="440"/>
      <c r="DV450" s="440"/>
      <c r="DW450" s="440"/>
      <c r="DX450" s="440"/>
      <c r="DY450" s="440"/>
      <c r="DZ450" s="440"/>
      <c r="EA450" s="440"/>
      <c r="EB450" s="440"/>
      <c r="EC450" s="440"/>
      <c r="ED450" s="440"/>
      <c r="EE450" s="440"/>
      <c r="EF450" s="440"/>
      <c r="EG450" s="440"/>
      <c r="EH450" s="440"/>
      <c r="EI450" s="440"/>
      <c r="EJ450" s="440"/>
      <c r="EK450" s="440"/>
      <c r="EL450" s="440"/>
      <c r="EM450" s="440"/>
    </row>
    <row r="451" spans="1:143" s="33" customFormat="1" ht="14.1" customHeight="1" x14ac:dyDescent="0.25">
      <c r="A451" s="702">
        <f>ROW()-1</f>
        <v>450</v>
      </c>
      <c r="B451" s="710" t="s">
        <v>5143</v>
      </c>
      <c r="C451" s="711" t="str">
        <f>HYPERLINK(E451,"OP")</f>
        <v>OP</v>
      </c>
      <c r="D451" s="711" t="str">
        <f>HYPERLINK(F451,"Prj")</f>
        <v>Prj</v>
      </c>
      <c r="E451" s="704" t="s">
        <v>7281</v>
      </c>
      <c r="F451" s="415" t="s">
        <v>5919</v>
      </c>
      <c r="G451" s="414" t="s">
        <v>33</v>
      </c>
      <c r="H451" s="414" t="s">
        <v>33</v>
      </c>
      <c r="I451" s="694" t="s">
        <v>33</v>
      </c>
      <c r="J451" s="697" t="s">
        <v>5144</v>
      </c>
      <c r="K451" s="727" t="s">
        <v>33</v>
      </c>
      <c r="L451" s="736" t="s">
        <v>193</v>
      </c>
      <c r="M451" s="697" t="s">
        <v>215</v>
      </c>
      <c r="N451" s="736" t="s">
        <v>18</v>
      </c>
      <c r="O451" s="736" t="s">
        <v>54</v>
      </c>
      <c r="P451" s="1080" t="s">
        <v>1419</v>
      </c>
      <c r="Q451" s="1074" t="s">
        <v>33</v>
      </c>
      <c r="R451" s="698" t="s">
        <v>33</v>
      </c>
      <c r="S451" s="1041" t="s">
        <v>33</v>
      </c>
      <c r="T451" s="908" t="s">
        <v>3622</v>
      </c>
      <c r="U451" s="905" t="s">
        <v>583</v>
      </c>
      <c r="V451" s="905" t="s">
        <v>612</v>
      </c>
      <c r="W451" s="1068" t="s">
        <v>1773</v>
      </c>
      <c r="X451" s="1064">
        <v>37327</v>
      </c>
      <c r="Y451" s="1066">
        <v>37425</v>
      </c>
      <c r="Z451" s="1046">
        <v>2002</v>
      </c>
      <c r="AA451" s="1064">
        <v>37708</v>
      </c>
      <c r="AB451" s="1065">
        <v>39263</v>
      </c>
      <c r="AC451" s="1066">
        <v>39447</v>
      </c>
      <c r="AD451" s="1049">
        <v>52</v>
      </c>
      <c r="AE451" s="746">
        <v>0</v>
      </c>
      <c r="AF451" s="744">
        <v>0</v>
      </c>
      <c r="AG451" s="690">
        <v>52</v>
      </c>
      <c r="AH451" s="747">
        <v>30</v>
      </c>
      <c r="AI451" s="744">
        <v>0</v>
      </c>
      <c r="AJ451" s="1101">
        <v>52</v>
      </c>
      <c r="AK451" s="1102">
        <v>52</v>
      </c>
      <c r="AL451" s="1085">
        <v>33</v>
      </c>
      <c r="AM451" s="632">
        <v>1</v>
      </c>
      <c r="AN451" s="632"/>
      <c r="AO451" s="632"/>
      <c r="AP451" s="632"/>
      <c r="AQ451" s="757"/>
      <c r="AR451" s="783" t="s">
        <v>5774</v>
      </c>
      <c r="AS451" s="784">
        <f>AT451+AU451</f>
        <v>1.8</v>
      </c>
      <c r="AT451" s="784">
        <v>1.8</v>
      </c>
      <c r="AU451" s="785">
        <v>0</v>
      </c>
      <c r="AV451" s="806" t="s">
        <v>5775</v>
      </c>
      <c r="AW451" s="697" t="s">
        <v>5145</v>
      </c>
      <c r="AX451" s="697" t="s">
        <v>5146</v>
      </c>
      <c r="AY451" s="823">
        <v>39436</v>
      </c>
      <c r="AZ451" s="736" t="s">
        <v>26</v>
      </c>
      <c r="BA451" s="736" t="s">
        <v>26</v>
      </c>
      <c r="BB451" s="840" t="s">
        <v>26</v>
      </c>
      <c r="BC451" s="841" t="s">
        <v>26</v>
      </c>
      <c r="BD451" s="842" t="s">
        <v>26</v>
      </c>
      <c r="BE451" s="840" t="s">
        <v>26</v>
      </c>
      <c r="BF451" s="841" t="s">
        <v>26</v>
      </c>
      <c r="BG451" s="842" t="s">
        <v>26</v>
      </c>
      <c r="BH451" s="905" t="s">
        <v>4485</v>
      </c>
      <c r="BI451" s="903" t="s">
        <v>10472</v>
      </c>
      <c r="BJ451" s="905" t="s">
        <v>0</v>
      </c>
      <c r="BK451" s="903" t="s">
        <v>0</v>
      </c>
      <c r="BL451" s="905" t="s">
        <v>0</v>
      </c>
      <c r="BM451" s="903" t="s">
        <v>0</v>
      </c>
      <c r="BN451" s="905" t="s">
        <v>0</v>
      </c>
      <c r="BO451" s="903" t="s">
        <v>0</v>
      </c>
      <c r="BP451" s="905" t="s">
        <v>0</v>
      </c>
      <c r="BQ451" s="903" t="s">
        <v>0</v>
      </c>
      <c r="BR451" s="909">
        <v>28</v>
      </c>
      <c r="BS451" s="903" t="s">
        <v>4500</v>
      </c>
      <c r="BT451" s="909">
        <v>25</v>
      </c>
      <c r="BU451" s="903" t="s">
        <v>4489</v>
      </c>
      <c r="BV451" s="909">
        <v>27</v>
      </c>
      <c r="BW451" s="903" t="s">
        <v>4490</v>
      </c>
      <c r="BX451" s="905" t="s">
        <v>0</v>
      </c>
      <c r="BY451" s="903" t="s">
        <v>4492</v>
      </c>
      <c r="BZ451" s="905" t="s">
        <v>0</v>
      </c>
      <c r="CA451" s="903" t="s">
        <v>4492</v>
      </c>
      <c r="CB451" s="340">
        <v>10</v>
      </c>
      <c r="CC451" s="249">
        <f>IF(ISBLANK(AL451),0,1)</f>
        <v>1</v>
      </c>
      <c r="CD451" s="414">
        <f>IF(ISBLANK(AM451),0,1)</f>
        <v>1</v>
      </c>
      <c r="CE451" s="414">
        <f>IF(ISBLANK(AN451),0,1)</f>
        <v>0</v>
      </c>
      <c r="CF451" s="414">
        <f>IF(ISBLANK(AO451),0,1)</f>
        <v>0</v>
      </c>
      <c r="CG451" s="414">
        <f>IF(ISBLANK(AP451),0,1)</f>
        <v>0</v>
      </c>
      <c r="CH451" s="436">
        <f>IF(ISBLANK(AQ451),0,1)</f>
        <v>0</v>
      </c>
      <c r="CI451" s="435">
        <f>IF($W451="Dropped","-",DAYS360(X451,Y451,TRUE)/360)</f>
        <v>0.26666666666666666</v>
      </c>
      <c r="CJ451" s="416">
        <f>IF(OR($W451="Pipeline",$W451="Dropped"),"-",IF(OR($AA451="-",$AA451="n/a"),"-",DAYS360(Y451,AA451,TRUE)/360))</f>
        <v>0.77777777777777779</v>
      </c>
      <c r="CK451" s="416">
        <f>IF(OR($W451="Pipeline",$W451="Dropped"),"-",IF($AC451="-","-",IF(OR($AA451="-",$AA451="n/a"),DAYS360(Y451,AC451,TRUE)/360,DAYS360(AA451,AC451,TRUE)/360)))</f>
        <v>4.7555555555555555</v>
      </c>
      <c r="CL451" s="416">
        <f>IF(OR($W451="Pipeline",$W451="Dropped"),"-",IF($AC451="-","-",DAYS360(X451,AC451,TRUE)/360))</f>
        <v>5.8</v>
      </c>
      <c r="CM451" s="437">
        <f>IF(OR($W451="Pipeline",$W451="Dropped"),"-",IF($AC451="-","-",DAYS360(AB451,AC451,TRUE)/360))</f>
        <v>0.5</v>
      </c>
      <c r="CN451" s="344">
        <f>IF(W451="Closed",IF(AC451="-","-",YEAR(AC451)),"-")</f>
        <v>2007</v>
      </c>
      <c r="CO451" s="344" t="str">
        <f>IF(W451="Closed",IF(OR(BE451="S",BE451="MS",BE451="HS"),"S",IF(OR(BE451="U",BE451="MU",BE451="HU"),"U",IF(OR(BE451="NA",BE451="NR",BE451="NV",BE451="?",BE451="#"),"NR","-"))),"-")</f>
        <v>S</v>
      </c>
      <c r="CP451" s="249">
        <v>7</v>
      </c>
      <c r="CQ451" s="414">
        <v>4</v>
      </c>
      <c r="CR451" s="414">
        <v>2</v>
      </c>
      <c r="CS451" s="414">
        <v>10</v>
      </c>
      <c r="CT451" s="414">
        <v>0</v>
      </c>
      <c r="CU451" s="436">
        <v>4</v>
      </c>
      <c r="CV451" s="432" t="str">
        <f>IF(OR(DC451="-",DC451="",DC451="n/a"),"-",HYPERLINK(DC451,"PAD"))</f>
        <v>PAD</v>
      </c>
      <c r="CW451" s="417" t="str">
        <f>IF(OR(DD451="-",DD451="",DD451="n/a"),"-",HYPERLINK(DD451,"ICR"))</f>
        <v>ICR</v>
      </c>
      <c r="CX451" s="438" t="str">
        <f>IF(OR(DE451="-",DE451="",DE451="n/a"),"-",HYPERLINK(DE451,"IEG"))</f>
        <v>IEG</v>
      </c>
      <c r="CY451" s="687" t="str">
        <f>IF(OR(DF451="-",DF451="",DF451="n/a"),"-",HYPERLINK(DF451,"PPAR"))</f>
        <v>-</v>
      </c>
      <c r="CZ451" s="665" t="str">
        <f>IF(OR(DG451="-",DG451="",DG451="n/a"),"-",HYPERLINK(DG451,"PCR"))</f>
        <v>-</v>
      </c>
      <c r="DA451" s="665" t="str">
        <f>IF(OR(DH451="-",DH451="",DH451="n/a"),"-",HYPERLINK(DH451,"PP"))</f>
        <v>-</v>
      </c>
      <c r="DB451" s="688" t="str">
        <f>IF(OR(DI451="-",DI451="",DI451="n/a"),"-",HYPERLINK(DI451,"TA"))</f>
        <v>-</v>
      </c>
      <c r="DC451" s="897" t="s">
        <v>11818</v>
      </c>
      <c r="DD451" s="897" t="s">
        <v>11819</v>
      </c>
      <c r="DE451" s="897" t="s">
        <v>11820</v>
      </c>
      <c r="DF451" s="897" t="s">
        <v>33</v>
      </c>
      <c r="DG451" s="897" t="s">
        <v>33</v>
      </c>
      <c r="DH451" s="897" t="s">
        <v>33</v>
      </c>
      <c r="DI451" s="897" t="s">
        <v>33</v>
      </c>
      <c r="DJ451" s="734"/>
      <c r="DK451" s="358"/>
      <c r="DL451" s="358"/>
      <c r="DM451" s="440"/>
      <c r="DN451" s="440"/>
      <c r="DO451" s="440"/>
      <c r="DP451" s="440"/>
      <c r="DQ451" s="440"/>
      <c r="DR451" s="440"/>
      <c r="DS451" s="440"/>
      <c r="DT451" s="440"/>
      <c r="DU451" s="440"/>
      <c r="DV451" s="440"/>
      <c r="DW451" s="440"/>
      <c r="DX451" s="440"/>
      <c r="DY451" s="440"/>
      <c r="DZ451" s="440"/>
      <c r="EA451" s="440"/>
      <c r="EB451" s="440"/>
      <c r="EC451" s="440"/>
      <c r="ED451" s="440"/>
      <c r="EE451" s="440"/>
      <c r="EF451" s="440"/>
      <c r="EG451" s="440"/>
      <c r="EH451" s="440"/>
      <c r="EI451" s="440"/>
      <c r="EJ451" s="440"/>
      <c r="EK451" s="440"/>
      <c r="EL451" s="440"/>
      <c r="EM451" s="440"/>
    </row>
    <row r="452" spans="1:143" s="33" customFormat="1" ht="14.1" customHeight="1" x14ac:dyDescent="0.25">
      <c r="A452" s="703">
        <f>ROW()-1</f>
        <v>451</v>
      </c>
      <c r="B452" s="712" t="s">
        <v>468</v>
      </c>
      <c r="C452" s="711" t="str">
        <f>HYPERLINK(E452,"OP")</f>
        <v>OP</v>
      </c>
      <c r="D452" s="711" t="str">
        <f>HYPERLINK(F452,"Prj")</f>
        <v>Prj</v>
      </c>
      <c r="E452" s="704" t="s">
        <v>6394</v>
      </c>
      <c r="F452" s="415" t="s">
        <v>6395</v>
      </c>
      <c r="G452" s="414" t="s">
        <v>4415</v>
      </c>
      <c r="H452" s="414" t="s">
        <v>33</v>
      </c>
      <c r="I452" s="694" t="s">
        <v>33</v>
      </c>
      <c r="J452" s="686" t="s">
        <v>538</v>
      </c>
      <c r="K452" s="199" t="s">
        <v>33</v>
      </c>
      <c r="L452" s="693" t="s">
        <v>124</v>
      </c>
      <c r="M452" s="734" t="s">
        <v>602</v>
      </c>
      <c r="N452" s="693" t="s">
        <v>18</v>
      </c>
      <c r="O452" s="693" t="s">
        <v>30</v>
      </c>
      <c r="P452" s="1080" t="s">
        <v>1419</v>
      </c>
      <c r="Q452" s="1074" t="s">
        <v>33</v>
      </c>
      <c r="R452" s="698" t="s">
        <v>33</v>
      </c>
      <c r="S452" s="1041" t="s">
        <v>33</v>
      </c>
      <c r="T452" s="908" t="s">
        <v>3676</v>
      </c>
      <c r="U452" s="905" t="s">
        <v>580</v>
      </c>
      <c r="V452" s="905" t="s">
        <v>612</v>
      </c>
      <c r="W452" s="1068" t="s">
        <v>1773</v>
      </c>
      <c r="X452" s="1064">
        <v>37335</v>
      </c>
      <c r="Y452" s="1066">
        <v>37432</v>
      </c>
      <c r="Z452" s="1046">
        <v>2002</v>
      </c>
      <c r="AA452" s="1064">
        <v>37664</v>
      </c>
      <c r="AB452" s="1065">
        <v>39568</v>
      </c>
      <c r="AC452" s="1066">
        <v>40663</v>
      </c>
      <c r="AD452" s="638">
        <v>0</v>
      </c>
      <c r="AE452" s="639">
        <v>8.5</v>
      </c>
      <c r="AF452" s="744">
        <v>0</v>
      </c>
      <c r="AG452" s="690">
        <v>8.5</v>
      </c>
      <c r="AH452" s="747">
        <v>0.95</v>
      </c>
      <c r="AI452" s="744">
        <v>0</v>
      </c>
      <c r="AJ452" s="1099">
        <v>11.5</v>
      </c>
      <c r="AK452" s="1100">
        <v>13.24301284</v>
      </c>
      <c r="AL452" s="646"/>
      <c r="AM452" s="647" t="s">
        <v>2644</v>
      </c>
      <c r="AN452" s="647"/>
      <c r="AO452" s="647"/>
      <c r="AP452" s="647"/>
      <c r="AQ452" s="648"/>
      <c r="AR452" s="779" t="s">
        <v>2645</v>
      </c>
      <c r="AS452" s="781">
        <f>AT452+AU452</f>
        <v>7.15</v>
      </c>
      <c r="AT452" s="649">
        <v>7.15</v>
      </c>
      <c r="AU452" s="650">
        <v>0</v>
      </c>
      <c r="AV452" s="686" t="s">
        <v>2646</v>
      </c>
      <c r="AW452" s="686" t="s">
        <v>1907</v>
      </c>
      <c r="AX452" s="686" t="s">
        <v>1900</v>
      </c>
      <c r="AY452" s="820">
        <v>40707</v>
      </c>
      <c r="AZ452" s="721" t="s">
        <v>26</v>
      </c>
      <c r="BA452" s="721" t="s">
        <v>26</v>
      </c>
      <c r="BB452" s="625" t="s">
        <v>22</v>
      </c>
      <c r="BC452" s="626" t="s">
        <v>22</v>
      </c>
      <c r="BD452" s="633" t="s">
        <v>22</v>
      </c>
      <c r="BE452" s="625" t="s">
        <v>22</v>
      </c>
      <c r="BF452" s="626" t="s">
        <v>22</v>
      </c>
      <c r="BG452" s="633" t="s">
        <v>22</v>
      </c>
      <c r="BH452" s="905" t="s">
        <v>4485</v>
      </c>
      <c r="BI452" s="903" t="s">
        <v>10472</v>
      </c>
      <c r="BJ452" s="905" t="s">
        <v>4494</v>
      </c>
      <c r="BK452" s="903" t="s">
        <v>10485</v>
      </c>
      <c r="BL452" s="905" t="s">
        <v>4549</v>
      </c>
      <c r="BM452" s="903" t="s">
        <v>10481</v>
      </c>
      <c r="BN452" s="905" t="s">
        <v>0</v>
      </c>
      <c r="BO452" s="903" t="s">
        <v>0</v>
      </c>
      <c r="BP452" s="905" t="s">
        <v>0</v>
      </c>
      <c r="BQ452" s="903" t="s">
        <v>0</v>
      </c>
      <c r="BR452" s="909">
        <v>43</v>
      </c>
      <c r="BS452" s="903" t="s">
        <v>4496</v>
      </c>
      <c r="BT452" s="909">
        <v>40</v>
      </c>
      <c r="BU452" s="903" t="s">
        <v>4563</v>
      </c>
      <c r="BV452" s="909">
        <v>27</v>
      </c>
      <c r="BW452" s="903" t="s">
        <v>4490</v>
      </c>
      <c r="BX452" s="909">
        <v>41</v>
      </c>
      <c r="BY452" s="903" t="s">
        <v>4544</v>
      </c>
      <c r="BZ452" s="909">
        <v>75</v>
      </c>
      <c r="CA452" s="903" t="s">
        <v>4595</v>
      </c>
      <c r="CB452" s="340">
        <v>50</v>
      </c>
      <c r="CC452" s="249">
        <f>IF(ISBLANK(AL452),0,1)</f>
        <v>0</v>
      </c>
      <c r="CD452" s="414">
        <f>IF(ISBLANK(AM452),0,1)</f>
        <v>1</v>
      </c>
      <c r="CE452" s="414">
        <f>IF(ISBLANK(AN452),0,1)</f>
        <v>0</v>
      </c>
      <c r="CF452" s="414">
        <f>IF(ISBLANK(AO452),0,1)</f>
        <v>0</v>
      </c>
      <c r="CG452" s="414">
        <f>IF(ISBLANK(AP452),0,1)</f>
        <v>0</v>
      </c>
      <c r="CH452" s="436">
        <f>IF(ISBLANK(AQ452),0,1)</f>
        <v>0</v>
      </c>
      <c r="CI452" s="435">
        <f>IF($W452="Dropped","-",DAYS360(X452,Y452,TRUE)/360)</f>
        <v>0.2638888888888889</v>
      </c>
      <c r="CJ452" s="416">
        <f>IF(OR($W452="Pipeline",$W452="Dropped"),"-",IF(OR($AA452="-",$AA452="n/a"),"-",DAYS360(Y452,AA452,TRUE)/360))</f>
        <v>0.63055555555555554</v>
      </c>
      <c r="CK452" s="416">
        <f>IF(OR($W452="Pipeline",$W452="Dropped"),"-",IF($AC452="-","-",IF(OR($AA452="-",$AA452="n/a"),DAYS360(Y452,AC452,TRUE)/360,DAYS360(AA452,AC452,TRUE)/360)))</f>
        <v>8.2166666666666668</v>
      </c>
      <c r="CL452" s="416">
        <f>IF(OR($W452="Pipeline",$W452="Dropped"),"-",IF($AC452="-","-",DAYS360(X452,AC452,TRUE)/360))</f>
        <v>9.1111111111111107</v>
      </c>
      <c r="CM452" s="437">
        <f>IF(OR($W452="Pipeline",$W452="Dropped"),"-",IF($AC452="-","-",DAYS360(AB452,AC452,TRUE)/360))</f>
        <v>3</v>
      </c>
      <c r="CN452" s="344">
        <f>IF(W452="Closed",IF(AC452="-","-",YEAR(AC452)),"-")</f>
        <v>2011</v>
      </c>
      <c r="CO452" s="344" t="str">
        <f>IF(W452="Closed",IF(OR(BE452="S",BE452="MS",BE452="HS"),"S",IF(OR(BE452="U",BE452="MU",BE452="HU"),"U",IF(OR(BE452="NA",BE452="NR",BE452="NV",BE452="?",BE452="#"),"NR","-"))),"-")</f>
        <v>S</v>
      </c>
      <c r="CP452" s="249">
        <v>1</v>
      </c>
      <c r="CQ452" s="414">
        <v>5</v>
      </c>
      <c r="CR452" s="414">
        <v>0</v>
      </c>
      <c r="CS452" s="414">
        <v>0</v>
      </c>
      <c r="CT452" s="414">
        <v>0</v>
      </c>
      <c r="CU452" s="436">
        <v>0</v>
      </c>
      <c r="CV452" s="432" t="str">
        <f>IF(OR(DC452="-",DC452="",DC452="n/a"),"-",HYPERLINK(DC452,"PAD"))</f>
        <v>PAD</v>
      </c>
      <c r="CW452" s="417" t="str">
        <f>IF(OR(DD452="-",DD452="",DD452="n/a"),"-",HYPERLINK(DD452,"ICR"))</f>
        <v>ICR</v>
      </c>
      <c r="CX452" s="438" t="str">
        <f>IF(OR(DE452="-",DE452="",DE452="n/a"),"-",HYPERLINK(DE452,"IEG"))</f>
        <v>IEG</v>
      </c>
      <c r="CY452" s="687" t="str">
        <f>IF(OR(DF452="-",DF452="",DF452="n/a"),"-",HYPERLINK(DF452,"PPAR"))</f>
        <v>-</v>
      </c>
      <c r="CZ452" s="665" t="str">
        <f>IF(OR(DG452="-",DG452="",DG452="n/a"),"-",HYPERLINK(DG452,"PCR"))</f>
        <v>-</v>
      </c>
      <c r="DA452" s="665" t="str">
        <f>IF(OR(DH452="-",DH452="",DH452="n/a"),"-",HYPERLINK(DH452,"PP"))</f>
        <v>PP</v>
      </c>
      <c r="DB452" s="688" t="str">
        <f>IF(OR(DI452="-",DI452="",DI452="n/a"),"-",HYPERLINK(DI452,"TA"))</f>
        <v>-</v>
      </c>
      <c r="DC452" s="897" t="s">
        <v>11821</v>
      </c>
      <c r="DD452" s="897" t="s">
        <v>11822</v>
      </c>
      <c r="DE452" s="897" t="s">
        <v>11823</v>
      </c>
      <c r="DF452" s="897" t="s">
        <v>33</v>
      </c>
      <c r="DG452" s="897" t="s">
        <v>33</v>
      </c>
      <c r="DH452" s="897" t="s">
        <v>13927</v>
      </c>
      <c r="DI452" s="897" t="s">
        <v>33</v>
      </c>
      <c r="DJ452" s="734"/>
      <c r="DK452" s="358"/>
      <c r="DL452" s="358"/>
      <c r="DM452" s="440"/>
      <c r="DN452" s="440"/>
      <c r="DO452" s="440"/>
      <c r="DP452" s="440"/>
      <c r="DQ452" s="440"/>
      <c r="DR452" s="440"/>
      <c r="DS452" s="440"/>
      <c r="DT452" s="440"/>
      <c r="DU452" s="440"/>
      <c r="DV452" s="440"/>
      <c r="DW452" s="440"/>
      <c r="DX452" s="440"/>
      <c r="DY452" s="440"/>
      <c r="DZ452" s="440"/>
      <c r="EA452" s="440"/>
      <c r="EB452" s="440"/>
      <c r="EC452" s="440"/>
      <c r="ED452" s="440"/>
      <c r="EE452" s="440"/>
      <c r="EF452" s="440"/>
      <c r="EG452" s="440"/>
      <c r="EH452" s="440"/>
      <c r="EI452" s="440"/>
      <c r="EJ452" s="440"/>
      <c r="EK452" s="440"/>
      <c r="EL452" s="440"/>
      <c r="EM452" s="440"/>
    </row>
    <row r="453" spans="1:143" s="33" customFormat="1" ht="14.1" customHeight="1" x14ac:dyDescent="0.25">
      <c r="A453" s="702">
        <f>ROW()-1</f>
        <v>452</v>
      </c>
      <c r="B453" s="710" t="s">
        <v>1199</v>
      </c>
      <c r="C453" s="711" t="str">
        <f>HYPERLINK(E453,"OP")</f>
        <v>OP</v>
      </c>
      <c r="D453" s="711" t="str">
        <f>HYPERLINK(F453,"Prj")</f>
        <v>Prj</v>
      </c>
      <c r="E453" s="704" t="s">
        <v>6396</v>
      </c>
      <c r="F453" s="415" t="s">
        <v>6397</v>
      </c>
      <c r="G453" s="414" t="s">
        <v>33</v>
      </c>
      <c r="H453" s="414" t="s">
        <v>33</v>
      </c>
      <c r="I453" s="694" t="s">
        <v>33</v>
      </c>
      <c r="J453" s="686" t="s">
        <v>1200</v>
      </c>
      <c r="K453" s="199" t="s">
        <v>33</v>
      </c>
      <c r="L453" s="693" t="s">
        <v>193</v>
      </c>
      <c r="M453" s="696" t="s">
        <v>1033</v>
      </c>
      <c r="N453" s="732" t="s">
        <v>18</v>
      </c>
      <c r="O453" s="732" t="s">
        <v>71</v>
      </c>
      <c r="P453" s="1080" t="s">
        <v>1763</v>
      </c>
      <c r="Q453" s="1074" t="s">
        <v>33</v>
      </c>
      <c r="R453" s="698" t="s">
        <v>33</v>
      </c>
      <c r="S453" s="907" t="s">
        <v>3574</v>
      </c>
      <c r="T453" s="908" t="s">
        <v>3736</v>
      </c>
      <c r="U453" s="905" t="s">
        <v>588</v>
      </c>
      <c r="V453" s="905" t="s">
        <v>10387</v>
      </c>
      <c r="W453" s="1068" t="s">
        <v>1773</v>
      </c>
      <c r="X453" s="1064">
        <v>37180</v>
      </c>
      <c r="Y453" s="1066">
        <v>37420</v>
      </c>
      <c r="Z453" s="1046">
        <v>2002</v>
      </c>
      <c r="AA453" s="1064">
        <v>37652</v>
      </c>
      <c r="AB453" s="1065">
        <v>39721</v>
      </c>
      <c r="AC453" s="1066">
        <v>39721</v>
      </c>
      <c r="AD453" s="638">
        <v>6</v>
      </c>
      <c r="AE453" s="639">
        <v>6</v>
      </c>
      <c r="AF453" s="744">
        <v>0</v>
      </c>
      <c r="AG453" s="690">
        <v>12</v>
      </c>
      <c r="AH453" s="747">
        <v>6.35</v>
      </c>
      <c r="AI453" s="744">
        <v>0</v>
      </c>
      <c r="AJ453" s="1099">
        <v>11.93907793</v>
      </c>
      <c r="AK453" s="1100">
        <v>12.989646029999999</v>
      </c>
      <c r="AL453" s="646"/>
      <c r="AM453" s="647"/>
      <c r="AN453" s="647">
        <v>2</v>
      </c>
      <c r="AO453" s="647"/>
      <c r="AP453" s="647"/>
      <c r="AQ453" s="648"/>
      <c r="AR453" s="779" t="s">
        <v>3509</v>
      </c>
      <c r="AS453" s="781">
        <f>AT453+AU453</f>
        <v>0.24</v>
      </c>
      <c r="AT453" s="649">
        <f>0.12+0.12</f>
        <v>0.24</v>
      </c>
      <c r="AU453" s="650">
        <v>0</v>
      </c>
      <c r="AV453" s="817" t="s">
        <v>3510</v>
      </c>
      <c r="AW453" s="686" t="s">
        <v>1954</v>
      </c>
      <c r="AX453" s="686" t="s">
        <v>1902</v>
      </c>
      <c r="AY453" s="819">
        <v>39806</v>
      </c>
      <c r="AZ453" s="721" t="s">
        <v>22</v>
      </c>
      <c r="BA453" s="721" t="s">
        <v>22</v>
      </c>
      <c r="BB453" s="625" t="s">
        <v>22</v>
      </c>
      <c r="BC453" s="626" t="s">
        <v>22</v>
      </c>
      <c r="BD453" s="633" t="s">
        <v>22</v>
      </c>
      <c r="BE453" s="625" t="s">
        <v>22</v>
      </c>
      <c r="BF453" s="626" t="s">
        <v>22</v>
      </c>
      <c r="BG453" s="633" t="s">
        <v>22</v>
      </c>
      <c r="BH453" s="905" t="s">
        <v>4515</v>
      </c>
      <c r="BI453" s="903" t="s">
        <v>4704</v>
      </c>
      <c r="BJ453" s="905" t="s">
        <v>4493</v>
      </c>
      <c r="BK453" s="903" t="s">
        <v>4705</v>
      </c>
      <c r="BL453" s="905" t="s">
        <v>4485</v>
      </c>
      <c r="BM453" s="903" t="s">
        <v>10472</v>
      </c>
      <c r="BN453" s="905" t="s">
        <v>0</v>
      </c>
      <c r="BO453" s="903" t="s">
        <v>0</v>
      </c>
      <c r="BP453" s="905" t="s">
        <v>0</v>
      </c>
      <c r="BQ453" s="903" t="s">
        <v>0</v>
      </c>
      <c r="BR453" s="909">
        <v>65</v>
      </c>
      <c r="BS453" s="903" t="s">
        <v>4509</v>
      </c>
      <c r="BT453" s="909">
        <v>66</v>
      </c>
      <c r="BU453" s="903" t="s">
        <v>4532</v>
      </c>
      <c r="BV453" s="909">
        <v>57</v>
      </c>
      <c r="BW453" s="903" t="s">
        <v>4527</v>
      </c>
      <c r="BX453" s="909">
        <v>61</v>
      </c>
      <c r="BY453" s="903" t="s">
        <v>4524</v>
      </c>
      <c r="BZ453" s="905" t="s">
        <v>0</v>
      </c>
      <c r="CA453" s="903" t="s">
        <v>4492</v>
      </c>
      <c r="CB453" s="340">
        <v>50</v>
      </c>
      <c r="CC453" s="249">
        <f>IF(ISBLANK(AL453),0,1)</f>
        <v>0</v>
      </c>
      <c r="CD453" s="414">
        <f>IF(ISBLANK(AM453),0,1)</f>
        <v>0</v>
      </c>
      <c r="CE453" s="414">
        <f>IF(ISBLANK(AN453),0,1)</f>
        <v>1</v>
      </c>
      <c r="CF453" s="414">
        <f>IF(ISBLANK(AO453),0,1)</f>
        <v>0</v>
      </c>
      <c r="CG453" s="414">
        <f>IF(ISBLANK(AP453),0,1)</f>
        <v>0</v>
      </c>
      <c r="CH453" s="436">
        <f>IF(ISBLANK(AQ453),0,1)</f>
        <v>0</v>
      </c>
      <c r="CI453" s="435">
        <f>IF($W453="Dropped","-",DAYS360(X453,Y453,TRUE)/360)</f>
        <v>0.65833333333333333</v>
      </c>
      <c r="CJ453" s="416">
        <f>IF(OR($W453="Pipeline",$W453="Dropped"),"-",IF(OR($AA453="-",$AA453="n/a"),"-",DAYS360(Y453,AA453,TRUE)/360))</f>
        <v>0.63055555555555554</v>
      </c>
      <c r="CK453" s="416">
        <f>IF(OR($W453="Pipeline",$W453="Dropped"),"-",IF($AC453="-","-",IF(OR($AA453="-",$AA453="n/a"),DAYS360(Y453,AC453,TRUE)/360,DAYS360(AA453,AC453,TRUE)/360)))</f>
        <v>5.666666666666667</v>
      </c>
      <c r="CL453" s="416">
        <f>IF(OR($W453="Pipeline",$W453="Dropped"),"-",IF($AC453="-","-",DAYS360(X453,AC453,TRUE)/360))</f>
        <v>6.9555555555555557</v>
      </c>
      <c r="CM453" s="437">
        <f>IF(OR($W453="Pipeline",$W453="Dropped"),"-",IF($AC453="-","-",DAYS360(AB453,AC453,TRUE)/360))</f>
        <v>0</v>
      </c>
      <c r="CN453" s="344">
        <f>IF(W453="Closed",IF(AC453="-","-",YEAR(AC453)),"-")</f>
        <v>2008</v>
      </c>
      <c r="CO453" s="344" t="str">
        <f>IF(W453="Closed",IF(OR(BE453="S",BE453="MS",BE453="HS"),"S",IF(OR(BE453="U",BE453="MU",BE453="HU"),"U",IF(OR(BE453="NA",BE453="NR",BE453="NV",BE453="?",BE453="#"),"NR","-"))),"-")</f>
        <v>S</v>
      </c>
      <c r="CP453" s="249">
        <v>1</v>
      </c>
      <c r="CQ453" s="414">
        <v>2</v>
      </c>
      <c r="CR453" s="414">
        <v>2</v>
      </c>
      <c r="CS453" s="414">
        <v>1</v>
      </c>
      <c r="CT453" s="414">
        <v>0</v>
      </c>
      <c r="CU453" s="436">
        <v>0</v>
      </c>
      <c r="CV453" s="432" t="str">
        <f>IF(OR(DC453="-",DC453="",DC453="n/a"),"-",HYPERLINK(DC453,"PAD"))</f>
        <v>PAD</v>
      </c>
      <c r="CW453" s="417" t="str">
        <f>IF(OR(DD453="-",DD453="",DD453="n/a"),"-",HYPERLINK(DD453,"ICR"))</f>
        <v>ICR</v>
      </c>
      <c r="CX453" s="438" t="str">
        <f>IF(OR(DE453="-",DE453="",DE453="n/a"),"-",HYPERLINK(DE453,"IEG"))</f>
        <v>IEG</v>
      </c>
      <c r="CY453" s="687" t="str">
        <f>IF(OR(DF453="-",DF453="",DF453="n/a"),"-",HYPERLINK(DF453,"PPAR"))</f>
        <v>-</v>
      </c>
      <c r="CZ453" s="665" t="str">
        <f>IF(OR(DG453="-",DG453="",DG453="n/a"),"-",HYPERLINK(DG453,"PCR"))</f>
        <v>-</v>
      </c>
      <c r="DA453" s="665" t="str">
        <f>IF(OR(DH453="-",DH453="",DH453="n/a"),"-",HYPERLINK(DH453,"PP"))</f>
        <v>-</v>
      </c>
      <c r="DB453" s="688" t="str">
        <f>IF(OR(DI453="-",DI453="",DI453="n/a"),"-",HYPERLINK(DI453,"TA"))</f>
        <v>-</v>
      </c>
      <c r="DC453" s="897" t="s">
        <v>11824</v>
      </c>
      <c r="DD453" s="897" t="s">
        <v>11825</v>
      </c>
      <c r="DE453" s="897" t="s">
        <v>11826</v>
      </c>
      <c r="DF453" s="897" t="s">
        <v>33</v>
      </c>
      <c r="DG453" s="897" t="s">
        <v>33</v>
      </c>
      <c r="DH453" s="897" t="s">
        <v>33</v>
      </c>
      <c r="DI453" s="897" t="s">
        <v>33</v>
      </c>
      <c r="DJ453" s="734"/>
      <c r="DK453" s="358"/>
      <c r="DL453" s="358"/>
      <c r="DM453" s="440"/>
      <c r="DN453" s="440"/>
      <c r="DO453" s="440"/>
      <c r="DP453" s="440"/>
      <c r="DQ453" s="440"/>
      <c r="DR453" s="440"/>
      <c r="DS453" s="440"/>
      <c r="DT453" s="440"/>
      <c r="DU453" s="440"/>
      <c r="DV453" s="440"/>
      <c r="DW453" s="440"/>
      <c r="DX453" s="440"/>
      <c r="DY453" s="440"/>
      <c r="DZ453" s="440"/>
      <c r="EA453" s="440"/>
      <c r="EB453" s="440"/>
      <c r="EC453" s="440"/>
      <c r="ED453" s="440"/>
      <c r="EE453" s="440"/>
      <c r="EF453" s="440"/>
      <c r="EG453" s="440"/>
      <c r="EH453" s="440"/>
      <c r="EI453" s="440"/>
      <c r="EJ453" s="440"/>
      <c r="EK453" s="440"/>
      <c r="EL453" s="440"/>
      <c r="EM453" s="440"/>
    </row>
    <row r="454" spans="1:143" s="33" customFormat="1" ht="14.1" customHeight="1" x14ac:dyDescent="0.25">
      <c r="A454" s="702">
        <f>ROW()-1</f>
        <v>453</v>
      </c>
      <c r="B454" s="718" t="s">
        <v>863</v>
      </c>
      <c r="C454" s="711" t="str">
        <f>HYPERLINK(E454,"OP")</f>
        <v>OP</v>
      </c>
      <c r="D454" s="711" t="str">
        <f>HYPERLINK(F454,"Prj")</f>
        <v>Prj</v>
      </c>
      <c r="E454" s="704" t="s">
        <v>6398</v>
      </c>
      <c r="F454" s="415" t="s">
        <v>6399</v>
      </c>
      <c r="G454" s="414" t="s">
        <v>4416</v>
      </c>
      <c r="H454" s="414" t="s">
        <v>33</v>
      </c>
      <c r="I454" s="694" t="s">
        <v>33</v>
      </c>
      <c r="J454" s="686" t="s">
        <v>865</v>
      </c>
      <c r="K454" s="199" t="s">
        <v>33</v>
      </c>
      <c r="L454" s="693" t="s">
        <v>193</v>
      </c>
      <c r="M454" s="696" t="s">
        <v>864</v>
      </c>
      <c r="N454" s="732" t="s">
        <v>18</v>
      </c>
      <c r="O454" s="732" t="s">
        <v>71</v>
      </c>
      <c r="P454" s="1080" t="s">
        <v>1763</v>
      </c>
      <c r="Q454" s="1074" t="s">
        <v>33</v>
      </c>
      <c r="R454" s="698" t="s">
        <v>33</v>
      </c>
      <c r="S454" s="907" t="s">
        <v>3574</v>
      </c>
      <c r="T454" s="908" t="s">
        <v>3736</v>
      </c>
      <c r="U454" s="905" t="s">
        <v>588</v>
      </c>
      <c r="V454" s="905" t="s">
        <v>10387</v>
      </c>
      <c r="W454" s="1068" t="s">
        <v>1773</v>
      </c>
      <c r="X454" s="1064">
        <v>37628</v>
      </c>
      <c r="Y454" s="1066">
        <v>37799</v>
      </c>
      <c r="Z454" s="1046">
        <v>2003</v>
      </c>
      <c r="AA454" s="1064">
        <v>38014</v>
      </c>
      <c r="AB454" s="1065">
        <v>39355</v>
      </c>
      <c r="AC454" s="1066">
        <v>40724</v>
      </c>
      <c r="AD454" s="638">
        <v>4</v>
      </c>
      <c r="AE454" s="639">
        <v>4</v>
      </c>
      <c r="AF454" s="744">
        <v>0</v>
      </c>
      <c r="AG454" s="690">
        <v>8</v>
      </c>
      <c r="AH454" s="747">
        <v>2.5</v>
      </c>
      <c r="AI454" s="744">
        <v>0</v>
      </c>
      <c r="AJ454" s="1099">
        <v>8.8213483099999994</v>
      </c>
      <c r="AK454" s="1100">
        <v>9.0775749300000008</v>
      </c>
      <c r="AL454" s="646"/>
      <c r="AM454" s="647"/>
      <c r="AN454" s="647">
        <v>2</v>
      </c>
      <c r="AO454" s="647"/>
      <c r="AP454" s="647"/>
      <c r="AQ454" s="648"/>
      <c r="AR454" s="779" t="s">
        <v>3516</v>
      </c>
      <c r="AS454" s="781">
        <f>AT454+AU454</f>
        <v>0.7</v>
      </c>
      <c r="AT454" s="649">
        <v>0.1</v>
      </c>
      <c r="AU454" s="650">
        <v>0.6</v>
      </c>
      <c r="AV454" s="686" t="s">
        <v>3486</v>
      </c>
      <c r="AW454" s="686" t="s">
        <v>1998</v>
      </c>
      <c r="AX454" s="686" t="s">
        <v>1902</v>
      </c>
      <c r="AY454" s="819">
        <v>40743</v>
      </c>
      <c r="AZ454" s="721" t="s">
        <v>22</v>
      </c>
      <c r="BA454" s="721" t="s">
        <v>26</v>
      </c>
      <c r="BB454" s="625" t="s">
        <v>22</v>
      </c>
      <c r="BC454" s="626" t="s">
        <v>22</v>
      </c>
      <c r="BD454" s="633" t="s">
        <v>22</v>
      </c>
      <c r="BE454" s="625" t="s">
        <v>22</v>
      </c>
      <c r="BF454" s="626" t="s">
        <v>22</v>
      </c>
      <c r="BG454" s="633" t="s">
        <v>22</v>
      </c>
      <c r="BH454" s="905" t="s">
        <v>4515</v>
      </c>
      <c r="BI454" s="903" t="s">
        <v>4704</v>
      </c>
      <c r="BJ454" s="905" t="s">
        <v>0</v>
      </c>
      <c r="BK454" s="903" t="s">
        <v>0</v>
      </c>
      <c r="BL454" s="905" t="s">
        <v>0</v>
      </c>
      <c r="BM454" s="903" t="s">
        <v>0</v>
      </c>
      <c r="BN454" s="905" t="s">
        <v>0</v>
      </c>
      <c r="BO454" s="903" t="s">
        <v>0</v>
      </c>
      <c r="BP454" s="905" t="s">
        <v>0</v>
      </c>
      <c r="BQ454" s="903" t="s">
        <v>0</v>
      </c>
      <c r="BR454" s="909">
        <v>66</v>
      </c>
      <c r="BS454" s="903" t="s">
        <v>4532</v>
      </c>
      <c r="BT454" s="905" t="s">
        <v>0</v>
      </c>
      <c r="BU454" s="903" t="s">
        <v>4492</v>
      </c>
      <c r="BV454" s="905" t="s">
        <v>0</v>
      </c>
      <c r="BW454" s="903" t="s">
        <v>4492</v>
      </c>
      <c r="BX454" s="905" t="s">
        <v>0</v>
      </c>
      <c r="BY454" s="903" t="s">
        <v>4492</v>
      </c>
      <c r="BZ454" s="905" t="s">
        <v>0</v>
      </c>
      <c r="CA454" s="903" t="s">
        <v>4492</v>
      </c>
      <c r="CB454" s="340">
        <v>50</v>
      </c>
      <c r="CC454" s="249">
        <f>IF(ISBLANK(AL454),0,1)</f>
        <v>0</v>
      </c>
      <c r="CD454" s="414">
        <f>IF(ISBLANK(AM454),0,1)</f>
        <v>0</v>
      </c>
      <c r="CE454" s="414">
        <f>IF(ISBLANK(AN454),0,1)</f>
        <v>1</v>
      </c>
      <c r="CF454" s="414">
        <f>IF(ISBLANK(AO454),0,1)</f>
        <v>0</v>
      </c>
      <c r="CG454" s="414">
        <f>IF(ISBLANK(AP454),0,1)</f>
        <v>0</v>
      </c>
      <c r="CH454" s="436">
        <f>IF(ISBLANK(AQ454),0,1)</f>
        <v>0</v>
      </c>
      <c r="CI454" s="435">
        <f>IF($W454="Dropped","-",DAYS360(X454,Y454,TRUE)/360)</f>
        <v>0.47222222222222221</v>
      </c>
      <c r="CJ454" s="416">
        <f>IF(OR($W454="Pipeline",$W454="Dropped"),"-",IF(OR($AA454="-",$AA454="n/a"),"-",DAYS360(Y454,AA454,TRUE)/360))</f>
        <v>0.58611111111111114</v>
      </c>
      <c r="CK454" s="416">
        <f>IF(OR($W454="Pipeline",$W454="Dropped"),"-",IF($AC454="-","-",IF(OR($AA454="-",$AA454="n/a"),DAYS360(Y454,AC454,TRUE)/360,DAYS360(AA454,AC454,TRUE)/360)))</f>
        <v>7.4222222222222225</v>
      </c>
      <c r="CL454" s="416">
        <f>IF(OR($W454="Pipeline",$W454="Dropped"),"-",IF($AC454="-","-",DAYS360(X454,AC454,TRUE)/360))</f>
        <v>8.4805555555555561</v>
      </c>
      <c r="CM454" s="437">
        <f>IF(OR($W454="Pipeline",$W454="Dropped"),"-",IF($AC454="-","-",DAYS360(AB454,AC454,TRUE)/360))</f>
        <v>3.75</v>
      </c>
      <c r="CN454" s="344">
        <f>IF(W454="Closed",IF(AC454="-","-",YEAR(AC454)),"-")</f>
        <v>2011</v>
      </c>
      <c r="CO454" s="344" t="str">
        <f>IF(W454="Closed",IF(OR(BE454="S",BE454="MS",BE454="HS"),"S",IF(OR(BE454="U",BE454="MU",BE454="HU"),"U",IF(OR(BE454="NA",BE454="NR",BE454="NV",BE454="?",BE454="#"),"NR","-"))),"-")</f>
        <v>S</v>
      </c>
      <c r="CP454" s="249">
        <v>2</v>
      </c>
      <c r="CQ454" s="414">
        <v>1</v>
      </c>
      <c r="CR454" s="414">
        <v>4</v>
      </c>
      <c r="CS454" s="414">
        <v>0</v>
      </c>
      <c r="CT454" s="414">
        <v>0</v>
      </c>
      <c r="CU454" s="436">
        <v>0</v>
      </c>
      <c r="CV454" s="432" t="str">
        <f>IF(OR(DC454="-",DC454="",DC454="n/a"),"-",HYPERLINK(DC454,"PAD"))</f>
        <v>PAD</v>
      </c>
      <c r="CW454" s="417" t="str">
        <f>IF(OR(DD454="-",DD454="",DD454="n/a"),"-",HYPERLINK(DD454,"ICR"))</f>
        <v>ICR</v>
      </c>
      <c r="CX454" s="438" t="str">
        <f>IF(OR(DE454="-",DE454="",DE454="n/a"),"-",HYPERLINK(DE454,"IEG"))</f>
        <v>IEG</v>
      </c>
      <c r="CY454" s="687" t="str">
        <f>IF(OR(DF454="-",DF454="",DF454="n/a"),"-",HYPERLINK(DF454,"PPAR"))</f>
        <v>-</v>
      </c>
      <c r="CZ454" s="665" t="str">
        <f>IF(OR(DG454="-",DG454="",DG454="n/a"),"-",HYPERLINK(DG454,"PCR"))</f>
        <v>-</v>
      </c>
      <c r="DA454" s="665" t="str">
        <f>IF(OR(DH454="-",DH454="",DH454="n/a"),"-",HYPERLINK(DH454,"PP"))</f>
        <v>PP</v>
      </c>
      <c r="DB454" s="688" t="str">
        <f>IF(OR(DI454="-",DI454="",DI454="n/a"),"-",HYPERLINK(DI454,"TA"))</f>
        <v>-</v>
      </c>
      <c r="DC454" s="897" t="s">
        <v>11827</v>
      </c>
      <c r="DD454" s="897" t="s">
        <v>11828</v>
      </c>
      <c r="DE454" s="897" t="s">
        <v>11829</v>
      </c>
      <c r="DF454" s="897" t="s">
        <v>33</v>
      </c>
      <c r="DG454" s="897" t="s">
        <v>33</v>
      </c>
      <c r="DH454" s="897" t="s">
        <v>11830</v>
      </c>
      <c r="DI454" s="897" t="s">
        <v>33</v>
      </c>
      <c r="DJ454" s="806"/>
      <c r="DK454" s="358"/>
      <c r="DL454" s="358"/>
      <c r="DM454" s="440"/>
      <c r="DN454" s="440"/>
      <c r="DO454" s="440"/>
      <c r="DP454" s="440"/>
      <c r="DQ454" s="440"/>
      <c r="DR454" s="440"/>
      <c r="DS454" s="440"/>
      <c r="DT454" s="440"/>
      <c r="DU454" s="440"/>
      <c r="DV454" s="440"/>
      <c r="DW454" s="440"/>
      <c r="DX454" s="440"/>
      <c r="DY454" s="440"/>
      <c r="DZ454" s="440"/>
      <c r="EA454" s="440"/>
      <c r="EB454" s="440"/>
      <c r="EC454" s="440"/>
      <c r="ED454" s="440"/>
      <c r="EE454" s="440"/>
      <c r="EF454" s="440"/>
      <c r="EG454" s="440"/>
      <c r="EH454" s="440"/>
      <c r="EI454" s="440"/>
      <c r="EJ454" s="440"/>
      <c r="EK454" s="440"/>
      <c r="EL454" s="440"/>
      <c r="EM454" s="440"/>
    </row>
    <row r="455" spans="1:143" s="33" customFormat="1" ht="14.1" customHeight="1" x14ac:dyDescent="0.25">
      <c r="A455" s="703">
        <f>ROW()-1</f>
        <v>454</v>
      </c>
      <c r="B455" s="710" t="s">
        <v>333</v>
      </c>
      <c r="C455" s="711" t="str">
        <f>HYPERLINK(E455,"OP")</f>
        <v>OP</v>
      </c>
      <c r="D455" s="711" t="str">
        <f>HYPERLINK(F455,"Prj")</f>
        <v>Prj</v>
      </c>
      <c r="E455" s="704" t="s">
        <v>6400</v>
      </c>
      <c r="F455" s="415" t="s">
        <v>6401</v>
      </c>
      <c r="G455" s="414" t="s">
        <v>33</v>
      </c>
      <c r="H455" s="414" t="s">
        <v>33</v>
      </c>
      <c r="I455" s="694" t="s">
        <v>33</v>
      </c>
      <c r="J455" s="686" t="s">
        <v>334</v>
      </c>
      <c r="K455" s="199" t="s">
        <v>33</v>
      </c>
      <c r="L455" s="693" t="s">
        <v>124</v>
      </c>
      <c r="M455" s="734" t="s">
        <v>335</v>
      </c>
      <c r="N455" s="693" t="s">
        <v>18</v>
      </c>
      <c r="O455" s="693" t="s">
        <v>54</v>
      </c>
      <c r="P455" s="1080" t="s">
        <v>1765</v>
      </c>
      <c r="Q455" s="1074" t="s">
        <v>33</v>
      </c>
      <c r="R455" s="698" t="s">
        <v>3888</v>
      </c>
      <c r="S455" s="1041" t="s">
        <v>33</v>
      </c>
      <c r="T455" s="908" t="s">
        <v>3745</v>
      </c>
      <c r="U455" s="905" t="s">
        <v>1789</v>
      </c>
      <c r="V455" s="905" t="s">
        <v>1420</v>
      </c>
      <c r="W455" s="1068" t="s">
        <v>1773</v>
      </c>
      <c r="X455" s="1064">
        <v>37671</v>
      </c>
      <c r="Y455" s="1066">
        <v>37796</v>
      </c>
      <c r="Z455" s="1046">
        <v>2003</v>
      </c>
      <c r="AA455" s="1064">
        <v>38028</v>
      </c>
      <c r="AB455" s="1065">
        <v>39355</v>
      </c>
      <c r="AC455" s="1066">
        <v>41364</v>
      </c>
      <c r="AD455" s="638">
        <v>0</v>
      </c>
      <c r="AE455" s="639">
        <v>7.5</v>
      </c>
      <c r="AF455" s="744">
        <v>0</v>
      </c>
      <c r="AG455" s="690">
        <v>7.5</v>
      </c>
      <c r="AH455" s="747">
        <v>0.35929050000000001</v>
      </c>
      <c r="AI455" s="744">
        <v>0</v>
      </c>
      <c r="AJ455" s="1099">
        <v>7.5</v>
      </c>
      <c r="AK455" s="1100">
        <v>8.0123096999999994</v>
      </c>
      <c r="AL455" s="646"/>
      <c r="AM455" s="647" t="s">
        <v>2608</v>
      </c>
      <c r="AN455" s="647"/>
      <c r="AO455" s="647"/>
      <c r="AP455" s="647"/>
      <c r="AQ455" s="648">
        <v>13</v>
      </c>
      <c r="AR455" s="779" t="s">
        <v>2647</v>
      </c>
      <c r="AS455" s="781">
        <f>AT455+AU455</f>
        <v>4.9000000000000004</v>
      </c>
      <c r="AT455" s="649">
        <v>4.9000000000000004</v>
      </c>
      <c r="AU455" s="650">
        <v>0</v>
      </c>
      <c r="AV455" s="686" t="s">
        <v>2927</v>
      </c>
      <c r="AW455" s="686" t="s">
        <v>335</v>
      </c>
      <c r="AX455" s="686" t="s">
        <v>2170</v>
      </c>
      <c r="AY455" s="820">
        <v>41358</v>
      </c>
      <c r="AZ455" s="721" t="s">
        <v>112</v>
      </c>
      <c r="BA455" s="721" t="s">
        <v>45</v>
      </c>
      <c r="BB455" s="625" t="s">
        <v>112</v>
      </c>
      <c r="BC455" s="626" t="s">
        <v>45</v>
      </c>
      <c r="BD455" s="633" t="s">
        <v>45</v>
      </c>
      <c r="BE455" s="625" t="s">
        <v>112</v>
      </c>
      <c r="BF455" s="626" t="s">
        <v>112</v>
      </c>
      <c r="BG455" s="633" t="s">
        <v>112</v>
      </c>
      <c r="BH455" s="905" t="s">
        <v>4485</v>
      </c>
      <c r="BI455" s="903" t="s">
        <v>10472</v>
      </c>
      <c r="BJ455" s="905" t="s">
        <v>4525</v>
      </c>
      <c r="BK455" s="903" t="s">
        <v>10476</v>
      </c>
      <c r="BL455" s="905" t="s">
        <v>0</v>
      </c>
      <c r="BM455" s="903" t="s">
        <v>0</v>
      </c>
      <c r="BN455" s="905" t="s">
        <v>0</v>
      </c>
      <c r="BO455" s="903" t="s">
        <v>0</v>
      </c>
      <c r="BP455" s="905" t="s">
        <v>0</v>
      </c>
      <c r="BQ455" s="903" t="s">
        <v>0</v>
      </c>
      <c r="BR455" s="909">
        <v>23</v>
      </c>
      <c r="BS455" s="903" t="s">
        <v>4548</v>
      </c>
      <c r="BT455" s="909">
        <v>25</v>
      </c>
      <c r="BU455" s="903" t="s">
        <v>4489</v>
      </c>
      <c r="BV455" s="909">
        <v>27</v>
      </c>
      <c r="BW455" s="903" t="s">
        <v>4490</v>
      </c>
      <c r="BX455" s="905" t="s">
        <v>0</v>
      </c>
      <c r="BY455" s="903" t="s">
        <v>4492</v>
      </c>
      <c r="BZ455" s="905" t="s">
        <v>0</v>
      </c>
      <c r="CA455" s="903" t="s">
        <v>4492</v>
      </c>
      <c r="CB455" s="340">
        <v>50</v>
      </c>
      <c r="CC455" s="249">
        <f>IF(ISBLANK(AL455),0,1)</f>
        <v>0</v>
      </c>
      <c r="CD455" s="414">
        <f>IF(ISBLANK(AM455),0,1)</f>
        <v>1</v>
      </c>
      <c r="CE455" s="414">
        <f>IF(ISBLANK(AN455),0,1)</f>
        <v>0</v>
      </c>
      <c r="CF455" s="414">
        <f>IF(ISBLANK(AO455),0,1)</f>
        <v>0</v>
      </c>
      <c r="CG455" s="414">
        <f>IF(ISBLANK(AP455),0,1)</f>
        <v>0</v>
      </c>
      <c r="CH455" s="436">
        <f>IF(ISBLANK(AQ455),0,1)</f>
        <v>1</v>
      </c>
      <c r="CI455" s="435">
        <f>IF($W455="Dropped","-",DAYS360(X455,Y455,TRUE)/360)</f>
        <v>0.34722222222222221</v>
      </c>
      <c r="CJ455" s="416">
        <f>IF(OR($W455="Pipeline",$W455="Dropped"),"-",IF(OR($AA455="-",$AA455="n/a"),"-",DAYS360(Y455,AA455,TRUE)/360))</f>
        <v>0.63055555555555554</v>
      </c>
      <c r="CK455" s="416">
        <f>IF(OR($W455="Pipeline",$W455="Dropped"),"-",IF($AC455="-","-",IF(OR($AA455="-",$AA455="n/a"),DAYS360(Y455,AC455,TRUE)/360,DAYS360(AA455,AC455,TRUE)/360)))</f>
        <v>9.1361111111111111</v>
      </c>
      <c r="CL455" s="416">
        <f>IF(OR($W455="Pipeline",$W455="Dropped"),"-",IF($AC455="-","-",DAYS360(X455,AC455,TRUE)/360))</f>
        <v>10.113888888888889</v>
      </c>
      <c r="CM455" s="437">
        <f>IF(OR($W455="Pipeline",$W455="Dropped"),"-",IF($AC455="-","-",DAYS360(AB455,AC455,TRUE)/360))</f>
        <v>5.5</v>
      </c>
      <c r="CN455" s="344">
        <f>IF(W455="Closed",IF(AC455="-","-",YEAR(AC455)),"-")</f>
        <v>2013</v>
      </c>
      <c r="CO455" s="344" t="str">
        <f>IF(W455="Closed",IF(OR(BE455="S",BE455="MS",BE455="HS"),"S",IF(OR(BE455="U",BE455="MU",BE455="HU"),"U",IF(OR(BE455="NA",BE455="NR",BE455="NV",BE455="?",BE455="#"),"NR","-"))),"-")</f>
        <v>U</v>
      </c>
      <c r="CP455" s="249">
        <v>1</v>
      </c>
      <c r="CQ455" s="414">
        <v>19</v>
      </c>
      <c r="CR455" s="414">
        <v>3</v>
      </c>
      <c r="CS455" s="414">
        <v>1</v>
      </c>
      <c r="CT455" s="414">
        <v>0</v>
      </c>
      <c r="CU455" s="436">
        <v>0</v>
      </c>
      <c r="CV455" s="432" t="str">
        <f>IF(OR(DC455="-",DC455="",DC455="n/a"),"-",HYPERLINK(DC455,"PAD"))</f>
        <v>PAD</v>
      </c>
      <c r="CW455" s="417" t="str">
        <f>IF(OR(DD455="-",DD455="",DD455="n/a"),"-",HYPERLINK(DD455,"ICR"))</f>
        <v>ICR</v>
      </c>
      <c r="CX455" s="438" t="str">
        <f>IF(OR(DE455="-",DE455="",DE455="n/a"),"-",HYPERLINK(DE455,"IEG"))</f>
        <v>IEG</v>
      </c>
      <c r="CY455" s="687" t="str">
        <f>IF(OR(DF455="-",DF455="",DF455="n/a"),"-",HYPERLINK(DF455,"PPAR"))</f>
        <v>-</v>
      </c>
      <c r="CZ455" s="665" t="str">
        <f>IF(OR(DG455="-",DG455="",DG455="n/a"),"-",HYPERLINK(DG455,"PCR"))</f>
        <v>-</v>
      </c>
      <c r="DA455" s="665" t="str">
        <f>IF(OR(DH455="-",DH455="",DH455="n/a"),"-",HYPERLINK(DH455,"PP"))</f>
        <v>PP</v>
      </c>
      <c r="DB455" s="688" t="str">
        <f>IF(OR(DI455="-",DI455="",DI455="n/a"),"-",HYPERLINK(DI455,"TA"))</f>
        <v>-</v>
      </c>
      <c r="DC455" s="897" t="s">
        <v>11831</v>
      </c>
      <c r="DD455" s="897" t="s">
        <v>11832</v>
      </c>
      <c r="DE455" s="897" t="s">
        <v>11833</v>
      </c>
      <c r="DF455" s="897" t="s">
        <v>33</v>
      </c>
      <c r="DG455" s="897" t="s">
        <v>33</v>
      </c>
      <c r="DH455" s="897" t="s">
        <v>11834</v>
      </c>
      <c r="DI455" s="897" t="s">
        <v>33</v>
      </c>
      <c r="DJ455" s="734"/>
      <c r="DK455" s="358"/>
      <c r="DL455" s="358"/>
      <c r="DM455" s="440"/>
      <c r="DN455" s="440"/>
      <c r="DO455" s="440"/>
      <c r="DP455" s="440"/>
      <c r="DQ455" s="440"/>
      <c r="DR455" s="440"/>
      <c r="DS455" s="440"/>
      <c r="DT455" s="440"/>
      <c r="DU455" s="440"/>
      <c r="DV455" s="440"/>
      <c r="DW455" s="440"/>
      <c r="DX455" s="440"/>
      <c r="DY455" s="440"/>
      <c r="DZ455" s="440"/>
      <c r="EA455" s="440"/>
      <c r="EB455" s="440"/>
      <c r="EC455" s="440"/>
      <c r="ED455" s="440"/>
      <c r="EE455" s="440"/>
      <c r="EF455" s="440"/>
      <c r="EG455" s="440"/>
      <c r="EH455" s="440"/>
      <c r="EI455" s="440"/>
      <c r="EJ455" s="440"/>
      <c r="EK455" s="440"/>
      <c r="EL455" s="440"/>
      <c r="EM455" s="440"/>
    </row>
    <row r="456" spans="1:143" s="33" customFormat="1" ht="14.1" customHeight="1" x14ac:dyDescent="0.25">
      <c r="A456" s="702">
        <f>ROW()-1</f>
        <v>455</v>
      </c>
      <c r="B456" s="718" t="s">
        <v>918</v>
      </c>
      <c r="C456" s="711" t="str">
        <f>HYPERLINK(E456,"OP")</f>
        <v>OP</v>
      </c>
      <c r="D456" s="711" t="str">
        <f>HYPERLINK(F456,"Prj")</f>
        <v>Prj</v>
      </c>
      <c r="E456" s="704" t="s">
        <v>6402</v>
      </c>
      <c r="F456" s="415" t="s">
        <v>6403</v>
      </c>
      <c r="G456" s="414" t="s">
        <v>920</v>
      </c>
      <c r="H456" s="414" t="s">
        <v>33</v>
      </c>
      <c r="I456" s="694" t="s">
        <v>33</v>
      </c>
      <c r="J456" s="686" t="s">
        <v>919</v>
      </c>
      <c r="K456" s="199" t="s">
        <v>33</v>
      </c>
      <c r="L456" s="693" t="s">
        <v>124</v>
      </c>
      <c r="M456" s="696" t="s">
        <v>602</v>
      </c>
      <c r="N456" s="732" t="s">
        <v>18</v>
      </c>
      <c r="O456" s="732" t="s">
        <v>30</v>
      </c>
      <c r="P456" s="1080" t="s">
        <v>1763</v>
      </c>
      <c r="Q456" s="1074" t="s">
        <v>33</v>
      </c>
      <c r="R456" s="698" t="s">
        <v>33</v>
      </c>
      <c r="S456" s="907" t="s">
        <v>3582</v>
      </c>
      <c r="T456" s="908" t="s">
        <v>3748</v>
      </c>
      <c r="U456" s="905" t="s">
        <v>580</v>
      </c>
      <c r="V456" s="905" t="s">
        <v>10385</v>
      </c>
      <c r="W456" s="1068" t="s">
        <v>1773</v>
      </c>
      <c r="X456" s="1064">
        <v>37399</v>
      </c>
      <c r="Y456" s="1066">
        <v>38106</v>
      </c>
      <c r="Z456" s="1046">
        <v>2004</v>
      </c>
      <c r="AA456" s="1064">
        <v>38376</v>
      </c>
      <c r="AB456" s="1065">
        <v>40237</v>
      </c>
      <c r="AC456" s="1066">
        <v>41517</v>
      </c>
      <c r="AD456" s="638">
        <v>0</v>
      </c>
      <c r="AE456" s="639">
        <v>13</v>
      </c>
      <c r="AF456" s="744">
        <v>0</v>
      </c>
      <c r="AG456" s="690">
        <v>13</v>
      </c>
      <c r="AH456" s="747">
        <v>0.5</v>
      </c>
      <c r="AI456" s="744">
        <v>0</v>
      </c>
      <c r="AJ456" s="1099">
        <v>26.26944598</v>
      </c>
      <c r="AK456" s="1100">
        <v>27.331089469999998</v>
      </c>
      <c r="AL456" s="646"/>
      <c r="AM456" s="647"/>
      <c r="AN456" s="647">
        <v>2</v>
      </c>
      <c r="AO456" s="647"/>
      <c r="AP456" s="647"/>
      <c r="AQ456" s="648"/>
      <c r="AR456" s="779" t="s">
        <v>4003</v>
      </c>
      <c r="AS456" s="781">
        <f>AT456+AU456</f>
        <v>3.9000000000000004</v>
      </c>
      <c r="AT456" s="649">
        <v>0.7</v>
      </c>
      <c r="AU456" s="650">
        <v>3.2</v>
      </c>
      <c r="AV456" s="686" t="s">
        <v>4004</v>
      </c>
      <c r="AW456" s="686" t="s">
        <v>1907</v>
      </c>
      <c r="AX456" s="686" t="s">
        <v>2190</v>
      </c>
      <c r="AY456" s="819">
        <v>41512</v>
      </c>
      <c r="AZ456" s="721" t="s">
        <v>22</v>
      </c>
      <c r="BA456" s="721" t="s">
        <v>22</v>
      </c>
      <c r="BB456" s="625" t="s">
        <v>22</v>
      </c>
      <c r="BC456" s="626" t="s">
        <v>26</v>
      </c>
      <c r="BD456" s="633" t="s">
        <v>26</v>
      </c>
      <c r="BE456" s="625" t="s">
        <v>22</v>
      </c>
      <c r="BF456" s="626" t="s">
        <v>26</v>
      </c>
      <c r="BG456" s="633" t="s">
        <v>22</v>
      </c>
      <c r="BH456" s="905" t="s">
        <v>4503</v>
      </c>
      <c r="BI456" s="903" t="s">
        <v>4703</v>
      </c>
      <c r="BJ456" s="905" t="s">
        <v>4485</v>
      </c>
      <c r="BK456" s="903" t="s">
        <v>10472</v>
      </c>
      <c r="BL456" s="905" t="s">
        <v>4493</v>
      </c>
      <c r="BM456" s="903" t="s">
        <v>4705</v>
      </c>
      <c r="BN456" s="905" t="s">
        <v>0</v>
      </c>
      <c r="BO456" s="903" t="s">
        <v>0</v>
      </c>
      <c r="BP456" s="905" t="s">
        <v>0</v>
      </c>
      <c r="BQ456" s="903" t="s">
        <v>0</v>
      </c>
      <c r="BR456" s="909">
        <v>65</v>
      </c>
      <c r="BS456" s="903" t="s">
        <v>4509</v>
      </c>
      <c r="BT456" s="909">
        <v>57</v>
      </c>
      <c r="BU456" s="903" t="s">
        <v>4527</v>
      </c>
      <c r="BV456" s="905" t="s">
        <v>0</v>
      </c>
      <c r="BW456" s="903" t="s">
        <v>4492</v>
      </c>
      <c r="BX456" s="905" t="s">
        <v>0</v>
      </c>
      <c r="BY456" s="903" t="s">
        <v>4492</v>
      </c>
      <c r="BZ456" s="905" t="s">
        <v>0</v>
      </c>
      <c r="CA456" s="903" t="s">
        <v>4492</v>
      </c>
      <c r="CB456" s="340">
        <v>10</v>
      </c>
      <c r="CC456" s="249">
        <f>IF(ISBLANK(AL456),0,1)</f>
        <v>0</v>
      </c>
      <c r="CD456" s="414">
        <f>IF(ISBLANK(AM456),0,1)</f>
        <v>0</v>
      </c>
      <c r="CE456" s="414">
        <f>IF(ISBLANK(AN456),0,1)</f>
        <v>1</v>
      </c>
      <c r="CF456" s="414">
        <f>IF(ISBLANK(AO456),0,1)</f>
        <v>0</v>
      </c>
      <c r="CG456" s="414">
        <f>IF(ISBLANK(AP456),0,1)</f>
        <v>0</v>
      </c>
      <c r="CH456" s="436">
        <f>IF(ISBLANK(AQ456),0,1)</f>
        <v>0</v>
      </c>
      <c r="CI456" s="435">
        <f>IF($W456="Dropped","-",DAYS360(X456,Y456,TRUE)/360)</f>
        <v>1.9333333333333333</v>
      </c>
      <c r="CJ456" s="416">
        <f>IF(OR($W456="Pipeline",$W456="Dropped"),"-",IF(OR($AA456="-",$AA456="n/a"),"-",DAYS360(Y456,AA456,TRUE)/360))</f>
        <v>0.73611111111111116</v>
      </c>
      <c r="CK456" s="416">
        <f>IF(OR($W456="Pipeline",$W456="Dropped"),"-",IF($AC456="-","-",IF(OR($AA456="-",$AA456="n/a"),DAYS360(Y456,AC456,TRUE)/360,DAYS360(AA456,AC456,TRUE)/360)))</f>
        <v>8.6</v>
      </c>
      <c r="CL456" s="416">
        <f>IF(OR($W456="Pipeline",$W456="Dropped"),"-",IF($AC456="-","-",DAYS360(X456,AC456,TRUE)/360))</f>
        <v>11.269444444444444</v>
      </c>
      <c r="CM456" s="437">
        <f>IF(OR($W456="Pipeline",$W456="Dropped"),"-",IF($AC456="-","-",DAYS360(AB456,AC456,TRUE)/360))</f>
        <v>3.5055555555555555</v>
      </c>
      <c r="CN456" s="344">
        <f>IF(W456="Closed",IF(AC456="-","-",YEAR(AC456)),"-")</f>
        <v>2013</v>
      </c>
      <c r="CO456" s="344" t="str">
        <f>IF(W456="Closed",IF(OR(BE456="S",BE456="MS",BE456="HS"),"S",IF(OR(BE456="U",BE456="MU",BE456="HU"),"U",IF(OR(BE456="NA",BE456="NR",BE456="NV",BE456="?",BE456="#"),"NR","-"))),"-")</f>
        <v>S</v>
      </c>
      <c r="CP456" s="249">
        <v>0</v>
      </c>
      <c r="CQ456" s="414">
        <v>4</v>
      </c>
      <c r="CR456" s="414">
        <v>2</v>
      </c>
      <c r="CS456" s="414">
        <v>0</v>
      </c>
      <c r="CT456" s="414">
        <v>0</v>
      </c>
      <c r="CU456" s="436">
        <v>0</v>
      </c>
      <c r="CV456" s="432" t="str">
        <f>IF(OR(DC456="-",DC456="",DC456="n/a"),"-",HYPERLINK(DC456,"PAD"))</f>
        <v>PAD</v>
      </c>
      <c r="CW456" s="417" t="str">
        <f>IF(OR(DD456="-",DD456="",DD456="n/a"),"-",HYPERLINK(DD456,"ICR"))</f>
        <v>ICR</v>
      </c>
      <c r="CX456" s="438" t="str">
        <f>IF(OR(DE456="-",DE456="",DE456="n/a"),"-",HYPERLINK(DE456,"IEG"))</f>
        <v>IEG</v>
      </c>
      <c r="CY456" s="687" t="str">
        <f>IF(OR(DF456="-",DF456="",DF456="n/a"),"-",HYPERLINK(DF456,"PPAR"))</f>
        <v>PPAR</v>
      </c>
      <c r="CZ456" s="665" t="str">
        <f>IF(OR(DG456="-",DG456="",DG456="n/a"),"-",HYPERLINK(DG456,"PCR"))</f>
        <v>-</v>
      </c>
      <c r="DA456" s="665" t="str">
        <f>IF(OR(DH456="-",DH456="",DH456="n/a"),"-",HYPERLINK(DH456,"PP"))</f>
        <v>PP</v>
      </c>
      <c r="DB456" s="688" t="str">
        <f>IF(OR(DI456="-",DI456="",DI456="n/a"),"-",HYPERLINK(DI456,"TA"))</f>
        <v>-</v>
      </c>
      <c r="DC456" s="897" t="s">
        <v>11835</v>
      </c>
      <c r="DD456" s="897" t="s">
        <v>11836</v>
      </c>
      <c r="DE456" s="897" t="s">
        <v>11837</v>
      </c>
      <c r="DF456" s="897" t="s">
        <v>13928</v>
      </c>
      <c r="DG456" s="897" t="s">
        <v>33</v>
      </c>
      <c r="DH456" s="897" t="s">
        <v>13929</v>
      </c>
      <c r="DI456" s="897" t="s">
        <v>33</v>
      </c>
      <c r="DJ456" s="734"/>
      <c r="DK456" s="358"/>
      <c r="DL456" s="358"/>
      <c r="DM456" s="440"/>
      <c r="DN456" s="440"/>
      <c r="DO456" s="440"/>
      <c r="DP456" s="440"/>
      <c r="DQ456" s="440"/>
      <c r="DR456" s="440"/>
      <c r="DS456" s="440"/>
      <c r="DT456" s="440"/>
      <c r="DU456" s="440"/>
      <c r="DV456" s="440"/>
      <c r="DW456" s="440"/>
      <c r="DX456" s="440"/>
      <c r="DY456" s="440"/>
      <c r="DZ456" s="440"/>
      <c r="EA456" s="440"/>
      <c r="EB456" s="440"/>
      <c r="EC456" s="440"/>
      <c r="ED456" s="440"/>
      <c r="EE456" s="440"/>
      <c r="EF456" s="440"/>
      <c r="EG456" s="440"/>
      <c r="EH456" s="440"/>
      <c r="EI456" s="440"/>
      <c r="EJ456" s="440"/>
      <c r="EK456" s="440"/>
      <c r="EL456" s="440"/>
      <c r="EM456" s="440"/>
    </row>
    <row r="457" spans="1:143" s="33" customFormat="1" ht="14.1" customHeight="1" x14ac:dyDescent="0.25">
      <c r="A457" s="702">
        <f>ROW()-1</f>
        <v>456</v>
      </c>
      <c r="B457" s="713" t="s">
        <v>8359</v>
      </c>
      <c r="C457" s="716" t="str">
        <f>HYPERLINK(E457,"OP")</f>
        <v>OP</v>
      </c>
      <c r="D457" s="716" t="str">
        <f>HYPERLINK(F457,"Prj")</f>
        <v>Prj</v>
      </c>
      <c r="E457" s="631" t="s">
        <v>8901</v>
      </c>
      <c r="F457" s="413" t="s">
        <v>8902</v>
      </c>
      <c r="G457" s="414" t="s">
        <v>33</v>
      </c>
      <c r="H457" s="414" t="s">
        <v>33</v>
      </c>
      <c r="I457" s="694" t="s">
        <v>33</v>
      </c>
      <c r="J457" s="700" t="s">
        <v>8360</v>
      </c>
      <c r="K457" s="730" t="s">
        <v>33</v>
      </c>
      <c r="L457" s="739" t="s">
        <v>153</v>
      </c>
      <c r="M457" s="700" t="s">
        <v>5504</v>
      </c>
      <c r="N457" s="739" t="s">
        <v>18</v>
      </c>
      <c r="O457" s="739" t="s">
        <v>30</v>
      </c>
      <c r="P457" s="1080" t="s">
        <v>1742</v>
      </c>
      <c r="Q457" s="1074" t="s">
        <v>33</v>
      </c>
      <c r="R457" s="698" t="s">
        <v>3565</v>
      </c>
      <c r="S457" s="1041" t="s">
        <v>33</v>
      </c>
      <c r="T457" s="908" t="s">
        <v>8361</v>
      </c>
      <c r="U457" s="905" t="s">
        <v>13823</v>
      </c>
      <c r="V457" s="905" t="s">
        <v>1417</v>
      </c>
      <c r="W457" s="1068" t="s">
        <v>1773</v>
      </c>
      <c r="X457" s="1064">
        <v>37733</v>
      </c>
      <c r="Y457" s="1066">
        <v>38076</v>
      </c>
      <c r="Z457" s="1046">
        <v>2004</v>
      </c>
      <c r="AA457" s="1064">
        <v>38148</v>
      </c>
      <c r="AB457" s="1065">
        <v>38898</v>
      </c>
      <c r="AC457" s="1066">
        <v>39813</v>
      </c>
      <c r="AD457" s="1053">
        <v>126</v>
      </c>
      <c r="AE457" s="750">
        <v>0</v>
      </c>
      <c r="AF457" s="744">
        <v>0</v>
      </c>
      <c r="AG457" s="690">
        <v>126</v>
      </c>
      <c r="AH457" s="747">
        <v>49</v>
      </c>
      <c r="AI457" s="744">
        <v>0</v>
      </c>
      <c r="AJ457" s="1107">
        <v>126.07913275999999</v>
      </c>
      <c r="AK457" s="1108">
        <v>121.59681644</v>
      </c>
      <c r="AL457" s="1085"/>
      <c r="AM457" s="632"/>
      <c r="AN457" s="632">
        <v>10</v>
      </c>
      <c r="AO457" s="632"/>
      <c r="AP457" s="632"/>
      <c r="AQ457" s="757"/>
      <c r="AR457" s="778" t="s">
        <v>9331</v>
      </c>
      <c r="AS457" s="784">
        <f>AT457+AU457</f>
        <v>1.6</v>
      </c>
      <c r="AT457" s="784">
        <v>1.6</v>
      </c>
      <c r="AU457" s="785">
        <v>0</v>
      </c>
      <c r="AV457" s="734" t="s">
        <v>9332</v>
      </c>
      <c r="AW457" s="700" t="s">
        <v>2721</v>
      </c>
      <c r="AX457" s="700" t="s">
        <v>8362</v>
      </c>
      <c r="AY457" s="829">
        <v>39639</v>
      </c>
      <c r="AZ457" s="739" t="s">
        <v>22</v>
      </c>
      <c r="BA457" s="739" t="s">
        <v>26</v>
      </c>
      <c r="BB457" s="847" t="s">
        <v>22</v>
      </c>
      <c r="BC457" s="848" t="s">
        <v>22</v>
      </c>
      <c r="BD457" s="849" t="s">
        <v>22</v>
      </c>
      <c r="BE457" s="847" t="s">
        <v>45</v>
      </c>
      <c r="BF457" s="848" t="s">
        <v>22</v>
      </c>
      <c r="BG457" s="849" t="s">
        <v>45</v>
      </c>
      <c r="BH457" s="905" t="s">
        <v>1374</v>
      </c>
      <c r="BI457" s="903" t="s">
        <v>4581</v>
      </c>
      <c r="BJ457" s="905" t="s">
        <v>4485</v>
      </c>
      <c r="BK457" s="903" t="s">
        <v>10472</v>
      </c>
      <c r="BL457" s="905" t="s">
        <v>4525</v>
      </c>
      <c r="BM457" s="903" t="s">
        <v>10476</v>
      </c>
      <c r="BN457" s="905" t="s">
        <v>0</v>
      </c>
      <c r="BO457" s="903" t="s">
        <v>0</v>
      </c>
      <c r="BP457" s="905" t="s">
        <v>0</v>
      </c>
      <c r="BQ457" s="903" t="s">
        <v>0</v>
      </c>
      <c r="BR457" s="909">
        <v>39</v>
      </c>
      <c r="BS457" s="903" t="s">
        <v>4545</v>
      </c>
      <c r="BT457" s="909">
        <v>25</v>
      </c>
      <c r="BU457" s="903" t="s">
        <v>4489</v>
      </c>
      <c r="BV457" s="909">
        <v>44</v>
      </c>
      <c r="BW457" s="903" t="s">
        <v>4550</v>
      </c>
      <c r="BX457" s="905" t="s">
        <v>0</v>
      </c>
      <c r="BY457" s="903" t="s">
        <v>4492</v>
      </c>
      <c r="BZ457" s="905" t="s">
        <v>0</v>
      </c>
      <c r="CA457" s="903" t="s">
        <v>4492</v>
      </c>
      <c r="CB457" s="340">
        <v>50</v>
      </c>
      <c r="CC457" s="249">
        <f>IF(ISBLANK(AL457),0,1)</f>
        <v>0</v>
      </c>
      <c r="CD457" s="414">
        <f>IF(ISBLANK(AM457),0,1)</f>
        <v>0</v>
      </c>
      <c r="CE457" s="414">
        <f>IF(ISBLANK(AN457),0,1)</f>
        <v>1</v>
      </c>
      <c r="CF457" s="414">
        <f>IF(ISBLANK(AO457),0,1)</f>
        <v>0</v>
      </c>
      <c r="CG457" s="414">
        <f>IF(ISBLANK(AP457),0,1)</f>
        <v>0</v>
      </c>
      <c r="CH457" s="436">
        <f>IF(ISBLANK(AQ457),0,1)</f>
        <v>0</v>
      </c>
      <c r="CI457" s="435">
        <f>IF($W457="Dropped","-",DAYS360(X457,Y457,TRUE)/360)</f>
        <v>0.93888888888888888</v>
      </c>
      <c r="CJ457" s="416">
        <f>IF(OR($W457="Pipeline",$W457="Dropped"),"-",IF(OR($AA457="-",$AA457="n/a"),"-",DAYS360(Y457,AA457,TRUE)/360))</f>
        <v>0.19444444444444445</v>
      </c>
      <c r="CK457" s="416">
        <f>IF(OR($W457="Pipeline",$W457="Dropped"),"-",IF($AC457="-","-",IF(OR($AA457="-",$AA457="n/a"),DAYS360(Y457,AC457,TRUE)/360,DAYS360(AA457,AC457,TRUE)/360)))</f>
        <v>4.5555555555555554</v>
      </c>
      <c r="CL457" s="416">
        <f>IF(OR($W457="Pipeline",$W457="Dropped"),"-",IF($AC457="-","-",DAYS360(X457,AC457,TRUE)/360))</f>
        <v>5.6888888888888891</v>
      </c>
      <c r="CM457" s="437">
        <f>IF(OR($W457="Pipeline",$W457="Dropped"),"-",IF($AC457="-","-",DAYS360(AB457,AC457,TRUE)/360))</f>
        <v>2.5</v>
      </c>
      <c r="CN457" s="344">
        <f>IF(W457="Closed",IF(AC457="-","-",YEAR(AC457)),"-")</f>
        <v>2008</v>
      </c>
      <c r="CO457" s="344" t="str">
        <f>IF(W457="Closed",IF(OR(BE457="S",BE457="MS",BE457="HS"),"S",IF(OR(BE457="U",BE457="MU",BE457="HU"),"U",IF(OR(BE457="NA",BE457="NR",BE457="NV",BE457="?",BE457="#"),"NR","-"))),"-")</f>
        <v>U</v>
      </c>
      <c r="CP457" s="249">
        <v>3</v>
      </c>
      <c r="CQ457" s="414">
        <v>0</v>
      </c>
      <c r="CR457" s="414">
        <v>3</v>
      </c>
      <c r="CS457" s="414">
        <v>0</v>
      </c>
      <c r="CT457" s="414">
        <v>0</v>
      </c>
      <c r="CU457" s="436">
        <v>0</v>
      </c>
      <c r="CV457" s="432" t="str">
        <f>IF(OR(DC457="-",DC457="",DC457="n/a"),"-",HYPERLINK(DC457,"PAD"))</f>
        <v>PAD</v>
      </c>
      <c r="CW457" s="417" t="str">
        <f>IF(OR(DD457="-",DD457="",DD457="n/a"),"-",HYPERLINK(DD457,"ICR"))</f>
        <v>ICR</v>
      </c>
      <c r="CX457" s="438" t="str">
        <f>IF(OR(DE457="-",DE457="",DE457="n/a"),"-",HYPERLINK(DE457,"IEG"))</f>
        <v>IEG</v>
      </c>
      <c r="CY457" s="687" t="str">
        <f>IF(OR(DF457="-",DF457="",DF457="n/a"),"-",HYPERLINK(DF457,"PPAR"))</f>
        <v>PPAR</v>
      </c>
      <c r="CZ457" s="665" t="str">
        <f>IF(OR(DG457="-",DG457="",DG457="n/a"),"-",HYPERLINK(DG457,"PCR"))</f>
        <v>-</v>
      </c>
      <c r="DA457" s="665" t="str">
        <f>IF(OR(DH457="-",DH457="",DH457="n/a"),"-",HYPERLINK(DH457,"PP"))</f>
        <v>-</v>
      </c>
      <c r="DB457" s="688" t="str">
        <f>IF(OR(DI457="-",DI457="",DI457="n/a"),"-",HYPERLINK(DI457,"TA"))</f>
        <v>-</v>
      </c>
      <c r="DC457" s="897" t="s">
        <v>11838</v>
      </c>
      <c r="DD457" s="897" t="s">
        <v>11839</v>
      </c>
      <c r="DE457" s="897" t="s">
        <v>11840</v>
      </c>
      <c r="DF457" s="897" t="s">
        <v>11841</v>
      </c>
      <c r="DG457" s="897" t="s">
        <v>33</v>
      </c>
      <c r="DH457" s="897" t="s">
        <v>33</v>
      </c>
      <c r="DI457" s="897" t="s">
        <v>33</v>
      </c>
      <c r="DJ457" s="734"/>
      <c r="DK457" s="358"/>
      <c r="DL457" s="358"/>
      <c r="DM457" s="440"/>
      <c r="DN457" s="440"/>
      <c r="DO457" s="440"/>
      <c r="DP457" s="440"/>
      <c r="DQ457" s="440"/>
      <c r="DR457" s="440"/>
      <c r="DS457" s="440"/>
      <c r="DT457" s="440"/>
      <c r="DU457" s="440"/>
      <c r="DV457" s="440"/>
      <c r="DW457" s="440"/>
      <c r="DX457" s="440"/>
      <c r="DY457" s="440"/>
      <c r="DZ457" s="440"/>
      <c r="EA457" s="440"/>
      <c r="EB457" s="440"/>
      <c r="EC457" s="440"/>
      <c r="ED457" s="440"/>
      <c r="EE457" s="440"/>
      <c r="EF457" s="440"/>
      <c r="EG457" s="440"/>
      <c r="EH457" s="440"/>
      <c r="EI457" s="440"/>
      <c r="EJ457" s="440"/>
      <c r="EK457" s="440"/>
      <c r="EL457" s="440"/>
      <c r="EM457" s="440"/>
    </row>
    <row r="458" spans="1:143" s="33" customFormat="1" ht="14.1" customHeight="1" x14ac:dyDescent="0.25">
      <c r="A458" s="703">
        <f>ROW()-1</f>
        <v>457</v>
      </c>
      <c r="B458" s="713" t="s">
        <v>9429</v>
      </c>
      <c r="C458" s="711" t="str">
        <f>HYPERLINK(E458,"OP")</f>
        <v>OP</v>
      </c>
      <c r="D458" s="711" t="str">
        <f>HYPERLINK(F458,"Prj")</f>
        <v>Prj</v>
      </c>
      <c r="E458" s="705" t="s">
        <v>9774</v>
      </c>
      <c r="F458" s="424" t="s">
        <v>9775</v>
      </c>
      <c r="G458" s="414" t="s">
        <v>33</v>
      </c>
      <c r="H458" s="414" t="s">
        <v>33</v>
      </c>
      <c r="I458" s="694" t="s">
        <v>33</v>
      </c>
      <c r="J458" s="695" t="s">
        <v>9614</v>
      </c>
      <c r="K458" s="727" t="s">
        <v>33</v>
      </c>
      <c r="L458" s="735" t="s">
        <v>153</v>
      </c>
      <c r="M458" s="695" t="s">
        <v>727</v>
      </c>
      <c r="N458" s="735" t="s">
        <v>18</v>
      </c>
      <c r="O458" s="735" t="s">
        <v>30</v>
      </c>
      <c r="P458" s="1080" t="s">
        <v>1743</v>
      </c>
      <c r="Q458" s="1074" t="s">
        <v>33</v>
      </c>
      <c r="R458" s="698" t="s">
        <v>33</v>
      </c>
      <c r="S458" s="1041" t="s">
        <v>33</v>
      </c>
      <c r="T458" s="908" t="s">
        <v>3817</v>
      </c>
      <c r="U458" s="905" t="s">
        <v>13703</v>
      </c>
      <c r="V458" s="905" t="s">
        <v>1416</v>
      </c>
      <c r="W458" s="1068" t="s">
        <v>1773</v>
      </c>
      <c r="X458" s="1064">
        <v>37714</v>
      </c>
      <c r="Y458" s="1066">
        <v>38132</v>
      </c>
      <c r="Z458" s="1046">
        <v>2004</v>
      </c>
      <c r="AA458" s="1064">
        <v>38294</v>
      </c>
      <c r="AB458" s="1065">
        <v>40482</v>
      </c>
      <c r="AC458" s="1066">
        <v>40999</v>
      </c>
      <c r="AD458" s="638">
        <v>0</v>
      </c>
      <c r="AE458" s="745">
        <v>30</v>
      </c>
      <c r="AF458" s="744">
        <v>0</v>
      </c>
      <c r="AG458" s="690">
        <v>30</v>
      </c>
      <c r="AH458" s="747">
        <v>9.51</v>
      </c>
      <c r="AI458" s="744">
        <v>0</v>
      </c>
      <c r="AJ458" s="1103">
        <v>30</v>
      </c>
      <c r="AK458" s="1104">
        <v>29.65021213</v>
      </c>
      <c r="AL458" s="646">
        <v>33</v>
      </c>
      <c r="AM458" s="647"/>
      <c r="AN458" s="647">
        <v>6</v>
      </c>
      <c r="AO458" s="647"/>
      <c r="AP458" s="647"/>
      <c r="AQ458" s="648"/>
      <c r="AR458" s="778" t="s">
        <v>9922</v>
      </c>
      <c r="AS458" s="649">
        <f>AT458+AU458</f>
        <v>29</v>
      </c>
      <c r="AT458" s="649">
        <v>17.899999999999999</v>
      </c>
      <c r="AU458" s="650">
        <v>11.1</v>
      </c>
      <c r="AV458" s="686" t="s">
        <v>9917</v>
      </c>
      <c r="AW458" s="695" t="s">
        <v>7991</v>
      </c>
      <c r="AX458" s="695" t="s">
        <v>9615</v>
      </c>
      <c r="AY458" s="822">
        <v>40961</v>
      </c>
      <c r="AZ458" s="735" t="s">
        <v>26</v>
      </c>
      <c r="BA458" s="735" t="s">
        <v>26</v>
      </c>
      <c r="BB458" s="843" t="s">
        <v>26</v>
      </c>
      <c r="BC458" s="844" t="s">
        <v>26</v>
      </c>
      <c r="BD458" s="845" t="s">
        <v>26</v>
      </c>
      <c r="BE458" s="843" t="s">
        <v>26</v>
      </c>
      <c r="BF458" s="844" t="s">
        <v>26</v>
      </c>
      <c r="BG458" s="845" t="s">
        <v>26</v>
      </c>
      <c r="BH458" s="905" t="s">
        <v>4580</v>
      </c>
      <c r="BI458" s="903" t="s">
        <v>10478</v>
      </c>
      <c r="BJ458" s="905" t="s">
        <v>4494</v>
      </c>
      <c r="BK458" s="903" t="s">
        <v>10485</v>
      </c>
      <c r="BL458" s="905" t="s">
        <v>4659</v>
      </c>
      <c r="BM458" s="903" t="s">
        <v>10494</v>
      </c>
      <c r="BN458" s="905" t="s">
        <v>4525</v>
      </c>
      <c r="BO458" s="903" t="s">
        <v>10476</v>
      </c>
      <c r="BP458" s="905" t="s">
        <v>10072</v>
      </c>
      <c r="BQ458" s="903" t="s">
        <v>13093</v>
      </c>
      <c r="BR458" s="909">
        <v>36</v>
      </c>
      <c r="BS458" s="903" t="s">
        <v>4565</v>
      </c>
      <c r="BT458" s="909">
        <v>83</v>
      </c>
      <c r="BU458" s="903" t="s">
        <v>4600</v>
      </c>
      <c r="BV458" s="909">
        <v>29</v>
      </c>
      <c r="BW458" s="903" t="s">
        <v>4497</v>
      </c>
      <c r="BX458" s="909">
        <v>101</v>
      </c>
      <c r="BY458" s="903" t="s">
        <v>4608</v>
      </c>
      <c r="BZ458" s="905" t="s">
        <v>0</v>
      </c>
      <c r="CA458" s="903" t="s">
        <v>4492</v>
      </c>
      <c r="CB458" s="340">
        <v>50</v>
      </c>
      <c r="CC458" s="249">
        <f>IF(ISBLANK(AL458),0,1)</f>
        <v>1</v>
      </c>
      <c r="CD458" s="414">
        <f>IF(ISBLANK(AM458),0,1)</f>
        <v>0</v>
      </c>
      <c r="CE458" s="414">
        <f>IF(ISBLANK(AN458),0,1)</f>
        <v>1</v>
      </c>
      <c r="CF458" s="414">
        <f>IF(ISBLANK(AO458),0,1)</f>
        <v>0</v>
      </c>
      <c r="CG458" s="414">
        <f>IF(ISBLANK(AP458),0,1)</f>
        <v>0</v>
      </c>
      <c r="CH458" s="436">
        <f>IF(ISBLANK(AQ458),0,1)</f>
        <v>0</v>
      </c>
      <c r="CI458" s="435">
        <f>IF($W458="Dropped","-",DAYS360(X458,Y458,TRUE)/360)</f>
        <v>1.1444444444444444</v>
      </c>
      <c r="CJ458" s="416">
        <f>IF(OR($W458="Pipeline",$W458="Dropped"),"-",IF(OR($AA458="-",$AA458="n/a"),"-",DAYS360(Y458,AA458,TRUE)/360))</f>
        <v>0.43888888888888888</v>
      </c>
      <c r="CK458" s="416">
        <f>IF(OR($W458="Pipeline",$W458="Dropped"),"-",IF($AC458="-","-",IF(OR($AA458="-",$AA458="n/a"),DAYS360(Y458,AC458,TRUE)/360,DAYS360(AA458,AC458,TRUE)/360)))</f>
        <v>7.4083333333333332</v>
      </c>
      <c r="CL458" s="416">
        <f>IF(OR($W458="Pipeline",$W458="Dropped"),"-",IF($AC458="-","-",DAYS360(X458,AC458,TRUE)/360))</f>
        <v>8.9916666666666671</v>
      </c>
      <c r="CM458" s="437">
        <f>IF(OR($W458="Pipeline",$W458="Dropped"),"-",IF($AC458="-","-",DAYS360(AB458,AC458,TRUE)/360))</f>
        <v>1.4166666666666667</v>
      </c>
      <c r="CN458" s="344">
        <f>IF(W458="Closed",IF(AC458="-","-",YEAR(AC458)),"-")</f>
        <v>2012</v>
      </c>
      <c r="CO458" s="344" t="str">
        <f>IF(W458="Closed",IF(OR(BE458="S",BE458="MS",BE458="HS"),"S",IF(OR(BE458="U",BE458="MU",BE458="HU"),"U",IF(OR(BE458="NA",BE458="NR",BE458="NV",BE458="?",BE458="#"),"NR","-"))),"-")</f>
        <v>S</v>
      </c>
      <c r="CP458" s="249">
        <v>6</v>
      </c>
      <c r="CQ458" s="414">
        <v>3</v>
      </c>
      <c r="CR458" s="414">
        <v>10</v>
      </c>
      <c r="CS458" s="414">
        <v>1</v>
      </c>
      <c r="CT458" s="414">
        <v>2</v>
      </c>
      <c r="CU458" s="436">
        <v>0</v>
      </c>
      <c r="CV458" s="432" t="str">
        <f>IF(OR(DC458="-",DC458="",DC458="n/a"),"-",HYPERLINK(DC458,"PAD"))</f>
        <v>PAD</v>
      </c>
      <c r="CW458" s="417" t="str">
        <f>IF(OR(DD458="-",DD458="",DD458="n/a"),"-",HYPERLINK(DD458,"ICR"))</f>
        <v>ICR</v>
      </c>
      <c r="CX458" s="438" t="str">
        <f>IF(OR(DE458="-",DE458="",DE458="n/a"),"-",HYPERLINK(DE458,"IEG"))</f>
        <v>IEG</v>
      </c>
      <c r="CY458" s="687" t="str">
        <f>IF(OR(DF458="-",DF458="",DF458="n/a"),"-",HYPERLINK(DF458,"PPAR"))</f>
        <v>-</v>
      </c>
      <c r="CZ458" s="665" t="str">
        <f>IF(OR(DG458="-",DG458="",DG458="n/a"),"-",HYPERLINK(DG458,"PCR"))</f>
        <v>-</v>
      </c>
      <c r="DA458" s="665" t="str">
        <f>IF(OR(DH458="-",DH458="",DH458="n/a"),"-",HYPERLINK(DH458,"PP"))</f>
        <v>PP</v>
      </c>
      <c r="DB458" s="688" t="str">
        <f>IF(OR(DI458="-",DI458="",DI458="n/a"),"-",HYPERLINK(DI458,"TA"))</f>
        <v>-</v>
      </c>
      <c r="DC458" s="897" t="s">
        <v>11842</v>
      </c>
      <c r="DD458" s="897" t="s">
        <v>11843</v>
      </c>
      <c r="DE458" s="897" t="s">
        <v>11844</v>
      </c>
      <c r="DF458" s="897" t="s">
        <v>33</v>
      </c>
      <c r="DG458" s="897" t="s">
        <v>33</v>
      </c>
      <c r="DH458" s="897" t="s">
        <v>13930</v>
      </c>
      <c r="DI458" s="897" t="s">
        <v>33</v>
      </c>
      <c r="DJ458" s="734"/>
      <c r="DK458" s="358"/>
      <c r="DL458" s="358"/>
      <c r="DM458" s="440"/>
      <c r="DN458" s="440"/>
      <c r="DO458" s="440"/>
      <c r="DP458" s="440"/>
      <c r="DQ458" s="440"/>
      <c r="DR458" s="440"/>
      <c r="DS458" s="440"/>
      <c r="DT458" s="440"/>
      <c r="DU458" s="440"/>
      <c r="DV458" s="440"/>
      <c r="DW458" s="440"/>
      <c r="DX458" s="440"/>
      <c r="DY458" s="440"/>
      <c r="DZ458" s="440"/>
      <c r="EA458" s="440"/>
      <c r="EB458" s="440"/>
      <c r="EC458" s="440"/>
      <c r="ED458" s="440"/>
      <c r="EE458" s="440"/>
      <c r="EF458" s="440"/>
      <c r="EG458" s="440"/>
      <c r="EH458" s="440"/>
      <c r="EI458" s="440"/>
      <c r="EJ458" s="440"/>
      <c r="EK458" s="440"/>
      <c r="EL458" s="440"/>
      <c r="EM458" s="440"/>
    </row>
    <row r="459" spans="1:143" s="33" customFormat="1" ht="14.1" customHeight="1" x14ac:dyDescent="0.25">
      <c r="A459" s="702">
        <f>ROW()-1</f>
        <v>458</v>
      </c>
      <c r="B459" s="712" t="s">
        <v>2800</v>
      </c>
      <c r="C459" s="711" t="str">
        <f>HYPERLINK(E459,"OP")</f>
        <v>OP</v>
      </c>
      <c r="D459" s="711" t="str">
        <f>HYPERLINK(F459,"Prj")</f>
        <v>Prj</v>
      </c>
      <c r="E459" s="704" t="s">
        <v>6404</v>
      </c>
      <c r="F459" s="415" t="s">
        <v>6405</v>
      </c>
      <c r="G459" s="414" t="s">
        <v>1121</v>
      </c>
      <c r="H459" s="414" t="s">
        <v>33</v>
      </c>
      <c r="I459" s="694" t="s">
        <v>33</v>
      </c>
      <c r="J459" s="686" t="s">
        <v>2801</v>
      </c>
      <c r="K459" s="199" t="s">
        <v>33</v>
      </c>
      <c r="L459" s="693" t="s">
        <v>153</v>
      </c>
      <c r="M459" s="696" t="s">
        <v>1046</v>
      </c>
      <c r="N459" s="732" t="s">
        <v>18</v>
      </c>
      <c r="O459" s="693" t="s">
        <v>30</v>
      </c>
      <c r="P459" s="1080" t="s">
        <v>1743</v>
      </c>
      <c r="Q459" s="1074" t="s">
        <v>33</v>
      </c>
      <c r="R459" s="698" t="s">
        <v>33</v>
      </c>
      <c r="S459" s="907" t="s">
        <v>10293</v>
      </c>
      <c r="T459" s="908" t="s">
        <v>3749</v>
      </c>
      <c r="U459" s="905" t="s">
        <v>13826</v>
      </c>
      <c r="V459" s="905" t="s">
        <v>10399</v>
      </c>
      <c r="W459" s="1068" t="s">
        <v>1773</v>
      </c>
      <c r="X459" s="1064">
        <v>37840</v>
      </c>
      <c r="Y459" s="1066">
        <v>38498</v>
      </c>
      <c r="Z459" s="1046">
        <v>2005</v>
      </c>
      <c r="AA459" s="1064">
        <v>38751</v>
      </c>
      <c r="AB459" s="1065">
        <v>40451</v>
      </c>
      <c r="AC459" s="1066">
        <v>42369</v>
      </c>
      <c r="AD459" s="638">
        <v>400</v>
      </c>
      <c r="AE459" s="639">
        <v>0</v>
      </c>
      <c r="AF459" s="744">
        <v>0</v>
      </c>
      <c r="AG459" s="690">
        <v>400</v>
      </c>
      <c r="AH459" s="747">
        <v>0</v>
      </c>
      <c r="AI459" s="744">
        <v>0</v>
      </c>
      <c r="AJ459" s="1099">
        <v>544.10565453000004</v>
      </c>
      <c r="AK459" s="1100">
        <v>563.12236757000005</v>
      </c>
      <c r="AL459" s="646"/>
      <c r="AM459" s="647"/>
      <c r="AN459" s="760">
        <v>7</v>
      </c>
      <c r="AO459" s="647"/>
      <c r="AP459" s="647"/>
      <c r="AQ459" s="648"/>
      <c r="AR459" s="779" t="s">
        <v>4339</v>
      </c>
      <c r="AS459" s="649">
        <f>AT459+AU459</f>
        <v>40.659999999999997</v>
      </c>
      <c r="AT459" s="649">
        <v>40.659999999999997</v>
      </c>
      <c r="AU459" s="650">
        <v>0</v>
      </c>
      <c r="AV459" s="686" t="s">
        <v>4340</v>
      </c>
      <c r="AW459" s="686" t="s">
        <v>1836</v>
      </c>
      <c r="AX459" s="686" t="s">
        <v>2104</v>
      </c>
      <c r="AY459" s="819">
        <v>42361</v>
      </c>
      <c r="AZ459" s="721" t="s">
        <v>26</v>
      </c>
      <c r="BA459" s="721" t="s">
        <v>82</v>
      </c>
      <c r="BB459" s="625" t="s">
        <v>82</v>
      </c>
      <c r="BC459" s="626" t="s">
        <v>26</v>
      </c>
      <c r="BD459" s="633" t="s">
        <v>82</v>
      </c>
      <c r="BE459" s="625" t="s">
        <v>26</v>
      </c>
      <c r="BF459" s="626" t="s">
        <v>26</v>
      </c>
      <c r="BG459" s="633" t="s">
        <v>82</v>
      </c>
      <c r="BH459" s="905" t="s">
        <v>4525</v>
      </c>
      <c r="BI459" s="903" t="s">
        <v>10476</v>
      </c>
      <c r="BJ459" s="905" t="s">
        <v>13077</v>
      </c>
      <c r="BK459" s="903" t="s">
        <v>9680</v>
      </c>
      <c r="BL459" s="905" t="s">
        <v>13072</v>
      </c>
      <c r="BM459" s="903" t="s">
        <v>4508</v>
      </c>
      <c r="BN459" s="905" t="s">
        <v>4518</v>
      </c>
      <c r="BO459" s="903" t="s">
        <v>10475</v>
      </c>
      <c r="BP459" s="905" t="s">
        <v>0</v>
      </c>
      <c r="BQ459" s="903" t="s">
        <v>0</v>
      </c>
      <c r="BR459" s="909">
        <v>52</v>
      </c>
      <c r="BS459" s="903" t="s">
        <v>4599</v>
      </c>
      <c r="BT459" s="909">
        <v>101</v>
      </c>
      <c r="BU459" s="903" t="s">
        <v>4608</v>
      </c>
      <c r="BV459" s="909">
        <v>57</v>
      </c>
      <c r="BW459" s="903" t="s">
        <v>4527</v>
      </c>
      <c r="BX459" s="905" t="s">
        <v>0</v>
      </c>
      <c r="BY459" s="903" t="s">
        <v>4492</v>
      </c>
      <c r="BZ459" s="905" t="s">
        <v>0</v>
      </c>
      <c r="CA459" s="903" t="s">
        <v>4492</v>
      </c>
      <c r="CB459" s="340">
        <v>10</v>
      </c>
      <c r="CC459" s="249">
        <f>IF(ISBLANK(AL459),0,1)</f>
        <v>0</v>
      </c>
      <c r="CD459" s="414">
        <f>IF(ISBLANK(AM459),0,1)</f>
        <v>0</v>
      </c>
      <c r="CE459" s="414">
        <f>IF(ISBLANK(AN459),0,1)</f>
        <v>1</v>
      </c>
      <c r="CF459" s="414">
        <f>IF(ISBLANK(AO459),0,1)</f>
        <v>0</v>
      </c>
      <c r="CG459" s="414">
        <f>IF(ISBLANK(AP459),0,1)</f>
        <v>0</v>
      </c>
      <c r="CH459" s="436">
        <f>IF(ISBLANK(AQ459),0,1)</f>
        <v>0</v>
      </c>
      <c r="CI459" s="435">
        <f>IF($W459="Dropped","-",DAYS360(X459,Y459,TRUE)/360)</f>
        <v>1.8027777777777778</v>
      </c>
      <c r="CJ459" s="416">
        <f>IF(OR($W459="Pipeline",$W459="Dropped"),"-",IF(OR($AA459="-",$AA459="n/a"),"-",DAYS360(Y459,AA459,TRUE)/360))</f>
        <v>0.68611111111111112</v>
      </c>
      <c r="CK459" s="416">
        <f>IF(OR($W459="Pipeline",$W459="Dropped"),"-",IF($AC459="-","-",IF(OR($AA459="-",$AA459="n/a"),DAYS360(Y459,AC459,TRUE)/360,DAYS360(AA459,AC459,TRUE)/360)))</f>
        <v>9.9083333333333332</v>
      </c>
      <c r="CL459" s="416">
        <f>IF(OR($W459="Pipeline",$W459="Dropped"),"-",IF($AC459="-","-",DAYS360(X459,AC459,TRUE)/360))</f>
        <v>12.397222222222222</v>
      </c>
      <c r="CM459" s="437">
        <f>IF(OR($W459="Pipeline",$W459="Dropped"),"-",IF($AC459="-","-",DAYS360(AB459,AC459,TRUE)/360))</f>
        <v>5.25</v>
      </c>
      <c r="CN459" s="344">
        <f>IF(W459="Closed",IF(AC459="-","-",YEAR(AC459)),"-")</f>
        <v>2015</v>
      </c>
      <c r="CO459" s="344" t="str">
        <f>IF(W459="Closed",IF(OR(BE459="S",BE459="MS",BE459="HS"),"S",IF(OR(BE459="U",BE459="MU",BE459="HU"),"U",IF(OR(BE459="NA",BE459="NR",BE459="NV",BE459="?",BE459="#"),"NR","-"))),"-")</f>
        <v>S</v>
      </c>
      <c r="CP459" s="249">
        <v>3</v>
      </c>
      <c r="CQ459" s="414">
        <v>3</v>
      </c>
      <c r="CR459" s="414">
        <v>2</v>
      </c>
      <c r="CS459" s="414">
        <v>0</v>
      </c>
      <c r="CT459" s="414">
        <v>0</v>
      </c>
      <c r="CU459" s="436">
        <v>0</v>
      </c>
      <c r="CV459" s="432" t="str">
        <f>IF(OR(DC459="-",DC459="",DC459="n/a"),"-",HYPERLINK(DC459,"PAD"))</f>
        <v>PAD</v>
      </c>
      <c r="CW459" s="417" t="str">
        <f>IF(OR(DD459="-",DD459="",DD459="n/a"),"-",HYPERLINK(DD459,"ICR"))</f>
        <v>ICR</v>
      </c>
      <c r="CX459" s="438" t="str">
        <f>IF(OR(DE459="-",DE459="",DE459="n/a"),"-",HYPERLINK(DE459,"IEG"))</f>
        <v>IEG</v>
      </c>
      <c r="CY459" s="687" t="str">
        <f>IF(OR(DF459="-",DF459="",DF459="n/a"),"-",HYPERLINK(DF459,"PPAR"))</f>
        <v>-</v>
      </c>
      <c r="CZ459" s="665" t="str">
        <f>IF(OR(DG459="-",DG459="",DG459="n/a"),"-",HYPERLINK(DG459,"PCR"))</f>
        <v>-</v>
      </c>
      <c r="DA459" s="665" t="str">
        <f>IF(OR(DH459="-",DH459="",DH459="n/a"),"-",HYPERLINK(DH459,"PP"))</f>
        <v>PP</v>
      </c>
      <c r="DB459" s="688" t="str">
        <f>IF(OR(DI459="-",DI459="",DI459="n/a"),"-",HYPERLINK(DI459,"TA"))</f>
        <v>-</v>
      </c>
      <c r="DC459" s="897" t="s">
        <v>11845</v>
      </c>
      <c r="DD459" s="897" t="s">
        <v>11846</v>
      </c>
      <c r="DE459" s="897" t="s">
        <v>13931</v>
      </c>
      <c r="DF459" s="897" t="s">
        <v>33</v>
      </c>
      <c r="DG459" s="897" t="s">
        <v>33</v>
      </c>
      <c r="DH459" s="897" t="s">
        <v>13932</v>
      </c>
      <c r="DI459" s="897" t="s">
        <v>33</v>
      </c>
      <c r="DJ459" s="734"/>
      <c r="DK459" s="358"/>
      <c r="DL459" s="358"/>
      <c r="DM459" s="440"/>
      <c r="DN459" s="440"/>
      <c r="DO459" s="440"/>
      <c r="DP459" s="440"/>
      <c r="DQ459" s="440"/>
      <c r="DR459" s="440"/>
      <c r="DS459" s="440"/>
      <c r="DT459" s="440"/>
      <c r="DU459" s="440"/>
      <c r="DV459" s="440"/>
      <c r="DW459" s="440"/>
      <c r="DX459" s="440"/>
      <c r="DY459" s="440"/>
      <c r="DZ459" s="440"/>
      <c r="EA459" s="440"/>
      <c r="EB459" s="440"/>
      <c r="EC459" s="440"/>
      <c r="ED459" s="440"/>
      <c r="EE459" s="440"/>
      <c r="EF459" s="440"/>
      <c r="EG459" s="440"/>
      <c r="EH459" s="440"/>
      <c r="EI459" s="440"/>
      <c r="EJ459" s="440"/>
      <c r="EK459" s="440"/>
      <c r="EL459" s="440"/>
      <c r="EM459" s="440"/>
    </row>
    <row r="460" spans="1:143" s="33" customFormat="1" ht="14.1" customHeight="1" x14ac:dyDescent="0.25">
      <c r="A460" s="702">
        <f>ROW()-1</f>
        <v>459</v>
      </c>
      <c r="B460" s="710" t="s">
        <v>321</v>
      </c>
      <c r="C460" s="711" t="str">
        <f>HYPERLINK(E460,"OP")</f>
        <v>OP</v>
      </c>
      <c r="D460" s="711" t="str">
        <f>HYPERLINK(F460,"Prj")</f>
        <v>Prj</v>
      </c>
      <c r="E460" s="704" t="s">
        <v>6406</v>
      </c>
      <c r="F460" s="415" t="s">
        <v>6407</v>
      </c>
      <c r="G460" s="414" t="s">
        <v>33</v>
      </c>
      <c r="H460" s="414" t="s">
        <v>33</v>
      </c>
      <c r="I460" s="694" t="s">
        <v>33</v>
      </c>
      <c r="J460" s="686" t="s">
        <v>322</v>
      </c>
      <c r="K460" s="199" t="s">
        <v>33</v>
      </c>
      <c r="L460" s="693" t="s">
        <v>16</v>
      </c>
      <c r="M460" s="734" t="s">
        <v>89</v>
      </c>
      <c r="N460" s="693" t="s">
        <v>18</v>
      </c>
      <c r="O460" s="693" t="s">
        <v>30</v>
      </c>
      <c r="P460" s="1080" t="s">
        <v>1419</v>
      </c>
      <c r="Q460" s="1074" t="s">
        <v>33</v>
      </c>
      <c r="R460" s="698" t="s">
        <v>33</v>
      </c>
      <c r="S460" s="1041" t="s">
        <v>33</v>
      </c>
      <c r="T460" s="908" t="s">
        <v>3750</v>
      </c>
      <c r="U460" s="905" t="s">
        <v>10384</v>
      </c>
      <c r="V460" s="905" t="s">
        <v>612</v>
      </c>
      <c r="W460" s="1068" t="s">
        <v>1773</v>
      </c>
      <c r="X460" s="1064">
        <v>37336</v>
      </c>
      <c r="Y460" s="1066">
        <v>37686</v>
      </c>
      <c r="Z460" s="1046">
        <v>2003</v>
      </c>
      <c r="AA460" s="1064">
        <v>37774</v>
      </c>
      <c r="AB460" s="1065">
        <v>39508</v>
      </c>
      <c r="AC460" s="1066">
        <v>40057</v>
      </c>
      <c r="AD460" s="638">
        <v>0</v>
      </c>
      <c r="AE460" s="639">
        <v>23.7</v>
      </c>
      <c r="AF460" s="744">
        <v>0</v>
      </c>
      <c r="AG460" s="690">
        <v>23.7</v>
      </c>
      <c r="AH460" s="747">
        <v>3.7</v>
      </c>
      <c r="AI460" s="744">
        <v>0</v>
      </c>
      <c r="AJ460" s="1099">
        <v>23.664068749999998</v>
      </c>
      <c r="AK460" s="1100">
        <v>26.624677169999998</v>
      </c>
      <c r="AL460" s="646">
        <v>31</v>
      </c>
      <c r="AM460" s="647" t="s">
        <v>2595</v>
      </c>
      <c r="AN460" s="647"/>
      <c r="AO460" s="647"/>
      <c r="AP460" s="647"/>
      <c r="AQ460" s="648">
        <v>13</v>
      </c>
      <c r="AR460" s="779" t="s">
        <v>2648</v>
      </c>
      <c r="AS460" s="781">
        <f>AT460+AU460</f>
        <v>17.7</v>
      </c>
      <c r="AT460" s="649">
        <v>17.7</v>
      </c>
      <c r="AU460" s="650">
        <v>0</v>
      </c>
      <c r="AV460" s="686" t="s">
        <v>2649</v>
      </c>
      <c r="AW460" s="686" t="s">
        <v>1981</v>
      </c>
      <c r="AX460" s="686" t="s">
        <v>2255</v>
      </c>
      <c r="AY460" s="820">
        <v>39990</v>
      </c>
      <c r="AZ460" s="721" t="s">
        <v>26</v>
      </c>
      <c r="BA460" s="721" t="s">
        <v>26</v>
      </c>
      <c r="BB460" s="625" t="s">
        <v>22</v>
      </c>
      <c r="BC460" s="626" t="s">
        <v>22</v>
      </c>
      <c r="BD460" s="633" t="s">
        <v>22</v>
      </c>
      <c r="BE460" s="625" t="s">
        <v>22</v>
      </c>
      <c r="BF460" s="626" t="s">
        <v>22</v>
      </c>
      <c r="BG460" s="633" t="s">
        <v>22</v>
      </c>
      <c r="BH460" s="905" t="s">
        <v>4485</v>
      </c>
      <c r="BI460" s="903" t="s">
        <v>10472</v>
      </c>
      <c r="BJ460" s="905" t="s">
        <v>0</v>
      </c>
      <c r="BK460" s="903" t="s">
        <v>0</v>
      </c>
      <c r="BL460" s="905" t="s">
        <v>0</v>
      </c>
      <c r="BM460" s="903" t="s">
        <v>0</v>
      </c>
      <c r="BN460" s="905" t="s">
        <v>0</v>
      </c>
      <c r="BO460" s="903" t="s">
        <v>0</v>
      </c>
      <c r="BP460" s="905" t="s">
        <v>0</v>
      </c>
      <c r="BQ460" s="903" t="s">
        <v>0</v>
      </c>
      <c r="BR460" s="909">
        <v>27</v>
      </c>
      <c r="BS460" s="903" t="s">
        <v>4490</v>
      </c>
      <c r="BT460" s="909">
        <v>25</v>
      </c>
      <c r="BU460" s="903" t="s">
        <v>4489</v>
      </c>
      <c r="BV460" s="909">
        <v>30</v>
      </c>
      <c r="BW460" s="903" t="s">
        <v>4501</v>
      </c>
      <c r="BX460" s="909">
        <v>53</v>
      </c>
      <c r="BY460" s="903" t="s">
        <v>4528</v>
      </c>
      <c r="BZ460" s="905" t="s">
        <v>0</v>
      </c>
      <c r="CA460" s="903" t="s">
        <v>4492</v>
      </c>
      <c r="CB460" s="340">
        <v>50</v>
      </c>
      <c r="CC460" s="249">
        <f>IF(ISBLANK(AL460),0,1)</f>
        <v>1</v>
      </c>
      <c r="CD460" s="414">
        <f>IF(ISBLANK(AM460),0,1)</f>
        <v>1</v>
      </c>
      <c r="CE460" s="414">
        <f>IF(ISBLANK(AN460),0,1)</f>
        <v>0</v>
      </c>
      <c r="CF460" s="414">
        <f>IF(ISBLANK(AO460),0,1)</f>
        <v>0</v>
      </c>
      <c r="CG460" s="414">
        <f>IF(ISBLANK(AP460),0,1)</f>
        <v>0</v>
      </c>
      <c r="CH460" s="436">
        <f>IF(ISBLANK(AQ460),0,1)</f>
        <v>1</v>
      </c>
      <c r="CI460" s="435">
        <f>IF($W460="Dropped","-",DAYS360(X460,Y460,TRUE)/360)</f>
        <v>0.95833333333333337</v>
      </c>
      <c r="CJ460" s="416">
        <f>IF(OR($W460="Pipeline",$W460="Dropped"),"-",IF(OR($AA460="-",$AA460="n/a"),"-",DAYS360(Y460,AA460,TRUE)/360))</f>
        <v>0.2388888888888889</v>
      </c>
      <c r="CK460" s="416">
        <f>IF(OR($W460="Pipeline",$W460="Dropped"),"-",IF($AC460="-","-",IF(OR($AA460="-",$AA460="n/a"),DAYS360(Y460,AC460,TRUE)/360,DAYS360(AA460,AC460,TRUE)/360)))</f>
        <v>6.2472222222222218</v>
      </c>
      <c r="CL460" s="416">
        <f>IF(OR($W460="Pipeline",$W460="Dropped"),"-",IF($AC460="-","-",DAYS360(X460,AC460,TRUE)/360))</f>
        <v>7.4444444444444446</v>
      </c>
      <c r="CM460" s="437">
        <f>IF(OR($W460="Pipeline",$W460="Dropped"),"-",IF($AC460="-","-",DAYS360(AB460,AC460,TRUE)/360))</f>
        <v>1.5</v>
      </c>
      <c r="CN460" s="344">
        <f>IF(W460="Closed",IF(AC460="-","-",YEAR(AC460)),"-")</f>
        <v>2009</v>
      </c>
      <c r="CO460" s="344" t="str">
        <f>IF(W460="Closed",IF(OR(BE460="S",BE460="MS",BE460="HS"),"S",IF(OR(BE460="U",BE460="MU",BE460="HU"),"U",IF(OR(BE460="NA",BE460="NR",BE460="NV",BE460="?",BE460="#"),"NR","-"))),"-")</f>
        <v>S</v>
      </c>
      <c r="CP460" s="249">
        <v>15</v>
      </c>
      <c r="CQ460" s="414">
        <v>17</v>
      </c>
      <c r="CR460" s="414">
        <v>4</v>
      </c>
      <c r="CS460" s="414">
        <v>2</v>
      </c>
      <c r="CT460" s="414">
        <v>0</v>
      </c>
      <c r="CU460" s="436">
        <v>0</v>
      </c>
      <c r="CV460" s="432" t="str">
        <f>IF(OR(DC460="-",DC460="",DC460="n/a"),"-",HYPERLINK(DC460,"PAD"))</f>
        <v>PAD</v>
      </c>
      <c r="CW460" s="417" t="str">
        <f>IF(OR(DD460="-",DD460="",DD460="n/a"),"-",HYPERLINK(DD460,"ICR"))</f>
        <v>ICR</v>
      </c>
      <c r="CX460" s="438" t="str">
        <f>IF(OR(DE460="-",DE460="",DE460="n/a"),"-",HYPERLINK(DE460,"IEG"))</f>
        <v>IEG</v>
      </c>
      <c r="CY460" s="687" t="str">
        <f>IF(OR(DF460="-",DF460="",DF460="n/a"),"-",HYPERLINK(DF460,"PPAR"))</f>
        <v>PPAR</v>
      </c>
      <c r="CZ460" s="665" t="str">
        <f>IF(OR(DG460="-",DG460="",DG460="n/a"),"-",HYPERLINK(DG460,"PCR"))</f>
        <v>-</v>
      </c>
      <c r="DA460" s="665" t="str">
        <f>IF(OR(DH460="-",DH460="",DH460="n/a"),"-",HYPERLINK(DH460,"PP"))</f>
        <v>-</v>
      </c>
      <c r="DB460" s="688" t="str">
        <f>IF(OR(DI460="-",DI460="",DI460="n/a"),"-",HYPERLINK(DI460,"TA"))</f>
        <v>-</v>
      </c>
      <c r="DC460" s="897" t="s">
        <v>11847</v>
      </c>
      <c r="DD460" s="897" t="s">
        <v>11848</v>
      </c>
      <c r="DE460" s="897" t="s">
        <v>11849</v>
      </c>
      <c r="DF460" s="897" t="s">
        <v>11850</v>
      </c>
      <c r="DG460" s="897" t="s">
        <v>33</v>
      </c>
      <c r="DH460" s="897" t="s">
        <v>33</v>
      </c>
      <c r="DI460" s="897" t="s">
        <v>33</v>
      </c>
      <c r="DJ460" s="734"/>
      <c r="DK460" s="358"/>
      <c r="DL460" s="358"/>
      <c r="DM460" s="440"/>
      <c r="DN460" s="440"/>
      <c r="DO460" s="440"/>
      <c r="DP460" s="440"/>
      <c r="DQ460" s="440"/>
      <c r="DR460" s="440"/>
      <c r="DS460" s="440"/>
      <c r="DT460" s="440"/>
      <c r="DU460" s="440"/>
      <c r="DV460" s="440"/>
      <c r="DW460" s="440"/>
      <c r="DX460" s="440"/>
      <c r="DY460" s="440"/>
      <c r="DZ460" s="440"/>
      <c r="EA460" s="440"/>
      <c r="EB460" s="440"/>
      <c r="EC460" s="440"/>
      <c r="ED460" s="440"/>
      <c r="EE460" s="440"/>
      <c r="EF460" s="440"/>
      <c r="EG460" s="440"/>
      <c r="EH460" s="440"/>
      <c r="EI460" s="440"/>
      <c r="EJ460" s="440"/>
      <c r="EK460" s="440"/>
      <c r="EL460" s="440"/>
      <c r="EM460" s="440"/>
    </row>
    <row r="461" spans="1:143" s="33" customFormat="1" ht="14.1" customHeight="1" x14ac:dyDescent="0.25">
      <c r="A461" s="703">
        <f>ROW()-1</f>
        <v>460</v>
      </c>
      <c r="B461" s="710" t="s">
        <v>641</v>
      </c>
      <c r="C461" s="711" t="str">
        <f>HYPERLINK(E461,"OP")</f>
        <v>OP</v>
      </c>
      <c r="D461" s="711" t="str">
        <f>HYPERLINK(F461,"Prj")</f>
        <v>Prj</v>
      </c>
      <c r="E461" s="704" t="s">
        <v>6408</v>
      </c>
      <c r="F461" s="415" t="s">
        <v>6409</v>
      </c>
      <c r="G461" s="414" t="s">
        <v>33</v>
      </c>
      <c r="H461" s="414" t="s">
        <v>33</v>
      </c>
      <c r="I461" s="694" t="s">
        <v>33</v>
      </c>
      <c r="J461" s="696" t="s">
        <v>642</v>
      </c>
      <c r="K461" s="199" t="s">
        <v>33</v>
      </c>
      <c r="L461" s="693" t="s">
        <v>16</v>
      </c>
      <c r="M461" s="696" t="s">
        <v>268</v>
      </c>
      <c r="N461" s="732" t="s">
        <v>18</v>
      </c>
      <c r="O461" s="732" t="s">
        <v>1432</v>
      </c>
      <c r="P461" s="1080" t="s">
        <v>1744</v>
      </c>
      <c r="Q461" s="1074" t="s">
        <v>33</v>
      </c>
      <c r="R461" s="698" t="s">
        <v>3565</v>
      </c>
      <c r="S461" s="1041" t="s">
        <v>33</v>
      </c>
      <c r="T461" s="908" t="s">
        <v>3708</v>
      </c>
      <c r="U461" s="905" t="s">
        <v>626</v>
      </c>
      <c r="V461" s="905" t="s">
        <v>1425</v>
      </c>
      <c r="W461" s="1068" t="s">
        <v>1773</v>
      </c>
      <c r="X461" s="1064">
        <v>37784</v>
      </c>
      <c r="Y461" s="1066">
        <v>38246</v>
      </c>
      <c r="Z461" s="1046">
        <v>2005</v>
      </c>
      <c r="AA461" s="1064">
        <v>38527</v>
      </c>
      <c r="AB461" s="1065">
        <v>40329</v>
      </c>
      <c r="AC461" s="1066">
        <v>40329</v>
      </c>
      <c r="AD461" s="638">
        <v>0</v>
      </c>
      <c r="AE461" s="639">
        <v>25</v>
      </c>
      <c r="AF461" s="744">
        <v>0</v>
      </c>
      <c r="AG461" s="690">
        <v>25</v>
      </c>
      <c r="AH461" s="747">
        <v>5</v>
      </c>
      <c r="AI461" s="744">
        <v>0</v>
      </c>
      <c r="AJ461" s="1099">
        <v>15.000000010000001</v>
      </c>
      <c r="AK461" s="1100">
        <v>16.432711189999999</v>
      </c>
      <c r="AL461" s="646" t="s">
        <v>3099</v>
      </c>
      <c r="AM461" s="647"/>
      <c r="AN461" s="647"/>
      <c r="AO461" s="647"/>
      <c r="AP461" s="647"/>
      <c r="AQ461" s="648"/>
      <c r="AR461" s="779" t="s">
        <v>3095</v>
      </c>
      <c r="AS461" s="649">
        <f>AT461+AU461</f>
        <v>16.440000000000001</v>
      </c>
      <c r="AT461" s="649">
        <v>16.440000000000001</v>
      </c>
      <c r="AU461" s="650">
        <v>0</v>
      </c>
      <c r="AV461" s="686" t="s">
        <v>3096</v>
      </c>
      <c r="AW461" s="686" t="s">
        <v>2050</v>
      </c>
      <c r="AX461" s="686" t="s">
        <v>2320</v>
      </c>
      <c r="AY461" s="819">
        <v>40358</v>
      </c>
      <c r="AZ461" s="721" t="s">
        <v>22</v>
      </c>
      <c r="BA461" s="721" t="s">
        <v>22</v>
      </c>
      <c r="BB461" s="625" t="s">
        <v>26</v>
      </c>
      <c r="BC461" s="626" t="s">
        <v>22</v>
      </c>
      <c r="BD461" s="633" t="s">
        <v>22</v>
      </c>
      <c r="BE461" s="625" t="s">
        <v>22</v>
      </c>
      <c r="BF461" s="626" t="s">
        <v>22</v>
      </c>
      <c r="BG461" s="633" t="s">
        <v>45</v>
      </c>
      <c r="BH461" s="905" t="s">
        <v>4561</v>
      </c>
      <c r="BI461" s="903" t="s">
        <v>10489</v>
      </c>
      <c r="BJ461" s="905" t="s">
        <v>4518</v>
      </c>
      <c r="BK461" s="903" t="s">
        <v>10475</v>
      </c>
      <c r="BL461" s="905" t="s">
        <v>13072</v>
      </c>
      <c r="BM461" s="903" t="s">
        <v>4508</v>
      </c>
      <c r="BN461" s="905" t="s">
        <v>4549</v>
      </c>
      <c r="BO461" s="903" t="s">
        <v>10481</v>
      </c>
      <c r="BP461" s="905" t="s">
        <v>4505</v>
      </c>
      <c r="BQ461" s="903" t="s">
        <v>10474</v>
      </c>
      <c r="BR461" s="909">
        <v>78</v>
      </c>
      <c r="BS461" s="903" t="s">
        <v>4511</v>
      </c>
      <c r="BT461" s="909">
        <v>26</v>
      </c>
      <c r="BU461" s="903" t="s">
        <v>4517</v>
      </c>
      <c r="BV461" s="909">
        <v>66</v>
      </c>
      <c r="BW461" s="903" t="s">
        <v>4532</v>
      </c>
      <c r="BX461" s="909">
        <v>70</v>
      </c>
      <c r="BY461" s="903" t="s">
        <v>4609</v>
      </c>
      <c r="BZ461" s="909">
        <v>49</v>
      </c>
      <c r="CA461" s="903" t="s">
        <v>4607</v>
      </c>
      <c r="CB461" s="340">
        <v>100</v>
      </c>
      <c r="CC461" s="249">
        <f>IF(ISBLANK(AL461),0,1)</f>
        <v>1</v>
      </c>
      <c r="CD461" s="414">
        <f>IF(ISBLANK(AM461),0,1)</f>
        <v>0</v>
      </c>
      <c r="CE461" s="414">
        <f>IF(ISBLANK(AN461),0,1)</f>
        <v>0</v>
      </c>
      <c r="CF461" s="414">
        <f>IF(ISBLANK(AO461),0,1)</f>
        <v>0</v>
      </c>
      <c r="CG461" s="414">
        <f>IF(ISBLANK(AP461),0,1)</f>
        <v>0</v>
      </c>
      <c r="CH461" s="436">
        <f>IF(ISBLANK(AQ461),0,1)</f>
        <v>0</v>
      </c>
      <c r="CI461" s="435">
        <f>IF($W461="Dropped","-",DAYS360(X461,Y461,TRUE)/360)</f>
        <v>1.2611111111111111</v>
      </c>
      <c r="CJ461" s="416">
        <f>IF(OR($W461="Pipeline",$W461="Dropped"),"-",IF(OR($AA461="-",$AA461="n/a"),"-",DAYS360(Y461,AA461,TRUE)/360))</f>
        <v>0.77222222222222225</v>
      </c>
      <c r="CK461" s="416">
        <f>IF(OR($W461="Pipeline",$W461="Dropped"),"-",IF($AC461="-","-",IF(OR($AA461="-",$AA461="n/a"),DAYS360(Y461,AC461,TRUE)/360,DAYS360(AA461,AC461,TRUE)/360)))</f>
        <v>4.9333333333333336</v>
      </c>
      <c r="CL461" s="416">
        <f>IF(OR($W461="Pipeline",$W461="Dropped"),"-",IF($AC461="-","-",DAYS360(X461,AC461,TRUE)/360))</f>
        <v>6.9666666666666668</v>
      </c>
      <c r="CM461" s="437">
        <f>IF(OR($W461="Pipeline",$W461="Dropped"),"-",IF($AC461="-","-",DAYS360(AB461,AC461,TRUE)/360))</f>
        <v>0</v>
      </c>
      <c r="CN461" s="344">
        <f>IF(W461="Closed",IF(AC461="-","-",YEAR(AC461)),"-")</f>
        <v>2010</v>
      </c>
      <c r="CO461" s="344" t="str">
        <f>IF(W461="Closed",IF(OR(BE461="S",BE461="MS",BE461="HS"),"S",IF(OR(BE461="U",BE461="MU",BE461="HU"),"U",IF(OR(BE461="NA",BE461="NR",BE461="NV",BE461="?",BE461="#"),"NR","-"))),"-")</f>
        <v>S</v>
      </c>
      <c r="CP461" s="249">
        <v>26</v>
      </c>
      <c r="CQ461" s="414">
        <v>2</v>
      </c>
      <c r="CR461" s="414">
        <v>0</v>
      </c>
      <c r="CS461" s="414">
        <v>6</v>
      </c>
      <c r="CT461" s="414">
        <v>0</v>
      </c>
      <c r="CU461" s="436">
        <v>0</v>
      </c>
      <c r="CV461" s="432" t="str">
        <f>IF(OR(DC461="-",DC461="",DC461="n/a"),"-",HYPERLINK(DC461,"PAD"))</f>
        <v>PAD</v>
      </c>
      <c r="CW461" s="417" t="str">
        <f>IF(OR(DD461="-",DD461="",DD461="n/a"),"-",HYPERLINK(DD461,"ICR"))</f>
        <v>ICR</v>
      </c>
      <c r="CX461" s="438" t="str">
        <f>IF(OR(DE461="-",DE461="",DE461="n/a"),"-",HYPERLINK(DE461,"IEG"))</f>
        <v>IEG</v>
      </c>
      <c r="CY461" s="687" t="str">
        <f>IF(OR(DF461="-",DF461="",DF461="n/a"),"-",HYPERLINK(DF461,"PPAR"))</f>
        <v>-</v>
      </c>
      <c r="CZ461" s="665" t="str">
        <f>IF(OR(DG461="-",DG461="",DG461="n/a"),"-",HYPERLINK(DG461,"PCR"))</f>
        <v>-</v>
      </c>
      <c r="DA461" s="665" t="str">
        <f>IF(OR(DH461="-",DH461="",DH461="n/a"),"-",HYPERLINK(DH461,"PP"))</f>
        <v>-</v>
      </c>
      <c r="DB461" s="688" t="str">
        <f>IF(OR(DI461="-",DI461="",DI461="n/a"),"-",HYPERLINK(DI461,"TA"))</f>
        <v>-</v>
      </c>
      <c r="DC461" s="897" t="s">
        <v>11851</v>
      </c>
      <c r="DD461" s="897" t="s">
        <v>11852</v>
      </c>
      <c r="DE461" s="897" t="s">
        <v>11853</v>
      </c>
      <c r="DF461" s="897" t="s">
        <v>33</v>
      </c>
      <c r="DG461" s="897" t="s">
        <v>33</v>
      </c>
      <c r="DH461" s="897" t="s">
        <v>33</v>
      </c>
      <c r="DI461" s="897" t="s">
        <v>33</v>
      </c>
      <c r="DJ461" s="734"/>
      <c r="DK461" s="358"/>
      <c r="DL461" s="358"/>
      <c r="DM461" s="440"/>
      <c r="DN461" s="440"/>
      <c r="DO461" s="440"/>
      <c r="DP461" s="440"/>
      <c r="DQ461" s="440"/>
      <c r="DR461" s="440"/>
      <c r="DS461" s="440"/>
      <c r="DT461" s="440"/>
      <c r="DU461" s="440"/>
      <c r="DV461" s="440"/>
      <c r="DW461" s="440"/>
      <c r="DX461" s="440"/>
      <c r="DY461" s="440"/>
      <c r="DZ461" s="440"/>
      <c r="EA461" s="440"/>
      <c r="EB461" s="440"/>
      <c r="EC461" s="440"/>
      <c r="ED461" s="440"/>
      <c r="EE461" s="440"/>
      <c r="EF461" s="440"/>
      <c r="EG461" s="440"/>
      <c r="EH461" s="440"/>
      <c r="EI461" s="440"/>
      <c r="EJ461" s="440"/>
      <c r="EK461" s="440"/>
      <c r="EL461" s="440"/>
      <c r="EM461" s="440"/>
    </row>
    <row r="462" spans="1:143" s="33" customFormat="1" ht="14.1" customHeight="1" x14ac:dyDescent="0.25">
      <c r="A462" s="702">
        <f>ROW()-1</f>
        <v>461</v>
      </c>
      <c r="B462" s="710" t="s">
        <v>5147</v>
      </c>
      <c r="C462" s="711" t="str">
        <f>HYPERLINK(E462,"OP")</f>
        <v>OP</v>
      </c>
      <c r="D462" s="711" t="str">
        <f>HYPERLINK(F462,"Prj")</f>
        <v>Prj</v>
      </c>
      <c r="E462" s="704" t="s">
        <v>7282</v>
      </c>
      <c r="F462" s="415" t="s">
        <v>5920</v>
      </c>
      <c r="G462" s="414" t="s">
        <v>33</v>
      </c>
      <c r="H462" s="414" t="s">
        <v>33</v>
      </c>
      <c r="I462" s="694" t="s">
        <v>33</v>
      </c>
      <c r="J462" s="697" t="s">
        <v>5148</v>
      </c>
      <c r="K462" s="727" t="s">
        <v>33</v>
      </c>
      <c r="L462" s="736" t="s">
        <v>16</v>
      </c>
      <c r="M462" s="697" t="s">
        <v>17</v>
      </c>
      <c r="N462" s="736" t="s">
        <v>18</v>
      </c>
      <c r="O462" s="736" t="s">
        <v>54</v>
      </c>
      <c r="P462" s="1080" t="s">
        <v>1419</v>
      </c>
      <c r="Q462" s="1074" t="s">
        <v>33</v>
      </c>
      <c r="R462" s="698" t="s">
        <v>33</v>
      </c>
      <c r="S462" s="1041" t="s">
        <v>33</v>
      </c>
      <c r="T462" s="908" t="s">
        <v>5149</v>
      </c>
      <c r="U462" s="905" t="s">
        <v>578</v>
      </c>
      <c r="V462" s="905" t="s">
        <v>612</v>
      </c>
      <c r="W462" s="1068" t="s">
        <v>1773</v>
      </c>
      <c r="X462" s="1064">
        <v>37651</v>
      </c>
      <c r="Y462" s="1066">
        <v>38433</v>
      </c>
      <c r="Z462" s="1046">
        <v>2005</v>
      </c>
      <c r="AA462" s="1064">
        <v>38589</v>
      </c>
      <c r="AB462" s="1065">
        <v>40602</v>
      </c>
      <c r="AC462" s="1066">
        <v>40786</v>
      </c>
      <c r="AD462" s="1049">
        <v>0</v>
      </c>
      <c r="AE462" s="746">
        <v>7</v>
      </c>
      <c r="AF462" s="744">
        <v>0</v>
      </c>
      <c r="AG462" s="690">
        <v>7</v>
      </c>
      <c r="AH462" s="747">
        <v>1.5</v>
      </c>
      <c r="AI462" s="744">
        <v>0</v>
      </c>
      <c r="AJ462" s="1101">
        <v>6.4760582700000002</v>
      </c>
      <c r="AK462" s="1102">
        <v>6.5916543699999997</v>
      </c>
      <c r="AL462" s="1085"/>
      <c r="AM462" s="632" t="s">
        <v>740</v>
      </c>
      <c r="AN462" s="632"/>
      <c r="AO462" s="632"/>
      <c r="AP462" s="632"/>
      <c r="AQ462" s="757"/>
      <c r="AR462" s="783" t="s">
        <v>5776</v>
      </c>
      <c r="AS462" s="784">
        <f>AT462+AU462</f>
        <v>2.2999999999999998</v>
      </c>
      <c r="AT462" s="784">
        <v>2.2999999999999998</v>
      </c>
      <c r="AU462" s="785">
        <v>0</v>
      </c>
      <c r="AV462" s="806" t="s">
        <v>5777</v>
      </c>
      <c r="AW462" s="697" t="s">
        <v>5150</v>
      </c>
      <c r="AX462" s="697" t="s">
        <v>4879</v>
      </c>
      <c r="AY462" s="823">
        <v>40635</v>
      </c>
      <c r="AZ462" s="736" t="s">
        <v>22</v>
      </c>
      <c r="BA462" s="736" t="s">
        <v>22</v>
      </c>
      <c r="BB462" s="840" t="s">
        <v>22</v>
      </c>
      <c r="BC462" s="841" t="s">
        <v>22</v>
      </c>
      <c r="BD462" s="842" t="s">
        <v>22</v>
      </c>
      <c r="BE462" s="840" t="s">
        <v>45</v>
      </c>
      <c r="BF462" s="841" t="s">
        <v>45</v>
      </c>
      <c r="BG462" s="842" t="s">
        <v>22</v>
      </c>
      <c r="BH462" s="905" t="s">
        <v>4485</v>
      </c>
      <c r="BI462" s="903" t="s">
        <v>10472</v>
      </c>
      <c r="BJ462" s="905" t="s">
        <v>4525</v>
      </c>
      <c r="BK462" s="903" t="s">
        <v>10476</v>
      </c>
      <c r="BL462" s="905" t="s">
        <v>0</v>
      </c>
      <c r="BM462" s="903" t="s">
        <v>0</v>
      </c>
      <c r="BN462" s="905" t="s">
        <v>0</v>
      </c>
      <c r="BO462" s="903" t="s">
        <v>0</v>
      </c>
      <c r="BP462" s="905" t="s">
        <v>0</v>
      </c>
      <c r="BQ462" s="903" t="s">
        <v>0</v>
      </c>
      <c r="BR462" s="909">
        <v>25</v>
      </c>
      <c r="BS462" s="903" t="s">
        <v>4489</v>
      </c>
      <c r="BT462" s="909">
        <v>26</v>
      </c>
      <c r="BU462" s="903" t="s">
        <v>4517</v>
      </c>
      <c r="BV462" s="909">
        <v>27</v>
      </c>
      <c r="BW462" s="903" t="s">
        <v>4490</v>
      </c>
      <c r="BX462" s="909">
        <v>67</v>
      </c>
      <c r="BY462" s="903" t="s">
        <v>4577</v>
      </c>
      <c r="BZ462" s="905" t="s">
        <v>0</v>
      </c>
      <c r="CA462" s="903" t="s">
        <v>4492</v>
      </c>
      <c r="CB462" s="340">
        <v>10</v>
      </c>
      <c r="CC462" s="249">
        <f>IF(ISBLANK(AL462),0,1)</f>
        <v>0</v>
      </c>
      <c r="CD462" s="414">
        <f>IF(ISBLANK(AM462),0,1)</f>
        <v>1</v>
      </c>
      <c r="CE462" s="414">
        <f>IF(ISBLANK(AN462),0,1)</f>
        <v>0</v>
      </c>
      <c r="CF462" s="414">
        <f>IF(ISBLANK(AO462),0,1)</f>
        <v>0</v>
      </c>
      <c r="CG462" s="414">
        <f>IF(ISBLANK(AP462),0,1)</f>
        <v>0</v>
      </c>
      <c r="CH462" s="436">
        <f>IF(ISBLANK(AQ462),0,1)</f>
        <v>0</v>
      </c>
      <c r="CI462" s="435">
        <f>IF($W462="Dropped","-",DAYS360(X462,Y462,TRUE)/360)</f>
        <v>2.1444444444444444</v>
      </c>
      <c r="CJ462" s="416">
        <f>IF(OR($W462="Pipeline",$W462="Dropped"),"-",IF(OR($AA462="-",$AA462="n/a"),"-",DAYS360(Y462,AA462,TRUE)/360))</f>
        <v>0.42499999999999999</v>
      </c>
      <c r="CK462" s="416">
        <f>IF(OR($W462="Pipeline",$W462="Dropped"),"-",IF($AC462="-","-",IF(OR($AA462="-",$AA462="n/a"),DAYS360(Y462,AC462,TRUE)/360,DAYS360(AA462,AC462,TRUE)/360)))</f>
        <v>6.0138888888888893</v>
      </c>
      <c r="CL462" s="416">
        <f>IF(OR($W462="Pipeline",$W462="Dropped"),"-",IF($AC462="-","-",DAYS360(X462,AC462,TRUE)/360))</f>
        <v>8.5833333333333339</v>
      </c>
      <c r="CM462" s="437">
        <f>IF(OR($W462="Pipeline",$W462="Dropped"),"-",IF($AC462="-","-",DAYS360(AB462,AC462,TRUE)/360))</f>
        <v>0.50555555555555554</v>
      </c>
      <c r="CN462" s="344">
        <f>IF(W462="Closed",IF(AC462="-","-",YEAR(AC462)),"-")</f>
        <v>2011</v>
      </c>
      <c r="CO462" s="344" t="str">
        <f>IF(W462="Closed",IF(OR(BE462="S",BE462="MS",BE462="HS"),"S",IF(OR(BE462="U",BE462="MU",BE462="HU"),"U",IF(OR(BE462="NA",BE462="NR",BE462="NV",BE462="?",BE462="#"),"NR","-"))),"-")</f>
        <v>U</v>
      </c>
      <c r="CP462" s="249">
        <v>1</v>
      </c>
      <c r="CQ462" s="414">
        <v>8</v>
      </c>
      <c r="CR462" s="414">
        <v>0</v>
      </c>
      <c r="CS462" s="414">
        <v>1</v>
      </c>
      <c r="CT462" s="414">
        <v>0</v>
      </c>
      <c r="CU462" s="436">
        <v>0</v>
      </c>
      <c r="CV462" s="432" t="str">
        <f>IF(OR(DC462="-",DC462="",DC462="n/a"),"-",HYPERLINK(DC462,"PAD"))</f>
        <v>PAD</v>
      </c>
      <c r="CW462" s="417" t="str">
        <f>IF(OR(DD462="-",DD462="",DD462="n/a"),"-",HYPERLINK(DD462,"ICR"))</f>
        <v>ICR</v>
      </c>
      <c r="CX462" s="438" t="str">
        <f>IF(OR(DE462="-",DE462="",DE462="n/a"),"-",HYPERLINK(DE462,"IEG"))</f>
        <v>IEG</v>
      </c>
      <c r="CY462" s="687" t="str">
        <f>IF(OR(DF462="-",DF462="",DF462="n/a"),"-",HYPERLINK(DF462,"PPAR"))</f>
        <v>-</v>
      </c>
      <c r="CZ462" s="665" t="str">
        <f>IF(OR(DG462="-",DG462="",DG462="n/a"),"-",HYPERLINK(DG462,"PCR"))</f>
        <v>-</v>
      </c>
      <c r="DA462" s="665" t="str">
        <f>IF(OR(DH462="-",DH462="",DH462="n/a"),"-",HYPERLINK(DH462,"PP"))</f>
        <v>PP</v>
      </c>
      <c r="DB462" s="688" t="str">
        <f>IF(OR(DI462="-",DI462="",DI462="n/a"),"-",HYPERLINK(DI462,"TA"))</f>
        <v>-</v>
      </c>
      <c r="DC462" s="897" t="s">
        <v>11854</v>
      </c>
      <c r="DD462" s="897" t="s">
        <v>11855</v>
      </c>
      <c r="DE462" s="897" t="s">
        <v>11856</v>
      </c>
      <c r="DF462" s="897" t="s">
        <v>33</v>
      </c>
      <c r="DG462" s="897" t="s">
        <v>33</v>
      </c>
      <c r="DH462" s="897" t="s">
        <v>11857</v>
      </c>
      <c r="DI462" s="897" t="s">
        <v>33</v>
      </c>
      <c r="DJ462" s="734"/>
      <c r="DK462" s="358"/>
      <c r="DL462" s="358"/>
      <c r="DM462" s="440"/>
      <c r="DN462" s="440"/>
      <c r="DO462" s="440"/>
      <c r="DP462" s="440"/>
      <c r="DQ462" s="440"/>
      <c r="DR462" s="440"/>
      <c r="DS462" s="440"/>
      <c r="DT462" s="440"/>
      <c r="DU462" s="440"/>
      <c r="DV462" s="440"/>
      <c r="DW462" s="440"/>
      <c r="DX462" s="440"/>
      <c r="DY462" s="440"/>
      <c r="DZ462" s="440"/>
      <c r="EA462" s="440"/>
      <c r="EB462" s="440"/>
      <c r="EC462" s="440"/>
      <c r="ED462" s="440"/>
      <c r="EE462" s="440"/>
      <c r="EF462" s="440"/>
      <c r="EG462" s="440"/>
      <c r="EH462" s="440"/>
      <c r="EI462" s="440"/>
      <c r="EJ462" s="440"/>
      <c r="EK462" s="440"/>
      <c r="EL462" s="440"/>
      <c r="EM462" s="440"/>
    </row>
    <row r="463" spans="1:143" s="33" customFormat="1" ht="14.1" customHeight="1" x14ac:dyDescent="0.25">
      <c r="A463" s="702">
        <f>ROW()-1</f>
        <v>462</v>
      </c>
      <c r="B463" s="710" t="s">
        <v>494</v>
      </c>
      <c r="C463" s="711" t="str">
        <f>HYPERLINK(E463,"OP")</f>
        <v>OP</v>
      </c>
      <c r="D463" s="711" t="str">
        <f>HYPERLINK(F463,"Prj")</f>
        <v>Prj</v>
      </c>
      <c r="E463" s="704" t="s">
        <v>6410</v>
      </c>
      <c r="F463" s="415" t="s">
        <v>6411</v>
      </c>
      <c r="G463" s="414" t="s">
        <v>33</v>
      </c>
      <c r="H463" s="414" t="s">
        <v>33</v>
      </c>
      <c r="I463" s="694" t="s">
        <v>33</v>
      </c>
      <c r="J463" s="686" t="s">
        <v>561</v>
      </c>
      <c r="K463" s="199" t="s">
        <v>33</v>
      </c>
      <c r="L463" s="693" t="s">
        <v>16</v>
      </c>
      <c r="M463" s="734" t="s">
        <v>103</v>
      </c>
      <c r="N463" s="693" t="s">
        <v>18</v>
      </c>
      <c r="O463" s="693" t="s">
        <v>54</v>
      </c>
      <c r="P463" s="1080" t="s">
        <v>1419</v>
      </c>
      <c r="Q463" s="1074" t="s">
        <v>33</v>
      </c>
      <c r="R463" s="698" t="s">
        <v>33</v>
      </c>
      <c r="S463" s="1041" t="s">
        <v>33</v>
      </c>
      <c r="T463" s="908" t="s">
        <v>3589</v>
      </c>
      <c r="U463" s="905" t="s">
        <v>586</v>
      </c>
      <c r="V463" s="905" t="s">
        <v>612</v>
      </c>
      <c r="W463" s="1068" t="s">
        <v>1773</v>
      </c>
      <c r="X463" s="1064">
        <v>37858</v>
      </c>
      <c r="Y463" s="1066">
        <v>38118</v>
      </c>
      <c r="Z463" s="1046">
        <v>2004</v>
      </c>
      <c r="AA463" s="1064">
        <v>38174</v>
      </c>
      <c r="AB463" s="1065">
        <v>39629</v>
      </c>
      <c r="AC463" s="1066">
        <v>39903</v>
      </c>
      <c r="AD463" s="638">
        <v>0</v>
      </c>
      <c r="AE463" s="639">
        <v>25.12</v>
      </c>
      <c r="AF463" s="744">
        <v>0</v>
      </c>
      <c r="AG463" s="690">
        <v>25.12</v>
      </c>
      <c r="AH463" s="747">
        <v>3.07</v>
      </c>
      <c r="AI463" s="744">
        <v>0</v>
      </c>
      <c r="AJ463" s="1099">
        <v>25.12</v>
      </c>
      <c r="AK463" s="1100">
        <v>24.147512649999999</v>
      </c>
      <c r="AL463" s="646"/>
      <c r="AM463" s="647" t="s">
        <v>2910</v>
      </c>
      <c r="AN463" s="647"/>
      <c r="AO463" s="647"/>
      <c r="AP463" s="647"/>
      <c r="AQ463" s="648"/>
      <c r="AR463" s="779" t="s">
        <v>2650</v>
      </c>
      <c r="AS463" s="781">
        <f>AT463+AU463</f>
        <v>6.2</v>
      </c>
      <c r="AT463" s="781">
        <v>0</v>
      </c>
      <c r="AU463" s="650">
        <v>6.2</v>
      </c>
      <c r="AV463" s="686" t="s">
        <v>2928</v>
      </c>
      <c r="AW463" s="686" t="s">
        <v>1956</v>
      </c>
      <c r="AX463" s="686" t="s">
        <v>2122</v>
      </c>
      <c r="AY463" s="820">
        <v>40784</v>
      </c>
      <c r="AZ463" s="721" t="s">
        <v>26</v>
      </c>
      <c r="BA463" s="721" t="s">
        <v>26</v>
      </c>
      <c r="BB463" s="625" t="s">
        <v>26</v>
      </c>
      <c r="BC463" s="626" t="s">
        <v>26</v>
      </c>
      <c r="BD463" s="633" t="s">
        <v>22</v>
      </c>
      <c r="BE463" s="625" t="s">
        <v>22</v>
      </c>
      <c r="BF463" s="626" t="s">
        <v>22</v>
      </c>
      <c r="BG463" s="633" t="s">
        <v>22</v>
      </c>
      <c r="BH463" s="905" t="s">
        <v>4525</v>
      </c>
      <c r="BI463" s="903" t="s">
        <v>10476</v>
      </c>
      <c r="BJ463" s="905" t="s">
        <v>4485</v>
      </c>
      <c r="BK463" s="903" t="s">
        <v>10472</v>
      </c>
      <c r="BL463" s="905" t="s">
        <v>0</v>
      </c>
      <c r="BM463" s="903" t="s">
        <v>0</v>
      </c>
      <c r="BN463" s="905" t="s">
        <v>0</v>
      </c>
      <c r="BO463" s="903" t="s">
        <v>0</v>
      </c>
      <c r="BP463" s="905" t="s">
        <v>0</v>
      </c>
      <c r="BQ463" s="903" t="s">
        <v>0</v>
      </c>
      <c r="BR463" s="909">
        <v>26</v>
      </c>
      <c r="BS463" s="903" t="s">
        <v>4517</v>
      </c>
      <c r="BT463" s="909">
        <v>27</v>
      </c>
      <c r="BU463" s="903" t="s">
        <v>4490</v>
      </c>
      <c r="BV463" s="909">
        <v>73</v>
      </c>
      <c r="BW463" s="903" t="s">
        <v>4534</v>
      </c>
      <c r="BX463" s="909">
        <v>57</v>
      </c>
      <c r="BY463" s="903" t="s">
        <v>4527</v>
      </c>
      <c r="BZ463" s="909">
        <v>58</v>
      </c>
      <c r="CA463" s="903" t="s">
        <v>4558</v>
      </c>
      <c r="CB463" s="340">
        <v>50</v>
      </c>
      <c r="CC463" s="249">
        <f>IF(ISBLANK(AL463),0,1)</f>
        <v>0</v>
      </c>
      <c r="CD463" s="414">
        <f>IF(ISBLANK(AM463),0,1)</f>
        <v>1</v>
      </c>
      <c r="CE463" s="414">
        <f>IF(ISBLANK(AN463),0,1)</f>
        <v>0</v>
      </c>
      <c r="CF463" s="414">
        <f>IF(ISBLANK(AO463),0,1)</f>
        <v>0</v>
      </c>
      <c r="CG463" s="414">
        <f>IF(ISBLANK(AP463),0,1)</f>
        <v>0</v>
      </c>
      <c r="CH463" s="436">
        <f>IF(ISBLANK(AQ463),0,1)</f>
        <v>0</v>
      </c>
      <c r="CI463" s="435">
        <f>IF($W463="Dropped","-",DAYS360(X463,Y463,TRUE)/360)</f>
        <v>0.71111111111111114</v>
      </c>
      <c r="CJ463" s="416">
        <f>IF(OR($W463="Pipeline",$W463="Dropped"),"-",IF(OR($AA463="-",$AA463="n/a"),"-",DAYS360(Y463,AA463,TRUE)/360))</f>
        <v>0.15277777777777779</v>
      </c>
      <c r="CK463" s="416">
        <f>IF(OR($W463="Pipeline",$W463="Dropped"),"-",IF($AC463="-","-",IF(OR($AA463="-",$AA463="n/a"),DAYS360(Y463,AC463,TRUE)/360,DAYS360(AA463,AC463,TRUE)/360)))</f>
        <v>4.7333333333333334</v>
      </c>
      <c r="CL463" s="416">
        <f>IF(OR($W463="Pipeline",$W463="Dropped"),"-",IF($AC463="-","-",DAYS360(X463,AC463,TRUE)/360))</f>
        <v>5.5972222222222223</v>
      </c>
      <c r="CM463" s="437">
        <f>IF(OR($W463="Pipeline",$W463="Dropped"),"-",IF($AC463="-","-",DAYS360(AB463,AC463,TRUE)/360))</f>
        <v>0.75</v>
      </c>
      <c r="CN463" s="344">
        <f>IF(W463="Closed",IF(AC463="-","-",YEAR(AC463)),"-")</f>
        <v>2009</v>
      </c>
      <c r="CO463" s="344" t="str">
        <f>IF(W463="Closed",IF(OR(BE463="S",BE463="MS",BE463="HS"),"S",IF(OR(BE463="U",BE463="MU",BE463="HU"),"U",IF(OR(BE463="NA",BE463="NR",BE463="NV",BE463="?",BE463="#"),"NR","-"))),"-")</f>
        <v>S</v>
      </c>
      <c r="CP463" s="249">
        <v>4</v>
      </c>
      <c r="CQ463" s="414">
        <v>11</v>
      </c>
      <c r="CR463" s="414">
        <v>3</v>
      </c>
      <c r="CS463" s="414">
        <v>1</v>
      </c>
      <c r="CT463" s="414">
        <v>0</v>
      </c>
      <c r="CU463" s="436">
        <v>0</v>
      </c>
      <c r="CV463" s="432" t="str">
        <f>IF(OR(DC463="-",DC463="",DC463="n/a"),"-",HYPERLINK(DC463,"PAD"))</f>
        <v>PAD</v>
      </c>
      <c r="CW463" s="417" t="str">
        <f>IF(OR(DD463="-",DD463="",DD463="n/a"),"-",HYPERLINK(DD463,"ICR"))</f>
        <v>ICR</v>
      </c>
      <c r="CX463" s="438" t="str">
        <f>IF(OR(DE463="-",DE463="",DE463="n/a"),"-",HYPERLINK(DE463,"IEG"))</f>
        <v>IEG</v>
      </c>
      <c r="CY463" s="687" t="str">
        <f>IF(OR(DF463="-",DF463="",DF463="n/a"),"-",HYPERLINK(DF463,"PPAR"))</f>
        <v>-</v>
      </c>
      <c r="CZ463" s="665" t="str">
        <f>IF(OR(DG463="-",DG463="",DG463="n/a"),"-",HYPERLINK(DG463,"PCR"))</f>
        <v>-</v>
      </c>
      <c r="DA463" s="665" t="str">
        <f>IF(OR(DH463="-",DH463="",DH463="n/a"),"-",HYPERLINK(DH463,"PP"))</f>
        <v>PP</v>
      </c>
      <c r="DB463" s="688" t="str">
        <f>IF(OR(DI463="-",DI463="",DI463="n/a"),"-",HYPERLINK(DI463,"TA"))</f>
        <v>-</v>
      </c>
      <c r="DC463" s="897" t="s">
        <v>11858</v>
      </c>
      <c r="DD463" s="897" t="s">
        <v>11859</v>
      </c>
      <c r="DE463" s="897" t="s">
        <v>11860</v>
      </c>
      <c r="DF463" s="897" t="s">
        <v>33</v>
      </c>
      <c r="DG463" s="897" t="s">
        <v>33</v>
      </c>
      <c r="DH463" s="897" t="s">
        <v>13933</v>
      </c>
      <c r="DI463" s="897" t="s">
        <v>33</v>
      </c>
      <c r="DJ463" s="734"/>
      <c r="DK463" s="358"/>
      <c r="DL463" s="358"/>
      <c r="DM463" s="440"/>
      <c r="DN463" s="440"/>
      <c r="DO463" s="440"/>
      <c r="DP463" s="440"/>
      <c r="DQ463" s="440"/>
      <c r="DR463" s="440"/>
      <c r="DS463" s="440"/>
      <c r="DT463" s="440"/>
      <c r="DU463" s="440"/>
      <c r="DV463" s="440"/>
      <c r="DW463" s="440"/>
      <c r="DX463" s="440"/>
      <c r="DY463" s="440"/>
      <c r="DZ463" s="440"/>
      <c r="EA463" s="440"/>
      <c r="EB463" s="440"/>
      <c r="EC463" s="440"/>
      <c r="ED463" s="440"/>
      <c r="EE463" s="440"/>
      <c r="EF463" s="440"/>
      <c r="EG463" s="440"/>
      <c r="EH463" s="440"/>
      <c r="EI463" s="440"/>
      <c r="EJ463" s="440"/>
      <c r="EK463" s="440"/>
      <c r="EL463" s="440"/>
      <c r="EM463" s="440"/>
    </row>
    <row r="464" spans="1:143" s="33" customFormat="1" ht="14.1" customHeight="1" x14ac:dyDescent="0.25">
      <c r="A464" s="703">
        <f>ROW()-1</f>
        <v>463</v>
      </c>
      <c r="B464" s="710" t="s">
        <v>302</v>
      </c>
      <c r="C464" s="711" t="str">
        <f>HYPERLINK(E464,"OP")</f>
        <v>OP</v>
      </c>
      <c r="D464" s="711" t="str">
        <f>HYPERLINK(F464,"Prj")</f>
        <v>Prj</v>
      </c>
      <c r="E464" s="704" t="s">
        <v>6412</v>
      </c>
      <c r="F464" s="415" t="s">
        <v>6413</v>
      </c>
      <c r="G464" s="414" t="s">
        <v>33</v>
      </c>
      <c r="H464" s="414" t="s">
        <v>33</v>
      </c>
      <c r="I464" s="694" t="s">
        <v>33</v>
      </c>
      <c r="J464" s="686" t="s">
        <v>303</v>
      </c>
      <c r="K464" s="199" t="s">
        <v>33</v>
      </c>
      <c r="L464" s="693" t="s">
        <v>16</v>
      </c>
      <c r="M464" s="734" t="s">
        <v>304</v>
      </c>
      <c r="N464" s="693" t="s">
        <v>18</v>
      </c>
      <c r="O464" s="693" t="s">
        <v>30</v>
      </c>
      <c r="P464" s="1080" t="s">
        <v>1419</v>
      </c>
      <c r="Q464" s="1074" t="s">
        <v>33</v>
      </c>
      <c r="R464" s="698" t="s">
        <v>33</v>
      </c>
      <c r="S464" s="1041" t="s">
        <v>33</v>
      </c>
      <c r="T464" s="908" t="s">
        <v>3521</v>
      </c>
      <c r="U464" s="905" t="s">
        <v>579</v>
      </c>
      <c r="V464" s="905" t="s">
        <v>612</v>
      </c>
      <c r="W464" s="1068" t="s">
        <v>1773</v>
      </c>
      <c r="X464" s="1064">
        <v>37637</v>
      </c>
      <c r="Y464" s="1066">
        <v>38015</v>
      </c>
      <c r="Z464" s="1046">
        <v>2004</v>
      </c>
      <c r="AA464" s="1064">
        <v>38106</v>
      </c>
      <c r="AB464" s="1065">
        <v>40025</v>
      </c>
      <c r="AC464" s="1066">
        <v>41121</v>
      </c>
      <c r="AD464" s="638">
        <v>0</v>
      </c>
      <c r="AE464" s="639">
        <v>26</v>
      </c>
      <c r="AF464" s="744">
        <v>0</v>
      </c>
      <c r="AG464" s="690">
        <v>26</v>
      </c>
      <c r="AH464" s="747">
        <v>1.53</v>
      </c>
      <c r="AI464" s="744">
        <v>0</v>
      </c>
      <c r="AJ464" s="1099">
        <v>25.12107292</v>
      </c>
      <c r="AK464" s="1100">
        <v>26.922267290000001</v>
      </c>
      <c r="AL464" s="646" t="s">
        <v>2628</v>
      </c>
      <c r="AM464" s="647" t="s">
        <v>2757</v>
      </c>
      <c r="AN464" s="647"/>
      <c r="AO464" s="647"/>
      <c r="AP464" s="647"/>
      <c r="AQ464" s="761" t="s">
        <v>428</v>
      </c>
      <c r="AR464" s="779" t="s">
        <v>2651</v>
      </c>
      <c r="AS464" s="781">
        <f>AT464+AU464</f>
        <v>20.100000000000001</v>
      </c>
      <c r="AT464" s="649">
        <v>2.1</v>
      </c>
      <c r="AU464" s="650">
        <v>18</v>
      </c>
      <c r="AV464" s="686" t="s">
        <v>2929</v>
      </c>
      <c r="AW464" s="686" t="s">
        <v>1874</v>
      </c>
      <c r="AX464" s="686" t="s">
        <v>2152</v>
      </c>
      <c r="AY464" s="820">
        <v>40911</v>
      </c>
      <c r="AZ464" s="721" t="s">
        <v>26</v>
      </c>
      <c r="BA464" s="721" t="s">
        <v>26</v>
      </c>
      <c r="BB464" s="625" t="s">
        <v>22</v>
      </c>
      <c r="BC464" s="626" t="s">
        <v>45</v>
      </c>
      <c r="BD464" s="633" t="s">
        <v>22</v>
      </c>
      <c r="BE464" s="625" t="s">
        <v>45</v>
      </c>
      <c r="BF464" s="626" t="s">
        <v>45</v>
      </c>
      <c r="BG464" s="633" t="s">
        <v>45</v>
      </c>
      <c r="BH464" s="905" t="s">
        <v>4485</v>
      </c>
      <c r="BI464" s="903" t="s">
        <v>10472</v>
      </c>
      <c r="BJ464" s="905" t="s">
        <v>4487</v>
      </c>
      <c r="BK464" s="903" t="s">
        <v>4683</v>
      </c>
      <c r="BL464" s="905" t="s">
        <v>0</v>
      </c>
      <c r="BM464" s="903" t="s">
        <v>0</v>
      </c>
      <c r="BN464" s="905" t="s">
        <v>0</v>
      </c>
      <c r="BO464" s="903" t="s">
        <v>0</v>
      </c>
      <c r="BP464" s="905" t="s">
        <v>0</v>
      </c>
      <c r="BQ464" s="903" t="s">
        <v>0</v>
      </c>
      <c r="BR464" s="909">
        <v>58</v>
      </c>
      <c r="BS464" s="903" t="s">
        <v>4558</v>
      </c>
      <c r="BT464" s="909">
        <v>22</v>
      </c>
      <c r="BU464" s="903" t="s">
        <v>4502</v>
      </c>
      <c r="BV464" s="909">
        <v>27</v>
      </c>
      <c r="BW464" s="903" t="s">
        <v>4490</v>
      </c>
      <c r="BX464" s="909">
        <v>34</v>
      </c>
      <c r="BY464" s="903" t="s">
        <v>4491</v>
      </c>
      <c r="BZ464" s="909">
        <v>32</v>
      </c>
      <c r="CA464" s="903" t="s">
        <v>4555</v>
      </c>
      <c r="CB464" s="340">
        <v>50</v>
      </c>
      <c r="CC464" s="249">
        <f>IF(ISBLANK(AL464),0,1)</f>
        <v>1</v>
      </c>
      <c r="CD464" s="414">
        <f>IF(ISBLANK(AM464),0,1)</f>
        <v>1</v>
      </c>
      <c r="CE464" s="414">
        <f>IF(ISBLANK(AN464),0,1)</f>
        <v>0</v>
      </c>
      <c r="CF464" s="414">
        <f>IF(ISBLANK(AO464),0,1)</f>
        <v>0</v>
      </c>
      <c r="CG464" s="414">
        <f>IF(ISBLANK(AP464),0,1)</f>
        <v>0</v>
      </c>
      <c r="CH464" s="436">
        <f>IF(ISBLANK(AQ464),0,1)</f>
        <v>1</v>
      </c>
      <c r="CI464" s="435">
        <f>IF($W464="Dropped","-",DAYS360(X464,Y464,TRUE)/360)</f>
        <v>1.0361111111111112</v>
      </c>
      <c r="CJ464" s="416">
        <f>IF(OR($W464="Pipeline",$W464="Dropped"),"-",IF(OR($AA464="-",$AA464="n/a"),"-",DAYS360(Y464,AA464,TRUE)/360))</f>
        <v>0.25</v>
      </c>
      <c r="CK464" s="416">
        <f>IF(OR($W464="Pipeline",$W464="Dropped"),"-",IF($AC464="-","-",IF(OR($AA464="-",$AA464="n/a"),DAYS360(Y464,AC464,TRUE)/360,DAYS360(AA464,AC464,TRUE)/360)))</f>
        <v>8.2527777777777782</v>
      </c>
      <c r="CL464" s="416">
        <f>IF(OR($W464="Pipeline",$W464="Dropped"),"-",IF($AC464="-","-",DAYS360(X464,AC464,TRUE)/360))</f>
        <v>9.5388888888888896</v>
      </c>
      <c r="CM464" s="437">
        <f>IF(OR($W464="Pipeline",$W464="Dropped"),"-",IF($AC464="-","-",DAYS360(AB464,AC464,TRUE)/360))</f>
        <v>3</v>
      </c>
      <c r="CN464" s="344">
        <f>IF(W464="Closed",IF(AC464="-","-",YEAR(AC464)),"-")</f>
        <v>2012</v>
      </c>
      <c r="CO464" s="344" t="str">
        <f>IF(W464="Closed",IF(OR(BE464="S",BE464="MS",BE464="HS"),"S",IF(OR(BE464="U",BE464="MU",BE464="HU"),"U",IF(OR(BE464="NA",BE464="NR",BE464="NV",BE464="?",BE464="#"),"NR","-"))),"-")</f>
        <v>U</v>
      </c>
      <c r="CP464" s="249">
        <v>4</v>
      </c>
      <c r="CQ464" s="414">
        <v>17</v>
      </c>
      <c r="CR464" s="414">
        <v>3</v>
      </c>
      <c r="CS464" s="414">
        <v>0</v>
      </c>
      <c r="CT464" s="414">
        <v>0</v>
      </c>
      <c r="CU464" s="436">
        <v>0</v>
      </c>
      <c r="CV464" s="432" t="str">
        <f>IF(OR(DC464="-",DC464="",DC464="n/a"),"-",HYPERLINK(DC464,"PAD"))</f>
        <v>PAD</v>
      </c>
      <c r="CW464" s="417" t="str">
        <f>IF(OR(DD464="-",DD464="",DD464="n/a"),"-",HYPERLINK(DD464,"ICR"))</f>
        <v>ICR</v>
      </c>
      <c r="CX464" s="438" t="str">
        <f>IF(OR(DE464="-",DE464="",DE464="n/a"),"-",HYPERLINK(DE464,"IEG"))</f>
        <v>IEG</v>
      </c>
      <c r="CY464" s="687" t="str">
        <f>IF(OR(DF464="-",DF464="",DF464="n/a"),"-",HYPERLINK(DF464,"PPAR"))</f>
        <v>-</v>
      </c>
      <c r="CZ464" s="665" t="str">
        <f>IF(OR(DG464="-",DG464="",DG464="n/a"),"-",HYPERLINK(DG464,"PCR"))</f>
        <v>-</v>
      </c>
      <c r="DA464" s="665" t="str">
        <f>IF(OR(DH464="-",DH464="",DH464="n/a"),"-",HYPERLINK(DH464,"PP"))</f>
        <v>PP</v>
      </c>
      <c r="DB464" s="688" t="str">
        <f>IF(OR(DI464="-",DI464="",DI464="n/a"),"-",HYPERLINK(DI464,"TA"))</f>
        <v>-</v>
      </c>
      <c r="DC464" s="897" t="s">
        <v>11861</v>
      </c>
      <c r="DD464" s="897" t="s">
        <v>11862</v>
      </c>
      <c r="DE464" s="897" t="s">
        <v>11863</v>
      </c>
      <c r="DF464" s="897" t="s">
        <v>33</v>
      </c>
      <c r="DG464" s="897" t="s">
        <v>33</v>
      </c>
      <c r="DH464" s="897" t="s">
        <v>13934</v>
      </c>
      <c r="DI464" s="897" t="s">
        <v>33</v>
      </c>
      <c r="DJ464" s="734"/>
      <c r="DK464" s="358"/>
      <c r="DL464" s="358"/>
      <c r="DM464" s="440"/>
      <c r="DN464" s="440"/>
      <c r="DO464" s="440"/>
      <c r="DP464" s="440"/>
      <c r="DQ464" s="440"/>
      <c r="DR464" s="440"/>
      <c r="DS464" s="440"/>
      <c r="DT464" s="440"/>
      <c r="DU464" s="440"/>
      <c r="DV464" s="440"/>
      <c r="DW464" s="440"/>
      <c r="DX464" s="440"/>
      <c r="DY464" s="440"/>
      <c r="DZ464" s="440"/>
      <c r="EA464" s="440"/>
      <c r="EB464" s="440"/>
      <c r="EC464" s="440"/>
      <c r="ED464" s="440"/>
      <c r="EE464" s="440"/>
      <c r="EF464" s="440"/>
      <c r="EG464" s="440"/>
      <c r="EH464" s="440"/>
      <c r="EI464" s="440"/>
      <c r="EJ464" s="440"/>
      <c r="EK464" s="440"/>
      <c r="EL464" s="440"/>
      <c r="EM464" s="440"/>
    </row>
    <row r="465" spans="1:143" s="33" customFormat="1" ht="14.1" customHeight="1" x14ac:dyDescent="0.25">
      <c r="A465" s="702">
        <f>ROW()-1</f>
        <v>464</v>
      </c>
      <c r="B465" s="710" t="s">
        <v>5151</v>
      </c>
      <c r="C465" s="711" t="str">
        <f>HYPERLINK(E465,"OP")</f>
        <v>OP</v>
      </c>
      <c r="D465" s="711" t="str">
        <f>HYPERLINK(F465,"Prj")</f>
        <v>Prj</v>
      </c>
      <c r="E465" s="704" t="s">
        <v>7283</v>
      </c>
      <c r="F465" s="415" t="s">
        <v>5921</v>
      </c>
      <c r="G465" s="414" t="s">
        <v>33</v>
      </c>
      <c r="H465" s="414" t="s">
        <v>33</v>
      </c>
      <c r="I465" s="694" t="s">
        <v>33</v>
      </c>
      <c r="J465" s="697" t="s">
        <v>5152</v>
      </c>
      <c r="K465" s="727" t="s">
        <v>33</v>
      </c>
      <c r="L465" s="736" t="s">
        <v>153</v>
      </c>
      <c r="M465" s="697" t="s">
        <v>912</v>
      </c>
      <c r="N465" s="736" t="s">
        <v>18</v>
      </c>
      <c r="O465" s="736" t="s">
        <v>30</v>
      </c>
      <c r="P465" s="1080" t="s">
        <v>1419</v>
      </c>
      <c r="Q465" s="1074" t="s">
        <v>33</v>
      </c>
      <c r="R465" s="698" t="s">
        <v>33</v>
      </c>
      <c r="S465" s="1041" t="s">
        <v>33</v>
      </c>
      <c r="T465" s="908" t="s">
        <v>5153</v>
      </c>
      <c r="U465" s="905" t="s">
        <v>13703</v>
      </c>
      <c r="V465" s="905" t="s">
        <v>612</v>
      </c>
      <c r="W465" s="1068" t="s">
        <v>1773</v>
      </c>
      <c r="X465" s="1064">
        <v>38295</v>
      </c>
      <c r="Y465" s="1066">
        <v>38517</v>
      </c>
      <c r="Z465" s="1046">
        <v>2005</v>
      </c>
      <c r="AA465" s="1064">
        <v>38637</v>
      </c>
      <c r="AB465" s="1065">
        <v>39903</v>
      </c>
      <c r="AC465" s="1066">
        <v>39903</v>
      </c>
      <c r="AD465" s="1049">
        <v>0</v>
      </c>
      <c r="AE465" s="746">
        <v>5.5</v>
      </c>
      <c r="AF465" s="744">
        <v>0</v>
      </c>
      <c r="AG465" s="690">
        <v>5.5</v>
      </c>
      <c r="AH465" s="747">
        <v>0</v>
      </c>
      <c r="AI465" s="744">
        <v>0</v>
      </c>
      <c r="AJ465" s="1101">
        <v>5.5</v>
      </c>
      <c r="AK465" s="1102">
        <v>5.2302437099999999</v>
      </c>
      <c r="AL465" s="1085"/>
      <c r="AM465" s="632" t="s">
        <v>2916</v>
      </c>
      <c r="AN465" s="632">
        <v>3</v>
      </c>
      <c r="AO465" s="632"/>
      <c r="AP465" s="632"/>
      <c r="AQ465" s="757"/>
      <c r="AR465" s="783" t="s">
        <v>5552</v>
      </c>
      <c r="AS465" s="781">
        <f>AT465+AU465</f>
        <v>3.7</v>
      </c>
      <c r="AT465" s="784">
        <v>3.7</v>
      </c>
      <c r="AU465" s="785">
        <v>0</v>
      </c>
      <c r="AV465" s="806" t="s">
        <v>5553</v>
      </c>
      <c r="AW465" s="697" t="s">
        <v>5094</v>
      </c>
      <c r="AX465" s="697" t="s">
        <v>3529</v>
      </c>
      <c r="AY465" s="823">
        <v>39889</v>
      </c>
      <c r="AZ465" s="736" t="s">
        <v>22</v>
      </c>
      <c r="BA465" s="736" t="s">
        <v>22</v>
      </c>
      <c r="BB465" s="840" t="s">
        <v>22</v>
      </c>
      <c r="BC465" s="841" t="s">
        <v>22</v>
      </c>
      <c r="BD465" s="842" t="s">
        <v>22</v>
      </c>
      <c r="BE465" s="840" t="s">
        <v>22</v>
      </c>
      <c r="BF465" s="841" t="s">
        <v>22</v>
      </c>
      <c r="BG465" s="842" t="s">
        <v>22</v>
      </c>
      <c r="BH465" s="905" t="s">
        <v>4485</v>
      </c>
      <c r="BI465" s="903" t="s">
        <v>10472</v>
      </c>
      <c r="BJ465" s="905" t="s">
        <v>4525</v>
      </c>
      <c r="BK465" s="903" t="s">
        <v>10476</v>
      </c>
      <c r="BL465" s="905" t="s">
        <v>13075</v>
      </c>
      <c r="BM465" s="903" t="s">
        <v>13771</v>
      </c>
      <c r="BN465" s="905" t="s">
        <v>1374</v>
      </c>
      <c r="BO465" s="903" t="s">
        <v>4581</v>
      </c>
      <c r="BP465" s="905" t="s">
        <v>0</v>
      </c>
      <c r="BQ465" s="903" t="s">
        <v>0</v>
      </c>
      <c r="BR465" s="909">
        <v>27</v>
      </c>
      <c r="BS465" s="903" t="s">
        <v>4490</v>
      </c>
      <c r="BT465" s="909">
        <v>67</v>
      </c>
      <c r="BU465" s="903" t="s">
        <v>4577</v>
      </c>
      <c r="BV465" s="909">
        <v>39</v>
      </c>
      <c r="BW465" s="903" t="s">
        <v>4545</v>
      </c>
      <c r="BX465" s="909">
        <v>89</v>
      </c>
      <c r="BY465" s="903" t="s">
        <v>4639</v>
      </c>
      <c r="BZ465" s="905" t="s">
        <v>0</v>
      </c>
      <c r="CA465" s="903" t="s">
        <v>4492</v>
      </c>
      <c r="CB465" s="340">
        <v>50</v>
      </c>
      <c r="CC465" s="249">
        <f>IF(ISBLANK(AL465),0,1)</f>
        <v>0</v>
      </c>
      <c r="CD465" s="414">
        <f>IF(ISBLANK(AM465),0,1)</f>
        <v>1</v>
      </c>
      <c r="CE465" s="414">
        <f>IF(ISBLANK(AN465),0,1)</f>
        <v>1</v>
      </c>
      <c r="CF465" s="414">
        <f>IF(ISBLANK(AO465),0,1)</f>
        <v>0</v>
      </c>
      <c r="CG465" s="414">
        <f>IF(ISBLANK(AP465),0,1)</f>
        <v>0</v>
      </c>
      <c r="CH465" s="436">
        <f>IF(ISBLANK(AQ465),0,1)</f>
        <v>0</v>
      </c>
      <c r="CI465" s="435">
        <f>IF($W465="Dropped","-",DAYS360(X465,Y465,TRUE)/360)</f>
        <v>0.61111111111111116</v>
      </c>
      <c r="CJ465" s="416">
        <f>IF(OR($W465="Pipeline",$W465="Dropped"),"-",IF(OR($AA465="-",$AA465="n/a"),"-",DAYS360(Y465,AA465,TRUE)/360))</f>
        <v>0.32777777777777778</v>
      </c>
      <c r="CK465" s="416">
        <f>IF(OR($W465="Pipeline",$W465="Dropped"),"-",IF($AC465="-","-",IF(OR($AA465="-",$AA465="n/a"),DAYS360(Y465,AC465,TRUE)/360,DAYS360(AA465,AC465,TRUE)/360)))</f>
        <v>3.4666666666666668</v>
      </c>
      <c r="CL465" s="416">
        <f>IF(OR($W465="Pipeline",$W465="Dropped"),"-",IF($AC465="-","-",DAYS360(X465,AC465,TRUE)/360))</f>
        <v>4.4055555555555559</v>
      </c>
      <c r="CM465" s="437">
        <f>IF(OR($W465="Pipeline",$W465="Dropped"),"-",IF($AC465="-","-",DAYS360(AB465,AC465,TRUE)/360))</f>
        <v>0</v>
      </c>
      <c r="CN465" s="344">
        <f>IF(W465="Closed",IF(AC465="-","-",YEAR(AC465)),"-")</f>
        <v>2009</v>
      </c>
      <c r="CO465" s="344" t="str">
        <f>IF(W465="Closed",IF(OR(BE465="S",BE465="MS",BE465="HS"),"S",IF(OR(BE465="U",BE465="MU",BE465="HU"),"U",IF(OR(BE465="NA",BE465="NR",BE465="NV",BE465="?",BE465="#"),"NR","-"))),"-")</f>
        <v>S</v>
      </c>
      <c r="CP465" s="249">
        <v>1</v>
      </c>
      <c r="CQ465" s="414">
        <v>12</v>
      </c>
      <c r="CR465" s="414">
        <v>2</v>
      </c>
      <c r="CS465" s="414">
        <v>1</v>
      </c>
      <c r="CT465" s="414">
        <v>0</v>
      </c>
      <c r="CU465" s="436">
        <v>0</v>
      </c>
      <c r="CV465" s="432" t="str">
        <f>IF(OR(DC465="-",DC465="",DC465="n/a"),"-",HYPERLINK(DC465,"PAD"))</f>
        <v>PAD</v>
      </c>
      <c r="CW465" s="417" t="str">
        <f>IF(OR(DD465="-",DD465="",DD465="n/a"),"-",HYPERLINK(DD465,"ICR"))</f>
        <v>ICR</v>
      </c>
      <c r="CX465" s="438" t="str">
        <f>IF(OR(DE465="-",DE465="",DE465="n/a"),"-",HYPERLINK(DE465,"IEG"))</f>
        <v>IEG</v>
      </c>
      <c r="CY465" s="687" t="str">
        <f>IF(OR(DF465="-",DF465="",DF465="n/a"),"-",HYPERLINK(DF465,"PPAR"))</f>
        <v>-</v>
      </c>
      <c r="CZ465" s="665" t="str">
        <f>IF(OR(DG465="-",DG465="",DG465="n/a"),"-",HYPERLINK(DG465,"PCR"))</f>
        <v>-</v>
      </c>
      <c r="DA465" s="665" t="str">
        <f>IF(OR(DH465="-",DH465="",DH465="n/a"),"-",HYPERLINK(DH465,"PP"))</f>
        <v>-</v>
      </c>
      <c r="DB465" s="688" t="str">
        <f>IF(OR(DI465="-",DI465="",DI465="n/a"),"-",HYPERLINK(DI465,"TA"))</f>
        <v>-</v>
      </c>
      <c r="DC465" s="897" t="s">
        <v>11864</v>
      </c>
      <c r="DD465" s="897" t="s">
        <v>11865</v>
      </c>
      <c r="DE465" s="897" t="s">
        <v>11866</v>
      </c>
      <c r="DF465" s="897" t="s">
        <v>33</v>
      </c>
      <c r="DG465" s="897" t="s">
        <v>33</v>
      </c>
      <c r="DH465" s="897" t="s">
        <v>33</v>
      </c>
      <c r="DI465" s="897" t="s">
        <v>33</v>
      </c>
      <c r="DJ465" s="734"/>
      <c r="DK465" s="358"/>
      <c r="DL465" s="358"/>
      <c r="DM465" s="440"/>
      <c r="DN465" s="440"/>
      <c r="DO465" s="440"/>
      <c r="DP465" s="440"/>
      <c r="DQ465" s="440"/>
      <c r="DR465" s="440"/>
      <c r="DS465" s="440"/>
      <c r="DT465" s="440"/>
      <c r="DU465" s="440"/>
      <c r="DV465" s="440"/>
      <c r="DW465" s="440"/>
      <c r="DX465" s="440"/>
      <c r="DY465" s="440"/>
      <c r="DZ465" s="440"/>
      <c r="EA465" s="440"/>
      <c r="EB465" s="440"/>
      <c r="EC465" s="440"/>
      <c r="ED465" s="440"/>
      <c r="EE465" s="440"/>
      <c r="EF465" s="440"/>
      <c r="EG465" s="440"/>
      <c r="EH465" s="440"/>
      <c r="EI465" s="440"/>
      <c r="EJ465" s="440"/>
      <c r="EK465" s="440"/>
      <c r="EL465" s="440"/>
      <c r="EM465" s="440"/>
    </row>
    <row r="466" spans="1:143" s="33" customFormat="1" ht="14.1" customHeight="1" x14ac:dyDescent="0.25">
      <c r="A466" s="702">
        <f>ROW()-1</f>
        <v>465</v>
      </c>
      <c r="B466" s="710" t="s">
        <v>5154</v>
      </c>
      <c r="C466" s="711" t="str">
        <f>HYPERLINK(E466,"OP")</f>
        <v>OP</v>
      </c>
      <c r="D466" s="711" t="str">
        <f>HYPERLINK(F466,"Prj")</f>
        <v>Prj</v>
      </c>
      <c r="E466" s="704" t="s">
        <v>7284</v>
      </c>
      <c r="F466" s="415" t="s">
        <v>5922</v>
      </c>
      <c r="G466" s="414" t="s">
        <v>33</v>
      </c>
      <c r="H466" s="414" t="s">
        <v>33</v>
      </c>
      <c r="I466" s="694" t="s">
        <v>33</v>
      </c>
      <c r="J466" s="697" t="s">
        <v>5155</v>
      </c>
      <c r="K466" s="727" t="s">
        <v>33</v>
      </c>
      <c r="L466" s="736" t="s">
        <v>245</v>
      </c>
      <c r="M466" s="697" t="s">
        <v>255</v>
      </c>
      <c r="N466" s="736" t="s">
        <v>18</v>
      </c>
      <c r="O466" s="736" t="s">
        <v>30</v>
      </c>
      <c r="P466" s="1080" t="s">
        <v>1419</v>
      </c>
      <c r="Q466" s="1074" t="s">
        <v>33</v>
      </c>
      <c r="R466" s="698" t="s">
        <v>33</v>
      </c>
      <c r="S466" s="907" t="s">
        <v>3522</v>
      </c>
      <c r="T466" s="908" t="s">
        <v>3535</v>
      </c>
      <c r="U466" s="905" t="s">
        <v>731</v>
      </c>
      <c r="V466" s="905" t="s">
        <v>612</v>
      </c>
      <c r="W466" s="1068" t="s">
        <v>1773</v>
      </c>
      <c r="X466" s="1064">
        <v>37790</v>
      </c>
      <c r="Y466" s="1066">
        <v>38897</v>
      </c>
      <c r="Z466" s="1046">
        <v>2006</v>
      </c>
      <c r="AA466" s="1064">
        <v>38994</v>
      </c>
      <c r="AB466" s="1065">
        <v>40999</v>
      </c>
      <c r="AC466" s="1066">
        <v>41728</v>
      </c>
      <c r="AD466" s="1049">
        <v>0</v>
      </c>
      <c r="AE466" s="746">
        <v>120</v>
      </c>
      <c r="AF466" s="744">
        <v>0</v>
      </c>
      <c r="AG466" s="690">
        <v>120</v>
      </c>
      <c r="AH466" s="747">
        <v>13.33</v>
      </c>
      <c r="AI466" s="744">
        <v>0</v>
      </c>
      <c r="AJ466" s="1101">
        <v>120</v>
      </c>
      <c r="AK466" s="1102">
        <v>125.66996213</v>
      </c>
      <c r="AL466" s="1085">
        <v>33</v>
      </c>
      <c r="AM466" s="632"/>
      <c r="AN466" s="632"/>
      <c r="AO466" s="632">
        <v>6</v>
      </c>
      <c r="AP466" s="632"/>
      <c r="AQ466" s="757"/>
      <c r="AR466" s="783" t="s">
        <v>5554</v>
      </c>
      <c r="AS466" s="781">
        <f>AT466+AU466</f>
        <v>1.4</v>
      </c>
      <c r="AT466" s="784">
        <v>1.4</v>
      </c>
      <c r="AU466" s="785">
        <v>0</v>
      </c>
      <c r="AV466" s="806" t="s">
        <v>5555</v>
      </c>
      <c r="AW466" s="697" t="s">
        <v>3577</v>
      </c>
      <c r="AX466" s="697" t="s">
        <v>5156</v>
      </c>
      <c r="AY466" s="823">
        <v>41763</v>
      </c>
      <c r="AZ466" s="736" t="s">
        <v>22</v>
      </c>
      <c r="BA466" s="736" t="s">
        <v>26</v>
      </c>
      <c r="BB466" s="840" t="s">
        <v>22</v>
      </c>
      <c r="BC466" s="841" t="s">
        <v>22</v>
      </c>
      <c r="BD466" s="842" t="s">
        <v>22</v>
      </c>
      <c r="BE466" s="840" t="s">
        <v>22</v>
      </c>
      <c r="BF466" s="841" t="s">
        <v>22</v>
      </c>
      <c r="BG466" s="842" t="s">
        <v>22</v>
      </c>
      <c r="BH466" s="905" t="s">
        <v>4525</v>
      </c>
      <c r="BI466" s="903" t="s">
        <v>10476</v>
      </c>
      <c r="BJ466" s="905" t="s">
        <v>13077</v>
      </c>
      <c r="BK466" s="903" t="s">
        <v>9680</v>
      </c>
      <c r="BL466" s="905" t="s">
        <v>0</v>
      </c>
      <c r="BM466" s="903" t="s">
        <v>0</v>
      </c>
      <c r="BN466" s="905" t="s">
        <v>0</v>
      </c>
      <c r="BO466" s="903" t="s">
        <v>0</v>
      </c>
      <c r="BP466" s="905" t="s">
        <v>0</v>
      </c>
      <c r="BQ466" s="903" t="s">
        <v>0</v>
      </c>
      <c r="BR466" s="909">
        <v>77</v>
      </c>
      <c r="BS466" s="903" t="s">
        <v>4594</v>
      </c>
      <c r="BT466" s="909">
        <v>78</v>
      </c>
      <c r="BU466" s="903" t="s">
        <v>4511</v>
      </c>
      <c r="BV466" s="909">
        <v>26</v>
      </c>
      <c r="BW466" s="903" t="s">
        <v>4517</v>
      </c>
      <c r="BX466" s="909">
        <v>82</v>
      </c>
      <c r="BY466" s="903" t="s">
        <v>4613</v>
      </c>
      <c r="BZ466" s="909">
        <v>57</v>
      </c>
      <c r="CA466" s="903" t="s">
        <v>4527</v>
      </c>
      <c r="CB466" s="340">
        <v>50</v>
      </c>
      <c r="CC466" s="249">
        <f>IF(ISBLANK(AL466),0,1)</f>
        <v>1</v>
      </c>
      <c r="CD466" s="414">
        <f>IF(ISBLANK(AM466),0,1)</f>
        <v>0</v>
      </c>
      <c r="CE466" s="414">
        <f>IF(ISBLANK(AN466),0,1)</f>
        <v>0</v>
      </c>
      <c r="CF466" s="414">
        <f>IF(ISBLANK(AO466),0,1)</f>
        <v>1</v>
      </c>
      <c r="CG466" s="414">
        <f>IF(ISBLANK(AP466),0,1)</f>
        <v>0</v>
      </c>
      <c r="CH466" s="436">
        <f>IF(ISBLANK(AQ466),0,1)</f>
        <v>0</v>
      </c>
      <c r="CI466" s="435">
        <f>IF($W466="Dropped","-",DAYS360(X466,Y466,TRUE)/360)</f>
        <v>3.0305555555555554</v>
      </c>
      <c r="CJ466" s="416">
        <f>IF(OR($W466="Pipeline",$W466="Dropped"),"-",IF(OR($AA466="-",$AA466="n/a"),"-",DAYS360(Y466,AA466,TRUE)/360))</f>
        <v>0.2638888888888889</v>
      </c>
      <c r="CK466" s="416">
        <f>IF(OR($W466="Pipeline",$W466="Dropped"),"-",IF($AC466="-","-",IF(OR($AA466="-",$AA466="n/a"),DAYS360(Y466,AC466,TRUE)/360,DAYS360(AA466,AC466,TRUE)/360)))</f>
        <v>7.4888888888888889</v>
      </c>
      <c r="CL466" s="416">
        <f>IF(OR($W466="Pipeline",$W466="Dropped"),"-",IF($AC466="-","-",DAYS360(X466,AC466,TRUE)/360))</f>
        <v>10.783333333333333</v>
      </c>
      <c r="CM466" s="437">
        <f>IF(OR($W466="Pipeline",$W466="Dropped"),"-",IF($AC466="-","-",DAYS360(AB466,AC466,TRUE)/360))</f>
        <v>2</v>
      </c>
      <c r="CN466" s="344">
        <f>IF(W466="Closed",IF(AC466="-","-",YEAR(AC466)),"-")</f>
        <v>2014</v>
      </c>
      <c r="CO466" s="344" t="str">
        <f>IF(W466="Closed",IF(OR(BE466="S",BE466="MS",BE466="HS"),"S",IF(OR(BE466="U",BE466="MU",BE466="HU"),"U",IF(OR(BE466="NA",BE466="NR",BE466="NV",BE466="?",BE466="#"),"NR","-"))),"-")</f>
        <v>S</v>
      </c>
      <c r="CP466" s="249">
        <v>10</v>
      </c>
      <c r="CQ466" s="414">
        <v>4</v>
      </c>
      <c r="CR466" s="414">
        <v>2</v>
      </c>
      <c r="CS466" s="414">
        <v>2</v>
      </c>
      <c r="CT466" s="414">
        <v>0</v>
      </c>
      <c r="CU466" s="436">
        <v>0</v>
      </c>
      <c r="CV466" s="432" t="str">
        <f>IF(OR(DC466="-",DC466="",DC466="n/a"),"-",HYPERLINK(DC466,"PAD"))</f>
        <v>PAD</v>
      </c>
      <c r="CW466" s="417" t="str">
        <f>IF(OR(DD466="-",DD466="",DD466="n/a"),"-",HYPERLINK(DD466,"ICR"))</f>
        <v>ICR</v>
      </c>
      <c r="CX466" s="438" t="str">
        <f>IF(OR(DE466="-",DE466="",DE466="n/a"),"-",HYPERLINK(DE466,"IEG"))</f>
        <v>IEG</v>
      </c>
      <c r="CY466" s="687" t="str">
        <f>IF(OR(DF466="-",DF466="",DF466="n/a"),"-",HYPERLINK(DF466,"PPAR"))</f>
        <v>-</v>
      </c>
      <c r="CZ466" s="665" t="str">
        <f>IF(OR(DG466="-",DG466="",DG466="n/a"),"-",HYPERLINK(DG466,"PCR"))</f>
        <v>-</v>
      </c>
      <c r="DA466" s="665" t="str">
        <f>IF(OR(DH466="-",DH466="",DH466="n/a"),"-",HYPERLINK(DH466,"PP"))</f>
        <v>PP</v>
      </c>
      <c r="DB466" s="688" t="str">
        <f>IF(OR(DI466="-",DI466="",DI466="n/a"),"-",HYPERLINK(DI466,"TA"))</f>
        <v>-</v>
      </c>
      <c r="DC466" s="897" t="s">
        <v>11867</v>
      </c>
      <c r="DD466" s="897" t="s">
        <v>11868</v>
      </c>
      <c r="DE466" s="897" t="s">
        <v>11869</v>
      </c>
      <c r="DF466" s="897" t="s">
        <v>33</v>
      </c>
      <c r="DG466" s="897" t="s">
        <v>33</v>
      </c>
      <c r="DH466" s="897" t="s">
        <v>11870</v>
      </c>
      <c r="DI466" s="897" t="s">
        <v>33</v>
      </c>
      <c r="DJ466" s="806"/>
      <c r="DK466" s="358"/>
      <c r="DL466" s="358"/>
      <c r="DM466" s="440"/>
      <c r="DN466" s="440"/>
      <c r="DO466" s="440"/>
      <c r="DP466" s="440"/>
      <c r="DQ466" s="440"/>
      <c r="DR466" s="440"/>
      <c r="DS466" s="440"/>
      <c r="DT466" s="440"/>
      <c r="DU466" s="440"/>
      <c r="DV466" s="440"/>
      <c r="DW466" s="440"/>
      <c r="DX466" s="440"/>
      <c r="DY466" s="440"/>
      <c r="DZ466" s="440"/>
      <c r="EA466" s="440"/>
      <c r="EB466" s="440"/>
      <c r="EC466" s="440"/>
      <c r="ED466" s="440"/>
      <c r="EE466" s="440"/>
      <c r="EF466" s="440"/>
      <c r="EG466" s="440"/>
      <c r="EH466" s="440"/>
      <c r="EI466" s="440"/>
      <c r="EJ466" s="440"/>
      <c r="EK466" s="440"/>
      <c r="EL466" s="440"/>
      <c r="EM466" s="440"/>
    </row>
    <row r="467" spans="1:143" s="33" customFormat="1" ht="14.1" customHeight="1" x14ac:dyDescent="0.25">
      <c r="A467" s="703">
        <f>ROW()-1</f>
        <v>466</v>
      </c>
      <c r="B467" s="710" t="s">
        <v>482</v>
      </c>
      <c r="C467" s="711" t="str">
        <f>HYPERLINK(E467,"OP")</f>
        <v>OP</v>
      </c>
      <c r="D467" s="711" t="str">
        <f>HYPERLINK(F467,"Prj")</f>
        <v>Prj</v>
      </c>
      <c r="E467" s="704" t="s">
        <v>6414</v>
      </c>
      <c r="F467" s="415" t="s">
        <v>6415</v>
      </c>
      <c r="G467" s="414" t="s">
        <v>33</v>
      </c>
      <c r="H467" s="414" t="s">
        <v>33</v>
      </c>
      <c r="I467" s="694" t="s">
        <v>33</v>
      </c>
      <c r="J467" s="686" t="s">
        <v>551</v>
      </c>
      <c r="K467" s="199" t="s">
        <v>33</v>
      </c>
      <c r="L467" s="693" t="s">
        <v>193</v>
      </c>
      <c r="M467" s="734" t="s">
        <v>220</v>
      </c>
      <c r="N467" s="693" t="s">
        <v>18</v>
      </c>
      <c r="O467" s="693" t="s">
        <v>54</v>
      </c>
      <c r="P467" s="1080" t="s">
        <v>1419</v>
      </c>
      <c r="Q467" s="1074" t="s">
        <v>33</v>
      </c>
      <c r="R467" s="698" t="s">
        <v>33</v>
      </c>
      <c r="S467" s="1041" t="s">
        <v>33</v>
      </c>
      <c r="T467" s="908" t="s">
        <v>3622</v>
      </c>
      <c r="U467" s="905" t="s">
        <v>585</v>
      </c>
      <c r="V467" s="905" t="s">
        <v>612</v>
      </c>
      <c r="W467" s="1068" t="s">
        <v>1773</v>
      </c>
      <c r="X467" s="1064">
        <v>37740</v>
      </c>
      <c r="Y467" s="1066">
        <v>38071</v>
      </c>
      <c r="Z467" s="1046">
        <v>2004</v>
      </c>
      <c r="AA467" s="1064">
        <v>38273</v>
      </c>
      <c r="AB467" s="1065">
        <v>39629</v>
      </c>
      <c r="AC467" s="1066">
        <v>40178</v>
      </c>
      <c r="AD467" s="638">
        <v>0</v>
      </c>
      <c r="AE467" s="639">
        <v>23.5</v>
      </c>
      <c r="AF467" s="744">
        <v>0</v>
      </c>
      <c r="AG467" s="690">
        <v>23.5</v>
      </c>
      <c r="AH467" s="747">
        <v>0</v>
      </c>
      <c r="AI467" s="744">
        <v>10.12658104</v>
      </c>
      <c r="AJ467" s="1099">
        <v>22.81997226</v>
      </c>
      <c r="AK467" s="1100">
        <v>22.957965139999999</v>
      </c>
      <c r="AL467" s="646"/>
      <c r="AM467" s="647" t="s">
        <v>2911</v>
      </c>
      <c r="AN467" s="647"/>
      <c r="AO467" s="647"/>
      <c r="AP467" s="647"/>
      <c r="AQ467" s="648"/>
      <c r="AR467" s="779" t="s">
        <v>2652</v>
      </c>
      <c r="AS467" s="781">
        <f>AT467+AU467</f>
        <v>6.7</v>
      </c>
      <c r="AT467" s="649">
        <v>5.8</v>
      </c>
      <c r="AU467" s="650">
        <v>0.9</v>
      </c>
      <c r="AV467" s="686" t="s">
        <v>2930</v>
      </c>
      <c r="AW467" s="686" t="s">
        <v>1969</v>
      </c>
      <c r="AX467" s="686" t="s">
        <v>2244</v>
      </c>
      <c r="AY467" s="820">
        <v>40165</v>
      </c>
      <c r="AZ467" s="721" t="s">
        <v>26</v>
      </c>
      <c r="BA467" s="721" t="s">
        <v>26</v>
      </c>
      <c r="BB467" s="625" t="s">
        <v>22</v>
      </c>
      <c r="BC467" s="626" t="s">
        <v>45</v>
      </c>
      <c r="BD467" s="633" t="s">
        <v>22</v>
      </c>
      <c r="BE467" s="625" t="s">
        <v>22</v>
      </c>
      <c r="BF467" s="626" t="s">
        <v>22</v>
      </c>
      <c r="BG467" s="633" t="s">
        <v>22</v>
      </c>
      <c r="BH467" s="905" t="s">
        <v>4485</v>
      </c>
      <c r="BI467" s="903" t="s">
        <v>10472</v>
      </c>
      <c r="BJ467" s="905" t="s">
        <v>0</v>
      </c>
      <c r="BK467" s="903" t="s">
        <v>0</v>
      </c>
      <c r="BL467" s="905" t="s">
        <v>0</v>
      </c>
      <c r="BM467" s="903" t="s">
        <v>0</v>
      </c>
      <c r="BN467" s="905" t="s">
        <v>0</v>
      </c>
      <c r="BO467" s="903" t="s">
        <v>0</v>
      </c>
      <c r="BP467" s="905" t="s">
        <v>0</v>
      </c>
      <c r="BQ467" s="903" t="s">
        <v>0</v>
      </c>
      <c r="BR467" s="909">
        <v>25</v>
      </c>
      <c r="BS467" s="903" t="s">
        <v>4489</v>
      </c>
      <c r="BT467" s="909">
        <v>27</v>
      </c>
      <c r="BU467" s="903" t="s">
        <v>4490</v>
      </c>
      <c r="BV467" s="909">
        <v>53</v>
      </c>
      <c r="BW467" s="903" t="s">
        <v>4528</v>
      </c>
      <c r="BX467" s="909">
        <v>57</v>
      </c>
      <c r="BY467" s="903" t="s">
        <v>4527</v>
      </c>
      <c r="BZ467" s="909">
        <v>33</v>
      </c>
      <c r="CA467" s="903" t="s">
        <v>4498</v>
      </c>
      <c r="CB467" s="340">
        <v>50</v>
      </c>
      <c r="CC467" s="249">
        <f>IF(ISBLANK(AL467),0,1)</f>
        <v>0</v>
      </c>
      <c r="CD467" s="414">
        <f>IF(ISBLANK(AM467),0,1)</f>
        <v>1</v>
      </c>
      <c r="CE467" s="414">
        <f>IF(ISBLANK(AN467),0,1)</f>
        <v>0</v>
      </c>
      <c r="CF467" s="414">
        <f>IF(ISBLANK(AO467),0,1)</f>
        <v>0</v>
      </c>
      <c r="CG467" s="414">
        <f>IF(ISBLANK(AP467),0,1)</f>
        <v>0</v>
      </c>
      <c r="CH467" s="436">
        <f>IF(ISBLANK(AQ467),0,1)</f>
        <v>0</v>
      </c>
      <c r="CI467" s="435">
        <f>IF($W467="Dropped","-",DAYS360(X467,Y467,TRUE)/360)</f>
        <v>0.90555555555555556</v>
      </c>
      <c r="CJ467" s="416">
        <f>IF(OR($W467="Pipeline",$W467="Dropped"),"-",IF(OR($AA467="-",$AA467="n/a"),"-",DAYS360(Y467,AA467,TRUE)/360))</f>
        <v>0.55000000000000004</v>
      </c>
      <c r="CK467" s="416">
        <f>IF(OR($W467="Pipeline",$W467="Dropped"),"-",IF($AC467="-","-",IF(OR($AA467="-",$AA467="n/a"),DAYS360(Y467,AC467,TRUE)/360,DAYS360(AA467,AC467,TRUE)/360)))</f>
        <v>5.2138888888888886</v>
      </c>
      <c r="CL467" s="416">
        <f>IF(OR($W467="Pipeline",$W467="Dropped"),"-",IF($AC467="-","-",DAYS360(X467,AC467,TRUE)/360))</f>
        <v>6.6694444444444443</v>
      </c>
      <c r="CM467" s="437">
        <f>IF(OR($W467="Pipeline",$W467="Dropped"),"-",IF($AC467="-","-",DAYS360(AB467,AC467,TRUE)/360))</f>
        <v>1.5</v>
      </c>
      <c r="CN467" s="344">
        <f>IF(W467="Closed",IF(AC467="-","-",YEAR(AC467)),"-")</f>
        <v>2009</v>
      </c>
      <c r="CO467" s="344" t="str">
        <f>IF(W467="Closed",IF(OR(BE467="S",BE467="MS",BE467="HS"),"S",IF(OR(BE467="U",BE467="MU",BE467="HU"),"U",IF(OR(BE467="NA",BE467="NR",BE467="NV",BE467="?",BE467="#"),"NR","-"))),"-")</f>
        <v>S</v>
      </c>
      <c r="CP467" s="249">
        <v>1</v>
      </c>
      <c r="CQ467" s="414">
        <v>9</v>
      </c>
      <c r="CR467" s="414">
        <v>1</v>
      </c>
      <c r="CS467" s="414">
        <v>0</v>
      </c>
      <c r="CT467" s="414">
        <v>0</v>
      </c>
      <c r="CU467" s="436">
        <v>0</v>
      </c>
      <c r="CV467" s="432" t="str">
        <f>IF(OR(DC467="-",DC467="",DC467="n/a"),"-",HYPERLINK(DC467,"PAD"))</f>
        <v>PAD</v>
      </c>
      <c r="CW467" s="417" t="str">
        <f>IF(OR(DD467="-",DD467="",DD467="n/a"),"-",HYPERLINK(DD467,"ICR"))</f>
        <v>-</v>
      </c>
      <c r="CX467" s="438" t="str">
        <f>IF(OR(DE467="-",DE467="",DE467="n/a"),"-",HYPERLINK(DE467,"IEG"))</f>
        <v>IEG</v>
      </c>
      <c r="CY467" s="687" t="str">
        <f>IF(OR(DF467="-",DF467="",DF467="n/a"),"-",HYPERLINK(DF467,"PPAR"))</f>
        <v>-</v>
      </c>
      <c r="CZ467" s="665" t="str">
        <f>IF(OR(DG467="-",DG467="",DG467="n/a"),"-",HYPERLINK(DG467,"PCR"))</f>
        <v>-</v>
      </c>
      <c r="DA467" s="665" t="str">
        <f>IF(OR(DH467="-",DH467="",DH467="n/a"),"-",HYPERLINK(DH467,"PP"))</f>
        <v>-</v>
      </c>
      <c r="DB467" s="688" t="str">
        <f>IF(OR(DI467="-",DI467="",DI467="n/a"),"-",HYPERLINK(DI467,"TA"))</f>
        <v>-</v>
      </c>
      <c r="DC467" s="897" t="s">
        <v>11871</v>
      </c>
      <c r="DD467" s="897" t="s">
        <v>33</v>
      </c>
      <c r="DE467" s="897" t="s">
        <v>11872</v>
      </c>
      <c r="DF467" s="897" t="s">
        <v>33</v>
      </c>
      <c r="DG467" s="897" t="s">
        <v>33</v>
      </c>
      <c r="DH467" s="897" t="s">
        <v>33</v>
      </c>
      <c r="DI467" s="897" t="s">
        <v>33</v>
      </c>
      <c r="DJ467" s="734"/>
      <c r="DK467" s="358"/>
      <c r="DL467" s="358"/>
      <c r="DM467" s="440"/>
      <c r="DN467" s="440"/>
      <c r="DO467" s="440"/>
      <c r="DP467" s="440"/>
      <c r="DQ467" s="440"/>
      <c r="DR467" s="440"/>
      <c r="DS467" s="440"/>
      <c r="DT467" s="440"/>
      <c r="DU467" s="440"/>
      <c r="DV467" s="440"/>
      <c r="DW467" s="440"/>
      <c r="DX467" s="440"/>
      <c r="DY467" s="440"/>
      <c r="DZ467" s="440"/>
      <c r="EA467" s="440"/>
      <c r="EB467" s="440"/>
      <c r="EC467" s="440"/>
      <c r="ED467" s="440"/>
      <c r="EE467" s="440"/>
      <c r="EF467" s="440"/>
      <c r="EG467" s="440"/>
      <c r="EH467" s="440"/>
      <c r="EI467" s="440"/>
      <c r="EJ467" s="440"/>
      <c r="EK467" s="440"/>
      <c r="EL467" s="440"/>
      <c r="EM467" s="440"/>
    </row>
    <row r="468" spans="1:143" s="33" customFormat="1" ht="14.1" customHeight="1" x14ac:dyDescent="0.25">
      <c r="A468" s="702">
        <f>ROW()-1</f>
        <v>467</v>
      </c>
      <c r="B468" s="710" t="s">
        <v>5157</v>
      </c>
      <c r="C468" s="711" t="str">
        <f>HYPERLINK(E468,"OP")</f>
        <v>OP</v>
      </c>
      <c r="D468" s="711" t="str">
        <f>HYPERLINK(F468,"Prj")</f>
        <v>Prj</v>
      </c>
      <c r="E468" s="704" t="s">
        <v>7285</v>
      </c>
      <c r="F468" s="415" t="s">
        <v>5923</v>
      </c>
      <c r="G468" s="414" t="s">
        <v>33</v>
      </c>
      <c r="H468" s="414" t="s">
        <v>33</v>
      </c>
      <c r="I468" s="694" t="s">
        <v>33</v>
      </c>
      <c r="J468" s="697" t="s">
        <v>5158</v>
      </c>
      <c r="K468" s="727" t="s">
        <v>33</v>
      </c>
      <c r="L468" s="736" t="s">
        <v>193</v>
      </c>
      <c r="M468" s="697" t="s">
        <v>223</v>
      </c>
      <c r="N468" s="736" t="s">
        <v>18</v>
      </c>
      <c r="O468" s="736" t="s">
        <v>30</v>
      </c>
      <c r="P468" s="1080" t="s">
        <v>1419</v>
      </c>
      <c r="Q468" s="1074" t="s">
        <v>33</v>
      </c>
      <c r="R468" s="698" t="s">
        <v>3888</v>
      </c>
      <c r="S468" s="1041" t="s">
        <v>33</v>
      </c>
      <c r="T468" s="908" t="s">
        <v>3870</v>
      </c>
      <c r="U468" s="905" t="s">
        <v>576</v>
      </c>
      <c r="V468" s="905" t="s">
        <v>612</v>
      </c>
      <c r="W468" s="1068" t="s">
        <v>1773</v>
      </c>
      <c r="X468" s="1064">
        <v>38617</v>
      </c>
      <c r="Y468" s="1066">
        <v>38790</v>
      </c>
      <c r="Z468" s="1046">
        <v>2006</v>
      </c>
      <c r="AA468" s="1064">
        <v>39113</v>
      </c>
      <c r="AB468" s="1065">
        <v>40908</v>
      </c>
      <c r="AC468" s="1066">
        <v>41090</v>
      </c>
      <c r="AD468" s="1049">
        <v>25</v>
      </c>
      <c r="AE468" s="746">
        <v>0</v>
      </c>
      <c r="AF468" s="744">
        <v>0</v>
      </c>
      <c r="AG468" s="690">
        <v>25</v>
      </c>
      <c r="AH468" s="747">
        <v>10</v>
      </c>
      <c r="AI468" s="744">
        <v>0</v>
      </c>
      <c r="AJ468" s="1101">
        <v>25</v>
      </c>
      <c r="AK468" s="1102">
        <v>19.147352900000001</v>
      </c>
      <c r="AL468" s="1085"/>
      <c r="AM468" s="632"/>
      <c r="AN468" s="632"/>
      <c r="AO468" s="632"/>
      <c r="AP468" s="632"/>
      <c r="AQ468" s="757">
        <v>18</v>
      </c>
      <c r="AR468" s="783" t="s">
        <v>5556</v>
      </c>
      <c r="AS468" s="781">
        <f>AT468+AU468</f>
        <v>15</v>
      </c>
      <c r="AT468" s="784">
        <v>12.7</v>
      </c>
      <c r="AU468" s="785">
        <v>2.2999999999999998</v>
      </c>
      <c r="AV468" s="806" t="s">
        <v>5557</v>
      </c>
      <c r="AW468" s="697" t="s">
        <v>4945</v>
      </c>
      <c r="AX468" s="697" t="s">
        <v>5159</v>
      </c>
      <c r="AY468" s="823">
        <v>40987</v>
      </c>
      <c r="AZ468" s="736" t="s">
        <v>45</v>
      </c>
      <c r="BA468" s="736" t="s">
        <v>45</v>
      </c>
      <c r="BB468" s="840" t="s">
        <v>22</v>
      </c>
      <c r="BC468" s="841" t="s">
        <v>22</v>
      </c>
      <c r="BD468" s="842" t="s">
        <v>45</v>
      </c>
      <c r="BE468" s="840" t="s">
        <v>22</v>
      </c>
      <c r="BF468" s="841" t="s">
        <v>22</v>
      </c>
      <c r="BG468" s="842" t="s">
        <v>22</v>
      </c>
      <c r="BH468" s="905" t="s">
        <v>4525</v>
      </c>
      <c r="BI468" s="903" t="s">
        <v>10476</v>
      </c>
      <c r="BJ468" s="905" t="s">
        <v>4505</v>
      </c>
      <c r="BK468" s="903" t="s">
        <v>10474</v>
      </c>
      <c r="BL468" s="905" t="s">
        <v>0</v>
      </c>
      <c r="BM468" s="903" t="s">
        <v>0</v>
      </c>
      <c r="BN468" s="905" t="s">
        <v>0</v>
      </c>
      <c r="BO468" s="903" t="s">
        <v>0</v>
      </c>
      <c r="BP468" s="905" t="s">
        <v>0</v>
      </c>
      <c r="BQ468" s="903" t="s">
        <v>0</v>
      </c>
      <c r="BR468" s="909">
        <v>36</v>
      </c>
      <c r="BS468" s="903" t="s">
        <v>4565</v>
      </c>
      <c r="BT468" s="909">
        <v>83</v>
      </c>
      <c r="BU468" s="903" t="s">
        <v>4600</v>
      </c>
      <c r="BV468" s="909">
        <v>73</v>
      </c>
      <c r="BW468" s="903" t="s">
        <v>4534</v>
      </c>
      <c r="BX468" s="905" t="s">
        <v>0</v>
      </c>
      <c r="BY468" s="903" t="s">
        <v>4492</v>
      </c>
      <c r="BZ468" s="905" t="s">
        <v>0</v>
      </c>
      <c r="CA468" s="903" t="s">
        <v>4492</v>
      </c>
      <c r="CB468" s="340">
        <v>50</v>
      </c>
      <c r="CC468" s="249">
        <f>IF(ISBLANK(AL468),0,1)</f>
        <v>0</v>
      </c>
      <c r="CD468" s="414">
        <f>IF(ISBLANK(AM468),0,1)</f>
        <v>0</v>
      </c>
      <c r="CE468" s="414">
        <f>IF(ISBLANK(AN468),0,1)</f>
        <v>0</v>
      </c>
      <c r="CF468" s="414">
        <f>IF(ISBLANK(AO468),0,1)</f>
        <v>0</v>
      </c>
      <c r="CG468" s="414">
        <f>IF(ISBLANK(AP468),0,1)</f>
        <v>0</v>
      </c>
      <c r="CH468" s="436">
        <f>IF(ISBLANK(AQ468),0,1)</f>
        <v>1</v>
      </c>
      <c r="CI468" s="435">
        <f>IF($W468="Dropped","-",DAYS360(X468,Y468,TRUE)/360)</f>
        <v>0.4777777777777778</v>
      </c>
      <c r="CJ468" s="416">
        <f>IF(OR($W468="Pipeline",$W468="Dropped"),"-",IF(OR($AA468="-",$AA468="n/a"),"-",DAYS360(Y468,AA468,TRUE)/360))</f>
        <v>0.87777777777777777</v>
      </c>
      <c r="CK468" s="416">
        <f>IF(OR($W468="Pipeline",$W468="Dropped"),"-",IF($AC468="-","-",IF(OR($AA468="-",$AA468="n/a"),DAYS360(Y468,AC468,TRUE)/360,DAYS360(AA468,AC468,TRUE)/360)))</f>
        <v>5.416666666666667</v>
      </c>
      <c r="CL468" s="416">
        <f>IF(OR($W468="Pipeline",$W468="Dropped"),"-",IF($AC468="-","-",DAYS360(X468,AC468,TRUE)/360))</f>
        <v>6.7722222222222221</v>
      </c>
      <c r="CM468" s="437">
        <f>IF(OR($W468="Pipeline",$W468="Dropped"),"-",IF($AC468="-","-",DAYS360(AB468,AC468,TRUE)/360))</f>
        <v>0.5</v>
      </c>
      <c r="CN468" s="344">
        <f>IF(W468="Closed",IF(AC468="-","-",YEAR(AC468)),"-")</f>
        <v>2012</v>
      </c>
      <c r="CO468" s="344" t="str">
        <f>IF(W468="Closed",IF(OR(BE468="S",BE468="MS",BE468="HS"),"S",IF(OR(BE468="U",BE468="MU",BE468="HU"),"U",IF(OR(BE468="NA",BE468="NR",BE468="NV",BE468="?",BE468="#"),"NR","-"))),"-")</f>
        <v>S</v>
      </c>
      <c r="CP468" s="249">
        <v>7</v>
      </c>
      <c r="CQ468" s="414">
        <v>1</v>
      </c>
      <c r="CR468" s="414">
        <v>3</v>
      </c>
      <c r="CS468" s="414">
        <v>4</v>
      </c>
      <c r="CT468" s="414">
        <v>0</v>
      </c>
      <c r="CU468" s="436">
        <v>1</v>
      </c>
      <c r="CV468" s="432" t="str">
        <f>IF(OR(DC468="-",DC468="",DC468="n/a"),"-",HYPERLINK(DC468,"PAD"))</f>
        <v>PAD</v>
      </c>
      <c r="CW468" s="417" t="str">
        <f>IF(OR(DD468="-",DD468="",DD468="n/a"),"-",HYPERLINK(DD468,"ICR"))</f>
        <v>ICR</v>
      </c>
      <c r="CX468" s="438" t="str">
        <f>IF(OR(DE468="-",DE468="",DE468="n/a"),"-",HYPERLINK(DE468,"IEG"))</f>
        <v>IEG</v>
      </c>
      <c r="CY468" s="687" t="str">
        <f>IF(OR(DF468="-",DF468="",DF468="n/a"),"-",HYPERLINK(DF468,"PPAR"))</f>
        <v>-</v>
      </c>
      <c r="CZ468" s="665" t="str">
        <f>IF(OR(DG468="-",DG468="",DG468="n/a"),"-",HYPERLINK(DG468,"PCR"))</f>
        <v>-</v>
      </c>
      <c r="DA468" s="665" t="str">
        <f>IF(OR(DH468="-",DH468="",DH468="n/a"),"-",HYPERLINK(DH468,"PP"))</f>
        <v>PP</v>
      </c>
      <c r="DB468" s="688" t="str">
        <f>IF(OR(DI468="-",DI468="",DI468="n/a"),"-",HYPERLINK(DI468,"TA"))</f>
        <v>-</v>
      </c>
      <c r="DC468" s="897" t="s">
        <v>11873</v>
      </c>
      <c r="DD468" s="897" t="s">
        <v>11874</v>
      </c>
      <c r="DE468" s="897" t="s">
        <v>11875</v>
      </c>
      <c r="DF468" s="897" t="s">
        <v>33</v>
      </c>
      <c r="DG468" s="897" t="s">
        <v>33</v>
      </c>
      <c r="DH468" s="897" t="s">
        <v>13935</v>
      </c>
      <c r="DI468" s="897" t="s">
        <v>33</v>
      </c>
      <c r="DJ468" s="734"/>
      <c r="DK468" s="358"/>
      <c r="DL468" s="358"/>
      <c r="DM468" s="440"/>
      <c r="DN468" s="440"/>
      <c r="DO468" s="440"/>
      <c r="DP468" s="440"/>
      <c r="DQ468" s="440"/>
      <c r="DR468" s="440"/>
      <c r="DS468" s="440"/>
      <c r="DT468" s="440"/>
      <c r="DU468" s="440"/>
      <c r="DV468" s="440"/>
      <c r="DW468" s="440"/>
      <c r="DX468" s="440"/>
      <c r="DY468" s="440"/>
      <c r="DZ468" s="440"/>
      <c r="EA468" s="440"/>
      <c r="EB468" s="440"/>
      <c r="EC468" s="440"/>
      <c r="ED468" s="440"/>
      <c r="EE468" s="440"/>
      <c r="EF468" s="440"/>
      <c r="EG468" s="440"/>
      <c r="EH468" s="440"/>
      <c r="EI468" s="440"/>
      <c r="EJ468" s="440"/>
      <c r="EK468" s="440"/>
      <c r="EL468" s="440"/>
      <c r="EM468" s="440"/>
    </row>
    <row r="469" spans="1:143" s="33" customFormat="1" ht="14.1" customHeight="1" x14ac:dyDescent="0.25">
      <c r="A469" s="702">
        <f>ROW()-1</f>
        <v>468</v>
      </c>
      <c r="B469" s="710" t="s">
        <v>751</v>
      </c>
      <c r="C469" s="711" t="str">
        <f>HYPERLINK(E469,"OP")</f>
        <v>OP</v>
      </c>
      <c r="D469" s="711" t="str">
        <f>HYPERLINK(F469,"Prj")</f>
        <v>Prj</v>
      </c>
      <c r="E469" s="704" t="s">
        <v>6416</v>
      </c>
      <c r="F469" s="415" t="s">
        <v>6417</v>
      </c>
      <c r="G469" s="414" t="s">
        <v>33</v>
      </c>
      <c r="H469" s="414" t="s">
        <v>33</v>
      </c>
      <c r="I469" s="694" t="s">
        <v>33</v>
      </c>
      <c r="J469" s="686" t="s">
        <v>752</v>
      </c>
      <c r="K469" s="199" t="s">
        <v>33</v>
      </c>
      <c r="L469" s="693" t="s">
        <v>153</v>
      </c>
      <c r="M469" s="696" t="s">
        <v>154</v>
      </c>
      <c r="N469" s="732" t="s">
        <v>18</v>
      </c>
      <c r="O469" s="732" t="s">
        <v>30</v>
      </c>
      <c r="P469" s="1080" t="s">
        <v>1763</v>
      </c>
      <c r="Q469" s="1074" t="s">
        <v>33</v>
      </c>
      <c r="R469" s="698" t="s">
        <v>33</v>
      </c>
      <c r="S469" s="1041" t="s">
        <v>33</v>
      </c>
      <c r="T469" s="908" t="s">
        <v>3752</v>
      </c>
      <c r="U469" s="905" t="s">
        <v>13703</v>
      </c>
      <c r="V469" s="905" t="s">
        <v>1775</v>
      </c>
      <c r="W469" s="1068" t="s">
        <v>1773</v>
      </c>
      <c r="X469" s="1064">
        <v>38653</v>
      </c>
      <c r="Y469" s="1066">
        <v>38869</v>
      </c>
      <c r="Z469" s="1046">
        <v>2006</v>
      </c>
      <c r="AA469" s="1064">
        <v>38994</v>
      </c>
      <c r="AB469" s="1065">
        <v>40543</v>
      </c>
      <c r="AC469" s="1066">
        <v>41455</v>
      </c>
      <c r="AD469" s="638">
        <v>0</v>
      </c>
      <c r="AE469" s="639">
        <v>15</v>
      </c>
      <c r="AF469" s="744">
        <v>0</v>
      </c>
      <c r="AG469" s="690">
        <v>15</v>
      </c>
      <c r="AH469" s="747">
        <v>30</v>
      </c>
      <c r="AI469" s="744">
        <v>0</v>
      </c>
      <c r="AJ469" s="1099">
        <v>15</v>
      </c>
      <c r="AK469" s="1100">
        <v>15.14406541</v>
      </c>
      <c r="AL469" s="646">
        <v>33</v>
      </c>
      <c r="AM469" s="647"/>
      <c r="AN469" s="647">
        <v>2</v>
      </c>
      <c r="AO469" s="647"/>
      <c r="AP469" s="647"/>
      <c r="AQ469" s="648"/>
      <c r="AR469" s="779" t="s">
        <v>4005</v>
      </c>
      <c r="AS469" s="781">
        <f>AT469+AU469</f>
        <v>2.9</v>
      </c>
      <c r="AT469" s="649">
        <v>2.9</v>
      </c>
      <c r="AU469" s="650">
        <v>0</v>
      </c>
      <c r="AV469" s="686" t="s">
        <v>4006</v>
      </c>
      <c r="AW469" s="686" t="s">
        <v>154</v>
      </c>
      <c r="AX469" s="686" t="s">
        <v>1901</v>
      </c>
      <c r="AY469" s="819">
        <v>41448</v>
      </c>
      <c r="AZ469" s="721" t="s">
        <v>45</v>
      </c>
      <c r="BA469" s="721" t="s">
        <v>22</v>
      </c>
      <c r="BB469" s="625" t="s">
        <v>22</v>
      </c>
      <c r="BC469" s="626" t="s">
        <v>22</v>
      </c>
      <c r="BD469" s="633" t="s">
        <v>22</v>
      </c>
      <c r="BE469" s="625" t="s">
        <v>45</v>
      </c>
      <c r="BF469" s="835" t="s">
        <v>45</v>
      </c>
      <c r="BG469" s="836" t="s">
        <v>45</v>
      </c>
      <c r="BH469" s="905" t="s">
        <v>4503</v>
      </c>
      <c r="BI469" s="903" t="s">
        <v>4703</v>
      </c>
      <c r="BJ469" s="905" t="s">
        <v>4515</v>
      </c>
      <c r="BK469" s="903" t="s">
        <v>4704</v>
      </c>
      <c r="BL469" s="905" t="s">
        <v>4493</v>
      </c>
      <c r="BM469" s="903" t="s">
        <v>4705</v>
      </c>
      <c r="BN469" s="905" t="s">
        <v>4485</v>
      </c>
      <c r="BO469" s="903" t="s">
        <v>10472</v>
      </c>
      <c r="BP469" s="905" t="s">
        <v>4525</v>
      </c>
      <c r="BQ469" s="903" t="s">
        <v>10476</v>
      </c>
      <c r="BR469" s="909">
        <v>65</v>
      </c>
      <c r="BS469" s="903" t="s">
        <v>4509</v>
      </c>
      <c r="BT469" s="909">
        <v>55</v>
      </c>
      <c r="BU469" s="903" t="s">
        <v>4541</v>
      </c>
      <c r="BV469" s="909">
        <v>25</v>
      </c>
      <c r="BW469" s="903" t="s">
        <v>4489</v>
      </c>
      <c r="BX469" s="909">
        <v>26</v>
      </c>
      <c r="BY469" s="903" t="s">
        <v>4517</v>
      </c>
      <c r="BZ469" s="909">
        <v>66</v>
      </c>
      <c r="CA469" s="903" t="s">
        <v>4532</v>
      </c>
      <c r="CB469" s="340">
        <v>50</v>
      </c>
      <c r="CC469" s="249">
        <f>IF(ISBLANK(AL469),0,1)</f>
        <v>1</v>
      </c>
      <c r="CD469" s="414">
        <f>IF(ISBLANK(AM469),0,1)</f>
        <v>0</v>
      </c>
      <c r="CE469" s="414">
        <f>IF(ISBLANK(AN469),0,1)</f>
        <v>1</v>
      </c>
      <c r="CF469" s="414">
        <f>IF(ISBLANK(AO469),0,1)</f>
        <v>0</v>
      </c>
      <c r="CG469" s="414">
        <f>IF(ISBLANK(AP469),0,1)</f>
        <v>0</v>
      </c>
      <c r="CH469" s="436">
        <f>IF(ISBLANK(AQ469),0,1)</f>
        <v>0</v>
      </c>
      <c r="CI469" s="435">
        <f>IF($W469="Dropped","-",DAYS360(X469,Y469,TRUE)/360)</f>
        <v>0.59166666666666667</v>
      </c>
      <c r="CJ469" s="416">
        <f>IF(OR($W469="Pipeline",$W469="Dropped"),"-",IF(OR($AA469="-",$AA469="n/a"),"-",DAYS360(Y469,AA469,TRUE)/360))</f>
        <v>0.34166666666666667</v>
      </c>
      <c r="CK469" s="416">
        <f>IF(OR($W469="Pipeline",$W469="Dropped"),"-",IF($AC469="-","-",IF(OR($AA469="-",$AA469="n/a"),DAYS360(Y469,AC469,TRUE)/360,DAYS360(AA469,AC469,TRUE)/360)))</f>
        <v>6.7388888888888889</v>
      </c>
      <c r="CL469" s="416">
        <f>IF(OR($W469="Pipeline",$W469="Dropped"),"-",IF($AC469="-","-",DAYS360(X469,AC469,TRUE)/360))</f>
        <v>7.6722222222222225</v>
      </c>
      <c r="CM469" s="437">
        <f>IF(OR($W469="Pipeline",$W469="Dropped"),"-",IF($AC469="-","-",DAYS360(AB469,AC469,TRUE)/360))</f>
        <v>2.5</v>
      </c>
      <c r="CN469" s="344">
        <f>IF(W469="Closed",IF(AC469="-","-",YEAR(AC469)),"-")</f>
        <v>2013</v>
      </c>
      <c r="CO469" s="344" t="str">
        <f>IF(W469="Closed",IF(OR(BE469="S",BE469="MS",BE469="HS"),"S",IF(OR(BE469="U",BE469="MU",BE469="HU"),"U",IF(OR(BE469="NA",BE469="NR",BE469="NV",BE469="?",BE469="#"),"NR","-"))),"-")</f>
        <v>U</v>
      </c>
      <c r="CP469" s="249">
        <v>2</v>
      </c>
      <c r="CQ469" s="414">
        <v>7</v>
      </c>
      <c r="CR469" s="414">
        <v>6</v>
      </c>
      <c r="CS469" s="414">
        <v>0</v>
      </c>
      <c r="CT469" s="414">
        <v>0</v>
      </c>
      <c r="CU469" s="436">
        <v>1</v>
      </c>
      <c r="CV469" s="432" t="str">
        <f>IF(OR(DC469="-",DC469="",DC469="n/a"),"-",HYPERLINK(DC469,"PAD"))</f>
        <v>PAD</v>
      </c>
      <c r="CW469" s="417" t="str">
        <f>IF(OR(DD469="-",DD469="",DD469="n/a"),"-",HYPERLINK(DD469,"ICR"))</f>
        <v>ICR</v>
      </c>
      <c r="CX469" s="438" t="str">
        <f>IF(OR(DE469="-",DE469="",DE469="n/a"),"-",HYPERLINK(DE469,"IEG"))</f>
        <v>-</v>
      </c>
      <c r="CY469" s="687" t="str">
        <f>IF(OR(DF469="-",DF469="",DF469="n/a"),"-",HYPERLINK(DF469,"PPAR"))</f>
        <v>-</v>
      </c>
      <c r="CZ469" s="665" t="str">
        <f>IF(OR(DG469="-",DG469="",DG469="n/a"),"-",HYPERLINK(DG469,"PCR"))</f>
        <v>-</v>
      </c>
      <c r="DA469" s="665" t="str">
        <f>IF(OR(DH469="-",DH469="",DH469="n/a"),"-",HYPERLINK(DH469,"PP"))</f>
        <v>PP</v>
      </c>
      <c r="DB469" s="688" t="str">
        <f>IF(OR(DI469="-",DI469="",DI469="n/a"),"-",HYPERLINK(DI469,"TA"))</f>
        <v>-</v>
      </c>
      <c r="DC469" s="897" t="s">
        <v>11876</v>
      </c>
      <c r="DD469" s="897" t="s">
        <v>11877</v>
      </c>
      <c r="DE469" s="897" t="s">
        <v>33</v>
      </c>
      <c r="DF469" s="897" t="s">
        <v>33</v>
      </c>
      <c r="DG469" s="897" t="s">
        <v>33</v>
      </c>
      <c r="DH469" s="897" t="s">
        <v>13936</v>
      </c>
      <c r="DI469" s="897" t="s">
        <v>33</v>
      </c>
      <c r="DJ469" s="734"/>
      <c r="DK469" s="358"/>
      <c r="DL469" s="358"/>
      <c r="DM469" s="440"/>
      <c r="DN469" s="440"/>
      <c r="DO469" s="440"/>
      <c r="DP469" s="440"/>
      <c r="DQ469" s="440"/>
      <c r="DR469" s="440"/>
      <c r="DS469" s="440"/>
      <c r="DT469" s="440"/>
      <c r="DU469" s="440"/>
      <c r="DV469" s="440"/>
      <c r="DW469" s="440"/>
      <c r="DX469" s="440"/>
      <c r="DY469" s="440"/>
      <c r="DZ469" s="440"/>
      <c r="EA469" s="440"/>
      <c r="EB469" s="440"/>
      <c r="EC469" s="440"/>
      <c r="ED469" s="440"/>
      <c r="EE469" s="440"/>
      <c r="EF469" s="440"/>
      <c r="EG469" s="440"/>
      <c r="EH469" s="440"/>
      <c r="EI469" s="440"/>
      <c r="EJ469" s="440"/>
      <c r="EK469" s="440"/>
      <c r="EL469" s="440"/>
      <c r="EM469" s="440"/>
    </row>
    <row r="470" spans="1:143" s="33" customFormat="1" ht="14.1" customHeight="1" x14ac:dyDescent="0.25">
      <c r="A470" s="703">
        <f>ROW()-1</f>
        <v>469</v>
      </c>
      <c r="B470" s="717" t="s">
        <v>792</v>
      </c>
      <c r="C470" s="711" t="str">
        <f>HYPERLINK(E470,"OP")</f>
        <v>OP</v>
      </c>
      <c r="D470" s="711" t="str">
        <f>HYPERLINK(F470,"Prj")</f>
        <v>Prj</v>
      </c>
      <c r="E470" s="704" t="s">
        <v>6418</v>
      </c>
      <c r="F470" s="415" t="s">
        <v>6419</v>
      </c>
      <c r="G470" s="414" t="s">
        <v>33</v>
      </c>
      <c r="H470" s="414" t="s">
        <v>33</v>
      </c>
      <c r="I470" s="694" t="s">
        <v>33</v>
      </c>
      <c r="J470" s="686" t="s">
        <v>793</v>
      </c>
      <c r="K470" s="199" t="s">
        <v>33</v>
      </c>
      <c r="L470" s="693" t="s">
        <v>153</v>
      </c>
      <c r="M470" s="696" t="s">
        <v>790</v>
      </c>
      <c r="N470" s="732" t="s">
        <v>18</v>
      </c>
      <c r="O470" s="732" t="s">
        <v>30</v>
      </c>
      <c r="P470" s="1080" t="s">
        <v>1763</v>
      </c>
      <c r="Q470" s="1074" t="s">
        <v>33</v>
      </c>
      <c r="R470" s="698" t="s">
        <v>33</v>
      </c>
      <c r="S470" s="907" t="s">
        <v>3725</v>
      </c>
      <c r="T470" s="908" t="s">
        <v>3691</v>
      </c>
      <c r="U470" s="905" t="s">
        <v>13703</v>
      </c>
      <c r="V470" s="905" t="s">
        <v>10388</v>
      </c>
      <c r="W470" s="1068" t="s">
        <v>1773</v>
      </c>
      <c r="X470" s="1064">
        <v>37663</v>
      </c>
      <c r="Y470" s="1066">
        <v>38517</v>
      </c>
      <c r="Z470" s="1046">
        <v>2005</v>
      </c>
      <c r="AA470" s="1064">
        <v>39184</v>
      </c>
      <c r="AB470" s="1065">
        <v>40268</v>
      </c>
      <c r="AC470" s="1066">
        <v>40268</v>
      </c>
      <c r="AD470" s="638">
        <v>0</v>
      </c>
      <c r="AE470" s="639">
        <v>10</v>
      </c>
      <c r="AF470" s="744">
        <v>0</v>
      </c>
      <c r="AG470" s="690">
        <v>10</v>
      </c>
      <c r="AH470" s="747">
        <v>0</v>
      </c>
      <c r="AI470" s="744">
        <v>0</v>
      </c>
      <c r="AJ470" s="1099">
        <v>9.6998000000000001E-2</v>
      </c>
      <c r="AK470" s="1100">
        <v>-6.9600800000000004E-3</v>
      </c>
      <c r="AL470" s="646"/>
      <c r="AM470" s="647"/>
      <c r="AN470" s="647">
        <v>2</v>
      </c>
      <c r="AO470" s="647"/>
      <c r="AP470" s="647"/>
      <c r="AQ470" s="648"/>
      <c r="AR470" s="779" t="s">
        <v>4007</v>
      </c>
      <c r="AS470" s="781">
        <f>AT470+AU470</f>
        <v>4</v>
      </c>
      <c r="AT470" s="649">
        <v>3.2</v>
      </c>
      <c r="AU470" s="650">
        <v>0.8</v>
      </c>
      <c r="AV470" s="686" t="s">
        <v>4008</v>
      </c>
      <c r="AW470" s="686" t="s">
        <v>2017</v>
      </c>
      <c r="AX470" s="686" t="s">
        <v>2288</v>
      </c>
      <c r="AY470" s="819">
        <v>39539</v>
      </c>
      <c r="AZ470" s="721" t="s">
        <v>112</v>
      </c>
      <c r="BA470" s="721" t="s">
        <v>2809</v>
      </c>
      <c r="BB470" s="834" t="s">
        <v>33</v>
      </c>
      <c r="BC470" s="835" t="s">
        <v>33</v>
      </c>
      <c r="BD470" s="836" t="s">
        <v>33</v>
      </c>
      <c r="BE470" s="834" t="s">
        <v>4954</v>
      </c>
      <c r="BF470" s="835" t="s">
        <v>45</v>
      </c>
      <c r="BG470" s="836" t="s">
        <v>112</v>
      </c>
      <c r="BH470" s="905" t="s">
        <v>4515</v>
      </c>
      <c r="BI470" s="903" t="s">
        <v>4704</v>
      </c>
      <c r="BJ470" s="905" t="s">
        <v>4525</v>
      </c>
      <c r="BK470" s="903" t="s">
        <v>10476</v>
      </c>
      <c r="BL470" s="905" t="s">
        <v>4485</v>
      </c>
      <c r="BM470" s="903" t="s">
        <v>10472</v>
      </c>
      <c r="BN470" s="905" t="s">
        <v>0</v>
      </c>
      <c r="BO470" s="903" t="s">
        <v>0</v>
      </c>
      <c r="BP470" s="905" t="s">
        <v>0</v>
      </c>
      <c r="BQ470" s="903" t="s">
        <v>0</v>
      </c>
      <c r="BR470" s="909">
        <v>66</v>
      </c>
      <c r="BS470" s="903" t="s">
        <v>4532</v>
      </c>
      <c r="BT470" s="909">
        <v>65</v>
      </c>
      <c r="BU470" s="903" t="s">
        <v>4509</v>
      </c>
      <c r="BV470" s="905" t="s">
        <v>0</v>
      </c>
      <c r="BW470" s="903" t="s">
        <v>4492</v>
      </c>
      <c r="BX470" s="905" t="s">
        <v>0</v>
      </c>
      <c r="BY470" s="903" t="s">
        <v>4492</v>
      </c>
      <c r="BZ470" s="905" t="s">
        <v>0</v>
      </c>
      <c r="CA470" s="903" t="s">
        <v>4492</v>
      </c>
      <c r="CB470" s="340">
        <v>50</v>
      </c>
      <c r="CC470" s="249">
        <f>IF(ISBLANK(AL470),0,1)</f>
        <v>0</v>
      </c>
      <c r="CD470" s="414">
        <f>IF(ISBLANK(AM470),0,1)</f>
        <v>0</v>
      </c>
      <c r="CE470" s="414">
        <f>IF(ISBLANK(AN470),0,1)</f>
        <v>1</v>
      </c>
      <c r="CF470" s="414">
        <f>IF(ISBLANK(AO470),0,1)</f>
        <v>0</v>
      </c>
      <c r="CG470" s="414">
        <f>IF(ISBLANK(AP470),0,1)</f>
        <v>0</v>
      </c>
      <c r="CH470" s="436">
        <f>IF(ISBLANK(AQ470),0,1)</f>
        <v>0</v>
      </c>
      <c r="CI470" s="435">
        <f>IF($W470="Dropped","-",DAYS360(X470,Y470,TRUE)/360)</f>
        <v>2.3416666666666668</v>
      </c>
      <c r="CJ470" s="416">
        <f>IF(OR($W470="Pipeline",$W470="Dropped"),"-",IF(OR($AA470="-",$AA470="n/a"),"-",DAYS360(Y470,AA470,TRUE)/360))</f>
        <v>1.8277777777777777</v>
      </c>
      <c r="CK470" s="416">
        <f>IF(OR($W470="Pipeline",$W470="Dropped"),"-",IF($AC470="-","-",IF(OR($AA470="-",$AA470="n/a"),DAYS360(Y470,AC470,TRUE)/360,DAYS360(AA470,AC470,TRUE)/360)))</f>
        <v>2.9666666666666668</v>
      </c>
      <c r="CL470" s="416">
        <f>IF(OR($W470="Pipeline",$W470="Dropped"),"-",IF($AC470="-","-",DAYS360(X470,AC470,TRUE)/360))</f>
        <v>7.1361111111111111</v>
      </c>
      <c r="CM470" s="437">
        <f>IF(OR($W470="Pipeline",$W470="Dropped"),"-",IF($AC470="-","-",DAYS360(AB470,AC470,TRUE)/360))</f>
        <v>0</v>
      </c>
      <c r="CN470" s="344">
        <f>IF(W470="Closed",IF(AC470="-","-",YEAR(AC470)),"-")</f>
        <v>2010</v>
      </c>
      <c r="CO470" s="344" t="str">
        <f>IF(W470="Closed",IF(OR(BE470="S",BE470="MS",BE470="HS"),"S",IF(OR(BE470="U",BE470="MU",BE470="HU"),"U",IF(OR(BE470="NA",BE470="NR",BE470="NV",BE470="?",BE470="#"),"NR","-"))),"-")</f>
        <v>NR</v>
      </c>
      <c r="CP470" s="249">
        <v>0</v>
      </c>
      <c r="CQ470" s="414">
        <v>1</v>
      </c>
      <c r="CR470" s="414">
        <v>1</v>
      </c>
      <c r="CS470" s="414">
        <v>0</v>
      </c>
      <c r="CT470" s="414">
        <v>0</v>
      </c>
      <c r="CU470" s="436">
        <v>0</v>
      </c>
      <c r="CV470" s="432" t="str">
        <f>IF(OR(DC470="-",DC470="",DC470="n/a"),"-",HYPERLINK(DC470,"PAD"))</f>
        <v>PAD</v>
      </c>
      <c r="CW470" s="417" t="str">
        <f>IF(OR(DD470="-",DD470="",DD470="n/a"),"-",HYPERLINK(DD470,"ICR"))</f>
        <v>-</v>
      </c>
      <c r="CX470" s="438" t="str">
        <f>IF(OR(DE470="-",DE470="",DE470="n/a"),"-",HYPERLINK(DE470,"IEG"))</f>
        <v>IEG</v>
      </c>
      <c r="CY470" s="687" t="str">
        <f>IF(OR(DF470="-",DF470="",DF470="n/a"),"-",HYPERLINK(DF470,"PPAR"))</f>
        <v>-</v>
      </c>
      <c r="CZ470" s="665" t="str">
        <f>IF(OR(DG470="-",DG470="",DG470="n/a"),"-",HYPERLINK(DG470,"PCR"))</f>
        <v>-</v>
      </c>
      <c r="DA470" s="665" t="str">
        <f>IF(OR(DH470="-",DH470="",DH470="n/a"),"-",HYPERLINK(DH470,"PP"))</f>
        <v>-</v>
      </c>
      <c r="DB470" s="688" t="str">
        <f>IF(OR(DI470="-",DI470="",DI470="n/a"),"-",HYPERLINK(DI470,"TA"))</f>
        <v>-</v>
      </c>
      <c r="DC470" s="897" t="s">
        <v>11878</v>
      </c>
      <c r="DD470" s="897" t="s">
        <v>33</v>
      </c>
      <c r="DE470" s="897" t="s">
        <v>11879</v>
      </c>
      <c r="DF470" s="897" t="s">
        <v>33</v>
      </c>
      <c r="DG470" s="897" t="s">
        <v>33</v>
      </c>
      <c r="DH470" s="897" t="s">
        <v>33</v>
      </c>
      <c r="DI470" s="897" t="s">
        <v>33</v>
      </c>
      <c r="DJ470" s="734"/>
      <c r="DK470" s="358"/>
      <c r="DL470" s="358"/>
      <c r="DM470" s="440"/>
      <c r="DN470" s="440"/>
      <c r="DO470" s="440"/>
      <c r="DP470" s="440"/>
      <c r="DQ470" s="440"/>
      <c r="DR470" s="440"/>
      <c r="DS470" s="440"/>
      <c r="DT470" s="440"/>
      <c r="DU470" s="440"/>
      <c r="DV470" s="440"/>
      <c r="DW470" s="440"/>
      <c r="DX470" s="440"/>
      <c r="DY470" s="440"/>
      <c r="DZ470" s="440"/>
      <c r="EA470" s="440"/>
      <c r="EB470" s="440"/>
      <c r="EC470" s="440"/>
      <c r="ED470" s="440"/>
      <c r="EE470" s="440"/>
      <c r="EF470" s="440"/>
      <c r="EG470" s="440"/>
      <c r="EH470" s="440"/>
      <c r="EI470" s="440"/>
      <c r="EJ470" s="440"/>
      <c r="EK470" s="440"/>
      <c r="EL470" s="440"/>
      <c r="EM470" s="440"/>
    </row>
    <row r="471" spans="1:143" s="33" customFormat="1" ht="14.1" customHeight="1" x14ac:dyDescent="0.25">
      <c r="A471" s="702">
        <f>ROW()-1</f>
        <v>470</v>
      </c>
      <c r="B471" s="710" t="s">
        <v>1188</v>
      </c>
      <c r="C471" s="711" t="str">
        <f>HYPERLINK(E471,"OP")</f>
        <v>OP</v>
      </c>
      <c r="D471" s="711" t="str">
        <f>HYPERLINK(F471,"Prj")</f>
        <v>Prj</v>
      </c>
      <c r="E471" s="704" t="s">
        <v>6420</v>
      </c>
      <c r="F471" s="415" t="s">
        <v>6421</v>
      </c>
      <c r="G471" s="414" t="s">
        <v>33</v>
      </c>
      <c r="H471" s="414" t="s">
        <v>33</v>
      </c>
      <c r="I471" s="694" t="s">
        <v>33</v>
      </c>
      <c r="J471" s="686" t="s">
        <v>1189</v>
      </c>
      <c r="K471" s="199" t="s">
        <v>33</v>
      </c>
      <c r="L471" s="693" t="s">
        <v>153</v>
      </c>
      <c r="M471" s="696" t="s">
        <v>912</v>
      </c>
      <c r="N471" s="732" t="s">
        <v>18</v>
      </c>
      <c r="O471" s="732" t="s">
        <v>30</v>
      </c>
      <c r="P471" s="1080" t="s">
        <v>1763</v>
      </c>
      <c r="Q471" s="1074" t="s">
        <v>33</v>
      </c>
      <c r="R471" s="698" t="s">
        <v>33</v>
      </c>
      <c r="S471" s="907" t="s">
        <v>3725</v>
      </c>
      <c r="T471" s="908" t="s">
        <v>3754</v>
      </c>
      <c r="U471" s="905" t="s">
        <v>13703</v>
      </c>
      <c r="V471" s="905" t="s">
        <v>10388</v>
      </c>
      <c r="W471" s="1068" t="s">
        <v>1773</v>
      </c>
      <c r="X471" s="1064">
        <v>37498</v>
      </c>
      <c r="Y471" s="1066">
        <v>37754</v>
      </c>
      <c r="Z471" s="1046">
        <v>2003</v>
      </c>
      <c r="AA471" s="1064">
        <v>37825</v>
      </c>
      <c r="AB471" s="1065">
        <v>39082</v>
      </c>
      <c r="AC471" s="1066">
        <v>39082</v>
      </c>
      <c r="AD471" s="638">
        <v>0</v>
      </c>
      <c r="AE471" s="639">
        <v>4.5</v>
      </c>
      <c r="AF471" s="744">
        <v>0</v>
      </c>
      <c r="AG471" s="690">
        <v>4.5</v>
      </c>
      <c r="AH471" s="747">
        <v>0.10050000000000001</v>
      </c>
      <c r="AI471" s="744">
        <v>0</v>
      </c>
      <c r="AJ471" s="1099">
        <v>4.5</v>
      </c>
      <c r="AK471" s="1100">
        <v>4.8651662099999999</v>
      </c>
      <c r="AL471" s="646"/>
      <c r="AM471" s="647"/>
      <c r="AN471" s="647">
        <v>2</v>
      </c>
      <c r="AO471" s="647"/>
      <c r="AP471" s="647"/>
      <c r="AQ471" s="648"/>
      <c r="AR471" s="779" t="s">
        <v>4009</v>
      </c>
      <c r="AS471" s="781">
        <f>AT471+AU471</f>
        <v>0.3</v>
      </c>
      <c r="AT471" s="781">
        <v>0</v>
      </c>
      <c r="AU471" s="650">
        <v>0.3</v>
      </c>
      <c r="AV471" s="686" t="s">
        <v>4010</v>
      </c>
      <c r="AW471" s="686" t="s">
        <v>1793</v>
      </c>
      <c r="AX471" s="686" t="s">
        <v>1902</v>
      </c>
      <c r="AY471" s="819">
        <v>39160</v>
      </c>
      <c r="AZ471" s="721" t="s">
        <v>22</v>
      </c>
      <c r="BA471" s="721" t="s">
        <v>22</v>
      </c>
      <c r="BB471" s="625" t="s">
        <v>22</v>
      </c>
      <c r="BC471" s="626" t="s">
        <v>22</v>
      </c>
      <c r="BD471" s="633" t="s">
        <v>22</v>
      </c>
      <c r="BE471" s="625" t="s">
        <v>22</v>
      </c>
      <c r="BF471" s="626" t="s">
        <v>22</v>
      </c>
      <c r="BG471" s="633" t="s">
        <v>22</v>
      </c>
      <c r="BH471" s="905" t="s">
        <v>4503</v>
      </c>
      <c r="BI471" s="903" t="s">
        <v>4703</v>
      </c>
      <c r="BJ471" s="905" t="s">
        <v>4515</v>
      </c>
      <c r="BK471" s="903" t="s">
        <v>4704</v>
      </c>
      <c r="BL471" s="905" t="s">
        <v>4525</v>
      </c>
      <c r="BM471" s="903" t="s">
        <v>10476</v>
      </c>
      <c r="BN471" s="905" t="s">
        <v>4485</v>
      </c>
      <c r="BO471" s="903" t="s">
        <v>10472</v>
      </c>
      <c r="BP471" s="905" t="s">
        <v>0</v>
      </c>
      <c r="BQ471" s="903" t="s">
        <v>0</v>
      </c>
      <c r="BR471" s="909">
        <v>65</v>
      </c>
      <c r="BS471" s="903" t="s">
        <v>4509</v>
      </c>
      <c r="BT471" s="909">
        <v>55</v>
      </c>
      <c r="BU471" s="903" t="s">
        <v>4541</v>
      </c>
      <c r="BV471" s="909">
        <v>57</v>
      </c>
      <c r="BW471" s="903" t="s">
        <v>4527</v>
      </c>
      <c r="BX471" s="909">
        <v>59</v>
      </c>
      <c r="BY471" s="903" t="s">
        <v>4510</v>
      </c>
      <c r="BZ471" s="909">
        <v>73</v>
      </c>
      <c r="CA471" s="903" t="s">
        <v>4534</v>
      </c>
      <c r="CB471" s="340">
        <v>50</v>
      </c>
      <c r="CC471" s="249">
        <f>IF(ISBLANK(AL471),0,1)</f>
        <v>0</v>
      </c>
      <c r="CD471" s="414">
        <f>IF(ISBLANK(AM471),0,1)</f>
        <v>0</v>
      </c>
      <c r="CE471" s="414">
        <f>IF(ISBLANK(AN471),0,1)</f>
        <v>1</v>
      </c>
      <c r="CF471" s="414">
        <f>IF(ISBLANK(AO471),0,1)</f>
        <v>0</v>
      </c>
      <c r="CG471" s="414">
        <f>IF(ISBLANK(AP471),0,1)</f>
        <v>0</v>
      </c>
      <c r="CH471" s="436">
        <f>IF(ISBLANK(AQ471),0,1)</f>
        <v>0</v>
      </c>
      <c r="CI471" s="435">
        <f>IF($W471="Dropped","-",DAYS360(X471,Y471,TRUE)/360)</f>
        <v>0.70277777777777772</v>
      </c>
      <c r="CJ471" s="416">
        <f>IF(OR($W471="Pipeline",$W471="Dropped"),"-",IF(OR($AA471="-",$AA471="n/a"),"-",DAYS360(Y471,AA471,TRUE)/360))</f>
        <v>0.19444444444444445</v>
      </c>
      <c r="CK471" s="416">
        <f>IF(OR($W471="Pipeline",$W471="Dropped"),"-",IF($AC471="-","-",IF(OR($AA471="-",$AA471="n/a"),DAYS360(Y471,AC471,TRUE)/360,DAYS360(AA471,AC471,TRUE)/360)))</f>
        <v>3.4361111111111109</v>
      </c>
      <c r="CL471" s="416">
        <f>IF(OR($W471="Pipeline",$W471="Dropped"),"-",IF($AC471="-","-",DAYS360(X471,AC471,TRUE)/360))</f>
        <v>4.333333333333333</v>
      </c>
      <c r="CM471" s="437">
        <f>IF(OR($W471="Pipeline",$W471="Dropped"),"-",IF($AC471="-","-",DAYS360(AB471,AC471,TRUE)/360))</f>
        <v>0</v>
      </c>
      <c r="CN471" s="344">
        <f>IF(W471="Closed",IF(AC471="-","-",YEAR(AC471)),"-")</f>
        <v>2006</v>
      </c>
      <c r="CO471" s="344" t="str">
        <f>IF(W471="Closed",IF(OR(BE471="S",BE471="MS",BE471="HS"),"S",IF(OR(BE471="U",BE471="MU",BE471="HU"),"U",IF(OR(BE471="NA",BE471="NR",BE471="NV",BE471="?",BE471="#"),"NR","-"))),"-")</f>
        <v>S</v>
      </c>
      <c r="CP471" s="249">
        <v>2</v>
      </c>
      <c r="CQ471" s="414">
        <v>3</v>
      </c>
      <c r="CR471" s="414">
        <v>6</v>
      </c>
      <c r="CS471" s="414">
        <v>1</v>
      </c>
      <c r="CT471" s="414">
        <v>0</v>
      </c>
      <c r="CU471" s="436">
        <v>0</v>
      </c>
      <c r="CV471" s="432" t="str">
        <f>IF(OR(DC471="-",DC471="",DC471="n/a"),"-",HYPERLINK(DC471,"PAD"))</f>
        <v>PAD</v>
      </c>
      <c r="CW471" s="417" t="str">
        <f>IF(OR(DD471="-",DD471="",DD471="n/a"),"-",HYPERLINK(DD471,"ICR"))</f>
        <v>ICR</v>
      </c>
      <c r="CX471" s="438" t="str">
        <f>IF(OR(DE471="-",DE471="",DE471="n/a"),"-",HYPERLINK(DE471,"IEG"))</f>
        <v>IEG</v>
      </c>
      <c r="CY471" s="687" t="str">
        <f>IF(OR(DF471="-",DF471="",DF471="n/a"),"-",HYPERLINK(DF471,"PPAR"))</f>
        <v>-</v>
      </c>
      <c r="CZ471" s="665" t="str">
        <f>IF(OR(DG471="-",DG471="",DG471="n/a"),"-",HYPERLINK(DG471,"PCR"))</f>
        <v>-</v>
      </c>
      <c r="DA471" s="665" t="str">
        <f>IF(OR(DH471="-",DH471="",DH471="n/a"),"-",HYPERLINK(DH471,"PP"))</f>
        <v>-</v>
      </c>
      <c r="DB471" s="688" t="str">
        <f>IF(OR(DI471="-",DI471="",DI471="n/a"),"-",HYPERLINK(DI471,"TA"))</f>
        <v>-</v>
      </c>
      <c r="DC471" s="897" t="s">
        <v>11880</v>
      </c>
      <c r="DD471" s="897" t="s">
        <v>11881</v>
      </c>
      <c r="DE471" s="897" t="s">
        <v>11882</v>
      </c>
      <c r="DF471" s="897" t="s">
        <v>33</v>
      </c>
      <c r="DG471" s="897" t="s">
        <v>33</v>
      </c>
      <c r="DH471" s="897" t="s">
        <v>33</v>
      </c>
      <c r="DI471" s="897" t="s">
        <v>33</v>
      </c>
      <c r="DJ471" s="734"/>
      <c r="DK471" s="358"/>
      <c r="DL471" s="358"/>
      <c r="DM471" s="440"/>
      <c r="DN471" s="440"/>
      <c r="DO471" s="440"/>
      <c r="DP471" s="440"/>
      <c r="DQ471" s="440"/>
      <c r="DR471" s="440"/>
      <c r="DS471" s="440"/>
      <c r="DT471" s="440"/>
      <c r="DU471" s="440"/>
      <c r="DV471" s="440"/>
      <c r="DW471" s="440"/>
      <c r="DX471" s="440"/>
      <c r="DY471" s="440"/>
      <c r="DZ471" s="440"/>
      <c r="EA471" s="440"/>
      <c r="EB471" s="440"/>
      <c r="EC471" s="440"/>
      <c r="ED471" s="440"/>
      <c r="EE471" s="440"/>
      <c r="EF471" s="440"/>
      <c r="EG471" s="440"/>
      <c r="EH471" s="440"/>
      <c r="EI471" s="440"/>
      <c r="EJ471" s="440"/>
      <c r="EK471" s="440"/>
      <c r="EL471" s="440"/>
      <c r="EM471" s="440"/>
    </row>
    <row r="472" spans="1:143" s="33" customFormat="1" ht="14.1" customHeight="1" x14ac:dyDescent="0.25">
      <c r="A472" s="702">
        <f>ROW()-1</f>
        <v>471</v>
      </c>
      <c r="B472" s="710" t="s">
        <v>643</v>
      </c>
      <c r="C472" s="711" t="str">
        <f>HYPERLINK(E472,"OP")</f>
        <v>OP</v>
      </c>
      <c r="D472" s="711" t="str">
        <f>HYPERLINK(F472,"Prj")</f>
        <v>Prj</v>
      </c>
      <c r="E472" s="704" t="s">
        <v>6422</v>
      </c>
      <c r="F472" s="415" t="s">
        <v>6423</v>
      </c>
      <c r="G472" s="414" t="s">
        <v>33</v>
      </c>
      <c r="H472" s="414" t="s">
        <v>33</v>
      </c>
      <c r="I472" s="694" t="s">
        <v>33</v>
      </c>
      <c r="J472" s="696" t="s">
        <v>644</v>
      </c>
      <c r="K472" s="199" t="s">
        <v>33</v>
      </c>
      <c r="L472" s="693" t="s">
        <v>124</v>
      </c>
      <c r="M472" s="696" t="s">
        <v>140</v>
      </c>
      <c r="N472" s="732" t="s">
        <v>18</v>
      </c>
      <c r="O472" s="732" t="s">
        <v>30</v>
      </c>
      <c r="P472" s="1080" t="s">
        <v>1742</v>
      </c>
      <c r="Q472" s="1074" t="s">
        <v>33</v>
      </c>
      <c r="R472" s="698" t="s">
        <v>33</v>
      </c>
      <c r="S472" s="907" t="s">
        <v>3594</v>
      </c>
      <c r="T472" s="908" t="s">
        <v>3755</v>
      </c>
      <c r="U472" s="905" t="s">
        <v>613</v>
      </c>
      <c r="V472" s="905" t="s">
        <v>1417</v>
      </c>
      <c r="W472" s="1068" t="s">
        <v>1773</v>
      </c>
      <c r="X472" s="1064">
        <v>37722</v>
      </c>
      <c r="Y472" s="1066">
        <v>38610</v>
      </c>
      <c r="Z472" s="1046">
        <v>2006</v>
      </c>
      <c r="AA472" s="1064">
        <v>38989</v>
      </c>
      <c r="AB472" s="1065">
        <v>40724</v>
      </c>
      <c r="AC472" s="1066">
        <v>41639</v>
      </c>
      <c r="AD472" s="638">
        <v>0</v>
      </c>
      <c r="AE472" s="639">
        <v>93.72</v>
      </c>
      <c r="AF472" s="744">
        <v>0</v>
      </c>
      <c r="AG472" s="690">
        <v>93.72</v>
      </c>
      <c r="AH472" s="747">
        <v>13.246</v>
      </c>
      <c r="AI472" s="744">
        <v>0</v>
      </c>
      <c r="AJ472" s="1099">
        <v>80.197830359999998</v>
      </c>
      <c r="AK472" s="1100">
        <v>73.469393299999993</v>
      </c>
      <c r="AL472" s="646" t="s">
        <v>7413</v>
      </c>
      <c r="AM472" s="647">
        <v>3</v>
      </c>
      <c r="AN472" s="647"/>
      <c r="AO472" s="647" t="s">
        <v>3100</v>
      </c>
      <c r="AP472" s="647"/>
      <c r="AQ472" s="648" t="s">
        <v>3101</v>
      </c>
      <c r="AR472" s="779" t="s">
        <v>3097</v>
      </c>
      <c r="AS472" s="649">
        <f>AT472+AU472</f>
        <v>75.58</v>
      </c>
      <c r="AT472" s="649">
        <v>72.62</v>
      </c>
      <c r="AU472" s="650">
        <v>2.96</v>
      </c>
      <c r="AV472" s="686" t="s">
        <v>3098</v>
      </c>
      <c r="AW472" s="686" t="s">
        <v>1806</v>
      </c>
      <c r="AX472" s="686" t="s">
        <v>2076</v>
      </c>
      <c r="AY472" s="819">
        <v>41652</v>
      </c>
      <c r="AZ472" s="721" t="s">
        <v>45</v>
      </c>
      <c r="BA472" s="721" t="s">
        <v>22</v>
      </c>
      <c r="BB472" s="625" t="s">
        <v>45</v>
      </c>
      <c r="BC472" s="626" t="s">
        <v>45</v>
      </c>
      <c r="BD472" s="633" t="s">
        <v>45</v>
      </c>
      <c r="BE472" s="856" t="s">
        <v>45</v>
      </c>
      <c r="BF472" s="852" t="s">
        <v>45</v>
      </c>
      <c r="BG472" s="846" t="s">
        <v>45</v>
      </c>
      <c r="BH472" s="905" t="s">
        <v>4485</v>
      </c>
      <c r="BI472" s="903" t="s">
        <v>10472</v>
      </c>
      <c r="BJ472" s="905" t="s">
        <v>4525</v>
      </c>
      <c r="BK472" s="903" t="s">
        <v>10476</v>
      </c>
      <c r="BL472" s="905" t="s">
        <v>4549</v>
      </c>
      <c r="BM472" s="903" t="s">
        <v>10481</v>
      </c>
      <c r="BN472" s="905" t="s">
        <v>0</v>
      </c>
      <c r="BO472" s="903" t="s">
        <v>0</v>
      </c>
      <c r="BP472" s="905" t="s">
        <v>0</v>
      </c>
      <c r="BQ472" s="903" t="s">
        <v>0</v>
      </c>
      <c r="BR472" s="909">
        <v>39</v>
      </c>
      <c r="BS472" s="903" t="s">
        <v>4545</v>
      </c>
      <c r="BT472" s="909">
        <v>25</v>
      </c>
      <c r="BU472" s="903" t="s">
        <v>4489</v>
      </c>
      <c r="BV472" s="909">
        <v>41</v>
      </c>
      <c r="BW472" s="903" t="s">
        <v>4544</v>
      </c>
      <c r="BX472" s="909">
        <v>40</v>
      </c>
      <c r="BY472" s="903" t="s">
        <v>4563</v>
      </c>
      <c r="BZ472" s="909">
        <v>29</v>
      </c>
      <c r="CA472" s="903" t="s">
        <v>4497</v>
      </c>
      <c r="CB472" s="340">
        <v>100</v>
      </c>
      <c r="CC472" s="249">
        <f>IF(ISBLANK(AL472),0,1)</f>
        <v>1</v>
      </c>
      <c r="CD472" s="414">
        <f>IF(ISBLANK(AM472),0,1)</f>
        <v>1</v>
      </c>
      <c r="CE472" s="414">
        <f>IF(ISBLANK(AN472),0,1)</f>
        <v>0</v>
      </c>
      <c r="CF472" s="414">
        <f>IF(ISBLANK(AO472),0,1)</f>
        <v>1</v>
      </c>
      <c r="CG472" s="414">
        <f>IF(ISBLANK(AP472),0,1)</f>
        <v>0</v>
      </c>
      <c r="CH472" s="436">
        <f>IF(ISBLANK(AQ472),0,1)</f>
        <v>1</v>
      </c>
      <c r="CI472" s="435">
        <f>IF($W472="Dropped","-",DAYS360(X472,Y472,TRUE)/360)</f>
        <v>2.4277777777777776</v>
      </c>
      <c r="CJ472" s="416">
        <f>IF(OR($W472="Pipeline",$W472="Dropped"),"-",IF(OR($AA472="-",$AA472="n/a"),"-",DAYS360(Y472,AA472,TRUE)/360))</f>
        <v>1.038888888888889</v>
      </c>
      <c r="CK472" s="416">
        <f>IF(OR($W472="Pipeline",$W472="Dropped"),"-",IF($AC472="-","-",IF(OR($AA472="-",$AA472="n/a"),DAYS360(Y472,AC472,TRUE)/360,DAYS360(AA472,AC472,TRUE)/360)))</f>
        <v>7.2527777777777782</v>
      </c>
      <c r="CL472" s="416">
        <f>IF(OR($W472="Pipeline",$W472="Dropped"),"-",IF($AC472="-","-",DAYS360(X472,AC472,TRUE)/360))</f>
        <v>10.719444444444445</v>
      </c>
      <c r="CM472" s="437">
        <f>IF(OR($W472="Pipeline",$W472="Dropped"),"-",IF($AC472="-","-",DAYS360(AB472,AC472,TRUE)/360))</f>
        <v>2.5</v>
      </c>
      <c r="CN472" s="344">
        <f>IF(W472="Closed",IF(AC472="-","-",YEAR(AC472)),"-")</f>
        <v>2013</v>
      </c>
      <c r="CO472" s="344" t="str">
        <f>IF(W472="Closed",IF(OR(BE472="S",BE472="MS",BE472="HS"),"S",IF(OR(BE472="U",BE472="MU",BE472="HU"),"U",IF(OR(BE472="NA",BE472="NR",BE472="NV",BE472="?",BE472="#"),"NR","-"))),"-")</f>
        <v>U</v>
      </c>
      <c r="CP472" s="249">
        <v>52</v>
      </c>
      <c r="CQ472" s="414">
        <v>5</v>
      </c>
      <c r="CR472" s="414">
        <v>7</v>
      </c>
      <c r="CS472" s="414">
        <v>27</v>
      </c>
      <c r="CT472" s="414">
        <v>2</v>
      </c>
      <c r="CU472" s="436">
        <v>0</v>
      </c>
      <c r="CV472" s="432" t="str">
        <f>IF(OR(DC472="-",DC472="",DC472="n/a"),"-",HYPERLINK(DC472,"PAD"))</f>
        <v>PAD</v>
      </c>
      <c r="CW472" s="417" t="str">
        <f>IF(OR(DD472="-",DD472="",DD472="n/a"),"-",HYPERLINK(DD472,"ICR"))</f>
        <v>ICR</v>
      </c>
      <c r="CX472" s="438" t="str">
        <f>IF(OR(DE472="-",DE472="",DE472="n/a"),"-",HYPERLINK(DE472,"IEG"))</f>
        <v>IEG</v>
      </c>
      <c r="CY472" s="687" t="str">
        <f>IF(OR(DF472="-",DF472="",DF472="n/a"),"-",HYPERLINK(DF472,"PPAR"))</f>
        <v>-</v>
      </c>
      <c r="CZ472" s="665" t="str">
        <f>IF(OR(DG472="-",DG472="",DG472="n/a"),"-",HYPERLINK(DG472,"PCR"))</f>
        <v>-</v>
      </c>
      <c r="DA472" s="665" t="str">
        <f>IF(OR(DH472="-",DH472="",DH472="n/a"),"-",HYPERLINK(DH472,"PP"))</f>
        <v>PP</v>
      </c>
      <c r="DB472" s="688" t="str">
        <f>IF(OR(DI472="-",DI472="",DI472="n/a"),"-",HYPERLINK(DI472,"TA"))</f>
        <v>-</v>
      </c>
      <c r="DC472" s="897" t="s">
        <v>11883</v>
      </c>
      <c r="DD472" s="897" t="s">
        <v>11884</v>
      </c>
      <c r="DE472" s="897" t="s">
        <v>11885</v>
      </c>
      <c r="DF472" s="897" t="s">
        <v>33</v>
      </c>
      <c r="DG472" s="897" t="s">
        <v>33</v>
      </c>
      <c r="DH472" s="897" t="s">
        <v>11886</v>
      </c>
      <c r="DI472" s="897" t="s">
        <v>33</v>
      </c>
      <c r="DJ472" s="734"/>
      <c r="DK472" s="358"/>
      <c r="DL472" s="358"/>
      <c r="DM472" s="440"/>
      <c r="DN472" s="440"/>
      <c r="DO472" s="440"/>
      <c r="DP472" s="440"/>
      <c r="DQ472" s="440"/>
      <c r="DR472" s="440"/>
      <c r="DS472" s="440"/>
      <c r="DT472" s="440"/>
      <c r="DU472" s="440"/>
      <c r="DV472" s="440"/>
      <c r="DW472" s="440"/>
      <c r="DX472" s="440"/>
      <c r="DY472" s="440"/>
      <c r="DZ472" s="440"/>
      <c r="EA472" s="440"/>
      <c r="EB472" s="440"/>
      <c r="EC472" s="440"/>
      <c r="ED472" s="440"/>
      <c r="EE472" s="440"/>
      <c r="EF472" s="440"/>
      <c r="EG472" s="440"/>
      <c r="EH472" s="440"/>
      <c r="EI472" s="440"/>
      <c r="EJ472" s="440"/>
      <c r="EK472" s="440"/>
      <c r="EL472" s="440"/>
      <c r="EM472" s="440"/>
    </row>
    <row r="473" spans="1:143" s="33" customFormat="1" ht="14.1" customHeight="1" x14ac:dyDescent="0.25">
      <c r="A473" s="703">
        <f>ROW()-1</f>
        <v>472</v>
      </c>
      <c r="B473" s="717" t="s">
        <v>1064</v>
      </c>
      <c r="C473" s="711" t="str">
        <f>HYPERLINK(E473,"OP")</f>
        <v>OP</v>
      </c>
      <c r="D473" s="711" t="str">
        <f>HYPERLINK(F473,"Prj")</f>
        <v>Prj</v>
      </c>
      <c r="E473" s="704" t="s">
        <v>6424</v>
      </c>
      <c r="F473" s="415" t="s">
        <v>6425</v>
      </c>
      <c r="G473" s="414" t="s">
        <v>33</v>
      </c>
      <c r="H473" s="414" t="s">
        <v>33</v>
      </c>
      <c r="I473" s="694" t="s">
        <v>33</v>
      </c>
      <c r="J473" s="686" t="s">
        <v>1065</v>
      </c>
      <c r="K473" s="199" t="s">
        <v>33</v>
      </c>
      <c r="L473" s="693" t="s">
        <v>124</v>
      </c>
      <c r="M473" s="696" t="s">
        <v>140</v>
      </c>
      <c r="N473" s="732" t="s">
        <v>18</v>
      </c>
      <c r="O473" s="732" t="s">
        <v>30</v>
      </c>
      <c r="P473" s="1080" t="s">
        <v>1763</v>
      </c>
      <c r="Q473" s="1074" t="s">
        <v>33</v>
      </c>
      <c r="R473" s="698" t="s">
        <v>3888</v>
      </c>
      <c r="S473" s="907" t="s">
        <v>3582</v>
      </c>
      <c r="T473" s="908" t="s">
        <v>3614</v>
      </c>
      <c r="U473" s="905" t="s">
        <v>613</v>
      </c>
      <c r="V473" s="905" t="s">
        <v>10385</v>
      </c>
      <c r="W473" s="1068" t="s">
        <v>1773</v>
      </c>
      <c r="X473" s="1064">
        <v>37875</v>
      </c>
      <c r="Y473" s="1066">
        <v>39253</v>
      </c>
      <c r="Z473" s="1046">
        <v>2007</v>
      </c>
      <c r="AA473" s="1064">
        <v>39533</v>
      </c>
      <c r="AB473" s="1065">
        <v>41090</v>
      </c>
      <c r="AC473" s="1066">
        <v>41090</v>
      </c>
      <c r="AD473" s="638">
        <v>0</v>
      </c>
      <c r="AE473" s="639">
        <v>59.4</v>
      </c>
      <c r="AF473" s="744">
        <v>0</v>
      </c>
      <c r="AG473" s="690">
        <v>59.4</v>
      </c>
      <c r="AH473" s="747">
        <v>6.3</v>
      </c>
      <c r="AI473" s="744">
        <v>0</v>
      </c>
      <c r="AJ473" s="1099">
        <v>59.4</v>
      </c>
      <c r="AK473" s="1100">
        <v>57.040893959999998</v>
      </c>
      <c r="AL473" s="646"/>
      <c r="AM473" s="647"/>
      <c r="AN473" s="647">
        <v>2</v>
      </c>
      <c r="AO473" s="647"/>
      <c r="AP473" s="647"/>
      <c r="AQ473" s="648"/>
      <c r="AR473" s="779" t="s">
        <v>4011</v>
      </c>
      <c r="AS473" s="781">
        <f>AT473+AU473</f>
        <v>4.4000000000000004</v>
      </c>
      <c r="AT473" s="649">
        <v>1.1000000000000001</v>
      </c>
      <c r="AU473" s="650">
        <v>3.3</v>
      </c>
      <c r="AV473" s="686" t="s">
        <v>4012</v>
      </c>
      <c r="AW473" s="686" t="s">
        <v>1820</v>
      </c>
      <c r="AX473" s="686" t="s">
        <v>2087</v>
      </c>
      <c r="AY473" s="819">
        <v>40847</v>
      </c>
      <c r="AZ473" s="721" t="s">
        <v>26</v>
      </c>
      <c r="BA473" s="721" t="s">
        <v>26</v>
      </c>
      <c r="BB473" s="625" t="s">
        <v>26</v>
      </c>
      <c r="BC473" s="626" t="s">
        <v>26</v>
      </c>
      <c r="BD473" s="633" t="s">
        <v>26</v>
      </c>
      <c r="BE473" s="625" t="s">
        <v>26</v>
      </c>
      <c r="BF473" s="626" t="s">
        <v>26</v>
      </c>
      <c r="BG473" s="633" t="s">
        <v>26</v>
      </c>
      <c r="BH473" s="905" t="s">
        <v>4493</v>
      </c>
      <c r="BI473" s="903" t="s">
        <v>4705</v>
      </c>
      <c r="BJ473" s="905" t="s">
        <v>4485</v>
      </c>
      <c r="BK473" s="903" t="s">
        <v>10472</v>
      </c>
      <c r="BL473" s="905" t="s">
        <v>0</v>
      </c>
      <c r="BM473" s="903" t="s">
        <v>0</v>
      </c>
      <c r="BN473" s="905" t="s">
        <v>0</v>
      </c>
      <c r="BO473" s="903" t="s">
        <v>0</v>
      </c>
      <c r="BP473" s="905" t="s">
        <v>0</v>
      </c>
      <c r="BQ473" s="903" t="s">
        <v>0</v>
      </c>
      <c r="BR473" s="909">
        <v>66</v>
      </c>
      <c r="BS473" s="903" t="s">
        <v>4532</v>
      </c>
      <c r="BT473" s="909">
        <v>25</v>
      </c>
      <c r="BU473" s="903" t="s">
        <v>4489</v>
      </c>
      <c r="BV473" s="905" t="s">
        <v>0</v>
      </c>
      <c r="BW473" s="903" t="s">
        <v>4492</v>
      </c>
      <c r="BX473" s="905" t="s">
        <v>0</v>
      </c>
      <c r="BY473" s="903" t="s">
        <v>4492</v>
      </c>
      <c r="BZ473" s="905" t="s">
        <v>0</v>
      </c>
      <c r="CA473" s="903" t="s">
        <v>4492</v>
      </c>
      <c r="CB473" s="340">
        <v>50</v>
      </c>
      <c r="CC473" s="249">
        <f>IF(ISBLANK(AL473),0,1)</f>
        <v>0</v>
      </c>
      <c r="CD473" s="414">
        <f>IF(ISBLANK(AM473),0,1)</f>
        <v>0</v>
      </c>
      <c r="CE473" s="414">
        <f>IF(ISBLANK(AN473),0,1)</f>
        <v>1</v>
      </c>
      <c r="CF473" s="414">
        <f>IF(ISBLANK(AO473),0,1)</f>
        <v>0</v>
      </c>
      <c r="CG473" s="414">
        <f>IF(ISBLANK(AP473),0,1)</f>
        <v>0</v>
      </c>
      <c r="CH473" s="436">
        <f>IF(ISBLANK(AQ473),0,1)</f>
        <v>0</v>
      </c>
      <c r="CI473" s="435">
        <f>IF($W473="Dropped","-",DAYS360(X473,Y473,TRUE)/360)</f>
        <v>3.7749999999999999</v>
      </c>
      <c r="CJ473" s="416">
        <f>IF(OR($W473="Pipeline",$W473="Dropped"),"-",IF(OR($AA473="-",$AA473="n/a"),"-",DAYS360(Y473,AA473,TRUE)/360))</f>
        <v>0.76666666666666672</v>
      </c>
      <c r="CK473" s="416">
        <f>IF(OR($W473="Pipeline",$W473="Dropped"),"-",IF($AC473="-","-",IF(OR($AA473="-",$AA473="n/a"),DAYS360(Y473,AC473,TRUE)/360,DAYS360(AA473,AC473,TRUE)/360)))</f>
        <v>4.2611111111111111</v>
      </c>
      <c r="CL473" s="416">
        <f>IF(OR($W473="Pipeline",$W473="Dropped"),"-",IF($AC473="-","-",DAYS360(X473,AC473,TRUE)/360))</f>
        <v>8.8027777777777771</v>
      </c>
      <c r="CM473" s="437">
        <f>IF(OR($W473="Pipeline",$W473="Dropped"),"-",IF($AC473="-","-",DAYS360(AB473,AC473,TRUE)/360))</f>
        <v>0</v>
      </c>
      <c r="CN473" s="344">
        <f>IF(W473="Closed",IF(AC473="-","-",YEAR(AC473)),"-")</f>
        <v>2012</v>
      </c>
      <c r="CO473" s="344" t="str">
        <f>IF(W473="Closed",IF(OR(BE473="S",BE473="MS",BE473="HS"),"S",IF(OR(BE473="U",BE473="MU",BE473="HU"),"U",IF(OR(BE473="NA",BE473="NR",BE473="NV",BE473="?",BE473="#"),"NR","-"))),"-")</f>
        <v>S</v>
      </c>
      <c r="CP473" s="249">
        <v>1</v>
      </c>
      <c r="CQ473" s="414">
        <v>2</v>
      </c>
      <c r="CR473" s="414">
        <v>1</v>
      </c>
      <c r="CS473" s="414">
        <v>0</v>
      </c>
      <c r="CT473" s="414">
        <v>0</v>
      </c>
      <c r="CU473" s="436">
        <v>0</v>
      </c>
      <c r="CV473" s="432" t="str">
        <f>IF(OR(DC473="-",DC473="",DC473="n/a"),"-",HYPERLINK(DC473,"PAD"))</f>
        <v>PAD</v>
      </c>
      <c r="CW473" s="417" t="str">
        <f>IF(OR(DD473="-",DD473="",DD473="n/a"),"-",HYPERLINK(DD473,"ICR"))</f>
        <v>ICR</v>
      </c>
      <c r="CX473" s="438" t="str">
        <f>IF(OR(DE473="-",DE473="",DE473="n/a"),"-",HYPERLINK(DE473,"IEG"))</f>
        <v>IEG</v>
      </c>
      <c r="CY473" s="687" t="str">
        <f>IF(OR(DF473="-",DF473="",DF473="n/a"),"-",HYPERLINK(DF473,"PPAR"))</f>
        <v>PPAR</v>
      </c>
      <c r="CZ473" s="665" t="str">
        <f>IF(OR(DG473="-",DG473="",DG473="n/a"),"-",HYPERLINK(DG473,"PCR"))</f>
        <v>-</v>
      </c>
      <c r="DA473" s="665" t="str">
        <f>IF(OR(DH473="-",DH473="",DH473="n/a"),"-",HYPERLINK(DH473,"PP"))</f>
        <v>-</v>
      </c>
      <c r="DB473" s="688" t="str">
        <f>IF(OR(DI473="-",DI473="",DI473="n/a"),"-",HYPERLINK(DI473,"TA"))</f>
        <v>-</v>
      </c>
      <c r="DC473" s="897" t="s">
        <v>11887</v>
      </c>
      <c r="DD473" s="897" t="s">
        <v>11888</v>
      </c>
      <c r="DE473" s="897" t="s">
        <v>11889</v>
      </c>
      <c r="DF473" s="897" t="s">
        <v>11890</v>
      </c>
      <c r="DG473" s="897" t="s">
        <v>33</v>
      </c>
      <c r="DH473" s="897" t="s">
        <v>33</v>
      </c>
      <c r="DI473" s="897" t="s">
        <v>33</v>
      </c>
      <c r="DJ473" s="806"/>
      <c r="DK473" s="358"/>
      <c r="DL473" s="358"/>
      <c r="DM473" s="440"/>
      <c r="DN473" s="440"/>
      <c r="DO473" s="440"/>
      <c r="DP473" s="440"/>
      <c r="DQ473" s="440"/>
      <c r="DR473" s="440"/>
      <c r="DS473" s="440"/>
      <c r="DT473" s="440"/>
      <c r="DU473" s="440"/>
      <c r="DV473" s="440"/>
      <c r="DW473" s="440"/>
      <c r="DX473" s="440"/>
      <c r="DY473" s="440"/>
      <c r="DZ473" s="440"/>
      <c r="EA473" s="440"/>
      <c r="EB473" s="440"/>
      <c r="EC473" s="440"/>
      <c r="ED473" s="440"/>
      <c r="EE473" s="440"/>
      <c r="EF473" s="440"/>
      <c r="EG473" s="440"/>
      <c r="EH473" s="440"/>
      <c r="EI473" s="440"/>
      <c r="EJ473" s="440"/>
      <c r="EK473" s="440"/>
      <c r="EL473" s="440"/>
      <c r="EM473" s="440"/>
    </row>
    <row r="474" spans="1:143" s="33" customFormat="1" ht="14.1" customHeight="1" x14ac:dyDescent="0.25">
      <c r="A474" s="702">
        <f>ROW()-1</f>
        <v>473</v>
      </c>
      <c r="B474" s="712" t="s">
        <v>2785</v>
      </c>
      <c r="C474" s="711" t="str">
        <f>HYPERLINK(E474,"OP")</f>
        <v>OP</v>
      </c>
      <c r="D474" s="711" t="str">
        <f>HYPERLINK(F474,"Prj")</f>
        <v>Prj</v>
      </c>
      <c r="E474" s="704" t="s">
        <v>6426</v>
      </c>
      <c r="F474" s="415" t="s">
        <v>6427</v>
      </c>
      <c r="G474" s="414" t="s">
        <v>1322</v>
      </c>
      <c r="H474" s="414" t="s">
        <v>33</v>
      </c>
      <c r="I474" s="694" t="s">
        <v>33</v>
      </c>
      <c r="J474" s="696" t="s">
        <v>1284</v>
      </c>
      <c r="K474" s="199" t="s">
        <v>33</v>
      </c>
      <c r="L474" s="693" t="s">
        <v>245</v>
      </c>
      <c r="M474" s="686" t="s">
        <v>255</v>
      </c>
      <c r="N474" s="693" t="s">
        <v>18</v>
      </c>
      <c r="O474" s="693" t="s">
        <v>30</v>
      </c>
      <c r="P474" s="1080" t="s">
        <v>1761</v>
      </c>
      <c r="Q474" s="1074" t="s">
        <v>33</v>
      </c>
      <c r="R474" s="698" t="s">
        <v>3888</v>
      </c>
      <c r="S474" s="907" t="s">
        <v>3726</v>
      </c>
      <c r="T474" s="908" t="s">
        <v>10294</v>
      </c>
      <c r="U474" s="905" t="s">
        <v>731</v>
      </c>
      <c r="V474" s="905" t="s">
        <v>10396</v>
      </c>
      <c r="W474" s="1068" t="s">
        <v>1773</v>
      </c>
      <c r="X474" s="1064">
        <v>37798</v>
      </c>
      <c r="Y474" s="1066">
        <v>38545</v>
      </c>
      <c r="Z474" s="1046">
        <v>2006</v>
      </c>
      <c r="AA474" s="1064">
        <v>38649</v>
      </c>
      <c r="AB474" s="1065">
        <v>40816</v>
      </c>
      <c r="AC474" s="1066">
        <v>42916</v>
      </c>
      <c r="AD474" s="638">
        <v>0</v>
      </c>
      <c r="AE474" s="639">
        <v>120</v>
      </c>
      <c r="AF474" s="744">
        <v>0</v>
      </c>
      <c r="AG474" s="690">
        <v>120</v>
      </c>
      <c r="AH474" s="747">
        <v>27</v>
      </c>
      <c r="AI474" s="744">
        <v>0.59514</v>
      </c>
      <c r="AJ474" s="1099">
        <v>274</v>
      </c>
      <c r="AK474" s="1100">
        <v>257.38657302000001</v>
      </c>
      <c r="AL474" s="646"/>
      <c r="AM474" s="647"/>
      <c r="AN474" s="647">
        <v>4</v>
      </c>
      <c r="AO474" s="647"/>
      <c r="AP474" s="647"/>
      <c r="AQ474" s="648"/>
      <c r="AR474" s="779" t="s">
        <v>4302</v>
      </c>
      <c r="AS474" s="781">
        <f>AT474+AU474</f>
        <v>6</v>
      </c>
      <c r="AT474" s="649">
        <v>6</v>
      </c>
      <c r="AU474" s="650">
        <v>0</v>
      </c>
      <c r="AV474" s="686" t="s">
        <v>4303</v>
      </c>
      <c r="AW474" s="686" t="s">
        <v>1993</v>
      </c>
      <c r="AX474" s="686" t="s">
        <v>2270</v>
      </c>
      <c r="AY474" s="819">
        <v>42667</v>
      </c>
      <c r="AZ474" s="721" t="s">
        <v>26</v>
      </c>
      <c r="BA474" s="721" t="s">
        <v>26</v>
      </c>
      <c r="BB474" s="625" t="s">
        <v>33</v>
      </c>
      <c r="BC474" s="626" t="s">
        <v>33</v>
      </c>
      <c r="BD474" s="633" t="s">
        <v>33</v>
      </c>
      <c r="BE474" s="625" t="s">
        <v>33</v>
      </c>
      <c r="BF474" s="626" t="s">
        <v>33</v>
      </c>
      <c r="BG474" s="633" t="s">
        <v>33</v>
      </c>
      <c r="BH474" s="905" t="s">
        <v>4580</v>
      </c>
      <c r="BI474" s="903" t="s">
        <v>10478</v>
      </c>
      <c r="BJ474" s="905" t="s">
        <v>13077</v>
      </c>
      <c r="BK474" s="903" t="s">
        <v>9680</v>
      </c>
      <c r="BL474" s="905" t="s">
        <v>4592</v>
      </c>
      <c r="BM474" s="903" t="s">
        <v>10488</v>
      </c>
      <c r="BN474" s="905" t="s">
        <v>4525</v>
      </c>
      <c r="BO474" s="903" t="s">
        <v>10476</v>
      </c>
      <c r="BP474" s="905" t="s">
        <v>4549</v>
      </c>
      <c r="BQ474" s="903" t="s">
        <v>10481</v>
      </c>
      <c r="BR474" s="909">
        <v>55</v>
      </c>
      <c r="BS474" s="903" t="s">
        <v>4541</v>
      </c>
      <c r="BT474" s="909">
        <v>75</v>
      </c>
      <c r="BU474" s="903" t="s">
        <v>4595</v>
      </c>
      <c r="BV474" s="909">
        <v>57</v>
      </c>
      <c r="BW474" s="903" t="s">
        <v>4527</v>
      </c>
      <c r="BX474" s="909">
        <v>77</v>
      </c>
      <c r="BY474" s="903" t="s">
        <v>4594</v>
      </c>
      <c r="BZ474" s="909">
        <v>59</v>
      </c>
      <c r="CA474" s="903" t="s">
        <v>4510</v>
      </c>
      <c r="CB474" s="340">
        <v>10</v>
      </c>
      <c r="CC474" s="249">
        <f>IF(ISBLANK(AL474),0,1)</f>
        <v>0</v>
      </c>
      <c r="CD474" s="414">
        <f>IF(ISBLANK(AM474),0,1)</f>
        <v>0</v>
      </c>
      <c r="CE474" s="414">
        <f>IF(ISBLANK(AN474),0,1)</f>
        <v>1</v>
      </c>
      <c r="CF474" s="414">
        <f>IF(ISBLANK(AO474),0,1)</f>
        <v>0</v>
      </c>
      <c r="CG474" s="414">
        <f>IF(ISBLANK(AP474),0,1)</f>
        <v>0</v>
      </c>
      <c r="CH474" s="436">
        <f>IF(ISBLANK(AQ474),0,1)</f>
        <v>0</v>
      </c>
      <c r="CI474" s="435">
        <f>IF($W474="Dropped","-",DAYS360(X474,Y474,TRUE)/360)</f>
        <v>2.0444444444444443</v>
      </c>
      <c r="CJ474" s="416">
        <f>IF(OR($W474="Pipeline",$W474="Dropped"),"-",IF(OR($AA474="-",$AA474="n/a"),"-",DAYS360(Y474,AA474,TRUE)/360))</f>
        <v>0.28333333333333333</v>
      </c>
      <c r="CK474" s="416">
        <f>IF(OR($W474="Pipeline",$W474="Dropped"),"-",IF($AC474="-","-",IF(OR($AA474="-",$AA474="n/a"),DAYS360(Y474,AC474,TRUE)/360,DAYS360(AA474,AC474,TRUE)/360)))</f>
        <v>11.683333333333334</v>
      </c>
      <c r="CL474" s="416">
        <f>IF(OR($W474="Pipeline",$W474="Dropped"),"-",IF($AC474="-","-",DAYS360(X474,AC474,TRUE)/360))</f>
        <v>14.011111111111111</v>
      </c>
      <c r="CM474" s="437">
        <f>IF(OR($W474="Pipeline",$W474="Dropped"),"-",IF($AC474="-","-",DAYS360(AB474,AC474,TRUE)/360))</f>
        <v>5.75</v>
      </c>
      <c r="CN474" s="344">
        <f>IF(W474="Closed",IF(AC474="-","-",YEAR(AC474)),"-")</f>
        <v>2017</v>
      </c>
      <c r="CO474" s="344" t="str">
        <f>IF(W474="Closed",IF(OR(BE474="S",BE474="MS",BE474="HS"),"S",IF(OR(BE474="U",BE474="MU",BE474="HU"),"U",IF(OR(BE474="NA",BE474="NR",BE474="NV",BE474="?",BE474="#"),"NR","-"))),"-")</f>
        <v>-</v>
      </c>
      <c r="CP474" s="249">
        <v>1</v>
      </c>
      <c r="CQ474" s="414">
        <v>2</v>
      </c>
      <c r="CR474" s="414">
        <v>1</v>
      </c>
      <c r="CS474" s="414">
        <v>0</v>
      </c>
      <c r="CT474" s="414">
        <v>0</v>
      </c>
      <c r="CU474" s="436">
        <v>0</v>
      </c>
      <c r="CV474" s="432" t="str">
        <f>IF(OR(DC474="-",DC474="",DC474="n/a"),"-",HYPERLINK(DC474,"PAD"))</f>
        <v>PAD</v>
      </c>
      <c r="CW474" s="417" t="str">
        <f>IF(OR(DD474="-",DD474="",DD474="n/a"),"-",HYPERLINK(DD474,"ICR"))</f>
        <v>-</v>
      </c>
      <c r="CX474" s="438" t="str">
        <f>IF(OR(DE474="-",DE474="",DE474="n/a"),"-",HYPERLINK(DE474,"IEG"))</f>
        <v>-</v>
      </c>
      <c r="CY474" s="687" t="str">
        <f>IF(OR(DF474="-",DF474="",DF474="n/a"),"-",HYPERLINK(DF474,"PPAR"))</f>
        <v>-</v>
      </c>
      <c r="CZ474" s="665" t="str">
        <f>IF(OR(DG474="-",DG474="",DG474="n/a"),"-",HYPERLINK(DG474,"PCR"))</f>
        <v>-</v>
      </c>
      <c r="DA474" s="665" t="str">
        <f>IF(OR(DH474="-",DH474="",DH474="n/a"),"-",HYPERLINK(DH474,"PP"))</f>
        <v>PP</v>
      </c>
      <c r="DB474" s="688" t="str">
        <f>IF(OR(DI474="-",DI474="",DI474="n/a"),"-",HYPERLINK(DI474,"TA"))</f>
        <v>-</v>
      </c>
      <c r="DC474" s="897" t="s">
        <v>11891</v>
      </c>
      <c r="DD474" s="897" t="s">
        <v>33</v>
      </c>
      <c r="DE474" s="897" t="s">
        <v>33</v>
      </c>
      <c r="DF474" s="897" t="s">
        <v>33</v>
      </c>
      <c r="DG474" s="897" t="s">
        <v>33</v>
      </c>
      <c r="DH474" s="897" t="s">
        <v>13937</v>
      </c>
      <c r="DI474" s="897" t="s">
        <v>33</v>
      </c>
      <c r="DJ474" s="806"/>
      <c r="DK474" s="358"/>
      <c r="DL474" s="358"/>
      <c r="DM474" s="440"/>
      <c r="DN474" s="440"/>
      <c r="DO474" s="440"/>
      <c r="DP474" s="440"/>
      <c r="DQ474" s="440"/>
      <c r="DR474" s="440"/>
      <c r="DS474" s="440"/>
      <c r="DT474" s="440"/>
      <c r="DU474" s="440"/>
      <c r="DV474" s="440"/>
      <c r="DW474" s="440"/>
      <c r="DX474" s="440"/>
      <c r="DY474" s="440"/>
      <c r="DZ474" s="440"/>
      <c r="EA474" s="440"/>
      <c r="EB474" s="440"/>
      <c r="EC474" s="440"/>
      <c r="ED474" s="440"/>
      <c r="EE474" s="440"/>
      <c r="EF474" s="440"/>
      <c r="EG474" s="440"/>
      <c r="EH474" s="440"/>
      <c r="EI474" s="440"/>
      <c r="EJ474" s="440"/>
      <c r="EK474" s="440"/>
      <c r="EL474" s="440"/>
      <c r="EM474" s="440"/>
    </row>
    <row r="475" spans="1:143" s="33" customFormat="1" ht="14.1" customHeight="1" x14ac:dyDescent="0.25">
      <c r="A475" s="702">
        <f>ROW()-1</f>
        <v>474</v>
      </c>
      <c r="B475" s="712" t="s">
        <v>5441</v>
      </c>
      <c r="C475" s="711" t="str">
        <f>HYPERLINK(E475,"OP")</f>
        <v>OP</v>
      </c>
      <c r="D475" s="711" t="str">
        <f>HYPERLINK(F475,"Prj")</f>
        <v>Prj</v>
      </c>
      <c r="E475" s="704" t="s">
        <v>7286</v>
      </c>
      <c r="F475" s="415" t="s">
        <v>5924</v>
      </c>
      <c r="G475" s="425" t="s">
        <v>5841</v>
      </c>
      <c r="H475" s="414" t="s">
        <v>5474</v>
      </c>
      <c r="I475" s="694" t="s">
        <v>33</v>
      </c>
      <c r="J475" s="697" t="s">
        <v>5838</v>
      </c>
      <c r="K475" s="727" t="s">
        <v>33</v>
      </c>
      <c r="L475" s="736" t="s">
        <v>16</v>
      </c>
      <c r="M475" s="697" t="s">
        <v>1770</v>
      </c>
      <c r="N475" s="736" t="s">
        <v>18</v>
      </c>
      <c r="O475" s="736" t="s">
        <v>30</v>
      </c>
      <c r="P475" s="1080" t="s">
        <v>1742</v>
      </c>
      <c r="Q475" s="1074" t="s">
        <v>33</v>
      </c>
      <c r="R475" s="698" t="s">
        <v>33</v>
      </c>
      <c r="S475" s="907" t="s">
        <v>5456</v>
      </c>
      <c r="T475" s="908" t="s">
        <v>3763</v>
      </c>
      <c r="U475" s="905" t="s">
        <v>584</v>
      </c>
      <c r="V475" s="905" t="s">
        <v>10395</v>
      </c>
      <c r="W475" s="1068" t="s">
        <v>1773</v>
      </c>
      <c r="X475" s="1064">
        <v>38244</v>
      </c>
      <c r="Y475" s="1066">
        <v>38741</v>
      </c>
      <c r="Z475" s="1046">
        <v>2006</v>
      </c>
      <c r="AA475" s="1064">
        <v>38873</v>
      </c>
      <c r="AB475" s="1065">
        <v>40816</v>
      </c>
      <c r="AC475" s="1066">
        <v>42277</v>
      </c>
      <c r="AD475" s="1049">
        <v>0</v>
      </c>
      <c r="AE475" s="746">
        <v>199.02</v>
      </c>
      <c r="AF475" s="744">
        <v>0</v>
      </c>
      <c r="AG475" s="690">
        <v>199.02</v>
      </c>
      <c r="AH475" s="747">
        <v>62.85</v>
      </c>
      <c r="AI475" s="744">
        <v>0</v>
      </c>
      <c r="AJ475" s="1101">
        <v>220.86581454</v>
      </c>
      <c r="AK475" s="1102">
        <v>225.51165659</v>
      </c>
      <c r="AL475" s="646" t="s">
        <v>5780</v>
      </c>
      <c r="AM475" s="647">
        <v>2</v>
      </c>
      <c r="AN475" s="647"/>
      <c r="AO475" s="647">
        <v>8</v>
      </c>
      <c r="AP475" s="647">
        <v>1</v>
      </c>
      <c r="AQ475" s="648"/>
      <c r="AR475" s="779" t="s">
        <v>5801</v>
      </c>
      <c r="AS475" s="649">
        <f>AT475+AU475</f>
        <v>12.379999999999999</v>
      </c>
      <c r="AT475" s="649">
        <f>3.2+4.68</f>
        <v>7.88</v>
      </c>
      <c r="AU475" s="650">
        <v>4.5</v>
      </c>
      <c r="AV475" s="686" t="s">
        <v>5802</v>
      </c>
      <c r="AW475" s="697" t="s">
        <v>2721</v>
      </c>
      <c r="AX475" s="697" t="s">
        <v>5475</v>
      </c>
      <c r="AY475" s="823">
        <v>42151</v>
      </c>
      <c r="AZ475" s="736" t="s">
        <v>22</v>
      </c>
      <c r="BA475" s="736" t="s">
        <v>45</v>
      </c>
      <c r="BB475" s="840" t="s">
        <v>22</v>
      </c>
      <c r="BC475" s="841" t="s">
        <v>45</v>
      </c>
      <c r="BD475" s="842" t="s">
        <v>45</v>
      </c>
      <c r="BE475" s="840" t="s">
        <v>45</v>
      </c>
      <c r="BF475" s="841" t="s">
        <v>45</v>
      </c>
      <c r="BG475" s="842" t="s">
        <v>45</v>
      </c>
      <c r="BH475" s="905" t="s">
        <v>4602</v>
      </c>
      <c r="BI475" s="903" t="s">
        <v>10480</v>
      </c>
      <c r="BJ475" s="905" t="s">
        <v>4739</v>
      </c>
      <c r="BK475" s="903" t="s">
        <v>4740</v>
      </c>
      <c r="BL475" s="905" t="s">
        <v>4505</v>
      </c>
      <c r="BM475" s="903" t="s">
        <v>10474</v>
      </c>
      <c r="BN475" s="905" t="s">
        <v>4737</v>
      </c>
      <c r="BO475" s="903" t="s">
        <v>10482</v>
      </c>
      <c r="BP475" s="905" t="s">
        <v>0</v>
      </c>
      <c r="BQ475" s="903" t="s">
        <v>0</v>
      </c>
      <c r="BR475" s="909">
        <v>49</v>
      </c>
      <c r="BS475" s="903" t="s">
        <v>4607</v>
      </c>
      <c r="BT475" s="909">
        <v>47</v>
      </c>
      <c r="BU475" s="903" t="s">
        <v>4539</v>
      </c>
      <c r="BV475" s="909">
        <v>40</v>
      </c>
      <c r="BW475" s="903" t="s">
        <v>4563</v>
      </c>
      <c r="BX475" s="909">
        <v>51</v>
      </c>
      <c r="BY475" s="903" t="s">
        <v>4520</v>
      </c>
      <c r="BZ475" s="909">
        <v>87</v>
      </c>
      <c r="CA475" s="903" t="s">
        <v>4535</v>
      </c>
      <c r="CB475" s="340">
        <v>100</v>
      </c>
      <c r="CC475" s="249">
        <f>IF(ISBLANK(AL475),0,1)</f>
        <v>1</v>
      </c>
      <c r="CD475" s="414">
        <f>IF(ISBLANK(AM475),0,1)</f>
        <v>1</v>
      </c>
      <c r="CE475" s="414">
        <f>IF(ISBLANK(AN475),0,1)</f>
        <v>0</v>
      </c>
      <c r="CF475" s="414">
        <f>IF(ISBLANK(AO475),0,1)</f>
        <v>1</v>
      </c>
      <c r="CG475" s="414">
        <f>IF(ISBLANK(AP475),0,1)</f>
        <v>1</v>
      </c>
      <c r="CH475" s="436">
        <f>IF(ISBLANK(AQ475),0,1)</f>
        <v>0</v>
      </c>
      <c r="CI475" s="435">
        <f>IF($W475="Dropped","-",DAYS360(X475,Y475,TRUE)/360)</f>
        <v>1.3611111111111112</v>
      </c>
      <c r="CJ475" s="416">
        <f>IF(OR($W475="Pipeline",$W475="Dropped"),"-",IF(OR($AA475="-",$AA475="n/a"),"-",DAYS360(Y475,AA475,TRUE)/360))</f>
        <v>0.36388888888888887</v>
      </c>
      <c r="CK475" s="416">
        <f>IF(OR($W475="Pipeline",$W475="Dropped"),"-",IF($AC475="-","-",IF(OR($AA475="-",$AA475="n/a"),DAYS360(Y475,AC475,TRUE)/360,DAYS360(AA475,AC475,TRUE)/360)))</f>
        <v>9.3194444444444446</v>
      </c>
      <c r="CL475" s="416">
        <f>IF(OR($W475="Pipeline",$W475="Dropped"),"-",IF($AC475="-","-",DAYS360(X475,AC475,TRUE)/360))</f>
        <v>11.044444444444444</v>
      </c>
      <c r="CM475" s="437">
        <f>IF(OR($W475="Pipeline",$W475="Dropped"),"-",IF($AC475="-","-",DAYS360(AB475,AC475,TRUE)/360))</f>
        <v>4</v>
      </c>
      <c r="CN475" s="344">
        <f>IF(W475="Closed",IF(AC475="-","-",YEAR(AC475)),"-")</f>
        <v>2015</v>
      </c>
      <c r="CO475" s="344" t="str">
        <f>IF(W475="Closed",IF(OR(BE475="S",BE475="MS",BE475="HS"),"S",IF(OR(BE475="U",BE475="MU",BE475="HU"),"U",IF(OR(BE475="NA",BE475="NR",BE475="NV",BE475="?",BE475="#"),"NR","-"))),"-")</f>
        <v>U</v>
      </c>
      <c r="CP475" s="249">
        <v>1</v>
      </c>
      <c r="CQ475" s="414">
        <v>3</v>
      </c>
      <c r="CR475" s="414">
        <v>1</v>
      </c>
      <c r="CS475" s="414">
        <v>4</v>
      </c>
      <c r="CT475" s="414">
        <v>0</v>
      </c>
      <c r="CU475" s="436">
        <v>0</v>
      </c>
      <c r="CV475" s="432" t="str">
        <f>IF(OR(DC475="-",DC475="",DC475="n/a"),"-",HYPERLINK(DC475,"PAD"))</f>
        <v>PAD</v>
      </c>
      <c r="CW475" s="417" t="str">
        <f>IF(OR(DD475="-",DD475="",DD475="n/a"),"-",HYPERLINK(DD475,"ICR"))</f>
        <v>ICR</v>
      </c>
      <c r="CX475" s="438" t="str">
        <f>IF(OR(DE475="-",DE475="",DE475="n/a"),"-",HYPERLINK(DE475,"IEG"))</f>
        <v>IEG</v>
      </c>
      <c r="CY475" s="687" t="str">
        <f>IF(OR(DF475="-",DF475="",DF475="n/a"),"-",HYPERLINK(DF475,"PPAR"))</f>
        <v>-</v>
      </c>
      <c r="CZ475" s="665" t="str">
        <f>IF(OR(DG475="-",DG475="",DG475="n/a"),"-",HYPERLINK(DG475,"PCR"))</f>
        <v>-</v>
      </c>
      <c r="DA475" s="665" t="str">
        <f>IF(OR(DH475="-",DH475="",DH475="n/a"),"-",HYPERLINK(DH475,"PP"))</f>
        <v>PP</v>
      </c>
      <c r="DB475" s="688" t="str">
        <f>IF(OR(DI475="-",DI475="",DI475="n/a"),"-",HYPERLINK(DI475,"TA"))</f>
        <v>-</v>
      </c>
      <c r="DC475" s="897" t="s">
        <v>11892</v>
      </c>
      <c r="DD475" s="897" t="s">
        <v>13938</v>
      </c>
      <c r="DE475" s="897" t="s">
        <v>13939</v>
      </c>
      <c r="DF475" s="897" t="s">
        <v>33</v>
      </c>
      <c r="DG475" s="897" t="s">
        <v>33</v>
      </c>
      <c r="DH475" s="897" t="s">
        <v>11893</v>
      </c>
      <c r="DI475" s="897" t="s">
        <v>33</v>
      </c>
      <c r="DJ475" s="734"/>
      <c r="DK475" s="358"/>
      <c r="DL475" s="358"/>
      <c r="DM475" s="440"/>
      <c r="DN475" s="440"/>
      <c r="DO475" s="440"/>
      <c r="DP475" s="440"/>
      <c r="DQ475" s="440"/>
      <c r="DR475" s="440"/>
      <c r="DS475" s="440"/>
      <c r="DT475" s="440"/>
      <c r="DU475" s="440"/>
      <c r="DV475" s="440"/>
      <c r="DW475" s="440"/>
      <c r="DX475" s="440"/>
      <c r="DY475" s="440"/>
      <c r="DZ475" s="440"/>
      <c r="EA475" s="440"/>
      <c r="EB475" s="440"/>
      <c r="EC475" s="440"/>
      <c r="ED475" s="440"/>
      <c r="EE475" s="440"/>
      <c r="EF475" s="440"/>
      <c r="EG475" s="440"/>
      <c r="EH475" s="440"/>
      <c r="EI475" s="440"/>
      <c r="EJ475" s="440"/>
      <c r="EK475" s="440"/>
      <c r="EL475" s="440"/>
      <c r="EM475" s="440"/>
    </row>
    <row r="476" spans="1:143" s="33" customFormat="1" ht="14.1" customHeight="1" x14ac:dyDescent="0.25">
      <c r="A476" s="703">
        <f>ROW()-1</f>
        <v>475</v>
      </c>
      <c r="B476" s="712" t="s">
        <v>5480</v>
      </c>
      <c r="C476" s="711" t="str">
        <f>HYPERLINK(E476,"OP")</f>
        <v>OP</v>
      </c>
      <c r="D476" s="711" t="str">
        <f>HYPERLINK(F476,"Prj")</f>
        <v>Prj</v>
      </c>
      <c r="E476" s="704" t="s">
        <v>7287</v>
      </c>
      <c r="F476" s="415" t="s">
        <v>5925</v>
      </c>
      <c r="G476" s="425" t="s">
        <v>5842</v>
      </c>
      <c r="H476" s="414" t="s">
        <v>5479</v>
      </c>
      <c r="I476" s="694" t="s">
        <v>5843</v>
      </c>
      <c r="J476" s="697" t="s">
        <v>5839</v>
      </c>
      <c r="K476" s="727" t="s">
        <v>33</v>
      </c>
      <c r="L476" s="736" t="s">
        <v>16</v>
      </c>
      <c r="M476" s="737" t="s">
        <v>1770</v>
      </c>
      <c r="N476" s="736" t="s">
        <v>18</v>
      </c>
      <c r="O476" s="736" t="s">
        <v>30</v>
      </c>
      <c r="P476" s="1080" t="s">
        <v>1742</v>
      </c>
      <c r="Q476" s="1074" t="s">
        <v>33</v>
      </c>
      <c r="R476" s="698" t="s">
        <v>33</v>
      </c>
      <c r="S476" s="907" t="s">
        <v>8355</v>
      </c>
      <c r="T476" s="908" t="s">
        <v>3905</v>
      </c>
      <c r="U476" s="905" t="s">
        <v>10400</v>
      </c>
      <c r="V476" s="905" t="s">
        <v>10401</v>
      </c>
      <c r="W476" s="1068" t="s">
        <v>20</v>
      </c>
      <c r="X476" s="1064">
        <v>38244</v>
      </c>
      <c r="Y476" s="1066">
        <v>39259</v>
      </c>
      <c r="Z476" s="1046">
        <v>2007</v>
      </c>
      <c r="AA476" s="1064">
        <v>39421</v>
      </c>
      <c r="AB476" s="1065">
        <v>41305</v>
      </c>
      <c r="AC476" s="1066">
        <v>43496</v>
      </c>
      <c r="AD476" s="1049">
        <v>0</v>
      </c>
      <c r="AE476" s="746">
        <v>201</v>
      </c>
      <c r="AF476" s="744">
        <v>0</v>
      </c>
      <c r="AG476" s="690">
        <v>201</v>
      </c>
      <c r="AH476" s="747">
        <v>75</v>
      </c>
      <c r="AI476" s="744">
        <v>0</v>
      </c>
      <c r="AJ476" s="1101">
        <v>655</v>
      </c>
      <c r="AK476" s="1102">
        <v>362.06219128999999</v>
      </c>
      <c r="AL476" s="646" t="s">
        <v>5781</v>
      </c>
      <c r="AM476" s="647"/>
      <c r="AN476" s="647">
        <v>10</v>
      </c>
      <c r="AO476" s="647">
        <v>8</v>
      </c>
      <c r="AP476" s="647"/>
      <c r="AQ476" s="648"/>
      <c r="AR476" s="779" t="s">
        <v>5805</v>
      </c>
      <c r="AS476" s="649">
        <f>AT476+AU476</f>
        <v>15.164</v>
      </c>
      <c r="AT476" s="649">
        <f>1.3+4.32+2.14</f>
        <v>7.76</v>
      </c>
      <c r="AU476" s="650">
        <f>0.492+6.912</f>
        <v>7.4039999999999999</v>
      </c>
      <c r="AV476" s="686" t="s">
        <v>5806</v>
      </c>
      <c r="AW476" s="697" t="s">
        <v>5481</v>
      </c>
      <c r="AX476" s="697" t="s">
        <v>5482</v>
      </c>
      <c r="AY476" s="823">
        <v>42429</v>
      </c>
      <c r="AZ476" s="736" t="s">
        <v>45</v>
      </c>
      <c r="BA476" s="736" t="s">
        <v>112</v>
      </c>
      <c r="BB476" s="840" t="s">
        <v>33</v>
      </c>
      <c r="BC476" s="841" t="s">
        <v>33</v>
      </c>
      <c r="BD476" s="842" t="s">
        <v>33</v>
      </c>
      <c r="BE476" s="840" t="s">
        <v>33</v>
      </c>
      <c r="BF476" s="841" t="s">
        <v>33</v>
      </c>
      <c r="BG476" s="842" t="s">
        <v>33</v>
      </c>
      <c r="BH476" s="905" t="s">
        <v>0</v>
      </c>
      <c r="BI476" s="903" t="s">
        <v>0</v>
      </c>
      <c r="BJ476" s="905" t="s">
        <v>0</v>
      </c>
      <c r="BK476" s="903" t="s">
        <v>0</v>
      </c>
      <c r="BL476" s="905" t="s">
        <v>4485</v>
      </c>
      <c r="BM476" s="903" t="s">
        <v>10472</v>
      </c>
      <c r="BN476" s="905" t="s">
        <v>0</v>
      </c>
      <c r="BO476" s="903" t="s">
        <v>0</v>
      </c>
      <c r="BP476" s="905" t="s">
        <v>4567</v>
      </c>
      <c r="BQ476" s="903" t="s">
        <v>10487</v>
      </c>
      <c r="BR476" s="909">
        <v>49</v>
      </c>
      <c r="BS476" s="903" t="s">
        <v>4607</v>
      </c>
      <c r="BT476" s="909">
        <v>39</v>
      </c>
      <c r="BU476" s="903" t="s">
        <v>4545</v>
      </c>
      <c r="BV476" s="909">
        <v>47</v>
      </c>
      <c r="BW476" s="903" t="s">
        <v>4539</v>
      </c>
      <c r="BX476" s="909">
        <v>28</v>
      </c>
      <c r="BY476" s="903" t="s">
        <v>4500</v>
      </c>
      <c r="BZ476" s="909">
        <v>89</v>
      </c>
      <c r="CA476" s="903" t="s">
        <v>4639</v>
      </c>
      <c r="CB476" s="340">
        <v>100</v>
      </c>
      <c r="CC476" s="249">
        <f>IF(ISBLANK(AL476),0,1)</f>
        <v>1</v>
      </c>
      <c r="CD476" s="414">
        <f>IF(ISBLANK(AM476),0,1)</f>
        <v>0</v>
      </c>
      <c r="CE476" s="414">
        <f>IF(ISBLANK(AN476),0,1)</f>
        <v>1</v>
      </c>
      <c r="CF476" s="414">
        <f>IF(ISBLANK(AO476),0,1)</f>
        <v>1</v>
      </c>
      <c r="CG476" s="414">
        <f>IF(ISBLANK(AP476),0,1)</f>
        <v>0</v>
      </c>
      <c r="CH476" s="436">
        <f>IF(ISBLANK(AQ476),0,1)</f>
        <v>0</v>
      </c>
      <c r="CI476" s="435">
        <f>IF($W476="Dropped","-",DAYS360(X476,Y476,TRUE)/360)</f>
        <v>2.7833333333333332</v>
      </c>
      <c r="CJ476" s="416">
        <f>IF(OR($W476="Pipeline",$W476="Dropped"),"-",IF(OR($AA476="-",$AA476="n/a"),"-",DAYS360(Y476,AA476,TRUE)/360))</f>
        <v>0.44166666666666665</v>
      </c>
      <c r="CK476" s="416">
        <f>IF(OR($W476="Pipeline",$W476="Dropped"),"-",IF($AC476="-","-",IF(OR($AA476="-",$AA476="n/a"),DAYS360(Y476,AC476,TRUE)/360,DAYS360(AA476,AC476,TRUE)/360)))</f>
        <v>11.152777777777779</v>
      </c>
      <c r="CL476" s="416">
        <f>IF(OR($W476="Pipeline",$W476="Dropped"),"-",IF($AC476="-","-",DAYS360(X476,AC476,TRUE)/360))</f>
        <v>14.377777777777778</v>
      </c>
      <c r="CM476" s="437">
        <f>IF(OR($W476="Pipeline",$W476="Dropped"),"-",IF($AC476="-","-",DAYS360(AB476,AC476,TRUE)/360))</f>
        <v>6</v>
      </c>
      <c r="CN476" s="344" t="str">
        <f>IF(W476="Closed",IF(AC476="-","-",YEAR(AC476)),"-")</f>
        <v>-</v>
      </c>
      <c r="CO476" s="344" t="str">
        <f>IF(W476="Closed",IF(OR(BE476="S",BE476="MS",BE476="HS"),"S",IF(OR(BE476="U",BE476="MU",BE476="HU"),"U",IF(OR(BE476="NA",BE476="NR",BE476="NV",BE476="?",BE476="#"),"NR","-"))),"-")</f>
        <v>-</v>
      </c>
      <c r="CP476" s="249">
        <v>1</v>
      </c>
      <c r="CQ476" s="414">
        <v>3</v>
      </c>
      <c r="CR476" s="414">
        <v>0</v>
      </c>
      <c r="CS476" s="414">
        <v>1</v>
      </c>
      <c r="CT476" s="414">
        <v>0</v>
      </c>
      <c r="CU476" s="436">
        <v>0</v>
      </c>
      <c r="CV476" s="432" t="str">
        <f>IF(OR(DC476="-",DC476="",DC476="n/a"),"-",HYPERLINK(DC476,"PAD"))</f>
        <v>PAD</v>
      </c>
      <c r="CW476" s="417" t="str">
        <f>IF(OR(DD476="-",DD476="",DD476="n/a"),"-",HYPERLINK(DD476,"ICR"))</f>
        <v>-</v>
      </c>
      <c r="CX476" s="438" t="str">
        <f>IF(OR(DE476="-",DE476="",DE476="n/a"),"-",HYPERLINK(DE476,"IEG"))</f>
        <v>-</v>
      </c>
      <c r="CY476" s="687" t="str">
        <f>IF(OR(DF476="-",DF476="",DF476="n/a"),"-",HYPERLINK(DF476,"PPAR"))</f>
        <v>-</v>
      </c>
      <c r="CZ476" s="665" t="str">
        <f>IF(OR(DG476="-",DG476="",DG476="n/a"),"-",HYPERLINK(DG476,"PCR"))</f>
        <v>-</v>
      </c>
      <c r="DA476" s="665" t="str">
        <f>IF(OR(DH476="-",DH476="",DH476="n/a"),"-",HYPERLINK(DH476,"PP"))</f>
        <v>PP</v>
      </c>
      <c r="DB476" s="688" t="str">
        <f>IF(OR(DI476="-",DI476="",DI476="n/a"),"-",HYPERLINK(DI476,"TA"))</f>
        <v>-</v>
      </c>
      <c r="DC476" s="897" t="s">
        <v>11894</v>
      </c>
      <c r="DD476" s="897" t="s">
        <v>33</v>
      </c>
      <c r="DE476" s="897" t="s">
        <v>33</v>
      </c>
      <c r="DF476" s="897" t="s">
        <v>33</v>
      </c>
      <c r="DG476" s="897" t="s">
        <v>33</v>
      </c>
      <c r="DH476" s="897" t="s">
        <v>13940</v>
      </c>
      <c r="DI476" s="897" t="s">
        <v>33</v>
      </c>
      <c r="DJ476" s="734"/>
      <c r="DK476" s="358"/>
      <c r="DL476" s="358"/>
      <c r="DM476" s="440"/>
      <c r="DN476" s="440"/>
      <c r="DO476" s="440"/>
      <c r="DP476" s="440"/>
      <c r="DQ476" s="440"/>
      <c r="DR476" s="440"/>
      <c r="DS476" s="440"/>
      <c r="DT476" s="440"/>
      <c r="DU476" s="440"/>
      <c r="DV476" s="440"/>
      <c r="DW476" s="440"/>
      <c r="DX476" s="440"/>
      <c r="DY476" s="440"/>
      <c r="DZ476" s="440"/>
      <c r="EA476" s="440"/>
      <c r="EB476" s="440"/>
      <c r="EC476" s="440"/>
      <c r="ED476" s="440"/>
      <c r="EE476" s="440"/>
      <c r="EF476" s="440"/>
      <c r="EG476" s="440"/>
      <c r="EH476" s="440"/>
      <c r="EI476" s="440"/>
      <c r="EJ476" s="440"/>
      <c r="EK476" s="440"/>
      <c r="EL476" s="440"/>
      <c r="EM476" s="440"/>
    </row>
    <row r="477" spans="1:143" s="33" customFormat="1" ht="14.1" customHeight="1" x14ac:dyDescent="0.25">
      <c r="A477" s="702">
        <f>ROW()-1</f>
        <v>476</v>
      </c>
      <c r="B477" s="710" t="s">
        <v>1296</v>
      </c>
      <c r="C477" s="711" t="str">
        <f>HYPERLINK(E477,"OP")</f>
        <v>OP</v>
      </c>
      <c r="D477" s="711" t="str">
        <f>HYPERLINK(F477,"Prj")</f>
        <v>Prj</v>
      </c>
      <c r="E477" s="704" t="s">
        <v>6428</v>
      </c>
      <c r="F477" s="415" t="s">
        <v>6429</v>
      </c>
      <c r="G477" s="414" t="s">
        <v>33</v>
      </c>
      <c r="H477" s="414" t="s">
        <v>33</v>
      </c>
      <c r="I477" s="694" t="s">
        <v>33</v>
      </c>
      <c r="J477" s="696" t="s">
        <v>1253</v>
      </c>
      <c r="K477" s="199" t="s">
        <v>33</v>
      </c>
      <c r="L477" s="693" t="s">
        <v>124</v>
      </c>
      <c r="M477" s="686" t="s">
        <v>284</v>
      </c>
      <c r="N477" s="732" t="s">
        <v>18</v>
      </c>
      <c r="O477" s="732" t="s">
        <v>71</v>
      </c>
      <c r="P477" s="1080" t="s">
        <v>1742</v>
      </c>
      <c r="Q477" s="1074" t="s">
        <v>33</v>
      </c>
      <c r="R477" s="698" t="s">
        <v>3565</v>
      </c>
      <c r="S477" s="907" t="s">
        <v>10295</v>
      </c>
      <c r="T477" s="908" t="s">
        <v>3756</v>
      </c>
      <c r="U477" s="905" t="s">
        <v>1787</v>
      </c>
      <c r="V477" s="905" t="s">
        <v>10402</v>
      </c>
      <c r="W477" s="1068" t="s">
        <v>1773</v>
      </c>
      <c r="X477" s="1064">
        <v>38792</v>
      </c>
      <c r="Y477" s="1066">
        <v>39581</v>
      </c>
      <c r="Z477" s="1046">
        <v>2008</v>
      </c>
      <c r="AA477" s="1064">
        <v>39919</v>
      </c>
      <c r="AB477" s="1065">
        <v>41274</v>
      </c>
      <c r="AC477" s="1066">
        <v>42735</v>
      </c>
      <c r="AD477" s="638">
        <v>232</v>
      </c>
      <c r="AE477" s="639">
        <v>0</v>
      </c>
      <c r="AF477" s="744">
        <v>0</v>
      </c>
      <c r="AG477" s="690">
        <v>232</v>
      </c>
      <c r="AH477" s="747">
        <v>333.52</v>
      </c>
      <c r="AI477" s="744">
        <v>0</v>
      </c>
      <c r="AJ477" s="1099">
        <v>232</v>
      </c>
      <c r="AK477" s="1100">
        <v>186.69853548</v>
      </c>
      <c r="AL477" s="646" t="s">
        <v>4129</v>
      </c>
      <c r="AM477" s="647" t="s">
        <v>3175</v>
      </c>
      <c r="AN477" s="647">
        <v>10</v>
      </c>
      <c r="AO477" s="647"/>
      <c r="AP477" s="647">
        <v>1</v>
      </c>
      <c r="AQ477" s="648"/>
      <c r="AR477" s="779" t="s">
        <v>4137</v>
      </c>
      <c r="AS477" s="649">
        <f>AT477+AU477</f>
        <v>22.1</v>
      </c>
      <c r="AT477" s="649">
        <v>18</v>
      </c>
      <c r="AU477" s="650">
        <v>4.0999999999999996</v>
      </c>
      <c r="AV477" s="686" t="s">
        <v>4138</v>
      </c>
      <c r="AW477" s="686" t="s">
        <v>2053</v>
      </c>
      <c r="AX477" s="686" t="s">
        <v>2322</v>
      </c>
      <c r="AY477" s="819">
        <v>42661</v>
      </c>
      <c r="AZ477" s="721" t="s">
        <v>22</v>
      </c>
      <c r="BA477" s="721" t="s">
        <v>22</v>
      </c>
      <c r="BB477" s="625" t="s">
        <v>22</v>
      </c>
      <c r="BC477" s="626" t="s">
        <v>22</v>
      </c>
      <c r="BD477" s="633" t="s">
        <v>22</v>
      </c>
      <c r="BE477" s="625" t="s">
        <v>33</v>
      </c>
      <c r="BF477" s="626" t="s">
        <v>33</v>
      </c>
      <c r="BG477" s="633" t="s">
        <v>33</v>
      </c>
      <c r="BH477" s="905" t="s">
        <v>4567</v>
      </c>
      <c r="BI477" s="903" t="s">
        <v>10487</v>
      </c>
      <c r="BJ477" s="905" t="s">
        <v>4485</v>
      </c>
      <c r="BK477" s="903" t="s">
        <v>10472</v>
      </c>
      <c r="BL477" s="905" t="s">
        <v>0</v>
      </c>
      <c r="BM477" s="903" t="s">
        <v>0</v>
      </c>
      <c r="BN477" s="905" t="s">
        <v>0</v>
      </c>
      <c r="BO477" s="903" t="s">
        <v>0</v>
      </c>
      <c r="BP477" s="905" t="s">
        <v>0</v>
      </c>
      <c r="BQ477" s="903" t="s">
        <v>0</v>
      </c>
      <c r="BR477" s="909">
        <v>78</v>
      </c>
      <c r="BS477" s="903" t="s">
        <v>4511</v>
      </c>
      <c r="BT477" s="909">
        <v>39</v>
      </c>
      <c r="BU477" s="903" t="s">
        <v>4545</v>
      </c>
      <c r="BV477" s="905" t="s">
        <v>0</v>
      </c>
      <c r="BW477" s="903" t="s">
        <v>4492</v>
      </c>
      <c r="BX477" s="905" t="s">
        <v>0</v>
      </c>
      <c r="BY477" s="903" t="s">
        <v>4492</v>
      </c>
      <c r="BZ477" s="905" t="s">
        <v>0</v>
      </c>
      <c r="CA477" s="903" t="s">
        <v>4492</v>
      </c>
      <c r="CB477" s="340">
        <v>100</v>
      </c>
      <c r="CC477" s="249">
        <f>IF(ISBLANK(AL477),0,1)</f>
        <v>1</v>
      </c>
      <c r="CD477" s="414">
        <f>IF(ISBLANK(AM477),0,1)</f>
        <v>1</v>
      </c>
      <c r="CE477" s="414">
        <f>IF(ISBLANK(AN477),0,1)</f>
        <v>1</v>
      </c>
      <c r="CF477" s="414">
        <f>IF(ISBLANK(AO477),0,1)</f>
        <v>0</v>
      </c>
      <c r="CG477" s="414">
        <f>IF(ISBLANK(AP477),0,1)</f>
        <v>1</v>
      </c>
      <c r="CH477" s="436">
        <f>IF(ISBLANK(AQ477),0,1)</f>
        <v>0</v>
      </c>
      <c r="CI477" s="435">
        <f>IF($W477="Dropped","-",DAYS360(X477,Y477,TRUE)/360)</f>
        <v>2.1583333333333332</v>
      </c>
      <c r="CJ477" s="416">
        <f>IF(OR($W477="Pipeline",$W477="Dropped"),"-",IF(OR($AA477="-",$AA477="n/a"),"-",DAYS360(Y477,AA477,TRUE)/360))</f>
        <v>0.92500000000000004</v>
      </c>
      <c r="CK477" s="416">
        <f>IF(OR($W477="Pipeline",$W477="Dropped"),"-",IF($AC477="-","-",IF(OR($AA477="-",$AA477="n/a"),DAYS360(Y477,AC477,TRUE)/360,DAYS360(AA477,AC477,TRUE)/360)))</f>
        <v>7.7055555555555557</v>
      </c>
      <c r="CL477" s="416">
        <f>IF(OR($W477="Pipeline",$W477="Dropped"),"-",IF($AC477="-","-",DAYS360(X477,AC477,TRUE)/360))</f>
        <v>10.78888888888889</v>
      </c>
      <c r="CM477" s="437">
        <f>IF(OR($W477="Pipeline",$W477="Dropped"),"-",IF($AC477="-","-",DAYS360(AB477,AC477,TRUE)/360))</f>
        <v>4</v>
      </c>
      <c r="CN477" s="344">
        <f>IF(W477="Closed",IF(AC477="-","-",YEAR(AC477)),"-")</f>
        <v>2016</v>
      </c>
      <c r="CO477" s="344" t="str">
        <f>IF(W477="Closed",IF(OR(BE477="S",BE477="MS",BE477="HS"),"S",IF(OR(BE477="U",BE477="MU",BE477="HU"),"U",IF(OR(BE477="NA",BE477="NR",BE477="NV",BE477="?",BE477="#"),"NR","-"))),"-")</f>
        <v>-</v>
      </c>
      <c r="CP477" s="249">
        <v>2</v>
      </c>
      <c r="CQ477" s="414">
        <v>10</v>
      </c>
      <c r="CR477" s="414">
        <v>2</v>
      </c>
      <c r="CS477" s="414">
        <v>0</v>
      </c>
      <c r="CT477" s="414">
        <v>0</v>
      </c>
      <c r="CU477" s="436">
        <v>0</v>
      </c>
      <c r="CV477" s="432" t="str">
        <f>IF(OR(DC477="-",DC477="",DC477="n/a"),"-",HYPERLINK(DC477,"PAD"))</f>
        <v>PAD</v>
      </c>
      <c r="CW477" s="417" t="str">
        <f>IF(OR(DD477="-",DD477="",DD477="n/a"),"-",HYPERLINK(DD477,"ICR"))</f>
        <v>-</v>
      </c>
      <c r="CX477" s="438" t="str">
        <f>IF(OR(DE477="-",DE477="",DE477="n/a"),"-",HYPERLINK(DE477,"IEG"))</f>
        <v>-</v>
      </c>
      <c r="CY477" s="687" t="str">
        <f>IF(OR(DF477="-",DF477="",DF477="n/a"),"-",HYPERLINK(DF477,"PPAR"))</f>
        <v>-</v>
      </c>
      <c r="CZ477" s="665" t="str">
        <f>IF(OR(DG477="-",DG477="",DG477="n/a"),"-",HYPERLINK(DG477,"PCR"))</f>
        <v>-</v>
      </c>
      <c r="DA477" s="665" t="str">
        <f>IF(OR(DH477="-",DH477="",DH477="n/a"),"-",HYPERLINK(DH477,"PP"))</f>
        <v>PP</v>
      </c>
      <c r="DB477" s="688" t="str">
        <f>IF(OR(DI477="-",DI477="",DI477="n/a"),"-",HYPERLINK(DI477,"TA"))</f>
        <v>-</v>
      </c>
      <c r="DC477" s="897" t="s">
        <v>11895</v>
      </c>
      <c r="DD477" s="897" t="s">
        <v>33</v>
      </c>
      <c r="DE477" s="897" t="s">
        <v>33</v>
      </c>
      <c r="DF477" s="897" t="s">
        <v>33</v>
      </c>
      <c r="DG477" s="897" t="s">
        <v>33</v>
      </c>
      <c r="DH477" s="897" t="s">
        <v>11896</v>
      </c>
      <c r="DI477" s="897" t="s">
        <v>33</v>
      </c>
      <c r="DJ477" s="734"/>
      <c r="DK477" s="358"/>
      <c r="DL477" s="358"/>
      <c r="DM477" s="440"/>
      <c r="DN477" s="440"/>
      <c r="DO477" s="440"/>
      <c r="DP477" s="440"/>
      <c r="DQ477" s="440"/>
      <c r="DR477" s="440"/>
      <c r="DS477" s="440"/>
      <c r="DT477" s="440"/>
      <c r="DU477" s="440"/>
      <c r="DV477" s="440"/>
      <c r="DW477" s="440"/>
      <c r="DX477" s="440"/>
      <c r="DY477" s="440"/>
      <c r="DZ477" s="440"/>
      <c r="EA477" s="440"/>
      <c r="EB477" s="440"/>
      <c r="EC477" s="440"/>
      <c r="ED477" s="440"/>
      <c r="EE477" s="440"/>
      <c r="EF477" s="440"/>
      <c r="EG477" s="440"/>
      <c r="EH477" s="440"/>
      <c r="EI477" s="440"/>
      <c r="EJ477" s="440"/>
      <c r="EK477" s="440"/>
      <c r="EL477" s="440"/>
      <c r="EM477" s="440"/>
    </row>
    <row r="478" spans="1:143" s="33" customFormat="1" ht="14.1" customHeight="1" x14ac:dyDescent="0.25">
      <c r="A478" s="702">
        <f>ROW()-1</f>
        <v>477</v>
      </c>
      <c r="B478" s="713" t="s">
        <v>7534</v>
      </c>
      <c r="C478" s="711" t="str">
        <f>HYPERLINK(E478,"OP")</f>
        <v>OP</v>
      </c>
      <c r="D478" s="711" t="str">
        <f>HYPERLINK(F478,"Prj")</f>
        <v>Prj</v>
      </c>
      <c r="E478" s="631" t="s">
        <v>8439</v>
      </c>
      <c r="F478" s="413" t="s">
        <v>8440</v>
      </c>
      <c r="G478" s="414" t="s">
        <v>33</v>
      </c>
      <c r="H478" s="414" t="s">
        <v>33</v>
      </c>
      <c r="I478" s="694" t="s">
        <v>33</v>
      </c>
      <c r="J478" s="697" t="s">
        <v>7535</v>
      </c>
      <c r="K478" s="727" t="s">
        <v>33</v>
      </c>
      <c r="L478" s="736" t="s">
        <v>231</v>
      </c>
      <c r="M478" s="686" t="s">
        <v>1286</v>
      </c>
      <c r="N478" s="736" t="s">
        <v>18</v>
      </c>
      <c r="O478" s="736" t="s">
        <v>30</v>
      </c>
      <c r="P478" s="1080" t="s">
        <v>36</v>
      </c>
      <c r="Q478" s="1074" t="s">
        <v>33</v>
      </c>
      <c r="R478" s="698" t="s">
        <v>33</v>
      </c>
      <c r="S478" s="907" t="s">
        <v>10296</v>
      </c>
      <c r="T478" s="908" t="s">
        <v>7536</v>
      </c>
      <c r="U478" s="905" t="s">
        <v>592</v>
      </c>
      <c r="V478" s="905" t="s">
        <v>10403</v>
      </c>
      <c r="W478" s="1068" t="s">
        <v>1773</v>
      </c>
      <c r="X478" s="1064">
        <v>39261</v>
      </c>
      <c r="Y478" s="1066">
        <v>40169</v>
      </c>
      <c r="Z478" s="1046">
        <v>2010</v>
      </c>
      <c r="AA478" s="1064">
        <v>42256</v>
      </c>
      <c r="AB478" s="1065">
        <v>42185</v>
      </c>
      <c r="AC478" s="1066">
        <v>42916</v>
      </c>
      <c r="AD478" s="1049">
        <v>75</v>
      </c>
      <c r="AE478" s="746">
        <v>0</v>
      </c>
      <c r="AF478" s="744">
        <v>0</v>
      </c>
      <c r="AG478" s="690">
        <v>75</v>
      </c>
      <c r="AH478" s="747">
        <v>1</v>
      </c>
      <c r="AI478" s="744">
        <v>0</v>
      </c>
      <c r="AJ478" s="1101">
        <v>75</v>
      </c>
      <c r="AK478" s="1102">
        <v>20.509813220000002</v>
      </c>
      <c r="AL478" s="1085"/>
      <c r="AM478" s="632"/>
      <c r="AN478" s="632">
        <v>3</v>
      </c>
      <c r="AO478" s="632"/>
      <c r="AP478" s="632"/>
      <c r="AQ478" s="757"/>
      <c r="AR478" s="778" t="s">
        <v>8962</v>
      </c>
      <c r="AS478" s="784">
        <f>AT478+AU478</f>
        <v>50</v>
      </c>
      <c r="AT478" s="784">
        <v>50</v>
      </c>
      <c r="AU478" s="785">
        <v>0</v>
      </c>
      <c r="AV478" s="734" t="s">
        <v>8963</v>
      </c>
      <c r="AW478" s="697" t="s">
        <v>5446</v>
      </c>
      <c r="AX478" s="697" t="s">
        <v>3547</v>
      </c>
      <c r="AY478" s="823">
        <v>42597</v>
      </c>
      <c r="AZ478" s="736" t="s">
        <v>112</v>
      </c>
      <c r="BA478" s="736" t="s">
        <v>45</v>
      </c>
      <c r="BB478" s="625" t="s">
        <v>33</v>
      </c>
      <c r="BC478" s="626" t="s">
        <v>33</v>
      </c>
      <c r="BD478" s="633" t="s">
        <v>33</v>
      </c>
      <c r="BE478" s="625" t="s">
        <v>33</v>
      </c>
      <c r="BF478" s="626" t="s">
        <v>33</v>
      </c>
      <c r="BG478" s="633" t="s">
        <v>33</v>
      </c>
      <c r="BH478" s="905" t="s">
        <v>13075</v>
      </c>
      <c r="BI478" s="903" t="s">
        <v>13771</v>
      </c>
      <c r="BJ478" s="905" t="s">
        <v>0</v>
      </c>
      <c r="BK478" s="903" t="s">
        <v>0</v>
      </c>
      <c r="BL478" s="905" t="s">
        <v>0</v>
      </c>
      <c r="BM478" s="903" t="s">
        <v>0</v>
      </c>
      <c r="BN478" s="905" t="s">
        <v>0</v>
      </c>
      <c r="BO478" s="903" t="s">
        <v>0</v>
      </c>
      <c r="BP478" s="905" t="s">
        <v>0</v>
      </c>
      <c r="BQ478" s="903" t="s">
        <v>0</v>
      </c>
      <c r="BR478" s="909">
        <v>67</v>
      </c>
      <c r="BS478" s="903" t="s">
        <v>4577</v>
      </c>
      <c r="BT478" s="905" t="s">
        <v>0</v>
      </c>
      <c r="BU478" s="903" t="s">
        <v>4492</v>
      </c>
      <c r="BV478" s="905" t="s">
        <v>0</v>
      </c>
      <c r="BW478" s="903" t="s">
        <v>4492</v>
      </c>
      <c r="BX478" s="905" t="s">
        <v>0</v>
      </c>
      <c r="BY478" s="903" t="s">
        <v>4492</v>
      </c>
      <c r="BZ478" s="905" t="s">
        <v>0</v>
      </c>
      <c r="CA478" s="903" t="s">
        <v>4492</v>
      </c>
      <c r="CB478" s="340">
        <v>10</v>
      </c>
      <c r="CC478" s="249">
        <f>IF(ISBLANK(AL478),0,1)</f>
        <v>0</v>
      </c>
      <c r="CD478" s="414">
        <f>IF(ISBLANK(AM478),0,1)</f>
        <v>0</v>
      </c>
      <c r="CE478" s="414">
        <f>IF(ISBLANK(AN478),0,1)</f>
        <v>1</v>
      </c>
      <c r="CF478" s="414">
        <f>IF(ISBLANK(AO478),0,1)</f>
        <v>0</v>
      </c>
      <c r="CG478" s="414">
        <f>IF(ISBLANK(AP478),0,1)</f>
        <v>0</v>
      </c>
      <c r="CH478" s="436">
        <f>IF(ISBLANK(AQ478),0,1)</f>
        <v>0</v>
      </c>
      <c r="CI478" s="435">
        <f>IF($W478="Dropped","-",DAYS360(X478,Y478,TRUE)/360)</f>
        <v>2.4833333333333334</v>
      </c>
      <c r="CJ478" s="416">
        <f>IF(OR($W478="Pipeline",$W478="Dropped"),"-",IF(OR($AA478="-",$AA478="n/a"),"-",DAYS360(Y478,AA478,TRUE)/360))</f>
        <v>5.7138888888888886</v>
      </c>
      <c r="CK478" s="416">
        <f>IF(OR($W478="Pipeline",$W478="Dropped"),"-",IF($AC478="-","-",IF(OR($AA478="-",$AA478="n/a"),DAYS360(Y478,AC478,TRUE)/360,DAYS360(AA478,AC478,TRUE)/360)))</f>
        <v>1.8083333333333333</v>
      </c>
      <c r="CL478" s="416">
        <f>IF(OR($W478="Pipeline",$W478="Dropped"),"-",IF($AC478="-","-",DAYS360(X478,AC478,TRUE)/360))</f>
        <v>10.005555555555556</v>
      </c>
      <c r="CM478" s="437">
        <f>IF(OR($W478="Pipeline",$W478="Dropped"),"-",IF($AC478="-","-",DAYS360(AB478,AC478,TRUE)/360))</f>
        <v>2</v>
      </c>
      <c r="CN478" s="344">
        <f>IF(W478="Closed",IF(AC478="-","-",YEAR(AC478)),"-")</f>
        <v>2017</v>
      </c>
      <c r="CO478" s="344" t="str">
        <f>IF(W478="Closed",IF(OR(BE478="S",BE478="MS",BE478="HS"),"S",IF(OR(BE478="U",BE478="MU",BE478="HU"),"U",IF(OR(BE478="NA",BE478="NR",BE478="NV",BE478="?",BE478="#"),"NR","-"))),"-")</f>
        <v>-</v>
      </c>
      <c r="CP478" s="249">
        <v>3</v>
      </c>
      <c r="CQ478" s="414">
        <v>4</v>
      </c>
      <c r="CR478" s="414">
        <v>4</v>
      </c>
      <c r="CS478" s="414">
        <v>2</v>
      </c>
      <c r="CT478" s="414">
        <v>0</v>
      </c>
      <c r="CU478" s="436">
        <v>0</v>
      </c>
      <c r="CV478" s="432" t="str">
        <f>IF(OR(DC478="-",DC478="",DC478="n/a"),"-",HYPERLINK(DC478,"PAD"))</f>
        <v>PAD</v>
      </c>
      <c r="CW478" s="417" t="str">
        <f>IF(OR(DD478="-",DD478="",DD478="n/a"),"-",HYPERLINK(DD478,"ICR"))</f>
        <v>-</v>
      </c>
      <c r="CX478" s="438" t="str">
        <f>IF(OR(DE478="-",DE478="",DE478="n/a"),"-",HYPERLINK(DE478,"IEG"))</f>
        <v>-</v>
      </c>
      <c r="CY478" s="687" t="str">
        <f>IF(OR(DF478="-",DF478="",DF478="n/a"),"-",HYPERLINK(DF478,"PPAR"))</f>
        <v>-</v>
      </c>
      <c r="CZ478" s="665" t="str">
        <f>IF(OR(DG478="-",DG478="",DG478="n/a"),"-",HYPERLINK(DG478,"PCR"))</f>
        <v>-</v>
      </c>
      <c r="DA478" s="665" t="str">
        <f>IF(OR(DH478="-",DH478="",DH478="n/a"),"-",HYPERLINK(DH478,"PP"))</f>
        <v>PP</v>
      </c>
      <c r="DB478" s="688" t="str">
        <f>IF(OR(DI478="-",DI478="",DI478="n/a"),"-",HYPERLINK(DI478,"TA"))</f>
        <v>-</v>
      </c>
      <c r="DC478" s="897" t="s">
        <v>13941</v>
      </c>
      <c r="DD478" s="897" t="s">
        <v>33</v>
      </c>
      <c r="DE478" s="897" t="s">
        <v>33</v>
      </c>
      <c r="DF478" s="897" t="s">
        <v>33</v>
      </c>
      <c r="DG478" s="897" t="s">
        <v>33</v>
      </c>
      <c r="DH478" s="897" t="s">
        <v>13942</v>
      </c>
      <c r="DI478" s="897" t="s">
        <v>33</v>
      </c>
      <c r="DJ478" s="734"/>
      <c r="DK478" s="358"/>
      <c r="DL478" s="358"/>
      <c r="DM478" s="440"/>
      <c r="DN478" s="440"/>
      <c r="DO478" s="440"/>
      <c r="DP478" s="440"/>
      <c r="DQ478" s="440"/>
      <c r="DR478" s="440"/>
      <c r="DS478" s="440"/>
      <c r="DT478" s="440"/>
      <c r="DU478" s="440"/>
      <c r="DV478" s="440"/>
      <c r="DW478" s="440"/>
      <c r="DX478" s="440"/>
      <c r="DY478" s="440"/>
      <c r="DZ478" s="440"/>
      <c r="EA478" s="440"/>
      <c r="EB478" s="440"/>
      <c r="EC478" s="440"/>
      <c r="ED478" s="440"/>
      <c r="EE478" s="440"/>
      <c r="EF478" s="440"/>
      <c r="EG478" s="440"/>
      <c r="EH478" s="440"/>
      <c r="EI478" s="440"/>
      <c r="EJ478" s="440"/>
      <c r="EK478" s="440"/>
      <c r="EL478" s="440"/>
      <c r="EM478" s="440"/>
    </row>
    <row r="479" spans="1:143" s="33" customFormat="1" ht="14.1" customHeight="1" x14ac:dyDescent="0.25">
      <c r="A479" s="703">
        <f>ROW()-1</f>
        <v>478</v>
      </c>
      <c r="B479" s="710" t="s">
        <v>1177</v>
      </c>
      <c r="C479" s="711" t="str">
        <f>HYPERLINK(E479,"OP")</f>
        <v>OP</v>
      </c>
      <c r="D479" s="711" t="str">
        <f>HYPERLINK(F479,"Prj")</f>
        <v>Prj</v>
      </c>
      <c r="E479" s="704" t="s">
        <v>6430</v>
      </c>
      <c r="F479" s="415" t="s">
        <v>6431</v>
      </c>
      <c r="G479" s="414" t="s">
        <v>33</v>
      </c>
      <c r="H479" s="414" t="s">
        <v>33</v>
      </c>
      <c r="I479" s="694" t="s">
        <v>33</v>
      </c>
      <c r="J479" s="686" t="s">
        <v>1178</v>
      </c>
      <c r="K479" s="199" t="s">
        <v>33</v>
      </c>
      <c r="L479" s="693" t="s">
        <v>16</v>
      </c>
      <c r="M479" s="696" t="s">
        <v>604</v>
      </c>
      <c r="N479" s="732" t="s">
        <v>18</v>
      </c>
      <c r="O479" s="732" t="s">
        <v>71</v>
      </c>
      <c r="P479" s="1080" t="s">
        <v>1763</v>
      </c>
      <c r="Q479" s="1074" t="s">
        <v>33</v>
      </c>
      <c r="R479" s="698" t="s">
        <v>3888</v>
      </c>
      <c r="S479" s="907" t="s">
        <v>3793</v>
      </c>
      <c r="T479" s="908" t="s">
        <v>3757</v>
      </c>
      <c r="U479" s="905" t="s">
        <v>1791</v>
      </c>
      <c r="V479" s="905" t="s">
        <v>10452</v>
      </c>
      <c r="W479" s="1068" t="s">
        <v>1773</v>
      </c>
      <c r="X479" s="1064">
        <v>36404</v>
      </c>
      <c r="Y479" s="1066">
        <v>37819</v>
      </c>
      <c r="Z479" s="1046">
        <v>2004</v>
      </c>
      <c r="AA479" s="1064">
        <v>37879</v>
      </c>
      <c r="AB479" s="1065">
        <v>39447</v>
      </c>
      <c r="AC479" s="1066">
        <v>39813</v>
      </c>
      <c r="AD479" s="638">
        <v>0</v>
      </c>
      <c r="AE479" s="639">
        <v>21</v>
      </c>
      <c r="AF479" s="744">
        <v>0</v>
      </c>
      <c r="AG479" s="690">
        <v>21</v>
      </c>
      <c r="AH479" s="747">
        <v>6.2</v>
      </c>
      <c r="AI479" s="744">
        <v>0</v>
      </c>
      <c r="AJ479" s="1099">
        <v>20.894131389999998</v>
      </c>
      <c r="AK479" s="1100">
        <v>22.712612929999999</v>
      </c>
      <c r="AL479" s="646"/>
      <c r="AM479" s="647"/>
      <c r="AN479" s="647">
        <v>2</v>
      </c>
      <c r="AO479" s="647"/>
      <c r="AP479" s="647"/>
      <c r="AQ479" s="648"/>
      <c r="AR479" s="779" t="s">
        <v>4013</v>
      </c>
      <c r="AS479" s="781">
        <f>AT479+AU479</f>
        <v>3.5999999999999996</v>
      </c>
      <c r="AT479" s="649">
        <v>1.3</v>
      </c>
      <c r="AU479" s="650">
        <v>2.2999999999999998</v>
      </c>
      <c r="AV479" s="686" t="s">
        <v>4014</v>
      </c>
      <c r="AW479" s="686" t="s">
        <v>1908</v>
      </c>
      <c r="AX479" s="686" t="s">
        <v>2192</v>
      </c>
      <c r="AY479" s="819">
        <v>39804</v>
      </c>
      <c r="AZ479" s="721" t="s">
        <v>22</v>
      </c>
      <c r="BA479" s="721" t="s">
        <v>26</v>
      </c>
      <c r="BB479" s="625" t="s">
        <v>22</v>
      </c>
      <c r="BC479" s="626" t="s">
        <v>26</v>
      </c>
      <c r="BD479" s="633" t="s">
        <v>22</v>
      </c>
      <c r="BE479" s="625" t="s">
        <v>45</v>
      </c>
      <c r="BF479" s="626" t="s">
        <v>22</v>
      </c>
      <c r="BG479" s="633" t="s">
        <v>22</v>
      </c>
      <c r="BH479" s="905" t="s">
        <v>4503</v>
      </c>
      <c r="BI479" s="903" t="s">
        <v>4703</v>
      </c>
      <c r="BJ479" s="905" t="s">
        <v>4485</v>
      </c>
      <c r="BK479" s="903" t="s">
        <v>10472</v>
      </c>
      <c r="BL479" s="905" t="s">
        <v>4515</v>
      </c>
      <c r="BM479" s="903" t="s">
        <v>4704</v>
      </c>
      <c r="BN479" s="905" t="s">
        <v>1371</v>
      </c>
      <c r="BO479" s="903" t="s">
        <v>13870</v>
      </c>
      <c r="BP479" s="905" t="s">
        <v>4493</v>
      </c>
      <c r="BQ479" s="903" t="s">
        <v>4705</v>
      </c>
      <c r="BR479" s="909">
        <v>65</v>
      </c>
      <c r="BS479" s="903" t="s">
        <v>4509</v>
      </c>
      <c r="BT479" s="909">
        <v>66</v>
      </c>
      <c r="BU479" s="903" t="s">
        <v>4532</v>
      </c>
      <c r="BV479" s="909">
        <v>25</v>
      </c>
      <c r="BW479" s="903" t="s">
        <v>4489</v>
      </c>
      <c r="BX479" s="909">
        <v>88</v>
      </c>
      <c r="BY479" s="903" t="s">
        <v>4513</v>
      </c>
      <c r="BZ479" s="905" t="s">
        <v>0</v>
      </c>
      <c r="CA479" s="903" t="s">
        <v>4492</v>
      </c>
      <c r="CB479" s="340">
        <v>50</v>
      </c>
      <c r="CC479" s="249">
        <f>IF(ISBLANK(AL479),0,1)</f>
        <v>0</v>
      </c>
      <c r="CD479" s="414">
        <f>IF(ISBLANK(AM479),0,1)</f>
        <v>0</v>
      </c>
      <c r="CE479" s="414">
        <f>IF(ISBLANK(AN479),0,1)</f>
        <v>1</v>
      </c>
      <c r="CF479" s="414">
        <f>IF(ISBLANK(AO479),0,1)</f>
        <v>0</v>
      </c>
      <c r="CG479" s="414">
        <f>IF(ISBLANK(AP479),0,1)</f>
        <v>0</v>
      </c>
      <c r="CH479" s="436">
        <f>IF(ISBLANK(AQ479),0,1)</f>
        <v>0</v>
      </c>
      <c r="CI479" s="435">
        <f>IF($W479="Dropped","-",DAYS360(X479,Y479,TRUE)/360)</f>
        <v>3.8777777777777778</v>
      </c>
      <c r="CJ479" s="416">
        <f>IF(OR($W479="Pipeline",$W479="Dropped"),"-",IF(OR($AA479="-",$AA479="n/a"),"-",DAYS360(Y479,AA479,TRUE)/360))</f>
        <v>0.16111111111111112</v>
      </c>
      <c r="CK479" s="416">
        <f>IF(OR($W479="Pipeline",$W479="Dropped"),"-",IF($AC479="-","-",IF(OR($AA479="-",$AA479="n/a"),DAYS360(Y479,AC479,TRUE)/360,DAYS360(AA479,AC479,TRUE)/360)))</f>
        <v>5.291666666666667</v>
      </c>
      <c r="CL479" s="416">
        <f>IF(OR($W479="Pipeline",$W479="Dropped"),"-",IF($AC479="-","-",DAYS360(X479,AC479,TRUE)/360))</f>
        <v>9.3305555555555557</v>
      </c>
      <c r="CM479" s="437">
        <f>IF(OR($W479="Pipeline",$W479="Dropped"),"-",IF($AC479="-","-",DAYS360(AB479,AC479,TRUE)/360))</f>
        <v>1</v>
      </c>
      <c r="CN479" s="344">
        <f>IF(W479="Closed",IF(AC479="-","-",YEAR(AC479)),"-")</f>
        <v>2008</v>
      </c>
      <c r="CO479" s="344" t="str">
        <f>IF(W479="Closed",IF(OR(BE479="S",BE479="MS",BE479="HS"),"S",IF(OR(BE479="U",BE479="MU",BE479="HU"),"U",IF(OR(BE479="NA",BE479="NR",BE479="NV",BE479="?",BE479="#"),"NR","-"))),"-")</f>
        <v>U</v>
      </c>
      <c r="CP479" s="249">
        <v>3</v>
      </c>
      <c r="CQ479" s="414">
        <v>2</v>
      </c>
      <c r="CR479" s="414">
        <v>3</v>
      </c>
      <c r="CS479" s="414">
        <v>0</v>
      </c>
      <c r="CT479" s="414">
        <v>0</v>
      </c>
      <c r="CU479" s="436">
        <v>0</v>
      </c>
      <c r="CV479" s="432" t="str">
        <f>IF(OR(DC479="-",DC479="",DC479="n/a"),"-",HYPERLINK(DC479,"PAD"))</f>
        <v>PAD</v>
      </c>
      <c r="CW479" s="417" t="str">
        <f>IF(OR(DD479="-",DD479="",DD479="n/a"),"-",HYPERLINK(DD479,"ICR"))</f>
        <v>ICR</v>
      </c>
      <c r="CX479" s="438" t="str">
        <f>IF(OR(DE479="-",DE479="",DE479="n/a"),"-",HYPERLINK(DE479,"IEG"))</f>
        <v>IEG</v>
      </c>
      <c r="CY479" s="687" t="str">
        <f>IF(OR(DF479="-",DF479="",DF479="n/a"),"-",HYPERLINK(DF479,"PPAR"))</f>
        <v>-</v>
      </c>
      <c r="CZ479" s="665" t="str">
        <f>IF(OR(DG479="-",DG479="",DG479="n/a"),"-",HYPERLINK(DG479,"PCR"))</f>
        <v>-</v>
      </c>
      <c r="DA479" s="665" t="str">
        <f>IF(OR(DH479="-",DH479="",DH479="n/a"),"-",HYPERLINK(DH479,"PP"))</f>
        <v>-</v>
      </c>
      <c r="DB479" s="688" t="str">
        <f>IF(OR(DI479="-",DI479="",DI479="n/a"),"-",HYPERLINK(DI479,"TA"))</f>
        <v>-</v>
      </c>
      <c r="DC479" s="897" t="s">
        <v>11897</v>
      </c>
      <c r="DD479" s="897" t="s">
        <v>11898</v>
      </c>
      <c r="DE479" s="897" t="s">
        <v>11899</v>
      </c>
      <c r="DF479" s="897" t="s">
        <v>33</v>
      </c>
      <c r="DG479" s="897" t="s">
        <v>33</v>
      </c>
      <c r="DH479" s="897" t="s">
        <v>33</v>
      </c>
      <c r="DI479" s="897" t="s">
        <v>33</v>
      </c>
      <c r="DJ479" s="734"/>
      <c r="DK479" s="358"/>
      <c r="DL479" s="358"/>
      <c r="DM479" s="440"/>
      <c r="DN479" s="440"/>
      <c r="DO479" s="440"/>
      <c r="DP479" s="440"/>
      <c r="DQ479" s="440"/>
      <c r="DR479" s="440"/>
      <c r="DS479" s="440"/>
      <c r="DT479" s="440"/>
      <c r="DU479" s="440"/>
      <c r="DV479" s="440"/>
      <c r="DW479" s="440"/>
      <c r="DX479" s="440"/>
      <c r="DY479" s="440"/>
      <c r="DZ479" s="440"/>
      <c r="EA479" s="440"/>
      <c r="EB479" s="440"/>
      <c r="EC479" s="440"/>
      <c r="ED479" s="440"/>
      <c r="EE479" s="440"/>
      <c r="EF479" s="440"/>
      <c r="EG479" s="440"/>
      <c r="EH479" s="440"/>
      <c r="EI479" s="440"/>
      <c r="EJ479" s="440"/>
      <c r="EK479" s="440"/>
      <c r="EL479" s="440"/>
      <c r="EM479" s="440"/>
    </row>
    <row r="480" spans="1:143" s="33" customFormat="1" ht="14.1" customHeight="1" x14ac:dyDescent="0.25">
      <c r="A480" s="702">
        <f>ROW()-1</f>
        <v>479</v>
      </c>
      <c r="B480" s="710" t="s">
        <v>1297</v>
      </c>
      <c r="C480" s="711" t="str">
        <f>HYPERLINK(E480,"OP")</f>
        <v>OP</v>
      </c>
      <c r="D480" s="711" t="str">
        <f>HYPERLINK(F480,"Prj")</f>
        <v>Prj</v>
      </c>
      <c r="E480" s="704" t="s">
        <v>6432</v>
      </c>
      <c r="F480" s="415" t="s">
        <v>6433</v>
      </c>
      <c r="G480" s="414" t="s">
        <v>33</v>
      </c>
      <c r="H480" s="414" t="s">
        <v>33</v>
      </c>
      <c r="I480" s="694" t="s">
        <v>33</v>
      </c>
      <c r="J480" s="696" t="s">
        <v>1254</v>
      </c>
      <c r="K480" s="199" t="s">
        <v>33</v>
      </c>
      <c r="L480" s="693" t="s">
        <v>16</v>
      </c>
      <c r="M480" s="686" t="s">
        <v>75</v>
      </c>
      <c r="N480" s="732" t="s">
        <v>18</v>
      </c>
      <c r="O480" s="732" t="s">
        <v>30</v>
      </c>
      <c r="P480" s="1080" t="s">
        <v>36</v>
      </c>
      <c r="Q480" s="1074" t="s">
        <v>33</v>
      </c>
      <c r="R480" s="698" t="s">
        <v>33</v>
      </c>
      <c r="S480" s="907" t="s">
        <v>3758</v>
      </c>
      <c r="T480" s="908" t="s">
        <v>3759</v>
      </c>
      <c r="U480" s="905" t="s">
        <v>589</v>
      </c>
      <c r="V480" s="905" t="s">
        <v>1415</v>
      </c>
      <c r="W480" s="1068" t="s">
        <v>1773</v>
      </c>
      <c r="X480" s="1064">
        <v>38391</v>
      </c>
      <c r="Y480" s="1066">
        <v>39259</v>
      </c>
      <c r="Z480" s="1046">
        <v>2007</v>
      </c>
      <c r="AA480" s="1064">
        <v>39519</v>
      </c>
      <c r="AB480" s="1065">
        <v>40908</v>
      </c>
      <c r="AC480" s="1066">
        <v>41820</v>
      </c>
      <c r="AD480" s="638">
        <v>0</v>
      </c>
      <c r="AE480" s="639">
        <v>80</v>
      </c>
      <c r="AF480" s="744">
        <v>0</v>
      </c>
      <c r="AG480" s="690">
        <v>80</v>
      </c>
      <c r="AH480" s="747">
        <v>2</v>
      </c>
      <c r="AI480" s="744">
        <v>0</v>
      </c>
      <c r="AJ480" s="1099">
        <v>135</v>
      </c>
      <c r="AK480" s="1100">
        <v>132.54065875000001</v>
      </c>
      <c r="AL480" s="646"/>
      <c r="AM480" s="647"/>
      <c r="AN480" s="647">
        <v>3</v>
      </c>
      <c r="AO480" s="647"/>
      <c r="AP480" s="647"/>
      <c r="AQ480" s="648"/>
      <c r="AR480" s="779" t="s">
        <v>4260</v>
      </c>
      <c r="AS480" s="781">
        <f>AT480+AU480</f>
        <v>29.799999999999997</v>
      </c>
      <c r="AT480" s="649">
        <v>19.7</v>
      </c>
      <c r="AU480" s="650">
        <v>10.1</v>
      </c>
      <c r="AV480" s="686" t="s">
        <v>4257</v>
      </c>
      <c r="AW480" s="686" t="s">
        <v>1988</v>
      </c>
      <c r="AX480" s="686" t="s">
        <v>2128</v>
      </c>
      <c r="AY480" s="819">
        <v>41811</v>
      </c>
      <c r="AZ480" s="721" t="s">
        <v>26</v>
      </c>
      <c r="BA480" s="721" t="s">
        <v>26</v>
      </c>
      <c r="BB480" s="834" t="s">
        <v>26</v>
      </c>
      <c r="BC480" s="835" t="s">
        <v>26</v>
      </c>
      <c r="BD480" s="836" t="s">
        <v>26</v>
      </c>
      <c r="BE480" s="834" t="s">
        <v>22</v>
      </c>
      <c r="BF480" s="835" t="s">
        <v>22</v>
      </c>
      <c r="BG480" s="836" t="s">
        <v>22</v>
      </c>
      <c r="BH480" s="905" t="s">
        <v>13077</v>
      </c>
      <c r="BI480" s="903" t="s">
        <v>9680</v>
      </c>
      <c r="BJ480" s="905" t="s">
        <v>13072</v>
      </c>
      <c r="BK480" s="903" t="s">
        <v>4508</v>
      </c>
      <c r="BL480" s="905" t="s">
        <v>4485</v>
      </c>
      <c r="BM480" s="903" t="s">
        <v>10472</v>
      </c>
      <c r="BN480" s="905" t="s">
        <v>4525</v>
      </c>
      <c r="BO480" s="903" t="s">
        <v>10476</v>
      </c>
      <c r="BP480" s="905" t="s">
        <v>0</v>
      </c>
      <c r="BQ480" s="903" t="s">
        <v>0</v>
      </c>
      <c r="BR480" s="909">
        <v>88</v>
      </c>
      <c r="BS480" s="903" t="s">
        <v>4513</v>
      </c>
      <c r="BT480" s="909">
        <v>67</v>
      </c>
      <c r="BU480" s="903" t="s">
        <v>4577</v>
      </c>
      <c r="BV480" s="909">
        <v>57</v>
      </c>
      <c r="BW480" s="903" t="s">
        <v>4527</v>
      </c>
      <c r="BX480" s="909">
        <v>30</v>
      </c>
      <c r="BY480" s="903" t="s">
        <v>4501</v>
      </c>
      <c r="BZ480" s="909">
        <v>100</v>
      </c>
      <c r="CA480" s="903" t="s">
        <v>4610</v>
      </c>
      <c r="CB480" s="340">
        <v>50</v>
      </c>
      <c r="CC480" s="249">
        <f>IF(ISBLANK(AL480),0,1)</f>
        <v>0</v>
      </c>
      <c r="CD480" s="414">
        <f>IF(ISBLANK(AM480),0,1)</f>
        <v>0</v>
      </c>
      <c r="CE480" s="414">
        <f>IF(ISBLANK(AN480),0,1)</f>
        <v>1</v>
      </c>
      <c r="CF480" s="414">
        <f>IF(ISBLANK(AO480),0,1)</f>
        <v>0</v>
      </c>
      <c r="CG480" s="414">
        <f>IF(ISBLANK(AP480),0,1)</f>
        <v>0</v>
      </c>
      <c r="CH480" s="436">
        <f>IF(ISBLANK(AQ480),0,1)</f>
        <v>0</v>
      </c>
      <c r="CI480" s="435">
        <f>IF($W480="Dropped","-",DAYS360(X480,Y480,TRUE)/360)</f>
        <v>2.3833333333333333</v>
      </c>
      <c r="CJ480" s="416">
        <f>IF(OR($W480="Pipeline",$W480="Dropped"),"-",IF(OR($AA480="-",$AA480="n/a"),"-",DAYS360(Y480,AA480,TRUE)/360))</f>
        <v>0.71111111111111114</v>
      </c>
      <c r="CK480" s="416">
        <f>IF(OR($W480="Pipeline",$W480="Dropped"),"-",IF($AC480="-","-",IF(OR($AA480="-",$AA480="n/a"),DAYS360(Y480,AC480,TRUE)/360,DAYS360(AA480,AC480,TRUE)/360)))</f>
        <v>6.3</v>
      </c>
      <c r="CL480" s="416">
        <f>IF(OR($W480="Pipeline",$W480="Dropped"),"-",IF($AC480="-","-",DAYS360(X480,AC480,TRUE)/360))</f>
        <v>9.3944444444444439</v>
      </c>
      <c r="CM480" s="437">
        <f>IF(OR($W480="Pipeline",$W480="Dropped"),"-",IF($AC480="-","-",DAYS360(AB480,AC480,TRUE)/360))</f>
        <v>2.5</v>
      </c>
      <c r="CN480" s="344">
        <f>IF(W480="Closed",IF(AC480="-","-",YEAR(AC480)),"-")</f>
        <v>2014</v>
      </c>
      <c r="CO480" s="344" t="str">
        <f>IF(W480="Closed",IF(OR(BE480="S",BE480="MS",BE480="HS"),"S",IF(OR(BE480="U",BE480="MU",BE480="HU"),"U",IF(OR(BE480="NA",BE480="NR",BE480="NV",BE480="?",BE480="#"),"NR","-"))),"-")</f>
        <v>S</v>
      </c>
      <c r="CP480" s="249">
        <v>3</v>
      </c>
      <c r="CQ480" s="414">
        <v>5</v>
      </c>
      <c r="CR480" s="414">
        <v>2</v>
      </c>
      <c r="CS480" s="414">
        <v>0</v>
      </c>
      <c r="CT480" s="414">
        <v>0</v>
      </c>
      <c r="CU480" s="436">
        <v>0</v>
      </c>
      <c r="CV480" s="432" t="str">
        <f>IF(OR(DC480="-",DC480="",DC480="n/a"),"-",HYPERLINK(DC480,"PAD"))</f>
        <v>PAD</v>
      </c>
      <c r="CW480" s="417" t="str">
        <f>IF(OR(DD480="-",DD480="",DD480="n/a"),"-",HYPERLINK(DD480,"ICR"))</f>
        <v>ICR</v>
      </c>
      <c r="CX480" s="438" t="str">
        <f>IF(OR(DE480="-",DE480="",DE480="n/a"),"-",HYPERLINK(DE480,"IEG"))</f>
        <v>IEG</v>
      </c>
      <c r="CY480" s="687" t="str">
        <f>IF(OR(DF480="-",DF480="",DF480="n/a"),"-",HYPERLINK(DF480,"PPAR"))</f>
        <v>-</v>
      </c>
      <c r="CZ480" s="665" t="str">
        <f>IF(OR(DG480="-",DG480="",DG480="n/a"),"-",HYPERLINK(DG480,"PCR"))</f>
        <v>-</v>
      </c>
      <c r="DA480" s="665" t="str">
        <f>IF(OR(DH480="-",DH480="",DH480="n/a"),"-",HYPERLINK(DH480,"PP"))</f>
        <v>PP</v>
      </c>
      <c r="DB480" s="688" t="str">
        <f>IF(OR(DI480="-",DI480="",DI480="n/a"),"-",HYPERLINK(DI480,"TA"))</f>
        <v>-</v>
      </c>
      <c r="DC480" s="897" t="s">
        <v>11900</v>
      </c>
      <c r="DD480" s="897" t="s">
        <v>11901</v>
      </c>
      <c r="DE480" s="897" t="s">
        <v>11902</v>
      </c>
      <c r="DF480" s="897" t="s">
        <v>33</v>
      </c>
      <c r="DG480" s="897" t="s">
        <v>33</v>
      </c>
      <c r="DH480" s="897" t="s">
        <v>13943</v>
      </c>
      <c r="DI480" s="897" t="s">
        <v>33</v>
      </c>
      <c r="DJ480" s="734"/>
      <c r="DK480" s="358"/>
      <c r="DL480" s="358"/>
      <c r="DM480" s="440"/>
      <c r="DN480" s="440"/>
      <c r="DO480" s="440"/>
      <c r="DP480" s="440"/>
      <c r="DQ480" s="440"/>
      <c r="DR480" s="440"/>
      <c r="DS480" s="440"/>
      <c r="DT480" s="440"/>
      <c r="DU480" s="440"/>
      <c r="DV480" s="440"/>
      <c r="DW480" s="440"/>
      <c r="DX480" s="440"/>
      <c r="DY480" s="440"/>
      <c r="DZ480" s="440"/>
      <c r="EA480" s="440"/>
      <c r="EB480" s="440"/>
      <c r="EC480" s="440"/>
      <c r="ED480" s="440"/>
      <c r="EE480" s="440"/>
      <c r="EF480" s="440"/>
      <c r="EG480" s="440"/>
      <c r="EH480" s="440"/>
      <c r="EI480" s="440"/>
      <c r="EJ480" s="440"/>
      <c r="EK480" s="440"/>
      <c r="EL480" s="440"/>
      <c r="EM480" s="440"/>
    </row>
    <row r="481" spans="1:143" s="33" customFormat="1" ht="14.1" customHeight="1" x14ac:dyDescent="0.25">
      <c r="A481" s="702">
        <f>ROW()-1</f>
        <v>480</v>
      </c>
      <c r="B481" s="712" t="s">
        <v>645</v>
      </c>
      <c r="C481" s="711" t="str">
        <f>HYPERLINK(E481,"OP")</f>
        <v>OP</v>
      </c>
      <c r="D481" s="711" t="str">
        <f>HYPERLINK(F481,"Prj")</f>
        <v>Prj</v>
      </c>
      <c r="E481" s="704" t="s">
        <v>6434</v>
      </c>
      <c r="F481" s="415" t="s">
        <v>6435</v>
      </c>
      <c r="G481" s="414" t="s">
        <v>9462</v>
      </c>
      <c r="H481" s="414" t="s">
        <v>33</v>
      </c>
      <c r="I481" s="694" t="s">
        <v>33</v>
      </c>
      <c r="J481" s="696" t="s">
        <v>646</v>
      </c>
      <c r="K481" s="199" t="s">
        <v>33</v>
      </c>
      <c r="L481" s="693" t="s">
        <v>245</v>
      </c>
      <c r="M481" s="696" t="s">
        <v>640</v>
      </c>
      <c r="N481" s="732" t="s">
        <v>18</v>
      </c>
      <c r="O481" s="732" t="s">
        <v>30</v>
      </c>
      <c r="P481" s="1080" t="s">
        <v>1744</v>
      </c>
      <c r="Q481" s="1074" t="s">
        <v>33</v>
      </c>
      <c r="R481" s="698" t="s">
        <v>3888</v>
      </c>
      <c r="S481" s="907" t="s">
        <v>3760</v>
      </c>
      <c r="T481" s="908" t="s">
        <v>4969</v>
      </c>
      <c r="U481" s="905" t="s">
        <v>1772</v>
      </c>
      <c r="V481" s="905" t="s">
        <v>1425</v>
      </c>
      <c r="W481" s="1068" t="s">
        <v>1773</v>
      </c>
      <c r="X481" s="1064">
        <v>37596</v>
      </c>
      <c r="Y481" s="1066">
        <v>38251</v>
      </c>
      <c r="Z481" s="1046">
        <v>2005</v>
      </c>
      <c r="AA481" s="1064">
        <v>38379</v>
      </c>
      <c r="AB481" s="1065">
        <v>40178</v>
      </c>
      <c r="AC481" s="1066">
        <v>41639</v>
      </c>
      <c r="AD481" s="638">
        <v>0</v>
      </c>
      <c r="AE481" s="639">
        <v>53</v>
      </c>
      <c r="AF481" s="744">
        <v>0</v>
      </c>
      <c r="AG481" s="690">
        <v>53</v>
      </c>
      <c r="AH481" s="747">
        <v>14</v>
      </c>
      <c r="AI481" s="744">
        <v>0</v>
      </c>
      <c r="AJ481" s="1099">
        <v>53.707713210000001</v>
      </c>
      <c r="AK481" s="1100">
        <v>56.29376551</v>
      </c>
      <c r="AL481" s="646" t="s">
        <v>3102</v>
      </c>
      <c r="AM481" s="647"/>
      <c r="AN481" s="647"/>
      <c r="AO481" s="647" t="s">
        <v>3100</v>
      </c>
      <c r="AP481" s="647"/>
      <c r="AQ481" s="648"/>
      <c r="AR481" s="779" t="s">
        <v>3097</v>
      </c>
      <c r="AS481" s="649">
        <f>AT481+AU481</f>
        <v>56.29</v>
      </c>
      <c r="AT481" s="649">
        <v>56.29</v>
      </c>
      <c r="AU481" s="650">
        <v>0</v>
      </c>
      <c r="AV481" s="686" t="s">
        <v>3106</v>
      </c>
      <c r="AW481" s="686" t="s">
        <v>1955</v>
      </c>
      <c r="AX481" s="686" t="s">
        <v>4464</v>
      </c>
      <c r="AY481" s="819">
        <v>41764</v>
      </c>
      <c r="AZ481" s="721" t="s">
        <v>26</v>
      </c>
      <c r="BA481" s="721" t="s">
        <v>45</v>
      </c>
      <c r="BB481" s="625" t="s">
        <v>26</v>
      </c>
      <c r="BC481" s="626" t="s">
        <v>45</v>
      </c>
      <c r="BD481" s="633" t="s">
        <v>22</v>
      </c>
      <c r="BE481" s="834" t="s">
        <v>22</v>
      </c>
      <c r="BF481" s="835" t="s">
        <v>112</v>
      </c>
      <c r="BG481" s="836" t="s">
        <v>22</v>
      </c>
      <c r="BH481" s="905" t="s">
        <v>10067</v>
      </c>
      <c r="BI481" s="903" t="s">
        <v>9474</v>
      </c>
      <c r="BJ481" s="905" t="s">
        <v>10072</v>
      </c>
      <c r="BK481" s="903" t="s">
        <v>13093</v>
      </c>
      <c r="BL481" s="905" t="s">
        <v>4485</v>
      </c>
      <c r="BM481" s="903" t="s">
        <v>10472</v>
      </c>
      <c r="BN481" s="905" t="s">
        <v>10064</v>
      </c>
      <c r="BO481" s="903" t="s">
        <v>13770</v>
      </c>
      <c r="BP481" s="905" t="s">
        <v>4561</v>
      </c>
      <c r="BQ481" s="903" t="s">
        <v>10489</v>
      </c>
      <c r="BR481" s="909">
        <v>25</v>
      </c>
      <c r="BS481" s="903" t="s">
        <v>4489</v>
      </c>
      <c r="BT481" s="909">
        <v>78</v>
      </c>
      <c r="BU481" s="903" t="s">
        <v>4511</v>
      </c>
      <c r="BV481" s="909">
        <v>41</v>
      </c>
      <c r="BW481" s="903" t="s">
        <v>4544</v>
      </c>
      <c r="BX481" s="909">
        <v>39</v>
      </c>
      <c r="BY481" s="903" t="s">
        <v>4545</v>
      </c>
      <c r="BZ481" s="905" t="s">
        <v>0</v>
      </c>
      <c r="CA481" s="903" t="s">
        <v>4492</v>
      </c>
      <c r="CB481" s="340">
        <v>100</v>
      </c>
      <c r="CC481" s="249">
        <f>IF(ISBLANK(AL481),0,1)</f>
        <v>1</v>
      </c>
      <c r="CD481" s="414">
        <f>IF(ISBLANK(AM481),0,1)</f>
        <v>0</v>
      </c>
      <c r="CE481" s="414">
        <f>IF(ISBLANK(AN481),0,1)</f>
        <v>0</v>
      </c>
      <c r="CF481" s="414">
        <f>IF(ISBLANK(AO481),0,1)</f>
        <v>1</v>
      </c>
      <c r="CG481" s="414">
        <f>IF(ISBLANK(AP481),0,1)</f>
        <v>0</v>
      </c>
      <c r="CH481" s="436">
        <f>IF(ISBLANK(AQ481),0,1)</f>
        <v>0</v>
      </c>
      <c r="CI481" s="435">
        <f>IF($W481="Dropped","-",DAYS360(X481,Y481,TRUE)/360)</f>
        <v>1.7916666666666667</v>
      </c>
      <c r="CJ481" s="416">
        <f>IF(OR($W481="Pipeline",$W481="Dropped"),"-",IF(OR($AA481="-",$AA481="n/a"),"-",DAYS360(Y481,AA481,TRUE)/360))</f>
        <v>0.35</v>
      </c>
      <c r="CK481" s="416">
        <f>IF(OR($W481="Pipeline",$W481="Dropped"),"-",IF($AC481="-","-",IF(OR($AA481="-",$AA481="n/a"),DAYS360(Y481,AC481,TRUE)/360,DAYS360(AA481,AC481,TRUE)/360)))</f>
        <v>8.9250000000000007</v>
      </c>
      <c r="CL481" s="416">
        <f>IF(OR($W481="Pipeline",$W481="Dropped"),"-",IF($AC481="-","-",DAYS360(X481,AC481,TRUE)/360))</f>
        <v>11.066666666666666</v>
      </c>
      <c r="CM481" s="437">
        <f>IF(OR($W481="Pipeline",$W481="Dropped"),"-",IF($AC481="-","-",DAYS360(AB481,AC481,TRUE)/360))</f>
        <v>4</v>
      </c>
      <c r="CN481" s="344">
        <f>IF(W481="Closed",IF(AC481="-","-",YEAR(AC481)),"-")</f>
        <v>2013</v>
      </c>
      <c r="CO481" s="344" t="str">
        <f>IF(W481="Closed",IF(OR(BE481="S",BE481="MS",BE481="HS"),"S",IF(OR(BE481="U",BE481="MU",BE481="HU"),"U",IF(OR(BE481="NA",BE481="NR",BE481="NV",BE481="?",BE481="#"),"NR","-"))),"-")</f>
        <v>S</v>
      </c>
      <c r="CP481" s="249">
        <v>48</v>
      </c>
      <c r="CQ481" s="414">
        <v>2</v>
      </c>
      <c r="CR481" s="414">
        <v>2</v>
      </c>
      <c r="CS481" s="414">
        <v>17</v>
      </c>
      <c r="CT481" s="414">
        <v>3</v>
      </c>
      <c r="CU481" s="436">
        <v>1</v>
      </c>
      <c r="CV481" s="432" t="str">
        <f>IF(OR(DC481="-",DC481="",DC481="n/a"),"-",HYPERLINK(DC481,"PAD"))</f>
        <v>PAD</v>
      </c>
      <c r="CW481" s="417" t="str">
        <f>IF(OR(DD481="-",DD481="",DD481="n/a"),"-",HYPERLINK(DD481,"ICR"))</f>
        <v>ICR</v>
      </c>
      <c r="CX481" s="438" t="str">
        <f>IF(OR(DE481="-",DE481="",DE481="n/a"),"-",HYPERLINK(DE481,"IEG"))</f>
        <v>IEG</v>
      </c>
      <c r="CY481" s="687" t="str">
        <f>IF(OR(DF481="-",DF481="",DF481="n/a"),"-",HYPERLINK(DF481,"PPAR"))</f>
        <v>-</v>
      </c>
      <c r="CZ481" s="665" t="str">
        <f>IF(OR(DG481="-",DG481="",DG481="n/a"),"-",HYPERLINK(DG481,"PCR"))</f>
        <v>-</v>
      </c>
      <c r="DA481" s="665" t="str">
        <f>IF(OR(DH481="-",DH481="",DH481="n/a"),"-",HYPERLINK(DH481,"PP"))</f>
        <v>PP</v>
      </c>
      <c r="DB481" s="688" t="str">
        <f>IF(OR(DI481="-",DI481="",DI481="n/a"),"-",HYPERLINK(DI481,"TA"))</f>
        <v>-</v>
      </c>
      <c r="DC481" s="897" t="s">
        <v>11903</v>
      </c>
      <c r="DD481" s="897" t="s">
        <v>11904</v>
      </c>
      <c r="DE481" s="897" t="s">
        <v>11905</v>
      </c>
      <c r="DF481" s="897" t="s">
        <v>33</v>
      </c>
      <c r="DG481" s="897" t="s">
        <v>33</v>
      </c>
      <c r="DH481" s="897" t="s">
        <v>13944</v>
      </c>
      <c r="DI481" s="897" t="s">
        <v>33</v>
      </c>
      <c r="DJ481" s="734"/>
      <c r="DK481" s="358"/>
      <c r="DL481" s="358"/>
      <c r="DM481" s="440"/>
      <c r="DN481" s="440"/>
      <c r="DO481" s="440"/>
      <c r="DP481" s="440"/>
      <c r="DQ481" s="440"/>
      <c r="DR481" s="440"/>
      <c r="DS481" s="440"/>
      <c r="DT481" s="440"/>
      <c r="DU481" s="440"/>
      <c r="DV481" s="440"/>
      <c r="DW481" s="440"/>
      <c r="DX481" s="440"/>
      <c r="DY481" s="440"/>
      <c r="DZ481" s="440"/>
      <c r="EA481" s="440"/>
      <c r="EB481" s="440"/>
      <c r="EC481" s="440"/>
      <c r="ED481" s="440"/>
      <c r="EE481" s="440"/>
      <c r="EF481" s="440"/>
      <c r="EG481" s="440"/>
      <c r="EH481" s="440"/>
      <c r="EI481" s="440"/>
      <c r="EJ481" s="440"/>
      <c r="EK481" s="440"/>
      <c r="EL481" s="440"/>
      <c r="EM481" s="440"/>
    </row>
    <row r="482" spans="1:143" s="33" customFormat="1" ht="14.1" customHeight="1" x14ac:dyDescent="0.25">
      <c r="A482" s="703">
        <f>ROW()-1</f>
        <v>481</v>
      </c>
      <c r="B482" s="713" t="s">
        <v>8189</v>
      </c>
      <c r="C482" s="711" t="str">
        <f>HYPERLINK(E482,"OP")</f>
        <v>OP</v>
      </c>
      <c r="D482" s="711" t="str">
        <f>HYPERLINK(F482,"Prj")</f>
        <v>Prj</v>
      </c>
      <c r="E482" s="631" t="s">
        <v>8811</v>
      </c>
      <c r="F482" s="413" t="s">
        <v>8812</v>
      </c>
      <c r="G482" s="414" t="s">
        <v>33</v>
      </c>
      <c r="H482" s="414" t="s">
        <v>33</v>
      </c>
      <c r="I482" s="694" t="s">
        <v>33</v>
      </c>
      <c r="J482" s="697" t="s">
        <v>8190</v>
      </c>
      <c r="K482" s="727" t="s">
        <v>33</v>
      </c>
      <c r="L482" s="736" t="s">
        <v>193</v>
      </c>
      <c r="M482" s="697" t="s">
        <v>1180</v>
      </c>
      <c r="N482" s="736" t="s">
        <v>18</v>
      </c>
      <c r="O482" s="736" t="s">
        <v>30</v>
      </c>
      <c r="P482" s="1080" t="s">
        <v>1742</v>
      </c>
      <c r="Q482" s="1074" t="s">
        <v>33</v>
      </c>
      <c r="R482" s="698" t="s">
        <v>33</v>
      </c>
      <c r="S482" s="907" t="s">
        <v>8223</v>
      </c>
      <c r="T482" s="908" t="s">
        <v>10297</v>
      </c>
      <c r="U482" s="905" t="s">
        <v>573</v>
      </c>
      <c r="V482" s="905" t="s">
        <v>10404</v>
      </c>
      <c r="W482" s="1068" t="s">
        <v>1773</v>
      </c>
      <c r="X482" s="1064">
        <v>38659</v>
      </c>
      <c r="Y482" s="1066">
        <v>38953</v>
      </c>
      <c r="Z482" s="1046">
        <v>2007</v>
      </c>
      <c r="AA482" s="1064">
        <v>39450</v>
      </c>
      <c r="AB482" s="1065">
        <v>41090</v>
      </c>
      <c r="AC482" s="1066">
        <v>42551</v>
      </c>
      <c r="AD482" s="1049">
        <v>74</v>
      </c>
      <c r="AE482" s="746">
        <v>0</v>
      </c>
      <c r="AF482" s="744">
        <v>0</v>
      </c>
      <c r="AG482" s="690">
        <v>74</v>
      </c>
      <c r="AH482" s="747">
        <v>31.41</v>
      </c>
      <c r="AI482" s="744">
        <v>0</v>
      </c>
      <c r="AJ482" s="1101">
        <v>74</v>
      </c>
      <c r="AK482" s="1102">
        <v>69.175206119999999</v>
      </c>
      <c r="AL482" s="1085"/>
      <c r="AM482" s="632"/>
      <c r="AN482" s="632">
        <v>10</v>
      </c>
      <c r="AO482" s="632"/>
      <c r="AP482" s="632"/>
      <c r="AQ482" s="757"/>
      <c r="AR482" s="778" t="s">
        <v>9057</v>
      </c>
      <c r="AS482" s="784">
        <f>AT482+AU482</f>
        <v>6.5</v>
      </c>
      <c r="AT482" s="784">
        <v>6.5</v>
      </c>
      <c r="AU482" s="785">
        <v>0</v>
      </c>
      <c r="AV482" s="806" t="s">
        <v>9058</v>
      </c>
      <c r="AW482" s="697" t="s">
        <v>7464</v>
      </c>
      <c r="AX482" s="697" t="s">
        <v>5488</v>
      </c>
      <c r="AY482" s="823">
        <v>42551</v>
      </c>
      <c r="AZ482" s="736" t="s">
        <v>22</v>
      </c>
      <c r="BA482" s="736" t="s">
        <v>45</v>
      </c>
      <c r="BB482" s="625" t="s">
        <v>22</v>
      </c>
      <c r="BC482" s="626" t="s">
        <v>22</v>
      </c>
      <c r="BD482" s="633" t="s">
        <v>22</v>
      </c>
      <c r="BE482" s="834" t="s">
        <v>22</v>
      </c>
      <c r="BF482" s="835" t="s">
        <v>22</v>
      </c>
      <c r="BG482" s="836" t="s">
        <v>22</v>
      </c>
      <c r="BH482" s="905" t="s">
        <v>4567</v>
      </c>
      <c r="BI482" s="903" t="s">
        <v>10487</v>
      </c>
      <c r="BJ482" s="905" t="s">
        <v>4485</v>
      </c>
      <c r="BK482" s="903" t="s">
        <v>10472</v>
      </c>
      <c r="BL482" s="905" t="s">
        <v>4525</v>
      </c>
      <c r="BM482" s="903" t="s">
        <v>10476</v>
      </c>
      <c r="BN482" s="905" t="s">
        <v>13077</v>
      </c>
      <c r="BO482" s="903" t="s">
        <v>9680</v>
      </c>
      <c r="BP482" s="905" t="s">
        <v>0</v>
      </c>
      <c r="BQ482" s="903" t="s">
        <v>0</v>
      </c>
      <c r="BR482" s="909">
        <v>49</v>
      </c>
      <c r="BS482" s="903" t="s">
        <v>4607</v>
      </c>
      <c r="BT482" s="909">
        <v>39</v>
      </c>
      <c r="BU482" s="903" t="s">
        <v>4545</v>
      </c>
      <c r="BV482" s="909">
        <v>78</v>
      </c>
      <c r="BW482" s="903" t="s">
        <v>4511</v>
      </c>
      <c r="BX482" s="909">
        <v>60</v>
      </c>
      <c r="BY482" s="903" t="s">
        <v>4531</v>
      </c>
      <c r="BZ482" s="909">
        <v>73</v>
      </c>
      <c r="CA482" s="903" t="s">
        <v>4534</v>
      </c>
      <c r="CB482" s="340">
        <v>10</v>
      </c>
      <c r="CC482" s="249">
        <f>IF(ISBLANK(AL482),0,1)</f>
        <v>0</v>
      </c>
      <c r="CD482" s="414">
        <f>IF(ISBLANK(AM482),0,1)</f>
        <v>0</v>
      </c>
      <c r="CE482" s="414">
        <f>IF(ISBLANK(AN482),0,1)</f>
        <v>1</v>
      </c>
      <c r="CF482" s="414">
        <f>IF(ISBLANK(AO482),0,1)</f>
        <v>0</v>
      </c>
      <c r="CG482" s="414">
        <f>IF(ISBLANK(AP482),0,1)</f>
        <v>0</v>
      </c>
      <c r="CH482" s="436">
        <f>IF(ISBLANK(AQ482),0,1)</f>
        <v>0</v>
      </c>
      <c r="CI482" s="435">
        <f>IF($W482="Dropped","-",DAYS360(X482,Y482,TRUE)/360)</f>
        <v>0.80833333333333335</v>
      </c>
      <c r="CJ482" s="416">
        <f>IF(OR($W482="Pipeline",$W482="Dropped"),"-",IF(OR($AA482="-",$AA482="n/a"),"-",DAYS360(Y482,AA482,TRUE)/360))</f>
        <v>1.3583333333333334</v>
      </c>
      <c r="CK482" s="416">
        <f>IF(OR($W482="Pipeline",$W482="Dropped"),"-",IF($AC482="-","-",IF(OR($AA482="-",$AA482="n/a"),DAYS360(Y482,AC482,TRUE)/360,DAYS360(AA482,AC482,TRUE)/360)))</f>
        <v>8.4916666666666671</v>
      </c>
      <c r="CL482" s="416">
        <f>IF(OR($W482="Pipeline",$W482="Dropped"),"-",IF($AC482="-","-",DAYS360(X482,AC482,TRUE)/360))</f>
        <v>10.658333333333333</v>
      </c>
      <c r="CM482" s="437">
        <f>IF(OR($W482="Pipeline",$W482="Dropped"),"-",IF($AC482="-","-",DAYS360(AB482,AC482,TRUE)/360))</f>
        <v>4</v>
      </c>
      <c r="CN482" s="344">
        <f>IF(W482="Closed",IF(AC482="-","-",YEAR(AC482)),"-")</f>
        <v>2016</v>
      </c>
      <c r="CO482" s="344" t="str">
        <f>IF(W482="Closed",IF(OR(BE482="S",BE482="MS",BE482="HS"),"S",IF(OR(BE482="U",BE482="MU",BE482="HU"),"U",IF(OR(BE482="NA",BE482="NR",BE482="NV",BE482="?",BE482="#"),"NR","-"))),"-")</f>
        <v>S</v>
      </c>
      <c r="CP482" s="249">
        <v>1</v>
      </c>
      <c r="CQ482" s="414">
        <v>2</v>
      </c>
      <c r="CR482" s="414">
        <v>1</v>
      </c>
      <c r="CS482" s="414">
        <v>1</v>
      </c>
      <c r="CT482" s="414">
        <v>0</v>
      </c>
      <c r="CU482" s="436">
        <v>1</v>
      </c>
      <c r="CV482" s="432" t="str">
        <f>IF(OR(DC482="-",DC482="",DC482="n/a"),"-",HYPERLINK(DC482,"PAD"))</f>
        <v>PAD</v>
      </c>
      <c r="CW482" s="417" t="str">
        <f>IF(OR(DD482="-",DD482="",DD482="n/a"),"-",HYPERLINK(DD482,"ICR"))</f>
        <v>ICR</v>
      </c>
      <c r="CX482" s="438" t="str">
        <f>IF(OR(DE482="-",DE482="",DE482="n/a"),"-",HYPERLINK(DE482,"IEG"))</f>
        <v>IEG</v>
      </c>
      <c r="CY482" s="687" t="str">
        <f>IF(OR(DF482="-",DF482="",DF482="n/a"),"-",HYPERLINK(DF482,"PPAR"))</f>
        <v>-</v>
      </c>
      <c r="CZ482" s="665" t="str">
        <f>IF(OR(DG482="-",DG482="",DG482="n/a"),"-",HYPERLINK(DG482,"PCR"))</f>
        <v>-</v>
      </c>
      <c r="DA482" s="665" t="str">
        <f>IF(OR(DH482="-",DH482="",DH482="n/a"),"-",HYPERLINK(DH482,"PP"))</f>
        <v>PP</v>
      </c>
      <c r="DB482" s="688" t="str">
        <f>IF(OR(DI482="-",DI482="",DI482="n/a"),"-",HYPERLINK(DI482,"TA"))</f>
        <v>-</v>
      </c>
      <c r="DC482" s="897" t="s">
        <v>11906</v>
      </c>
      <c r="DD482" s="897" t="s">
        <v>13945</v>
      </c>
      <c r="DE482" s="897" t="s">
        <v>13946</v>
      </c>
      <c r="DF482" s="897" t="s">
        <v>33</v>
      </c>
      <c r="DG482" s="897" t="s">
        <v>33</v>
      </c>
      <c r="DH482" s="897" t="s">
        <v>13947</v>
      </c>
      <c r="DI482" s="897" t="s">
        <v>33</v>
      </c>
      <c r="DJ482" s="734"/>
      <c r="DK482" s="358"/>
      <c r="DL482" s="358"/>
      <c r="DM482" s="440"/>
      <c r="DN482" s="440"/>
      <c r="DO482" s="440"/>
      <c r="DP482" s="440"/>
      <c r="DQ482" s="440"/>
      <c r="DR482" s="440"/>
      <c r="DS482" s="440"/>
      <c r="DT482" s="440"/>
      <c r="DU482" s="440"/>
      <c r="DV482" s="440"/>
      <c r="DW482" s="440"/>
      <c r="DX482" s="440"/>
      <c r="DY482" s="440"/>
      <c r="DZ482" s="440"/>
      <c r="EA482" s="440"/>
      <c r="EB482" s="440"/>
      <c r="EC482" s="440"/>
      <c r="ED482" s="440"/>
      <c r="EE482" s="440"/>
      <c r="EF482" s="440"/>
      <c r="EG482" s="440"/>
      <c r="EH482" s="440"/>
      <c r="EI482" s="440"/>
      <c r="EJ482" s="440"/>
      <c r="EK482" s="440"/>
      <c r="EL482" s="440"/>
      <c r="EM482" s="440"/>
    </row>
    <row r="483" spans="1:143" s="33" customFormat="1" ht="14.1" customHeight="1" x14ac:dyDescent="0.25">
      <c r="A483" s="702">
        <f>ROW()-1</f>
        <v>482</v>
      </c>
      <c r="B483" s="713" t="s">
        <v>8109</v>
      </c>
      <c r="C483" s="716" t="str">
        <f>HYPERLINK(E483,"OP")</f>
        <v>OP</v>
      </c>
      <c r="D483" s="716" t="str">
        <f>HYPERLINK(F483,"Prj")</f>
        <v>Prj</v>
      </c>
      <c r="E483" s="631" t="s">
        <v>8763</v>
      </c>
      <c r="F483" s="413" t="s">
        <v>8764</v>
      </c>
      <c r="G483" s="414" t="s">
        <v>33</v>
      </c>
      <c r="H483" s="414" t="s">
        <v>33</v>
      </c>
      <c r="I483" s="694" t="s">
        <v>33</v>
      </c>
      <c r="J483" s="700" t="s">
        <v>9311</v>
      </c>
      <c r="K483" s="730" t="s">
        <v>33</v>
      </c>
      <c r="L483" s="739" t="s">
        <v>193</v>
      </c>
      <c r="M483" s="700" t="s">
        <v>369</v>
      </c>
      <c r="N483" s="739" t="s">
        <v>18</v>
      </c>
      <c r="O483" s="739" t="s">
        <v>54</v>
      </c>
      <c r="P483" s="1080" t="s">
        <v>19</v>
      </c>
      <c r="Q483" s="1074" t="s">
        <v>33</v>
      </c>
      <c r="R483" s="698" t="s">
        <v>33</v>
      </c>
      <c r="S483" s="1041" t="s">
        <v>33</v>
      </c>
      <c r="T483" s="908" t="s">
        <v>8074</v>
      </c>
      <c r="U483" s="905" t="s">
        <v>576</v>
      </c>
      <c r="V483" s="905" t="s">
        <v>13821</v>
      </c>
      <c r="W483" s="1068" t="s">
        <v>1773</v>
      </c>
      <c r="X483" s="1064">
        <v>37678</v>
      </c>
      <c r="Y483" s="1066">
        <v>37973</v>
      </c>
      <c r="Z483" s="1046">
        <v>2004</v>
      </c>
      <c r="AA483" s="1064">
        <v>38156</v>
      </c>
      <c r="AB483" s="1065">
        <v>39355</v>
      </c>
      <c r="AC483" s="1066">
        <v>41305</v>
      </c>
      <c r="AD483" s="1053">
        <v>10.71</v>
      </c>
      <c r="AE483" s="750">
        <v>0</v>
      </c>
      <c r="AF483" s="744">
        <v>0</v>
      </c>
      <c r="AG483" s="690">
        <v>10.71</v>
      </c>
      <c r="AH483" s="747">
        <v>0</v>
      </c>
      <c r="AI483" s="744">
        <v>0</v>
      </c>
      <c r="AJ483" s="1107">
        <v>23.021999999999998</v>
      </c>
      <c r="AK483" s="1108">
        <v>22.697568</v>
      </c>
      <c r="AL483" s="1085"/>
      <c r="AM483" s="632"/>
      <c r="AN483" s="632">
        <v>4</v>
      </c>
      <c r="AO483" s="632"/>
      <c r="AP483" s="632"/>
      <c r="AQ483" s="757"/>
      <c r="AR483" s="778" t="s">
        <v>9312</v>
      </c>
      <c r="AS483" s="781">
        <f>AT483+AU483</f>
        <v>3.7</v>
      </c>
      <c r="AT483" s="781">
        <v>3.7</v>
      </c>
      <c r="AU483" s="782">
        <v>0</v>
      </c>
      <c r="AV483" s="734" t="s">
        <v>9313</v>
      </c>
      <c r="AW483" s="700" t="s">
        <v>8110</v>
      </c>
      <c r="AX483" s="700" t="s">
        <v>8111</v>
      </c>
      <c r="AY483" s="829">
        <v>41197</v>
      </c>
      <c r="AZ483" s="739" t="s">
        <v>26</v>
      </c>
      <c r="BA483" s="739" t="s">
        <v>26</v>
      </c>
      <c r="BB483" s="847" t="s">
        <v>26</v>
      </c>
      <c r="BC483" s="848" t="s">
        <v>26</v>
      </c>
      <c r="BD483" s="849" t="s">
        <v>26</v>
      </c>
      <c r="BE483" s="853" t="s">
        <v>26</v>
      </c>
      <c r="BF483" s="854" t="s">
        <v>22</v>
      </c>
      <c r="BG483" s="855" t="s">
        <v>26</v>
      </c>
      <c r="BH483" s="905" t="s">
        <v>13077</v>
      </c>
      <c r="BI483" s="903" t="s">
        <v>9680</v>
      </c>
      <c r="BJ483" s="905" t="s">
        <v>0</v>
      </c>
      <c r="BK483" s="903" t="s">
        <v>0</v>
      </c>
      <c r="BL483" s="905" t="s">
        <v>0</v>
      </c>
      <c r="BM483" s="903" t="s">
        <v>0</v>
      </c>
      <c r="BN483" s="905" t="s">
        <v>0</v>
      </c>
      <c r="BO483" s="903" t="s">
        <v>0</v>
      </c>
      <c r="BP483" s="905" t="s">
        <v>0</v>
      </c>
      <c r="BQ483" s="903" t="s">
        <v>0</v>
      </c>
      <c r="BR483" s="909">
        <v>87</v>
      </c>
      <c r="BS483" s="903" t="s">
        <v>4535</v>
      </c>
      <c r="BT483" s="909">
        <v>62</v>
      </c>
      <c r="BU483" s="903" t="s">
        <v>4552</v>
      </c>
      <c r="BV483" s="909">
        <v>53</v>
      </c>
      <c r="BW483" s="903" t="s">
        <v>4528</v>
      </c>
      <c r="BX483" s="909">
        <v>25</v>
      </c>
      <c r="BY483" s="903" t="s">
        <v>4489</v>
      </c>
      <c r="BZ483" s="909">
        <v>60</v>
      </c>
      <c r="CA483" s="903" t="s">
        <v>4531</v>
      </c>
      <c r="CB483" s="340">
        <v>50</v>
      </c>
      <c r="CC483" s="249">
        <f>IF(ISBLANK(AL483),0,1)</f>
        <v>0</v>
      </c>
      <c r="CD483" s="414">
        <f>IF(ISBLANK(AM483),0,1)</f>
        <v>0</v>
      </c>
      <c r="CE483" s="414">
        <f>IF(ISBLANK(AN483),0,1)</f>
        <v>1</v>
      </c>
      <c r="CF483" s="414">
        <f>IF(ISBLANK(AO483),0,1)</f>
        <v>0</v>
      </c>
      <c r="CG483" s="414">
        <f>IF(ISBLANK(AP483),0,1)</f>
        <v>0</v>
      </c>
      <c r="CH483" s="436">
        <f>IF(ISBLANK(AQ483),0,1)</f>
        <v>0</v>
      </c>
      <c r="CI483" s="435">
        <f>IF($W483="Dropped","-",DAYS360(X483,Y483,TRUE)/360)</f>
        <v>0.81111111111111112</v>
      </c>
      <c r="CJ483" s="416">
        <f>IF(OR($W483="Pipeline",$W483="Dropped"),"-",IF(OR($AA483="-",$AA483="n/a"),"-",DAYS360(Y483,AA483,TRUE)/360))</f>
        <v>0.5</v>
      </c>
      <c r="CK483" s="416">
        <f>IF(OR($W483="Pipeline",$W483="Dropped"),"-",IF($AC483="-","-",IF(OR($AA483="-",$AA483="n/a"),DAYS360(Y483,AC483,TRUE)/360,DAYS360(AA483,AC483,TRUE)/360)))</f>
        <v>8.6166666666666671</v>
      </c>
      <c r="CL483" s="416">
        <f>IF(OR($W483="Pipeline",$W483="Dropped"),"-",IF($AC483="-","-",DAYS360(X483,AC483,TRUE)/360))</f>
        <v>9.9277777777777771</v>
      </c>
      <c r="CM483" s="437">
        <f>IF(OR($W483="Pipeline",$W483="Dropped"),"-",IF($AC483="-","-",DAYS360(AB483,AC483,TRUE)/360))</f>
        <v>5.333333333333333</v>
      </c>
      <c r="CN483" s="344">
        <f>IF(W483="Closed",IF(AC483="-","-",YEAR(AC483)),"-")</f>
        <v>2013</v>
      </c>
      <c r="CO483" s="344" t="str">
        <f>IF(W483="Closed",IF(OR(BE483="S",BE483="MS",BE483="HS"),"S",IF(OR(BE483="U",BE483="MU",BE483="HU"),"U",IF(OR(BE483="NA",BE483="NR",BE483="NV",BE483="?",BE483="#"),"NR","-"))),"-")</f>
        <v>S</v>
      </c>
      <c r="CP483" s="249">
        <v>0</v>
      </c>
      <c r="CQ483" s="414">
        <v>1</v>
      </c>
      <c r="CR483" s="414">
        <v>2</v>
      </c>
      <c r="CS483" s="414">
        <v>1</v>
      </c>
      <c r="CT483" s="414">
        <v>0</v>
      </c>
      <c r="CU483" s="436">
        <v>0</v>
      </c>
      <c r="CV483" s="432" t="str">
        <f>IF(OR(DC483="-",DC483="",DC483="n/a"),"-",HYPERLINK(DC483,"PAD"))</f>
        <v>PAD</v>
      </c>
      <c r="CW483" s="417" t="str">
        <f>IF(OR(DD483="-",DD483="",DD483="n/a"),"-",HYPERLINK(DD483,"ICR"))</f>
        <v>ICR</v>
      </c>
      <c r="CX483" s="438" t="str">
        <f>IF(OR(DE483="-",DE483="",DE483="n/a"),"-",HYPERLINK(DE483,"IEG"))</f>
        <v>IEG</v>
      </c>
      <c r="CY483" s="687" t="str">
        <f>IF(OR(DF483="-",DF483="",DF483="n/a"),"-",HYPERLINK(DF483,"PPAR"))</f>
        <v>-</v>
      </c>
      <c r="CZ483" s="665" t="str">
        <f>IF(OR(DG483="-",DG483="",DG483="n/a"),"-",HYPERLINK(DG483,"PCR"))</f>
        <v>-</v>
      </c>
      <c r="DA483" s="665" t="str">
        <f>IF(OR(DH483="-",DH483="",DH483="n/a"),"-",HYPERLINK(DH483,"PP"))</f>
        <v>PP</v>
      </c>
      <c r="DB483" s="688" t="str">
        <f>IF(OR(DI483="-",DI483="",DI483="n/a"),"-",HYPERLINK(DI483,"TA"))</f>
        <v>-</v>
      </c>
      <c r="DC483" s="897" t="s">
        <v>11907</v>
      </c>
      <c r="DD483" s="897" t="s">
        <v>11908</v>
      </c>
      <c r="DE483" s="897" t="s">
        <v>11909</v>
      </c>
      <c r="DF483" s="897" t="s">
        <v>33</v>
      </c>
      <c r="DG483" s="897" t="s">
        <v>33</v>
      </c>
      <c r="DH483" s="897" t="s">
        <v>13948</v>
      </c>
      <c r="DI483" s="897" t="s">
        <v>33</v>
      </c>
      <c r="DJ483" s="734"/>
      <c r="DK483" s="358"/>
      <c r="DL483" s="358"/>
      <c r="DM483" s="440"/>
      <c r="DN483" s="440"/>
      <c r="DO483" s="440"/>
      <c r="DP483" s="440"/>
      <c r="DQ483" s="440"/>
      <c r="DR483" s="440"/>
      <c r="DS483" s="440"/>
      <c r="DT483" s="440"/>
      <c r="DU483" s="440"/>
      <c r="DV483" s="440"/>
      <c r="DW483" s="440"/>
      <c r="DX483" s="440"/>
      <c r="DY483" s="440"/>
      <c r="DZ483" s="440"/>
      <c r="EA483" s="440"/>
      <c r="EB483" s="440"/>
      <c r="EC483" s="440"/>
      <c r="ED483" s="440"/>
      <c r="EE483" s="440"/>
      <c r="EF483" s="440"/>
      <c r="EG483" s="440"/>
      <c r="EH483" s="440"/>
      <c r="EI483" s="440"/>
      <c r="EJ483" s="440"/>
      <c r="EK483" s="440"/>
      <c r="EL483" s="440"/>
      <c r="EM483" s="440"/>
    </row>
    <row r="484" spans="1:143" s="33" customFormat="1" ht="14.1" customHeight="1" x14ac:dyDescent="0.25">
      <c r="A484" s="702">
        <f>ROW()-1</f>
        <v>483</v>
      </c>
      <c r="B484" s="710" t="s">
        <v>5162</v>
      </c>
      <c r="C484" s="711" t="str">
        <f>HYPERLINK(E484,"OP")</f>
        <v>OP</v>
      </c>
      <c r="D484" s="711" t="str">
        <f>HYPERLINK(F484,"Prj")</f>
        <v>Prj</v>
      </c>
      <c r="E484" s="704" t="s">
        <v>7288</v>
      </c>
      <c r="F484" s="415" t="s">
        <v>5926</v>
      </c>
      <c r="G484" s="414" t="s">
        <v>33</v>
      </c>
      <c r="H484" s="414" t="s">
        <v>33</v>
      </c>
      <c r="I484" s="694" t="s">
        <v>33</v>
      </c>
      <c r="J484" s="697" t="s">
        <v>5163</v>
      </c>
      <c r="K484" s="727" t="s">
        <v>33</v>
      </c>
      <c r="L484" s="736" t="s">
        <v>193</v>
      </c>
      <c r="M484" s="697" t="s">
        <v>194</v>
      </c>
      <c r="N484" s="736" t="s">
        <v>18</v>
      </c>
      <c r="O484" s="736" t="s">
        <v>71</v>
      </c>
      <c r="P484" s="1080" t="s">
        <v>1419</v>
      </c>
      <c r="Q484" s="1074" t="s">
        <v>33</v>
      </c>
      <c r="R484" s="698" t="s">
        <v>33</v>
      </c>
      <c r="S484" s="1041" t="s">
        <v>33</v>
      </c>
      <c r="T484" s="908" t="s">
        <v>5164</v>
      </c>
      <c r="U484" s="905" t="s">
        <v>577</v>
      </c>
      <c r="V484" s="905" t="s">
        <v>612</v>
      </c>
      <c r="W484" s="1068" t="s">
        <v>1773</v>
      </c>
      <c r="X484" s="1064">
        <v>38071</v>
      </c>
      <c r="Y484" s="1066">
        <v>38545</v>
      </c>
      <c r="Z484" s="1046">
        <v>2006</v>
      </c>
      <c r="AA484" s="1064">
        <v>38678</v>
      </c>
      <c r="AB484" s="1065">
        <v>39447</v>
      </c>
      <c r="AC484" s="1066">
        <v>39447</v>
      </c>
      <c r="AD484" s="1049">
        <v>149.75</v>
      </c>
      <c r="AE484" s="746">
        <v>0</v>
      </c>
      <c r="AF484" s="744">
        <v>0</v>
      </c>
      <c r="AG484" s="690">
        <v>149.75</v>
      </c>
      <c r="AH484" s="747">
        <v>500</v>
      </c>
      <c r="AI484" s="744">
        <v>0</v>
      </c>
      <c r="AJ484" s="1101">
        <v>149.75</v>
      </c>
      <c r="AK484" s="1102">
        <v>149.75</v>
      </c>
      <c r="AL484" s="1085"/>
      <c r="AM484" s="632">
        <v>21</v>
      </c>
      <c r="AN484" s="632"/>
      <c r="AO484" s="632"/>
      <c r="AP484" s="632"/>
      <c r="AQ484" s="757"/>
      <c r="AR484" s="783" t="s">
        <v>5558</v>
      </c>
      <c r="AS484" s="781">
        <f>AT484+AU484</f>
        <v>0.7</v>
      </c>
      <c r="AT484" s="784">
        <v>0.7</v>
      </c>
      <c r="AU484" s="785">
        <v>0</v>
      </c>
      <c r="AV484" s="806" t="s">
        <v>5559</v>
      </c>
      <c r="AW484" s="697" t="s">
        <v>5165</v>
      </c>
      <c r="AX484" s="697" t="s">
        <v>5165</v>
      </c>
      <c r="AY484" s="823">
        <v>39435</v>
      </c>
      <c r="AZ484" s="736" t="s">
        <v>26</v>
      </c>
      <c r="BA484" s="736" t="s">
        <v>26</v>
      </c>
      <c r="BB484" s="840" t="s">
        <v>26</v>
      </c>
      <c r="BC484" s="841" t="s">
        <v>26</v>
      </c>
      <c r="BD484" s="842" t="s">
        <v>26</v>
      </c>
      <c r="BE484" s="837" t="s">
        <v>22</v>
      </c>
      <c r="BF484" s="838" t="s">
        <v>22</v>
      </c>
      <c r="BG484" s="839" t="s">
        <v>26</v>
      </c>
      <c r="BH484" s="905" t="s">
        <v>4505</v>
      </c>
      <c r="BI484" s="903" t="s">
        <v>10474</v>
      </c>
      <c r="BJ484" s="905" t="s">
        <v>4568</v>
      </c>
      <c r="BK484" s="903" t="s">
        <v>10484</v>
      </c>
      <c r="BL484" s="905" t="s">
        <v>13072</v>
      </c>
      <c r="BM484" s="903" t="s">
        <v>4508</v>
      </c>
      <c r="BN484" s="905" t="s">
        <v>13077</v>
      </c>
      <c r="BO484" s="903" t="s">
        <v>9680</v>
      </c>
      <c r="BP484" s="905" t="s">
        <v>4518</v>
      </c>
      <c r="BQ484" s="903" t="s">
        <v>10475</v>
      </c>
      <c r="BR484" s="909">
        <v>27</v>
      </c>
      <c r="BS484" s="903" t="s">
        <v>4490</v>
      </c>
      <c r="BT484" s="909">
        <v>90</v>
      </c>
      <c r="BU484" s="903" t="s">
        <v>4621</v>
      </c>
      <c r="BV484" s="909">
        <v>80</v>
      </c>
      <c r="BW484" s="903" t="s">
        <v>4629</v>
      </c>
      <c r="BX484" s="909">
        <v>67</v>
      </c>
      <c r="BY484" s="903" t="s">
        <v>4577</v>
      </c>
      <c r="BZ484" s="909">
        <v>65</v>
      </c>
      <c r="CA484" s="903" t="s">
        <v>4509</v>
      </c>
      <c r="CB484" s="340">
        <v>50</v>
      </c>
      <c r="CC484" s="249">
        <f>IF(ISBLANK(AL484),0,1)</f>
        <v>0</v>
      </c>
      <c r="CD484" s="414">
        <f>IF(ISBLANK(AM484),0,1)</f>
        <v>1</v>
      </c>
      <c r="CE484" s="414">
        <f>IF(ISBLANK(AN484),0,1)</f>
        <v>0</v>
      </c>
      <c r="CF484" s="414">
        <f>IF(ISBLANK(AO484),0,1)</f>
        <v>0</v>
      </c>
      <c r="CG484" s="414">
        <f>IF(ISBLANK(AP484),0,1)</f>
        <v>0</v>
      </c>
      <c r="CH484" s="436">
        <f>IF(ISBLANK(AQ484),0,1)</f>
        <v>0</v>
      </c>
      <c r="CI484" s="435">
        <f>IF($W484="Dropped","-",DAYS360(X484,Y484,TRUE)/360)</f>
        <v>1.2972222222222223</v>
      </c>
      <c r="CJ484" s="416">
        <f>IF(OR($W484="Pipeline",$W484="Dropped"),"-",IF(OR($AA484="-",$AA484="n/a"),"-",DAYS360(Y484,AA484,TRUE)/360))</f>
        <v>0.3611111111111111</v>
      </c>
      <c r="CK484" s="416">
        <f>IF(OR($W484="Pipeline",$W484="Dropped"),"-",IF($AC484="-","-",IF(OR($AA484="-",$AA484="n/a"),DAYS360(Y484,AC484,TRUE)/360,DAYS360(AA484,AC484,TRUE)/360)))</f>
        <v>2.1055555555555556</v>
      </c>
      <c r="CL484" s="416">
        <f>IF(OR($W484="Pipeline",$W484="Dropped"),"-",IF($AC484="-","-",DAYS360(X484,AC484,TRUE)/360))</f>
        <v>3.7638888888888888</v>
      </c>
      <c r="CM484" s="437">
        <f>IF(OR($W484="Pipeline",$W484="Dropped"),"-",IF($AC484="-","-",DAYS360(AB484,AC484,TRUE)/360))</f>
        <v>0</v>
      </c>
      <c r="CN484" s="344">
        <f>IF(W484="Closed",IF(AC484="-","-",YEAR(AC484)),"-")</f>
        <v>2007</v>
      </c>
      <c r="CO484" s="344" t="str">
        <f>IF(W484="Closed",IF(OR(BE484="S",BE484="MS",BE484="HS"),"S",IF(OR(BE484="U",BE484="MU",BE484="HU"),"U",IF(OR(BE484="NA",BE484="NR",BE484="NV",BE484="?",BE484="#"),"NR","-"))),"-")</f>
        <v>S</v>
      </c>
      <c r="CP484" s="249">
        <v>0</v>
      </c>
      <c r="CQ484" s="414">
        <v>6</v>
      </c>
      <c r="CR484" s="414">
        <v>1</v>
      </c>
      <c r="CS484" s="414">
        <v>0</v>
      </c>
      <c r="CT484" s="414">
        <v>0</v>
      </c>
      <c r="CU484" s="436">
        <v>0</v>
      </c>
      <c r="CV484" s="432" t="str">
        <f>IF(OR(DC484="-",DC484="",DC484="n/a"),"-",HYPERLINK(DC484,"PAD"))</f>
        <v>PAD</v>
      </c>
      <c r="CW484" s="417" t="str">
        <f>IF(OR(DD484="-",DD484="",DD484="n/a"),"-",HYPERLINK(DD484,"ICR"))</f>
        <v>ICR</v>
      </c>
      <c r="CX484" s="438" t="str">
        <f>IF(OR(DE484="-",DE484="",DE484="n/a"),"-",HYPERLINK(DE484,"IEG"))</f>
        <v>IEG</v>
      </c>
      <c r="CY484" s="687" t="str">
        <f>IF(OR(DF484="-",DF484="",DF484="n/a"),"-",HYPERLINK(DF484,"PPAR"))</f>
        <v>-</v>
      </c>
      <c r="CZ484" s="665" t="str">
        <f>IF(OR(DG484="-",DG484="",DG484="n/a"),"-",HYPERLINK(DG484,"PCR"))</f>
        <v>-</v>
      </c>
      <c r="DA484" s="665" t="str">
        <f>IF(OR(DH484="-",DH484="",DH484="n/a"),"-",HYPERLINK(DH484,"PP"))</f>
        <v>-</v>
      </c>
      <c r="DB484" s="688" t="str">
        <f>IF(OR(DI484="-",DI484="",DI484="n/a"),"-",HYPERLINK(DI484,"TA"))</f>
        <v>-</v>
      </c>
      <c r="DC484" s="897" t="s">
        <v>11910</v>
      </c>
      <c r="DD484" s="897" t="s">
        <v>11911</v>
      </c>
      <c r="DE484" s="897" t="s">
        <v>11912</v>
      </c>
      <c r="DF484" s="897" t="s">
        <v>33</v>
      </c>
      <c r="DG484" s="897" t="s">
        <v>33</v>
      </c>
      <c r="DH484" s="897" t="s">
        <v>33</v>
      </c>
      <c r="DI484" s="897" t="s">
        <v>33</v>
      </c>
      <c r="DJ484" s="734"/>
      <c r="DK484" s="358"/>
      <c r="DL484" s="358"/>
      <c r="DM484" s="440"/>
      <c r="DN484" s="440"/>
      <c r="DO484" s="440"/>
      <c r="DP484" s="440"/>
      <c r="DQ484" s="440"/>
      <c r="DR484" s="440"/>
      <c r="DS484" s="440"/>
      <c r="DT484" s="440"/>
      <c r="DU484" s="440"/>
      <c r="DV484" s="440"/>
      <c r="DW484" s="440"/>
      <c r="DX484" s="440"/>
      <c r="DY484" s="440"/>
      <c r="DZ484" s="440"/>
      <c r="EA484" s="440"/>
      <c r="EB484" s="440"/>
      <c r="EC484" s="440"/>
      <c r="ED484" s="440"/>
      <c r="EE484" s="440"/>
      <c r="EF484" s="440"/>
      <c r="EG484" s="440"/>
      <c r="EH484" s="440"/>
      <c r="EI484" s="440"/>
      <c r="EJ484" s="440"/>
      <c r="EK484" s="440"/>
      <c r="EL484" s="440"/>
      <c r="EM484" s="440"/>
    </row>
    <row r="485" spans="1:143" s="33" customFormat="1" ht="14.1" customHeight="1" x14ac:dyDescent="0.25">
      <c r="A485" s="703">
        <f>ROW()-1</f>
        <v>484</v>
      </c>
      <c r="B485" s="712" t="s">
        <v>1320</v>
      </c>
      <c r="C485" s="711" t="str">
        <f>HYPERLINK(E485,"OP")</f>
        <v>OP</v>
      </c>
      <c r="D485" s="711" t="str">
        <f>HYPERLINK(F485,"Prj")</f>
        <v>Prj</v>
      </c>
      <c r="E485" s="704" t="s">
        <v>6436</v>
      </c>
      <c r="F485" s="415" t="s">
        <v>6437</v>
      </c>
      <c r="G485" s="414" t="s">
        <v>1090</v>
      </c>
      <c r="H485" s="414" t="s">
        <v>33</v>
      </c>
      <c r="I485" s="694" t="s">
        <v>33</v>
      </c>
      <c r="J485" s="696" t="s">
        <v>1282</v>
      </c>
      <c r="K485" s="199" t="s">
        <v>33</v>
      </c>
      <c r="L485" s="693" t="s">
        <v>124</v>
      </c>
      <c r="M485" s="686" t="s">
        <v>284</v>
      </c>
      <c r="N485" s="693" t="s">
        <v>18</v>
      </c>
      <c r="O485" s="693" t="s">
        <v>30</v>
      </c>
      <c r="P485" s="1080" t="s">
        <v>19</v>
      </c>
      <c r="Q485" s="1074" t="s">
        <v>33</v>
      </c>
      <c r="R485" s="698" t="s">
        <v>33</v>
      </c>
      <c r="S485" s="907" t="s">
        <v>3562</v>
      </c>
      <c r="T485" s="908" t="s">
        <v>3761</v>
      </c>
      <c r="U485" s="905" t="s">
        <v>1787</v>
      </c>
      <c r="V485" s="905" t="s">
        <v>10405</v>
      </c>
      <c r="W485" s="1068" t="s">
        <v>1773</v>
      </c>
      <c r="X485" s="1064">
        <v>39470</v>
      </c>
      <c r="Y485" s="1066">
        <v>40134</v>
      </c>
      <c r="Z485" s="1046">
        <v>2010</v>
      </c>
      <c r="AA485" s="1064">
        <v>40228</v>
      </c>
      <c r="AB485" s="1065">
        <v>41820</v>
      </c>
      <c r="AC485" s="1066">
        <v>42369</v>
      </c>
      <c r="AD485" s="638">
        <v>405</v>
      </c>
      <c r="AE485" s="639">
        <v>0</v>
      </c>
      <c r="AF485" s="744">
        <v>0</v>
      </c>
      <c r="AG485" s="690">
        <v>405</v>
      </c>
      <c r="AH485" s="747">
        <v>107.6</v>
      </c>
      <c r="AI485" s="744">
        <v>0</v>
      </c>
      <c r="AJ485" s="1099">
        <v>505</v>
      </c>
      <c r="AK485" s="1100">
        <v>505</v>
      </c>
      <c r="AL485" s="646"/>
      <c r="AM485" s="647">
        <v>6</v>
      </c>
      <c r="AN485" s="647" t="s">
        <v>4180</v>
      </c>
      <c r="AO485" s="647"/>
      <c r="AP485" s="647">
        <v>1</v>
      </c>
      <c r="AQ485" s="648">
        <v>18</v>
      </c>
      <c r="AR485" s="779" t="s">
        <v>4186</v>
      </c>
      <c r="AS485" s="781">
        <f>AT485+AU485</f>
        <v>1.9000000000000001</v>
      </c>
      <c r="AT485" s="649">
        <v>1.8</v>
      </c>
      <c r="AU485" s="650">
        <v>0.1</v>
      </c>
      <c r="AV485" s="686" t="s">
        <v>4187</v>
      </c>
      <c r="AW485" s="686" t="s">
        <v>1965</v>
      </c>
      <c r="AX485" s="686" t="s">
        <v>2107</v>
      </c>
      <c r="AY485" s="819">
        <v>42360</v>
      </c>
      <c r="AZ485" s="721" t="s">
        <v>26</v>
      </c>
      <c r="BA485" s="721" t="s">
        <v>26</v>
      </c>
      <c r="BB485" s="625" t="s">
        <v>82</v>
      </c>
      <c r="BC485" s="626" t="s">
        <v>26</v>
      </c>
      <c r="BD485" s="633" t="s">
        <v>26</v>
      </c>
      <c r="BE485" s="834" t="s">
        <v>82</v>
      </c>
      <c r="BF485" s="835" t="s">
        <v>26</v>
      </c>
      <c r="BG485" s="836" t="s">
        <v>26</v>
      </c>
      <c r="BH485" s="905" t="s">
        <v>13077</v>
      </c>
      <c r="BI485" s="903" t="s">
        <v>9680</v>
      </c>
      <c r="BJ485" s="905" t="s">
        <v>13072</v>
      </c>
      <c r="BK485" s="903" t="s">
        <v>4508</v>
      </c>
      <c r="BL485" s="905" t="s">
        <v>4503</v>
      </c>
      <c r="BM485" s="903" t="s">
        <v>4703</v>
      </c>
      <c r="BN485" s="905" t="s">
        <v>13078</v>
      </c>
      <c r="BO485" s="903" t="s">
        <v>13872</v>
      </c>
      <c r="BP485" s="905" t="s">
        <v>0</v>
      </c>
      <c r="BQ485" s="903" t="s">
        <v>0</v>
      </c>
      <c r="BR485" s="909">
        <v>54</v>
      </c>
      <c r="BS485" s="903" t="s">
        <v>4553</v>
      </c>
      <c r="BT485" s="909">
        <v>55</v>
      </c>
      <c r="BU485" s="903" t="s">
        <v>4541</v>
      </c>
      <c r="BV485" s="905" t="s">
        <v>0</v>
      </c>
      <c r="BW485" s="903" t="s">
        <v>4492</v>
      </c>
      <c r="BX485" s="905" t="s">
        <v>0</v>
      </c>
      <c r="BY485" s="903" t="s">
        <v>4492</v>
      </c>
      <c r="BZ485" s="905" t="s">
        <v>0</v>
      </c>
      <c r="CA485" s="903" t="s">
        <v>4492</v>
      </c>
      <c r="CB485" s="340">
        <v>10</v>
      </c>
      <c r="CC485" s="249">
        <f>IF(ISBLANK(AL485),0,1)</f>
        <v>0</v>
      </c>
      <c r="CD485" s="414">
        <f>IF(ISBLANK(AM485),0,1)</f>
        <v>1</v>
      </c>
      <c r="CE485" s="414">
        <f>IF(ISBLANK(AN485),0,1)</f>
        <v>1</v>
      </c>
      <c r="CF485" s="414">
        <f>IF(ISBLANK(AO485),0,1)</f>
        <v>0</v>
      </c>
      <c r="CG485" s="414">
        <f>IF(ISBLANK(AP485),0,1)</f>
        <v>1</v>
      </c>
      <c r="CH485" s="436">
        <f>IF(ISBLANK(AQ485),0,1)</f>
        <v>1</v>
      </c>
      <c r="CI485" s="435">
        <f>IF($W485="Dropped","-",DAYS360(X485,Y485,TRUE)/360)</f>
        <v>1.8166666666666667</v>
      </c>
      <c r="CJ485" s="416">
        <f>IF(OR($W485="Pipeline",$W485="Dropped"),"-",IF(OR($AA485="-",$AA485="n/a"),"-",DAYS360(Y485,AA485,TRUE)/360))</f>
        <v>0.25555555555555554</v>
      </c>
      <c r="CK485" s="416">
        <f>IF(OR($W485="Pipeline",$W485="Dropped"),"-",IF($AC485="-","-",IF(OR($AA485="-",$AA485="n/a"),DAYS360(Y485,AC485,TRUE)/360,DAYS360(AA485,AC485,TRUE)/360)))</f>
        <v>5.8638888888888889</v>
      </c>
      <c r="CL485" s="416">
        <f>IF(OR($W485="Pipeline",$W485="Dropped"),"-",IF($AC485="-","-",DAYS360(X485,AC485,TRUE)/360))</f>
        <v>7.9361111111111109</v>
      </c>
      <c r="CM485" s="437">
        <f>IF(OR($W485="Pipeline",$W485="Dropped"),"-",IF($AC485="-","-",DAYS360(AB485,AC485,TRUE)/360))</f>
        <v>1.5</v>
      </c>
      <c r="CN485" s="344">
        <f>IF(W485="Closed",IF(AC485="-","-",YEAR(AC485)),"-")</f>
        <v>2015</v>
      </c>
      <c r="CO485" s="344" t="str">
        <f>IF(W485="Closed",IF(OR(BE485="S",BE485="MS",BE485="HS"),"S",IF(OR(BE485="U",BE485="MU",BE485="HU"),"U",IF(OR(BE485="NA",BE485="NR",BE485="NV",BE485="?",BE485="#"),"NR","-"))),"-")</f>
        <v>S</v>
      </c>
      <c r="CP485" s="249">
        <v>2</v>
      </c>
      <c r="CQ485" s="414">
        <v>3</v>
      </c>
      <c r="CR485" s="414">
        <v>2</v>
      </c>
      <c r="CS485" s="414">
        <v>0</v>
      </c>
      <c r="CT485" s="414">
        <v>0</v>
      </c>
      <c r="CU485" s="436">
        <v>1</v>
      </c>
      <c r="CV485" s="432" t="str">
        <f>IF(OR(DC485="-",DC485="",DC485="n/a"),"-",HYPERLINK(DC485,"PAD"))</f>
        <v>PAD</v>
      </c>
      <c r="CW485" s="417" t="str">
        <f>IF(OR(DD485="-",DD485="",DD485="n/a"),"-",HYPERLINK(DD485,"ICR"))</f>
        <v>ICR</v>
      </c>
      <c r="CX485" s="438" t="str">
        <f>IF(OR(DE485="-",DE485="",DE485="n/a"),"-",HYPERLINK(DE485,"IEG"))</f>
        <v>IEG</v>
      </c>
      <c r="CY485" s="687" t="str">
        <f>IF(OR(DF485="-",DF485="",DF485="n/a"),"-",HYPERLINK(DF485,"PPAR"))</f>
        <v>-</v>
      </c>
      <c r="CZ485" s="665" t="str">
        <f>IF(OR(DG485="-",DG485="",DG485="n/a"),"-",HYPERLINK(DG485,"PCR"))</f>
        <v>-</v>
      </c>
      <c r="DA485" s="665" t="str">
        <f>IF(OR(DH485="-",DH485="",DH485="n/a"),"-",HYPERLINK(DH485,"PP"))</f>
        <v>PP</v>
      </c>
      <c r="DB485" s="688" t="str">
        <f>IF(OR(DI485="-",DI485="",DI485="n/a"),"-",HYPERLINK(DI485,"TA"))</f>
        <v>-</v>
      </c>
      <c r="DC485" s="897" t="s">
        <v>11913</v>
      </c>
      <c r="DD485" s="897" t="s">
        <v>11914</v>
      </c>
      <c r="DE485" s="897" t="s">
        <v>13949</v>
      </c>
      <c r="DF485" s="897" t="s">
        <v>33</v>
      </c>
      <c r="DG485" s="897" t="s">
        <v>33</v>
      </c>
      <c r="DH485" s="897" t="s">
        <v>11915</v>
      </c>
      <c r="DI485" s="897" t="s">
        <v>33</v>
      </c>
      <c r="DJ485" s="734"/>
      <c r="DK485" s="358"/>
      <c r="DL485" s="358"/>
      <c r="DM485" s="440"/>
      <c r="DN485" s="440"/>
      <c r="DO485" s="440"/>
      <c r="DP485" s="440"/>
      <c r="DQ485" s="440"/>
      <c r="DR485" s="440"/>
      <c r="DS485" s="440"/>
      <c r="DT485" s="440"/>
      <c r="DU485" s="440"/>
      <c r="DV485" s="440"/>
      <c r="DW485" s="440"/>
      <c r="DX485" s="440"/>
      <c r="DY485" s="440"/>
      <c r="DZ485" s="440"/>
      <c r="EA485" s="440"/>
      <c r="EB485" s="440"/>
      <c r="EC485" s="440"/>
      <c r="ED485" s="440"/>
      <c r="EE485" s="440"/>
      <c r="EF485" s="440"/>
      <c r="EG485" s="440"/>
      <c r="EH485" s="440"/>
      <c r="EI485" s="440"/>
      <c r="EJ485" s="440"/>
      <c r="EK485" s="440"/>
      <c r="EL485" s="440"/>
      <c r="EM485" s="440"/>
    </row>
    <row r="486" spans="1:143" s="33" customFormat="1" ht="14.1" customHeight="1" x14ac:dyDescent="0.25">
      <c r="A486" s="702">
        <f>ROW()-1</f>
        <v>485</v>
      </c>
      <c r="B486" s="713" t="s">
        <v>7791</v>
      </c>
      <c r="C486" s="716" t="str">
        <f>HYPERLINK(E486,"OP")</f>
        <v>OP</v>
      </c>
      <c r="D486" s="716" t="str">
        <f>HYPERLINK(F486,"Prj")</f>
        <v>Prj</v>
      </c>
      <c r="E486" s="631" t="s">
        <v>8571</v>
      </c>
      <c r="F486" s="413" t="s">
        <v>8572</v>
      </c>
      <c r="G486" s="414" t="s">
        <v>33</v>
      </c>
      <c r="H486" s="414" t="s">
        <v>33</v>
      </c>
      <c r="I486" s="694" t="s">
        <v>33</v>
      </c>
      <c r="J486" s="700" t="s">
        <v>7792</v>
      </c>
      <c r="K486" s="730" t="s">
        <v>33</v>
      </c>
      <c r="L486" s="739" t="s">
        <v>153</v>
      </c>
      <c r="M486" s="700" t="s">
        <v>293</v>
      </c>
      <c r="N486" s="739" t="s">
        <v>18</v>
      </c>
      <c r="O486" s="739" t="s">
        <v>30</v>
      </c>
      <c r="P486" s="1080" t="s">
        <v>36</v>
      </c>
      <c r="Q486" s="1074" t="s">
        <v>33</v>
      </c>
      <c r="R486" s="698" t="s">
        <v>33</v>
      </c>
      <c r="S486" s="1041" t="s">
        <v>33</v>
      </c>
      <c r="T486" s="908" t="s">
        <v>3840</v>
      </c>
      <c r="U486" s="905" t="s">
        <v>13703</v>
      </c>
      <c r="V486" s="905" t="s">
        <v>1415</v>
      </c>
      <c r="W486" s="1068" t="s">
        <v>1773</v>
      </c>
      <c r="X486" s="1064">
        <v>37886</v>
      </c>
      <c r="Y486" s="1066">
        <v>38146</v>
      </c>
      <c r="Z486" s="1046">
        <v>2004</v>
      </c>
      <c r="AA486" s="1064">
        <v>38322</v>
      </c>
      <c r="AB486" s="1065">
        <v>39872</v>
      </c>
      <c r="AC486" s="1066">
        <v>41274</v>
      </c>
      <c r="AD486" s="1053">
        <v>0</v>
      </c>
      <c r="AE486" s="750">
        <v>7</v>
      </c>
      <c r="AF486" s="744">
        <v>0</v>
      </c>
      <c r="AG486" s="690">
        <v>7</v>
      </c>
      <c r="AH486" s="747">
        <v>2.3199999999999998</v>
      </c>
      <c r="AI486" s="744">
        <v>0</v>
      </c>
      <c r="AJ486" s="1107">
        <v>13.957650190000001</v>
      </c>
      <c r="AK486" s="1108">
        <v>14.076067370000001</v>
      </c>
      <c r="AL486" s="1085"/>
      <c r="AM486" s="632"/>
      <c r="AN486" s="632">
        <v>3</v>
      </c>
      <c r="AO486" s="632"/>
      <c r="AP486" s="632"/>
      <c r="AQ486" s="757"/>
      <c r="AR486" s="790" t="s">
        <v>9107</v>
      </c>
      <c r="AS486" s="784">
        <f>AT486+AU486</f>
        <v>0.64</v>
      </c>
      <c r="AT486" s="784">
        <v>0.17</v>
      </c>
      <c r="AU486" s="785">
        <v>0.47</v>
      </c>
      <c r="AV486" s="734" t="s">
        <v>9370</v>
      </c>
      <c r="AW486" s="700" t="s">
        <v>7793</v>
      </c>
      <c r="AX486" s="700" t="s">
        <v>7794</v>
      </c>
      <c r="AY486" s="829">
        <v>41268</v>
      </c>
      <c r="AZ486" s="739" t="s">
        <v>26</v>
      </c>
      <c r="BA486" s="739" t="s">
        <v>26</v>
      </c>
      <c r="BB486" s="847" t="s">
        <v>22</v>
      </c>
      <c r="BC486" s="848" t="s">
        <v>22</v>
      </c>
      <c r="BD486" s="849" t="s">
        <v>22</v>
      </c>
      <c r="BE486" s="853" t="s">
        <v>22</v>
      </c>
      <c r="BF486" s="854" t="s">
        <v>22</v>
      </c>
      <c r="BG486" s="855" t="s">
        <v>22</v>
      </c>
      <c r="BH486" s="905" t="s">
        <v>13072</v>
      </c>
      <c r="BI486" s="903" t="s">
        <v>4508</v>
      </c>
      <c r="BJ486" s="905" t="s">
        <v>4485</v>
      </c>
      <c r="BK486" s="903" t="s">
        <v>10472</v>
      </c>
      <c r="BL486" s="905" t="s">
        <v>13075</v>
      </c>
      <c r="BM486" s="903" t="s">
        <v>13771</v>
      </c>
      <c r="BN486" s="905" t="s">
        <v>4712</v>
      </c>
      <c r="BO486" s="903" t="s">
        <v>10486</v>
      </c>
      <c r="BP486" s="905" t="s">
        <v>0</v>
      </c>
      <c r="BQ486" s="903" t="s">
        <v>0</v>
      </c>
      <c r="BR486" s="909">
        <v>67</v>
      </c>
      <c r="BS486" s="903" t="s">
        <v>4577</v>
      </c>
      <c r="BT486" s="909">
        <v>25</v>
      </c>
      <c r="BU486" s="903" t="s">
        <v>4489</v>
      </c>
      <c r="BV486" s="909">
        <v>29</v>
      </c>
      <c r="BW486" s="903" t="s">
        <v>4497</v>
      </c>
      <c r="BX486" s="909">
        <v>89</v>
      </c>
      <c r="BY486" s="903" t="s">
        <v>4639</v>
      </c>
      <c r="BZ486" s="905" t="s">
        <v>0</v>
      </c>
      <c r="CA486" s="903" t="s">
        <v>4492</v>
      </c>
      <c r="CB486" s="340">
        <v>50</v>
      </c>
      <c r="CC486" s="249">
        <f>IF(ISBLANK(AL486),0,1)</f>
        <v>0</v>
      </c>
      <c r="CD486" s="414">
        <f>IF(ISBLANK(AM486),0,1)</f>
        <v>0</v>
      </c>
      <c r="CE486" s="414">
        <f>IF(ISBLANK(AN486),0,1)</f>
        <v>1</v>
      </c>
      <c r="CF486" s="414">
        <f>IF(ISBLANK(AO486),0,1)</f>
        <v>0</v>
      </c>
      <c r="CG486" s="414">
        <f>IF(ISBLANK(AP486),0,1)</f>
        <v>0</v>
      </c>
      <c r="CH486" s="436">
        <f>IF(ISBLANK(AQ486),0,1)</f>
        <v>0</v>
      </c>
      <c r="CI486" s="435">
        <f>IF($W486="Dropped","-",DAYS360(X486,Y486,TRUE)/360)</f>
        <v>0.71111111111111114</v>
      </c>
      <c r="CJ486" s="416">
        <f>IF(OR($W486="Pipeline",$W486="Dropped"),"-",IF(OR($AA486="-",$AA486="n/a"),"-",DAYS360(Y486,AA486,TRUE)/360))</f>
        <v>0.48055555555555557</v>
      </c>
      <c r="CK486" s="416">
        <f>IF(OR($W486="Pipeline",$W486="Dropped"),"-",IF($AC486="-","-",IF(OR($AA486="-",$AA486="n/a"),DAYS360(Y486,AC486,TRUE)/360,DAYS360(AA486,AC486,TRUE)/360)))</f>
        <v>8.0805555555555557</v>
      </c>
      <c r="CL486" s="416">
        <f>IF(OR($W486="Pipeline",$W486="Dropped"),"-",IF($AC486="-","-",DAYS360(X486,AC486,TRUE)/360))</f>
        <v>9.2722222222222221</v>
      </c>
      <c r="CM486" s="437">
        <f>IF(OR($W486="Pipeline",$W486="Dropped"),"-",IF($AC486="-","-",DAYS360(AB486,AC486,TRUE)/360))</f>
        <v>3.838888888888889</v>
      </c>
      <c r="CN486" s="344">
        <f>IF(W486="Closed",IF(AC486="-","-",YEAR(AC486)),"-")</f>
        <v>2012</v>
      </c>
      <c r="CO486" s="344" t="str">
        <f>IF(W486="Closed",IF(OR(BE486="S",BE486="MS",BE486="HS"),"S",IF(OR(BE486="U",BE486="MU",BE486="HU"),"U",IF(OR(BE486="NA",BE486="NR",BE486="NV",BE486="?",BE486="#"),"NR","-"))),"-")</f>
        <v>S</v>
      </c>
      <c r="CP486" s="249">
        <v>2</v>
      </c>
      <c r="CQ486" s="414">
        <v>4</v>
      </c>
      <c r="CR486" s="414">
        <v>3</v>
      </c>
      <c r="CS486" s="414">
        <v>1</v>
      </c>
      <c r="CT486" s="414">
        <v>0</v>
      </c>
      <c r="CU486" s="436">
        <v>0</v>
      </c>
      <c r="CV486" s="432" t="str">
        <f>IF(OR(DC486="-",DC486="",DC486="n/a"),"-",HYPERLINK(DC486,"PAD"))</f>
        <v>PAD</v>
      </c>
      <c r="CW486" s="417" t="str">
        <f>IF(OR(DD486="-",DD486="",DD486="n/a"),"-",HYPERLINK(DD486,"ICR"))</f>
        <v>ICR</v>
      </c>
      <c r="CX486" s="438" t="str">
        <f>IF(OR(DE486="-",DE486="",DE486="n/a"),"-",HYPERLINK(DE486,"IEG"))</f>
        <v>IEG</v>
      </c>
      <c r="CY486" s="687" t="str">
        <f>IF(OR(DF486="-",DF486="",DF486="n/a"),"-",HYPERLINK(DF486,"PPAR"))</f>
        <v>-</v>
      </c>
      <c r="CZ486" s="665" t="str">
        <f>IF(OR(DG486="-",DG486="",DG486="n/a"),"-",HYPERLINK(DG486,"PCR"))</f>
        <v>-</v>
      </c>
      <c r="DA486" s="665" t="str">
        <f>IF(OR(DH486="-",DH486="",DH486="n/a"),"-",HYPERLINK(DH486,"PP"))</f>
        <v>PP</v>
      </c>
      <c r="DB486" s="688" t="str">
        <f>IF(OR(DI486="-",DI486="",DI486="n/a"),"-",HYPERLINK(DI486,"TA"))</f>
        <v>-</v>
      </c>
      <c r="DC486" s="897" t="s">
        <v>11916</v>
      </c>
      <c r="DD486" s="897" t="s">
        <v>11917</v>
      </c>
      <c r="DE486" s="897" t="s">
        <v>11918</v>
      </c>
      <c r="DF486" s="897" t="s">
        <v>33</v>
      </c>
      <c r="DG486" s="897" t="s">
        <v>33</v>
      </c>
      <c r="DH486" s="897" t="s">
        <v>11919</v>
      </c>
      <c r="DI486" s="897" t="s">
        <v>33</v>
      </c>
      <c r="DJ486" s="734"/>
      <c r="DK486" s="358"/>
      <c r="DL486" s="358"/>
      <c r="DM486" s="440"/>
      <c r="DN486" s="440"/>
      <c r="DO486" s="440"/>
      <c r="DP486" s="440"/>
      <c r="DQ486" s="440"/>
      <c r="DR486" s="440"/>
      <c r="DS486" s="440"/>
      <c r="DT486" s="440"/>
      <c r="DU486" s="440"/>
      <c r="DV486" s="440"/>
      <c r="DW486" s="440"/>
      <c r="DX486" s="440"/>
      <c r="DY486" s="440"/>
      <c r="DZ486" s="440"/>
      <c r="EA486" s="440"/>
      <c r="EB486" s="440"/>
      <c r="EC486" s="440"/>
      <c r="ED486" s="440"/>
      <c r="EE486" s="440"/>
      <c r="EF486" s="440"/>
      <c r="EG486" s="440"/>
      <c r="EH486" s="440"/>
      <c r="EI486" s="440"/>
      <c r="EJ486" s="440"/>
      <c r="EK486" s="440"/>
      <c r="EL486" s="440"/>
      <c r="EM486" s="440"/>
    </row>
    <row r="487" spans="1:143" s="33" customFormat="1" ht="14.1" customHeight="1" x14ac:dyDescent="0.25">
      <c r="A487" s="702">
        <f>ROW()-1</f>
        <v>486</v>
      </c>
      <c r="B487" s="710" t="s">
        <v>910</v>
      </c>
      <c r="C487" s="711" t="str">
        <f>HYPERLINK(E487,"OP")</f>
        <v>OP</v>
      </c>
      <c r="D487" s="711" t="str">
        <f>HYPERLINK(F487,"Prj")</f>
        <v>Prj</v>
      </c>
      <c r="E487" s="704" t="s">
        <v>6438</v>
      </c>
      <c r="F487" s="415" t="s">
        <v>6439</v>
      </c>
      <c r="G487" s="414" t="s">
        <v>33</v>
      </c>
      <c r="H487" s="414" t="s">
        <v>33</v>
      </c>
      <c r="I487" s="694" t="s">
        <v>33</v>
      </c>
      <c r="J487" s="696" t="s">
        <v>1255</v>
      </c>
      <c r="K487" s="199" t="s">
        <v>33</v>
      </c>
      <c r="L487" s="693" t="s">
        <v>16</v>
      </c>
      <c r="M487" s="686" t="s">
        <v>75</v>
      </c>
      <c r="N487" s="732" t="s">
        <v>18</v>
      </c>
      <c r="O487" s="732" t="s">
        <v>30</v>
      </c>
      <c r="P487" s="1080" t="s">
        <v>1763</v>
      </c>
      <c r="Q487" s="1074" t="s">
        <v>33</v>
      </c>
      <c r="R487" s="698" t="s">
        <v>33</v>
      </c>
      <c r="S487" s="907" t="s">
        <v>3602</v>
      </c>
      <c r="T487" s="908" t="s">
        <v>3688</v>
      </c>
      <c r="U487" s="905" t="s">
        <v>589</v>
      </c>
      <c r="V487" s="905" t="s">
        <v>10383</v>
      </c>
      <c r="W487" s="1068" t="s">
        <v>1773</v>
      </c>
      <c r="X487" s="1064">
        <v>37672</v>
      </c>
      <c r="Y487" s="1066">
        <v>37791</v>
      </c>
      <c r="Z487" s="1046">
        <v>2003</v>
      </c>
      <c r="AA487" s="1064">
        <v>37820</v>
      </c>
      <c r="AB487" s="1065">
        <v>39082</v>
      </c>
      <c r="AC487" s="1066">
        <v>39263</v>
      </c>
      <c r="AD487" s="638">
        <v>0</v>
      </c>
      <c r="AE487" s="639">
        <v>50</v>
      </c>
      <c r="AF487" s="744">
        <v>0</v>
      </c>
      <c r="AG487" s="690">
        <v>50</v>
      </c>
      <c r="AH487" s="747">
        <v>4.9800000000000004</v>
      </c>
      <c r="AI487" s="744">
        <v>0</v>
      </c>
      <c r="AJ487" s="1099">
        <v>50</v>
      </c>
      <c r="AK487" s="1100">
        <v>52.281721840000003</v>
      </c>
      <c r="AL487" s="646"/>
      <c r="AM487" s="647"/>
      <c r="AN487" s="647">
        <v>2</v>
      </c>
      <c r="AO487" s="647"/>
      <c r="AP487" s="647">
        <v>1</v>
      </c>
      <c r="AQ487" s="648"/>
      <c r="AR487" s="780" t="s">
        <v>4015</v>
      </c>
      <c r="AS487" s="781">
        <f>AT487+AU487</f>
        <v>7.5</v>
      </c>
      <c r="AT487" s="781">
        <v>7.5</v>
      </c>
      <c r="AU487" s="782">
        <v>0</v>
      </c>
      <c r="AV487" s="699" t="s">
        <v>4016</v>
      </c>
      <c r="AW487" s="686" t="s">
        <v>1988</v>
      </c>
      <c r="AX487" s="686" t="s">
        <v>1902</v>
      </c>
      <c r="AY487" s="819">
        <v>39294</v>
      </c>
      <c r="AZ487" s="721" t="s">
        <v>26</v>
      </c>
      <c r="BA487" s="721" t="s">
        <v>26</v>
      </c>
      <c r="BB487" s="625" t="s">
        <v>26</v>
      </c>
      <c r="BC487" s="626" t="s">
        <v>26</v>
      </c>
      <c r="BD487" s="633" t="s">
        <v>26</v>
      </c>
      <c r="BE487" s="834" t="s">
        <v>26</v>
      </c>
      <c r="BF487" s="835" t="s">
        <v>22</v>
      </c>
      <c r="BG487" s="836" t="s">
        <v>22</v>
      </c>
      <c r="BH487" s="905" t="s">
        <v>4503</v>
      </c>
      <c r="BI487" s="903" t="s">
        <v>4703</v>
      </c>
      <c r="BJ487" s="905" t="s">
        <v>0</v>
      </c>
      <c r="BK487" s="903" t="s">
        <v>0</v>
      </c>
      <c r="BL487" s="905" t="s">
        <v>0</v>
      </c>
      <c r="BM487" s="903" t="s">
        <v>0</v>
      </c>
      <c r="BN487" s="905" t="s">
        <v>0</v>
      </c>
      <c r="BO487" s="903" t="s">
        <v>0</v>
      </c>
      <c r="BP487" s="905" t="s">
        <v>0</v>
      </c>
      <c r="BQ487" s="903" t="s">
        <v>0</v>
      </c>
      <c r="BR487" s="909">
        <v>65</v>
      </c>
      <c r="BS487" s="903" t="s">
        <v>4509</v>
      </c>
      <c r="BT487" s="905" t="s">
        <v>0</v>
      </c>
      <c r="BU487" s="903" t="s">
        <v>4492</v>
      </c>
      <c r="BV487" s="905" t="s">
        <v>0</v>
      </c>
      <c r="BW487" s="903" t="s">
        <v>4492</v>
      </c>
      <c r="BX487" s="905" t="s">
        <v>0</v>
      </c>
      <c r="BY487" s="903" t="s">
        <v>4492</v>
      </c>
      <c r="BZ487" s="905" t="s">
        <v>0</v>
      </c>
      <c r="CA487" s="903" t="s">
        <v>4492</v>
      </c>
      <c r="CB487" s="340">
        <v>50</v>
      </c>
      <c r="CC487" s="249">
        <f>IF(ISBLANK(AL487),0,1)</f>
        <v>0</v>
      </c>
      <c r="CD487" s="414">
        <f>IF(ISBLANK(AM487),0,1)</f>
        <v>0</v>
      </c>
      <c r="CE487" s="414">
        <f>IF(ISBLANK(AN487),0,1)</f>
        <v>1</v>
      </c>
      <c r="CF487" s="414">
        <f>IF(ISBLANK(AO487),0,1)</f>
        <v>0</v>
      </c>
      <c r="CG487" s="414">
        <f>IF(ISBLANK(AP487),0,1)</f>
        <v>1</v>
      </c>
      <c r="CH487" s="436">
        <f>IF(ISBLANK(AQ487),0,1)</f>
        <v>0</v>
      </c>
      <c r="CI487" s="435">
        <f>IF($W487="Dropped","-",DAYS360(X487,Y487,TRUE)/360)</f>
        <v>0.33055555555555555</v>
      </c>
      <c r="CJ487" s="416">
        <f>IF(OR($W487="Pipeline",$W487="Dropped"),"-",IF(OR($AA487="-",$AA487="n/a"),"-",DAYS360(Y487,AA487,TRUE)/360))</f>
        <v>8.0555555555555561E-2</v>
      </c>
      <c r="CK487" s="416">
        <f>IF(OR($W487="Pipeline",$W487="Dropped"),"-",IF($AC487="-","-",IF(OR($AA487="-",$AA487="n/a"),DAYS360(Y487,AC487,TRUE)/360,DAYS360(AA487,AC487,TRUE)/360)))</f>
        <v>3.95</v>
      </c>
      <c r="CL487" s="416">
        <f>IF(OR($W487="Pipeline",$W487="Dropped"),"-",IF($AC487="-","-",DAYS360(X487,AC487,TRUE)/360))</f>
        <v>4.3611111111111107</v>
      </c>
      <c r="CM487" s="437">
        <f>IF(OR($W487="Pipeline",$W487="Dropped"),"-",IF($AC487="-","-",DAYS360(AB487,AC487,TRUE)/360))</f>
        <v>0.5</v>
      </c>
      <c r="CN487" s="344">
        <f>IF(W487="Closed",IF(AC487="-","-",YEAR(AC487)),"-")</f>
        <v>2007</v>
      </c>
      <c r="CO487" s="344" t="str">
        <f>IF(W487="Closed",IF(OR(BE487="S",BE487="MS",BE487="HS"),"S",IF(OR(BE487="U",BE487="MU",BE487="HU"),"U",IF(OR(BE487="NA",BE487="NR",BE487="NV",BE487="?",BE487="#"),"NR","-"))),"-")</f>
        <v>S</v>
      </c>
      <c r="CP487" s="249">
        <v>5</v>
      </c>
      <c r="CQ487" s="414">
        <v>4</v>
      </c>
      <c r="CR487" s="414">
        <v>7</v>
      </c>
      <c r="CS487" s="414">
        <v>1</v>
      </c>
      <c r="CT487" s="414">
        <v>0</v>
      </c>
      <c r="CU487" s="436">
        <v>0</v>
      </c>
      <c r="CV487" s="432" t="str">
        <f>IF(OR(DC487="-",DC487="",DC487="n/a"),"-",HYPERLINK(DC487,"PAD"))</f>
        <v>PAD</v>
      </c>
      <c r="CW487" s="417" t="str">
        <f>IF(OR(DD487="-",DD487="",DD487="n/a"),"-",HYPERLINK(DD487,"ICR"))</f>
        <v>ICR</v>
      </c>
      <c r="CX487" s="438" t="str">
        <f>IF(OR(DE487="-",DE487="",DE487="n/a"),"-",HYPERLINK(DE487,"IEG"))</f>
        <v>IEG</v>
      </c>
      <c r="CY487" s="687" t="str">
        <f>IF(OR(DF487="-",DF487="",DF487="n/a"),"-",HYPERLINK(DF487,"PPAR"))</f>
        <v>-</v>
      </c>
      <c r="CZ487" s="665" t="str">
        <f>IF(OR(DG487="-",DG487="",DG487="n/a"),"-",HYPERLINK(DG487,"PCR"))</f>
        <v>-</v>
      </c>
      <c r="DA487" s="665" t="str">
        <f>IF(OR(DH487="-",DH487="",DH487="n/a"),"-",HYPERLINK(DH487,"PP"))</f>
        <v>-</v>
      </c>
      <c r="DB487" s="688" t="str">
        <f>IF(OR(DI487="-",DI487="",DI487="n/a"),"-",HYPERLINK(DI487,"TA"))</f>
        <v>-</v>
      </c>
      <c r="DC487" s="897" t="s">
        <v>11920</v>
      </c>
      <c r="DD487" s="897" t="s">
        <v>11921</v>
      </c>
      <c r="DE487" s="897" t="s">
        <v>11922</v>
      </c>
      <c r="DF487" s="897" t="s">
        <v>33</v>
      </c>
      <c r="DG487" s="897" t="s">
        <v>33</v>
      </c>
      <c r="DH487" s="897" t="s">
        <v>33</v>
      </c>
      <c r="DI487" s="897" t="s">
        <v>33</v>
      </c>
      <c r="DJ487" s="806"/>
      <c r="DK487" s="358"/>
      <c r="DL487" s="358"/>
      <c r="DM487" s="440"/>
      <c r="DN487" s="440"/>
      <c r="DO487" s="440"/>
      <c r="DP487" s="440"/>
      <c r="DQ487" s="440"/>
      <c r="DR487" s="440"/>
      <c r="DS487" s="440"/>
      <c r="DT487" s="440"/>
      <c r="DU487" s="440"/>
      <c r="DV487" s="440"/>
      <c r="DW487" s="440"/>
      <c r="DX487" s="440"/>
      <c r="DY487" s="440"/>
      <c r="DZ487" s="440"/>
      <c r="EA487" s="440"/>
      <c r="EB487" s="440"/>
      <c r="EC487" s="440"/>
      <c r="ED487" s="440"/>
      <c r="EE487" s="440"/>
      <c r="EF487" s="440"/>
      <c r="EG487" s="440"/>
      <c r="EH487" s="440"/>
      <c r="EI487" s="440"/>
      <c r="EJ487" s="440"/>
      <c r="EK487" s="440"/>
      <c r="EL487" s="440"/>
      <c r="EM487" s="440"/>
    </row>
    <row r="488" spans="1:143" s="33" customFormat="1" ht="14.1" customHeight="1" x14ac:dyDescent="0.25">
      <c r="A488" s="703">
        <f>ROW()-1</f>
        <v>487</v>
      </c>
      <c r="B488" s="710" t="s">
        <v>5166</v>
      </c>
      <c r="C488" s="711" t="str">
        <f>HYPERLINK(E488,"OP")</f>
        <v>OP</v>
      </c>
      <c r="D488" s="711" t="str">
        <f>HYPERLINK(F488,"Prj")</f>
        <v>Prj</v>
      </c>
      <c r="E488" s="704" t="s">
        <v>7289</v>
      </c>
      <c r="F488" s="415" t="s">
        <v>5927</v>
      </c>
      <c r="G488" s="414" t="s">
        <v>33</v>
      </c>
      <c r="H488" s="414" t="s">
        <v>33</v>
      </c>
      <c r="I488" s="694" t="s">
        <v>33</v>
      </c>
      <c r="J488" s="697" t="s">
        <v>389</v>
      </c>
      <c r="K488" s="727" t="s">
        <v>33</v>
      </c>
      <c r="L488" s="736" t="s">
        <v>193</v>
      </c>
      <c r="M488" s="697" t="s">
        <v>864</v>
      </c>
      <c r="N488" s="736" t="s">
        <v>18</v>
      </c>
      <c r="O488" s="736" t="s">
        <v>54</v>
      </c>
      <c r="P488" s="1080" t="s">
        <v>1419</v>
      </c>
      <c r="Q488" s="1074" t="s">
        <v>33</v>
      </c>
      <c r="R488" s="698" t="s">
        <v>3888</v>
      </c>
      <c r="S488" s="1041" t="s">
        <v>33</v>
      </c>
      <c r="T488" s="908" t="s">
        <v>3808</v>
      </c>
      <c r="U488" s="905" t="s">
        <v>588</v>
      </c>
      <c r="V488" s="905" t="s">
        <v>612</v>
      </c>
      <c r="W488" s="1068" t="s">
        <v>1773</v>
      </c>
      <c r="X488" s="1064">
        <v>38460</v>
      </c>
      <c r="Y488" s="1066">
        <v>38701</v>
      </c>
      <c r="Z488" s="1046">
        <v>2006</v>
      </c>
      <c r="AA488" s="1064">
        <v>38833</v>
      </c>
      <c r="AB488" s="1065">
        <v>40543</v>
      </c>
      <c r="AC488" s="1066">
        <v>41364</v>
      </c>
      <c r="AD488" s="1049">
        <v>0</v>
      </c>
      <c r="AE488" s="746">
        <v>3.5</v>
      </c>
      <c r="AF488" s="744">
        <v>0</v>
      </c>
      <c r="AG488" s="690">
        <v>3.5</v>
      </c>
      <c r="AH488" s="747">
        <v>0</v>
      </c>
      <c r="AI488" s="744">
        <v>0</v>
      </c>
      <c r="AJ488" s="1101">
        <v>3.5</v>
      </c>
      <c r="AK488" s="1102">
        <v>2.9734246899999999</v>
      </c>
      <c r="AL488" s="1085"/>
      <c r="AM488" s="632" t="s">
        <v>5541</v>
      </c>
      <c r="AN488" s="632">
        <v>9</v>
      </c>
      <c r="AO488" s="632"/>
      <c r="AP488" s="632"/>
      <c r="AQ488" s="757"/>
      <c r="AR488" s="783" t="s">
        <v>5560</v>
      </c>
      <c r="AS488" s="781">
        <f>AT488+AU488</f>
        <v>1.8</v>
      </c>
      <c r="AT488" s="784">
        <v>1.8</v>
      </c>
      <c r="AU488" s="785">
        <v>0</v>
      </c>
      <c r="AV488" s="806" t="s">
        <v>5561</v>
      </c>
      <c r="AW488" s="697" t="s">
        <v>5167</v>
      </c>
      <c r="AX488" s="697" t="s">
        <v>5168</v>
      </c>
      <c r="AY488" s="823">
        <v>41374</v>
      </c>
      <c r="AZ488" s="736" t="s">
        <v>45</v>
      </c>
      <c r="BA488" s="736" t="s">
        <v>22</v>
      </c>
      <c r="BB488" s="840" t="s">
        <v>22</v>
      </c>
      <c r="BC488" s="841" t="s">
        <v>22</v>
      </c>
      <c r="BD488" s="842" t="s">
        <v>45</v>
      </c>
      <c r="BE488" s="837" t="s">
        <v>45</v>
      </c>
      <c r="BF488" s="838" t="s">
        <v>45</v>
      </c>
      <c r="BG488" s="839" t="s">
        <v>45</v>
      </c>
      <c r="BH488" s="905" t="s">
        <v>4485</v>
      </c>
      <c r="BI488" s="903" t="s">
        <v>10472</v>
      </c>
      <c r="BJ488" s="905" t="s">
        <v>0</v>
      </c>
      <c r="BK488" s="903" t="s">
        <v>0</v>
      </c>
      <c r="BL488" s="905" t="s">
        <v>0</v>
      </c>
      <c r="BM488" s="903" t="s">
        <v>0</v>
      </c>
      <c r="BN488" s="905" t="s">
        <v>0</v>
      </c>
      <c r="BO488" s="903" t="s">
        <v>0</v>
      </c>
      <c r="BP488" s="905" t="s">
        <v>0</v>
      </c>
      <c r="BQ488" s="903" t="s">
        <v>0</v>
      </c>
      <c r="BR488" s="909">
        <v>25</v>
      </c>
      <c r="BS488" s="903" t="s">
        <v>4489</v>
      </c>
      <c r="BT488" s="909">
        <v>27</v>
      </c>
      <c r="BU488" s="903" t="s">
        <v>4490</v>
      </c>
      <c r="BV488" s="909">
        <v>41</v>
      </c>
      <c r="BW488" s="903" t="s">
        <v>4544</v>
      </c>
      <c r="BX488" s="909">
        <v>47</v>
      </c>
      <c r="BY488" s="903" t="s">
        <v>4539</v>
      </c>
      <c r="BZ488" s="905" t="s">
        <v>0</v>
      </c>
      <c r="CA488" s="903" t="s">
        <v>4492</v>
      </c>
      <c r="CB488" s="340">
        <v>50</v>
      </c>
      <c r="CC488" s="249">
        <f>IF(ISBLANK(AL488),0,1)</f>
        <v>0</v>
      </c>
      <c r="CD488" s="414">
        <f>IF(ISBLANK(AM488),0,1)</f>
        <v>1</v>
      </c>
      <c r="CE488" s="414">
        <f>IF(ISBLANK(AN488),0,1)</f>
        <v>1</v>
      </c>
      <c r="CF488" s="414">
        <f>IF(ISBLANK(AO488),0,1)</f>
        <v>0</v>
      </c>
      <c r="CG488" s="414">
        <f>IF(ISBLANK(AP488),0,1)</f>
        <v>0</v>
      </c>
      <c r="CH488" s="436">
        <f>IF(ISBLANK(AQ488),0,1)</f>
        <v>0</v>
      </c>
      <c r="CI488" s="435">
        <f>IF($W488="Dropped","-",DAYS360(X488,Y488,TRUE)/360)</f>
        <v>0.65833333333333333</v>
      </c>
      <c r="CJ488" s="416">
        <f>IF(OR($W488="Pipeline",$W488="Dropped"),"-",IF(OR($AA488="-",$AA488="n/a"),"-",DAYS360(Y488,AA488,TRUE)/360))</f>
        <v>0.36388888888888887</v>
      </c>
      <c r="CK488" s="416">
        <f>IF(OR($W488="Pipeline",$W488="Dropped"),"-",IF($AC488="-","-",IF(OR($AA488="-",$AA488="n/a"),DAYS360(Y488,AC488,TRUE)/360,DAYS360(AA488,AC488,TRUE)/360)))</f>
        <v>6.927777777777778</v>
      </c>
      <c r="CL488" s="416">
        <f>IF(OR($W488="Pipeline",$W488="Dropped"),"-",IF($AC488="-","-",DAYS360(X488,AC488,TRUE)/360))</f>
        <v>7.95</v>
      </c>
      <c r="CM488" s="437">
        <f>IF(OR($W488="Pipeline",$W488="Dropped"),"-",IF($AC488="-","-",DAYS360(AB488,AC488,TRUE)/360))</f>
        <v>2.25</v>
      </c>
      <c r="CN488" s="344">
        <f>IF(W488="Closed",IF(AC488="-","-",YEAR(AC488)),"-")</f>
        <v>2013</v>
      </c>
      <c r="CO488" s="344" t="str">
        <f>IF(W488="Closed",IF(OR(BE488="S",BE488="MS",BE488="HS"),"S",IF(OR(BE488="U",BE488="MU",BE488="HU"),"U",IF(OR(BE488="NA",BE488="NR",BE488="NV",BE488="?",BE488="#"),"NR","-"))),"-")</f>
        <v>U</v>
      </c>
      <c r="CP488" s="249">
        <v>5</v>
      </c>
      <c r="CQ488" s="414">
        <v>2</v>
      </c>
      <c r="CR488" s="414">
        <v>5</v>
      </c>
      <c r="CS488" s="414">
        <v>4</v>
      </c>
      <c r="CT488" s="414">
        <v>0</v>
      </c>
      <c r="CU488" s="436">
        <v>0</v>
      </c>
      <c r="CV488" s="432" t="str">
        <f>IF(OR(DC488="-",DC488="",DC488="n/a"),"-",HYPERLINK(DC488,"PAD"))</f>
        <v>PAD</v>
      </c>
      <c r="CW488" s="417" t="str">
        <f>IF(OR(DD488="-",DD488="",DD488="n/a"),"-",HYPERLINK(DD488,"ICR"))</f>
        <v>ICR</v>
      </c>
      <c r="CX488" s="438" t="str">
        <f>IF(OR(DE488="-",DE488="",DE488="n/a"),"-",HYPERLINK(DE488,"IEG"))</f>
        <v>IEG</v>
      </c>
      <c r="CY488" s="687" t="str">
        <f>IF(OR(DF488="-",DF488="",DF488="n/a"),"-",HYPERLINK(DF488,"PPAR"))</f>
        <v>-</v>
      </c>
      <c r="CZ488" s="665" t="str">
        <f>IF(OR(DG488="-",DG488="",DG488="n/a"),"-",HYPERLINK(DG488,"PCR"))</f>
        <v>-</v>
      </c>
      <c r="DA488" s="665" t="str">
        <f>IF(OR(DH488="-",DH488="",DH488="n/a"),"-",HYPERLINK(DH488,"PP"))</f>
        <v>PP</v>
      </c>
      <c r="DB488" s="688" t="str">
        <f>IF(OR(DI488="-",DI488="",DI488="n/a"),"-",HYPERLINK(DI488,"TA"))</f>
        <v>-</v>
      </c>
      <c r="DC488" s="897" t="s">
        <v>11923</v>
      </c>
      <c r="DD488" s="897" t="s">
        <v>11924</v>
      </c>
      <c r="DE488" s="897" t="s">
        <v>11925</v>
      </c>
      <c r="DF488" s="897" t="s">
        <v>33</v>
      </c>
      <c r="DG488" s="897" t="s">
        <v>33</v>
      </c>
      <c r="DH488" s="897" t="s">
        <v>11926</v>
      </c>
      <c r="DI488" s="897" t="s">
        <v>33</v>
      </c>
      <c r="DJ488" s="806"/>
      <c r="DK488" s="358"/>
      <c r="DL488" s="358"/>
      <c r="DM488" s="440"/>
      <c r="DN488" s="440"/>
      <c r="DO488" s="440"/>
      <c r="DP488" s="440"/>
      <c r="DQ488" s="440"/>
      <c r="DR488" s="440"/>
      <c r="DS488" s="440"/>
      <c r="DT488" s="440"/>
      <c r="DU488" s="440"/>
      <c r="DV488" s="440"/>
      <c r="DW488" s="440"/>
      <c r="DX488" s="440"/>
      <c r="DY488" s="440"/>
      <c r="DZ488" s="440"/>
      <c r="EA488" s="440"/>
      <c r="EB488" s="440"/>
      <c r="EC488" s="440"/>
      <c r="ED488" s="440"/>
      <c r="EE488" s="440"/>
      <c r="EF488" s="440"/>
      <c r="EG488" s="440"/>
      <c r="EH488" s="440"/>
      <c r="EI488" s="440"/>
      <c r="EJ488" s="440"/>
      <c r="EK488" s="440"/>
      <c r="EL488" s="440"/>
      <c r="EM488" s="440"/>
    </row>
    <row r="489" spans="1:143" s="33" customFormat="1" ht="14.1" customHeight="1" x14ac:dyDescent="0.25">
      <c r="A489" s="702">
        <f>ROW()-1</f>
        <v>488</v>
      </c>
      <c r="B489" s="710" t="s">
        <v>327</v>
      </c>
      <c r="C489" s="711" t="str">
        <f>HYPERLINK(E489,"OP")</f>
        <v>OP</v>
      </c>
      <c r="D489" s="711" t="str">
        <f>HYPERLINK(F489,"Prj")</f>
        <v>Prj</v>
      </c>
      <c r="E489" s="704" t="s">
        <v>6440</v>
      </c>
      <c r="F489" s="415" t="s">
        <v>6441</v>
      </c>
      <c r="G489" s="414" t="s">
        <v>33</v>
      </c>
      <c r="H489" s="414" t="s">
        <v>33</v>
      </c>
      <c r="I489" s="694" t="s">
        <v>33</v>
      </c>
      <c r="J489" s="686" t="s">
        <v>328</v>
      </c>
      <c r="K489" s="199" t="s">
        <v>33</v>
      </c>
      <c r="L489" s="693" t="s">
        <v>16</v>
      </c>
      <c r="M489" s="734" t="s">
        <v>329</v>
      </c>
      <c r="N489" s="693" t="s">
        <v>18</v>
      </c>
      <c r="O489" s="693" t="s">
        <v>71</v>
      </c>
      <c r="P489" s="1080" t="s">
        <v>1419</v>
      </c>
      <c r="Q489" s="1074" t="s">
        <v>33</v>
      </c>
      <c r="R489" s="698" t="s">
        <v>33</v>
      </c>
      <c r="S489" s="1041" t="s">
        <v>33</v>
      </c>
      <c r="T489" s="908" t="s">
        <v>3762</v>
      </c>
      <c r="U489" s="905" t="s">
        <v>10384</v>
      </c>
      <c r="V489" s="905" t="s">
        <v>612</v>
      </c>
      <c r="W489" s="1068" t="s">
        <v>1773</v>
      </c>
      <c r="X489" s="1064">
        <v>38446</v>
      </c>
      <c r="Y489" s="1066">
        <v>38722</v>
      </c>
      <c r="Z489" s="1046">
        <v>2006</v>
      </c>
      <c r="AA489" s="1064">
        <v>38847</v>
      </c>
      <c r="AB489" s="1065">
        <v>40543</v>
      </c>
      <c r="AC489" s="1066">
        <v>41090</v>
      </c>
      <c r="AD489" s="638">
        <v>0</v>
      </c>
      <c r="AE489" s="639">
        <v>30</v>
      </c>
      <c r="AF489" s="744">
        <v>0</v>
      </c>
      <c r="AG489" s="690">
        <v>30</v>
      </c>
      <c r="AH489" s="747">
        <v>0</v>
      </c>
      <c r="AI489" s="744">
        <v>0</v>
      </c>
      <c r="AJ489" s="1099">
        <v>30</v>
      </c>
      <c r="AK489" s="1100">
        <v>27.352594029999999</v>
      </c>
      <c r="AL489" s="646"/>
      <c r="AM489" s="647" t="s">
        <v>2912</v>
      </c>
      <c r="AN489" s="647"/>
      <c r="AO489" s="647"/>
      <c r="AP489" s="647"/>
      <c r="AQ489" s="648">
        <v>13</v>
      </c>
      <c r="AR489" s="779" t="s">
        <v>2653</v>
      </c>
      <c r="AS489" s="649">
        <f>AT489+AU489</f>
        <v>35</v>
      </c>
      <c r="AT489" s="649">
        <v>10.5</v>
      </c>
      <c r="AU489" s="650">
        <v>24.5</v>
      </c>
      <c r="AV489" s="686" t="s">
        <v>2654</v>
      </c>
      <c r="AW489" s="686" t="s">
        <v>1932</v>
      </c>
      <c r="AX489" s="686" t="s">
        <v>2210</v>
      </c>
      <c r="AY489" s="820">
        <v>41094</v>
      </c>
      <c r="AZ489" s="721" t="s">
        <v>45</v>
      </c>
      <c r="BA489" s="721" t="s">
        <v>45</v>
      </c>
      <c r="BB489" s="625" t="s">
        <v>45</v>
      </c>
      <c r="BC489" s="626" t="s">
        <v>112</v>
      </c>
      <c r="BD489" s="633" t="s">
        <v>45</v>
      </c>
      <c r="BE489" s="834" t="s">
        <v>45</v>
      </c>
      <c r="BF489" s="835" t="s">
        <v>112</v>
      </c>
      <c r="BG489" s="836" t="s">
        <v>45</v>
      </c>
      <c r="BH489" s="905" t="s">
        <v>4485</v>
      </c>
      <c r="BI489" s="903" t="s">
        <v>10472</v>
      </c>
      <c r="BJ489" s="905" t="s">
        <v>4525</v>
      </c>
      <c r="BK489" s="903" t="s">
        <v>10476</v>
      </c>
      <c r="BL489" s="905" t="s">
        <v>4659</v>
      </c>
      <c r="BM489" s="903" t="s">
        <v>10494</v>
      </c>
      <c r="BN489" s="905" t="s">
        <v>0</v>
      </c>
      <c r="BO489" s="903" t="s">
        <v>0</v>
      </c>
      <c r="BP489" s="905" t="s">
        <v>0</v>
      </c>
      <c r="BQ489" s="903" t="s">
        <v>0</v>
      </c>
      <c r="BR489" s="909">
        <v>27</v>
      </c>
      <c r="BS489" s="903" t="s">
        <v>4490</v>
      </c>
      <c r="BT489" s="909">
        <v>25</v>
      </c>
      <c r="BU489" s="903" t="s">
        <v>4489</v>
      </c>
      <c r="BV489" s="909">
        <v>21</v>
      </c>
      <c r="BW489" s="903" t="s">
        <v>4547</v>
      </c>
      <c r="BX489" s="909">
        <v>33</v>
      </c>
      <c r="BY489" s="903" t="s">
        <v>4498</v>
      </c>
      <c r="BZ489" s="909">
        <v>30</v>
      </c>
      <c r="CA489" s="903" t="s">
        <v>4501</v>
      </c>
      <c r="CB489" s="340">
        <v>50</v>
      </c>
      <c r="CC489" s="249">
        <f>IF(ISBLANK(AL489),0,1)</f>
        <v>0</v>
      </c>
      <c r="CD489" s="414">
        <f>IF(ISBLANK(AM489),0,1)</f>
        <v>1</v>
      </c>
      <c r="CE489" s="414">
        <f>IF(ISBLANK(AN489),0,1)</f>
        <v>0</v>
      </c>
      <c r="CF489" s="414">
        <f>IF(ISBLANK(AO489),0,1)</f>
        <v>0</v>
      </c>
      <c r="CG489" s="414">
        <f>IF(ISBLANK(AP489),0,1)</f>
        <v>0</v>
      </c>
      <c r="CH489" s="436">
        <f>IF(ISBLANK(AQ489),0,1)</f>
        <v>1</v>
      </c>
      <c r="CI489" s="435">
        <f>IF($W489="Dropped","-",DAYS360(X489,Y489,TRUE)/360)</f>
        <v>0.75277777777777777</v>
      </c>
      <c r="CJ489" s="416">
        <f>IF(OR($W489="Pipeline",$W489="Dropped"),"-",IF(OR($AA489="-",$AA489="n/a"),"-",DAYS360(Y489,AA489,TRUE)/360))</f>
        <v>0.34722222222222221</v>
      </c>
      <c r="CK489" s="416">
        <f>IF(OR($W489="Pipeline",$W489="Dropped"),"-",IF($AC489="-","-",IF(OR($AA489="-",$AA489="n/a"),DAYS360(Y489,AC489,TRUE)/360,DAYS360(AA489,AC489,TRUE)/360)))</f>
        <v>6.1388888888888893</v>
      </c>
      <c r="CL489" s="416">
        <f>IF(OR($W489="Pipeline",$W489="Dropped"),"-",IF($AC489="-","-",DAYS360(X489,AC489,TRUE)/360))</f>
        <v>7.2388888888888889</v>
      </c>
      <c r="CM489" s="437">
        <f>IF(OR($W489="Pipeline",$W489="Dropped"),"-",IF($AC489="-","-",DAYS360(AB489,AC489,TRUE)/360))</f>
        <v>1.5</v>
      </c>
      <c r="CN489" s="344">
        <f>IF(W489="Closed",IF(AC489="-","-",YEAR(AC489)),"-")</f>
        <v>2012</v>
      </c>
      <c r="CO489" s="344" t="str">
        <f>IF(W489="Closed",IF(OR(BE489="S",BE489="MS",BE489="HS"),"S",IF(OR(BE489="U",BE489="MU",BE489="HU"),"U",IF(OR(BE489="NA",BE489="NR",BE489="NV",BE489="?",BE489="#"),"NR","-"))),"-")</f>
        <v>U</v>
      </c>
      <c r="CP489" s="249">
        <v>1</v>
      </c>
      <c r="CQ489" s="414">
        <v>19</v>
      </c>
      <c r="CR489" s="414">
        <v>2</v>
      </c>
      <c r="CS489" s="414">
        <v>4</v>
      </c>
      <c r="CT489" s="414">
        <v>0</v>
      </c>
      <c r="CU489" s="436">
        <v>0</v>
      </c>
      <c r="CV489" s="432" t="str">
        <f>IF(OR(DC489="-",DC489="",DC489="n/a"),"-",HYPERLINK(DC489,"PAD"))</f>
        <v>PAD</v>
      </c>
      <c r="CW489" s="417" t="str">
        <f>IF(OR(DD489="-",DD489="",DD489="n/a"),"-",HYPERLINK(DD489,"ICR"))</f>
        <v>ICR</v>
      </c>
      <c r="CX489" s="438" t="str">
        <f>IF(OR(DE489="-",DE489="",DE489="n/a"),"-",HYPERLINK(DE489,"IEG"))</f>
        <v>IEG</v>
      </c>
      <c r="CY489" s="687" t="str">
        <f>IF(OR(DF489="-",DF489="",DF489="n/a"),"-",HYPERLINK(DF489,"PPAR"))</f>
        <v>PPAR</v>
      </c>
      <c r="CZ489" s="665" t="str">
        <f>IF(OR(DG489="-",DG489="",DG489="n/a"),"-",HYPERLINK(DG489,"PCR"))</f>
        <v>-</v>
      </c>
      <c r="DA489" s="665" t="str">
        <f>IF(OR(DH489="-",DH489="",DH489="n/a"),"-",HYPERLINK(DH489,"PP"))</f>
        <v>PP</v>
      </c>
      <c r="DB489" s="688" t="str">
        <f>IF(OR(DI489="-",DI489="",DI489="n/a"),"-",HYPERLINK(DI489,"TA"))</f>
        <v>-</v>
      </c>
      <c r="DC489" s="897" t="s">
        <v>11927</v>
      </c>
      <c r="DD489" s="897" t="s">
        <v>11928</v>
      </c>
      <c r="DE489" s="897" t="s">
        <v>11929</v>
      </c>
      <c r="DF489" s="897" t="s">
        <v>11930</v>
      </c>
      <c r="DG489" s="897" t="s">
        <v>33</v>
      </c>
      <c r="DH489" s="897" t="s">
        <v>11931</v>
      </c>
      <c r="DI489" s="897" t="s">
        <v>33</v>
      </c>
      <c r="DJ489" s="734"/>
      <c r="DK489" s="358"/>
      <c r="DL489" s="358"/>
      <c r="DM489" s="440"/>
      <c r="DN489" s="440"/>
      <c r="DO489" s="440"/>
      <c r="DP489" s="440"/>
      <c r="DQ489" s="440"/>
      <c r="DR489" s="440"/>
      <c r="DS489" s="440"/>
      <c r="DT489" s="440"/>
      <c r="DU489" s="440"/>
      <c r="DV489" s="440"/>
      <c r="DW489" s="440"/>
      <c r="DX489" s="440"/>
      <c r="DY489" s="440"/>
      <c r="DZ489" s="440"/>
      <c r="EA489" s="440"/>
      <c r="EB489" s="440"/>
      <c r="EC489" s="440"/>
      <c r="ED489" s="440"/>
      <c r="EE489" s="440"/>
      <c r="EF489" s="440"/>
      <c r="EG489" s="440"/>
      <c r="EH489" s="440"/>
      <c r="EI489" s="440"/>
      <c r="EJ489" s="440"/>
      <c r="EK489" s="440"/>
      <c r="EL489" s="440"/>
      <c r="EM489" s="440"/>
    </row>
    <row r="490" spans="1:143" s="33" customFormat="1" ht="14.1" customHeight="1" x14ac:dyDescent="0.25">
      <c r="A490" s="702">
        <f>ROW()-1</f>
        <v>489</v>
      </c>
      <c r="B490" s="710" t="s">
        <v>404</v>
      </c>
      <c r="C490" s="711" t="str">
        <f>HYPERLINK(E490,"OP")</f>
        <v>OP</v>
      </c>
      <c r="D490" s="711" t="str">
        <f>HYPERLINK(F490,"Prj")</f>
        <v>Prj</v>
      </c>
      <c r="E490" s="663" t="s">
        <v>7385</v>
      </c>
      <c r="F490" s="422" t="s">
        <v>7386</v>
      </c>
      <c r="G490" s="414" t="s">
        <v>33</v>
      </c>
      <c r="H490" s="414" t="s">
        <v>33</v>
      </c>
      <c r="I490" s="694" t="s">
        <v>33</v>
      </c>
      <c r="J490" s="686" t="s">
        <v>405</v>
      </c>
      <c r="K490" s="199" t="s">
        <v>33</v>
      </c>
      <c r="L490" s="693" t="s">
        <v>245</v>
      </c>
      <c r="M490" s="734" t="s">
        <v>406</v>
      </c>
      <c r="N490" s="693" t="s">
        <v>18</v>
      </c>
      <c r="O490" s="693" t="s">
        <v>54</v>
      </c>
      <c r="P490" s="1080" t="s">
        <v>1419</v>
      </c>
      <c r="Q490" s="1074" t="s">
        <v>33</v>
      </c>
      <c r="R490" s="698" t="s">
        <v>33</v>
      </c>
      <c r="S490" s="1041" t="s">
        <v>33</v>
      </c>
      <c r="T490" s="908" t="s">
        <v>10298</v>
      </c>
      <c r="U490" s="905" t="s">
        <v>1778</v>
      </c>
      <c r="V490" s="905" t="s">
        <v>612</v>
      </c>
      <c r="W490" s="1068" t="s">
        <v>1773</v>
      </c>
      <c r="X490" s="1064">
        <v>37755</v>
      </c>
      <c r="Y490" s="1066">
        <v>37796</v>
      </c>
      <c r="Z490" s="1046">
        <v>2003</v>
      </c>
      <c r="AA490" s="1064">
        <v>37817</v>
      </c>
      <c r="AB490" s="1065">
        <v>38807</v>
      </c>
      <c r="AC490" s="1066">
        <v>39721</v>
      </c>
      <c r="AD490" s="638">
        <v>0</v>
      </c>
      <c r="AE490" s="639">
        <v>8.4</v>
      </c>
      <c r="AF490" s="744">
        <v>0</v>
      </c>
      <c r="AG490" s="690">
        <v>8.4</v>
      </c>
      <c r="AH490" s="747">
        <v>0</v>
      </c>
      <c r="AI490" s="744">
        <v>0</v>
      </c>
      <c r="AJ490" s="1099">
        <v>8.4</v>
      </c>
      <c r="AK490" s="1100">
        <v>9.0541157600000002</v>
      </c>
      <c r="AL490" s="646"/>
      <c r="AM490" s="647">
        <v>10</v>
      </c>
      <c r="AN490" s="647"/>
      <c r="AO490" s="647"/>
      <c r="AP490" s="647"/>
      <c r="AQ490" s="648"/>
      <c r="AR490" s="779" t="s">
        <v>7395</v>
      </c>
      <c r="AS490" s="781">
        <f>AT490+AU490</f>
        <v>2.3759999999999999</v>
      </c>
      <c r="AT490" s="649">
        <v>2.3759999999999999</v>
      </c>
      <c r="AU490" s="650">
        <v>0</v>
      </c>
      <c r="AV490" s="686" t="s">
        <v>7394</v>
      </c>
      <c r="AW490" s="686" t="s">
        <v>1798</v>
      </c>
      <c r="AX490" s="686" t="s">
        <v>2068</v>
      </c>
      <c r="AY490" s="820">
        <v>38825</v>
      </c>
      <c r="AZ490" s="721" t="s">
        <v>26</v>
      </c>
      <c r="BA490" s="693" t="s">
        <v>26</v>
      </c>
      <c r="BB490" s="625" t="s">
        <v>26</v>
      </c>
      <c r="BC490" s="626" t="s">
        <v>22</v>
      </c>
      <c r="BD490" s="633" t="s">
        <v>22</v>
      </c>
      <c r="BE490" s="834" t="s">
        <v>22</v>
      </c>
      <c r="BF490" s="835" t="s">
        <v>22</v>
      </c>
      <c r="BG490" s="836" t="s">
        <v>22</v>
      </c>
      <c r="BH490" s="905" t="s">
        <v>4505</v>
      </c>
      <c r="BI490" s="903" t="s">
        <v>10474</v>
      </c>
      <c r="BJ490" s="905" t="s">
        <v>0</v>
      </c>
      <c r="BK490" s="903" t="s">
        <v>0</v>
      </c>
      <c r="BL490" s="905" t="s">
        <v>0</v>
      </c>
      <c r="BM490" s="903" t="s">
        <v>0</v>
      </c>
      <c r="BN490" s="905" t="s">
        <v>0</v>
      </c>
      <c r="BO490" s="903" t="s">
        <v>0</v>
      </c>
      <c r="BP490" s="905" t="s">
        <v>0</v>
      </c>
      <c r="BQ490" s="903" t="s">
        <v>0</v>
      </c>
      <c r="BR490" s="909">
        <v>25</v>
      </c>
      <c r="BS490" s="903" t="s">
        <v>4489</v>
      </c>
      <c r="BT490" s="909">
        <v>23</v>
      </c>
      <c r="BU490" s="903" t="s">
        <v>4548</v>
      </c>
      <c r="BV490" s="909">
        <v>30</v>
      </c>
      <c r="BW490" s="903" t="s">
        <v>4501</v>
      </c>
      <c r="BX490" s="905" t="s">
        <v>0</v>
      </c>
      <c r="BY490" s="903" t="s">
        <v>4492</v>
      </c>
      <c r="BZ490" s="905" t="s">
        <v>0</v>
      </c>
      <c r="CA490" s="903" t="s">
        <v>4492</v>
      </c>
      <c r="CB490" s="340">
        <v>50</v>
      </c>
      <c r="CC490" s="249">
        <f>IF(ISBLANK(AL490),0,1)</f>
        <v>0</v>
      </c>
      <c r="CD490" s="414">
        <f>IF(ISBLANK(AM490),0,1)</f>
        <v>1</v>
      </c>
      <c r="CE490" s="414">
        <f>IF(ISBLANK(AN490),0,1)</f>
        <v>0</v>
      </c>
      <c r="CF490" s="414">
        <f>IF(ISBLANK(AO490),0,1)</f>
        <v>0</v>
      </c>
      <c r="CG490" s="414">
        <f>IF(ISBLANK(AP490),0,1)</f>
        <v>0</v>
      </c>
      <c r="CH490" s="436">
        <f>IF(ISBLANK(AQ490),0,1)</f>
        <v>0</v>
      </c>
      <c r="CI490" s="435">
        <f>IF($W490="Dropped","-",DAYS360(X490,Y490,TRUE)/360)</f>
        <v>0.1111111111111111</v>
      </c>
      <c r="CJ490" s="416">
        <f>IF(OR($W490="Pipeline",$W490="Dropped"),"-",IF(OR($AA490="-",$AA490="n/a"),"-",DAYS360(Y490,AA490,TRUE)/360))</f>
        <v>5.8333333333333334E-2</v>
      </c>
      <c r="CK490" s="416">
        <f>IF(OR($W490="Pipeline",$W490="Dropped"),"-",IF($AC490="-","-",IF(OR($AA490="-",$AA490="n/a"),DAYS360(Y490,AC490,TRUE)/360,DAYS360(AA490,AC490,TRUE)/360)))</f>
        <v>5.208333333333333</v>
      </c>
      <c r="CL490" s="416">
        <f>IF(OR($W490="Pipeline",$W490="Dropped"),"-",IF($AC490="-","-",DAYS360(X490,AC490,TRUE)/360))</f>
        <v>5.3777777777777782</v>
      </c>
      <c r="CM490" s="437">
        <f>IF(OR($W490="Pipeline",$W490="Dropped"),"-",IF($AC490="-","-",DAYS360(AB490,AC490,TRUE)/360))</f>
        <v>2.5</v>
      </c>
      <c r="CN490" s="344">
        <f>IF(W490="Closed",IF(AC490="-","-",YEAR(AC490)),"-")</f>
        <v>2008</v>
      </c>
      <c r="CO490" s="344" t="str">
        <f>IF(W490="Closed",IF(OR(BE490="S",BE490="MS",BE490="HS"),"S",IF(OR(BE490="U",BE490="MU",BE490="HU"),"U",IF(OR(BE490="NA",BE490="NR",BE490="NV",BE490="?",BE490="#"),"NR","-"))),"-")</f>
        <v>S</v>
      </c>
      <c r="CP490" s="249">
        <v>0</v>
      </c>
      <c r="CQ490" s="414">
        <v>7</v>
      </c>
      <c r="CR490" s="414">
        <v>2</v>
      </c>
      <c r="CS490" s="414">
        <v>0</v>
      </c>
      <c r="CT490" s="414">
        <v>0</v>
      </c>
      <c r="CU490" s="436">
        <v>0</v>
      </c>
      <c r="CV490" s="432" t="str">
        <f>IF(OR(DC490="-",DC490="",DC490="n/a"),"-",HYPERLINK(DC490,"PAD"))</f>
        <v>-</v>
      </c>
      <c r="CW490" s="417" t="str">
        <f>IF(OR(DD490="-",DD490="",DD490="n/a"),"-",HYPERLINK(DD490,"ICR"))</f>
        <v>ICR</v>
      </c>
      <c r="CX490" s="438" t="str">
        <f>IF(OR(DE490="-",DE490="",DE490="n/a"),"-",HYPERLINK(DE490,"IEG"))</f>
        <v>IEG</v>
      </c>
      <c r="CY490" s="687" t="str">
        <f>IF(OR(DF490="-",DF490="",DF490="n/a"),"-",HYPERLINK(DF490,"PPAR"))</f>
        <v>-</v>
      </c>
      <c r="CZ490" s="665" t="str">
        <f>IF(OR(DG490="-",DG490="",DG490="n/a"),"-",HYPERLINK(DG490,"PCR"))</f>
        <v>-</v>
      </c>
      <c r="DA490" s="665" t="str">
        <f>IF(OR(DH490="-",DH490="",DH490="n/a"),"-",HYPERLINK(DH490,"PP"))</f>
        <v>-</v>
      </c>
      <c r="DB490" s="688" t="str">
        <f>IF(OR(DI490="-",DI490="",DI490="n/a"),"-",HYPERLINK(DI490,"TA"))</f>
        <v>TA</v>
      </c>
      <c r="DC490" s="897" t="s">
        <v>33</v>
      </c>
      <c r="DD490" s="897" t="s">
        <v>11932</v>
      </c>
      <c r="DE490" s="897" t="s">
        <v>11933</v>
      </c>
      <c r="DF490" s="897" t="s">
        <v>33</v>
      </c>
      <c r="DG490" s="897" t="s">
        <v>33</v>
      </c>
      <c r="DH490" s="897" t="s">
        <v>33</v>
      </c>
      <c r="DI490" s="897" t="s">
        <v>11934</v>
      </c>
      <c r="DJ490" s="734"/>
      <c r="DK490" s="358"/>
      <c r="DL490" s="358"/>
      <c r="DM490" s="440"/>
      <c r="DN490" s="440"/>
      <c r="DO490" s="440"/>
      <c r="DP490" s="440"/>
      <c r="DQ490" s="440"/>
      <c r="DR490" s="440"/>
      <c r="DS490" s="440"/>
      <c r="DT490" s="440"/>
      <c r="DU490" s="440"/>
      <c r="DV490" s="440"/>
      <c r="DW490" s="440"/>
      <c r="DX490" s="440"/>
      <c r="DY490" s="440"/>
      <c r="DZ490" s="440"/>
      <c r="EA490" s="440"/>
      <c r="EB490" s="440"/>
      <c r="EC490" s="440"/>
      <c r="ED490" s="440"/>
      <c r="EE490" s="440"/>
      <c r="EF490" s="440"/>
      <c r="EG490" s="440"/>
      <c r="EH490" s="440"/>
      <c r="EI490" s="440"/>
      <c r="EJ490" s="440"/>
      <c r="EK490" s="440"/>
      <c r="EL490" s="440"/>
      <c r="EM490" s="440"/>
    </row>
    <row r="491" spans="1:143" s="33" customFormat="1" ht="14.1" customHeight="1" x14ac:dyDescent="0.25">
      <c r="A491" s="703">
        <f>ROW()-1</f>
        <v>490</v>
      </c>
      <c r="B491" s="712" t="s">
        <v>1298</v>
      </c>
      <c r="C491" s="711" t="str">
        <f>HYPERLINK(E491,"OP")</f>
        <v>OP</v>
      </c>
      <c r="D491" s="711" t="str">
        <f>HYPERLINK(F491,"Prj")</f>
        <v>Prj</v>
      </c>
      <c r="E491" s="704" t="s">
        <v>6442</v>
      </c>
      <c r="F491" s="415" t="s">
        <v>6443</v>
      </c>
      <c r="G491" s="414" t="s">
        <v>4152</v>
      </c>
      <c r="H491" s="414" t="s">
        <v>33</v>
      </c>
      <c r="I491" s="694" t="s">
        <v>33</v>
      </c>
      <c r="J491" s="696" t="s">
        <v>1256</v>
      </c>
      <c r="K491" s="199" t="s">
        <v>33</v>
      </c>
      <c r="L491" s="693" t="s">
        <v>16</v>
      </c>
      <c r="M491" s="686" t="s">
        <v>75</v>
      </c>
      <c r="N491" s="732" t="s">
        <v>18</v>
      </c>
      <c r="O491" s="732" t="s">
        <v>30</v>
      </c>
      <c r="P491" s="1080" t="s">
        <v>1742</v>
      </c>
      <c r="Q491" s="1074" t="s">
        <v>33</v>
      </c>
      <c r="R491" s="698" t="s">
        <v>3565</v>
      </c>
      <c r="S491" s="907" t="s">
        <v>3904</v>
      </c>
      <c r="T491" s="908" t="s">
        <v>8268</v>
      </c>
      <c r="U491" s="905" t="s">
        <v>589</v>
      </c>
      <c r="V491" s="905" t="s">
        <v>10394</v>
      </c>
      <c r="W491" s="1068" t="s">
        <v>1773</v>
      </c>
      <c r="X491" s="1064">
        <v>37802</v>
      </c>
      <c r="Y491" s="1066">
        <v>38155</v>
      </c>
      <c r="Z491" s="1046">
        <v>2004</v>
      </c>
      <c r="AA491" s="1064">
        <v>38246</v>
      </c>
      <c r="AB491" s="1065">
        <v>40178</v>
      </c>
      <c r="AC491" s="1066">
        <v>42369</v>
      </c>
      <c r="AD491" s="638">
        <v>0</v>
      </c>
      <c r="AE491" s="639">
        <v>207</v>
      </c>
      <c r="AF491" s="744">
        <v>0</v>
      </c>
      <c r="AG491" s="690">
        <v>207</v>
      </c>
      <c r="AH491" s="747">
        <v>68</v>
      </c>
      <c r="AI491" s="744">
        <v>0</v>
      </c>
      <c r="AJ491" s="1099">
        <v>459.68054117000003</v>
      </c>
      <c r="AK491" s="1100">
        <v>472.7092462</v>
      </c>
      <c r="AL491" s="646">
        <v>33</v>
      </c>
      <c r="AM491" s="647"/>
      <c r="AN491" s="647"/>
      <c r="AO491" s="647"/>
      <c r="AP491" s="647"/>
      <c r="AQ491" s="648"/>
      <c r="AR491" s="779" t="s">
        <v>3097</v>
      </c>
      <c r="AS491" s="649">
        <f>AT491+AU491</f>
        <v>26.650000000000002</v>
      </c>
      <c r="AT491" s="649">
        <v>26.12</v>
      </c>
      <c r="AU491" s="650">
        <v>0.53</v>
      </c>
      <c r="AV491" s="686" t="s">
        <v>4139</v>
      </c>
      <c r="AW491" s="686" t="s">
        <v>1988</v>
      </c>
      <c r="AX491" s="686" t="s">
        <v>2263</v>
      </c>
      <c r="AY491" s="819">
        <v>42327</v>
      </c>
      <c r="AZ491" s="721" t="s">
        <v>22</v>
      </c>
      <c r="BA491" s="721" t="s">
        <v>45</v>
      </c>
      <c r="BB491" s="625" t="s">
        <v>26</v>
      </c>
      <c r="BC491" s="626" t="s">
        <v>22</v>
      </c>
      <c r="BD491" s="633" t="s">
        <v>22</v>
      </c>
      <c r="BE491" s="834" t="s">
        <v>22</v>
      </c>
      <c r="BF491" s="835" t="s">
        <v>22</v>
      </c>
      <c r="BG491" s="836" t="s">
        <v>22</v>
      </c>
      <c r="BH491" s="905" t="s">
        <v>4567</v>
      </c>
      <c r="BI491" s="903" t="s">
        <v>10487</v>
      </c>
      <c r="BJ491" s="905" t="s">
        <v>4611</v>
      </c>
      <c r="BK491" s="903" t="s">
        <v>4612</v>
      </c>
      <c r="BL491" s="905" t="s">
        <v>4485</v>
      </c>
      <c r="BM491" s="903" t="s">
        <v>10472</v>
      </c>
      <c r="BN491" s="905" t="s">
        <v>13077</v>
      </c>
      <c r="BO491" s="903" t="s">
        <v>9680</v>
      </c>
      <c r="BP491" s="905" t="s">
        <v>13072</v>
      </c>
      <c r="BQ491" s="903" t="s">
        <v>4508</v>
      </c>
      <c r="BR491" s="909">
        <v>49</v>
      </c>
      <c r="BS491" s="903" t="s">
        <v>4607</v>
      </c>
      <c r="BT491" s="909">
        <v>39</v>
      </c>
      <c r="BU491" s="903" t="s">
        <v>4545</v>
      </c>
      <c r="BV491" s="909">
        <v>40</v>
      </c>
      <c r="BW491" s="903" t="s">
        <v>4563</v>
      </c>
      <c r="BX491" s="909">
        <v>47</v>
      </c>
      <c r="BY491" s="903" t="s">
        <v>4539</v>
      </c>
      <c r="BZ491" s="909">
        <v>25</v>
      </c>
      <c r="CA491" s="903" t="s">
        <v>4489</v>
      </c>
      <c r="CB491" s="340">
        <v>100</v>
      </c>
      <c r="CC491" s="249">
        <f>IF(ISBLANK(AL491),0,1)</f>
        <v>1</v>
      </c>
      <c r="CD491" s="414">
        <f>IF(ISBLANK(AM491),0,1)</f>
        <v>0</v>
      </c>
      <c r="CE491" s="414">
        <f>IF(ISBLANK(AN491),0,1)</f>
        <v>0</v>
      </c>
      <c r="CF491" s="414">
        <f>IF(ISBLANK(AO491),0,1)</f>
        <v>0</v>
      </c>
      <c r="CG491" s="414">
        <f>IF(ISBLANK(AP491),0,1)</f>
        <v>0</v>
      </c>
      <c r="CH491" s="436">
        <f>IF(ISBLANK(AQ491),0,1)</f>
        <v>0</v>
      </c>
      <c r="CI491" s="435">
        <f>IF($W491="Dropped","-",DAYS360(X491,Y491,TRUE)/360)</f>
        <v>0.96388888888888891</v>
      </c>
      <c r="CJ491" s="416">
        <f>IF(OR($W491="Pipeline",$W491="Dropped"),"-",IF(OR($AA491="-",$AA491="n/a"),"-",DAYS360(Y491,AA491,TRUE)/360))</f>
        <v>0.24722222222222223</v>
      </c>
      <c r="CK491" s="416">
        <f>IF(OR($W491="Pipeline",$W491="Dropped"),"-",IF($AC491="-","-",IF(OR($AA491="-",$AA491="n/a"),DAYS360(Y491,AC491,TRUE)/360,DAYS360(AA491,AC491,TRUE)/360)))</f>
        <v>11.28888888888889</v>
      </c>
      <c r="CL491" s="416">
        <f>IF(OR($W491="Pipeline",$W491="Dropped"),"-",IF($AC491="-","-",DAYS360(X491,AC491,TRUE)/360))</f>
        <v>12.5</v>
      </c>
      <c r="CM491" s="437">
        <f>IF(OR($W491="Pipeline",$W491="Dropped"),"-",IF($AC491="-","-",DAYS360(AB491,AC491,TRUE)/360))</f>
        <v>6</v>
      </c>
      <c r="CN491" s="344">
        <f>IF(W491="Closed",IF(AC491="-","-",YEAR(AC491)),"-")</f>
        <v>2015</v>
      </c>
      <c r="CO491" s="344" t="str">
        <f>IF(W491="Closed",IF(OR(BE491="S",BE491="MS",BE491="HS"),"S",IF(OR(BE491="U",BE491="MU",BE491="HU"),"U",IF(OR(BE491="NA",BE491="NR",BE491="NV",BE491="?",BE491="#"),"NR","-"))),"-")</f>
        <v>S</v>
      </c>
      <c r="CP491" s="249">
        <v>2</v>
      </c>
      <c r="CQ491" s="414">
        <v>2</v>
      </c>
      <c r="CR491" s="414">
        <v>0</v>
      </c>
      <c r="CS491" s="414">
        <v>0</v>
      </c>
      <c r="CT491" s="414">
        <v>0</v>
      </c>
      <c r="CU491" s="436">
        <v>0</v>
      </c>
      <c r="CV491" s="432" t="str">
        <f>IF(OR(DC491="-",DC491="",DC491="n/a"),"-",HYPERLINK(DC491,"PAD"))</f>
        <v>PAD</v>
      </c>
      <c r="CW491" s="417" t="str">
        <f>IF(OR(DD491="-",DD491="",DD491="n/a"),"-",HYPERLINK(DD491,"ICR"))</f>
        <v>ICR</v>
      </c>
      <c r="CX491" s="438" t="str">
        <f>IF(OR(DE491="-",DE491="",DE491="n/a"),"-",HYPERLINK(DE491,"IEG"))</f>
        <v>IEG</v>
      </c>
      <c r="CY491" s="687" t="str">
        <f>IF(OR(DF491="-",DF491="",DF491="n/a"),"-",HYPERLINK(DF491,"PPAR"))</f>
        <v>-</v>
      </c>
      <c r="CZ491" s="665" t="str">
        <f>IF(OR(DG491="-",DG491="",DG491="n/a"),"-",HYPERLINK(DG491,"PCR"))</f>
        <v>-</v>
      </c>
      <c r="DA491" s="665" t="str">
        <f>IF(OR(DH491="-",DH491="",DH491="n/a"),"-",HYPERLINK(DH491,"PP"))</f>
        <v>PP</v>
      </c>
      <c r="DB491" s="688" t="str">
        <f>IF(OR(DI491="-",DI491="",DI491="n/a"),"-",HYPERLINK(DI491,"TA"))</f>
        <v>-</v>
      </c>
      <c r="DC491" s="897" t="s">
        <v>11935</v>
      </c>
      <c r="DD491" s="897" t="s">
        <v>11936</v>
      </c>
      <c r="DE491" s="897" t="s">
        <v>13950</v>
      </c>
      <c r="DF491" s="897" t="s">
        <v>33</v>
      </c>
      <c r="DG491" s="897" t="s">
        <v>33</v>
      </c>
      <c r="DH491" s="897" t="s">
        <v>11937</v>
      </c>
      <c r="DI491" s="897" t="s">
        <v>33</v>
      </c>
      <c r="DJ491" s="734"/>
      <c r="DK491" s="358"/>
      <c r="DL491" s="358"/>
      <c r="DM491" s="440"/>
      <c r="DN491" s="440"/>
      <c r="DO491" s="440"/>
      <c r="DP491" s="440"/>
      <c r="DQ491" s="440"/>
      <c r="DR491" s="440"/>
      <c r="DS491" s="440"/>
      <c r="DT491" s="440"/>
      <c r="DU491" s="440"/>
      <c r="DV491" s="440"/>
      <c r="DW491" s="440"/>
      <c r="DX491" s="440"/>
      <c r="DY491" s="440"/>
      <c r="DZ491" s="440"/>
      <c r="EA491" s="440"/>
      <c r="EB491" s="440"/>
      <c r="EC491" s="440"/>
      <c r="ED491" s="440"/>
      <c r="EE491" s="440"/>
      <c r="EF491" s="440"/>
      <c r="EG491" s="440"/>
      <c r="EH491" s="440"/>
      <c r="EI491" s="440"/>
      <c r="EJ491" s="440"/>
      <c r="EK491" s="440"/>
      <c r="EL491" s="440"/>
      <c r="EM491" s="440"/>
    </row>
    <row r="492" spans="1:143" s="33" customFormat="1" ht="14.1" customHeight="1" x14ac:dyDescent="0.25">
      <c r="A492" s="702">
        <f>ROW()-1</f>
        <v>491</v>
      </c>
      <c r="B492" s="713" t="s">
        <v>7836</v>
      </c>
      <c r="C492" s="716" t="str">
        <f>HYPERLINK(E492,"OP")</f>
        <v>OP</v>
      </c>
      <c r="D492" s="716" t="str">
        <f>HYPERLINK(F492,"Prj")</f>
        <v>Prj</v>
      </c>
      <c r="E492" s="631" t="s">
        <v>8597</v>
      </c>
      <c r="F492" s="413" t="s">
        <v>8598</v>
      </c>
      <c r="G492" s="414" t="s">
        <v>33</v>
      </c>
      <c r="H492" s="414" t="s">
        <v>33</v>
      </c>
      <c r="I492" s="694" t="s">
        <v>33</v>
      </c>
      <c r="J492" s="700" t="s">
        <v>7837</v>
      </c>
      <c r="K492" s="730" t="s">
        <v>33</v>
      </c>
      <c r="L492" s="739" t="s">
        <v>153</v>
      </c>
      <c r="M492" s="700" t="s">
        <v>154</v>
      </c>
      <c r="N492" s="739" t="s">
        <v>18</v>
      </c>
      <c r="O492" s="739" t="s">
        <v>30</v>
      </c>
      <c r="P492" s="1080" t="s">
        <v>36</v>
      </c>
      <c r="Q492" s="1074" t="s">
        <v>33</v>
      </c>
      <c r="R492" s="698" t="s">
        <v>33</v>
      </c>
      <c r="S492" s="1041" t="s">
        <v>33</v>
      </c>
      <c r="T492" s="908" t="s">
        <v>3681</v>
      </c>
      <c r="U492" s="905" t="s">
        <v>13703</v>
      </c>
      <c r="V492" s="905" t="s">
        <v>1415</v>
      </c>
      <c r="W492" s="1068" t="s">
        <v>1773</v>
      </c>
      <c r="X492" s="1064">
        <v>38407</v>
      </c>
      <c r="Y492" s="1066">
        <v>38790</v>
      </c>
      <c r="Z492" s="1046">
        <v>2006</v>
      </c>
      <c r="AA492" s="1064">
        <v>38967</v>
      </c>
      <c r="AB492" s="1065">
        <v>40451</v>
      </c>
      <c r="AC492" s="1066">
        <v>41090</v>
      </c>
      <c r="AD492" s="1053">
        <v>0</v>
      </c>
      <c r="AE492" s="750">
        <v>15.4</v>
      </c>
      <c r="AF492" s="744">
        <v>0</v>
      </c>
      <c r="AG492" s="690">
        <v>15.4</v>
      </c>
      <c r="AH492" s="747">
        <v>2.1</v>
      </c>
      <c r="AI492" s="744">
        <v>0</v>
      </c>
      <c r="AJ492" s="1107">
        <v>14.3</v>
      </c>
      <c r="AK492" s="1108">
        <v>12.225018260000001</v>
      </c>
      <c r="AL492" s="1085"/>
      <c r="AM492" s="632"/>
      <c r="AN492" s="632">
        <v>3</v>
      </c>
      <c r="AO492" s="632"/>
      <c r="AP492" s="632"/>
      <c r="AQ492" s="757"/>
      <c r="AR492" s="790" t="s">
        <v>9108</v>
      </c>
      <c r="AS492" s="781">
        <f>AT492+AU492</f>
        <v>3.5</v>
      </c>
      <c r="AT492" s="649">
        <v>0.9</v>
      </c>
      <c r="AU492" s="650">
        <v>2.6</v>
      </c>
      <c r="AV492" s="734" t="s">
        <v>9103</v>
      </c>
      <c r="AW492" s="700" t="s">
        <v>7838</v>
      </c>
      <c r="AX492" s="700" t="s">
        <v>3547</v>
      </c>
      <c r="AY492" s="829">
        <v>41086</v>
      </c>
      <c r="AZ492" s="739" t="s">
        <v>26</v>
      </c>
      <c r="BA492" s="739" t="s">
        <v>26</v>
      </c>
      <c r="BB492" s="847" t="s">
        <v>22</v>
      </c>
      <c r="BC492" s="848" t="s">
        <v>26</v>
      </c>
      <c r="BD492" s="849" t="s">
        <v>22</v>
      </c>
      <c r="BE492" s="853" t="s">
        <v>45</v>
      </c>
      <c r="BF492" s="854" t="s">
        <v>22</v>
      </c>
      <c r="BG492" s="855" t="s">
        <v>45</v>
      </c>
      <c r="BH492" s="905" t="s">
        <v>13072</v>
      </c>
      <c r="BI492" s="903" t="s">
        <v>4508</v>
      </c>
      <c r="BJ492" s="905" t="s">
        <v>13075</v>
      </c>
      <c r="BK492" s="903" t="s">
        <v>13771</v>
      </c>
      <c r="BL492" s="905" t="s">
        <v>4485</v>
      </c>
      <c r="BM492" s="903" t="s">
        <v>10472</v>
      </c>
      <c r="BN492" s="905" t="s">
        <v>4525</v>
      </c>
      <c r="BO492" s="903" t="s">
        <v>10476</v>
      </c>
      <c r="BP492" s="905" t="s">
        <v>0</v>
      </c>
      <c r="BQ492" s="903" t="s">
        <v>0</v>
      </c>
      <c r="BR492" s="909">
        <v>67</v>
      </c>
      <c r="BS492" s="903" t="s">
        <v>4577</v>
      </c>
      <c r="BT492" s="909">
        <v>27</v>
      </c>
      <c r="BU492" s="903" t="s">
        <v>4490</v>
      </c>
      <c r="BV492" s="905" t="s">
        <v>0</v>
      </c>
      <c r="BW492" s="903" t="s">
        <v>4492</v>
      </c>
      <c r="BX492" s="905" t="s">
        <v>0</v>
      </c>
      <c r="BY492" s="903" t="s">
        <v>4492</v>
      </c>
      <c r="BZ492" s="905" t="s">
        <v>0</v>
      </c>
      <c r="CA492" s="903" t="s">
        <v>4492</v>
      </c>
      <c r="CB492" s="340">
        <v>50</v>
      </c>
      <c r="CC492" s="249">
        <f>IF(ISBLANK(AL492),0,1)</f>
        <v>0</v>
      </c>
      <c r="CD492" s="414">
        <f>IF(ISBLANK(AM492),0,1)</f>
        <v>0</v>
      </c>
      <c r="CE492" s="414">
        <f>IF(ISBLANK(AN492),0,1)</f>
        <v>1</v>
      </c>
      <c r="CF492" s="414">
        <f>IF(ISBLANK(AO492),0,1)</f>
        <v>0</v>
      </c>
      <c r="CG492" s="414">
        <f>IF(ISBLANK(AP492),0,1)</f>
        <v>0</v>
      </c>
      <c r="CH492" s="436">
        <f>IF(ISBLANK(AQ492),0,1)</f>
        <v>0</v>
      </c>
      <c r="CI492" s="435">
        <f>IF($W492="Dropped","-",DAYS360(X492,Y492,TRUE)/360)</f>
        <v>1.0555555555555556</v>
      </c>
      <c r="CJ492" s="416">
        <f>IF(OR($W492="Pipeline",$W492="Dropped"),"-",IF(OR($AA492="-",$AA492="n/a"),"-",DAYS360(Y492,AA492,TRUE)/360))</f>
        <v>0.48055555555555557</v>
      </c>
      <c r="CK492" s="416">
        <f>IF(OR($W492="Pipeline",$W492="Dropped"),"-",IF($AC492="-","-",IF(OR($AA492="-",$AA492="n/a"),DAYS360(Y492,AC492,TRUE)/360,DAYS360(AA492,AC492,TRUE)/360)))</f>
        <v>5.8138888888888891</v>
      </c>
      <c r="CL492" s="416">
        <f>IF(OR($W492="Pipeline",$W492="Dropped"),"-",IF($AC492="-","-",DAYS360(X492,AC492,TRUE)/360))</f>
        <v>7.35</v>
      </c>
      <c r="CM492" s="437">
        <f>IF(OR($W492="Pipeline",$W492="Dropped"),"-",IF($AC492="-","-",DAYS360(AB492,AC492,TRUE)/360))</f>
        <v>1.75</v>
      </c>
      <c r="CN492" s="344">
        <f>IF(W492="Closed",IF(AC492="-","-",YEAR(AC492)),"-")</f>
        <v>2012</v>
      </c>
      <c r="CO492" s="344" t="str">
        <f>IF(W492="Closed",IF(OR(BE492="S",BE492="MS",BE492="HS"),"S",IF(OR(BE492="U",BE492="MU",BE492="HU"),"U",IF(OR(BE492="NA",BE492="NR",BE492="NV",BE492="?",BE492="#"),"NR","-"))),"-")</f>
        <v>U</v>
      </c>
      <c r="CP492" s="249">
        <v>3</v>
      </c>
      <c r="CQ492" s="414">
        <v>1</v>
      </c>
      <c r="CR492" s="414">
        <v>3</v>
      </c>
      <c r="CS492" s="414">
        <v>1</v>
      </c>
      <c r="CT492" s="414">
        <v>0</v>
      </c>
      <c r="CU492" s="436">
        <v>0</v>
      </c>
      <c r="CV492" s="432" t="str">
        <f>IF(OR(DC492="-",DC492="",DC492="n/a"),"-",HYPERLINK(DC492,"PAD"))</f>
        <v>PAD</v>
      </c>
      <c r="CW492" s="417" t="str">
        <f>IF(OR(DD492="-",DD492="",DD492="n/a"),"-",HYPERLINK(DD492,"ICR"))</f>
        <v>ICR</v>
      </c>
      <c r="CX492" s="438" t="str">
        <f>IF(OR(DE492="-",DE492="",DE492="n/a"),"-",HYPERLINK(DE492,"IEG"))</f>
        <v>IEG</v>
      </c>
      <c r="CY492" s="687" t="str">
        <f>IF(OR(DF492="-",DF492="",DF492="n/a"),"-",HYPERLINK(DF492,"PPAR"))</f>
        <v>PPAR</v>
      </c>
      <c r="CZ492" s="665" t="str">
        <f>IF(OR(DG492="-",DG492="",DG492="n/a"),"-",HYPERLINK(DG492,"PCR"))</f>
        <v>-</v>
      </c>
      <c r="DA492" s="665" t="str">
        <f>IF(OR(DH492="-",DH492="",DH492="n/a"),"-",HYPERLINK(DH492,"PP"))</f>
        <v>PP</v>
      </c>
      <c r="DB492" s="688" t="str">
        <f>IF(OR(DI492="-",DI492="",DI492="n/a"),"-",HYPERLINK(DI492,"TA"))</f>
        <v>-</v>
      </c>
      <c r="DC492" s="897" t="s">
        <v>11938</v>
      </c>
      <c r="DD492" s="897" t="s">
        <v>11939</v>
      </c>
      <c r="DE492" s="897" t="s">
        <v>11940</v>
      </c>
      <c r="DF492" s="897" t="s">
        <v>11941</v>
      </c>
      <c r="DG492" s="897" t="s">
        <v>33</v>
      </c>
      <c r="DH492" s="897" t="s">
        <v>13951</v>
      </c>
      <c r="DI492" s="897" t="s">
        <v>33</v>
      </c>
      <c r="DJ492" s="734"/>
      <c r="DK492" s="358"/>
      <c r="DL492" s="358"/>
      <c r="DM492" s="440"/>
      <c r="DN492" s="440"/>
      <c r="DO492" s="440"/>
      <c r="DP492" s="440"/>
      <c r="DQ492" s="440"/>
      <c r="DR492" s="440"/>
      <c r="DS492" s="440"/>
      <c r="DT492" s="440"/>
      <c r="DU492" s="440"/>
      <c r="DV492" s="440"/>
      <c r="DW492" s="440"/>
      <c r="DX492" s="440"/>
      <c r="DY492" s="440"/>
      <c r="DZ492" s="440"/>
      <c r="EA492" s="440"/>
      <c r="EB492" s="440"/>
      <c r="EC492" s="440"/>
      <c r="ED492" s="440"/>
      <c r="EE492" s="440"/>
      <c r="EF492" s="440"/>
      <c r="EG492" s="440"/>
      <c r="EH492" s="440"/>
      <c r="EI492" s="440"/>
      <c r="EJ492" s="440"/>
      <c r="EK492" s="440"/>
      <c r="EL492" s="440"/>
      <c r="EM492" s="440"/>
    </row>
    <row r="493" spans="1:143" s="33" customFormat="1" ht="14.1" customHeight="1" x14ac:dyDescent="0.25">
      <c r="A493" s="702">
        <f>ROW()-1</f>
        <v>492</v>
      </c>
      <c r="B493" s="712" t="s">
        <v>40</v>
      </c>
      <c r="C493" s="711" t="str">
        <f>HYPERLINK(E493,"OP")</f>
        <v>OP</v>
      </c>
      <c r="D493" s="711" t="str">
        <f>HYPERLINK(F493,"Prj")</f>
        <v>Prj</v>
      </c>
      <c r="E493" s="704" t="s">
        <v>6444</v>
      </c>
      <c r="F493" s="415" t="s">
        <v>6445</v>
      </c>
      <c r="G493" s="414" t="s">
        <v>2791</v>
      </c>
      <c r="H493" s="414" t="s">
        <v>33</v>
      </c>
      <c r="I493" s="694" t="s">
        <v>33</v>
      </c>
      <c r="J493" s="686" t="s">
        <v>41</v>
      </c>
      <c r="K493" s="199" t="s">
        <v>33</v>
      </c>
      <c r="L493" s="693" t="s">
        <v>16</v>
      </c>
      <c r="M493" s="696" t="s">
        <v>598</v>
      </c>
      <c r="N493" s="693" t="s">
        <v>18</v>
      </c>
      <c r="O493" s="693" t="s">
        <v>49</v>
      </c>
      <c r="P493" s="1080" t="s">
        <v>1743</v>
      </c>
      <c r="Q493" s="1074" t="s">
        <v>33</v>
      </c>
      <c r="R493" s="698" t="s">
        <v>3888</v>
      </c>
      <c r="S493" s="907" t="s">
        <v>3559</v>
      </c>
      <c r="T493" s="908" t="s">
        <v>10299</v>
      </c>
      <c r="U493" s="905" t="s">
        <v>578</v>
      </c>
      <c r="V493" s="905" t="s">
        <v>10406</v>
      </c>
      <c r="W493" s="1068" t="s">
        <v>1773</v>
      </c>
      <c r="X493" s="1064">
        <v>37733</v>
      </c>
      <c r="Y493" s="1066">
        <v>39280</v>
      </c>
      <c r="Z493" s="1046">
        <v>2008</v>
      </c>
      <c r="AA493" s="1064">
        <v>39301</v>
      </c>
      <c r="AB493" s="1065">
        <v>40908</v>
      </c>
      <c r="AC493" s="1066">
        <v>42551</v>
      </c>
      <c r="AD493" s="1054">
        <v>0</v>
      </c>
      <c r="AE493" s="749">
        <v>120</v>
      </c>
      <c r="AF493" s="744">
        <v>0</v>
      </c>
      <c r="AG493" s="690">
        <v>120</v>
      </c>
      <c r="AH493" s="747">
        <v>0</v>
      </c>
      <c r="AI493" s="744">
        <v>0</v>
      </c>
      <c r="AJ493" s="1099">
        <v>149.48283803000001</v>
      </c>
      <c r="AK493" s="1100">
        <v>149.36398473</v>
      </c>
      <c r="AL493" s="1086"/>
      <c r="AM493" s="760"/>
      <c r="AN493" s="760"/>
      <c r="AO493" s="760"/>
      <c r="AP493" s="760"/>
      <c r="AQ493" s="761">
        <v>2</v>
      </c>
      <c r="AR493" s="780" t="s">
        <v>43</v>
      </c>
      <c r="AS493" s="781">
        <f>AT493+AU493</f>
        <v>20.8</v>
      </c>
      <c r="AT493" s="781">
        <v>20.8</v>
      </c>
      <c r="AU493" s="782">
        <v>0</v>
      </c>
      <c r="AV493" s="807" t="s">
        <v>44</v>
      </c>
      <c r="AW493" s="686" t="s">
        <v>1870</v>
      </c>
      <c r="AX493" s="686" t="s">
        <v>2083</v>
      </c>
      <c r="AY493" s="819">
        <v>42388</v>
      </c>
      <c r="AZ493" s="721" t="s">
        <v>22</v>
      </c>
      <c r="BA493" s="721" t="s">
        <v>22</v>
      </c>
      <c r="BB493" s="625" t="s">
        <v>22</v>
      </c>
      <c r="BC493" s="626" t="s">
        <v>22</v>
      </c>
      <c r="BD493" s="633" t="s">
        <v>22</v>
      </c>
      <c r="BE493" s="834" t="s">
        <v>22</v>
      </c>
      <c r="BF493" s="835" t="s">
        <v>22</v>
      </c>
      <c r="BG493" s="836" t="s">
        <v>26</v>
      </c>
      <c r="BH493" s="905" t="s">
        <v>13077</v>
      </c>
      <c r="BI493" s="903" t="s">
        <v>9680</v>
      </c>
      <c r="BJ493" s="905" t="s">
        <v>4485</v>
      </c>
      <c r="BK493" s="903" t="s">
        <v>10472</v>
      </c>
      <c r="BL493" s="905" t="s">
        <v>1371</v>
      </c>
      <c r="BM493" s="903" t="s">
        <v>13870</v>
      </c>
      <c r="BN493" s="905" t="s">
        <v>4518</v>
      </c>
      <c r="BO493" s="903" t="s">
        <v>10475</v>
      </c>
      <c r="BP493" s="905" t="s">
        <v>13072</v>
      </c>
      <c r="BQ493" s="903" t="s">
        <v>4508</v>
      </c>
      <c r="BR493" s="909">
        <v>58</v>
      </c>
      <c r="BS493" s="903" t="s">
        <v>4558</v>
      </c>
      <c r="BT493" s="909">
        <v>51</v>
      </c>
      <c r="BU493" s="903" t="s">
        <v>4520</v>
      </c>
      <c r="BV493" s="909">
        <v>87</v>
      </c>
      <c r="BW493" s="903" t="s">
        <v>4535</v>
      </c>
      <c r="BX493" s="905" t="s">
        <v>0</v>
      </c>
      <c r="BY493" s="903" t="s">
        <v>4492</v>
      </c>
      <c r="BZ493" s="905" t="s">
        <v>0</v>
      </c>
      <c r="CA493" s="903" t="s">
        <v>4492</v>
      </c>
      <c r="CB493" s="340">
        <v>50</v>
      </c>
      <c r="CC493" s="249">
        <f>IF(ISBLANK(AL493),0,1)</f>
        <v>0</v>
      </c>
      <c r="CD493" s="414">
        <f>IF(ISBLANK(AM493),0,1)</f>
        <v>0</v>
      </c>
      <c r="CE493" s="414">
        <f>IF(ISBLANK(AN493),0,1)</f>
        <v>0</v>
      </c>
      <c r="CF493" s="414">
        <f>IF(ISBLANK(AO493),0,1)</f>
        <v>0</v>
      </c>
      <c r="CG493" s="414">
        <f>IF(ISBLANK(AP493),0,1)</f>
        <v>0</v>
      </c>
      <c r="CH493" s="436">
        <f>IF(ISBLANK(AQ493),0,1)</f>
        <v>1</v>
      </c>
      <c r="CI493" s="435">
        <f>IF($W493="Dropped","-",DAYS360(X493,Y493,TRUE)/360)</f>
        <v>4.2361111111111107</v>
      </c>
      <c r="CJ493" s="416">
        <f>IF(OR($W493="Pipeline",$W493="Dropped"),"-",IF(OR($AA493="-",$AA493="n/a"),"-",DAYS360(Y493,AA493,TRUE)/360))</f>
        <v>5.5555555555555552E-2</v>
      </c>
      <c r="CK493" s="416">
        <f>IF(OR($W493="Pipeline",$W493="Dropped"),"-",IF($AC493="-","-",IF(OR($AA493="-",$AA493="n/a"),DAYS360(Y493,AC493,TRUE)/360,DAYS360(AA493,AC493,TRUE)/360)))</f>
        <v>8.8972222222222221</v>
      </c>
      <c r="CL493" s="416">
        <f>IF(OR($W493="Pipeline",$W493="Dropped"),"-",IF($AC493="-","-",DAYS360(X493,AC493,TRUE)/360))</f>
        <v>13.188888888888888</v>
      </c>
      <c r="CM493" s="437">
        <f>IF(OR($W493="Pipeline",$W493="Dropped"),"-",IF($AC493="-","-",DAYS360(AB493,AC493,TRUE)/360))</f>
        <v>4.5</v>
      </c>
      <c r="CN493" s="344">
        <f>IF(W493="Closed",IF(AC493="-","-",YEAR(AC493)),"-")</f>
        <v>2016</v>
      </c>
      <c r="CO493" s="344" t="str">
        <f>IF(W493="Closed",IF(OR(BE493="S",BE493="MS",BE493="HS"),"S",IF(OR(BE493="U",BE493="MU",BE493="HU"),"U",IF(OR(BE493="NA",BE493="NR",BE493="NV",BE493="?",BE493="#"),"NR","-"))),"-")</f>
        <v>S</v>
      </c>
      <c r="CP493" s="249">
        <v>0</v>
      </c>
      <c r="CQ493" s="414">
        <v>0</v>
      </c>
      <c r="CR493" s="414">
        <v>0</v>
      </c>
      <c r="CS493" s="414">
        <v>0</v>
      </c>
      <c r="CT493" s="414">
        <v>0</v>
      </c>
      <c r="CU493" s="436">
        <v>2</v>
      </c>
      <c r="CV493" s="432" t="str">
        <f>IF(OR(DC493="-",DC493="",DC493="n/a"),"-",HYPERLINK(DC493,"PAD"))</f>
        <v>-</v>
      </c>
      <c r="CW493" s="417" t="str">
        <f>IF(OR(DD493="-",DD493="",DD493="n/a"),"-",HYPERLINK(DD493,"ICR"))</f>
        <v>ICR</v>
      </c>
      <c r="CX493" s="438" t="str">
        <f>IF(OR(DE493="-",DE493="",DE493="n/a"),"-",HYPERLINK(DE493,"IEG"))</f>
        <v>IEG</v>
      </c>
      <c r="CY493" s="687" t="str">
        <f>IF(OR(DF493="-",DF493="",DF493="n/a"),"-",HYPERLINK(DF493,"PPAR"))</f>
        <v>-</v>
      </c>
      <c r="CZ493" s="665" t="str">
        <f>IF(OR(DG493="-",DG493="",DG493="n/a"),"-",HYPERLINK(DG493,"PCR"))</f>
        <v>-</v>
      </c>
      <c r="DA493" s="665" t="str">
        <f>IF(OR(DH493="-",DH493="",DH493="n/a"),"-",HYPERLINK(DH493,"PP"))</f>
        <v>PP</v>
      </c>
      <c r="DB493" s="688" t="str">
        <f>IF(OR(DI493="-",DI493="",DI493="n/a"),"-",HYPERLINK(DI493,"TA"))</f>
        <v>TA</v>
      </c>
      <c r="DC493" s="897" t="s">
        <v>33</v>
      </c>
      <c r="DD493" s="897" t="s">
        <v>11942</v>
      </c>
      <c r="DE493" s="897" t="s">
        <v>13952</v>
      </c>
      <c r="DF493" s="897" t="s">
        <v>33</v>
      </c>
      <c r="DG493" s="897" t="s">
        <v>33</v>
      </c>
      <c r="DH493" s="897" t="s">
        <v>13953</v>
      </c>
      <c r="DI493" s="897" t="s">
        <v>11943</v>
      </c>
      <c r="DJ493" s="734"/>
      <c r="DK493" s="358"/>
      <c r="DL493" s="358"/>
      <c r="DM493" s="440"/>
      <c r="DN493" s="440"/>
      <c r="DO493" s="440"/>
      <c r="DP493" s="440"/>
      <c r="DQ493" s="440"/>
      <c r="DR493" s="440"/>
      <c r="DS493" s="440"/>
      <c r="DT493" s="440"/>
      <c r="DU493" s="440"/>
      <c r="DV493" s="440"/>
      <c r="DW493" s="440"/>
      <c r="DX493" s="440"/>
      <c r="DY493" s="440"/>
      <c r="DZ493" s="440"/>
      <c r="EA493" s="440"/>
      <c r="EB493" s="440"/>
      <c r="EC493" s="440"/>
      <c r="ED493" s="440"/>
      <c r="EE493" s="440"/>
      <c r="EF493" s="440"/>
      <c r="EG493" s="440"/>
      <c r="EH493" s="440"/>
      <c r="EI493" s="440"/>
      <c r="EJ493" s="440"/>
      <c r="EK493" s="440"/>
      <c r="EL493" s="440"/>
      <c r="EM493" s="440"/>
    </row>
    <row r="494" spans="1:143" s="33" customFormat="1" ht="14.1" customHeight="1" x14ac:dyDescent="0.25">
      <c r="A494" s="703">
        <f>ROW()-1</f>
        <v>493</v>
      </c>
      <c r="B494" s="713" t="s">
        <v>7914</v>
      </c>
      <c r="C494" s="716" t="str">
        <f>HYPERLINK(E494,"OP")</f>
        <v>OP</v>
      </c>
      <c r="D494" s="716" t="str">
        <f>HYPERLINK(F494,"Prj")</f>
        <v>Prj</v>
      </c>
      <c r="E494" s="631" t="s">
        <v>8643</v>
      </c>
      <c r="F494" s="413" t="s">
        <v>8644</v>
      </c>
      <c r="G494" s="414" t="s">
        <v>33</v>
      </c>
      <c r="H494" s="414" t="s">
        <v>33</v>
      </c>
      <c r="I494" s="694" t="s">
        <v>33</v>
      </c>
      <c r="J494" s="700" t="s">
        <v>7915</v>
      </c>
      <c r="K494" s="730" t="s">
        <v>33</v>
      </c>
      <c r="L494" s="739" t="s">
        <v>153</v>
      </c>
      <c r="M494" s="700" t="s">
        <v>609</v>
      </c>
      <c r="N494" s="739" t="s">
        <v>18</v>
      </c>
      <c r="O494" s="739" t="s">
        <v>54</v>
      </c>
      <c r="P494" s="1080" t="s">
        <v>36</v>
      </c>
      <c r="Q494" s="1074" t="s">
        <v>33</v>
      </c>
      <c r="R494" s="698" t="s">
        <v>33</v>
      </c>
      <c r="S494" s="1041" t="s">
        <v>33</v>
      </c>
      <c r="T494" s="908" t="s">
        <v>7916</v>
      </c>
      <c r="U494" s="905" t="s">
        <v>13823</v>
      </c>
      <c r="V494" s="905" t="s">
        <v>1415</v>
      </c>
      <c r="W494" s="1068" t="s">
        <v>1773</v>
      </c>
      <c r="X494" s="1064">
        <v>37740</v>
      </c>
      <c r="Y494" s="1066">
        <v>37875</v>
      </c>
      <c r="Z494" s="1046">
        <v>2004</v>
      </c>
      <c r="AA494" s="1064">
        <v>37991</v>
      </c>
      <c r="AB494" s="1065">
        <v>39263</v>
      </c>
      <c r="AC494" s="1066">
        <v>39978</v>
      </c>
      <c r="AD494" s="1053">
        <v>12.38</v>
      </c>
      <c r="AE494" s="750">
        <v>0</v>
      </c>
      <c r="AF494" s="744">
        <v>0</v>
      </c>
      <c r="AG494" s="690">
        <v>12.38</v>
      </c>
      <c r="AH494" s="747">
        <v>3.4116</v>
      </c>
      <c r="AI494" s="744">
        <v>0</v>
      </c>
      <c r="AJ494" s="1107">
        <v>12.16355701</v>
      </c>
      <c r="AK494" s="1108">
        <v>13.244741899999999</v>
      </c>
      <c r="AL494" s="1085"/>
      <c r="AM494" s="632"/>
      <c r="AN494" s="632">
        <v>3</v>
      </c>
      <c r="AO494" s="632"/>
      <c r="AP494" s="632"/>
      <c r="AQ494" s="757"/>
      <c r="AR494" s="790" t="s">
        <v>9109</v>
      </c>
      <c r="AS494" s="784">
        <f>AT494+AU494</f>
        <v>2.5</v>
      </c>
      <c r="AT494" s="784">
        <v>1.1000000000000001</v>
      </c>
      <c r="AU494" s="785">
        <v>1.4</v>
      </c>
      <c r="AV494" s="734" t="s">
        <v>4257</v>
      </c>
      <c r="AW494" s="700" t="s">
        <v>7917</v>
      </c>
      <c r="AX494" s="700" t="s">
        <v>3547</v>
      </c>
      <c r="AY494" s="829">
        <v>39948</v>
      </c>
      <c r="AZ494" s="739" t="s">
        <v>26</v>
      </c>
      <c r="BA494" s="739" t="s">
        <v>26</v>
      </c>
      <c r="BB494" s="847" t="s">
        <v>26</v>
      </c>
      <c r="BC494" s="848" t="s">
        <v>26</v>
      </c>
      <c r="BD494" s="849" t="s">
        <v>26</v>
      </c>
      <c r="BE494" s="853" t="s">
        <v>22</v>
      </c>
      <c r="BF494" s="854" t="s">
        <v>22</v>
      </c>
      <c r="BG494" s="855" t="s">
        <v>22</v>
      </c>
      <c r="BH494" s="905" t="s">
        <v>4485</v>
      </c>
      <c r="BI494" s="903" t="s">
        <v>10472</v>
      </c>
      <c r="BJ494" s="905" t="s">
        <v>13072</v>
      </c>
      <c r="BK494" s="903" t="s">
        <v>4508</v>
      </c>
      <c r="BL494" s="905" t="s">
        <v>13075</v>
      </c>
      <c r="BM494" s="903" t="s">
        <v>13771</v>
      </c>
      <c r="BN494" s="905" t="s">
        <v>0</v>
      </c>
      <c r="BO494" s="903" t="s">
        <v>0</v>
      </c>
      <c r="BP494" s="905" t="s">
        <v>0</v>
      </c>
      <c r="BQ494" s="903" t="s">
        <v>0</v>
      </c>
      <c r="BR494" s="909">
        <v>67</v>
      </c>
      <c r="BS494" s="903" t="s">
        <v>4577</v>
      </c>
      <c r="BT494" s="909">
        <v>33</v>
      </c>
      <c r="BU494" s="903" t="s">
        <v>4498</v>
      </c>
      <c r="BV494" s="909">
        <v>25</v>
      </c>
      <c r="BW494" s="903" t="s">
        <v>4489</v>
      </c>
      <c r="BX494" s="905" t="s">
        <v>0</v>
      </c>
      <c r="BY494" s="903" t="s">
        <v>4492</v>
      </c>
      <c r="BZ494" s="905" t="s">
        <v>0</v>
      </c>
      <c r="CA494" s="903" t="s">
        <v>4492</v>
      </c>
      <c r="CB494" s="340">
        <v>50</v>
      </c>
      <c r="CC494" s="249">
        <f>IF(ISBLANK(AL494),0,1)</f>
        <v>0</v>
      </c>
      <c r="CD494" s="414">
        <f>IF(ISBLANK(AM494),0,1)</f>
        <v>0</v>
      </c>
      <c r="CE494" s="414">
        <f>IF(ISBLANK(AN494),0,1)</f>
        <v>1</v>
      </c>
      <c r="CF494" s="414">
        <f>IF(ISBLANK(AO494),0,1)</f>
        <v>0</v>
      </c>
      <c r="CG494" s="414">
        <f>IF(ISBLANK(AP494),0,1)</f>
        <v>0</v>
      </c>
      <c r="CH494" s="436">
        <f>IF(ISBLANK(AQ494),0,1)</f>
        <v>0</v>
      </c>
      <c r="CI494" s="435">
        <f>IF($W494="Dropped","-",DAYS360(X494,Y494,TRUE)/360)</f>
        <v>0.36666666666666664</v>
      </c>
      <c r="CJ494" s="416">
        <f>IF(OR($W494="Pipeline",$W494="Dropped"),"-",IF(OR($AA494="-",$AA494="n/a"),"-",DAYS360(Y494,AA494,TRUE)/360))</f>
        <v>0.31666666666666665</v>
      </c>
      <c r="CK494" s="416">
        <f>IF(OR($W494="Pipeline",$W494="Dropped"),"-",IF($AC494="-","-",IF(OR($AA494="-",$AA494="n/a"),DAYS360(Y494,AC494,TRUE)/360,DAYS360(AA494,AC494,TRUE)/360)))</f>
        <v>5.4416666666666664</v>
      </c>
      <c r="CL494" s="416">
        <f>IF(OR($W494="Pipeline",$W494="Dropped"),"-",IF($AC494="-","-",DAYS360(X494,AC494,TRUE)/360))</f>
        <v>6.125</v>
      </c>
      <c r="CM494" s="437">
        <f>IF(OR($W494="Pipeline",$W494="Dropped"),"-",IF($AC494="-","-",DAYS360(AB494,AC494,TRUE)/360))</f>
        <v>1.9555555555555555</v>
      </c>
      <c r="CN494" s="344">
        <f>IF(W494="Closed",IF(AC494="-","-",YEAR(AC494)),"-")</f>
        <v>2009</v>
      </c>
      <c r="CO494" s="344" t="str">
        <f>IF(W494="Closed",IF(OR(BE494="S",BE494="MS",BE494="HS"),"S",IF(OR(BE494="U",BE494="MU",BE494="HU"),"U",IF(OR(BE494="NA",BE494="NR",BE494="NV",BE494="?",BE494="#"),"NR","-"))),"-")</f>
        <v>S</v>
      </c>
      <c r="CP494" s="249">
        <v>0</v>
      </c>
      <c r="CQ494" s="414">
        <v>1</v>
      </c>
      <c r="CR494" s="414">
        <v>3</v>
      </c>
      <c r="CS494" s="414">
        <v>1</v>
      </c>
      <c r="CT494" s="414">
        <v>0</v>
      </c>
      <c r="CU494" s="436">
        <v>0</v>
      </c>
      <c r="CV494" s="432" t="str">
        <f>IF(OR(DC494="-",DC494="",DC494="n/a"),"-",HYPERLINK(DC494,"PAD"))</f>
        <v>PAD</v>
      </c>
      <c r="CW494" s="417" t="str">
        <f>IF(OR(DD494="-",DD494="",DD494="n/a"),"-",HYPERLINK(DD494,"ICR"))</f>
        <v>-</v>
      </c>
      <c r="CX494" s="438" t="str">
        <f>IF(OR(DE494="-",DE494="",DE494="n/a"),"-",HYPERLINK(DE494,"IEG"))</f>
        <v>IEG</v>
      </c>
      <c r="CY494" s="687" t="str">
        <f>IF(OR(DF494="-",DF494="",DF494="n/a"),"-",HYPERLINK(DF494,"PPAR"))</f>
        <v>-</v>
      </c>
      <c r="CZ494" s="665" t="str">
        <f>IF(OR(DG494="-",DG494="",DG494="n/a"),"-",HYPERLINK(DG494,"PCR"))</f>
        <v>-</v>
      </c>
      <c r="DA494" s="665" t="str">
        <f>IF(OR(DH494="-",DH494="",DH494="n/a"),"-",HYPERLINK(DH494,"PP"))</f>
        <v>-</v>
      </c>
      <c r="DB494" s="688" t="str">
        <f>IF(OR(DI494="-",DI494="",DI494="n/a"),"-",HYPERLINK(DI494,"TA"))</f>
        <v>-</v>
      </c>
      <c r="DC494" s="897" t="s">
        <v>11944</v>
      </c>
      <c r="DD494" s="897" t="s">
        <v>33</v>
      </c>
      <c r="DE494" s="897" t="s">
        <v>11945</v>
      </c>
      <c r="DF494" s="897" t="s">
        <v>33</v>
      </c>
      <c r="DG494" s="897" t="s">
        <v>33</v>
      </c>
      <c r="DH494" s="897" t="s">
        <v>33</v>
      </c>
      <c r="DI494" s="897" t="s">
        <v>33</v>
      </c>
      <c r="DJ494" s="734"/>
      <c r="DK494" s="358"/>
      <c r="DL494" s="358"/>
      <c r="DM494" s="440"/>
      <c r="DN494" s="440"/>
      <c r="DO494" s="440"/>
      <c r="DP494" s="440"/>
      <c r="DQ494" s="440"/>
      <c r="DR494" s="440"/>
      <c r="DS494" s="440"/>
      <c r="DT494" s="440"/>
      <c r="DU494" s="440"/>
      <c r="DV494" s="440"/>
      <c r="DW494" s="440"/>
      <c r="DX494" s="440"/>
      <c r="DY494" s="440"/>
      <c r="DZ494" s="440"/>
      <c r="EA494" s="440"/>
      <c r="EB494" s="440"/>
      <c r="EC494" s="440"/>
      <c r="ED494" s="440"/>
      <c r="EE494" s="440"/>
      <c r="EF494" s="440"/>
      <c r="EG494" s="440"/>
      <c r="EH494" s="440"/>
      <c r="EI494" s="440"/>
      <c r="EJ494" s="440"/>
      <c r="EK494" s="440"/>
      <c r="EL494" s="440"/>
      <c r="EM494" s="440"/>
    </row>
    <row r="495" spans="1:143" s="33" customFormat="1" ht="14.1" customHeight="1" x14ac:dyDescent="0.25">
      <c r="A495" s="702">
        <f>ROW()-1</f>
        <v>494</v>
      </c>
      <c r="B495" s="710" t="s">
        <v>317</v>
      </c>
      <c r="C495" s="711" t="str">
        <f>HYPERLINK(E495,"OP")</f>
        <v>OP</v>
      </c>
      <c r="D495" s="711" t="str">
        <f>HYPERLINK(F495,"Prj")</f>
        <v>Prj</v>
      </c>
      <c r="E495" s="704" t="s">
        <v>6446</v>
      </c>
      <c r="F495" s="415" t="s">
        <v>6447</v>
      </c>
      <c r="G495" s="414" t="s">
        <v>33</v>
      </c>
      <c r="H495" s="414" t="s">
        <v>33</v>
      </c>
      <c r="I495" s="694" t="s">
        <v>33</v>
      </c>
      <c r="J495" s="686" t="s">
        <v>318</v>
      </c>
      <c r="K495" s="199" t="s">
        <v>33</v>
      </c>
      <c r="L495" s="693" t="s">
        <v>16</v>
      </c>
      <c r="M495" s="696" t="s">
        <v>276</v>
      </c>
      <c r="N495" s="693" t="s">
        <v>18</v>
      </c>
      <c r="O495" s="693" t="s">
        <v>30</v>
      </c>
      <c r="P495" s="1080" t="s">
        <v>1419</v>
      </c>
      <c r="Q495" s="1074" t="s">
        <v>33</v>
      </c>
      <c r="R495" s="698" t="s">
        <v>33</v>
      </c>
      <c r="S495" s="907" t="s">
        <v>3162</v>
      </c>
      <c r="T495" s="908" t="s">
        <v>3170</v>
      </c>
      <c r="U495" s="905" t="s">
        <v>581</v>
      </c>
      <c r="V495" s="905" t="s">
        <v>9988</v>
      </c>
      <c r="W495" s="1068" t="s">
        <v>1773</v>
      </c>
      <c r="X495" s="1064">
        <v>37908</v>
      </c>
      <c r="Y495" s="1066">
        <v>38904</v>
      </c>
      <c r="Z495" s="1046">
        <v>2007</v>
      </c>
      <c r="AA495" s="1064">
        <v>39098</v>
      </c>
      <c r="AB495" s="1065">
        <v>40178</v>
      </c>
      <c r="AC495" s="1066">
        <v>41727</v>
      </c>
      <c r="AD495" s="1050">
        <v>0</v>
      </c>
      <c r="AE495" s="749">
        <v>13</v>
      </c>
      <c r="AF495" s="744">
        <v>0</v>
      </c>
      <c r="AG495" s="690">
        <v>13</v>
      </c>
      <c r="AH495" s="747">
        <v>2</v>
      </c>
      <c r="AI495" s="744">
        <v>0</v>
      </c>
      <c r="AJ495" s="1099">
        <v>12.005822800000001</v>
      </c>
      <c r="AK495" s="1100">
        <v>12.41292303</v>
      </c>
      <c r="AL495" s="1085"/>
      <c r="AM495" s="632" t="s">
        <v>2416</v>
      </c>
      <c r="AN495" s="632"/>
      <c r="AO495" s="632"/>
      <c r="AP495" s="632"/>
      <c r="AQ495" s="757" t="s">
        <v>428</v>
      </c>
      <c r="AR495" s="779" t="s">
        <v>2684</v>
      </c>
      <c r="AS495" s="781">
        <f>AT495+AU495</f>
        <v>8.9</v>
      </c>
      <c r="AT495" s="649">
        <v>4.7</v>
      </c>
      <c r="AU495" s="650">
        <v>4.2</v>
      </c>
      <c r="AV495" s="807" t="s">
        <v>2931</v>
      </c>
      <c r="AW495" s="686" t="s">
        <v>1978</v>
      </c>
      <c r="AX495" s="686" t="s">
        <v>1978</v>
      </c>
      <c r="AY495" s="819">
        <v>41717</v>
      </c>
      <c r="AZ495" s="721" t="s">
        <v>26</v>
      </c>
      <c r="BA495" s="721" t="s">
        <v>26</v>
      </c>
      <c r="BB495" s="623" t="s">
        <v>26</v>
      </c>
      <c r="BC495" s="850" t="s">
        <v>22</v>
      </c>
      <c r="BD495" s="851" t="s">
        <v>22</v>
      </c>
      <c r="BE495" s="834" t="s">
        <v>22</v>
      </c>
      <c r="BF495" s="835" t="s">
        <v>45</v>
      </c>
      <c r="BG495" s="836" t="s">
        <v>22</v>
      </c>
      <c r="BH495" s="905" t="s">
        <v>4485</v>
      </c>
      <c r="BI495" s="903" t="s">
        <v>10472</v>
      </c>
      <c r="BJ495" s="905" t="s">
        <v>4525</v>
      </c>
      <c r="BK495" s="903" t="s">
        <v>10476</v>
      </c>
      <c r="BL495" s="905" t="s">
        <v>4487</v>
      </c>
      <c r="BM495" s="903" t="s">
        <v>4683</v>
      </c>
      <c r="BN495" s="905" t="s">
        <v>13077</v>
      </c>
      <c r="BO495" s="903" t="s">
        <v>9680</v>
      </c>
      <c r="BP495" s="905" t="s">
        <v>0</v>
      </c>
      <c r="BQ495" s="903" t="s">
        <v>0</v>
      </c>
      <c r="BR495" s="909">
        <v>25</v>
      </c>
      <c r="BS495" s="903" t="s">
        <v>4489</v>
      </c>
      <c r="BT495" s="909">
        <v>27</v>
      </c>
      <c r="BU495" s="903" t="s">
        <v>4490</v>
      </c>
      <c r="BV495" s="909">
        <v>26</v>
      </c>
      <c r="BW495" s="903" t="s">
        <v>4517</v>
      </c>
      <c r="BX495" s="909">
        <v>28</v>
      </c>
      <c r="BY495" s="903" t="s">
        <v>4500</v>
      </c>
      <c r="BZ495" s="909">
        <v>82</v>
      </c>
      <c r="CA495" s="903" t="s">
        <v>4613</v>
      </c>
      <c r="CB495" s="340">
        <v>50</v>
      </c>
      <c r="CC495" s="249">
        <f>IF(ISBLANK(AL495),0,1)</f>
        <v>0</v>
      </c>
      <c r="CD495" s="414">
        <f>IF(ISBLANK(AM495),0,1)</f>
        <v>1</v>
      </c>
      <c r="CE495" s="414">
        <f>IF(ISBLANK(AN495),0,1)</f>
        <v>0</v>
      </c>
      <c r="CF495" s="414">
        <f>IF(ISBLANK(AO495),0,1)</f>
        <v>0</v>
      </c>
      <c r="CG495" s="414">
        <f>IF(ISBLANK(AP495),0,1)</f>
        <v>0</v>
      </c>
      <c r="CH495" s="436">
        <f>IF(ISBLANK(AQ495),0,1)</f>
        <v>1</v>
      </c>
      <c r="CI495" s="435">
        <f>IF($W495="Dropped","-",DAYS360(X495,Y495,TRUE)/360)</f>
        <v>2.7277777777777779</v>
      </c>
      <c r="CJ495" s="416">
        <f>IF(OR($W495="Pipeline",$W495="Dropped"),"-",IF(OR($AA495="-",$AA495="n/a"),"-",DAYS360(Y495,AA495,TRUE)/360))</f>
        <v>0.52777777777777779</v>
      </c>
      <c r="CK495" s="416">
        <f>IF(OR($W495="Pipeline",$W495="Dropped"),"-",IF($AC495="-","-",IF(OR($AA495="-",$AA495="n/a"),DAYS360(Y495,AC495,TRUE)/360,DAYS360(AA495,AC495,TRUE)/360)))</f>
        <v>7.2027777777777775</v>
      </c>
      <c r="CL495" s="416">
        <f>IF(OR($W495="Pipeline",$W495="Dropped"),"-",IF($AC495="-","-",DAYS360(X495,AC495,TRUE)/360))</f>
        <v>10.458333333333334</v>
      </c>
      <c r="CM495" s="437">
        <f>IF(OR($W495="Pipeline",$W495="Dropped"),"-",IF($AC495="-","-",DAYS360(AB495,AC495,TRUE)/360))</f>
        <v>4.2472222222222218</v>
      </c>
      <c r="CN495" s="344">
        <f>IF(W495="Closed",IF(AC495="-","-",YEAR(AC495)),"-")</f>
        <v>2014</v>
      </c>
      <c r="CO495" s="344" t="str">
        <f>IF(W495="Closed",IF(OR(BE495="S",BE495="MS",BE495="HS"),"S",IF(OR(BE495="U",BE495="MU",BE495="HU"),"U",IF(OR(BE495="NA",BE495="NR",BE495="NV",BE495="?",BE495="#"),"NR","-"))),"-")</f>
        <v>S</v>
      </c>
      <c r="CP495" s="249">
        <v>4</v>
      </c>
      <c r="CQ495" s="414">
        <v>18</v>
      </c>
      <c r="CR495" s="414">
        <v>1</v>
      </c>
      <c r="CS495" s="414">
        <v>2</v>
      </c>
      <c r="CT495" s="414">
        <v>0</v>
      </c>
      <c r="CU495" s="436">
        <v>0</v>
      </c>
      <c r="CV495" s="432" t="str">
        <f>IF(OR(DC495="-",DC495="",DC495="n/a"),"-",HYPERLINK(DC495,"PAD"))</f>
        <v>PAD</v>
      </c>
      <c r="CW495" s="417" t="str">
        <f>IF(OR(DD495="-",DD495="",DD495="n/a"),"-",HYPERLINK(DD495,"ICR"))</f>
        <v>ICR</v>
      </c>
      <c r="CX495" s="438" t="str">
        <f>IF(OR(DE495="-",DE495="",DE495="n/a"),"-",HYPERLINK(DE495,"IEG"))</f>
        <v>IEG</v>
      </c>
      <c r="CY495" s="687" t="str">
        <f>IF(OR(DF495="-",DF495="",DF495="n/a"),"-",HYPERLINK(DF495,"PPAR"))</f>
        <v>-</v>
      </c>
      <c r="CZ495" s="665" t="str">
        <f>IF(OR(DG495="-",DG495="",DG495="n/a"),"-",HYPERLINK(DG495,"PCR"))</f>
        <v>-</v>
      </c>
      <c r="DA495" s="665" t="str">
        <f>IF(OR(DH495="-",DH495="",DH495="n/a"),"-",HYPERLINK(DH495,"PP"))</f>
        <v>PP</v>
      </c>
      <c r="DB495" s="688" t="str">
        <f>IF(OR(DI495="-",DI495="",DI495="n/a"),"-",HYPERLINK(DI495,"TA"))</f>
        <v>-</v>
      </c>
      <c r="DC495" s="897" t="s">
        <v>11946</v>
      </c>
      <c r="DD495" s="897" t="s">
        <v>11947</v>
      </c>
      <c r="DE495" s="897" t="s">
        <v>11948</v>
      </c>
      <c r="DF495" s="897" t="s">
        <v>33</v>
      </c>
      <c r="DG495" s="897" t="s">
        <v>33</v>
      </c>
      <c r="DH495" s="897" t="s">
        <v>11949</v>
      </c>
      <c r="DI495" s="897" t="s">
        <v>33</v>
      </c>
      <c r="DJ495" s="734"/>
      <c r="DK495" s="358"/>
      <c r="DL495" s="358"/>
      <c r="DM495" s="440"/>
      <c r="DN495" s="440"/>
      <c r="DO495" s="440"/>
      <c r="DP495" s="440"/>
      <c r="DQ495" s="440"/>
      <c r="DR495" s="440"/>
      <c r="DS495" s="440"/>
      <c r="DT495" s="440"/>
      <c r="DU495" s="440"/>
      <c r="DV495" s="440"/>
      <c r="DW495" s="440"/>
      <c r="DX495" s="440"/>
      <c r="DY495" s="440"/>
      <c r="DZ495" s="440"/>
      <c r="EA495" s="440"/>
      <c r="EB495" s="440"/>
      <c r="EC495" s="440"/>
      <c r="ED495" s="440"/>
      <c r="EE495" s="440"/>
      <c r="EF495" s="440"/>
      <c r="EG495" s="440"/>
      <c r="EH495" s="440"/>
      <c r="EI495" s="440"/>
      <c r="EJ495" s="440"/>
      <c r="EK495" s="440"/>
      <c r="EL495" s="440"/>
      <c r="EM495" s="440"/>
    </row>
    <row r="496" spans="1:143" s="33" customFormat="1" ht="14.1" customHeight="1" x14ac:dyDescent="0.25">
      <c r="A496" s="702">
        <f>ROW()-1</f>
        <v>495</v>
      </c>
      <c r="B496" s="710" t="s">
        <v>1142</v>
      </c>
      <c r="C496" s="711" t="str">
        <f>HYPERLINK(E496,"OP")</f>
        <v>OP</v>
      </c>
      <c r="D496" s="711" t="str">
        <f>HYPERLINK(F496,"Prj")</f>
        <v>Prj</v>
      </c>
      <c r="E496" s="704" t="s">
        <v>6448</v>
      </c>
      <c r="F496" s="415" t="s">
        <v>6449</v>
      </c>
      <c r="G496" s="414" t="s">
        <v>33</v>
      </c>
      <c r="H496" s="414" t="s">
        <v>33</v>
      </c>
      <c r="I496" s="694" t="s">
        <v>33</v>
      </c>
      <c r="J496" s="686" t="s">
        <v>1143</v>
      </c>
      <c r="K496" s="199" t="s">
        <v>33</v>
      </c>
      <c r="L496" s="693" t="s">
        <v>193</v>
      </c>
      <c r="M496" s="696" t="s">
        <v>199</v>
      </c>
      <c r="N496" s="732" t="s">
        <v>18</v>
      </c>
      <c r="O496" s="732" t="s">
        <v>71</v>
      </c>
      <c r="P496" s="1080" t="s">
        <v>1763</v>
      </c>
      <c r="Q496" s="1074" t="s">
        <v>33</v>
      </c>
      <c r="R496" s="698" t="s">
        <v>33</v>
      </c>
      <c r="S496" s="907" t="s">
        <v>3574</v>
      </c>
      <c r="T496" s="908" t="s">
        <v>3973</v>
      </c>
      <c r="U496" s="905" t="s">
        <v>583</v>
      </c>
      <c r="V496" s="905" t="s">
        <v>10387</v>
      </c>
      <c r="W496" s="1068" t="s">
        <v>1773</v>
      </c>
      <c r="X496" s="1064">
        <v>39111</v>
      </c>
      <c r="Y496" s="1066">
        <v>39555</v>
      </c>
      <c r="Z496" s="1046">
        <v>2008</v>
      </c>
      <c r="AA496" s="1064">
        <v>39657</v>
      </c>
      <c r="AB496" s="1065">
        <v>41639</v>
      </c>
      <c r="AC496" s="1066">
        <v>42338</v>
      </c>
      <c r="AD496" s="638">
        <v>40</v>
      </c>
      <c r="AE496" s="639">
        <v>0</v>
      </c>
      <c r="AF496" s="744">
        <v>0</v>
      </c>
      <c r="AG496" s="690">
        <v>40</v>
      </c>
      <c r="AH496" s="747">
        <v>10</v>
      </c>
      <c r="AI496" s="744">
        <v>0</v>
      </c>
      <c r="AJ496" s="1099">
        <v>37.394949740000001</v>
      </c>
      <c r="AK496" s="1100">
        <v>37.394949740000001</v>
      </c>
      <c r="AL496" s="646"/>
      <c r="AM496" s="647"/>
      <c r="AN496" s="647">
        <v>2</v>
      </c>
      <c r="AO496" s="647"/>
      <c r="AP496" s="647"/>
      <c r="AQ496" s="648"/>
      <c r="AR496" s="779" t="s">
        <v>3215</v>
      </c>
      <c r="AS496" s="649">
        <f>AT496+AU496</f>
        <v>8.07</v>
      </c>
      <c r="AT496" s="649">
        <f>5.25+2.19</f>
        <v>7.4399999999999995</v>
      </c>
      <c r="AU496" s="650">
        <v>0.63</v>
      </c>
      <c r="AV496" s="686" t="s">
        <v>3216</v>
      </c>
      <c r="AW496" s="686" t="s">
        <v>2008</v>
      </c>
      <c r="AX496" s="686" t="s">
        <v>2063</v>
      </c>
      <c r="AY496" s="819">
        <v>42338</v>
      </c>
      <c r="AZ496" s="721" t="s">
        <v>22</v>
      </c>
      <c r="BA496" s="721" t="s">
        <v>22</v>
      </c>
      <c r="BB496" s="625" t="s">
        <v>26</v>
      </c>
      <c r="BC496" s="626" t="s">
        <v>22</v>
      </c>
      <c r="BD496" s="633" t="s">
        <v>22</v>
      </c>
      <c r="BE496" s="834" t="s">
        <v>26</v>
      </c>
      <c r="BF496" s="835" t="s">
        <v>22</v>
      </c>
      <c r="BG496" s="836" t="s">
        <v>22</v>
      </c>
      <c r="BH496" s="905" t="s">
        <v>4525</v>
      </c>
      <c r="BI496" s="903" t="s">
        <v>10476</v>
      </c>
      <c r="BJ496" s="905" t="s">
        <v>4485</v>
      </c>
      <c r="BK496" s="903" t="s">
        <v>10472</v>
      </c>
      <c r="BL496" s="905" t="s">
        <v>4503</v>
      </c>
      <c r="BM496" s="903" t="s">
        <v>4703</v>
      </c>
      <c r="BN496" s="905" t="s">
        <v>4515</v>
      </c>
      <c r="BO496" s="903" t="s">
        <v>4704</v>
      </c>
      <c r="BP496" s="905" t="s">
        <v>4530</v>
      </c>
      <c r="BQ496" s="903" t="s">
        <v>10483</v>
      </c>
      <c r="BR496" s="909">
        <v>78</v>
      </c>
      <c r="BS496" s="903" t="s">
        <v>4511</v>
      </c>
      <c r="BT496" s="909">
        <v>65</v>
      </c>
      <c r="BU496" s="903" t="s">
        <v>4509</v>
      </c>
      <c r="BV496" s="905" t="s">
        <v>0</v>
      </c>
      <c r="BW496" s="903" t="s">
        <v>4492</v>
      </c>
      <c r="BX496" s="905" t="s">
        <v>0</v>
      </c>
      <c r="BY496" s="903" t="s">
        <v>4492</v>
      </c>
      <c r="BZ496" s="905" t="s">
        <v>0</v>
      </c>
      <c r="CA496" s="903" t="s">
        <v>4492</v>
      </c>
      <c r="CB496" s="340">
        <v>10</v>
      </c>
      <c r="CC496" s="249">
        <f>IF(ISBLANK(AL496),0,1)</f>
        <v>0</v>
      </c>
      <c r="CD496" s="414">
        <f>IF(ISBLANK(AM496),0,1)</f>
        <v>0</v>
      </c>
      <c r="CE496" s="414">
        <f>IF(ISBLANK(AN496),0,1)</f>
        <v>1</v>
      </c>
      <c r="CF496" s="414">
        <f>IF(ISBLANK(AO496),0,1)</f>
        <v>0</v>
      </c>
      <c r="CG496" s="414">
        <f>IF(ISBLANK(AP496),0,1)</f>
        <v>0</v>
      </c>
      <c r="CH496" s="436">
        <f>IF(ISBLANK(AQ496),0,1)</f>
        <v>0</v>
      </c>
      <c r="CI496" s="435">
        <f>IF($W496="Dropped","-",DAYS360(X496,Y496,TRUE)/360)</f>
        <v>1.2166666666666666</v>
      </c>
      <c r="CJ496" s="416">
        <f>IF(OR($W496="Pipeline",$W496="Dropped"),"-",IF(OR($AA496="-",$AA496="n/a"),"-",DAYS360(Y496,AA496,TRUE)/360))</f>
        <v>0.28055555555555556</v>
      </c>
      <c r="CK496" s="416">
        <f>IF(OR($W496="Pipeline",$W496="Dropped"),"-",IF($AC496="-","-",IF(OR($AA496="-",$AA496="n/a"),DAYS360(Y496,AC496,TRUE)/360,DAYS360(AA496,AC496,TRUE)/360)))</f>
        <v>7.3388888888888886</v>
      </c>
      <c r="CL496" s="416">
        <f>IF(OR($W496="Pipeline",$W496="Dropped"),"-",IF($AC496="-","-",DAYS360(X496,AC496,TRUE)/360))</f>
        <v>8.8361111111111104</v>
      </c>
      <c r="CM496" s="437">
        <f>IF(OR($W496="Pipeline",$W496="Dropped"),"-",IF($AC496="-","-",DAYS360(AB496,AC496,TRUE)/360))</f>
        <v>1.9166666666666667</v>
      </c>
      <c r="CN496" s="344">
        <f>IF(W496="Closed",IF(AC496="-","-",YEAR(AC496)),"-")</f>
        <v>2015</v>
      </c>
      <c r="CO496" s="344" t="str">
        <f>IF(W496="Closed",IF(OR(BE496="S",BE496="MS",BE496="HS"),"S",IF(OR(BE496="U",BE496="MU",BE496="HU"),"U",IF(OR(BE496="NA",BE496="NR",BE496="NV",BE496="?",BE496="#"),"NR","-"))),"-")</f>
        <v>S</v>
      </c>
      <c r="CP496" s="249">
        <v>1</v>
      </c>
      <c r="CQ496" s="414">
        <v>2</v>
      </c>
      <c r="CR496" s="414">
        <v>1</v>
      </c>
      <c r="CS496" s="414">
        <v>0</v>
      </c>
      <c r="CT496" s="414">
        <v>0</v>
      </c>
      <c r="CU496" s="436">
        <v>0</v>
      </c>
      <c r="CV496" s="432" t="str">
        <f>IF(OR(DC496="-",DC496="",DC496="n/a"),"-",HYPERLINK(DC496,"PAD"))</f>
        <v>PAD</v>
      </c>
      <c r="CW496" s="417" t="str">
        <f>IF(OR(DD496="-",DD496="",DD496="n/a"),"-",HYPERLINK(DD496,"ICR"))</f>
        <v>ICR</v>
      </c>
      <c r="CX496" s="438" t="str">
        <f>IF(OR(DE496="-",DE496="",DE496="n/a"),"-",HYPERLINK(DE496,"IEG"))</f>
        <v>IEG</v>
      </c>
      <c r="CY496" s="687" t="str">
        <f>IF(OR(DF496="-",DF496="",DF496="n/a"),"-",HYPERLINK(DF496,"PPAR"))</f>
        <v>-</v>
      </c>
      <c r="CZ496" s="665" t="str">
        <f>IF(OR(DG496="-",DG496="",DG496="n/a"),"-",HYPERLINK(DG496,"PCR"))</f>
        <v>-</v>
      </c>
      <c r="DA496" s="665" t="str">
        <f>IF(OR(DH496="-",DH496="",DH496="n/a"),"-",HYPERLINK(DH496,"PP"))</f>
        <v>PP</v>
      </c>
      <c r="DB496" s="688" t="str">
        <f>IF(OR(DI496="-",DI496="",DI496="n/a"),"-",HYPERLINK(DI496,"TA"))</f>
        <v>-</v>
      </c>
      <c r="DC496" s="897" t="s">
        <v>13954</v>
      </c>
      <c r="DD496" s="897" t="s">
        <v>11950</v>
      </c>
      <c r="DE496" s="897" t="s">
        <v>11951</v>
      </c>
      <c r="DF496" s="897" t="s">
        <v>33</v>
      </c>
      <c r="DG496" s="897" t="s">
        <v>33</v>
      </c>
      <c r="DH496" s="897" t="s">
        <v>13955</v>
      </c>
      <c r="DI496" s="897" t="s">
        <v>33</v>
      </c>
      <c r="DJ496" s="734"/>
      <c r="DK496" s="358"/>
      <c r="DL496" s="358"/>
      <c r="DM496" s="440"/>
      <c r="DN496" s="440"/>
      <c r="DO496" s="440"/>
      <c r="DP496" s="440"/>
      <c r="DQ496" s="440"/>
      <c r="DR496" s="440"/>
      <c r="DS496" s="440"/>
      <c r="DT496" s="440"/>
      <c r="DU496" s="440"/>
      <c r="DV496" s="440"/>
      <c r="DW496" s="440"/>
      <c r="DX496" s="440"/>
      <c r="DY496" s="440"/>
      <c r="DZ496" s="440"/>
      <c r="EA496" s="440"/>
      <c r="EB496" s="440"/>
      <c r="EC496" s="440"/>
      <c r="ED496" s="440"/>
      <c r="EE496" s="440"/>
      <c r="EF496" s="440"/>
      <c r="EG496" s="440"/>
      <c r="EH496" s="440"/>
      <c r="EI496" s="440"/>
      <c r="EJ496" s="440"/>
      <c r="EK496" s="440"/>
      <c r="EL496" s="440"/>
      <c r="EM496" s="440"/>
    </row>
    <row r="497" spans="1:143" s="33" customFormat="1" ht="14.1" customHeight="1" x14ac:dyDescent="0.25">
      <c r="A497" s="703">
        <f>ROW()-1</f>
        <v>496</v>
      </c>
      <c r="B497" s="710" t="s">
        <v>477</v>
      </c>
      <c r="C497" s="711" t="str">
        <f>HYPERLINK(E497,"OP")</f>
        <v>OP</v>
      </c>
      <c r="D497" s="711" t="str">
        <f>HYPERLINK(F497,"Prj")</f>
        <v>Prj</v>
      </c>
      <c r="E497" s="704" t="s">
        <v>6450</v>
      </c>
      <c r="F497" s="415" t="s">
        <v>6451</v>
      </c>
      <c r="G497" s="414" t="s">
        <v>33</v>
      </c>
      <c r="H497" s="414" t="s">
        <v>33</v>
      </c>
      <c r="I497" s="694" t="s">
        <v>33</v>
      </c>
      <c r="J497" s="686" t="s">
        <v>310</v>
      </c>
      <c r="K497" s="199" t="s">
        <v>33</v>
      </c>
      <c r="L497" s="693" t="s">
        <v>153</v>
      </c>
      <c r="M497" s="734" t="s">
        <v>180</v>
      </c>
      <c r="N497" s="693" t="s">
        <v>18</v>
      </c>
      <c r="O497" s="693" t="s">
        <v>54</v>
      </c>
      <c r="P497" s="1080" t="s">
        <v>1419</v>
      </c>
      <c r="Q497" s="1074" t="s">
        <v>33</v>
      </c>
      <c r="R497" s="698" t="s">
        <v>33</v>
      </c>
      <c r="S497" s="907" t="s">
        <v>3153</v>
      </c>
      <c r="T497" s="908" t="s">
        <v>3528</v>
      </c>
      <c r="U497" s="905" t="s">
        <v>13824</v>
      </c>
      <c r="V497" s="905" t="s">
        <v>612</v>
      </c>
      <c r="W497" s="1068" t="s">
        <v>1773</v>
      </c>
      <c r="X497" s="1064">
        <v>38050</v>
      </c>
      <c r="Y497" s="1066">
        <v>38519</v>
      </c>
      <c r="Z497" s="1046">
        <v>2005</v>
      </c>
      <c r="AA497" s="1064">
        <v>38720</v>
      </c>
      <c r="AB497" s="1065">
        <v>40359</v>
      </c>
      <c r="AC497" s="1066">
        <v>41639</v>
      </c>
      <c r="AD497" s="638">
        <v>0</v>
      </c>
      <c r="AE497" s="639">
        <v>8.548</v>
      </c>
      <c r="AF497" s="744">
        <v>0</v>
      </c>
      <c r="AG497" s="690">
        <v>8.548</v>
      </c>
      <c r="AH497" s="747">
        <v>1.1909110000000001</v>
      </c>
      <c r="AI497" s="744">
        <v>0</v>
      </c>
      <c r="AJ497" s="1099">
        <v>4.5065838600000001</v>
      </c>
      <c r="AK497" s="1100">
        <v>4.6823459400000003</v>
      </c>
      <c r="AL497" s="646"/>
      <c r="AM497" s="647" t="s">
        <v>2655</v>
      </c>
      <c r="AN497" s="647"/>
      <c r="AO497" s="647"/>
      <c r="AP497" s="647"/>
      <c r="AQ497" s="648"/>
      <c r="AR497" s="779" t="s">
        <v>2656</v>
      </c>
      <c r="AS497" s="795">
        <f>AT497+AU497</f>
        <v>13</v>
      </c>
      <c r="AT497" s="649">
        <v>11.6</v>
      </c>
      <c r="AU497" s="650">
        <v>1.4</v>
      </c>
      <c r="AV497" s="686" t="s">
        <v>2657</v>
      </c>
      <c r="AW497" s="686" t="s">
        <v>1853</v>
      </c>
      <c r="AX497" s="686" t="s">
        <v>1900</v>
      </c>
      <c r="AY497" s="820">
        <v>41638</v>
      </c>
      <c r="AZ497" s="721" t="s">
        <v>45</v>
      </c>
      <c r="BA497" s="721" t="s">
        <v>45</v>
      </c>
      <c r="BB497" s="625" t="s">
        <v>45</v>
      </c>
      <c r="BC497" s="626" t="s">
        <v>22</v>
      </c>
      <c r="BD497" s="633" t="s">
        <v>45</v>
      </c>
      <c r="BE497" s="834" t="s">
        <v>45</v>
      </c>
      <c r="BF497" s="835" t="s">
        <v>45</v>
      </c>
      <c r="BG497" s="836" t="s">
        <v>45</v>
      </c>
      <c r="BH497" s="905" t="s">
        <v>4485</v>
      </c>
      <c r="BI497" s="903" t="s">
        <v>10472</v>
      </c>
      <c r="BJ497" s="905" t="s">
        <v>4525</v>
      </c>
      <c r="BK497" s="903" t="s">
        <v>10476</v>
      </c>
      <c r="BL497" s="905" t="s">
        <v>0</v>
      </c>
      <c r="BM497" s="903" t="s">
        <v>0</v>
      </c>
      <c r="BN497" s="905" t="s">
        <v>0</v>
      </c>
      <c r="BO497" s="903" t="s">
        <v>0</v>
      </c>
      <c r="BP497" s="905" t="s">
        <v>0</v>
      </c>
      <c r="BQ497" s="903" t="s">
        <v>0</v>
      </c>
      <c r="BR497" s="909">
        <v>27</v>
      </c>
      <c r="BS497" s="903" t="s">
        <v>4490</v>
      </c>
      <c r="BT497" s="909">
        <v>30</v>
      </c>
      <c r="BU497" s="903" t="s">
        <v>4501</v>
      </c>
      <c r="BV497" s="905" t="s">
        <v>0</v>
      </c>
      <c r="BW497" s="903" t="s">
        <v>4492</v>
      </c>
      <c r="BX497" s="905" t="s">
        <v>0</v>
      </c>
      <c r="BY497" s="903" t="s">
        <v>4492</v>
      </c>
      <c r="BZ497" s="905" t="s">
        <v>0</v>
      </c>
      <c r="CA497" s="903" t="s">
        <v>4492</v>
      </c>
      <c r="CB497" s="340">
        <v>50</v>
      </c>
      <c r="CC497" s="249">
        <f>IF(ISBLANK(AL497),0,1)</f>
        <v>0</v>
      </c>
      <c r="CD497" s="414">
        <f>IF(ISBLANK(AM497),0,1)</f>
        <v>1</v>
      </c>
      <c r="CE497" s="414">
        <f>IF(ISBLANK(AN497),0,1)</f>
        <v>0</v>
      </c>
      <c r="CF497" s="414">
        <f>IF(ISBLANK(AO497),0,1)</f>
        <v>0</v>
      </c>
      <c r="CG497" s="414">
        <f>IF(ISBLANK(AP497),0,1)</f>
        <v>0</v>
      </c>
      <c r="CH497" s="436">
        <f>IF(ISBLANK(AQ497),0,1)</f>
        <v>0</v>
      </c>
      <c r="CI497" s="435">
        <f>IF($W497="Dropped","-",DAYS360(X497,Y497,TRUE)/360)</f>
        <v>1.2833333333333334</v>
      </c>
      <c r="CJ497" s="416">
        <f>IF(OR($W497="Pipeline",$W497="Dropped"),"-",IF(OR($AA497="-",$AA497="n/a"),"-",DAYS360(Y497,AA497,TRUE)/360))</f>
        <v>0.54722222222222228</v>
      </c>
      <c r="CK497" s="416">
        <f>IF(OR($W497="Pipeline",$W497="Dropped"),"-",IF($AC497="-","-",IF(OR($AA497="-",$AA497="n/a"),DAYS360(Y497,AC497,TRUE)/360,DAYS360(AA497,AC497,TRUE)/360)))</f>
        <v>7.9916666666666663</v>
      </c>
      <c r="CL497" s="416">
        <f>IF(OR($W497="Pipeline",$W497="Dropped"),"-",IF($AC497="-","-",DAYS360(X497,AC497,TRUE)/360))</f>
        <v>9.8222222222222229</v>
      </c>
      <c r="CM497" s="437">
        <f>IF(OR($W497="Pipeline",$W497="Dropped"),"-",IF($AC497="-","-",DAYS360(AB497,AC497,TRUE)/360))</f>
        <v>3.5</v>
      </c>
      <c r="CN497" s="344">
        <f>IF(W497="Closed",IF(AC497="-","-",YEAR(AC497)),"-")</f>
        <v>2013</v>
      </c>
      <c r="CO497" s="344" t="str">
        <f>IF(W497="Closed",IF(OR(BE497="S",BE497="MS",BE497="HS"),"S",IF(OR(BE497="U",BE497="MU",BE497="HU"),"U",IF(OR(BE497="NA",BE497="NR",BE497="NV",BE497="?",BE497="#"),"NR","-"))),"-")</f>
        <v>U</v>
      </c>
      <c r="CP497" s="249">
        <v>3</v>
      </c>
      <c r="CQ497" s="414">
        <v>18</v>
      </c>
      <c r="CR497" s="414">
        <v>2</v>
      </c>
      <c r="CS497" s="414">
        <v>1</v>
      </c>
      <c r="CT497" s="414">
        <v>0</v>
      </c>
      <c r="CU497" s="436">
        <v>0</v>
      </c>
      <c r="CV497" s="432" t="str">
        <f>IF(OR(DC497="-",DC497="",DC497="n/a"),"-",HYPERLINK(DC497,"PAD"))</f>
        <v>PAD</v>
      </c>
      <c r="CW497" s="417" t="str">
        <f>IF(OR(DD497="-",DD497="",DD497="n/a"),"-",HYPERLINK(DD497,"ICR"))</f>
        <v>ICR</v>
      </c>
      <c r="CX497" s="438" t="str">
        <f>IF(OR(DE497="-",DE497="",DE497="n/a"),"-",HYPERLINK(DE497,"IEG"))</f>
        <v>IEG</v>
      </c>
      <c r="CY497" s="687" t="str">
        <f>IF(OR(DF497="-",DF497="",DF497="n/a"),"-",HYPERLINK(DF497,"PPAR"))</f>
        <v>-</v>
      </c>
      <c r="CZ497" s="665" t="str">
        <f>IF(OR(DG497="-",DG497="",DG497="n/a"),"-",HYPERLINK(DG497,"PCR"))</f>
        <v>-</v>
      </c>
      <c r="DA497" s="665" t="str">
        <f>IF(OR(DH497="-",DH497="",DH497="n/a"),"-",HYPERLINK(DH497,"PP"))</f>
        <v>PP</v>
      </c>
      <c r="DB497" s="688" t="str">
        <f>IF(OR(DI497="-",DI497="",DI497="n/a"),"-",HYPERLINK(DI497,"TA"))</f>
        <v>-</v>
      </c>
      <c r="DC497" s="897" t="s">
        <v>11952</v>
      </c>
      <c r="DD497" s="897" t="s">
        <v>11953</v>
      </c>
      <c r="DE497" s="897" t="s">
        <v>11954</v>
      </c>
      <c r="DF497" s="897" t="s">
        <v>33</v>
      </c>
      <c r="DG497" s="897" t="s">
        <v>33</v>
      </c>
      <c r="DH497" s="897" t="s">
        <v>11955</v>
      </c>
      <c r="DI497" s="897" t="s">
        <v>33</v>
      </c>
      <c r="DJ497" s="815"/>
      <c r="DK497" s="358"/>
      <c r="DL497" s="358"/>
      <c r="DM497" s="440"/>
      <c r="DN497" s="440"/>
      <c r="DO497" s="440"/>
      <c r="DP497" s="440"/>
      <c r="DQ497" s="440"/>
      <c r="DR497" s="440"/>
      <c r="DS497" s="440"/>
      <c r="DT497" s="440"/>
      <c r="DU497" s="440"/>
      <c r="DV497" s="440"/>
      <c r="DW497" s="440"/>
      <c r="DX497" s="440"/>
      <c r="DY497" s="440"/>
      <c r="DZ497" s="440"/>
      <c r="EA497" s="440"/>
      <c r="EB497" s="440"/>
      <c r="EC497" s="440"/>
      <c r="ED497" s="440"/>
      <c r="EE497" s="440"/>
      <c r="EF497" s="440"/>
      <c r="EG497" s="440"/>
      <c r="EH497" s="440"/>
      <c r="EI497" s="440"/>
      <c r="EJ497" s="440"/>
      <c r="EK497" s="440"/>
      <c r="EL497" s="440"/>
      <c r="EM497" s="440"/>
    </row>
    <row r="498" spans="1:143" s="33" customFormat="1" ht="14.1" customHeight="1" x14ac:dyDescent="0.25">
      <c r="A498" s="702">
        <f>ROW()-1</f>
        <v>497</v>
      </c>
      <c r="B498" s="717" t="s">
        <v>1043</v>
      </c>
      <c r="C498" s="711" t="str">
        <f>HYPERLINK(E498,"OP")</f>
        <v>OP</v>
      </c>
      <c r="D498" s="711" t="str">
        <f>HYPERLINK(F498,"Prj")</f>
        <v>Prj</v>
      </c>
      <c r="E498" s="704" t="s">
        <v>6452</v>
      </c>
      <c r="F498" s="415" t="s">
        <v>6453</v>
      </c>
      <c r="G498" s="414" t="s">
        <v>33</v>
      </c>
      <c r="H498" s="414" t="s">
        <v>33</v>
      </c>
      <c r="I498" s="694" t="s">
        <v>33</v>
      </c>
      <c r="J498" s="686" t="s">
        <v>1044</v>
      </c>
      <c r="K498" s="199" t="s">
        <v>33</v>
      </c>
      <c r="L498" s="693" t="s">
        <v>231</v>
      </c>
      <c r="M498" s="696" t="s">
        <v>655</v>
      </c>
      <c r="N498" s="732" t="s">
        <v>18</v>
      </c>
      <c r="O498" s="732" t="s">
        <v>71</v>
      </c>
      <c r="P498" s="1080" t="s">
        <v>1763</v>
      </c>
      <c r="Q498" s="1074" t="s">
        <v>33</v>
      </c>
      <c r="R498" s="698" t="s">
        <v>33</v>
      </c>
      <c r="S498" s="907" t="s">
        <v>10285</v>
      </c>
      <c r="T498" s="908" t="s">
        <v>3697</v>
      </c>
      <c r="U498" s="905" t="s">
        <v>572</v>
      </c>
      <c r="V498" s="905" t="s">
        <v>10386</v>
      </c>
      <c r="W498" s="1068" t="s">
        <v>1773</v>
      </c>
      <c r="X498" s="1064">
        <v>37816</v>
      </c>
      <c r="Y498" s="1066">
        <v>38054</v>
      </c>
      <c r="Z498" s="1046">
        <v>2004</v>
      </c>
      <c r="AA498" s="1064">
        <v>38131</v>
      </c>
      <c r="AB498" s="1065">
        <v>39629</v>
      </c>
      <c r="AC498" s="1066">
        <v>40451</v>
      </c>
      <c r="AD498" s="638">
        <v>130.34</v>
      </c>
      <c r="AE498" s="639">
        <v>0</v>
      </c>
      <c r="AF498" s="744">
        <v>0</v>
      </c>
      <c r="AG498" s="690">
        <v>130.34</v>
      </c>
      <c r="AH498" s="747">
        <v>160.58000000000001</v>
      </c>
      <c r="AI498" s="744">
        <v>0</v>
      </c>
      <c r="AJ498" s="1099">
        <v>130.30000000000001</v>
      </c>
      <c r="AK498" s="1100">
        <v>128.87147160000001</v>
      </c>
      <c r="AL498" s="646">
        <v>33</v>
      </c>
      <c r="AM498" s="647"/>
      <c r="AN498" s="647">
        <v>2</v>
      </c>
      <c r="AO498" s="647"/>
      <c r="AP498" s="647"/>
      <c r="AQ498" s="648"/>
      <c r="AR498" s="779" t="s">
        <v>4017</v>
      </c>
      <c r="AS498" s="781">
        <f>AT498+AU498</f>
        <v>4.0999999999999996</v>
      </c>
      <c r="AT498" s="649">
        <v>1.3</v>
      </c>
      <c r="AU498" s="650">
        <v>2.8</v>
      </c>
      <c r="AV498" s="686" t="s">
        <v>4018</v>
      </c>
      <c r="AW498" s="686" t="s">
        <v>1936</v>
      </c>
      <c r="AX498" s="686" t="s">
        <v>2089</v>
      </c>
      <c r="AY498" s="819">
        <v>40444</v>
      </c>
      <c r="AZ498" s="721" t="s">
        <v>26</v>
      </c>
      <c r="BA498" s="721" t="s">
        <v>26</v>
      </c>
      <c r="BB498" s="625" t="s">
        <v>26</v>
      </c>
      <c r="BC498" s="626" t="s">
        <v>22</v>
      </c>
      <c r="BD498" s="633" t="s">
        <v>45</v>
      </c>
      <c r="BE498" s="834" t="s">
        <v>22</v>
      </c>
      <c r="BF498" s="835" t="s">
        <v>22</v>
      </c>
      <c r="BG498" s="836" t="s">
        <v>45</v>
      </c>
      <c r="BH498" s="905" t="s">
        <v>4515</v>
      </c>
      <c r="BI498" s="903" t="s">
        <v>4704</v>
      </c>
      <c r="BJ498" s="905" t="s">
        <v>4503</v>
      </c>
      <c r="BK498" s="903" t="s">
        <v>4703</v>
      </c>
      <c r="BL498" s="905" t="s">
        <v>4485</v>
      </c>
      <c r="BM498" s="903" t="s">
        <v>10472</v>
      </c>
      <c r="BN498" s="905" t="s">
        <v>4525</v>
      </c>
      <c r="BO498" s="903" t="s">
        <v>10476</v>
      </c>
      <c r="BP498" s="905" t="s">
        <v>0</v>
      </c>
      <c r="BQ498" s="903" t="s">
        <v>0</v>
      </c>
      <c r="BR498" s="909">
        <v>65</v>
      </c>
      <c r="BS498" s="903" t="s">
        <v>4509</v>
      </c>
      <c r="BT498" s="909">
        <v>66</v>
      </c>
      <c r="BU498" s="903" t="s">
        <v>4532</v>
      </c>
      <c r="BV498" s="905" t="s">
        <v>0</v>
      </c>
      <c r="BW498" s="903" t="s">
        <v>4492</v>
      </c>
      <c r="BX498" s="905" t="s">
        <v>0</v>
      </c>
      <c r="BY498" s="903" t="s">
        <v>4492</v>
      </c>
      <c r="BZ498" s="905" t="s">
        <v>0</v>
      </c>
      <c r="CA498" s="903" t="s">
        <v>4492</v>
      </c>
      <c r="CB498" s="340">
        <v>50</v>
      </c>
      <c r="CC498" s="249">
        <f>IF(ISBLANK(AL498),0,1)</f>
        <v>1</v>
      </c>
      <c r="CD498" s="414">
        <f>IF(ISBLANK(AM498),0,1)</f>
        <v>0</v>
      </c>
      <c r="CE498" s="414">
        <f>IF(ISBLANK(AN498),0,1)</f>
        <v>1</v>
      </c>
      <c r="CF498" s="414">
        <f>IF(ISBLANK(AO498),0,1)</f>
        <v>0</v>
      </c>
      <c r="CG498" s="414">
        <f>IF(ISBLANK(AP498),0,1)</f>
        <v>0</v>
      </c>
      <c r="CH498" s="436">
        <f>IF(ISBLANK(AQ498),0,1)</f>
        <v>0</v>
      </c>
      <c r="CI498" s="435">
        <f>IF($W498="Dropped","-",DAYS360(X498,Y498,TRUE)/360)</f>
        <v>0.65</v>
      </c>
      <c r="CJ498" s="416">
        <f>IF(OR($W498="Pipeline",$W498="Dropped"),"-",IF(OR($AA498="-",$AA498="n/a"),"-",DAYS360(Y498,AA498,TRUE)/360))</f>
        <v>0.21111111111111111</v>
      </c>
      <c r="CK498" s="416">
        <f>IF(OR($W498="Pipeline",$W498="Dropped"),"-",IF($AC498="-","-",IF(OR($AA498="-",$AA498="n/a"),DAYS360(Y498,AC498,TRUE)/360,DAYS360(AA498,AC498,TRUE)/360)))</f>
        <v>6.35</v>
      </c>
      <c r="CL498" s="416">
        <f>IF(OR($W498="Pipeline",$W498="Dropped"),"-",IF($AC498="-","-",DAYS360(X498,AC498,TRUE)/360))</f>
        <v>7.2111111111111112</v>
      </c>
      <c r="CM498" s="437">
        <f>IF(OR($W498="Pipeline",$W498="Dropped"),"-",IF($AC498="-","-",DAYS360(AB498,AC498,TRUE)/360))</f>
        <v>2.25</v>
      </c>
      <c r="CN498" s="344">
        <f>IF(W498="Closed",IF(AC498="-","-",YEAR(AC498)),"-")</f>
        <v>2010</v>
      </c>
      <c r="CO498" s="344" t="str">
        <f>IF(W498="Closed",IF(OR(BE498="S",BE498="MS",BE498="HS"),"S",IF(OR(BE498="U",BE498="MU",BE498="HU"),"U",IF(OR(BE498="NA",BE498="NR",BE498="NV",BE498="?",BE498="#"),"NR","-"))),"-")</f>
        <v>S</v>
      </c>
      <c r="CP498" s="249">
        <v>6</v>
      </c>
      <c r="CQ498" s="414">
        <v>1</v>
      </c>
      <c r="CR498" s="414">
        <v>1</v>
      </c>
      <c r="CS498" s="414">
        <v>0</v>
      </c>
      <c r="CT498" s="414">
        <v>1</v>
      </c>
      <c r="CU498" s="436">
        <v>0</v>
      </c>
      <c r="CV498" s="432" t="str">
        <f>IF(OR(DC498="-",DC498="",DC498="n/a"),"-",HYPERLINK(DC498,"PAD"))</f>
        <v>PAD</v>
      </c>
      <c r="CW498" s="417" t="str">
        <f>IF(OR(DD498="-",DD498="",DD498="n/a"),"-",HYPERLINK(DD498,"ICR"))</f>
        <v>ICR</v>
      </c>
      <c r="CX498" s="438" t="str">
        <f>IF(OR(DE498="-",DE498="",DE498="n/a"),"-",HYPERLINK(DE498,"IEG"))</f>
        <v>IEG</v>
      </c>
      <c r="CY498" s="687" t="str">
        <f>IF(OR(DF498="-",DF498="",DF498="n/a"),"-",HYPERLINK(DF498,"PPAR"))</f>
        <v>-</v>
      </c>
      <c r="CZ498" s="665" t="str">
        <f>IF(OR(DG498="-",DG498="",DG498="n/a"),"-",HYPERLINK(DG498,"PCR"))</f>
        <v>-</v>
      </c>
      <c r="DA498" s="665" t="str">
        <f>IF(OR(DH498="-",DH498="",DH498="n/a"),"-",HYPERLINK(DH498,"PP"))</f>
        <v>PP</v>
      </c>
      <c r="DB498" s="688" t="str">
        <f>IF(OR(DI498="-",DI498="",DI498="n/a"),"-",HYPERLINK(DI498,"TA"))</f>
        <v>-</v>
      </c>
      <c r="DC498" s="897" t="s">
        <v>13956</v>
      </c>
      <c r="DD498" s="897" t="s">
        <v>11956</v>
      </c>
      <c r="DE498" s="897" t="s">
        <v>11957</v>
      </c>
      <c r="DF498" s="897" t="s">
        <v>33</v>
      </c>
      <c r="DG498" s="897" t="s">
        <v>33</v>
      </c>
      <c r="DH498" s="897" t="s">
        <v>11958</v>
      </c>
      <c r="DI498" s="897" t="s">
        <v>33</v>
      </c>
      <c r="DJ498" s="734"/>
      <c r="DK498" s="358"/>
      <c r="DL498" s="358"/>
      <c r="DM498" s="440"/>
      <c r="DN498" s="440"/>
      <c r="DO498" s="440"/>
      <c r="DP498" s="440"/>
      <c r="DQ498" s="440"/>
      <c r="DR498" s="440"/>
      <c r="DS498" s="440"/>
      <c r="DT498" s="440"/>
      <c r="DU498" s="440"/>
      <c r="DV498" s="440"/>
      <c r="DW498" s="440"/>
      <c r="DX498" s="440"/>
      <c r="DY498" s="440"/>
      <c r="DZ498" s="440"/>
      <c r="EA498" s="440"/>
      <c r="EB498" s="440"/>
      <c r="EC498" s="440"/>
      <c r="ED498" s="440"/>
      <c r="EE498" s="440"/>
      <c r="EF498" s="440"/>
      <c r="EG498" s="440"/>
      <c r="EH498" s="440"/>
      <c r="EI498" s="440"/>
      <c r="EJ498" s="440"/>
      <c r="EK498" s="440"/>
      <c r="EL498" s="440"/>
      <c r="EM498" s="440"/>
    </row>
    <row r="499" spans="1:143" s="33" customFormat="1" ht="14.1" customHeight="1" x14ac:dyDescent="0.25">
      <c r="A499" s="702">
        <f>ROW()-1</f>
        <v>498</v>
      </c>
      <c r="B499" s="712" t="s">
        <v>5429</v>
      </c>
      <c r="C499" s="711" t="str">
        <f>HYPERLINK(E499,"OP")</f>
        <v>OP</v>
      </c>
      <c r="D499" s="711" t="str">
        <f>HYPERLINK(F499,"Prj")</f>
        <v>Prj</v>
      </c>
      <c r="E499" s="704" t="s">
        <v>7290</v>
      </c>
      <c r="F499" s="415" t="s">
        <v>5928</v>
      </c>
      <c r="G499" s="414" t="s">
        <v>5494</v>
      </c>
      <c r="H499" s="414" t="s">
        <v>33</v>
      </c>
      <c r="I499" s="694" t="s">
        <v>33</v>
      </c>
      <c r="J499" s="697" t="s">
        <v>5430</v>
      </c>
      <c r="K499" s="727" t="s">
        <v>33</v>
      </c>
      <c r="L499" s="736" t="s">
        <v>153</v>
      </c>
      <c r="M499" s="697" t="s">
        <v>594</v>
      </c>
      <c r="N499" s="736" t="s">
        <v>18</v>
      </c>
      <c r="O499" s="736" t="s">
        <v>30</v>
      </c>
      <c r="P499" s="1080" t="s">
        <v>1742</v>
      </c>
      <c r="Q499" s="1074" t="s">
        <v>33</v>
      </c>
      <c r="R499" s="698" t="s">
        <v>33</v>
      </c>
      <c r="S499" s="907" t="s">
        <v>3827</v>
      </c>
      <c r="T499" s="908" t="s">
        <v>13830</v>
      </c>
      <c r="U499" s="905" t="s">
        <v>13822</v>
      </c>
      <c r="V499" s="905" t="s">
        <v>10407</v>
      </c>
      <c r="W499" s="1068" t="s">
        <v>20</v>
      </c>
      <c r="X499" s="1064">
        <v>38727</v>
      </c>
      <c r="Y499" s="1066">
        <v>39534</v>
      </c>
      <c r="Z499" s="1046">
        <v>2008</v>
      </c>
      <c r="AA499" s="1064">
        <v>40252</v>
      </c>
      <c r="AB499" s="1065">
        <v>41090</v>
      </c>
      <c r="AC499" s="1066">
        <v>43100</v>
      </c>
      <c r="AD499" s="1049">
        <v>450</v>
      </c>
      <c r="AE499" s="746">
        <v>0</v>
      </c>
      <c r="AF499" s="744">
        <v>0</v>
      </c>
      <c r="AG499" s="690">
        <v>450</v>
      </c>
      <c r="AH499" s="747">
        <v>345</v>
      </c>
      <c r="AI499" s="744">
        <v>0</v>
      </c>
      <c r="AJ499" s="1101">
        <v>670</v>
      </c>
      <c r="AK499" s="1102">
        <v>397.69713666000001</v>
      </c>
      <c r="AL499" s="646">
        <v>32</v>
      </c>
      <c r="AM499" s="647">
        <v>15</v>
      </c>
      <c r="AN499" s="647"/>
      <c r="AO499" s="647"/>
      <c r="AP499" s="647"/>
      <c r="AQ499" s="648"/>
      <c r="AR499" s="779" t="s">
        <v>5783</v>
      </c>
      <c r="AS499" s="781">
        <f>AT499+AU499</f>
        <v>2</v>
      </c>
      <c r="AT499" s="649">
        <v>0</v>
      </c>
      <c r="AU499" s="650">
        <v>2</v>
      </c>
      <c r="AV499" s="686" t="s">
        <v>5784</v>
      </c>
      <c r="AW499" s="697" t="s">
        <v>5431</v>
      </c>
      <c r="AX499" s="697" t="s">
        <v>5432</v>
      </c>
      <c r="AY499" s="823">
        <v>42733</v>
      </c>
      <c r="AZ499" s="736" t="s">
        <v>45</v>
      </c>
      <c r="BA499" s="736" t="s">
        <v>45</v>
      </c>
      <c r="BB499" s="840" t="s">
        <v>33</v>
      </c>
      <c r="BC499" s="841" t="s">
        <v>33</v>
      </c>
      <c r="BD499" s="842" t="s">
        <v>33</v>
      </c>
      <c r="BE499" s="837" t="s">
        <v>33</v>
      </c>
      <c r="BF499" s="838" t="s">
        <v>33</v>
      </c>
      <c r="BG499" s="839" t="s">
        <v>33</v>
      </c>
      <c r="BH499" s="905" t="s">
        <v>4739</v>
      </c>
      <c r="BI499" s="903" t="s">
        <v>4740</v>
      </c>
      <c r="BJ499" s="905" t="s">
        <v>4655</v>
      </c>
      <c r="BK499" s="903" t="s">
        <v>10492</v>
      </c>
      <c r="BL499" s="905" t="s">
        <v>0</v>
      </c>
      <c r="BM499" s="903" t="s">
        <v>0</v>
      </c>
      <c r="BN499" s="905" t="s">
        <v>0</v>
      </c>
      <c r="BO499" s="903" t="s">
        <v>0</v>
      </c>
      <c r="BP499" s="905" t="s">
        <v>0</v>
      </c>
      <c r="BQ499" s="903" t="s">
        <v>0</v>
      </c>
      <c r="BR499" s="909">
        <v>39</v>
      </c>
      <c r="BS499" s="903" t="s">
        <v>4545</v>
      </c>
      <c r="BT499" s="909">
        <v>38</v>
      </c>
      <c r="BU499" s="903" t="s">
        <v>4631</v>
      </c>
      <c r="BV499" s="909">
        <v>49</v>
      </c>
      <c r="BW499" s="903" t="s">
        <v>4607</v>
      </c>
      <c r="BX499" s="905" t="s">
        <v>0</v>
      </c>
      <c r="BY499" s="903" t="s">
        <v>4492</v>
      </c>
      <c r="BZ499" s="905" t="s">
        <v>0</v>
      </c>
      <c r="CA499" s="903" t="s">
        <v>4492</v>
      </c>
      <c r="CB499" s="340">
        <v>100</v>
      </c>
      <c r="CC499" s="249">
        <f>IF(ISBLANK(AL499),0,1)</f>
        <v>1</v>
      </c>
      <c r="CD499" s="414">
        <f>IF(ISBLANK(AM499),0,1)</f>
        <v>1</v>
      </c>
      <c r="CE499" s="414">
        <f>IF(ISBLANK(AN499),0,1)</f>
        <v>0</v>
      </c>
      <c r="CF499" s="414">
        <f>IF(ISBLANK(AO499),0,1)</f>
        <v>0</v>
      </c>
      <c r="CG499" s="414">
        <f>IF(ISBLANK(AP499),0,1)</f>
        <v>0</v>
      </c>
      <c r="CH499" s="436">
        <f>IF(ISBLANK(AQ499),0,1)</f>
        <v>0</v>
      </c>
      <c r="CI499" s="435">
        <f>IF($W499="Dropped","-",DAYS360(X499,Y499,TRUE)/360)</f>
        <v>2.213888888888889</v>
      </c>
      <c r="CJ499" s="416">
        <f>IF(OR($W499="Pipeline",$W499="Dropped"),"-",IF(OR($AA499="-",$AA499="n/a"),"-",DAYS360(Y499,AA499,TRUE)/360))</f>
        <v>1.9666666666666666</v>
      </c>
      <c r="CK499" s="416">
        <f>IF(OR($W499="Pipeline",$W499="Dropped"),"-",IF($AC499="-","-",IF(OR($AA499="-",$AA499="n/a"),DAYS360(Y499,AC499,TRUE)/360,DAYS360(AA499,AC499,TRUE)/360)))</f>
        <v>7.791666666666667</v>
      </c>
      <c r="CL499" s="416">
        <f>IF(OR($W499="Pipeline",$W499="Dropped"),"-",IF($AC499="-","-",DAYS360(X499,AC499,TRUE)/360))</f>
        <v>11.972222222222221</v>
      </c>
      <c r="CM499" s="437">
        <f>IF(OR($W499="Pipeline",$W499="Dropped"),"-",IF($AC499="-","-",DAYS360(AB499,AC499,TRUE)/360))</f>
        <v>5.5</v>
      </c>
      <c r="CN499" s="344" t="str">
        <f>IF(W499="Closed",IF(AC499="-","-",YEAR(AC499)),"-")</f>
        <v>-</v>
      </c>
      <c r="CO499" s="344" t="str">
        <f>IF(W499="Closed",IF(OR(BE499="S",BE499="MS",BE499="HS"),"S",IF(OR(BE499="U",BE499="MU",BE499="HU"),"U",IF(OR(BE499="NA",BE499="NR",BE499="NV",BE499="?",BE499="#"),"NR","-"))),"-")</f>
        <v>-</v>
      </c>
      <c r="CP499" s="249">
        <v>0</v>
      </c>
      <c r="CQ499" s="414">
        <v>1</v>
      </c>
      <c r="CR499" s="414">
        <v>0</v>
      </c>
      <c r="CS499" s="414">
        <v>0</v>
      </c>
      <c r="CT499" s="414">
        <v>0</v>
      </c>
      <c r="CU499" s="436">
        <v>0</v>
      </c>
      <c r="CV499" s="432" t="str">
        <f>IF(OR(DC499="-",DC499="",DC499="n/a"),"-",HYPERLINK(DC499,"PAD"))</f>
        <v>PAD</v>
      </c>
      <c r="CW499" s="417" t="str">
        <f>IF(OR(DD499="-",DD499="",DD499="n/a"),"-",HYPERLINK(DD499,"ICR"))</f>
        <v>-</v>
      </c>
      <c r="CX499" s="438" t="str">
        <f>IF(OR(DE499="-",DE499="",DE499="n/a"),"-",HYPERLINK(DE499,"IEG"))</f>
        <v>-</v>
      </c>
      <c r="CY499" s="687" t="str">
        <f>IF(OR(DF499="-",DF499="",DF499="n/a"),"-",HYPERLINK(DF499,"PPAR"))</f>
        <v>-</v>
      </c>
      <c r="CZ499" s="665" t="str">
        <f>IF(OR(DG499="-",DG499="",DG499="n/a"),"-",HYPERLINK(DG499,"PCR"))</f>
        <v>-</v>
      </c>
      <c r="DA499" s="665" t="str">
        <f>IF(OR(DH499="-",DH499="",DH499="n/a"),"-",HYPERLINK(DH499,"PP"))</f>
        <v>PP</v>
      </c>
      <c r="DB499" s="688" t="str">
        <f>IF(OR(DI499="-",DI499="",DI499="n/a"),"-",HYPERLINK(DI499,"TA"))</f>
        <v>-</v>
      </c>
      <c r="DC499" s="897" t="s">
        <v>11959</v>
      </c>
      <c r="DD499" s="897" t="s">
        <v>33</v>
      </c>
      <c r="DE499" s="897" t="s">
        <v>33</v>
      </c>
      <c r="DF499" s="897" t="s">
        <v>33</v>
      </c>
      <c r="DG499" s="897" t="s">
        <v>33</v>
      </c>
      <c r="DH499" s="897" t="s">
        <v>13957</v>
      </c>
      <c r="DI499" s="897" t="s">
        <v>33</v>
      </c>
      <c r="DJ499" s="734"/>
      <c r="DK499" s="358"/>
      <c r="DL499" s="358"/>
      <c r="DM499" s="440"/>
      <c r="DN499" s="440"/>
      <c r="DO499" s="440"/>
      <c r="DP499" s="440"/>
      <c r="DQ499" s="440"/>
      <c r="DR499" s="440"/>
      <c r="DS499" s="440"/>
      <c r="DT499" s="440"/>
      <c r="DU499" s="440"/>
      <c r="DV499" s="440"/>
      <c r="DW499" s="440"/>
      <c r="DX499" s="440"/>
      <c r="DY499" s="440"/>
      <c r="DZ499" s="440"/>
      <c r="EA499" s="440"/>
      <c r="EB499" s="440"/>
      <c r="EC499" s="440"/>
      <c r="ED499" s="440"/>
      <c r="EE499" s="440"/>
      <c r="EF499" s="440"/>
      <c r="EG499" s="440"/>
      <c r="EH499" s="440"/>
      <c r="EI499" s="440"/>
      <c r="EJ499" s="440"/>
      <c r="EK499" s="440"/>
      <c r="EL499" s="440"/>
      <c r="EM499" s="440"/>
    </row>
    <row r="500" spans="1:143" s="33" customFormat="1" ht="14.1" customHeight="1" x14ac:dyDescent="0.25">
      <c r="A500" s="703">
        <f>ROW()-1</f>
        <v>499</v>
      </c>
      <c r="B500" s="712" t="s">
        <v>5532</v>
      </c>
      <c r="C500" s="711" t="str">
        <f>HYPERLINK(E500,"OP")</f>
        <v>OP</v>
      </c>
      <c r="D500" s="711" t="str">
        <f>HYPERLINK(F500,"Prj")</f>
        <v>Prj</v>
      </c>
      <c r="E500" s="704" t="s">
        <v>7291</v>
      </c>
      <c r="F500" s="415" t="s">
        <v>5929</v>
      </c>
      <c r="G500" s="425" t="s">
        <v>5531</v>
      </c>
      <c r="H500" s="414" t="s">
        <v>33</v>
      </c>
      <c r="I500" s="694" t="s">
        <v>33</v>
      </c>
      <c r="J500" s="697" t="s">
        <v>5836</v>
      </c>
      <c r="K500" s="727" t="s">
        <v>33</v>
      </c>
      <c r="L500" s="736" t="s">
        <v>153</v>
      </c>
      <c r="M500" s="697" t="s">
        <v>353</v>
      </c>
      <c r="N500" s="736" t="s">
        <v>18</v>
      </c>
      <c r="O500" s="736" t="s">
        <v>30</v>
      </c>
      <c r="P500" s="1080" t="s">
        <v>1742</v>
      </c>
      <c r="Q500" s="1074" t="s">
        <v>33</v>
      </c>
      <c r="R500" s="698" t="s">
        <v>33</v>
      </c>
      <c r="S500" s="907" t="s">
        <v>3827</v>
      </c>
      <c r="T500" s="908" t="s">
        <v>5837</v>
      </c>
      <c r="U500" s="905" t="s">
        <v>13822</v>
      </c>
      <c r="V500" s="905" t="s">
        <v>1417</v>
      </c>
      <c r="W500" s="1068" t="s">
        <v>1773</v>
      </c>
      <c r="X500" s="1064">
        <v>38736</v>
      </c>
      <c r="Y500" s="1066">
        <v>39056</v>
      </c>
      <c r="Z500" s="1046">
        <v>2007</v>
      </c>
      <c r="AA500" s="1064">
        <v>39146</v>
      </c>
      <c r="AB500" s="1065">
        <v>40602</v>
      </c>
      <c r="AC500" s="1066">
        <v>41455</v>
      </c>
      <c r="AD500" s="1049">
        <v>0</v>
      </c>
      <c r="AE500" s="746">
        <v>19</v>
      </c>
      <c r="AF500" s="744">
        <v>0</v>
      </c>
      <c r="AG500" s="690">
        <v>19</v>
      </c>
      <c r="AH500" s="747">
        <v>9.343</v>
      </c>
      <c r="AI500" s="744">
        <v>0</v>
      </c>
      <c r="AJ500" s="1101">
        <v>46.999903140000001</v>
      </c>
      <c r="AK500" s="1102">
        <v>47.88969762</v>
      </c>
      <c r="AL500" s="646"/>
      <c r="AM500" s="647"/>
      <c r="AN500" s="647">
        <v>10</v>
      </c>
      <c r="AO500" s="647"/>
      <c r="AP500" s="647"/>
      <c r="AQ500" s="648"/>
      <c r="AR500" s="779" t="s">
        <v>5820</v>
      </c>
      <c r="AS500" s="649">
        <f>AT500+AU500</f>
        <v>0.9</v>
      </c>
      <c r="AT500" s="649">
        <v>0.9</v>
      </c>
      <c r="AU500" s="650">
        <v>0</v>
      </c>
      <c r="AV500" s="686" t="s">
        <v>5824</v>
      </c>
      <c r="AW500" s="697" t="s">
        <v>5487</v>
      </c>
      <c r="AX500" s="697" t="s">
        <v>5533</v>
      </c>
      <c r="AY500" s="823">
        <v>41465</v>
      </c>
      <c r="AZ500" s="736" t="s">
        <v>26</v>
      </c>
      <c r="BA500" s="736" t="s">
        <v>22</v>
      </c>
      <c r="BB500" s="840" t="s">
        <v>26</v>
      </c>
      <c r="BC500" s="841" t="s">
        <v>26</v>
      </c>
      <c r="BD500" s="842" t="s">
        <v>26</v>
      </c>
      <c r="BE500" s="837" t="s">
        <v>26</v>
      </c>
      <c r="BF500" s="838" t="s">
        <v>26</v>
      </c>
      <c r="BG500" s="839" t="s">
        <v>22</v>
      </c>
      <c r="BH500" s="905" t="s">
        <v>4567</v>
      </c>
      <c r="BI500" s="903" t="s">
        <v>10487</v>
      </c>
      <c r="BJ500" s="905" t="s">
        <v>4602</v>
      </c>
      <c r="BK500" s="903" t="s">
        <v>10480</v>
      </c>
      <c r="BL500" s="905" t="s">
        <v>4485</v>
      </c>
      <c r="BM500" s="903" t="s">
        <v>10472</v>
      </c>
      <c r="BN500" s="905" t="s">
        <v>4493</v>
      </c>
      <c r="BO500" s="903" t="s">
        <v>4705</v>
      </c>
      <c r="BP500" s="905" t="s">
        <v>0</v>
      </c>
      <c r="BQ500" s="903" t="s">
        <v>0</v>
      </c>
      <c r="BR500" s="909">
        <v>39</v>
      </c>
      <c r="BS500" s="903" t="s">
        <v>4545</v>
      </c>
      <c r="BT500" s="909">
        <v>25</v>
      </c>
      <c r="BU500" s="903" t="s">
        <v>4489</v>
      </c>
      <c r="BV500" s="909">
        <v>89</v>
      </c>
      <c r="BW500" s="903" t="s">
        <v>4639</v>
      </c>
      <c r="BX500" s="909">
        <v>34</v>
      </c>
      <c r="BY500" s="903" t="s">
        <v>4491</v>
      </c>
      <c r="BZ500" s="905" t="s">
        <v>0</v>
      </c>
      <c r="CA500" s="903" t="s">
        <v>4492</v>
      </c>
      <c r="CB500" s="340">
        <v>100</v>
      </c>
      <c r="CC500" s="249">
        <f>IF(ISBLANK(AL500),0,1)</f>
        <v>0</v>
      </c>
      <c r="CD500" s="414">
        <f>IF(ISBLANK(AM500),0,1)</f>
        <v>0</v>
      </c>
      <c r="CE500" s="414">
        <f>IF(ISBLANK(AN500),0,1)</f>
        <v>1</v>
      </c>
      <c r="CF500" s="414">
        <f>IF(ISBLANK(AO500),0,1)</f>
        <v>0</v>
      </c>
      <c r="CG500" s="414">
        <f>IF(ISBLANK(AP500),0,1)</f>
        <v>0</v>
      </c>
      <c r="CH500" s="436">
        <f>IF(ISBLANK(AQ500),0,1)</f>
        <v>0</v>
      </c>
      <c r="CI500" s="435">
        <f>IF($W500="Dropped","-",DAYS360(X500,Y500,TRUE)/360)</f>
        <v>0.87777777777777777</v>
      </c>
      <c r="CJ500" s="416">
        <f>IF(OR($W500="Pipeline",$W500="Dropped"),"-",IF(OR($AA500="-",$AA500="n/a"),"-",DAYS360(Y500,AA500,TRUE)/360))</f>
        <v>0.25</v>
      </c>
      <c r="CK500" s="416">
        <f>IF(OR($W500="Pipeline",$W500="Dropped"),"-",IF($AC500="-","-",IF(OR($AA500="-",$AA500="n/a"),DAYS360(Y500,AC500,TRUE)/360,DAYS360(AA500,AC500,TRUE)/360)))</f>
        <v>6.3194444444444446</v>
      </c>
      <c r="CL500" s="416">
        <f>IF(OR($W500="Pipeline",$W500="Dropped"),"-",IF($AC500="-","-",DAYS360(X500,AC500,TRUE)/360))</f>
        <v>7.447222222222222</v>
      </c>
      <c r="CM500" s="437">
        <f>IF(OR($W500="Pipeline",$W500="Dropped"),"-",IF($AC500="-","-",DAYS360(AB500,AC500,TRUE)/360))</f>
        <v>2.338888888888889</v>
      </c>
      <c r="CN500" s="344">
        <f>IF(W500="Closed",IF(AC500="-","-",YEAR(AC500)),"-")</f>
        <v>2013</v>
      </c>
      <c r="CO500" s="344" t="str">
        <f>IF(W500="Closed",IF(OR(BE500="S",BE500="MS",BE500="HS"),"S",IF(OR(BE500="U",BE500="MU",BE500="HU"),"U",IF(OR(BE500="NA",BE500="NR",BE500="NV",BE500="?",BE500="#"),"NR","-"))),"-")</f>
        <v>S</v>
      </c>
      <c r="CP500" s="249">
        <v>2</v>
      </c>
      <c r="CQ500" s="414">
        <v>5</v>
      </c>
      <c r="CR500" s="414">
        <v>4</v>
      </c>
      <c r="CS500" s="414">
        <v>0</v>
      </c>
      <c r="CT500" s="414">
        <v>0</v>
      </c>
      <c r="CU500" s="436">
        <v>0</v>
      </c>
      <c r="CV500" s="432" t="str">
        <f>IF(OR(DC500="-",DC500="",DC500="n/a"),"-",HYPERLINK(DC500,"PAD"))</f>
        <v>PAD</v>
      </c>
      <c r="CW500" s="417" t="str">
        <f>IF(OR(DD500="-",DD500="",DD500="n/a"),"-",HYPERLINK(DD500,"ICR"))</f>
        <v>ICR</v>
      </c>
      <c r="CX500" s="438" t="str">
        <f>IF(OR(DE500="-",DE500="",DE500="n/a"),"-",HYPERLINK(DE500,"IEG"))</f>
        <v>IEG</v>
      </c>
      <c r="CY500" s="687" t="str">
        <f>IF(OR(DF500="-",DF500="",DF500="n/a"),"-",HYPERLINK(DF500,"PPAR"))</f>
        <v>-</v>
      </c>
      <c r="CZ500" s="665" t="str">
        <f>IF(OR(DG500="-",DG500="",DG500="n/a"),"-",HYPERLINK(DG500,"PCR"))</f>
        <v>-</v>
      </c>
      <c r="DA500" s="665" t="str">
        <f>IF(OR(DH500="-",DH500="",DH500="n/a"),"-",HYPERLINK(DH500,"PP"))</f>
        <v>PP</v>
      </c>
      <c r="DB500" s="688" t="str">
        <f>IF(OR(DI500="-",DI500="",DI500="n/a"),"-",HYPERLINK(DI500,"TA"))</f>
        <v>-</v>
      </c>
      <c r="DC500" s="897" t="s">
        <v>11960</v>
      </c>
      <c r="DD500" s="897" t="s">
        <v>11961</v>
      </c>
      <c r="DE500" s="897" t="s">
        <v>11962</v>
      </c>
      <c r="DF500" s="897" t="s">
        <v>33</v>
      </c>
      <c r="DG500" s="897" t="s">
        <v>33</v>
      </c>
      <c r="DH500" s="897" t="s">
        <v>11963</v>
      </c>
      <c r="DI500" s="897" t="s">
        <v>33</v>
      </c>
      <c r="DJ500" s="806"/>
      <c r="DK500" s="358"/>
      <c r="DL500" s="358"/>
      <c r="DM500" s="440"/>
      <c r="DN500" s="440"/>
      <c r="DO500" s="440"/>
      <c r="DP500" s="440"/>
      <c r="DQ500" s="440"/>
      <c r="DR500" s="440"/>
      <c r="DS500" s="440"/>
      <c r="DT500" s="440"/>
      <c r="DU500" s="440"/>
      <c r="DV500" s="440"/>
      <c r="DW500" s="440"/>
      <c r="DX500" s="440"/>
      <c r="DY500" s="440"/>
      <c r="DZ500" s="440"/>
      <c r="EA500" s="440"/>
      <c r="EB500" s="440"/>
      <c r="EC500" s="440"/>
      <c r="ED500" s="440"/>
      <c r="EE500" s="440"/>
      <c r="EF500" s="440"/>
      <c r="EG500" s="440"/>
      <c r="EH500" s="440"/>
      <c r="EI500" s="440"/>
      <c r="EJ500" s="440"/>
      <c r="EK500" s="440"/>
      <c r="EL500" s="440"/>
      <c r="EM500" s="440"/>
    </row>
    <row r="501" spans="1:143" s="33" customFormat="1" ht="14.1" customHeight="1" x14ac:dyDescent="0.25">
      <c r="A501" s="702">
        <f>ROW()-1</f>
        <v>500</v>
      </c>
      <c r="B501" s="713" t="s">
        <v>9430</v>
      </c>
      <c r="C501" s="711" t="str">
        <f>HYPERLINK(E501,"OP")</f>
        <v>OP</v>
      </c>
      <c r="D501" s="711" t="str">
        <f>HYPERLINK(F501,"Prj")</f>
        <v>Prj</v>
      </c>
      <c r="E501" s="705" t="s">
        <v>9776</v>
      </c>
      <c r="F501" s="424" t="s">
        <v>9777</v>
      </c>
      <c r="G501" s="414" t="s">
        <v>33</v>
      </c>
      <c r="H501" s="414" t="s">
        <v>33</v>
      </c>
      <c r="I501" s="694" t="s">
        <v>33</v>
      </c>
      <c r="J501" s="695" t="s">
        <v>9616</v>
      </c>
      <c r="K501" s="727" t="s">
        <v>33</v>
      </c>
      <c r="L501" s="735" t="s">
        <v>153</v>
      </c>
      <c r="M501" s="696" t="s">
        <v>936</v>
      </c>
      <c r="N501" s="735" t="s">
        <v>18</v>
      </c>
      <c r="O501" s="735" t="s">
        <v>30</v>
      </c>
      <c r="P501" s="1080" t="s">
        <v>1743</v>
      </c>
      <c r="Q501" s="1074" t="s">
        <v>33</v>
      </c>
      <c r="R501" s="698" t="s">
        <v>33</v>
      </c>
      <c r="S501" s="907" t="s">
        <v>3788</v>
      </c>
      <c r="T501" s="908" t="s">
        <v>9617</v>
      </c>
      <c r="U501" s="905" t="s">
        <v>13703</v>
      </c>
      <c r="V501" s="905" t="s">
        <v>10408</v>
      </c>
      <c r="W501" s="1068" t="s">
        <v>1773</v>
      </c>
      <c r="X501" s="1064">
        <v>38152</v>
      </c>
      <c r="Y501" s="1066">
        <v>38426</v>
      </c>
      <c r="Z501" s="1046">
        <v>2005</v>
      </c>
      <c r="AA501" s="1064">
        <v>38541</v>
      </c>
      <c r="AB501" s="1065">
        <v>40178</v>
      </c>
      <c r="AC501" s="1066">
        <v>42185</v>
      </c>
      <c r="AD501" s="1051">
        <v>14</v>
      </c>
      <c r="AE501" s="746">
        <v>0</v>
      </c>
      <c r="AF501" s="744">
        <v>0</v>
      </c>
      <c r="AG501" s="690">
        <v>14</v>
      </c>
      <c r="AH501" s="747">
        <v>2</v>
      </c>
      <c r="AI501" s="744">
        <v>0</v>
      </c>
      <c r="AJ501" s="1103">
        <v>25.156048519999999</v>
      </c>
      <c r="AK501" s="1104">
        <v>24.065605949999998</v>
      </c>
      <c r="AL501" s="646"/>
      <c r="AM501" s="647"/>
      <c r="AN501" s="647"/>
      <c r="AO501" s="647"/>
      <c r="AP501" s="647"/>
      <c r="AQ501" s="648">
        <v>18</v>
      </c>
      <c r="AR501" s="778" t="s">
        <v>9892</v>
      </c>
      <c r="AS501" s="649">
        <v>7.9</v>
      </c>
      <c r="AT501" s="649">
        <v>7.9</v>
      </c>
      <c r="AU501" s="650">
        <v>0</v>
      </c>
      <c r="AV501" s="686" t="s">
        <v>9893</v>
      </c>
      <c r="AW501" s="695" t="s">
        <v>7949</v>
      </c>
      <c r="AX501" s="695" t="s">
        <v>9618</v>
      </c>
      <c r="AY501" s="822">
        <v>42167</v>
      </c>
      <c r="AZ501" s="735" t="s">
        <v>82</v>
      </c>
      <c r="BA501" s="735" t="s">
        <v>26</v>
      </c>
      <c r="BB501" s="625" t="s">
        <v>82</v>
      </c>
      <c r="BC501" s="626" t="s">
        <v>26</v>
      </c>
      <c r="BD501" s="633" t="s">
        <v>26</v>
      </c>
      <c r="BE501" s="834" t="s">
        <v>82</v>
      </c>
      <c r="BF501" s="835" t="s">
        <v>26</v>
      </c>
      <c r="BG501" s="836" t="s">
        <v>26</v>
      </c>
      <c r="BH501" s="905" t="s">
        <v>4485</v>
      </c>
      <c r="BI501" s="903" t="s">
        <v>10472</v>
      </c>
      <c r="BJ501" s="905" t="s">
        <v>4580</v>
      </c>
      <c r="BK501" s="903" t="s">
        <v>10478</v>
      </c>
      <c r="BL501" s="905" t="s">
        <v>4487</v>
      </c>
      <c r="BM501" s="903" t="s">
        <v>4683</v>
      </c>
      <c r="BN501" s="905" t="s">
        <v>4493</v>
      </c>
      <c r="BO501" s="903" t="s">
        <v>4705</v>
      </c>
      <c r="BP501" s="905" t="s">
        <v>0</v>
      </c>
      <c r="BQ501" s="903" t="s">
        <v>0</v>
      </c>
      <c r="BR501" s="909">
        <v>36</v>
      </c>
      <c r="BS501" s="903" t="s">
        <v>4565</v>
      </c>
      <c r="BT501" s="909">
        <v>83</v>
      </c>
      <c r="BU501" s="903" t="s">
        <v>4600</v>
      </c>
      <c r="BV501" s="909">
        <v>25</v>
      </c>
      <c r="BW501" s="903" t="s">
        <v>4489</v>
      </c>
      <c r="BX501" s="909">
        <v>30</v>
      </c>
      <c r="BY501" s="903" t="s">
        <v>4501</v>
      </c>
      <c r="BZ501" s="905" t="s">
        <v>0</v>
      </c>
      <c r="CA501" s="903" t="s">
        <v>4492</v>
      </c>
      <c r="CB501" s="340">
        <v>10</v>
      </c>
      <c r="CC501" s="249">
        <f>IF(ISBLANK(AL501),0,1)</f>
        <v>0</v>
      </c>
      <c r="CD501" s="414">
        <f>IF(ISBLANK(AM501),0,1)</f>
        <v>0</v>
      </c>
      <c r="CE501" s="414">
        <f>IF(ISBLANK(AN501),0,1)</f>
        <v>0</v>
      </c>
      <c r="CF501" s="414">
        <f>IF(ISBLANK(AO501),0,1)</f>
        <v>0</v>
      </c>
      <c r="CG501" s="414">
        <f>IF(ISBLANK(AP501),0,1)</f>
        <v>0</v>
      </c>
      <c r="CH501" s="436">
        <f>IF(ISBLANK(AQ501),0,1)</f>
        <v>1</v>
      </c>
      <c r="CI501" s="435">
        <f>IF($W501="Dropped","-",DAYS360(X501,Y501,TRUE)/360)</f>
        <v>0.75277777777777777</v>
      </c>
      <c r="CJ501" s="416">
        <f>IF(OR($W501="Pipeline",$W501="Dropped"),"-",IF(OR($AA501="-",$AA501="n/a"),"-",DAYS360(Y501,AA501,TRUE)/360))</f>
        <v>0.31388888888888888</v>
      </c>
      <c r="CK501" s="416">
        <f>IF(OR($W501="Pipeline",$W501="Dropped"),"-",IF($AC501="-","-",IF(OR($AA501="-",$AA501="n/a"),DAYS360(Y501,AC501,TRUE)/360,DAYS360(AA501,AC501,TRUE)/360)))</f>
        <v>9.9777777777777779</v>
      </c>
      <c r="CL501" s="416">
        <f>IF(OR($W501="Pipeline",$W501="Dropped"),"-",IF($AC501="-","-",DAYS360(X501,AC501,TRUE)/360))</f>
        <v>11.044444444444444</v>
      </c>
      <c r="CM501" s="437">
        <f>IF(OR($W501="Pipeline",$W501="Dropped"),"-",IF($AC501="-","-",DAYS360(AB501,AC501,TRUE)/360))</f>
        <v>5.5</v>
      </c>
      <c r="CN501" s="344">
        <f>IF(W501="Closed",IF(AC501="-","-",YEAR(AC501)),"-")</f>
        <v>2015</v>
      </c>
      <c r="CO501" s="344" t="str">
        <f>IF(W501="Closed",IF(OR(BE501="S",BE501="MS",BE501="HS"),"S",IF(OR(BE501="U",BE501="MU",BE501="HU"),"U",IF(OR(BE501="NA",BE501="NR",BE501="NV",BE501="?",BE501="#"),"NR","-"))),"-")</f>
        <v>S</v>
      </c>
      <c r="CP501" s="249">
        <v>12</v>
      </c>
      <c r="CQ501" s="414">
        <v>3</v>
      </c>
      <c r="CR501" s="414">
        <v>7</v>
      </c>
      <c r="CS501" s="414">
        <v>2</v>
      </c>
      <c r="CT501" s="414">
        <v>1</v>
      </c>
      <c r="CU501" s="436">
        <v>0</v>
      </c>
      <c r="CV501" s="432" t="str">
        <f>IF(OR(DC501="-",DC501="",DC501="n/a"),"-",HYPERLINK(DC501,"PAD"))</f>
        <v>PAD</v>
      </c>
      <c r="CW501" s="417" t="str">
        <f>IF(OR(DD501="-",DD501="",DD501="n/a"),"-",HYPERLINK(DD501,"ICR"))</f>
        <v>ICR</v>
      </c>
      <c r="CX501" s="438" t="str">
        <f>IF(OR(DE501="-",DE501="",DE501="n/a"),"-",HYPERLINK(DE501,"IEG"))</f>
        <v>IEG</v>
      </c>
      <c r="CY501" s="687" t="str">
        <f>IF(OR(DF501="-",DF501="",DF501="n/a"),"-",HYPERLINK(DF501,"PPAR"))</f>
        <v>-</v>
      </c>
      <c r="CZ501" s="665" t="str">
        <f>IF(OR(DG501="-",DG501="",DG501="n/a"),"-",HYPERLINK(DG501,"PCR"))</f>
        <v>-</v>
      </c>
      <c r="DA501" s="665" t="str">
        <f>IF(OR(DH501="-",DH501="",DH501="n/a"),"-",HYPERLINK(DH501,"PP"))</f>
        <v>PP</v>
      </c>
      <c r="DB501" s="688" t="str">
        <f>IF(OR(DI501="-",DI501="",DI501="n/a"),"-",HYPERLINK(DI501,"TA"))</f>
        <v>-</v>
      </c>
      <c r="DC501" s="897" t="s">
        <v>11964</v>
      </c>
      <c r="DD501" s="897" t="s">
        <v>11965</v>
      </c>
      <c r="DE501" s="897" t="s">
        <v>11966</v>
      </c>
      <c r="DF501" s="897" t="s">
        <v>33</v>
      </c>
      <c r="DG501" s="897" t="s">
        <v>33</v>
      </c>
      <c r="DH501" s="897" t="s">
        <v>11967</v>
      </c>
      <c r="DI501" s="897" t="s">
        <v>33</v>
      </c>
      <c r="DJ501" s="734"/>
      <c r="DK501" s="358"/>
      <c r="DL501" s="358"/>
      <c r="DM501" s="440"/>
      <c r="DN501" s="440"/>
      <c r="DO501" s="440"/>
      <c r="DP501" s="440"/>
      <c r="DQ501" s="440"/>
      <c r="DR501" s="440"/>
      <c r="DS501" s="440"/>
      <c r="DT501" s="440"/>
      <c r="DU501" s="440"/>
      <c r="DV501" s="440"/>
      <c r="DW501" s="440"/>
      <c r="DX501" s="440"/>
      <c r="DY501" s="440"/>
      <c r="DZ501" s="440"/>
      <c r="EA501" s="440"/>
      <c r="EB501" s="440"/>
      <c r="EC501" s="440"/>
      <c r="ED501" s="440"/>
      <c r="EE501" s="440"/>
      <c r="EF501" s="440"/>
      <c r="EG501" s="440"/>
      <c r="EH501" s="440"/>
      <c r="EI501" s="440"/>
      <c r="EJ501" s="440"/>
      <c r="EK501" s="440"/>
      <c r="EL501" s="440"/>
      <c r="EM501" s="440"/>
    </row>
    <row r="502" spans="1:143" s="33" customFormat="1" ht="14.1" customHeight="1" x14ac:dyDescent="0.25">
      <c r="A502" s="702">
        <f>ROW()-1</f>
        <v>501</v>
      </c>
      <c r="B502" s="713" t="s">
        <v>7989</v>
      </c>
      <c r="C502" s="716" t="str">
        <f>HYPERLINK(E502,"OP")</f>
        <v>OP</v>
      </c>
      <c r="D502" s="716" t="str">
        <f>HYPERLINK(F502,"Prj")</f>
        <v>Prj</v>
      </c>
      <c r="E502" s="631" t="s">
        <v>8695</v>
      </c>
      <c r="F502" s="413" t="s">
        <v>8696</v>
      </c>
      <c r="G502" s="414" t="s">
        <v>33</v>
      </c>
      <c r="H502" s="414" t="s">
        <v>33</v>
      </c>
      <c r="I502" s="694" t="s">
        <v>33</v>
      </c>
      <c r="J502" s="700" t="s">
        <v>7990</v>
      </c>
      <c r="K502" s="730" t="s">
        <v>33</v>
      </c>
      <c r="L502" s="739" t="s">
        <v>245</v>
      </c>
      <c r="M502" s="700" t="s">
        <v>637</v>
      </c>
      <c r="N502" s="739" t="s">
        <v>18</v>
      </c>
      <c r="O502" s="739" t="s">
        <v>30</v>
      </c>
      <c r="P502" s="1080" t="s">
        <v>36</v>
      </c>
      <c r="Q502" s="1074" t="s">
        <v>33</v>
      </c>
      <c r="R502" s="698" t="s">
        <v>33</v>
      </c>
      <c r="S502" s="1041" t="s">
        <v>33</v>
      </c>
      <c r="T502" s="908" t="s">
        <v>3668</v>
      </c>
      <c r="U502" s="905" t="s">
        <v>1779</v>
      </c>
      <c r="V502" s="905" t="s">
        <v>1415</v>
      </c>
      <c r="W502" s="1068" t="s">
        <v>1773</v>
      </c>
      <c r="X502" s="1064">
        <v>37854</v>
      </c>
      <c r="Y502" s="1066">
        <v>38155</v>
      </c>
      <c r="Z502" s="1046">
        <v>2004</v>
      </c>
      <c r="AA502" s="1064">
        <v>38217</v>
      </c>
      <c r="AB502" s="1065">
        <v>40178</v>
      </c>
      <c r="AC502" s="1066">
        <v>40724</v>
      </c>
      <c r="AD502" s="1053">
        <v>0</v>
      </c>
      <c r="AE502" s="750">
        <v>5.8</v>
      </c>
      <c r="AF502" s="744">
        <v>0</v>
      </c>
      <c r="AG502" s="690">
        <v>5.8</v>
      </c>
      <c r="AH502" s="747">
        <v>0.14000000000000001</v>
      </c>
      <c r="AI502" s="744">
        <v>0</v>
      </c>
      <c r="AJ502" s="1107">
        <v>5.1144042900000004</v>
      </c>
      <c r="AK502" s="1108">
        <v>5.3873471300000002</v>
      </c>
      <c r="AL502" s="1085"/>
      <c r="AM502" s="632"/>
      <c r="AN502" s="632">
        <v>3</v>
      </c>
      <c r="AO502" s="632"/>
      <c r="AP502" s="632"/>
      <c r="AQ502" s="757"/>
      <c r="AR502" s="790" t="s">
        <v>9110</v>
      </c>
      <c r="AS502" s="784">
        <f>AT502+AU502</f>
        <v>1.6</v>
      </c>
      <c r="AT502" s="784">
        <v>0.5</v>
      </c>
      <c r="AU502" s="785">
        <v>1.1000000000000001</v>
      </c>
      <c r="AV502" s="734" t="s">
        <v>4257</v>
      </c>
      <c r="AW502" s="700" t="s">
        <v>5229</v>
      </c>
      <c r="AX502" s="700" t="s">
        <v>3547</v>
      </c>
      <c r="AY502" s="829">
        <v>40721</v>
      </c>
      <c r="AZ502" s="739" t="s">
        <v>45</v>
      </c>
      <c r="BA502" s="739" t="s">
        <v>45</v>
      </c>
      <c r="BB502" s="847" t="s">
        <v>45</v>
      </c>
      <c r="BC502" s="848" t="s">
        <v>45</v>
      </c>
      <c r="BD502" s="849" t="s">
        <v>45</v>
      </c>
      <c r="BE502" s="853" t="s">
        <v>112</v>
      </c>
      <c r="BF502" s="854" t="s">
        <v>45</v>
      </c>
      <c r="BG502" s="855" t="s">
        <v>112</v>
      </c>
      <c r="BH502" s="905" t="s">
        <v>13072</v>
      </c>
      <c r="BI502" s="903" t="s">
        <v>4508</v>
      </c>
      <c r="BJ502" s="905" t="s">
        <v>4485</v>
      </c>
      <c r="BK502" s="903" t="s">
        <v>10472</v>
      </c>
      <c r="BL502" s="905" t="s">
        <v>13077</v>
      </c>
      <c r="BM502" s="903" t="s">
        <v>9680</v>
      </c>
      <c r="BN502" s="905" t="s">
        <v>0</v>
      </c>
      <c r="BO502" s="903" t="s">
        <v>0</v>
      </c>
      <c r="BP502" s="905" t="s">
        <v>0</v>
      </c>
      <c r="BQ502" s="903" t="s">
        <v>0</v>
      </c>
      <c r="BR502" s="909">
        <v>88</v>
      </c>
      <c r="BS502" s="903" t="s">
        <v>4513</v>
      </c>
      <c r="BT502" s="909">
        <v>69</v>
      </c>
      <c r="BU502" s="903" t="s">
        <v>4598</v>
      </c>
      <c r="BV502" s="909">
        <v>67</v>
      </c>
      <c r="BW502" s="903" t="s">
        <v>4577</v>
      </c>
      <c r="BX502" s="905" t="s">
        <v>0</v>
      </c>
      <c r="BY502" s="903" t="s">
        <v>4492</v>
      </c>
      <c r="BZ502" s="905" t="s">
        <v>0</v>
      </c>
      <c r="CA502" s="903" t="s">
        <v>4492</v>
      </c>
      <c r="CB502" s="340">
        <v>50</v>
      </c>
      <c r="CC502" s="249">
        <f>IF(ISBLANK(AL502),0,1)</f>
        <v>0</v>
      </c>
      <c r="CD502" s="414">
        <f>IF(ISBLANK(AM502),0,1)</f>
        <v>0</v>
      </c>
      <c r="CE502" s="414">
        <f>IF(ISBLANK(AN502),0,1)</f>
        <v>1</v>
      </c>
      <c r="CF502" s="414">
        <f>IF(ISBLANK(AO502),0,1)</f>
        <v>0</v>
      </c>
      <c r="CG502" s="414">
        <f>IF(ISBLANK(AP502),0,1)</f>
        <v>0</v>
      </c>
      <c r="CH502" s="436">
        <f>IF(ISBLANK(AQ502),0,1)</f>
        <v>0</v>
      </c>
      <c r="CI502" s="435">
        <f>IF($W502="Dropped","-",DAYS360(X502,Y502,TRUE)/360)</f>
        <v>0.82222222222222219</v>
      </c>
      <c r="CJ502" s="416">
        <f>IF(OR($W502="Pipeline",$W502="Dropped"),"-",IF(OR($AA502="-",$AA502="n/a"),"-",DAYS360(Y502,AA502,TRUE)/360))</f>
        <v>0.16944444444444445</v>
      </c>
      <c r="CK502" s="416">
        <f>IF(OR($W502="Pipeline",$W502="Dropped"),"-",IF($AC502="-","-",IF(OR($AA502="-",$AA502="n/a"),DAYS360(Y502,AC502,TRUE)/360,DAYS360(AA502,AC502,TRUE)/360)))</f>
        <v>6.8666666666666663</v>
      </c>
      <c r="CL502" s="416">
        <f>IF(OR($W502="Pipeline",$W502="Dropped"),"-",IF($AC502="-","-",DAYS360(X502,AC502,TRUE)/360))</f>
        <v>7.8583333333333334</v>
      </c>
      <c r="CM502" s="437">
        <f>IF(OR($W502="Pipeline",$W502="Dropped"),"-",IF($AC502="-","-",DAYS360(AB502,AC502,TRUE)/360))</f>
        <v>1.5</v>
      </c>
      <c r="CN502" s="344">
        <f>IF(W502="Closed",IF(AC502="-","-",YEAR(AC502)),"-")</f>
        <v>2011</v>
      </c>
      <c r="CO502" s="344" t="str">
        <f>IF(W502="Closed",IF(OR(BE502="S",BE502="MS",BE502="HS"),"S",IF(OR(BE502="U",BE502="MU",BE502="HU"),"U",IF(OR(BE502="NA",BE502="NR",BE502="NV",BE502="?",BE502="#"),"NR","-"))),"-")</f>
        <v>U</v>
      </c>
      <c r="CP502" s="249">
        <v>0</v>
      </c>
      <c r="CQ502" s="414">
        <v>5</v>
      </c>
      <c r="CR502" s="414">
        <v>4</v>
      </c>
      <c r="CS502" s="414">
        <v>0</v>
      </c>
      <c r="CT502" s="414">
        <v>0</v>
      </c>
      <c r="CU502" s="436">
        <v>0</v>
      </c>
      <c r="CV502" s="432" t="str">
        <f>IF(OR(DC502="-",DC502="",DC502="n/a"),"-",HYPERLINK(DC502,"PAD"))</f>
        <v>PAD</v>
      </c>
      <c r="CW502" s="417" t="str">
        <f>IF(OR(DD502="-",DD502="",DD502="n/a"),"-",HYPERLINK(DD502,"ICR"))</f>
        <v>ICR</v>
      </c>
      <c r="CX502" s="438" t="str">
        <f>IF(OR(DE502="-",DE502="",DE502="n/a"),"-",HYPERLINK(DE502,"IEG"))</f>
        <v>IEG</v>
      </c>
      <c r="CY502" s="687" t="str">
        <f>IF(OR(DF502="-",DF502="",DF502="n/a"),"-",HYPERLINK(DF502,"PPAR"))</f>
        <v>-</v>
      </c>
      <c r="CZ502" s="665" t="str">
        <f>IF(OR(DG502="-",DG502="",DG502="n/a"),"-",HYPERLINK(DG502,"PCR"))</f>
        <v>-</v>
      </c>
      <c r="DA502" s="665" t="str">
        <f>IF(OR(DH502="-",DH502="",DH502="n/a"),"-",HYPERLINK(DH502,"PP"))</f>
        <v>-</v>
      </c>
      <c r="DB502" s="688" t="str">
        <f>IF(OR(DI502="-",DI502="",DI502="n/a"),"-",HYPERLINK(DI502,"TA"))</f>
        <v>-</v>
      </c>
      <c r="DC502" s="897" t="s">
        <v>11968</v>
      </c>
      <c r="DD502" s="897" t="s">
        <v>11969</v>
      </c>
      <c r="DE502" s="897" t="s">
        <v>11970</v>
      </c>
      <c r="DF502" s="897" t="s">
        <v>33</v>
      </c>
      <c r="DG502" s="897" t="s">
        <v>33</v>
      </c>
      <c r="DH502" s="897" t="s">
        <v>33</v>
      </c>
      <c r="DI502" s="897" t="s">
        <v>33</v>
      </c>
      <c r="DJ502" s="734"/>
      <c r="DK502" s="358"/>
      <c r="DL502" s="358"/>
      <c r="DM502" s="440"/>
      <c r="DN502" s="440"/>
      <c r="DO502" s="440"/>
      <c r="DP502" s="440"/>
      <c r="DQ502" s="440"/>
      <c r="DR502" s="440"/>
      <c r="DS502" s="440"/>
      <c r="DT502" s="440"/>
      <c r="DU502" s="440"/>
      <c r="DV502" s="440"/>
      <c r="DW502" s="440"/>
      <c r="DX502" s="440"/>
      <c r="DY502" s="440"/>
      <c r="DZ502" s="440"/>
      <c r="EA502" s="440"/>
      <c r="EB502" s="440"/>
      <c r="EC502" s="440"/>
      <c r="ED502" s="440"/>
      <c r="EE502" s="440"/>
      <c r="EF502" s="440"/>
      <c r="EG502" s="440"/>
      <c r="EH502" s="440"/>
      <c r="EI502" s="440"/>
      <c r="EJ502" s="440"/>
      <c r="EK502" s="440"/>
      <c r="EL502" s="440"/>
      <c r="EM502" s="440"/>
    </row>
    <row r="503" spans="1:143" s="33" customFormat="1" ht="14.1" customHeight="1" x14ac:dyDescent="0.25">
      <c r="A503" s="703">
        <f>ROW()-1</f>
        <v>502</v>
      </c>
      <c r="B503" s="710" t="s">
        <v>5169</v>
      </c>
      <c r="C503" s="711" t="str">
        <f>HYPERLINK(E503,"OP")</f>
        <v>OP</v>
      </c>
      <c r="D503" s="711" t="str">
        <f>HYPERLINK(F503,"Prj")</f>
        <v>Prj</v>
      </c>
      <c r="E503" s="704" t="s">
        <v>7292</v>
      </c>
      <c r="F503" s="415" t="s">
        <v>5930</v>
      </c>
      <c r="G503" s="414" t="s">
        <v>33</v>
      </c>
      <c r="H503" s="414" t="s">
        <v>33</v>
      </c>
      <c r="I503" s="694" t="s">
        <v>33</v>
      </c>
      <c r="J503" s="697" t="s">
        <v>5170</v>
      </c>
      <c r="K503" s="727" t="s">
        <v>33</v>
      </c>
      <c r="L503" s="736" t="s">
        <v>245</v>
      </c>
      <c r="M503" s="697" t="s">
        <v>264</v>
      </c>
      <c r="N503" s="736" t="s">
        <v>18</v>
      </c>
      <c r="O503" s="736" t="s">
        <v>54</v>
      </c>
      <c r="P503" s="1080" t="s">
        <v>1419</v>
      </c>
      <c r="Q503" s="1074" t="s">
        <v>33</v>
      </c>
      <c r="R503" s="698" t="s">
        <v>33</v>
      </c>
      <c r="S503" s="1041" t="s">
        <v>33</v>
      </c>
      <c r="T503" s="908" t="s">
        <v>5171</v>
      </c>
      <c r="U503" s="905" t="s">
        <v>591</v>
      </c>
      <c r="V503" s="905" t="s">
        <v>612</v>
      </c>
      <c r="W503" s="1068" t="s">
        <v>1773</v>
      </c>
      <c r="X503" s="1064">
        <v>37797</v>
      </c>
      <c r="Y503" s="1066">
        <v>38127</v>
      </c>
      <c r="Z503" s="1046">
        <v>2004</v>
      </c>
      <c r="AA503" s="1064">
        <v>38204</v>
      </c>
      <c r="AB503" s="1065">
        <v>40147</v>
      </c>
      <c r="AC503" s="1066">
        <v>40147</v>
      </c>
      <c r="AD503" s="1049">
        <v>0</v>
      </c>
      <c r="AE503" s="746">
        <v>55</v>
      </c>
      <c r="AF503" s="744">
        <v>0</v>
      </c>
      <c r="AG503" s="690">
        <v>55</v>
      </c>
      <c r="AH503" s="747">
        <v>6</v>
      </c>
      <c r="AI503" s="744">
        <v>0</v>
      </c>
      <c r="AJ503" s="1101">
        <v>55</v>
      </c>
      <c r="AK503" s="1102">
        <v>43.771198429999998</v>
      </c>
      <c r="AL503" s="1085"/>
      <c r="AM503" s="632" t="s">
        <v>5542</v>
      </c>
      <c r="AN503" s="632"/>
      <c r="AO503" s="632"/>
      <c r="AP503" s="632"/>
      <c r="AQ503" s="757"/>
      <c r="AR503" s="783" t="s">
        <v>5562</v>
      </c>
      <c r="AS503" s="781">
        <f>AT503+AU503</f>
        <v>23</v>
      </c>
      <c r="AT503" s="784">
        <v>5</v>
      </c>
      <c r="AU503" s="785">
        <v>18</v>
      </c>
      <c r="AV503" s="806" t="s">
        <v>5563</v>
      </c>
      <c r="AW503" s="697" t="s">
        <v>4875</v>
      </c>
      <c r="AX503" s="697" t="s">
        <v>5172</v>
      </c>
      <c r="AY503" s="823">
        <v>40218</v>
      </c>
      <c r="AZ503" s="736" t="s">
        <v>45</v>
      </c>
      <c r="BA503" s="736" t="s">
        <v>22</v>
      </c>
      <c r="BB503" s="840" t="s">
        <v>112</v>
      </c>
      <c r="BC503" s="841" t="s">
        <v>112</v>
      </c>
      <c r="BD503" s="842" t="s">
        <v>45</v>
      </c>
      <c r="BE503" s="837" t="s">
        <v>112</v>
      </c>
      <c r="BF503" s="838" t="s">
        <v>112</v>
      </c>
      <c r="BG503" s="839" t="s">
        <v>112</v>
      </c>
      <c r="BH503" s="905" t="s">
        <v>4485</v>
      </c>
      <c r="BI503" s="903" t="s">
        <v>10472</v>
      </c>
      <c r="BJ503" s="905" t="s">
        <v>4525</v>
      </c>
      <c r="BK503" s="903" t="s">
        <v>10476</v>
      </c>
      <c r="BL503" s="905" t="s">
        <v>4493</v>
      </c>
      <c r="BM503" s="903" t="s">
        <v>4705</v>
      </c>
      <c r="BN503" s="905" t="s">
        <v>0</v>
      </c>
      <c r="BO503" s="903" t="s">
        <v>0</v>
      </c>
      <c r="BP503" s="905" t="s">
        <v>0</v>
      </c>
      <c r="BQ503" s="903" t="s">
        <v>0</v>
      </c>
      <c r="BR503" s="909">
        <v>25</v>
      </c>
      <c r="BS503" s="903" t="s">
        <v>4489</v>
      </c>
      <c r="BT503" s="909">
        <v>40</v>
      </c>
      <c r="BU503" s="903" t="s">
        <v>4563</v>
      </c>
      <c r="BV503" s="909">
        <v>21</v>
      </c>
      <c r="BW503" s="903" t="s">
        <v>4547</v>
      </c>
      <c r="BX503" s="909">
        <v>28</v>
      </c>
      <c r="BY503" s="903" t="s">
        <v>4500</v>
      </c>
      <c r="BZ503" s="909">
        <v>27</v>
      </c>
      <c r="CA503" s="903" t="s">
        <v>4490</v>
      </c>
      <c r="CB503" s="340">
        <v>50</v>
      </c>
      <c r="CC503" s="249">
        <f>IF(ISBLANK(AL503),0,1)</f>
        <v>0</v>
      </c>
      <c r="CD503" s="414">
        <f>IF(ISBLANK(AM503),0,1)</f>
        <v>1</v>
      </c>
      <c r="CE503" s="414">
        <f>IF(ISBLANK(AN503),0,1)</f>
        <v>0</v>
      </c>
      <c r="CF503" s="414">
        <f>IF(ISBLANK(AO503),0,1)</f>
        <v>0</v>
      </c>
      <c r="CG503" s="414">
        <f>IF(ISBLANK(AP503),0,1)</f>
        <v>0</v>
      </c>
      <c r="CH503" s="436">
        <f>IF(ISBLANK(AQ503),0,1)</f>
        <v>0</v>
      </c>
      <c r="CI503" s="435">
        <f>IF($W503="Dropped","-",DAYS360(X503,Y503,TRUE)/360)</f>
        <v>0.90277777777777779</v>
      </c>
      <c r="CJ503" s="416">
        <f>IF(OR($W503="Pipeline",$W503="Dropped"),"-",IF(OR($AA503="-",$AA503="n/a"),"-",DAYS360(Y503,AA503,TRUE)/360))</f>
        <v>0.20833333333333334</v>
      </c>
      <c r="CK503" s="416">
        <f>IF(OR($W503="Pipeline",$W503="Dropped"),"-",IF($AC503="-","-",IF(OR($AA503="-",$AA503="n/a"),DAYS360(Y503,AC503,TRUE)/360,DAYS360(AA503,AC503,TRUE)/360)))</f>
        <v>5.3194444444444446</v>
      </c>
      <c r="CL503" s="416">
        <f>IF(OR($W503="Pipeline",$W503="Dropped"),"-",IF($AC503="-","-",DAYS360(X503,AC503,TRUE)/360))</f>
        <v>6.4305555555555554</v>
      </c>
      <c r="CM503" s="437">
        <f>IF(OR($W503="Pipeline",$W503="Dropped"),"-",IF($AC503="-","-",DAYS360(AB503,AC503,TRUE)/360))</f>
        <v>0</v>
      </c>
      <c r="CN503" s="344">
        <f>IF(W503="Closed",IF(AC503="-","-",YEAR(AC503)),"-")</f>
        <v>2009</v>
      </c>
      <c r="CO503" s="344" t="str">
        <f>IF(W503="Closed",IF(OR(BE503="S",BE503="MS",BE503="HS"),"S",IF(OR(BE503="U",BE503="MU",BE503="HU"),"U",IF(OR(BE503="NA",BE503="NR",BE503="NV",BE503="?",BE503="#"),"NR","-"))),"-")</f>
        <v>U</v>
      </c>
      <c r="CP503" s="249">
        <v>4</v>
      </c>
      <c r="CQ503" s="414">
        <v>9</v>
      </c>
      <c r="CR503" s="414">
        <v>4</v>
      </c>
      <c r="CS503" s="414">
        <v>6</v>
      </c>
      <c r="CT503" s="414">
        <v>0</v>
      </c>
      <c r="CU503" s="436">
        <v>0</v>
      </c>
      <c r="CV503" s="432" t="str">
        <f>IF(OR(DC503="-",DC503="",DC503="n/a"),"-",HYPERLINK(DC503,"PAD"))</f>
        <v>PAD</v>
      </c>
      <c r="CW503" s="417" t="str">
        <f>IF(OR(DD503="-",DD503="",DD503="n/a"),"-",HYPERLINK(DD503,"ICR"))</f>
        <v>ICR</v>
      </c>
      <c r="CX503" s="438" t="str">
        <f>IF(OR(DE503="-",DE503="",DE503="n/a"),"-",HYPERLINK(DE503,"IEG"))</f>
        <v>IEG</v>
      </c>
      <c r="CY503" s="687" t="str">
        <f>IF(OR(DF503="-",DF503="",DF503="n/a"),"-",HYPERLINK(DF503,"PPAR"))</f>
        <v>-</v>
      </c>
      <c r="CZ503" s="665" t="str">
        <f>IF(OR(DG503="-",DG503="",DG503="n/a"),"-",HYPERLINK(DG503,"PCR"))</f>
        <v>-</v>
      </c>
      <c r="DA503" s="665" t="str">
        <f>IF(OR(DH503="-",DH503="",DH503="n/a"),"-",HYPERLINK(DH503,"PP"))</f>
        <v>-</v>
      </c>
      <c r="DB503" s="688" t="str">
        <f>IF(OR(DI503="-",DI503="",DI503="n/a"),"-",HYPERLINK(DI503,"TA"))</f>
        <v>-</v>
      </c>
      <c r="DC503" s="897" t="s">
        <v>13958</v>
      </c>
      <c r="DD503" s="897" t="s">
        <v>11971</v>
      </c>
      <c r="DE503" s="897" t="s">
        <v>11972</v>
      </c>
      <c r="DF503" s="897" t="s">
        <v>33</v>
      </c>
      <c r="DG503" s="897" t="s">
        <v>33</v>
      </c>
      <c r="DH503" s="897" t="s">
        <v>33</v>
      </c>
      <c r="DI503" s="897" t="s">
        <v>33</v>
      </c>
      <c r="DJ503" s="734"/>
      <c r="DK503" s="358"/>
      <c r="DL503" s="358"/>
      <c r="DM503" s="440"/>
      <c r="DN503" s="440"/>
      <c r="DO503" s="440"/>
      <c r="DP503" s="440"/>
      <c r="DQ503" s="440"/>
      <c r="DR503" s="440"/>
      <c r="DS503" s="440"/>
      <c r="DT503" s="440"/>
      <c r="DU503" s="440"/>
      <c r="DV503" s="440"/>
      <c r="DW503" s="440"/>
      <c r="DX503" s="440"/>
      <c r="DY503" s="440"/>
      <c r="DZ503" s="440"/>
      <c r="EA503" s="440"/>
      <c r="EB503" s="440"/>
      <c r="EC503" s="440"/>
      <c r="ED503" s="440"/>
      <c r="EE503" s="440"/>
      <c r="EF503" s="440"/>
      <c r="EG503" s="440"/>
      <c r="EH503" s="440"/>
      <c r="EI503" s="440"/>
      <c r="EJ503" s="440"/>
      <c r="EK503" s="440"/>
      <c r="EL503" s="440"/>
      <c r="EM503" s="440"/>
    </row>
    <row r="504" spans="1:143" s="33" customFormat="1" ht="14.1" customHeight="1" x14ac:dyDescent="0.25">
      <c r="A504" s="702">
        <f>ROW()-1</f>
        <v>503</v>
      </c>
      <c r="B504" s="713" t="s">
        <v>8236</v>
      </c>
      <c r="C504" s="711" t="str">
        <f>HYPERLINK(E504,"OP")</f>
        <v>OP</v>
      </c>
      <c r="D504" s="711" t="str">
        <f>HYPERLINK(F504,"Prj")</f>
        <v>Prj</v>
      </c>
      <c r="E504" s="631" t="s">
        <v>8835</v>
      </c>
      <c r="F504" s="413" t="s">
        <v>8836</v>
      </c>
      <c r="G504" s="414" t="s">
        <v>33</v>
      </c>
      <c r="H504" s="414" t="s">
        <v>33</v>
      </c>
      <c r="I504" s="694" t="s">
        <v>33</v>
      </c>
      <c r="J504" s="697" t="s">
        <v>8237</v>
      </c>
      <c r="K504" s="727" t="s">
        <v>33</v>
      </c>
      <c r="L504" s="736" t="s">
        <v>124</v>
      </c>
      <c r="M504" s="697" t="s">
        <v>140</v>
      </c>
      <c r="N504" s="736" t="s">
        <v>18</v>
      </c>
      <c r="O504" s="736" t="s">
        <v>30</v>
      </c>
      <c r="P504" s="1080" t="s">
        <v>1742</v>
      </c>
      <c r="Q504" s="1074" t="s">
        <v>33</v>
      </c>
      <c r="R504" s="698" t="s">
        <v>3565</v>
      </c>
      <c r="S504" s="907" t="s">
        <v>10295</v>
      </c>
      <c r="T504" s="908" t="s">
        <v>5534</v>
      </c>
      <c r="U504" s="905" t="s">
        <v>613</v>
      </c>
      <c r="V504" s="905" t="s">
        <v>10402</v>
      </c>
      <c r="W504" s="1068" t="s">
        <v>1773</v>
      </c>
      <c r="X504" s="1064">
        <v>37931</v>
      </c>
      <c r="Y504" s="1066">
        <v>39266</v>
      </c>
      <c r="Z504" s="1046">
        <v>2008</v>
      </c>
      <c r="AA504" s="1064">
        <v>39560</v>
      </c>
      <c r="AB504" s="1065">
        <v>41639</v>
      </c>
      <c r="AC504" s="1066">
        <v>42735</v>
      </c>
      <c r="AD504" s="1049">
        <v>0</v>
      </c>
      <c r="AE504" s="746">
        <v>155.21</v>
      </c>
      <c r="AF504" s="744">
        <v>0</v>
      </c>
      <c r="AG504" s="690">
        <v>155.21</v>
      </c>
      <c r="AH504" s="747">
        <v>139.68</v>
      </c>
      <c r="AI504" s="744">
        <v>0</v>
      </c>
      <c r="AJ504" s="1101">
        <v>142.24462925</v>
      </c>
      <c r="AK504" s="1102">
        <v>108.77323281</v>
      </c>
      <c r="AL504" s="1085"/>
      <c r="AM504" s="632"/>
      <c r="AN504" s="632">
        <v>10</v>
      </c>
      <c r="AO504" s="632"/>
      <c r="AP504" s="632"/>
      <c r="AQ504" s="757"/>
      <c r="AR504" s="783" t="s">
        <v>9059</v>
      </c>
      <c r="AS504" s="784">
        <f>AT504+AU504</f>
        <v>4.9000000000000004</v>
      </c>
      <c r="AT504" s="784">
        <v>2.2000000000000002</v>
      </c>
      <c r="AU504" s="785">
        <v>2.7</v>
      </c>
      <c r="AV504" s="806" t="s">
        <v>9060</v>
      </c>
      <c r="AW504" s="697" t="s">
        <v>5535</v>
      </c>
      <c r="AX504" s="697" t="s">
        <v>8238</v>
      </c>
      <c r="AY504" s="823">
        <v>42732</v>
      </c>
      <c r="AZ504" s="736" t="s">
        <v>22</v>
      </c>
      <c r="BA504" s="736" t="s">
        <v>22</v>
      </c>
      <c r="BB504" s="625" t="s">
        <v>33</v>
      </c>
      <c r="BC504" s="626" t="s">
        <v>33</v>
      </c>
      <c r="BD504" s="633" t="s">
        <v>33</v>
      </c>
      <c r="BE504" s="834" t="s">
        <v>33</v>
      </c>
      <c r="BF504" s="835" t="s">
        <v>33</v>
      </c>
      <c r="BG504" s="836" t="s">
        <v>33</v>
      </c>
      <c r="BH504" s="905" t="s">
        <v>4536</v>
      </c>
      <c r="BI504" s="903" t="s">
        <v>4537</v>
      </c>
      <c r="BJ504" s="905" t="s">
        <v>13077</v>
      </c>
      <c r="BK504" s="903" t="s">
        <v>9680</v>
      </c>
      <c r="BL504" s="905" t="s">
        <v>4525</v>
      </c>
      <c r="BM504" s="903" t="s">
        <v>10476</v>
      </c>
      <c r="BN504" s="905" t="s">
        <v>0</v>
      </c>
      <c r="BO504" s="903" t="s">
        <v>0</v>
      </c>
      <c r="BP504" s="905" t="s">
        <v>0</v>
      </c>
      <c r="BQ504" s="903" t="s">
        <v>0</v>
      </c>
      <c r="BR504" s="909">
        <v>102</v>
      </c>
      <c r="BS504" s="903" t="s">
        <v>4538</v>
      </c>
      <c r="BT504" s="909">
        <v>73</v>
      </c>
      <c r="BU504" s="903" t="s">
        <v>4534</v>
      </c>
      <c r="BV504" s="909">
        <v>62</v>
      </c>
      <c r="BW504" s="903" t="s">
        <v>4552</v>
      </c>
      <c r="BX504" s="909">
        <v>84</v>
      </c>
      <c r="BY504" s="903" t="s">
        <v>4619</v>
      </c>
      <c r="BZ504" s="905" t="s">
        <v>0</v>
      </c>
      <c r="CA504" s="903" t="s">
        <v>4492</v>
      </c>
      <c r="CB504" s="340">
        <v>10</v>
      </c>
      <c r="CC504" s="249">
        <f>IF(ISBLANK(AL504),0,1)</f>
        <v>0</v>
      </c>
      <c r="CD504" s="414">
        <f>IF(ISBLANK(AM504),0,1)</f>
        <v>0</v>
      </c>
      <c r="CE504" s="414">
        <f>IF(ISBLANK(AN504),0,1)</f>
        <v>1</v>
      </c>
      <c r="CF504" s="414">
        <f>IF(ISBLANK(AO504),0,1)</f>
        <v>0</v>
      </c>
      <c r="CG504" s="414">
        <f>IF(ISBLANK(AP504),0,1)</f>
        <v>0</v>
      </c>
      <c r="CH504" s="436">
        <f>IF(ISBLANK(AQ504),0,1)</f>
        <v>0</v>
      </c>
      <c r="CI504" s="435">
        <f>IF($W504="Dropped","-",DAYS360(X504,Y504,TRUE)/360)</f>
        <v>3.6583333333333332</v>
      </c>
      <c r="CJ504" s="416">
        <f>IF(OR($W504="Pipeline",$W504="Dropped"),"-",IF(OR($AA504="-",$AA504="n/a"),"-",DAYS360(Y504,AA504,TRUE)/360))</f>
        <v>0.80277777777777781</v>
      </c>
      <c r="CK504" s="416">
        <f>IF(OR($W504="Pipeline",$W504="Dropped"),"-",IF($AC504="-","-",IF(OR($AA504="-",$AA504="n/a"),DAYS360(Y504,AC504,TRUE)/360,DAYS360(AA504,AC504,TRUE)/360)))</f>
        <v>8.6888888888888882</v>
      </c>
      <c r="CL504" s="416">
        <f>IF(OR($W504="Pipeline",$W504="Dropped"),"-",IF($AC504="-","-",DAYS360(X504,AC504,TRUE)/360))</f>
        <v>13.15</v>
      </c>
      <c r="CM504" s="437">
        <f>IF(OR($W504="Pipeline",$W504="Dropped"),"-",IF($AC504="-","-",DAYS360(AB504,AC504,TRUE)/360))</f>
        <v>3</v>
      </c>
      <c r="CN504" s="344">
        <f>IF(W504="Closed",IF(AC504="-","-",YEAR(AC504)),"-")</f>
        <v>2016</v>
      </c>
      <c r="CO504" s="344" t="str">
        <f>IF(W504="Closed",IF(OR(BE504="S",BE504="MS",BE504="HS"),"S",IF(OR(BE504="U",BE504="MU",BE504="HU"),"U",IF(OR(BE504="NA",BE504="NR",BE504="NV",BE504="?",BE504="#"),"NR","-"))),"-")</f>
        <v>-</v>
      </c>
      <c r="CP504" s="249">
        <v>3</v>
      </c>
      <c r="CQ504" s="414">
        <v>4</v>
      </c>
      <c r="CR504" s="414">
        <v>2</v>
      </c>
      <c r="CS504" s="414">
        <v>0</v>
      </c>
      <c r="CT504" s="414">
        <v>0</v>
      </c>
      <c r="CU504" s="436">
        <v>0</v>
      </c>
      <c r="CV504" s="432" t="str">
        <f>IF(OR(DC504="-",DC504="",DC504="n/a"),"-",HYPERLINK(DC504,"PAD"))</f>
        <v>PAD</v>
      </c>
      <c r="CW504" s="417" t="str">
        <f>IF(OR(DD504="-",DD504="",DD504="n/a"),"-",HYPERLINK(DD504,"ICR"))</f>
        <v>-</v>
      </c>
      <c r="CX504" s="438" t="str">
        <f>IF(OR(DE504="-",DE504="",DE504="n/a"),"-",HYPERLINK(DE504,"IEG"))</f>
        <v>-</v>
      </c>
      <c r="CY504" s="687" t="str">
        <f>IF(OR(DF504="-",DF504="",DF504="n/a"),"-",HYPERLINK(DF504,"PPAR"))</f>
        <v>-</v>
      </c>
      <c r="CZ504" s="665" t="str">
        <f>IF(OR(DG504="-",DG504="",DG504="n/a"),"-",HYPERLINK(DG504,"PCR"))</f>
        <v>-</v>
      </c>
      <c r="DA504" s="665" t="str">
        <f>IF(OR(DH504="-",DH504="",DH504="n/a"),"-",HYPERLINK(DH504,"PP"))</f>
        <v>PP</v>
      </c>
      <c r="DB504" s="688" t="str">
        <f>IF(OR(DI504="-",DI504="",DI504="n/a"),"-",HYPERLINK(DI504,"TA"))</f>
        <v>-</v>
      </c>
      <c r="DC504" s="897" t="s">
        <v>11973</v>
      </c>
      <c r="DD504" s="897" t="s">
        <v>33</v>
      </c>
      <c r="DE504" s="897" t="s">
        <v>33</v>
      </c>
      <c r="DF504" s="897" t="s">
        <v>33</v>
      </c>
      <c r="DG504" s="897" t="s">
        <v>33</v>
      </c>
      <c r="DH504" s="897" t="s">
        <v>11974</v>
      </c>
      <c r="DI504" s="897" t="s">
        <v>33</v>
      </c>
      <c r="DJ504" s="734"/>
      <c r="DK504" s="358"/>
      <c r="DL504" s="358"/>
      <c r="DM504" s="440"/>
      <c r="DN504" s="440"/>
      <c r="DO504" s="440"/>
      <c r="DP504" s="440"/>
      <c r="DQ504" s="440"/>
      <c r="DR504" s="440"/>
      <c r="DS504" s="440"/>
      <c r="DT504" s="440"/>
      <c r="DU504" s="440"/>
      <c r="DV504" s="440"/>
      <c r="DW504" s="440"/>
      <c r="DX504" s="440"/>
      <c r="DY504" s="440"/>
      <c r="DZ504" s="440"/>
      <c r="EA504" s="440"/>
      <c r="EB504" s="440"/>
      <c r="EC504" s="440"/>
      <c r="ED504" s="440"/>
      <c r="EE504" s="440"/>
      <c r="EF504" s="440"/>
      <c r="EG504" s="440"/>
      <c r="EH504" s="440"/>
      <c r="EI504" s="440"/>
      <c r="EJ504" s="440"/>
      <c r="EK504" s="440"/>
      <c r="EL504" s="440"/>
      <c r="EM504" s="440"/>
    </row>
    <row r="505" spans="1:143" s="33" customFormat="1" ht="14.1" customHeight="1" x14ac:dyDescent="0.25">
      <c r="A505" s="702">
        <f>ROW()-1</f>
        <v>504</v>
      </c>
      <c r="B505" s="713" t="s">
        <v>8206</v>
      </c>
      <c r="C505" s="711" t="str">
        <f>HYPERLINK(E505,"OP")</f>
        <v>OP</v>
      </c>
      <c r="D505" s="711" t="str">
        <f>HYPERLINK(F505,"Prj")</f>
        <v>Prj</v>
      </c>
      <c r="E505" s="631" t="s">
        <v>8821</v>
      </c>
      <c r="F505" s="413" t="s">
        <v>8822</v>
      </c>
      <c r="G505" s="414" t="s">
        <v>33</v>
      </c>
      <c r="H505" s="414" t="s">
        <v>33</v>
      </c>
      <c r="I505" s="694" t="s">
        <v>33</v>
      </c>
      <c r="J505" s="697" t="s">
        <v>8207</v>
      </c>
      <c r="K505" s="727" t="s">
        <v>33</v>
      </c>
      <c r="L505" s="736" t="s">
        <v>124</v>
      </c>
      <c r="M505" s="697" t="s">
        <v>140</v>
      </c>
      <c r="N505" s="736" t="s">
        <v>18</v>
      </c>
      <c r="O505" s="736" t="s">
        <v>30</v>
      </c>
      <c r="P505" s="1080" t="s">
        <v>1742</v>
      </c>
      <c r="Q505" s="1074" t="s">
        <v>33</v>
      </c>
      <c r="R505" s="698" t="s">
        <v>3888</v>
      </c>
      <c r="S505" s="907" t="s">
        <v>10295</v>
      </c>
      <c r="T505" s="908" t="s">
        <v>8208</v>
      </c>
      <c r="U505" s="905" t="s">
        <v>613</v>
      </c>
      <c r="V505" s="905" t="s">
        <v>10402</v>
      </c>
      <c r="W505" s="1068" t="s">
        <v>1773</v>
      </c>
      <c r="X505" s="1064">
        <v>38023</v>
      </c>
      <c r="Y505" s="1066">
        <v>39224</v>
      </c>
      <c r="Z505" s="1046">
        <v>2007</v>
      </c>
      <c r="AA505" s="1064">
        <v>39552</v>
      </c>
      <c r="AB505" s="1065">
        <v>41638</v>
      </c>
      <c r="AC505" s="1066">
        <v>42551</v>
      </c>
      <c r="AD505" s="1049">
        <v>0</v>
      </c>
      <c r="AE505" s="746">
        <v>207.7</v>
      </c>
      <c r="AF505" s="744">
        <v>0</v>
      </c>
      <c r="AG505" s="690">
        <v>207.7</v>
      </c>
      <c r="AH505" s="747">
        <v>74</v>
      </c>
      <c r="AI505" s="744">
        <v>0</v>
      </c>
      <c r="AJ505" s="1101">
        <v>356.26364247999999</v>
      </c>
      <c r="AK505" s="1102">
        <v>304.69757761</v>
      </c>
      <c r="AL505" s="1085"/>
      <c r="AM505" s="632"/>
      <c r="AN505" s="632">
        <v>10</v>
      </c>
      <c r="AO505" s="632"/>
      <c r="AP505" s="632"/>
      <c r="AQ505" s="757"/>
      <c r="AR505" s="783" t="s">
        <v>9061</v>
      </c>
      <c r="AS505" s="784">
        <f>AT505+AU505</f>
        <v>1.6</v>
      </c>
      <c r="AT505" s="784">
        <v>1.6</v>
      </c>
      <c r="AU505" s="785">
        <v>0</v>
      </c>
      <c r="AV505" s="734" t="s">
        <v>9062</v>
      </c>
      <c r="AW505" s="697" t="s">
        <v>5535</v>
      </c>
      <c r="AX505" s="697" t="s">
        <v>5447</v>
      </c>
      <c r="AY505" s="823">
        <v>42727</v>
      </c>
      <c r="AZ505" s="736" t="s">
        <v>22</v>
      </c>
      <c r="BA505" s="736" t="s">
        <v>22</v>
      </c>
      <c r="BB505" s="625" t="s">
        <v>22</v>
      </c>
      <c r="BC505" s="626" t="s">
        <v>22</v>
      </c>
      <c r="BD505" s="633" t="s">
        <v>22</v>
      </c>
      <c r="BE505" s="834" t="s">
        <v>22</v>
      </c>
      <c r="BF505" s="835" t="s">
        <v>22</v>
      </c>
      <c r="BG505" s="836" t="s">
        <v>22</v>
      </c>
      <c r="BH505" s="905" t="s">
        <v>4567</v>
      </c>
      <c r="BI505" s="903" t="s">
        <v>10487</v>
      </c>
      <c r="BJ505" s="905" t="s">
        <v>4737</v>
      </c>
      <c r="BK505" s="903" t="s">
        <v>10482</v>
      </c>
      <c r="BL505" s="905" t="s">
        <v>4485</v>
      </c>
      <c r="BM505" s="903" t="s">
        <v>10472</v>
      </c>
      <c r="BN505" s="905" t="s">
        <v>4525</v>
      </c>
      <c r="BO505" s="903" t="s">
        <v>10476</v>
      </c>
      <c r="BP505" s="905" t="s">
        <v>4493</v>
      </c>
      <c r="BQ505" s="903" t="s">
        <v>4705</v>
      </c>
      <c r="BR505" s="909">
        <v>78</v>
      </c>
      <c r="BS505" s="903" t="s">
        <v>4511</v>
      </c>
      <c r="BT505" s="909">
        <v>39</v>
      </c>
      <c r="BU505" s="903" t="s">
        <v>4545</v>
      </c>
      <c r="BV505" s="909">
        <v>49</v>
      </c>
      <c r="BW505" s="903" t="s">
        <v>4607</v>
      </c>
      <c r="BX505" s="905" t="s">
        <v>0</v>
      </c>
      <c r="BY505" s="903" t="s">
        <v>4492</v>
      </c>
      <c r="BZ505" s="905" t="s">
        <v>0</v>
      </c>
      <c r="CA505" s="903" t="s">
        <v>4492</v>
      </c>
      <c r="CB505" s="340">
        <v>10</v>
      </c>
      <c r="CC505" s="249">
        <f>IF(ISBLANK(AL505),0,1)</f>
        <v>0</v>
      </c>
      <c r="CD505" s="414">
        <f>IF(ISBLANK(AM505),0,1)</f>
        <v>0</v>
      </c>
      <c r="CE505" s="414">
        <f>IF(ISBLANK(AN505),0,1)</f>
        <v>1</v>
      </c>
      <c r="CF505" s="414">
        <f>IF(ISBLANK(AO505),0,1)</f>
        <v>0</v>
      </c>
      <c r="CG505" s="414">
        <f>IF(ISBLANK(AP505),0,1)</f>
        <v>0</v>
      </c>
      <c r="CH505" s="436">
        <f>IF(ISBLANK(AQ505),0,1)</f>
        <v>0</v>
      </c>
      <c r="CI505" s="435">
        <f>IF($W505="Dropped","-",DAYS360(X505,Y505,TRUE)/360)</f>
        <v>3.2944444444444443</v>
      </c>
      <c r="CJ505" s="416">
        <f>IF(OR($W505="Pipeline",$W505="Dropped"),"-",IF(OR($AA505="-",$AA505="n/a"),"-",DAYS360(Y505,AA505,TRUE)/360))</f>
        <v>0.89444444444444449</v>
      </c>
      <c r="CK505" s="416">
        <f>IF(OR($W505="Pipeline",$W505="Dropped"),"-",IF($AC505="-","-",IF(OR($AA505="-",$AA505="n/a"),DAYS360(Y505,AC505,TRUE)/360,DAYS360(AA505,AC505,TRUE)/360)))</f>
        <v>8.2111111111111104</v>
      </c>
      <c r="CL505" s="416">
        <f>IF(OR($W505="Pipeline",$W505="Dropped"),"-",IF($AC505="-","-",DAYS360(X505,AC505,TRUE)/360))</f>
        <v>12.4</v>
      </c>
      <c r="CM505" s="437">
        <f>IF(OR($W505="Pipeline",$W505="Dropped"),"-",IF($AC505="-","-",DAYS360(AB505,AC505,TRUE)/360))</f>
        <v>2.5</v>
      </c>
      <c r="CN505" s="344">
        <f>IF(W505="Closed",IF(AC505="-","-",YEAR(AC505)),"-")</f>
        <v>2016</v>
      </c>
      <c r="CO505" s="344" t="str">
        <f>IF(W505="Closed",IF(OR(BE505="S",BE505="MS",BE505="HS"),"S",IF(OR(BE505="U",BE505="MU",BE505="HU"),"U",IF(OR(BE505="NA",BE505="NR",BE505="NV",BE505="?",BE505="#"),"NR","-"))),"-")</f>
        <v>S</v>
      </c>
      <c r="CP505" s="249">
        <v>1</v>
      </c>
      <c r="CQ505" s="414">
        <v>2</v>
      </c>
      <c r="CR505" s="414">
        <v>0</v>
      </c>
      <c r="CS505" s="414">
        <v>0</v>
      </c>
      <c r="CT505" s="414">
        <v>0</v>
      </c>
      <c r="CU505" s="436">
        <v>0</v>
      </c>
      <c r="CV505" s="432" t="str">
        <f>IF(OR(DC505="-",DC505="",DC505="n/a"),"-",HYPERLINK(DC505,"PAD"))</f>
        <v>PAD</v>
      </c>
      <c r="CW505" s="417" t="str">
        <f>IF(OR(DD505="-",DD505="",DD505="n/a"),"-",HYPERLINK(DD505,"ICR"))</f>
        <v>ICR</v>
      </c>
      <c r="CX505" s="438" t="str">
        <f>IF(OR(DE505="-",DE505="",DE505="n/a"),"-",HYPERLINK(DE505,"IEG"))</f>
        <v>IEG</v>
      </c>
      <c r="CY505" s="687" t="str">
        <f>IF(OR(DF505="-",DF505="",DF505="n/a"),"-",HYPERLINK(DF505,"PPAR"))</f>
        <v>-</v>
      </c>
      <c r="CZ505" s="665" t="str">
        <f>IF(OR(DG505="-",DG505="",DG505="n/a"),"-",HYPERLINK(DG505,"PCR"))</f>
        <v>-</v>
      </c>
      <c r="DA505" s="665" t="str">
        <f>IF(OR(DH505="-",DH505="",DH505="n/a"),"-",HYPERLINK(DH505,"PP"))</f>
        <v>PP</v>
      </c>
      <c r="DB505" s="688" t="str">
        <f>IF(OR(DI505="-",DI505="",DI505="n/a"),"-",HYPERLINK(DI505,"TA"))</f>
        <v>-</v>
      </c>
      <c r="DC505" s="897" t="s">
        <v>11975</v>
      </c>
      <c r="DD505" s="897" t="s">
        <v>13959</v>
      </c>
      <c r="DE505" s="897" t="s">
        <v>13960</v>
      </c>
      <c r="DF505" s="897" t="s">
        <v>33</v>
      </c>
      <c r="DG505" s="897" t="s">
        <v>33</v>
      </c>
      <c r="DH505" s="897" t="s">
        <v>13961</v>
      </c>
      <c r="DI505" s="897" t="s">
        <v>33</v>
      </c>
      <c r="DJ505" s="734"/>
      <c r="DK505" s="358"/>
      <c r="DL505" s="358"/>
      <c r="DM505" s="440"/>
      <c r="DN505" s="440"/>
      <c r="DO505" s="440"/>
      <c r="DP505" s="440"/>
      <c r="DQ505" s="440"/>
      <c r="DR505" s="440"/>
      <c r="DS505" s="440"/>
      <c r="DT505" s="440"/>
      <c r="DU505" s="440"/>
      <c r="DV505" s="440"/>
      <c r="DW505" s="440"/>
      <c r="DX505" s="440"/>
      <c r="DY505" s="440"/>
      <c r="DZ505" s="440"/>
      <c r="EA505" s="440"/>
      <c r="EB505" s="440"/>
      <c r="EC505" s="440"/>
      <c r="ED505" s="440"/>
      <c r="EE505" s="440"/>
      <c r="EF505" s="440"/>
      <c r="EG505" s="440"/>
      <c r="EH505" s="440"/>
      <c r="EI505" s="440"/>
      <c r="EJ505" s="440"/>
      <c r="EK505" s="440"/>
      <c r="EL505" s="440"/>
      <c r="EM505" s="440"/>
    </row>
    <row r="506" spans="1:143" s="33" customFormat="1" ht="14.1" customHeight="1" x14ac:dyDescent="0.25">
      <c r="A506" s="703">
        <f>ROW()-1</f>
        <v>505</v>
      </c>
      <c r="B506" s="710" t="s">
        <v>647</v>
      </c>
      <c r="C506" s="711" t="str">
        <f>HYPERLINK(E506,"OP")</f>
        <v>OP</v>
      </c>
      <c r="D506" s="711" t="str">
        <f>HYPERLINK(F506,"Prj")</f>
        <v>Prj</v>
      </c>
      <c r="E506" s="704" t="s">
        <v>6454</v>
      </c>
      <c r="F506" s="415" t="s">
        <v>6455</v>
      </c>
      <c r="G506" s="414" t="s">
        <v>33</v>
      </c>
      <c r="H506" s="414" t="s">
        <v>33</v>
      </c>
      <c r="I506" s="694" t="s">
        <v>33</v>
      </c>
      <c r="J506" s="696" t="s">
        <v>648</v>
      </c>
      <c r="K506" s="199" t="s">
        <v>33</v>
      </c>
      <c r="L506" s="693" t="s">
        <v>245</v>
      </c>
      <c r="M506" s="696" t="s">
        <v>406</v>
      </c>
      <c r="N506" s="732" t="s">
        <v>18</v>
      </c>
      <c r="O506" s="732" t="s">
        <v>49</v>
      </c>
      <c r="P506" s="1080" t="s">
        <v>1742</v>
      </c>
      <c r="Q506" s="1074" t="s">
        <v>33</v>
      </c>
      <c r="R506" s="698" t="s">
        <v>33</v>
      </c>
      <c r="S506" s="1041" t="s">
        <v>33</v>
      </c>
      <c r="T506" s="908" t="s">
        <v>3568</v>
      </c>
      <c r="U506" s="905" t="s">
        <v>1778</v>
      </c>
      <c r="V506" s="905" t="s">
        <v>1417</v>
      </c>
      <c r="W506" s="1068" t="s">
        <v>1773</v>
      </c>
      <c r="X506" s="1064">
        <v>37833</v>
      </c>
      <c r="Y506" s="1066">
        <v>37901</v>
      </c>
      <c r="Z506" s="1046">
        <v>2004</v>
      </c>
      <c r="AA506" s="1064">
        <v>37965</v>
      </c>
      <c r="AB506" s="1065">
        <v>39355</v>
      </c>
      <c r="AC506" s="1066">
        <v>40086</v>
      </c>
      <c r="AD506" s="638">
        <v>0</v>
      </c>
      <c r="AE506" s="639">
        <v>22</v>
      </c>
      <c r="AF506" s="744">
        <v>0</v>
      </c>
      <c r="AG506" s="690">
        <v>22</v>
      </c>
      <c r="AH506" s="747">
        <v>0</v>
      </c>
      <c r="AI506" s="744">
        <v>0</v>
      </c>
      <c r="AJ506" s="1099">
        <v>21.7698754</v>
      </c>
      <c r="AK506" s="1100">
        <v>23.393871390000001</v>
      </c>
      <c r="AL506" s="646" t="s">
        <v>3103</v>
      </c>
      <c r="AM506" s="647">
        <v>14</v>
      </c>
      <c r="AN506" s="647">
        <v>1</v>
      </c>
      <c r="AO506" s="647"/>
      <c r="AP506" s="647"/>
      <c r="AQ506" s="648"/>
      <c r="AR506" s="779" t="s">
        <v>3107</v>
      </c>
      <c r="AS506" s="649">
        <f>AT506+AU506</f>
        <v>23.2</v>
      </c>
      <c r="AT506" s="649">
        <v>23.2</v>
      </c>
      <c r="AU506" s="650">
        <v>0</v>
      </c>
      <c r="AV506" s="686" t="s">
        <v>3108</v>
      </c>
      <c r="AW506" s="686" t="s">
        <v>1798</v>
      </c>
      <c r="AX506" s="686" t="s">
        <v>2069</v>
      </c>
      <c r="AY506" s="819">
        <v>40094</v>
      </c>
      <c r="AZ506" s="721" t="s">
        <v>26</v>
      </c>
      <c r="BA506" s="721" t="s">
        <v>26</v>
      </c>
      <c r="BB506" s="625" t="s">
        <v>82</v>
      </c>
      <c r="BC506" s="626" t="s">
        <v>26</v>
      </c>
      <c r="BD506" s="633" t="s">
        <v>26</v>
      </c>
      <c r="BE506" s="834" t="s">
        <v>22</v>
      </c>
      <c r="BF506" s="835" t="s">
        <v>22</v>
      </c>
      <c r="BG506" s="836" t="s">
        <v>26</v>
      </c>
      <c r="BH506" s="905" t="s">
        <v>10067</v>
      </c>
      <c r="BI506" s="903" t="s">
        <v>9474</v>
      </c>
      <c r="BJ506" s="905" t="s">
        <v>4485</v>
      </c>
      <c r="BK506" s="903" t="s">
        <v>10472</v>
      </c>
      <c r="BL506" s="905" t="s">
        <v>10072</v>
      </c>
      <c r="BM506" s="903" t="s">
        <v>13093</v>
      </c>
      <c r="BN506" s="905" t="s">
        <v>10064</v>
      </c>
      <c r="BO506" s="903" t="s">
        <v>13770</v>
      </c>
      <c r="BP506" s="905" t="s">
        <v>4561</v>
      </c>
      <c r="BQ506" s="903" t="s">
        <v>10489</v>
      </c>
      <c r="BR506" s="909">
        <v>25</v>
      </c>
      <c r="BS506" s="903" t="s">
        <v>4489</v>
      </c>
      <c r="BT506" s="909">
        <v>30</v>
      </c>
      <c r="BU506" s="903" t="s">
        <v>4501</v>
      </c>
      <c r="BV506" s="909">
        <v>39</v>
      </c>
      <c r="BW506" s="903" t="s">
        <v>4545</v>
      </c>
      <c r="BX506" s="909">
        <v>34</v>
      </c>
      <c r="BY506" s="903" t="s">
        <v>4491</v>
      </c>
      <c r="BZ506" s="909">
        <v>40</v>
      </c>
      <c r="CA506" s="903" t="s">
        <v>4563</v>
      </c>
      <c r="CB506" s="340">
        <v>100</v>
      </c>
      <c r="CC506" s="249">
        <f>IF(ISBLANK(AL506),0,1)</f>
        <v>1</v>
      </c>
      <c r="CD506" s="414">
        <f>IF(ISBLANK(AM506),0,1)</f>
        <v>1</v>
      </c>
      <c r="CE506" s="414">
        <f>IF(ISBLANK(AN506),0,1)</f>
        <v>1</v>
      </c>
      <c r="CF506" s="414">
        <f>IF(ISBLANK(AO506),0,1)</f>
        <v>0</v>
      </c>
      <c r="CG506" s="414">
        <f>IF(ISBLANK(AP506),0,1)</f>
        <v>0</v>
      </c>
      <c r="CH506" s="436">
        <f>IF(ISBLANK(AQ506),0,1)</f>
        <v>0</v>
      </c>
      <c r="CI506" s="435">
        <f>IF($W506="Dropped","-",DAYS360(X506,Y506,TRUE)/360)</f>
        <v>0.18611111111111112</v>
      </c>
      <c r="CJ506" s="416">
        <f>IF(OR($W506="Pipeline",$W506="Dropped"),"-",IF(OR($AA506="-",$AA506="n/a"),"-",DAYS360(Y506,AA506,TRUE)/360))</f>
        <v>0.17499999999999999</v>
      </c>
      <c r="CK506" s="416">
        <f>IF(OR($W506="Pipeline",$W506="Dropped"),"-",IF($AC506="-","-",IF(OR($AA506="-",$AA506="n/a"),DAYS360(Y506,AC506,TRUE)/360,DAYS360(AA506,AC506,TRUE)/360)))</f>
        <v>5.8055555555555554</v>
      </c>
      <c r="CL506" s="416">
        <f>IF(OR($W506="Pipeline",$W506="Dropped"),"-",IF($AC506="-","-",DAYS360(X506,AC506,TRUE)/360))</f>
        <v>6.166666666666667</v>
      </c>
      <c r="CM506" s="437">
        <f>IF(OR($W506="Pipeline",$W506="Dropped"),"-",IF($AC506="-","-",DAYS360(AB506,AC506,TRUE)/360))</f>
        <v>2</v>
      </c>
      <c r="CN506" s="344">
        <f>IF(W506="Closed",IF(AC506="-","-",YEAR(AC506)),"-")</f>
        <v>2009</v>
      </c>
      <c r="CO506" s="344" t="str">
        <f>IF(W506="Closed",IF(OR(BE506="S",BE506="MS",BE506="HS"),"S",IF(OR(BE506="U",BE506="MU",BE506="HU"),"U",IF(OR(BE506="NA",BE506="NR",BE506="NV",BE506="?",BE506="#"),"NR","-"))),"-")</f>
        <v>S</v>
      </c>
      <c r="CP506" s="249">
        <v>17</v>
      </c>
      <c r="CQ506" s="414">
        <v>0</v>
      </c>
      <c r="CR506" s="414">
        <v>1</v>
      </c>
      <c r="CS506" s="414">
        <v>5</v>
      </c>
      <c r="CT506" s="414">
        <v>0</v>
      </c>
      <c r="CU506" s="436">
        <v>0</v>
      </c>
      <c r="CV506" s="432" t="str">
        <f>IF(OR(DC506="-",DC506="",DC506="n/a"),"-",HYPERLINK(DC506,"PAD"))</f>
        <v>-</v>
      </c>
      <c r="CW506" s="417" t="str">
        <f>IF(OR(DD506="-",DD506="",DD506="n/a"),"-",HYPERLINK(DD506,"ICR"))</f>
        <v>ICR</v>
      </c>
      <c r="CX506" s="438" t="str">
        <f>IF(OR(DE506="-",DE506="",DE506="n/a"),"-",HYPERLINK(DE506,"IEG"))</f>
        <v>IEG</v>
      </c>
      <c r="CY506" s="687" t="str">
        <f>IF(OR(DF506="-",DF506="",DF506="n/a"),"-",HYPERLINK(DF506,"PPAR"))</f>
        <v>-</v>
      </c>
      <c r="CZ506" s="665" t="str">
        <f>IF(OR(DG506="-",DG506="",DG506="n/a"),"-",HYPERLINK(DG506,"PCR"))</f>
        <v>-</v>
      </c>
      <c r="DA506" s="665" t="str">
        <f>IF(OR(DH506="-",DH506="",DH506="n/a"),"-",HYPERLINK(DH506,"PP"))</f>
        <v>-</v>
      </c>
      <c r="DB506" s="688" t="str">
        <f>IF(OR(DI506="-",DI506="",DI506="n/a"),"-",HYPERLINK(DI506,"TA"))</f>
        <v>TA</v>
      </c>
      <c r="DC506" s="897" t="s">
        <v>33</v>
      </c>
      <c r="DD506" s="897" t="s">
        <v>11976</v>
      </c>
      <c r="DE506" s="897" t="s">
        <v>11977</v>
      </c>
      <c r="DF506" s="897" t="s">
        <v>33</v>
      </c>
      <c r="DG506" s="897" t="s">
        <v>33</v>
      </c>
      <c r="DH506" s="897" t="s">
        <v>33</v>
      </c>
      <c r="DI506" s="897" t="s">
        <v>11978</v>
      </c>
      <c r="DJ506" s="734"/>
      <c r="DK506" s="358"/>
      <c r="DL506" s="358"/>
      <c r="DM506" s="440"/>
      <c r="DN506" s="440"/>
      <c r="DO506" s="440"/>
      <c r="DP506" s="440"/>
      <c r="DQ506" s="440"/>
      <c r="DR506" s="440"/>
      <c r="DS506" s="440"/>
      <c r="DT506" s="440"/>
      <c r="DU506" s="440"/>
      <c r="DV506" s="440"/>
      <c r="DW506" s="440"/>
      <c r="DX506" s="440"/>
      <c r="DY506" s="440"/>
      <c r="DZ506" s="440"/>
      <c r="EA506" s="440"/>
      <c r="EB506" s="440"/>
      <c r="EC506" s="440"/>
      <c r="ED506" s="440"/>
      <c r="EE506" s="440"/>
      <c r="EF506" s="440"/>
      <c r="EG506" s="440"/>
      <c r="EH506" s="440"/>
      <c r="EI506" s="440"/>
      <c r="EJ506" s="440"/>
      <c r="EK506" s="440"/>
      <c r="EL506" s="440"/>
      <c r="EM506" s="440"/>
    </row>
    <row r="507" spans="1:143" s="33" customFormat="1" ht="14.1" customHeight="1" x14ac:dyDescent="0.25">
      <c r="A507" s="702">
        <f>ROW()-1</f>
        <v>506</v>
      </c>
      <c r="B507" s="710" t="s">
        <v>5174</v>
      </c>
      <c r="C507" s="711" t="str">
        <f>HYPERLINK(E507,"OP")</f>
        <v>OP</v>
      </c>
      <c r="D507" s="711" t="str">
        <f>HYPERLINK(F507,"Prj")</f>
        <v>Prj</v>
      </c>
      <c r="E507" s="704" t="s">
        <v>7293</v>
      </c>
      <c r="F507" s="415" t="s">
        <v>5931</v>
      </c>
      <c r="G507" s="414" t="s">
        <v>33</v>
      </c>
      <c r="H507" s="414" t="s">
        <v>33</v>
      </c>
      <c r="I507" s="694" t="s">
        <v>33</v>
      </c>
      <c r="J507" s="697" t="s">
        <v>5175</v>
      </c>
      <c r="K507" s="727" t="s">
        <v>33</v>
      </c>
      <c r="L507" s="736" t="s">
        <v>193</v>
      </c>
      <c r="M507" s="697" t="s">
        <v>390</v>
      </c>
      <c r="N507" s="736" t="s">
        <v>18</v>
      </c>
      <c r="O507" s="736" t="s">
        <v>54</v>
      </c>
      <c r="P507" s="1080" t="s">
        <v>1419</v>
      </c>
      <c r="Q507" s="1074" t="s">
        <v>33</v>
      </c>
      <c r="R507" s="698" t="s">
        <v>33</v>
      </c>
      <c r="S507" s="1041" t="s">
        <v>33</v>
      </c>
      <c r="T507" s="908" t="s">
        <v>5176</v>
      </c>
      <c r="U507" s="905" t="s">
        <v>585</v>
      </c>
      <c r="V507" s="905" t="s">
        <v>612</v>
      </c>
      <c r="W507" s="1068" t="s">
        <v>1773</v>
      </c>
      <c r="X507" s="1064">
        <v>37887</v>
      </c>
      <c r="Y507" s="1066">
        <v>38162</v>
      </c>
      <c r="Z507" s="1046">
        <v>2004</v>
      </c>
      <c r="AA507" s="1064">
        <v>38449</v>
      </c>
      <c r="AB507" s="1065">
        <v>39614</v>
      </c>
      <c r="AC507" s="1066">
        <v>40543</v>
      </c>
      <c r="AD507" s="1049">
        <v>0</v>
      </c>
      <c r="AE507" s="746">
        <v>8</v>
      </c>
      <c r="AF507" s="744">
        <v>0</v>
      </c>
      <c r="AG507" s="690">
        <v>8</v>
      </c>
      <c r="AH507" s="747">
        <v>0.8</v>
      </c>
      <c r="AI507" s="744">
        <v>1.5565359999999999</v>
      </c>
      <c r="AJ507" s="1101">
        <v>7.3670146900000004</v>
      </c>
      <c r="AK507" s="1102">
        <v>7.9258555900000003</v>
      </c>
      <c r="AL507" s="1085"/>
      <c r="AM507" s="632" t="s">
        <v>5543</v>
      </c>
      <c r="AN507" s="632"/>
      <c r="AO507" s="632"/>
      <c r="AP507" s="632"/>
      <c r="AQ507" s="757"/>
      <c r="AR507" s="783" t="s">
        <v>5564</v>
      </c>
      <c r="AS507" s="781">
        <f>AT507+AU507</f>
        <v>6</v>
      </c>
      <c r="AT507" s="784">
        <v>2.4</v>
      </c>
      <c r="AU507" s="785">
        <v>3.6</v>
      </c>
      <c r="AV507" s="806" t="s">
        <v>5565</v>
      </c>
      <c r="AW507" s="697" t="s">
        <v>3836</v>
      </c>
      <c r="AX507" s="697" t="s">
        <v>5177</v>
      </c>
      <c r="AY507" s="823">
        <v>40556</v>
      </c>
      <c r="AZ507" s="736" t="s">
        <v>22</v>
      </c>
      <c r="BA507" s="736" t="s">
        <v>22</v>
      </c>
      <c r="BB507" s="840" t="s">
        <v>22</v>
      </c>
      <c r="BC507" s="841" t="s">
        <v>45</v>
      </c>
      <c r="BD507" s="842" t="s">
        <v>45</v>
      </c>
      <c r="BE507" s="837" t="s">
        <v>45</v>
      </c>
      <c r="BF507" s="838" t="s">
        <v>22</v>
      </c>
      <c r="BG507" s="839" t="s">
        <v>45</v>
      </c>
      <c r="BH507" s="905" t="s">
        <v>4485</v>
      </c>
      <c r="BI507" s="903" t="s">
        <v>10472</v>
      </c>
      <c r="BJ507" s="905" t="s">
        <v>0</v>
      </c>
      <c r="BK507" s="903" t="s">
        <v>0</v>
      </c>
      <c r="BL507" s="905" t="s">
        <v>0</v>
      </c>
      <c r="BM507" s="903" t="s">
        <v>0</v>
      </c>
      <c r="BN507" s="905" t="s">
        <v>0</v>
      </c>
      <c r="BO507" s="903" t="s">
        <v>0</v>
      </c>
      <c r="BP507" s="905" t="s">
        <v>0</v>
      </c>
      <c r="BQ507" s="903" t="s">
        <v>0</v>
      </c>
      <c r="BR507" s="909">
        <v>25</v>
      </c>
      <c r="BS507" s="903" t="s">
        <v>4489</v>
      </c>
      <c r="BT507" s="909">
        <v>34</v>
      </c>
      <c r="BU507" s="903" t="s">
        <v>4491</v>
      </c>
      <c r="BV507" s="909">
        <v>57</v>
      </c>
      <c r="BW507" s="903" t="s">
        <v>4527</v>
      </c>
      <c r="BX507" s="909">
        <v>42</v>
      </c>
      <c r="BY507" s="903" t="s">
        <v>4529</v>
      </c>
      <c r="BZ507" s="905" t="s">
        <v>0</v>
      </c>
      <c r="CA507" s="903" t="s">
        <v>4492</v>
      </c>
      <c r="CB507" s="340">
        <v>50</v>
      </c>
      <c r="CC507" s="249">
        <f>IF(ISBLANK(AL507),0,1)</f>
        <v>0</v>
      </c>
      <c r="CD507" s="414">
        <f>IF(ISBLANK(AM507),0,1)</f>
        <v>1</v>
      </c>
      <c r="CE507" s="414">
        <f>IF(ISBLANK(AN507),0,1)</f>
        <v>0</v>
      </c>
      <c r="CF507" s="414">
        <f>IF(ISBLANK(AO507),0,1)</f>
        <v>0</v>
      </c>
      <c r="CG507" s="414">
        <f>IF(ISBLANK(AP507),0,1)</f>
        <v>0</v>
      </c>
      <c r="CH507" s="436">
        <f>IF(ISBLANK(AQ507),0,1)</f>
        <v>0</v>
      </c>
      <c r="CI507" s="435">
        <f>IF($W507="Dropped","-",DAYS360(X507,Y507,TRUE)/360)</f>
        <v>0.75277777777777777</v>
      </c>
      <c r="CJ507" s="416">
        <f>IF(OR($W507="Pipeline",$W507="Dropped"),"-",IF(OR($AA507="-",$AA507="n/a"),"-",DAYS360(Y507,AA507,TRUE)/360))</f>
        <v>0.78611111111111109</v>
      </c>
      <c r="CK507" s="416">
        <f>IF(OR($W507="Pipeline",$W507="Dropped"),"-",IF($AC507="-","-",IF(OR($AA507="-",$AA507="n/a"),DAYS360(Y507,AC507,TRUE)/360,DAYS360(AA507,AC507,TRUE)/360)))</f>
        <v>5.7305555555555552</v>
      </c>
      <c r="CL507" s="416">
        <f>IF(OR($W507="Pipeline",$W507="Dropped"),"-",IF($AC507="-","-",DAYS360(X507,AC507,TRUE)/360))</f>
        <v>7.2694444444444448</v>
      </c>
      <c r="CM507" s="437">
        <f>IF(OR($W507="Pipeline",$W507="Dropped"),"-",IF($AC507="-","-",DAYS360(AB507,AC507,TRUE)/360))</f>
        <v>2.5416666666666665</v>
      </c>
      <c r="CN507" s="344">
        <f>IF(W507="Closed",IF(AC507="-","-",YEAR(AC507)),"-")</f>
        <v>2010</v>
      </c>
      <c r="CO507" s="344" t="str">
        <f>IF(W507="Closed",IF(OR(BE507="S",BE507="MS",BE507="HS"),"S",IF(OR(BE507="U",BE507="MU",BE507="HU"),"U",IF(OR(BE507="NA",BE507="NR",BE507="NV",BE507="?",BE507="#"),"NR","-"))),"-")</f>
        <v>U</v>
      </c>
      <c r="CP507" s="249">
        <v>5</v>
      </c>
      <c r="CQ507" s="414">
        <v>7</v>
      </c>
      <c r="CR507" s="414">
        <v>0</v>
      </c>
      <c r="CS507" s="414">
        <v>1</v>
      </c>
      <c r="CT507" s="414">
        <v>0</v>
      </c>
      <c r="CU507" s="436">
        <v>0</v>
      </c>
      <c r="CV507" s="432" t="str">
        <f>IF(OR(DC507="-",DC507="",DC507="n/a"),"-",HYPERLINK(DC507,"PAD"))</f>
        <v>PAD</v>
      </c>
      <c r="CW507" s="417" t="str">
        <f>IF(OR(DD507="-",DD507="",DD507="n/a"),"-",HYPERLINK(DD507,"ICR"))</f>
        <v>ICR</v>
      </c>
      <c r="CX507" s="438" t="str">
        <f>IF(OR(DE507="-",DE507="",DE507="n/a"),"-",HYPERLINK(DE507,"IEG"))</f>
        <v>IEG</v>
      </c>
      <c r="CY507" s="687" t="str">
        <f>IF(OR(DF507="-",DF507="",DF507="n/a"),"-",HYPERLINK(DF507,"PPAR"))</f>
        <v>-</v>
      </c>
      <c r="CZ507" s="665" t="str">
        <f>IF(OR(DG507="-",DG507="",DG507="n/a"),"-",HYPERLINK(DG507,"PCR"))</f>
        <v>-</v>
      </c>
      <c r="DA507" s="665" t="str">
        <f>IF(OR(DH507="-",DH507="",DH507="n/a"),"-",HYPERLINK(DH507,"PP"))</f>
        <v>PP</v>
      </c>
      <c r="DB507" s="688" t="str">
        <f>IF(OR(DI507="-",DI507="",DI507="n/a"),"-",HYPERLINK(DI507,"TA"))</f>
        <v>-</v>
      </c>
      <c r="DC507" s="897" t="s">
        <v>11979</v>
      </c>
      <c r="DD507" s="897" t="s">
        <v>11980</v>
      </c>
      <c r="DE507" s="897" t="s">
        <v>11981</v>
      </c>
      <c r="DF507" s="897" t="s">
        <v>33</v>
      </c>
      <c r="DG507" s="897" t="s">
        <v>33</v>
      </c>
      <c r="DH507" s="897" t="s">
        <v>11982</v>
      </c>
      <c r="DI507" s="897" t="s">
        <v>33</v>
      </c>
      <c r="DJ507" s="806"/>
      <c r="DK507" s="358"/>
      <c r="DL507" s="358"/>
      <c r="DM507" s="440"/>
      <c r="DN507" s="440"/>
      <c r="DO507" s="440"/>
      <c r="DP507" s="440"/>
      <c r="DQ507" s="440"/>
      <c r="DR507" s="440"/>
      <c r="DS507" s="440"/>
      <c r="DT507" s="440"/>
      <c r="DU507" s="440"/>
      <c r="DV507" s="440"/>
      <c r="DW507" s="440"/>
      <c r="DX507" s="440"/>
      <c r="DY507" s="440"/>
      <c r="DZ507" s="440"/>
      <c r="EA507" s="440"/>
      <c r="EB507" s="440"/>
      <c r="EC507" s="440"/>
      <c r="ED507" s="440"/>
      <c r="EE507" s="440"/>
      <c r="EF507" s="440"/>
      <c r="EG507" s="440"/>
      <c r="EH507" s="440"/>
      <c r="EI507" s="440"/>
      <c r="EJ507" s="440"/>
      <c r="EK507" s="440"/>
      <c r="EL507" s="440"/>
      <c r="EM507" s="440"/>
    </row>
    <row r="508" spans="1:143" s="33" customFormat="1" ht="14.1" customHeight="1" x14ac:dyDescent="0.25">
      <c r="A508" s="702">
        <f>ROW()-1</f>
        <v>507</v>
      </c>
      <c r="B508" s="710" t="s">
        <v>5178</v>
      </c>
      <c r="C508" s="711" t="str">
        <f>HYPERLINK(E508,"OP")</f>
        <v>OP</v>
      </c>
      <c r="D508" s="711" t="str">
        <f>HYPERLINK(F508,"Prj")</f>
        <v>Prj</v>
      </c>
      <c r="E508" s="704" t="s">
        <v>7294</v>
      </c>
      <c r="F508" s="415" t="s">
        <v>5932</v>
      </c>
      <c r="G508" s="414" t="s">
        <v>33</v>
      </c>
      <c r="H508" s="414" t="s">
        <v>33</v>
      </c>
      <c r="I508" s="694" t="s">
        <v>33</v>
      </c>
      <c r="J508" s="697" t="s">
        <v>5179</v>
      </c>
      <c r="K508" s="727" t="s">
        <v>33</v>
      </c>
      <c r="L508" s="736" t="s">
        <v>245</v>
      </c>
      <c r="M508" s="697" t="s">
        <v>246</v>
      </c>
      <c r="N508" s="736" t="s">
        <v>18</v>
      </c>
      <c r="O508" s="736" t="s">
        <v>54</v>
      </c>
      <c r="P508" s="1080" t="s">
        <v>1419</v>
      </c>
      <c r="Q508" s="1074" t="s">
        <v>33</v>
      </c>
      <c r="R508" s="698" t="s">
        <v>33</v>
      </c>
      <c r="S508" s="1041" t="s">
        <v>33</v>
      </c>
      <c r="T508" s="908" t="s">
        <v>5180</v>
      </c>
      <c r="U508" s="905" t="s">
        <v>575</v>
      </c>
      <c r="V508" s="905" t="s">
        <v>612</v>
      </c>
      <c r="W508" s="1068" t="s">
        <v>1773</v>
      </c>
      <c r="X508" s="1064">
        <v>38035</v>
      </c>
      <c r="Y508" s="1066">
        <v>38160</v>
      </c>
      <c r="Z508" s="1046">
        <v>2004</v>
      </c>
      <c r="AA508" s="1064">
        <v>38291</v>
      </c>
      <c r="AB508" s="1065">
        <v>40178</v>
      </c>
      <c r="AC508" s="1066">
        <v>40178</v>
      </c>
      <c r="AD508" s="1049">
        <v>0</v>
      </c>
      <c r="AE508" s="746">
        <v>20</v>
      </c>
      <c r="AF508" s="744">
        <v>0</v>
      </c>
      <c r="AG508" s="690">
        <v>20</v>
      </c>
      <c r="AH508" s="747">
        <v>5</v>
      </c>
      <c r="AI508" s="744">
        <v>0</v>
      </c>
      <c r="AJ508" s="1101">
        <v>20</v>
      </c>
      <c r="AK508" s="1102">
        <v>9.4699790799999999</v>
      </c>
      <c r="AL508" s="1085">
        <v>33</v>
      </c>
      <c r="AM508" s="632" t="s">
        <v>2732</v>
      </c>
      <c r="AN508" s="632"/>
      <c r="AO508" s="632"/>
      <c r="AP508" s="632"/>
      <c r="AQ508" s="757"/>
      <c r="AR508" s="783" t="s">
        <v>5566</v>
      </c>
      <c r="AS508" s="784">
        <f>AT508+AU508</f>
        <v>7.7</v>
      </c>
      <c r="AT508" s="784">
        <v>7.7</v>
      </c>
      <c r="AU508" s="785">
        <v>0</v>
      </c>
      <c r="AV508" s="806" t="s">
        <v>5567</v>
      </c>
      <c r="AW508" s="697" t="s">
        <v>3569</v>
      </c>
      <c r="AX508" s="697" t="s">
        <v>5181</v>
      </c>
      <c r="AY508" s="823">
        <v>40175</v>
      </c>
      <c r="AZ508" s="736" t="s">
        <v>45</v>
      </c>
      <c r="BA508" s="736" t="s">
        <v>45</v>
      </c>
      <c r="BB508" s="840" t="s">
        <v>112</v>
      </c>
      <c r="BC508" s="841" t="s">
        <v>112</v>
      </c>
      <c r="BD508" s="842" t="s">
        <v>45</v>
      </c>
      <c r="BE508" s="837" t="s">
        <v>112</v>
      </c>
      <c r="BF508" s="838" t="s">
        <v>112</v>
      </c>
      <c r="BG508" s="839" t="s">
        <v>45</v>
      </c>
      <c r="BH508" s="905" t="s">
        <v>4485</v>
      </c>
      <c r="BI508" s="903" t="s">
        <v>10472</v>
      </c>
      <c r="BJ508" s="905" t="s">
        <v>0</v>
      </c>
      <c r="BK508" s="903" t="s">
        <v>0</v>
      </c>
      <c r="BL508" s="905" t="s">
        <v>0</v>
      </c>
      <c r="BM508" s="903" t="s">
        <v>0</v>
      </c>
      <c r="BN508" s="905" t="s">
        <v>0</v>
      </c>
      <c r="BO508" s="903" t="s">
        <v>0</v>
      </c>
      <c r="BP508" s="905" t="s">
        <v>0</v>
      </c>
      <c r="BQ508" s="903" t="s">
        <v>0</v>
      </c>
      <c r="BR508" s="909">
        <v>27</v>
      </c>
      <c r="BS508" s="903" t="s">
        <v>4490</v>
      </c>
      <c r="BT508" s="909">
        <v>25</v>
      </c>
      <c r="BU508" s="903" t="s">
        <v>4489</v>
      </c>
      <c r="BV508" s="909">
        <v>28</v>
      </c>
      <c r="BW508" s="903" t="s">
        <v>4500</v>
      </c>
      <c r="BX508" s="909">
        <v>42</v>
      </c>
      <c r="BY508" s="903" t="s">
        <v>4529</v>
      </c>
      <c r="BZ508" s="905" t="s">
        <v>0</v>
      </c>
      <c r="CA508" s="903" t="s">
        <v>4492</v>
      </c>
      <c r="CB508" s="340">
        <v>50</v>
      </c>
      <c r="CC508" s="249">
        <f>IF(ISBLANK(AL508),0,1)</f>
        <v>1</v>
      </c>
      <c r="CD508" s="414">
        <f>IF(ISBLANK(AM508),0,1)</f>
        <v>1</v>
      </c>
      <c r="CE508" s="414">
        <f>IF(ISBLANK(AN508),0,1)</f>
        <v>0</v>
      </c>
      <c r="CF508" s="414">
        <f>IF(ISBLANK(AO508),0,1)</f>
        <v>0</v>
      </c>
      <c r="CG508" s="414">
        <f>IF(ISBLANK(AP508),0,1)</f>
        <v>0</v>
      </c>
      <c r="CH508" s="436">
        <f>IF(ISBLANK(AQ508),0,1)</f>
        <v>0</v>
      </c>
      <c r="CI508" s="435">
        <f>IF($W508="Dropped","-",DAYS360(X508,Y508,TRUE)/360)</f>
        <v>0.34444444444444444</v>
      </c>
      <c r="CJ508" s="416">
        <f>IF(OR($W508="Pipeline",$W508="Dropped"),"-",IF(OR($AA508="-",$AA508="n/a"),"-",DAYS360(Y508,AA508,TRUE)/360))</f>
        <v>0.35555555555555557</v>
      </c>
      <c r="CK508" s="416">
        <f>IF(OR($W508="Pipeline",$W508="Dropped"),"-",IF($AC508="-","-",IF(OR($AA508="-",$AA508="n/a"),DAYS360(Y508,AC508,TRUE)/360,DAYS360(AA508,AC508,TRUE)/360)))</f>
        <v>5.166666666666667</v>
      </c>
      <c r="CL508" s="416">
        <f>IF(OR($W508="Pipeline",$W508="Dropped"),"-",IF($AC508="-","-",DAYS360(X508,AC508,TRUE)/360))</f>
        <v>5.8666666666666663</v>
      </c>
      <c r="CM508" s="437">
        <f>IF(OR($W508="Pipeline",$W508="Dropped"),"-",IF($AC508="-","-",DAYS360(AB508,AC508,TRUE)/360))</f>
        <v>0</v>
      </c>
      <c r="CN508" s="344">
        <f>IF(W508="Closed",IF(AC508="-","-",YEAR(AC508)),"-")</f>
        <v>2009</v>
      </c>
      <c r="CO508" s="344" t="str">
        <f>IF(W508="Closed",IF(OR(BE508="S",BE508="MS",BE508="HS"),"S",IF(OR(BE508="U",BE508="MU",BE508="HU"),"U",IF(OR(BE508="NA",BE508="NR",BE508="NV",BE508="?",BE508="#"),"NR","-"))),"-")</f>
        <v>U</v>
      </c>
      <c r="CP508" s="249">
        <v>8</v>
      </c>
      <c r="CQ508" s="414">
        <v>2</v>
      </c>
      <c r="CR508" s="414">
        <v>1</v>
      </c>
      <c r="CS508" s="414">
        <v>5</v>
      </c>
      <c r="CT508" s="414">
        <v>0</v>
      </c>
      <c r="CU508" s="436">
        <v>3</v>
      </c>
      <c r="CV508" s="432" t="str">
        <f>IF(OR(DC508="-",DC508="",DC508="n/a"),"-",HYPERLINK(DC508,"PAD"))</f>
        <v>PAD</v>
      </c>
      <c r="CW508" s="417" t="str">
        <f>IF(OR(DD508="-",DD508="",DD508="n/a"),"-",HYPERLINK(DD508,"ICR"))</f>
        <v>ICR</v>
      </c>
      <c r="CX508" s="438" t="str">
        <f>IF(OR(DE508="-",DE508="",DE508="n/a"),"-",HYPERLINK(DE508,"IEG"))</f>
        <v>IEG</v>
      </c>
      <c r="CY508" s="687" t="str">
        <f>IF(OR(DF508="-",DF508="",DF508="n/a"),"-",HYPERLINK(DF508,"PPAR"))</f>
        <v>-</v>
      </c>
      <c r="CZ508" s="665" t="str">
        <f>IF(OR(DG508="-",DG508="",DG508="n/a"),"-",HYPERLINK(DG508,"PCR"))</f>
        <v>-</v>
      </c>
      <c r="DA508" s="665" t="str">
        <f>IF(OR(DH508="-",DH508="",DH508="n/a"),"-",HYPERLINK(DH508,"PP"))</f>
        <v>-</v>
      </c>
      <c r="DB508" s="688" t="str">
        <f>IF(OR(DI508="-",DI508="",DI508="n/a"),"-",HYPERLINK(DI508,"TA"))</f>
        <v>-</v>
      </c>
      <c r="DC508" s="897" t="s">
        <v>11983</v>
      </c>
      <c r="DD508" s="897" t="s">
        <v>11984</v>
      </c>
      <c r="DE508" s="897" t="s">
        <v>11985</v>
      </c>
      <c r="DF508" s="897" t="s">
        <v>33</v>
      </c>
      <c r="DG508" s="897" t="s">
        <v>33</v>
      </c>
      <c r="DH508" s="897" t="s">
        <v>33</v>
      </c>
      <c r="DI508" s="897" t="s">
        <v>33</v>
      </c>
      <c r="DJ508" s="734"/>
      <c r="DK508" s="358"/>
      <c r="DL508" s="358"/>
      <c r="DM508" s="440"/>
      <c r="DN508" s="440"/>
      <c r="DO508" s="440"/>
      <c r="DP508" s="440"/>
      <c r="DQ508" s="440"/>
      <c r="DR508" s="440"/>
      <c r="DS508" s="440"/>
      <c r="DT508" s="440"/>
      <c r="DU508" s="440"/>
      <c r="DV508" s="440"/>
      <c r="DW508" s="440"/>
      <c r="DX508" s="440"/>
      <c r="DY508" s="440"/>
      <c r="DZ508" s="440"/>
      <c r="EA508" s="440"/>
      <c r="EB508" s="440"/>
      <c r="EC508" s="440"/>
      <c r="ED508" s="440"/>
      <c r="EE508" s="440"/>
      <c r="EF508" s="440"/>
      <c r="EG508" s="440"/>
      <c r="EH508" s="440"/>
      <c r="EI508" s="440"/>
      <c r="EJ508" s="440"/>
      <c r="EK508" s="440"/>
      <c r="EL508" s="440"/>
      <c r="EM508" s="440"/>
    </row>
    <row r="509" spans="1:143" s="33" customFormat="1" ht="14.1" customHeight="1" x14ac:dyDescent="0.25">
      <c r="A509" s="703">
        <f>ROW()-1</f>
        <v>508</v>
      </c>
      <c r="B509" s="710" t="s">
        <v>2339</v>
      </c>
      <c r="C509" s="711" t="str">
        <f>HYPERLINK(E509,"OP")</f>
        <v>OP</v>
      </c>
      <c r="D509" s="711" t="str">
        <f>HYPERLINK(F509,"Prj")</f>
        <v>Prj</v>
      </c>
      <c r="E509" s="704" t="s">
        <v>6456</v>
      </c>
      <c r="F509" s="415" t="s">
        <v>6457</v>
      </c>
      <c r="G509" s="414" t="s">
        <v>33</v>
      </c>
      <c r="H509" s="414" t="s">
        <v>33</v>
      </c>
      <c r="I509" s="694" t="s">
        <v>33</v>
      </c>
      <c r="J509" s="686" t="s">
        <v>2340</v>
      </c>
      <c r="K509" s="199" t="s">
        <v>33</v>
      </c>
      <c r="L509" s="693" t="s">
        <v>193</v>
      </c>
      <c r="M509" s="696" t="s">
        <v>199</v>
      </c>
      <c r="N509" s="693" t="s">
        <v>18</v>
      </c>
      <c r="O509" s="693" t="s">
        <v>71</v>
      </c>
      <c r="P509" s="1080" t="s">
        <v>1419</v>
      </c>
      <c r="Q509" s="1074" t="s">
        <v>33</v>
      </c>
      <c r="R509" s="698" t="s">
        <v>33</v>
      </c>
      <c r="S509" s="907" t="s">
        <v>3150</v>
      </c>
      <c r="T509" s="908" t="s">
        <v>3159</v>
      </c>
      <c r="U509" s="905" t="s">
        <v>583</v>
      </c>
      <c r="V509" s="905" t="s">
        <v>612</v>
      </c>
      <c r="W509" s="1068" t="s">
        <v>1773</v>
      </c>
      <c r="X509" s="1064">
        <v>39030</v>
      </c>
      <c r="Y509" s="1066">
        <v>40164</v>
      </c>
      <c r="Z509" s="1046">
        <v>2010</v>
      </c>
      <c r="AA509" s="1064">
        <v>40246</v>
      </c>
      <c r="AB509" s="1065">
        <v>41639</v>
      </c>
      <c r="AC509" s="1066">
        <v>42004</v>
      </c>
      <c r="AD509" s="638">
        <v>20</v>
      </c>
      <c r="AE509" s="639">
        <v>0</v>
      </c>
      <c r="AF509" s="744">
        <v>0</v>
      </c>
      <c r="AG509" s="690">
        <v>20</v>
      </c>
      <c r="AH509" s="747">
        <v>10</v>
      </c>
      <c r="AI509" s="744">
        <v>0</v>
      </c>
      <c r="AJ509" s="1099">
        <v>18.359775070000001</v>
      </c>
      <c r="AK509" s="1100">
        <v>18.359775070000001</v>
      </c>
      <c r="AL509" s="646">
        <v>20</v>
      </c>
      <c r="AM509" s="647">
        <v>4</v>
      </c>
      <c r="AN509" s="647">
        <v>9</v>
      </c>
      <c r="AO509" s="647"/>
      <c r="AP509" s="647"/>
      <c r="AQ509" s="648"/>
      <c r="AR509" s="779" t="s">
        <v>2612</v>
      </c>
      <c r="AS509" s="781">
        <f>AT509+AU509</f>
        <v>15.899999999999999</v>
      </c>
      <c r="AT509" s="649">
        <v>8.1</v>
      </c>
      <c r="AU509" s="650">
        <v>7.8</v>
      </c>
      <c r="AV509" s="686" t="s">
        <v>2932</v>
      </c>
      <c r="AW509" s="686" t="s">
        <v>199</v>
      </c>
      <c r="AX509" s="686" t="s">
        <v>2611</v>
      </c>
      <c r="AY509" s="820">
        <v>41985</v>
      </c>
      <c r="AZ509" s="721" t="s">
        <v>22</v>
      </c>
      <c r="BA509" s="721" t="s">
        <v>26</v>
      </c>
      <c r="BB509" s="856" t="s">
        <v>22</v>
      </c>
      <c r="BC509" s="852" t="s">
        <v>22</v>
      </c>
      <c r="BD509" s="846" t="s">
        <v>22</v>
      </c>
      <c r="BE509" s="834" t="s">
        <v>22</v>
      </c>
      <c r="BF509" s="835" t="s">
        <v>22</v>
      </c>
      <c r="BG509" s="836" t="s">
        <v>22</v>
      </c>
      <c r="BH509" s="905" t="s">
        <v>4487</v>
      </c>
      <c r="BI509" s="903" t="s">
        <v>4683</v>
      </c>
      <c r="BJ509" s="905" t="s">
        <v>0</v>
      </c>
      <c r="BK509" s="903" t="s">
        <v>0</v>
      </c>
      <c r="BL509" s="905" t="s">
        <v>0</v>
      </c>
      <c r="BM509" s="903" t="s">
        <v>0</v>
      </c>
      <c r="BN509" s="905" t="s">
        <v>0</v>
      </c>
      <c r="BO509" s="903" t="s">
        <v>0</v>
      </c>
      <c r="BP509" s="905" t="s">
        <v>0</v>
      </c>
      <c r="BQ509" s="903" t="s">
        <v>0</v>
      </c>
      <c r="BR509" s="909">
        <v>32</v>
      </c>
      <c r="BS509" s="903" t="s">
        <v>4555</v>
      </c>
      <c r="BT509" s="909">
        <v>31</v>
      </c>
      <c r="BU509" s="903" t="s">
        <v>4579</v>
      </c>
      <c r="BV509" s="905" t="s">
        <v>0</v>
      </c>
      <c r="BW509" s="903" t="s">
        <v>4492</v>
      </c>
      <c r="BX509" s="905" t="s">
        <v>0</v>
      </c>
      <c r="BY509" s="903" t="s">
        <v>4492</v>
      </c>
      <c r="BZ509" s="905" t="s">
        <v>0</v>
      </c>
      <c r="CA509" s="903" t="s">
        <v>4492</v>
      </c>
      <c r="CB509" s="340">
        <v>50</v>
      </c>
      <c r="CC509" s="249">
        <f>IF(ISBLANK(AL509),0,1)</f>
        <v>1</v>
      </c>
      <c r="CD509" s="414">
        <f>IF(ISBLANK(AM509),0,1)</f>
        <v>1</v>
      </c>
      <c r="CE509" s="414">
        <f>IF(ISBLANK(AN509),0,1)</f>
        <v>1</v>
      </c>
      <c r="CF509" s="414">
        <f>IF(ISBLANK(AO509),0,1)</f>
        <v>0</v>
      </c>
      <c r="CG509" s="414">
        <f>IF(ISBLANK(AP509),0,1)</f>
        <v>0</v>
      </c>
      <c r="CH509" s="436">
        <f>IF(ISBLANK(AQ509),0,1)</f>
        <v>0</v>
      </c>
      <c r="CI509" s="435">
        <f>IF($W509="Dropped","-",DAYS360(X509,Y509,TRUE)/360)</f>
        <v>3.1055555555555556</v>
      </c>
      <c r="CJ509" s="416">
        <f>IF(OR($W509="Pipeline",$W509="Dropped"),"-",IF(OR($AA509="-",$AA509="n/a"),"-",DAYS360(Y509,AA509,TRUE)/360))</f>
        <v>0.22777777777777777</v>
      </c>
      <c r="CK509" s="416">
        <f>IF(OR($W509="Pipeline",$W509="Dropped"),"-",IF($AC509="-","-",IF(OR($AA509="-",$AA509="n/a"),DAYS360(Y509,AC509,TRUE)/360,DAYS360(AA509,AC509,TRUE)/360)))</f>
        <v>4.8083333333333336</v>
      </c>
      <c r="CL509" s="416">
        <f>IF(OR($W509="Pipeline",$W509="Dropped"),"-",IF($AC509="-","-",DAYS360(X509,AC509,TRUE)/360))</f>
        <v>8.1416666666666675</v>
      </c>
      <c r="CM509" s="437">
        <f>IF(OR($W509="Pipeline",$W509="Dropped"),"-",IF($AC509="-","-",DAYS360(AB509,AC509,TRUE)/360))</f>
        <v>1</v>
      </c>
      <c r="CN509" s="344">
        <f>IF(W509="Closed",IF(AC509="-","-",YEAR(AC509)),"-")</f>
        <v>2014</v>
      </c>
      <c r="CO509" s="344" t="str">
        <f>IF(W509="Closed",IF(OR(BE509="S",BE509="MS",BE509="HS"),"S",IF(OR(BE509="U",BE509="MU",BE509="HU"),"U",IF(OR(BE509="NA",BE509="NR",BE509="NV",BE509="?",BE509="#"),"NR","-"))),"-")</f>
        <v>S</v>
      </c>
      <c r="CP509" s="249">
        <v>2</v>
      </c>
      <c r="CQ509" s="414">
        <v>2</v>
      </c>
      <c r="CR509" s="414">
        <v>1</v>
      </c>
      <c r="CS509" s="414">
        <v>1</v>
      </c>
      <c r="CT509" s="414">
        <v>0</v>
      </c>
      <c r="CU509" s="436">
        <v>0</v>
      </c>
      <c r="CV509" s="432" t="str">
        <f>IF(OR(DC509="-",DC509="",DC509="n/a"),"-",HYPERLINK(DC509,"PAD"))</f>
        <v>PAD</v>
      </c>
      <c r="CW509" s="417" t="str">
        <f>IF(OR(DD509="-",DD509="",DD509="n/a"),"-",HYPERLINK(DD509,"ICR"))</f>
        <v>ICR</v>
      </c>
      <c r="CX509" s="438" t="str">
        <f>IF(OR(DE509="-",DE509="",DE509="n/a"),"-",HYPERLINK(DE509,"IEG"))</f>
        <v>IEG</v>
      </c>
      <c r="CY509" s="687" t="str">
        <f>IF(OR(DF509="-",DF509="",DF509="n/a"),"-",HYPERLINK(DF509,"PPAR"))</f>
        <v>-</v>
      </c>
      <c r="CZ509" s="665" t="str">
        <f>IF(OR(DG509="-",DG509="",DG509="n/a"),"-",HYPERLINK(DG509,"PCR"))</f>
        <v>-</v>
      </c>
      <c r="DA509" s="665" t="str">
        <f>IF(OR(DH509="-",DH509="",DH509="n/a"),"-",HYPERLINK(DH509,"PP"))</f>
        <v>PP</v>
      </c>
      <c r="DB509" s="688" t="str">
        <f>IF(OR(DI509="-",DI509="",DI509="n/a"),"-",HYPERLINK(DI509,"TA"))</f>
        <v>-</v>
      </c>
      <c r="DC509" s="897" t="s">
        <v>11986</v>
      </c>
      <c r="DD509" s="897" t="s">
        <v>11987</v>
      </c>
      <c r="DE509" s="897" t="s">
        <v>11988</v>
      </c>
      <c r="DF509" s="897" t="s">
        <v>33</v>
      </c>
      <c r="DG509" s="897" t="s">
        <v>33</v>
      </c>
      <c r="DH509" s="897" t="s">
        <v>13962</v>
      </c>
      <c r="DI509" s="897" t="s">
        <v>33</v>
      </c>
      <c r="DJ509" s="734"/>
      <c r="DK509" s="358"/>
      <c r="DL509" s="358"/>
      <c r="DM509" s="440"/>
      <c r="DN509" s="440"/>
      <c r="DO509" s="440"/>
      <c r="DP509" s="440"/>
      <c r="DQ509" s="440"/>
      <c r="DR509" s="440"/>
      <c r="DS509" s="440"/>
      <c r="DT509" s="440"/>
      <c r="DU509" s="440"/>
      <c r="DV509" s="440"/>
      <c r="DW509" s="440"/>
      <c r="DX509" s="440"/>
      <c r="DY509" s="440"/>
      <c r="DZ509" s="440"/>
      <c r="EA509" s="440"/>
      <c r="EB509" s="440"/>
      <c r="EC509" s="440"/>
      <c r="ED509" s="440"/>
      <c r="EE509" s="440"/>
      <c r="EF509" s="440"/>
      <c r="EG509" s="440"/>
      <c r="EH509" s="440"/>
      <c r="EI509" s="440"/>
      <c r="EJ509" s="440"/>
      <c r="EK509" s="440"/>
      <c r="EL509" s="440"/>
      <c r="EM509" s="440"/>
    </row>
    <row r="510" spans="1:143" s="33" customFormat="1" ht="14.1" customHeight="1" x14ac:dyDescent="0.25">
      <c r="A510" s="702">
        <f>ROW()-1</f>
        <v>509</v>
      </c>
      <c r="B510" s="712" t="s">
        <v>1299</v>
      </c>
      <c r="C510" s="711" t="str">
        <f>HYPERLINK(E510,"OP")</f>
        <v>OP</v>
      </c>
      <c r="D510" s="711" t="str">
        <f>HYPERLINK(F510,"Prj")</f>
        <v>Prj</v>
      </c>
      <c r="E510" s="704" t="s">
        <v>6458</v>
      </c>
      <c r="F510" s="415" t="s">
        <v>6459</v>
      </c>
      <c r="G510" s="414" t="s">
        <v>4267</v>
      </c>
      <c r="H510" s="414" t="s">
        <v>33</v>
      </c>
      <c r="I510" s="694" t="s">
        <v>33</v>
      </c>
      <c r="J510" s="696" t="s">
        <v>1257</v>
      </c>
      <c r="K510" s="199" t="s">
        <v>33</v>
      </c>
      <c r="L510" s="693" t="s">
        <v>245</v>
      </c>
      <c r="M510" s="686" t="s">
        <v>298</v>
      </c>
      <c r="N510" s="732" t="s">
        <v>18</v>
      </c>
      <c r="O510" s="732" t="s">
        <v>30</v>
      </c>
      <c r="P510" s="1080" t="s">
        <v>1742</v>
      </c>
      <c r="Q510" s="1074" t="s">
        <v>33</v>
      </c>
      <c r="R510" s="698" t="s">
        <v>3888</v>
      </c>
      <c r="S510" s="907" t="s">
        <v>3764</v>
      </c>
      <c r="T510" s="908" t="s">
        <v>3765</v>
      </c>
      <c r="U510" s="905" t="s">
        <v>1776</v>
      </c>
      <c r="V510" s="905" t="s">
        <v>1417</v>
      </c>
      <c r="W510" s="1068" t="s">
        <v>1773</v>
      </c>
      <c r="X510" s="1064">
        <v>37908</v>
      </c>
      <c r="Y510" s="1066">
        <v>38524</v>
      </c>
      <c r="Z510" s="1046">
        <v>2005</v>
      </c>
      <c r="AA510" s="1064">
        <v>38580</v>
      </c>
      <c r="AB510" s="1065">
        <v>40543</v>
      </c>
      <c r="AC510" s="1066">
        <v>41639</v>
      </c>
      <c r="AD510" s="638">
        <v>0</v>
      </c>
      <c r="AE510" s="639">
        <v>32</v>
      </c>
      <c r="AF510" s="744">
        <v>0</v>
      </c>
      <c r="AG510" s="690">
        <v>32</v>
      </c>
      <c r="AH510" s="747">
        <v>9.94</v>
      </c>
      <c r="AI510" s="744">
        <v>0</v>
      </c>
      <c r="AJ510" s="1099">
        <v>70.875366490000005</v>
      </c>
      <c r="AK510" s="1100">
        <v>70.133826420000005</v>
      </c>
      <c r="AL510" s="646" t="s">
        <v>2712</v>
      </c>
      <c r="AM510" s="647">
        <v>3</v>
      </c>
      <c r="AN510" s="647">
        <v>10</v>
      </c>
      <c r="AO510" s="647"/>
      <c r="AP510" s="647"/>
      <c r="AQ510" s="648"/>
      <c r="AR510" s="779" t="s">
        <v>4269</v>
      </c>
      <c r="AS510" s="781">
        <f>AT510+AU510</f>
        <v>9.64</v>
      </c>
      <c r="AT510" s="781">
        <v>9.64</v>
      </c>
      <c r="AU510" s="650">
        <v>0</v>
      </c>
      <c r="AV510" s="686" t="s">
        <v>4270</v>
      </c>
      <c r="AW510" s="686" t="s">
        <v>1970</v>
      </c>
      <c r="AX510" s="686" t="s">
        <v>2245</v>
      </c>
      <c r="AY510" s="819">
        <v>41631</v>
      </c>
      <c r="AZ510" s="721" t="s">
        <v>22</v>
      </c>
      <c r="BA510" s="721" t="s">
        <v>22</v>
      </c>
      <c r="BB510" s="625" t="s">
        <v>22</v>
      </c>
      <c r="BC510" s="626" t="s">
        <v>22</v>
      </c>
      <c r="BD510" s="633" t="s">
        <v>22</v>
      </c>
      <c r="BE510" s="834" t="s">
        <v>26</v>
      </c>
      <c r="BF510" s="835" t="s">
        <v>22</v>
      </c>
      <c r="BG510" s="836" t="s">
        <v>22</v>
      </c>
      <c r="BH510" s="905" t="s">
        <v>4567</v>
      </c>
      <c r="BI510" s="903" t="s">
        <v>10487</v>
      </c>
      <c r="BJ510" s="905" t="s">
        <v>0</v>
      </c>
      <c r="BK510" s="903" t="s">
        <v>0</v>
      </c>
      <c r="BL510" s="905" t="s">
        <v>0</v>
      </c>
      <c r="BM510" s="903" t="s">
        <v>0</v>
      </c>
      <c r="BN510" s="905" t="s">
        <v>0</v>
      </c>
      <c r="BO510" s="903" t="s">
        <v>0</v>
      </c>
      <c r="BP510" s="905" t="s">
        <v>0</v>
      </c>
      <c r="BQ510" s="903" t="s">
        <v>0</v>
      </c>
      <c r="BR510" s="909">
        <v>78</v>
      </c>
      <c r="BS510" s="903" t="s">
        <v>4511</v>
      </c>
      <c r="BT510" s="909">
        <v>26</v>
      </c>
      <c r="BU510" s="903" t="s">
        <v>4517</v>
      </c>
      <c r="BV510" s="909">
        <v>62</v>
      </c>
      <c r="BW510" s="903" t="s">
        <v>4552</v>
      </c>
      <c r="BX510" s="905" t="s">
        <v>0</v>
      </c>
      <c r="BY510" s="903" t="s">
        <v>4492</v>
      </c>
      <c r="BZ510" s="905" t="s">
        <v>0</v>
      </c>
      <c r="CA510" s="903" t="s">
        <v>4492</v>
      </c>
      <c r="CB510" s="340">
        <v>100</v>
      </c>
      <c r="CC510" s="249">
        <f>IF(ISBLANK(AL510),0,1)</f>
        <v>1</v>
      </c>
      <c r="CD510" s="414">
        <f>IF(ISBLANK(AM510),0,1)</f>
        <v>1</v>
      </c>
      <c r="CE510" s="414">
        <f>IF(ISBLANK(AN510),0,1)</f>
        <v>1</v>
      </c>
      <c r="CF510" s="414">
        <f>IF(ISBLANK(AO510),0,1)</f>
        <v>0</v>
      </c>
      <c r="CG510" s="414">
        <f>IF(ISBLANK(AP510),0,1)</f>
        <v>0</v>
      </c>
      <c r="CH510" s="436">
        <f>IF(ISBLANK(AQ510),0,1)</f>
        <v>0</v>
      </c>
      <c r="CI510" s="435">
        <f>IF($W510="Dropped","-",DAYS360(X510,Y510,TRUE)/360)</f>
        <v>1.6861111111111111</v>
      </c>
      <c r="CJ510" s="416">
        <f>IF(OR($W510="Pipeline",$W510="Dropped"),"-",IF(OR($AA510="-",$AA510="n/a"),"-",DAYS360(Y510,AA510,TRUE)/360))</f>
        <v>0.15277777777777779</v>
      </c>
      <c r="CK510" s="416">
        <f>IF(OR($W510="Pipeline",$W510="Dropped"),"-",IF($AC510="-","-",IF(OR($AA510="-",$AA510="n/a"),DAYS360(Y510,AC510,TRUE)/360,DAYS360(AA510,AC510,TRUE)/360)))</f>
        <v>8.3722222222222218</v>
      </c>
      <c r="CL510" s="416">
        <f>IF(OR($W510="Pipeline",$W510="Dropped"),"-",IF($AC510="-","-",DAYS360(X510,AC510,TRUE)/360))</f>
        <v>10.21111111111111</v>
      </c>
      <c r="CM510" s="437">
        <f>IF(OR($W510="Pipeline",$W510="Dropped"),"-",IF($AC510="-","-",DAYS360(AB510,AC510,TRUE)/360))</f>
        <v>3</v>
      </c>
      <c r="CN510" s="344">
        <f>IF(W510="Closed",IF(AC510="-","-",YEAR(AC510)),"-")</f>
        <v>2013</v>
      </c>
      <c r="CO510" s="344" t="str">
        <f>IF(W510="Closed",IF(OR(BE510="S",BE510="MS",BE510="HS"),"S",IF(OR(BE510="U",BE510="MU",BE510="HU"),"U",IF(OR(BE510="NA",BE510="NR",BE510="NV",BE510="?",BE510="#"),"NR","-"))),"-")</f>
        <v>S</v>
      </c>
      <c r="CP510" s="249">
        <v>1</v>
      </c>
      <c r="CQ510" s="414">
        <v>2</v>
      </c>
      <c r="CR510" s="414">
        <v>1</v>
      </c>
      <c r="CS510" s="414">
        <v>0</v>
      </c>
      <c r="CT510" s="414">
        <v>0</v>
      </c>
      <c r="CU510" s="436">
        <v>0</v>
      </c>
      <c r="CV510" s="432" t="str">
        <f>IF(OR(DC510="-",DC510="",DC510="n/a"),"-",HYPERLINK(DC510,"PAD"))</f>
        <v>PAD</v>
      </c>
      <c r="CW510" s="417" t="str">
        <f>IF(OR(DD510="-",DD510="",DD510="n/a"),"-",HYPERLINK(DD510,"ICR"))</f>
        <v>ICR</v>
      </c>
      <c r="CX510" s="438" t="str">
        <f>IF(OR(DE510="-",DE510="",DE510="n/a"),"-",HYPERLINK(DE510,"IEG"))</f>
        <v>IEG</v>
      </c>
      <c r="CY510" s="687" t="str">
        <f>IF(OR(DF510="-",DF510="",DF510="n/a"),"-",HYPERLINK(DF510,"PPAR"))</f>
        <v>-</v>
      </c>
      <c r="CZ510" s="665" t="str">
        <f>IF(OR(DG510="-",DG510="",DG510="n/a"),"-",HYPERLINK(DG510,"PCR"))</f>
        <v>-</v>
      </c>
      <c r="DA510" s="665" t="str">
        <f>IF(OR(DH510="-",DH510="",DH510="n/a"),"-",HYPERLINK(DH510,"PP"))</f>
        <v>PP</v>
      </c>
      <c r="DB510" s="688" t="str">
        <f>IF(OR(DI510="-",DI510="",DI510="n/a"),"-",HYPERLINK(DI510,"TA"))</f>
        <v>-</v>
      </c>
      <c r="DC510" s="897" t="s">
        <v>11989</v>
      </c>
      <c r="DD510" s="897" t="s">
        <v>11990</v>
      </c>
      <c r="DE510" s="897" t="s">
        <v>11991</v>
      </c>
      <c r="DF510" s="897" t="s">
        <v>33</v>
      </c>
      <c r="DG510" s="897" t="s">
        <v>33</v>
      </c>
      <c r="DH510" s="897" t="s">
        <v>13963</v>
      </c>
      <c r="DI510" s="897" t="s">
        <v>33</v>
      </c>
      <c r="DJ510" s="734"/>
      <c r="DK510" s="358"/>
      <c r="DL510" s="358"/>
      <c r="DM510" s="440"/>
      <c r="DN510" s="440"/>
      <c r="DO510" s="440"/>
      <c r="DP510" s="440"/>
      <c r="DQ510" s="440"/>
      <c r="DR510" s="440"/>
      <c r="DS510" s="440"/>
      <c r="DT510" s="440"/>
      <c r="DU510" s="440"/>
      <c r="DV510" s="440"/>
      <c r="DW510" s="440"/>
      <c r="DX510" s="440"/>
      <c r="DY510" s="440"/>
      <c r="DZ510" s="440"/>
      <c r="EA510" s="440"/>
      <c r="EB510" s="440"/>
      <c r="EC510" s="440"/>
      <c r="ED510" s="440"/>
      <c r="EE510" s="440"/>
      <c r="EF510" s="440"/>
      <c r="EG510" s="440"/>
      <c r="EH510" s="440"/>
      <c r="EI510" s="440"/>
      <c r="EJ510" s="440"/>
      <c r="EK510" s="440"/>
      <c r="EL510" s="440"/>
      <c r="EM510" s="440"/>
    </row>
    <row r="511" spans="1:143" s="33" customFormat="1" ht="14.1" customHeight="1" x14ac:dyDescent="0.25">
      <c r="A511" s="702">
        <f>ROW()-1</f>
        <v>510</v>
      </c>
      <c r="B511" s="710" t="s">
        <v>749</v>
      </c>
      <c r="C511" s="711" t="str">
        <f>HYPERLINK(E511,"OP")</f>
        <v>OP</v>
      </c>
      <c r="D511" s="711" t="str">
        <f>HYPERLINK(F511,"Prj")</f>
        <v>Prj</v>
      </c>
      <c r="E511" s="704" t="s">
        <v>6460</v>
      </c>
      <c r="F511" s="415" t="s">
        <v>6461</v>
      </c>
      <c r="G511" s="414" t="s">
        <v>33</v>
      </c>
      <c r="H511" s="414" t="s">
        <v>33</v>
      </c>
      <c r="I511" s="694" t="s">
        <v>33</v>
      </c>
      <c r="J511" s="686" t="s">
        <v>750</v>
      </c>
      <c r="K511" s="199" t="s">
        <v>33</v>
      </c>
      <c r="L511" s="693" t="s">
        <v>245</v>
      </c>
      <c r="M511" s="696" t="s">
        <v>406</v>
      </c>
      <c r="N511" s="732" t="s">
        <v>18</v>
      </c>
      <c r="O511" s="732" t="s">
        <v>49</v>
      </c>
      <c r="P511" s="1080" t="s">
        <v>1763</v>
      </c>
      <c r="Q511" s="1074" t="s">
        <v>33</v>
      </c>
      <c r="R511" s="698" t="s">
        <v>33</v>
      </c>
      <c r="S511" s="907" t="s">
        <v>10288</v>
      </c>
      <c r="T511" s="908" t="s">
        <v>3766</v>
      </c>
      <c r="U511" s="905" t="s">
        <v>1778</v>
      </c>
      <c r="V511" s="905" t="s">
        <v>10389</v>
      </c>
      <c r="W511" s="1068" t="s">
        <v>1773</v>
      </c>
      <c r="X511" s="1064">
        <v>37964</v>
      </c>
      <c r="Y511" s="1066">
        <v>38197</v>
      </c>
      <c r="Z511" s="1046">
        <v>2005</v>
      </c>
      <c r="AA511" s="1064">
        <v>38204</v>
      </c>
      <c r="AB511" s="1065">
        <v>39903</v>
      </c>
      <c r="AC511" s="1066">
        <v>39903</v>
      </c>
      <c r="AD511" s="638">
        <v>0</v>
      </c>
      <c r="AE511" s="639">
        <v>35</v>
      </c>
      <c r="AF511" s="744">
        <v>0</v>
      </c>
      <c r="AG511" s="690">
        <v>35</v>
      </c>
      <c r="AH511" s="747">
        <v>0</v>
      </c>
      <c r="AI511" s="744">
        <v>0</v>
      </c>
      <c r="AJ511" s="1099">
        <v>35</v>
      </c>
      <c r="AK511" s="1100">
        <v>34.9832459</v>
      </c>
      <c r="AL511" s="646">
        <v>33</v>
      </c>
      <c r="AM511" s="647"/>
      <c r="AN511" s="647">
        <v>2</v>
      </c>
      <c r="AO511" s="647"/>
      <c r="AP511" s="647"/>
      <c r="AQ511" s="648"/>
      <c r="AR511" s="780" t="s">
        <v>4455</v>
      </c>
      <c r="AS511" s="781">
        <f>AT511+AU511</f>
        <v>3.91</v>
      </c>
      <c r="AT511" s="781">
        <v>3.91</v>
      </c>
      <c r="AU511" s="782">
        <v>0</v>
      </c>
      <c r="AV511" s="699" t="s">
        <v>4004</v>
      </c>
      <c r="AW511" s="686" t="s">
        <v>1913</v>
      </c>
      <c r="AX511" s="686" t="s">
        <v>2201</v>
      </c>
      <c r="AY511" s="819">
        <v>39992</v>
      </c>
      <c r="AZ511" s="721" t="s">
        <v>22</v>
      </c>
      <c r="BA511" s="721" t="s">
        <v>22</v>
      </c>
      <c r="BB511" s="625" t="s">
        <v>22</v>
      </c>
      <c r="BC511" s="626" t="s">
        <v>22</v>
      </c>
      <c r="BD511" s="633" t="s">
        <v>22</v>
      </c>
      <c r="BE511" s="834" t="s">
        <v>45</v>
      </c>
      <c r="BF511" s="835" t="s">
        <v>45</v>
      </c>
      <c r="BG511" s="836" t="s">
        <v>45</v>
      </c>
      <c r="BH511" s="905" t="s">
        <v>4503</v>
      </c>
      <c r="BI511" s="903" t="s">
        <v>4703</v>
      </c>
      <c r="BJ511" s="905" t="s">
        <v>4515</v>
      </c>
      <c r="BK511" s="903" t="s">
        <v>4704</v>
      </c>
      <c r="BL511" s="905" t="s">
        <v>4525</v>
      </c>
      <c r="BM511" s="903" t="s">
        <v>10476</v>
      </c>
      <c r="BN511" s="905" t="s">
        <v>4485</v>
      </c>
      <c r="BO511" s="903" t="s">
        <v>10472</v>
      </c>
      <c r="BP511" s="905" t="s">
        <v>0</v>
      </c>
      <c r="BQ511" s="903" t="s">
        <v>0</v>
      </c>
      <c r="BR511" s="909">
        <v>65</v>
      </c>
      <c r="BS511" s="903" t="s">
        <v>4509</v>
      </c>
      <c r="BT511" s="909">
        <v>59</v>
      </c>
      <c r="BU511" s="903" t="s">
        <v>4510</v>
      </c>
      <c r="BV511" s="909">
        <v>57</v>
      </c>
      <c r="BW511" s="903" t="s">
        <v>4527</v>
      </c>
      <c r="BX511" s="909">
        <v>58</v>
      </c>
      <c r="BY511" s="903" t="s">
        <v>4558</v>
      </c>
      <c r="BZ511" s="909">
        <v>26</v>
      </c>
      <c r="CA511" s="903" t="s">
        <v>4517</v>
      </c>
      <c r="CB511" s="340">
        <v>50</v>
      </c>
      <c r="CC511" s="249">
        <f>IF(ISBLANK(AL511),0,1)</f>
        <v>1</v>
      </c>
      <c r="CD511" s="414">
        <f>IF(ISBLANK(AM511),0,1)</f>
        <v>0</v>
      </c>
      <c r="CE511" s="414">
        <f>IF(ISBLANK(AN511),0,1)</f>
        <v>1</v>
      </c>
      <c r="CF511" s="414">
        <f>IF(ISBLANK(AO511),0,1)</f>
        <v>0</v>
      </c>
      <c r="CG511" s="414">
        <f>IF(ISBLANK(AP511),0,1)</f>
        <v>0</v>
      </c>
      <c r="CH511" s="436">
        <f>IF(ISBLANK(AQ511),0,1)</f>
        <v>0</v>
      </c>
      <c r="CI511" s="435">
        <f>IF($W511="Dropped","-",DAYS360(X511,Y511,TRUE)/360)</f>
        <v>0.63888888888888884</v>
      </c>
      <c r="CJ511" s="416">
        <f>IF(OR($W511="Pipeline",$W511="Dropped"),"-",IF(OR($AA511="-",$AA511="n/a"),"-",DAYS360(Y511,AA511,TRUE)/360))</f>
        <v>1.6666666666666666E-2</v>
      </c>
      <c r="CK511" s="416">
        <f>IF(OR($W511="Pipeline",$W511="Dropped"),"-",IF($AC511="-","-",IF(OR($AA511="-",$AA511="n/a"),DAYS360(Y511,AC511,TRUE)/360,DAYS360(AA511,AC511,TRUE)/360)))</f>
        <v>4.6527777777777777</v>
      </c>
      <c r="CL511" s="416">
        <f>IF(OR($W511="Pipeline",$W511="Dropped"),"-",IF($AC511="-","-",DAYS360(X511,AC511,TRUE)/360))</f>
        <v>5.3083333333333336</v>
      </c>
      <c r="CM511" s="437">
        <f>IF(OR($W511="Pipeline",$W511="Dropped"),"-",IF($AC511="-","-",DAYS360(AB511,AC511,TRUE)/360))</f>
        <v>0</v>
      </c>
      <c r="CN511" s="344">
        <f>IF(W511="Closed",IF(AC511="-","-",YEAR(AC511)),"-")</f>
        <v>2009</v>
      </c>
      <c r="CO511" s="344" t="str">
        <f>IF(W511="Closed",IF(OR(BE511="S",BE511="MS",BE511="HS"),"S",IF(OR(BE511="U",BE511="MU",BE511="HU"),"U",IF(OR(BE511="NA",BE511="NR",BE511="NV",BE511="?",BE511="#"),"NR","-"))),"-")</f>
        <v>U</v>
      </c>
      <c r="CP511" s="249">
        <v>0</v>
      </c>
      <c r="CQ511" s="414">
        <v>1</v>
      </c>
      <c r="CR511" s="414">
        <v>3</v>
      </c>
      <c r="CS511" s="414">
        <v>1</v>
      </c>
      <c r="CT511" s="414">
        <v>0</v>
      </c>
      <c r="CU511" s="436">
        <v>0</v>
      </c>
      <c r="CV511" s="432" t="str">
        <f>IF(OR(DC511="-",DC511="",DC511="n/a"),"-",HYPERLINK(DC511,"PAD"))</f>
        <v>-</v>
      </c>
      <c r="CW511" s="417" t="str">
        <f>IF(OR(DD511="-",DD511="",DD511="n/a"),"-",HYPERLINK(DD511,"ICR"))</f>
        <v>ICR</v>
      </c>
      <c r="CX511" s="438" t="str">
        <f>IF(OR(DE511="-",DE511="",DE511="n/a"),"-",HYPERLINK(DE511,"IEG"))</f>
        <v>IEG</v>
      </c>
      <c r="CY511" s="687" t="str">
        <f>IF(OR(DF511="-",DF511="",DF511="n/a"),"-",HYPERLINK(DF511,"PPAR"))</f>
        <v>-</v>
      </c>
      <c r="CZ511" s="665" t="str">
        <f>IF(OR(DG511="-",DG511="",DG511="n/a"),"-",HYPERLINK(DG511,"PCR"))</f>
        <v>-</v>
      </c>
      <c r="DA511" s="665" t="str">
        <f>IF(OR(DH511="-",DH511="",DH511="n/a"),"-",HYPERLINK(DH511,"PP"))</f>
        <v>-</v>
      </c>
      <c r="DB511" s="688" t="str">
        <f>IF(OR(DI511="-",DI511="",DI511="n/a"),"-",HYPERLINK(DI511,"TA"))</f>
        <v>-</v>
      </c>
      <c r="DC511" s="897" t="s">
        <v>33</v>
      </c>
      <c r="DD511" s="897" t="s">
        <v>11992</v>
      </c>
      <c r="DE511" s="897" t="s">
        <v>11993</v>
      </c>
      <c r="DF511" s="897" t="s">
        <v>33</v>
      </c>
      <c r="DG511" s="897" t="s">
        <v>33</v>
      </c>
      <c r="DH511" s="897" t="s">
        <v>33</v>
      </c>
      <c r="DI511" s="897" t="s">
        <v>33</v>
      </c>
      <c r="DJ511" s="734"/>
      <c r="DK511" s="358"/>
      <c r="DL511" s="358"/>
      <c r="DM511" s="440"/>
      <c r="DN511" s="440"/>
      <c r="DO511" s="440"/>
      <c r="DP511" s="440"/>
      <c r="DQ511" s="440"/>
      <c r="DR511" s="440"/>
      <c r="DS511" s="440"/>
      <c r="DT511" s="440"/>
      <c r="DU511" s="440"/>
      <c r="DV511" s="440"/>
      <c r="DW511" s="440"/>
      <c r="DX511" s="440"/>
      <c r="DY511" s="440"/>
      <c r="DZ511" s="440"/>
      <c r="EA511" s="440"/>
      <c r="EB511" s="440"/>
      <c r="EC511" s="440"/>
      <c r="ED511" s="440"/>
      <c r="EE511" s="440"/>
      <c r="EF511" s="440"/>
      <c r="EG511" s="440"/>
      <c r="EH511" s="440"/>
      <c r="EI511" s="440"/>
      <c r="EJ511" s="440"/>
      <c r="EK511" s="440"/>
      <c r="EL511" s="440"/>
      <c r="EM511" s="440"/>
    </row>
    <row r="512" spans="1:143" s="33" customFormat="1" ht="14.1" customHeight="1" x14ac:dyDescent="0.25">
      <c r="A512" s="703">
        <f>ROW()-1</f>
        <v>511</v>
      </c>
      <c r="B512" s="717" t="s">
        <v>787</v>
      </c>
      <c r="C512" s="711" t="str">
        <f>HYPERLINK(E512,"OP")</f>
        <v>OP</v>
      </c>
      <c r="D512" s="711" t="str">
        <f>HYPERLINK(F512,"Prj")</f>
        <v>Prj</v>
      </c>
      <c r="E512" s="704" t="s">
        <v>6462</v>
      </c>
      <c r="F512" s="415" t="s">
        <v>6463</v>
      </c>
      <c r="G512" s="414" t="s">
        <v>33</v>
      </c>
      <c r="H512" s="414" t="s">
        <v>33</v>
      </c>
      <c r="I512" s="694" t="s">
        <v>33</v>
      </c>
      <c r="J512" s="686" t="s">
        <v>788</v>
      </c>
      <c r="K512" s="199" t="s">
        <v>33</v>
      </c>
      <c r="L512" s="693" t="s">
        <v>193</v>
      </c>
      <c r="M512" s="696" t="s">
        <v>366</v>
      </c>
      <c r="N512" s="732" t="s">
        <v>18</v>
      </c>
      <c r="O512" s="732" t="s">
        <v>30</v>
      </c>
      <c r="P512" s="1080" t="s">
        <v>1763</v>
      </c>
      <c r="Q512" s="1074" t="s">
        <v>33</v>
      </c>
      <c r="R512" s="698" t="s">
        <v>33</v>
      </c>
      <c r="S512" s="907" t="s">
        <v>3574</v>
      </c>
      <c r="T512" s="908" t="s">
        <v>3618</v>
      </c>
      <c r="U512" s="905" t="s">
        <v>576</v>
      </c>
      <c r="V512" s="905" t="s">
        <v>10387</v>
      </c>
      <c r="W512" s="1068" t="s">
        <v>1773</v>
      </c>
      <c r="X512" s="1064">
        <v>38334</v>
      </c>
      <c r="Y512" s="1066">
        <v>39364</v>
      </c>
      <c r="Z512" s="1046">
        <v>2008</v>
      </c>
      <c r="AA512" s="1064">
        <v>39786</v>
      </c>
      <c r="AB512" s="1065">
        <v>40543</v>
      </c>
      <c r="AC512" s="1066">
        <v>41364</v>
      </c>
      <c r="AD512" s="638">
        <v>0</v>
      </c>
      <c r="AE512" s="639">
        <v>10</v>
      </c>
      <c r="AF512" s="744">
        <v>0</v>
      </c>
      <c r="AG512" s="690">
        <v>10</v>
      </c>
      <c r="AH512" s="747">
        <v>0</v>
      </c>
      <c r="AI512" s="744">
        <v>0</v>
      </c>
      <c r="AJ512" s="1099">
        <v>10</v>
      </c>
      <c r="AK512" s="1100">
        <v>9.8836271300000007</v>
      </c>
      <c r="AL512" s="646"/>
      <c r="AM512" s="647"/>
      <c r="AN512" s="647">
        <v>2</v>
      </c>
      <c r="AO512" s="647"/>
      <c r="AP512" s="647"/>
      <c r="AQ512" s="648"/>
      <c r="AR512" s="779" t="s">
        <v>4019</v>
      </c>
      <c r="AS512" s="781">
        <f>AT512+AU512</f>
        <v>0.7</v>
      </c>
      <c r="AT512" s="649">
        <v>0.7</v>
      </c>
      <c r="AU512" s="650">
        <v>0</v>
      </c>
      <c r="AV512" s="686" t="s">
        <v>4020</v>
      </c>
      <c r="AW512" s="686" t="s">
        <v>2018</v>
      </c>
      <c r="AX512" s="686" t="s">
        <v>1902</v>
      </c>
      <c r="AY512" s="819">
        <v>41367</v>
      </c>
      <c r="AZ512" s="721" t="s">
        <v>22</v>
      </c>
      <c r="BA512" s="721" t="s">
        <v>26</v>
      </c>
      <c r="BB512" s="625" t="s">
        <v>22</v>
      </c>
      <c r="BC512" s="626" t="s">
        <v>22</v>
      </c>
      <c r="BD512" s="633" t="s">
        <v>22</v>
      </c>
      <c r="BE512" s="834" t="s">
        <v>22</v>
      </c>
      <c r="BF512" s="835" t="s">
        <v>22</v>
      </c>
      <c r="BG512" s="836" t="s">
        <v>22</v>
      </c>
      <c r="BH512" s="905" t="s">
        <v>4515</v>
      </c>
      <c r="BI512" s="903" t="s">
        <v>4704</v>
      </c>
      <c r="BJ512" s="905" t="s">
        <v>4503</v>
      </c>
      <c r="BK512" s="903" t="s">
        <v>4703</v>
      </c>
      <c r="BL512" s="905" t="s">
        <v>4525</v>
      </c>
      <c r="BM512" s="903" t="s">
        <v>10476</v>
      </c>
      <c r="BN512" s="905" t="s">
        <v>0</v>
      </c>
      <c r="BO512" s="903" t="s">
        <v>0</v>
      </c>
      <c r="BP512" s="905" t="s">
        <v>0</v>
      </c>
      <c r="BQ512" s="903" t="s">
        <v>0</v>
      </c>
      <c r="BR512" s="909">
        <v>65</v>
      </c>
      <c r="BS512" s="903" t="s">
        <v>4509</v>
      </c>
      <c r="BT512" s="909">
        <v>26</v>
      </c>
      <c r="BU512" s="903" t="s">
        <v>4517</v>
      </c>
      <c r="BV512" s="909">
        <v>25</v>
      </c>
      <c r="BW512" s="903" t="s">
        <v>4489</v>
      </c>
      <c r="BX512" s="905" t="s">
        <v>0</v>
      </c>
      <c r="BY512" s="903" t="s">
        <v>4492</v>
      </c>
      <c r="BZ512" s="905" t="s">
        <v>0</v>
      </c>
      <c r="CA512" s="903" t="s">
        <v>4492</v>
      </c>
      <c r="CB512" s="340">
        <v>50</v>
      </c>
      <c r="CC512" s="249">
        <f>IF(ISBLANK(AL512),0,1)</f>
        <v>0</v>
      </c>
      <c r="CD512" s="414">
        <f>IF(ISBLANK(AM512),0,1)</f>
        <v>0</v>
      </c>
      <c r="CE512" s="414">
        <f>IF(ISBLANK(AN512),0,1)</f>
        <v>1</v>
      </c>
      <c r="CF512" s="414">
        <f>IF(ISBLANK(AO512),0,1)</f>
        <v>0</v>
      </c>
      <c r="CG512" s="414">
        <f>IF(ISBLANK(AP512),0,1)</f>
        <v>0</v>
      </c>
      <c r="CH512" s="436">
        <f>IF(ISBLANK(AQ512),0,1)</f>
        <v>0</v>
      </c>
      <c r="CI512" s="435">
        <f>IF($W512="Dropped","-",DAYS360(X512,Y512,TRUE)/360)</f>
        <v>2.8222222222222224</v>
      </c>
      <c r="CJ512" s="416">
        <f>IF(OR($W512="Pipeline",$W512="Dropped"),"-",IF(OR($AA512="-",$AA512="n/a"),"-",DAYS360(Y512,AA512,TRUE)/360))</f>
        <v>1.1527777777777777</v>
      </c>
      <c r="CK512" s="416">
        <f>IF(OR($W512="Pipeline",$W512="Dropped"),"-",IF($AC512="-","-",IF(OR($AA512="-",$AA512="n/a"),DAYS360(Y512,AC512,TRUE)/360,DAYS360(AA512,AC512,TRUE)/360)))</f>
        <v>4.322222222222222</v>
      </c>
      <c r="CL512" s="416">
        <f>IF(OR($W512="Pipeline",$W512="Dropped"),"-",IF($AC512="-","-",DAYS360(X512,AC512,TRUE)/360))</f>
        <v>8.2972222222222225</v>
      </c>
      <c r="CM512" s="437">
        <f>IF(OR($W512="Pipeline",$W512="Dropped"),"-",IF($AC512="-","-",DAYS360(AB512,AC512,TRUE)/360))</f>
        <v>2.25</v>
      </c>
      <c r="CN512" s="344">
        <f>IF(W512="Closed",IF(AC512="-","-",YEAR(AC512)),"-")</f>
        <v>2013</v>
      </c>
      <c r="CO512" s="344" t="str">
        <f>IF(W512="Closed",IF(OR(BE512="S",BE512="MS",BE512="HS"),"S",IF(OR(BE512="U",BE512="MU",BE512="HU"),"U",IF(OR(BE512="NA",BE512="NR",BE512="NV",BE512="?",BE512="#"),"NR","-"))),"-")</f>
        <v>S</v>
      </c>
      <c r="CP512" s="249">
        <v>3</v>
      </c>
      <c r="CQ512" s="414">
        <v>1</v>
      </c>
      <c r="CR512" s="414">
        <v>2</v>
      </c>
      <c r="CS512" s="414">
        <v>1</v>
      </c>
      <c r="CT512" s="414">
        <v>0</v>
      </c>
      <c r="CU512" s="436">
        <v>0</v>
      </c>
      <c r="CV512" s="432" t="str">
        <f>IF(OR(DC512="-",DC512="",DC512="n/a"),"-",HYPERLINK(DC512,"PAD"))</f>
        <v>PAD</v>
      </c>
      <c r="CW512" s="417" t="str">
        <f>IF(OR(DD512="-",DD512="",DD512="n/a"),"-",HYPERLINK(DD512,"ICR"))</f>
        <v>ICR</v>
      </c>
      <c r="CX512" s="438" t="str">
        <f>IF(OR(DE512="-",DE512="",DE512="n/a"),"-",HYPERLINK(DE512,"IEG"))</f>
        <v>IEG</v>
      </c>
      <c r="CY512" s="687" t="str">
        <f>IF(OR(DF512="-",DF512="",DF512="n/a"),"-",HYPERLINK(DF512,"PPAR"))</f>
        <v>-</v>
      </c>
      <c r="CZ512" s="665" t="str">
        <f>IF(OR(DG512="-",DG512="",DG512="n/a"),"-",HYPERLINK(DG512,"PCR"))</f>
        <v>-</v>
      </c>
      <c r="DA512" s="665" t="str">
        <f>IF(OR(DH512="-",DH512="",DH512="n/a"),"-",HYPERLINK(DH512,"PP"))</f>
        <v>PP</v>
      </c>
      <c r="DB512" s="688" t="str">
        <f>IF(OR(DI512="-",DI512="",DI512="n/a"),"-",HYPERLINK(DI512,"TA"))</f>
        <v>-</v>
      </c>
      <c r="DC512" s="897" t="s">
        <v>11994</v>
      </c>
      <c r="DD512" s="897" t="s">
        <v>11995</v>
      </c>
      <c r="DE512" s="897" t="s">
        <v>11996</v>
      </c>
      <c r="DF512" s="897" t="s">
        <v>33</v>
      </c>
      <c r="DG512" s="897" t="s">
        <v>33</v>
      </c>
      <c r="DH512" s="897" t="s">
        <v>11997</v>
      </c>
      <c r="DI512" s="897" t="s">
        <v>33</v>
      </c>
      <c r="DJ512" s="734"/>
      <c r="DK512" s="358"/>
      <c r="DL512" s="358"/>
      <c r="DM512" s="440"/>
      <c r="DN512" s="440"/>
      <c r="DO512" s="440"/>
      <c r="DP512" s="440"/>
      <c r="DQ512" s="440"/>
      <c r="DR512" s="440"/>
      <c r="DS512" s="440"/>
      <c r="DT512" s="440"/>
      <c r="DU512" s="440"/>
      <c r="DV512" s="440"/>
      <c r="DW512" s="440"/>
      <c r="DX512" s="440"/>
      <c r="DY512" s="440"/>
      <c r="DZ512" s="440"/>
      <c r="EA512" s="440"/>
      <c r="EB512" s="440"/>
      <c r="EC512" s="440"/>
      <c r="ED512" s="440"/>
      <c r="EE512" s="440"/>
      <c r="EF512" s="440"/>
      <c r="EG512" s="440"/>
      <c r="EH512" s="440"/>
      <c r="EI512" s="440"/>
      <c r="EJ512" s="440"/>
      <c r="EK512" s="440"/>
      <c r="EL512" s="440"/>
      <c r="EM512" s="440"/>
    </row>
    <row r="513" spans="1:143" s="33" customFormat="1" ht="14.1" customHeight="1" x14ac:dyDescent="0.25">
      <c r="A513" s="702">
        <f>ROW()-1</f>
        <v>512</v>
      </c>
      <c r="B513" s="710" t="s">
        <v>450</v>
      </c>
      <c r="C513" s="711" t="str">
        <f>HYPERLINK(E513,"OP")</f>
        <v>OP</v>
      </c>
      <c r="D513" s="711" t="str">
        <f>HYPERLINK(F513,"Prj")</f>
        <v>Prj</v>
      </c>
      <c r="E513" s="704" t="s">
        <v>6464</v>
      </c>
      <c r="F513" s="415" t="s">
        <v>6465</v>
      </c>
      <c r="G513" s="414" t="s">
        <v>33</v>
      </c>
      <c r="H513" s="414" t="s">
        <v>33</v>
      </c>
      <c r="I513" s="694" t="s">
        <v>33</v>
      </c>
      <c r="J513" s="686" t="s">
        <v>522</v>
      </c>
      <c r="K513" s="199" t="s">
        <v>33</v>
      </c>
      <c r="L513" s="693" t="s">
        <v>16</v>
      </c>
      <c r="M513" s="734" t="s">
        <v>596</v>
      </c>
      <c r="N513" s="693" t="s">
        <v>18</v>
      </c>
      <c r="O513" s="693" t="s">
        <v>54</v>
      </c>
      <c r="P513" s="1080" t="s">
        <v>1419</v>
      </c>
      <c r="Q513" s="1074" t="s">
        <v>33</v>
      </c>
      <c r="R513" s="698" t="s">
        <v>33</v>
      </c>
      <c r="S513" s="1041" t="s">
        <v>33</v>
      </c>
      <c r="T513" s="908" t="s">
        <v>3522</v>
      </c>
      <c r="U513" s="905" t="s">
        <v>1792</v>
      </c>
      <c r="V513" s="905" t="s">
        <v>612</v>
      </c>
      <c r="W513" s="1068" t="s">
        <v>1773</v>
      </c>
      <c r="X513" s="1064">
        <v>38077</v>
      </c>
      <c r="Y513" s="1066">
        <v>39623</v>
      </c>
      <c r="Z513" s="1046">
        <v>2008</v>
      </c>
      <c r="AA513" s="1064">
        <v>39969</v>
      </c>
      <c r="AB513" s="1065">
        <v>41274</v>
      </c>
      <c r="AC513" s="1066">
        <v>41274</v>
      </c>
      <c r="AD513" s="638">
        <v>0</v>
      </c>
      <c r="AE513" s="639">
        <v>15</v>
      </c>
      <c r="AF513" s="744">
        <v>0</v>
      </c>
      <c r="AG513" s="690">
        <v>15</v>
      </c>
      <c r="AH513" s="747">
        <v>0</v>
      </c>
      <c r="AI513" s="744">
        <v>0</v>
      </c>
      <c r="AJ513" s="1099">
        <v>5.5832451000000001</v>
      </c>
      <c r="AK513" s="1100">
        <v>4.1216715600000002</v>
      </c>
      <c r="AL513" s="646"/>
      <c r="AM513" s="647" t="s">
        <v>2658</v>
      </c>
      <c r="AN513" s="647"/>
      <c r="AO513" s="647"/>
      <c r="AP513" s="647"/>
      <c r="AQ513" s="648"/>
      <c r="AR513" s="779" t="s">
        <v>2659</v>
      </c>
      <c r="AS513" s="781">
        <f>AT513+AU513</f>
        <v>2.2999999999999998</v>
      </c>
      <c r="AT513" s="649">
        <v>2.2999999999999998</v>
      </c>
      <c r="AU513" s="650">
        <v>0</v>
      </c>
      <c r="AV513" s="686" t="s">
        <v>2660</v>
      </c>
      <c r="AW513" s="686" t="s">
        <v>2013</v>
      </c>
      <c r="AX513" s="686" t="s">
        <v>2286</v>
      </c>
      <c r="AY513" s="820">
        <v>41378</v>
      </c>
      <c r="AZ513" s="721" t="s">
        <v>112</v>
      </c>
      <c r="BA513" s="721" t="s">
        <v>112</v>
      </c>
      <c r="BB513" s="625" t="s">
        <v>112</v>
      </c>
      <c r="BC513" s="626" t="s">
        <v>112</v>
      </c>
      <c r="BD513" s="633" t="s">
        <v>112</v>
      </c>
      <c r="BE513" s="834" t="s">
        <v>112</v>
      </c>
      <c r="BF513" s="835" t="s">
        <v>112</v>
      </c>
      <c r="BG513" s="836" t="s">
        <v>112</v>
      </c>
      <c r="BH513" s="905" t="s">
        <v>4485</v>
      </c>
      <c r="BI513" s="903" t="s">
        <v>10472</v>
      </c>
      <c r="BJ513" s="905" t="s">
        <v>4505</v>
      </c>
      <c r="BK513" s="903" t="s">
        <v>10474</v>
      </c>
      <c r="BL513" s="905" t="s">
        <v>0</v>
      </c>
      <c r="BM513" s="903" t="s">
        <v>0</v>
      </c>
      <c r="BN513" s="905" t="s">
        <v>0</v>
      </c>
      <c r="BO513" s="903" t="s">
        <v>0</v>
      </c>
      <c r="BP513" s="905" t="s">
        <v>0</v>
      </c>
      <c r="BQ513" s="903" t="s">
        <v>0</v>
      </c>
      <c r="BR513" s="909">
        <v>27</v>
      </c>
      <c r="BS513" s="903" t="s">
        <v>4490</v>
      </c>
      <c r="BT513" s="909">
        <v>25</v>
      </c>
      <c r="BU513" s="903" t="s">
        <v>4489</v>
      </c>
      <c r="BV513" s="909">
        <v>30</v>
      </c>
      <c r="BW513" s="903" t="s">
        <v>4501</v>
      </c>
      <c r="BX513" s="905" t="s">
        <v>0</v>
      </c>
      <c r="BY513" s="903" t="s">
        <v>4492</v>
      </c>
      <c r="BZ513" s="905" t="s">
        <v>0</v>
      </c>
      <c r="CA513" s="903" t="s">
        <v>4492</v>
      </c>
      <c r="CB513" s="340">
        <v>50</v>
      </c>
      <c r="CC513" s="249">
        <f>IF(ISBLANK(AL513),0,1)</f>
        <v>0</v>
      </c>
      <c r="CD513" s="414">
        <f>IF(ISBLANK(AM513),0,1)</f>
        <v>1</v>
      </c>
      <c r="CE513" s="414">
        <f>IF(ISBLANK(AN513),0,1)</f>
        <v>0</v>
      </c>
      <c r="CF513" s="414">
        <f>IF(ISBLANK(AO513),0,1)</f>
        <v>0</v>
      </c>
      <c r="CG513" s="414">
        <f>IF(ISBLANK(AP513),0,1)</f>
        <v>0</v>
      </c>
      <c r="CH513" s="436">
        <f>IF(ISBLANK(AQ513),0,1)</f>
        <v>0</v>
      </c>
      <c r="CI513" s="435">
        <f>IF($W513="Dropped","-",DAYS360(X513,Y513,TRUE)/360)</f>
        <v>4.2333333333333334</v>
      </c>
      <c r="CJ513" s="416">
        <f>IF(OR($W513="Pipeline",$W513="Dropped"),"-",IF(OR($AA513="-",$AA513="n/a"),"-",DAYS360(Y513,AA513,TRUE)/360))</f>
        <v>0.94722222222222219</v>
      </c>
      <c r="CK513" s="416">
        <f>IF(OR($W513="Pipeline",$W513="Dropped"),"-",IF($AC513="-","-",IF(OR($AA513="-",$AA513="n/a"),DAYS360(Y513,AC513,TRUE)/360,DAYS360(AA513,AC513,TRUE)/360)))</f>
        <v>3.5694444444444446</v>
      </c>
      <c r="CL513" s="416">
        <f>IF(OR($W513="Pipeline",$W513="Dropped"),"-",IF($AC513="-","-",DAYS360(X513,AC513,TRUE)/360))</f>
        <v>8.75</v>
      </c>
      <c r="CM513" s="437">
        <f>IF(OR($W513="Pipeline",$W513="Dropped"),"-",IF($AC513="-","-",DAYS360(AB513,AC513,TRUE)/360))</f>
        <v>0</v>
      </c>
      <c r="CN513" s="344">
        <f>IF(W513="Closed",IF(AC513="-","-",YEAR(AC513)),"-")</f>
        <v>2012</v>
      </c>
      <c r="CO513" s="344" t="str">
        <f>IF(W513="Closed",IF(OR(BE513="S",BE513="MS",BE513="HS"),"S",IF(OR(BE513="U",BE513="MU",BE513="HU"),"U",IF(OR(BE513="NA",BE513="NR",BE513="NV",BE513="?",BE513="#"),"NR","-"))),"-")</f>
        <v>U</v>
      </c>
      <c r="CP513" s="249">
        <v>5</v>
      </c>
      <c r="CQ513" s="414">
        <v>19</v>
      </c>
      <c r="CR513" s="414">
        <v>1</v>
      </c>
      <c r="CS513" s="414">
        <v>4</v>
      </c>
      <c r="CT513" s="414">
        <v>0</v>
      </c>
      <c r="CU513" s="436">
        <v>0</v>
      </c>
      <c r="CV513" s="432" t="str">
        <f>IF(OR(DC513="-",DC513="",DC513="n/a"),"-",HYPERLINK(DC513,"PAD"))</f>
        <v>PAD</v>
      </c>
      <c r="CW513" s="417" t="str">
        <f>IF(OR(DD513="-",DD513="",DD513="n/a"),"-",HYPERLINK(DD513,"ICR"))</f>
        <v>ICR</v>
      </c>
      <c r="CX513" s="438" t="str">
        <f>IF(OR(DE513="-",DE513="",DE513="n/a"),"-",HYPERLINK(DE513,"IEG"))</f>
        <v>IEG</v>
      </c>
      <c r="CY513" s="687" t="str">
        <f>IF(OR(DF513="-",DF513="",DF513="n/a"),"-",HYPERLINK(DF513,"PPAR"))</f>
        <v>-</v>
      </c>
      <c r="CZ513" s="665" t="str">
        <f>IF(OR(DG513="-",DG513="",DG513="n/a"),"-",HYPERLINK(DG513,"PCR"))</f>
        <v>-</v>
      </c>
      <c r="DA513" s="665" t="str">
        <f>IF(OR(DH513="-",DH513="",DH513="n/a"),"-",HYPERLINK(DH513,"PP"))</f>
        <v>PP</v>
      </c>
      <c r="DB513" s="688" t="str">
        <f>IF(OR(DI513="-",DI513="",DI513="n/a"),"-",HYPERLINK(DI513,"TA"))</f>
        <v>-</v>
      </c>
      <c r="DC513" s="897" t="s">
        <v>11998</v>
      </c>
      <c r="DD513" s="897" t="s">
        <v>11999</v>
      </c>
      <c r="DE513" s="897" t="s">
        <v>12000</v>
      </c>
      <c r="DF513" s="897" t="s">
        <v>33</v>
      </c>
      <c r="DG513" s="897" t="s">
        <v>33</v>
      </c>
      <c r="DH513" s="897" t="s">
        <v>12001</v>
      </c>
      <c r="DI513" s="897" t="s">
        <v>33</v>
      </c>
      <c r="DJ513" s="734"/>
      <c r="DK513" s="358"/>
      <c r="DL513" s="358"/>
      <c r="DM513" s="440"/>
      <c r="DN513" s="440"/>
      <c r="DO513" s="440"/>
      <c r="DP513" s="440"/>
      <c r="DQ513" s="440"/>
      <c r="DR513" s="440"/>
      <c r="DS513" s="440"/>
      <c r="DT513" s="440"/>
      <c r="DU513" s="440"/>
      <c r="DV513" s="440"/>
      <c r="DW513" s="440"/>
      <c r="DX513" s="440"/>
      <c r="DY513" s="440"/>
      <c r="DZ513" s="440"/>
      <c r="EA513" s="440"/>
      <c r="EB513" s="440"/>
      <c r="EC513" s="440"/>
      <c r="ED513" s="440"/>
      <c r="EE513" s="440"/>
      <c r="EF513" s="440"/>
      <c r="EG513" s="440"/>
      <c r="EH513" s="440"/>
      <c r="EI513" s="440"/>
      <c r="EJ513" s="440"/>
      <c r="EK513" s="440"/>
      <c r="EL513" s="440"/>
      <c r="EM513" s="440"/>
    </row>
    <row r="514" spans="1:143" s="33" customFormat="1" ht="14.1" customHeight="1" x14ac:dyDescent="0.25">
      <c r="A514" s="702">
        <f>ROW()-1</f>
        <v>513</v>
      </c>
      <c r="B514" s="718" t="s">
        <v>831</v>
      </c>
      <c r="C514" s="711" t="str">
        <f>HYPERLINK(E514,"OP")</f>
        <v>OP</v>
      </c>
      <c r="D514" s="711" t="str">
        <f>HYPERLINK(F514,"Prj")</f>
        <v>Prj</v>
      </c>
      <c r="E514" s="704" t="s">
        <v>6466</v>
      </c>
      <c r="F514" s="415" t="s">
        <v>6467</v>
      </c>
      <c r="G514" s="414" t="s">
        <v>1130</v>
      </c>
      <c r="H514" s="414" t="s">
        <v>33</v>
      </c>
      <c r="I514" s="694" t="s">
        <v>33</v>
      </c>
      <c r="J514" s="686" t="s">
        <v>832</v>
      </c>
      <c r="K514" s="199" t="s">
        <v>33</v>
      </c>
      <c r="L514" s="693" t="s">
        <v>16</v>
      </c>
      <c r="M514" s="696" t="s">
        <v>830</v>
      </c>
      <c r="N514" s="732" t="s">
        <v>18</v>
      </c>
      <c r="O514" s="732" t="s">
        <v>30</v>
      </c>
      <c r="P514" s="1080" t="s">
        <v>1763</v>
      </c>
      <c r="Q514" s="1074" t="s">
        <v>33</v>
      </c>
      <c r="R514" s="698" t="s">
        <v>33</v>
      </c>
      <c r="S514" s="1041" t="s">
        <v>33</v>
      </c>
      <c r="T514" s="908" t="s">
        <v>3767</v>
      </c>
      <c r="U514" s="905" t="s">
        <v>584</v>
      </c>
      <c r="V514" s="905" t="s">
        <v>1775</v>
      </c>
      <c r="W514" s="1068" t="s">
        <v>1773</v>
      </c>
      <c r="X514" s="1064">
        <v>38007</v>
      </c>
      <c r="Y514" s="1066">
        <v>38253</v>
      </c>
      <c r="Z514" s="1046">
        <v>2005</v>
      </c>
      <c r="AA514" s="1064">
        <v>38436</v>
      </c>
      <c r="AB514" s="1065">
        <v>39813</v>
      </c>
      <c r="AC514" s="1066">
        <v>41455</v>
      </c>
      <c r="AD514" s="638">
        <v>0</v>
      </c>
      <c r="AE514" s="639">
        <v>20</v>
      </c>
      <c r="AF514" s="744">
        <v>0</v>
      </c>
      <c r="AG514" s="690">
        <v>20</v>
      </c>
      <c r="AH514" s="747">
        <v>0</v>
      </c>
      <c r="AI514" s="744">
        <v>0</v>
      </c>
      <c r="AJ514" s="1099">
        <v>34.314100449999998</v>
      </c>
      <c r="AK514" s="1100">
        <v>34.749323250000003</v>
      </c>
      <c r="AL514" s="646"/>
      <c r="AM514" s="647" t="s">
        <v>740</v>
      </c>
      <c r="AN514" s="647">
        <v>2</v>
      </c>
      <c r="AO514" s="647"/>
      <c r="AP514" s="647"/>
      <c r="AQ514" s="648"/>
      <c r="AR514" s="779" t="s">
        <v>4021</v>
      </c>
      <c r="AS514" s="781">
        <f>AT514+AU514</f>
        <v>1.5</v>
      </c>
      <c r="AT514" s="649">
        <v>1.5</v>
      </c>
      <c r="AU514" s="650">
        <v>0</v>
      </c>
      <c r="AV514" s="686" t="s">
        <v>4022</v>
      </c>
      <c r="AW514" s="686" t="s">
        <v>1943</v>
      </c>
      <c r="AX514" s="686" t="s">
        <v>1902</v>
      </c>
      <c r="AY514" s="819">
        <v>41449</v>
      </c>
      <c r="AZ514" s="721" t="s">
        <v>22</v>
      </c>
      <c r="BA514" s="721" t="s">
        <v>22</v>
      </c>
      <c r="BB514" s="625" t="s">
        <v>22</v>
      </c>
      <c r="BC514" s="626" t="s">
        <v>22</v>
      </c>
      <c r="BD514" s="633" t="s">
        <v>22</v>
      </c>
      <c r="BE514" s="834" t="s">
        <v>22</v>
      </c>
      <c r="BF514" s="835" t="s">
        <v>22</v>
      </c>
      <c r="BG514" s="836" t="s">
        <v>22</v>
      </c>
      <c r="BH514" s="905" t="s">
        <v>4503</v>
      </c>
      <c r="BI514" s="903" t="s">
        <v>4703</v>
      </c>
      <c r="BJ514" s="905" t="s">
        <v>4515</v>
      </c>
      <c r="BK514" s="903" t="s">
        <v>4704</v>
      </c>
      <c r="BL514" s="905" t="s">
        <v>4485</v>
      </c>
      <c r="BM514" s="903" t="s">
        <v>10472</v>
      </c>
      <c r="BN514" s="905" t="s">
        <v>4525</v>
      </c>
      <c r="BO514" s="903" t="s">
        <v>10476</v>
      </c>
      <c r="BP514" s="905" t="s">
        <v>1371</v>
      </c>
      <c r="BQ514" s="903" t="s">
        <v>13870</v>
      </c>
      <c r="BR514" s="909">
        <v>65</v>
      </c>
      <c r="BS514" s="903" t="s">
        <v>4509</v>
      </c>
      <c r="BT514" s="909">
        <v>26</v>
      </c>
      <c r="BU514" s="903" t="s">
        <v>4517</v>
      </c>
      <c r="BV514" s="909">
        <v>58</v>
      </c>
      <c r="BW514" s="903" t="s">
        <v>4558</v>
      </c>
      <c r="BX514" s="909">
        <v>57</v>
      </c>
      <c r="BY514" s="903" t="s">
        <v>4527</v>
      </c>
      <c r="BZ514" s="905" t="s">
        <v>0</v>
      </c>
      <c r="CA514" s="903" t="s">
        <v>4492</v>
      </c>
      <c r="CB514" s="340">
        <v>10</v>
      </c>
      <c r="CC514" s="249">
        <f>IF(ISBLANK(AL514),0,1)</f>
        <v>0</v>
      </c>
      <c r="CD514" s="414">
        <f>IF(ISBLANK(AM514),0,1)</f>
        <v>1</v>
      </c>
      <c r="CE514" s="414">
        <f>IF(ISBLANK(AN514),0,1)</f>
        <v>1</v>
      </c>
      <c r="CF514" s="414">
        <f>IF(ISBLANK(AO514),0,1)</f>
        <v>0</v>
      </c>
      <c r="CG514" s="414">
        <f>IF(ISBLANK(AP514),0,1)</f>
        <v>0</v>
      </c>
      <c r="CH514" s="436">
        <f>IF(ISBLANK(AQ514),0,1)</f>
        <v>0</v>
      </c>
      <c r="CI514" s="435">
        <f>IF($W514="Dropped","-",DAYS360(X514,Y514,TRUE)/360)</f>
        <v>0.67222222222222228</v>
      </c>
      <c r="CJ514" s="416">
        <f>IF(OR($W514="Pipeline",$W514="Dropped"),"-",IF(OR($AA514="-",$AA514="n/a"),"-",DAYS360(Y514,AA514,TRUE)/360))</f>
        <v>0.50555555555555554</v>
      </c>
      <c r="CK514" s="416">
        <f>IF(OR($W514="Pipeline",$W514="Dropped"),"-",IF($AC514="-","-",IF(OR($AA514="-",$AA514="n/a"),DAYS360(Y514,AC514,TRUE)/360,DAYS360(AA514,AC514,TRUE)/360)))</f>
        <v>8.2638888888888893</v>
      </c>
      <c r="CL514" s="416">
        <f>IF(OR($W514="Pipeline",$W514="Dropped"),"-",IF($AC514="-","-",DAYS360(X514,AC514,TRUE)/360))</f>
        <v>9.4416666666666664</v>
      </c>
      <c r="CM514" s="437">
        <f>IF(OR($W514="Pipeline",$W514="Dropped"),"-",IF($AC514="-","-",DAYS360(AB514,AC514,TRUE)/360))</f>
        <v>4.5</v>
      </c>
      <c r="CN514" s="344">
        <f>IF(W514="Closed",IF(AC514="-","-",YEAR(AC514)),"-")</f>
        <v>2013</v>
      </c>
      <c r="CO514" s="344" t="str">
        <f>IF(W514="Closed",IF(OR(BE514="S",BE514="MS",BE514="HS"),"S",IF(OR(BE514="U",BE514="MU",BE514="HU"),"U",IF(OR(BE514="NA",BE514="NR",BE514="NV",BE514="?",BE514="#"),"NR","-"))),"-")</f>
        <v>S</v>
      </c>
      <c r="CP514" s="249">
        <v>4</v>
      </c>
      <c r="CQ514" s="414">
        <v>3</v>
      </c>
      <c r="CR514" s="414">
        <v>4</v>
      </c>
      <c r="CS514" s="414">
        <v>1</v>
      </c>
      <c r="CT514" s="414">
        <v>0</v>
      </c>
      <c r="CU514" s="436">
        <v>0</v>
      </c>
      <c r="CV514" s="432" t="str">
        <f>IF(OR(DC514="-",DC514="",DC514="n/a"),"-",HYPERLINK(DC514,"PAD"))</f>
        <v>PAD</v>
      </c>
      <c r="CW514" s="417" t="str">
        <f>IF(OR(DD514="-",DD514="",DD514="n/a"),"-",HYPERLINK(DD514,"ICR"))</f>
        <v>ICR</v>
      </c>
      <c r="CX514" s="438" t="str">
        <f>IF(OR(DE514="-",DE514="",DE514="n/a"),"-",HYPERLINK(DE514,"IEG"))</f>
        <v>IEG</v>
      </c>
      <c r="CY514" s="687" t="str">
        <f>IF(OR(DF514="-",DF514="",DF514="n/a"),"-",HYPERLINK(DF514,"PPAR"))</f>
        <v>-</v>
      </c>
      <c r="CZ514" s="665" t="str">
        <f>IF(OR(DG514="-",DG514="",DG514="n/a"),"-",HYPERLINK(DG514,"PCR"))</f>
        <v>-</v>
      </c>
      <c r="DA514" s="665" t="str">
        <f>IF(OR(DH514="-",DH514="",DH514="n/a"),"-",HYPERLINK(DH514,"PP"))</f>
        <v>PP</v>
      </c>
      <c r="DB514" s="688" t="str">
        <f>IF(OR(DI514="-",DI514="",DI514="n/a"),"-",HYPERLINK(DI514,"TA"))</f>
        <v>-</v>
      </c>
      <c r="DC514" s="897" t="s">
        <v>12002</v>
      </c>
      <c r="DD514" s="897" t="s">
        <v>12003</v>
      </c>
      <c r="DE514" s="897" t="s">
        <v>12004</v>
      </c>
      <c r="DF514" s="897" t="s">
        <v>33</v>
      </c>
      <c r="DG514" s="897" t="s">
        <v>33</v>
      </c>
      <c r="DH514" s="897" t="s">
        <v>13964</v>
      </c>
      <c r="DI514" s="897" t="s">
        <v>33</v>
      </c>
      <c r="DJ514" s="734"/>
      <c r="DK514" s="358"/>
      <c r="DL514" s="358"/>
      <c r="DM514" s="440"/>
      <c r="DN514" s="440"/>
      <c r="DO514" s="440"/>
      <c r="DP514" s="440"/>
      <c r="DQ514" s="440"/>
      <c r="DR514" s="440"/>
      <c r="DS514" s="440"/>
      <c r="DT514" s="440"/>
      <c r="DU514" s="440"/>
      <c r="DV514" s="440"/>
      <c r="DW514" s="440"/>
      <c r="DX514" s="440"/>
      <c r="DY514" s="440"/>
      <c r="DZ514" s="440"/>
      <c r="EA514" s="440"/>
      <c r="EB514" s="440"/>
      <c r="EC514" s="440"/>
      <c r="ED514" s="440"/>
      <c r="EE514" s="440"/>
      <c r="EF514" s="440"/>
      <c r="EG514" s="440"/>
      <c r="EH514" s="440"/>
      <c r="EI514" s="440"/>
      <c r="EJ514" s="440"/>
      <c r="EK514" s="440"/>
      <c r="EL514" s="440"/>
      <c r="EM514" s="440"/>
    </row>
    <row r="515" spans="1:143" s="33" customFormat="1" ht="14.1" customHeight="1" x14ac:dyDescent="0.25">
      <c r="A515" s="703">
        <f>ROW()-1</f>
        <v>514</v>
      </c>
      <c r="B515" s="710" t="s">
        <v>438</v>
      </c>
      <c r="C515" s="711" t="str">
        <f>HYPERLINK(E515,"OP")</f>
        <v>OP</v>
      </c>
      <c r="D515" s="711" t="str">
        <f>HYPERLINK(F515,"Prj")</f>
        <v>Prj</v>
      </c>
      <c r="E515" s="704" t="s">
        <v>6468</v>
      </c>
      <c r="F515" s="415" t="s">
        <v>6469</v>
      </c>
      <c r="G515" s="414" t="s">
        <v>33</v>
      </c>
      <c r="H515" s="414" t="s">
        <v>33</v>
      </c>
      <c r="I515" s="694" t="s">
        <v>33</v>
      </c>
      <c r="J515" s="686" t="s">
        <v>510</v>
      </c>
      <c r="K515" s="199" t="s">
        <v>33</v>
      </c>
      <c r="L515" s="693" t="s">
        <v>245</v>
      </c>
      <c r="M515" s="734" t="s">
        <v>406</v>
      </c>
      <c r="N515" s="693" t="s">
        <v>18</v>
      </c>
      <c r="O515" s="693" t="s">
        <v>54</v>
      </c>
      <c r="P515" s="1080" t="s">
        <v>1419</v>
      </c>
      <c r="Q515" s="1074" t="s">
        <v>33</v>
      </c>
      <c r="R515" s="698" t="s">
        <v>33</v>
      </c>
      <c r="S515" s="1041" t="s">
        <v>33</v>
      </c>
      <c r="T515" s="908" t="s">
        <v>3571</v>
      </c>
      <c r="U515" s="905" t="s">
        <v>1778</v>
      </c>
      <c r="V515" s="905" t="s">
        <v>612</v>
      </c>
      <c r="W515" s="1068" t="s">
        <v>1773</v>
      </c>
      <c r="X515" s="1064">
        <v>38210</v>
      </c>
      <c r="Y515" s="1066">
        <v>38379</v>
      </c>
      <c r="Z515" s="1046">
        <v>2005</v>
      </c>
      <c r="AA515" s="1064">
        <v>38474</v>
      </c>
      <c r="AB515" s="1065">
        <v>39994</v>
      </c>
      <c r="AC515" s="1066">
        <v>39994</v>
      </c>
      <c r="AD515" s="638">
        <v>0</v>
      </c>
      <c r="AE515" s="639">
        <v>27</v>
      </c>
      <c r="AF515" s="744">
        <v>0</v>
      </c>
      <c r="AG515" s="690">
        <v>27</v>
      </c>
      <c r="AH515" s="747">
        <v>0</v>
      </c>
      <c r="AI515" s="744">
        <v>0</v>
      </c>
      <c r="AJ515" s="1099">
        <v>27</v>
      </c>
      <c r="AK515" s="1100">
        <v>27.980742150000001</v>
      </c>
      <c r="AL515" s="646"/>
      <c r="AM515" s="647" t="s">
        <v>2630</v>
      </c>
      <c r="AN515" s="647"/>
      <c r="AO515" s="647"/>
      <c r="AP515" s="647"/>
      <c r="AQ515" s="648"/>
      <c r="AR515" s="779" t="s">
        <v>2661</v>
      </c>
      <c r="AS515" s="781">
        <f>AT515+AU515</f>
        <v>27.1</v>
      </c>
      <c r="AT515" s="649">
        <v>27.1</v>
      </c>
      <c r="AU515" s="650">
        <v>0</v>
      </c>
      <c r="AV515" s="686" t="s">
        <v>2933</v>
      </c>
      <c r="AW515" s="686" t="s">
        <v>1913</v>
      </c>
      <c r="AX515" s="686" t="s">
        <v>1900</v>
      </c>
      <c r="AY515" s="820">
        <v>39966</v>
      </c>
      <c r="AZ515" s="721" t="s">
        <v>26</v>
      </c>
      <c r="BA515" s="721" t="s">
        <v>26</v>
      </c>
      <c r="BB515" s="625" t="s">
        <v>26</v>
      </c>
      <c r="BC515" s="626" t="s">
        <v>26</v>
      </c>
      <c r="BD515" s="633" t="s">
        <v>26</v>
      </c>
      <c r="BE515" s="834" t="s">
        <v>26</v>
      </c>
      <c r="BF515" s="835" t="s">
        <v>26</v>
      </c>
      <c r="BG515" s="836" t="s">
        <v>26</v>
      </c>
      <c r="BH515" s="905" t="s">
        <v>4485</v>
      </c>
      <c r="BI515" s="903" t="s">
        <v>10472</v>
      </c>
      <c r="BJ515" s="905" t="s">
        <v>4487</v>
      </c>
      <c r="BK515" s="903" t="s">
        <v>4683</v>
      </c>
      <c r="BL515" s="905" t="s">
        <v>4525</v>
      </c>
      <c r="BM515" s="903" t="s">
        <v>10476</v>
      </c>
      <c r="BN515" s="905" t="s">
        <v>0</v>
      </c>
      <c r="BO515" s="903" t="s">
        <v>0</v>
      </c>
      <c r="BP515" s="905" t="s">
        <v>0</v>
      </c>
      <c r="BQ515" s="903" t="s">
        <v>0</v>
      </c>
      <c r="BR515" s="909">
        <v>27</v>
      </c>
      <c r="BS515" s="903" t="s">
        <v>4490</v>
      </c>
      <c r="BT515" s="909">
        <v>25</v>
      </c>
      <c r="BU515" s="903" t="s">
        <v>4489</v>
      </c>
      <c r="BV515" s="905" t="s">
        <v>0</v>
      </c>
      <c r="BW515" s="903" t="s">
        <v>4492</v>
      </c>
      <c r="BX515" s="905" t="s">
        <v>0</v>
      </c>
      <c r="BY515" s="903" t="s">
        <v>4492</v>
      </c>
      <c r="BZ515" s="905" t="s">
        <v>0</v>
      </c>
      <c r="CA515" s="903" t="s">
        <v>4492</v>
      </c>
      <c r="CB515" s="340">
        <v>50</v>
      </c>
      <c r="CC515" s="249">
        <f>IF(ISBLANK(AL515),0,1)</f>
        <v>0</v>
      </c>
      <c r="CD515" s="414">
        <f>IF(ISBLANK(AM515),0,1)</f>
        <v>1</v>
      </c>
      <c r="CE515" s="414">
        <f>IF(ISBLANK(AN515),0,1)</f>
        <v>0</v>
      </c>
      <c r="CF515" s="414">
        <f>IF(ISBLANK(AO515),0,1)</f>
        <v>0</v>
      </c>
      <c r="CG515" s="414">
        <f>IF(ISBLANK(AP515),0,1)</f>
        <v>0</v>
      </c>
      <c r="CH515" s="436">
        <f>IF(ISBLANK(AQ515),0,1)</f>
        <v>0</v>
      </c>
      <c r="CI515" s="435">
        <f>IF($W515="Dropped","-",DAYS360(X515,Y515,TRUE)/360)</f>
        <v>0.46111111111111114</v>
      </c>
      <c r="CJ515" s="416">
        <f>IF(OR($W515="Pipeline",$W515="Dropped"),"-",IF(OR($AA515="-",$AA515="n/a"),"-",DAYS360(Y515,AA515,TRUE)/360))</f>
        <v>0.2638888888888889</v>
      </c>
      <c r="CK515" s="416">
        <f>IF(OR($W515="Pipeline",$W515="Dropped"),"-",IF($AC515="-","-",IF(OR($AA515="-",$AA515="n/a"),DAYS360(Y515,AC515,TRUE)/360,DAYS360(AA515,AC515,TRUE)/360)))</f>
        <v>4.1611111111111114</v>
      </c>
      <c r="CL515" s="416">
        <f>IF(OR($W515="Pipeline",$W515="Dropped"),"-",IF($AC515="-","-",DAYS360(X515,AC515,TRUE)/360))</f>
        <v>4.8861111111111111</v>
      </c>
      <c r="CM515" s="437">
        <f>IF(OR($W515="Pipeline",$W515="Dropped"),"-",IF($AC515="-","-",DAYS360(AB515,AC515,TRUE)/360))</f>
        <v>0</v>
      </c>
      <c r="CN515" s="344">
        <f>IF(W515="Closed",IF(AC515="-","-",YEAR(AC515)),"-")</f>
        <v>2009</v>
      </c>
      <c r="CO515" s="344" t="str">
        <f>IF(W515="Closed",IF(OR(BE515="S",BE515="MS",BE515="HS"),"S",IF(OR(BE515="U",BE515="MU",BE515="HU"),"U",IF(OR(BE515="NA",BE515="NR",BE515="NV",BE515="?",BE515="#"),"NR","-"))),"-")</f>
        <v>S</v>
      </c>
      <c r="CP515" s="249">
        <v>4</v>
      </c>
      <c r="CQ515" s="414">
        <v>5</v>
      </c>
      <c r="CR515" s="414">
        <v>4</v>
      </c>
      <c r="CS515" s="414">
        <v>0</v>
      </c>
      <c r="CT515" s="414">
        <v>0</v>
      </c>
      <c r="CU515" s="436">
        <v>0</v>
      </c>
      <c r="CV515" s="432" t="str">
        <f>IF(OR(DC515="-",DC515="",DC515="n/a"),"-",HYPERLINK(DC515,"PAD"))</f>
        <v>-</v>
      </c>
      <c r="CW515" s="417" t="str">
        <f>IF(OR(DD515="-",DD515="",DD515="n/a"),"-",HYPERLINK(DD515,"ICR"))</f>
        <v>ICR</v>
      </c>
      <c r="CX515" s="438" t="str">
        <f>IF(OR(DE515="-",DE515="",DE515="n/a"),"-",HYPERLINK(DE515,"IEG"))</f>
        <v>IEG</v>
      </c>
      <c r="CY515" s="687" t="str">
        <f>IF(OR(DF515="-",DF515="",DF515="n/a"),"-",HYPERLINK(DF515,"PPAR"))</f>
        <v>-</v>
      </c>
      <c r="CZ515" s="665" t="str">
        <f>IF(OR(DG515="-",DG515="",DG515="n/a"),"-",HYPERLINK(DG515,"PCR"))</f>
        <v>-</v>
      </c>
      <c r="DA515" s="665" t="str">
        <f>IF(OR(DH515="-",DH515="",DH515="n/a"),"-",HYPERLINK(DH515,"PP"))</f>
        <v>PP</v>
      </c>
      <c r="DB515" s="688" t="str">
        <f>IF(OR(DI515="-",DI515="",DI515="n/a"),"-",HYPERLINK(DI515,"TA"))</f>
        <v>TA</v>
      </c>
      <c r="DC515" s="897" t="s">
        <v>33</v>
      </c>
      <c r="DD515" s="897" t="s">
        <v>12005</v>
      </c>
      <c r="DE515" s="897" t="s">
        <v>12006</v>
      </c>
      <c r="DF515" s="897" t="s">
        <v>33</v>
      </c>
      <c r="DG515" s="897" t="s">
        <v>33</v>
      </c>
      <c r="DH515" s="897" t="s">
        <v>12007</v>
      </c>
      <c r="DI515" s="897" t="s">
        <v>12008</v>
      </c>
      <c r="DJ515" s="734"/>
      <c r="DK515" s="358"/>
      <c r="DL515" s="358"/>
      <c r="DM515" s="440"/>
      <c r="DN515" s="440"/>
      <c r="DO515" s="440"/>
      <c r="DP515" s="440"/>
      <c r="DQ515" s="440"/>
      <c r="DR515" s="440"/>
      <c r="DS515" s="440"/>
      <c r="DT515" s="440"/>
      <c r="DU515" s="440"/>
      <c r="DV515" s="440"/>
      <c r="DW515" s="440"/>
      <c r="DX515" s="440"/>
      <c r="DY515" s="440"/>
      <c r="DZ515" s="440"/>
      <c r="EA515" s="440"/>
      <c r="EB515" s="440"/>
      <c r="EC515" s="440"/>
      <c r="ED515" s="440"/>
      <c r="EE515" s="440"/>
      <c r="EF515" s="440"/>
      <c r="EG515" s="440"/>
      <c r="EH515" s="440"/>
      <c r="EI515" s="440"/>
      <c r="EJ515" s="440"/>
      <c r="EK515" s="440"/>
      <c r="EL515" s="440"/>
      <c r="EM515" s="440"/>
    </row>
    <row r="516" spans="1:143" s="33" customFormat="1" ht="14.1" customHeight="1" x14ac:dyDescent="0.25">
      <c r="A516" s="702">
        <f>ROW()-1</f>
        <v>515</v>
      </c>
      <c r="B516" s="713" t="s">
        <v>7531</v>
      </c>
      <c r="C516" s="711" t="str">
        <f>HYPERLINK(E516,"OP")</f>
        <v>OP</v>
      </c>
      <c r="D516" s="711" t="str">
        <f>HYPERLINK(F516,"Prj")</f>
        <v>Prj</v>
      </c>
      <c r="E516" s="631" t="s">
        <v>8437</v>
      </c>
      <c r="F516" s="413" t="s">
        <v>8438</v>
      </c>
      <c r="G516" s="414" t="s">
        <v>33</v>
      </c>
      <c r="H516" s="414" t="s">
        <v>33</v>
      </c>
      <c r="I516" s="694" t="s">
        <v>33</v>
      </c>
      <c r="J516" s="697" t="s">
        <v>7532</v>
      </c>
      <c r="K516" s="727" t="s">
        <v>33</v>
      </c>
      <c r="L516" s="736" t="s">
        <v>153</v>
      </c>
      <c r="M516" s="697" t="s">
        <v>601</v>
      </c>
      <c r="N516" s="736" t="s">
        <v>18</v>
      </c>
      <c r="O516" s="736" t="s">
        <v>30</v>
      </c>
      <c r="P516" s="1080" t="s">
        <v>36</v>
      </c>
      <c r="Q516" s="1074" t="s">
        <v>33</v>
      </c>
      <c r="R516" s="698" t="s">
        <v>33</v>
      </c>
      <c r="S516" s="907" t="s">
        <v>3853</v>
      </c>
      <c r="T516" s="908" t="s">
        <v>7533</v>
      </c>
      <c r="U516" s="905" t="s">
        <v>13707</v>
      </c>
      <c r="V516" s="905" t="s">
        <v>10409</v>
      </c>
      <c r="W516" s="1068" t="s">
        <v>1773</v>
      </c>
      <c r="X516" s="1064">
        <v>38334</v>
      </c>
      <c r="Y516" s="1066">
        <v>38701</v>
      </c>
      <c r="Z516" s="1046">
        <v>2006</v>
      </c>
      <c r="AA516" s="1064">
        <v>38876</v>
      </c>
      <c r="AB516" s="1065">
        <v>40724</v>
      </c>
      <c r="AC516" s="1066">
        <v>42185</v>
      </c>
      <c r="AD516" s="1049">
        <v>0</v>
      </c>
      <c r="AE516" s="746">
        <v>15</v>
      </c>
      <c r="AF516" s="744">
        <v>0</v>
      </c>
      <c r="AG516" s="690">
        <v>15</v>
      </c>
      <c r="AH516" s="747">
        <v>440</v>
      </c>
      <c r="AI516" s="744">
        <v>0</v>
      </c>
      <c r="AJ516" s="1101">
        <v>45</v>
      </c>
      <c r="AK516" s="1102">
        <v>44.789000649999998</v>
      </c>
      <c r="AL516" s="1085"/>
      <c r="AM516" s="632"/>
      <c r="AN516" s="632"/>
      <c r="AO516" s="632"/>
      <c r="AP516" s="632"/>
      <c r="AQ516" s="757">
        <v>14</v>
      </c>
      <c r="AR516" s="778" t="s">
        <v>8960</v>
      </c>
      <c r="AS516" s="784">
        <f>AT516+AU516</f>
        <v>2</v>
      </c>
      <c r="AT516" s="784">
        <v>2</v>
      </c>
      <c r="AU516" s="785">
        <v>0</v>
      </c>
      <c r="AV516" s="734" t="s">
        <v>8961</v>
      </c>
      <c r="AW516" s="697" t="s">
        <v>3591</v>
      </c>
      <c r="AX516" s="697" t="s">
        <v>3547</v>
      </c>
      <c r="AY516" s="823">
        <v>42184</v>
      </c>
      <c r="AZ516" s="736" t="s">
        <v>22</v>
      </c>
      <c r="BA516" s="736" t="s">
        <v>22</v>
      </c>
      <c r="BB516" s="625" t="s">
        <v>22</v>
      </c>
      <c r="BC516" s="626" t="s">
        <v>22</v>
      </c>
      <c r="BD516" s="633" t="s">
        <v>22</v>
      </c>
      <c r="BE516" s="834" t="s">
        <v>45</v>
      </c>
      <c r="BF516" s="835" t="s">
        <v>22</v>
      </c>
      <c r="BG516" s="836" t="s">
        <v>45</v>
      </c>
      <c r="BH516" s="905" t="s">
        <v>13072</v>
      </c>
      <c r="BI516" s="903" t="s">
        <v>4508</v>
      </c>
      <c r="BJ516" s="905" t="s">
        <v>13075</v>
      </c>
      <c r="BK516" s="903" t="s">
        <v>13771</v>
      </c>
      <c r="BL516" s="905" t="s">
        <v>4485</v>
      </c>
      <c r="BM516" s="903" t="s">
        <v>10472</v>
      </c>
      <c r="BN516" s="905" t="s">
        <v>13077</v>
      </c>
      <c r="BO516" s="903" t="s">
        <v>9680</v>
      </c>
      <c r="BP516" s="905" t="s">
        <v>0</v>
      </c>
      <c r="BQ516" s="903" t="s">
        <v>0</v>
      </c>
      <c r="BR516" s="909">
        <v>67</v>
      </c>
      <c r="BS516" s="903" t="s">
        <v>4577</v>
      </c>
      <c r="BT516" s="909">
        <v>56</v>
      </c>
      <c r="BU516" s="903" t="s">
        <v>4566</v>
      </c>
      <c r="BV516" s="909">
        <v>63</v>
      </c>
      <c r="BW516" s="903" t="s">
        <v>4512</v>
      </c>
      <c r="BX516" s="909">
        <v>93</v>
      </c>
      <c r="BY516" s="903" t="s">
        <v>4651</v>
      </c>
      <c r="BZ516" s="909">
        <v>88</v>
      </c>
      <c r="CA516" s="903" t="s">
        <v>4513</v>
      </c>
      <c r="CB516" s="340">
        <v>10</v>
      </c>
      <c r="CC516" s="249">
        <f>IF(ISBLANK(AL516),0,1)</f>
        <v>0</v>
      </c>
      <c r="CD516" s="414">
        <f>IF(ISBLANK(AM516),0,1)</f>
        <v>0</v>
      </c>
      <c r="CE516" s="414">
        <f>IF(ISBLANK(AN516),0,1)</f>
        <v>0</v>
      </c>
      <c r="CF516" s="414">
        <f>IF(ISBLANK(AO516),0,1)</f>
        <v>0</v>
      </c>
      <c r="CG516" s="414">
        <f>IF(ISBLANK(AP516),0,1)</f>
        <v>0</v>
      </c>
      <c r="CH516" s="436">
        <f>IF(ISBLANK(AQ516),0,1)</f>
        <v>1</v>
      </c>
      <c r="CI516" s="435">
        <f>IF($W516="Dropped","-",DAYS360(X516,Y516,TRUE)/360)</f>
        <v>1.0055555555555555</v>
      </c>
      <c r="CJ516" s="416">
        <f>IF(OR($W516="Pipeline",$W516="Dropped"),"-",IF(OR($AA516="-",$AA516="n/a"),"-",DAYS360(Y516,AA516,TRUE)/360))</f>
        <v>0.48055555555555557</v>
      </c>
      <c r="CK516" s="416">
        <f>IF(OR($W516="Pipeline",$W516="Dropped"),"-",IF($AC516="-","-",IF(OR($AA516="-",$AA516="n/a"),DAYS360(Y516,AC516,TRUE)/360,DAYS360(AA516,AC516,TRUE)/360)))</f>
        <v>9.0611111111111118</v>
      </c>
      <c r="CL516" s="416">
        <f>IF(OR($W516="Pipeline",$W516="Dropped"),"-",IF($AC516="-","-",DAYS360(X516,AC516,TRUE)/360))</f>
        <v>10.547222222222222</v>
      </c>
      <c r="CM516" s="437">
        <f>IF(OR($W516="Pipeline",$W516="Dropped"),"-",IF($AC516="-","-",DAYS360(AB516,AC516,TRUE)/360))</f>
        <v>4</v>
      </c>
      <c r="CN516" s="344">
        <f>IF(W516="Closed",IF(AC516="-","-",YEAR(AC516)),"-")</f>
        <v>2015</v>
      </c>
      <c r="CO516" s="344" t="str">
        <f>IF(W516="Closed",IF(OR(BE516="S",BE516="MS",BE516="HS"),"S",IF(OR(BE516="U",BE516="MU",BE516="HU"),"U",IF(OR(BE516="NA",BE516="NR",BE516="NV",BE516="?",BE516="#"),"NR","-"))),"-")</f>
        <v>U</v>
      </c>
      <c r="CP516" s="249">
        <v>0</v>
      </c>
      <c r="CQ516" s="414">
        <v>2</v>
      </c>
      <c r="CR516" s="414">
        <v>0</v>
      </c>
      <c r="CS516" s="414">
        <v>0</v>
      </c>
      <c r="CT516" s="414">
        <v>0</v>
      </c>
      <c r="CU516" s="436">
        <v>0</v>
      </c>
      <c r="CV516" s="432" t="str">
        <f>IF(OR(DC516="-",DC516="",DC516="n/a"),"-",HYPERLINK(DC516,"PAD"))</f>
        <v>PAD</v>
      </c>
      <c r="CW516" s="417" t="str">
        <f>IF(OR(DD516="-",DD516="",DD516="n/a"),"-",HYPERLINK(DD516,"ICR"))</f>
        <v>ICR</v>
      </c>
      <c r="CX516" s="438" t="str">
        <f>IF(OR(DE516="-",DE516="",DE516="n/a"),"-",HYPERLINK(DE516,"IEG"))</f>
        <v>IEG</v>
      </c>
      <c r="CY516" s="687" t="str">
        <f>IF(OR(DF516="-",DF516="",DF516="n/a"),"-",HYPERLINK(DF516,"PPAR"))</f>
        <v>-</v>
      </c>
      <c r="CZ516" s="665" t="str">
        <f>IF(OR(DG516="-",DG516="",DG516="n/a"),"-",HYPERLINK(DG516,"PCR"))</f>
        <v>-</v>
      </c>
      <c r="DA516" s="665" t="str">
        <f>IF(OR(DH516="-",DH516="",DH516="n/a"),"-",HYPERLINK(DH516,"PP"))</f>
        <v>PP</v>
      </c>
      <c r="DB516" s="688" t="str">
        <f>IF(OR(DI516="-",DI516="",DI516="n/a"),"-",HYPERLINK(DI516,"TA"))</f>
        <v>-</v>
      </c>
      <c r="DC516" s="897" t="s">
        <v>12009</v>
      </c>
      <c r="DD516" s="897" t="s">
        <v>12010</v>
      </c>
      <c r="DE516" s="897" t="s">
        <v>12011</v>
      </c>
      <c r="DF516" s="897" t="s">
        <v>33</v>
      </c>
      <c r="DG516" s="897" t="s">
        <v>33</v>
      </c>
      <c r="DH516" s="897" t="s">
        <v>13965</v>
      </c>
      <c r="DI516" s="897" t="s">
        <v>33</v>
      </c>
      <c r="DJ516" s="734"/>
      <c r="DK516" s="358"/>
      <c r="DL516" s="358"/>
      <c r="DM516" s="440"/>
      <c r="DN516" s="440"/>
      <c r="DO516" s="440"/>
      <c r="DP516" s="440"/>
      <c r="DQ516" s="440"/>
      <c r="DR516" s="440"/>
      <c r="DS516" s="440"/>
      <c r="DT516" s="440"/>
      <c r="DU516" s="440"/>
      <c r="DV516" s="440"/>
      <c r="DW516" s="440"/>
      <c r="DX516" s="440"/>
      <c r="DY516" s="440"/>
      <c r="DZ516" s="440"/>
      <c r="EA516" s="440"/>
      <c r="EB516" s="440"/>
      <c r="EC516" s="440"/>
      <c r="ED516" s="440"/>
      <c r="EE516" s="440"/>
      <c r="EF516" s="440"/>
      <c r="EG516" s="440"/>
      <c r="EH516" s="440"/>
      <c r="EI516" s="440"/>
      <c r="EJ516" s="440"/>
      <c r="EK516" s="440"/>
      <c r="EL516" s="440"/>
      <c r="EM516" s="440"/>
    </row>
    <row r="517" spans="1:143" s="33" customFormat="1" ht="14.1" customHeight="1" x14ac:dyDescent="0.25">
      <c r="A517" s="702">
        <f>ROW()-1</f>
        <v>516</v>
      </c>
      <c r="B517" s="713" t="s">
        <v>9431</v>
      </c>
      <c r="C517" s="711" t="str">
        <f>HYPERLINK(E517,"OP")</f>
        <v>OP</v>
      </c>
      <c r="D517" s="711" t="str">
        <f>HYPERLINK(F517,"Prj")</f>
        <v>Prj</v>
      </c>
      <c r="E517" s="705" t="s">
        <v>9778</v>
      </c>
      <c r="F517" s="424" t="s">
        <v>9779</v>
      </c>
      <c r="G517" s="414" t="s">
        <v>33</v>
      </c>
      <c r="H517" s="414" t="s">
        <v>33</v>
      </c>
      <c r="I517" s="694" t="s">
        <v>33</v>
      </c>
      <c r="J517" s="695" t="s">
        <v>9620</v>
      </c>
      <c r="K517" s="727" t="s">
        <v>33</v>
      </c>
      <c r="L517" s="735" t="s">
        <v>124</v>
      </c>
      <c r="M517" s="695" t="s">
        <v>140</v>
      </c>
      <c r="N517" s="735" t="s">
        <v>18</v>
      </c>
      <c r="O517" s="735" t="s">
        <v>30</v>
      </c>
      <c r="P517" s="1080" t="s">
        <v>1765</v>
      </c>
      <c r="Q517" s="1074" t="s">
        <v>33</v>
      </c>
      <c r="R517" s="698" t="s">
        <v>33</v>
      </c>
      <c r="S517" s="1041" t="s">
        <v>33</v>
      </c>
      <c r="T517" s="908" t="s">
        <v>3829</v>
      </c>
      <c r="U517" s="905" t="s">
        <v>613</v>
      </c>
      <c r="V517" s="905" t="s">
        <v>1420</v>
      </c>
      <c r="W517" s="1068" t="s">
        <v>1773</v>
      </c>
      <c r="X517" s="1064">
        <v>38063</v>
      </c>
      <c r="Y517" s="1066">
        <v>38666</v>
      </c>
      <c r="Z517" s="1046">
        <v>2006</v>
      </c>
      <c r="AA517" s="1064">
        <v>38929</v>
      </c>
      <c r="AB517" s="1065">
        <v>40724</v>
      </c>
      <c r="AC517" s="1066">
        <v>40724</v>
      </c>
      <c r="AD517" s="1049">
        <v>0</v>
      </c>
      <c r="AE517" s="745">
        <v>65.900000000000006</v>
      </c>
      <c r="AF517" s="744">
        <v>0</v>
      </c>
      <c r="AG517" s="690">
        <v>65.900000000000006</v>
      </c>
      <c r="AH517" s="747">
        <v>11.8</v>
      </c>
      <c r="AI517" s="744">
        <v>0</v>
      </c>
      <c r="AJ517" s="1103">
        <v>-4.0417341999999996</v>
      </c>
      <c r="AK517" s="1104">
        <v>2.2072155900000001</v>
      </c>
      <c r="AL517" s="646">
        <v>33</v>
      </c>
      <c r="AM517" s="647">
        <v>2</v>
      </c>
      <c r="AN517" s="647"/>
      <c r="AO517" s="647"/>
      <c r="AP517" s="647"/>
      <c r="AQ517" s="648"/>
      <c r="AR517" s="779" t="s">
        <v>9965</v>
      </c>
      <c r="AS517" s="649">
        <f>AT517+AU517</f>
        <v>4.2</v>
      </c>
      <c r="AT517" s="649">
        <v>2.6</v>
      </c>
      <c r="AU517" s="650">
        <v>1.6</v>
      </c>
      <c r="AV517" s="686" t="s">
        <v>9972</v>
      </c>
      <c r="AW517" s="695" t="s">
        <v>5535</v>
      </c>
      <c r="AX517" s="695" t="s">
        <v>2721</v>
      </c>
      <c r="AY517" s="822">
        <v>40707</v>
      </c>
      <c r="AZ517" s="735" t="s">
        <v>45</v>
      </c>
      <c r="BA517" s="735" t="s">
        <v>45</v>
      </c>
      <c r="BB517" s="843" t="s">
        <v>112</v>
      </c>
      <c r="BC517" s="844" t="s">
        <v>45</v>
      </c>
      <c r="BD517" s="845" t="s">
        <v>45</v>
      </c>
      <c r="BE517" s="843" t="s">
        <v>112</v>
      </c>
      <c r="BF517" s="844" t="s">
        <v>45</v>
      </c>
      <c r="BG517" s="845" t="s">
        <v>45</v>
      </c>
      <c r="BH517" s="905" t="s">
        <v>4505</v>
      </c>
      <c r="BI517" s="903" t="s">
        <v>10474</v>
      </c>
      <c r="BJ517" s="905" t="s">
        <v>4485</v>
      </c>
      <c r="BK517" s="903" t="s">
        <v>10472</v>
      </c>
      <c r="BL517" s="905" t="s">
        <v>1371</v>
      </c>
      <c r="BM517" s="903" t="s">
        <v>13870</v>
      </c>
      <c r="BN517" s="905" t="s">
        <v>4487</v>
      </c>
      <c r="BO517" s="903" t="s">
        <v>4683</v>
      </c>
      <c r="BP517" s="905" t="s">
        <v>4549</v>
      </c>
      <c r="BQ517" s="903" t="s">
        <v>10481</v>
      </c>
      <c r="BR517" s="909">
        <v>49</v>
      </c>
      <c r="BS517" s="903" t="s">
        <v>4607</v>
      </c>
      <c r="BT517" s="909">
        <v>25</v>
      </c>
      <c r="BU517" s="903" t="s">
        <v>4489</v>
      </c>
      <c r="BV517" s="909">
        <v>39</v>
      </c>
      <c r="BW517" s="903" t="s">
        <v>4545</v>
      </c>
      <c r="BX517" s="909">
        <v>30</v>
      </c>
      <c r="BY517" s="903" t="s">
        <v>4501</v>
      </c>
      <c r="BZ517" s="909">
        <v>33</v>
      </c>
      <c r="CA517" s="903" t="s">
        <v>4498</v>
      </c>
      <c r="CB517" s="340">
        <v>50</v>
      </c>
      <c r="CC517" s="249">
        <f>IF(ISBLANK(AL517),0,1)</f>
        <v>1</v>
      </c>
      <c r="CD517" s="414">
        <f>IF(ISBLANK(AM517),0,1)</f>
        <v>1</v>
      </c>
      <c r="CE517" s="414">
        <f>IF(ISBLANK(AN517),0,1)</f>
        <v>0</v>
      </c>
      <c r="CF517" s="414">
        <f>IF(ISBLANK(AO517),0,1)</f>
        <v>0</v>
      </c>
      <c r="CG517" s="414">
        <f>IF(ISBLANK(AP517),0,1)</f>
        <v>0</v>
      </c>
      <c r="CH517" s="436">
        <f>IF(ISBLANK(AQ517),0,1)</f>
        <v>0</v>
      </c>
      <c r="CI517" s="435">
        <f>IF($W517="Dropped","-",DAYS360(X517,Y517,TRUE)/360)</f>
        <v>1.6472222222222221</v>
      </c>
      <c r="CJ517" s="416">
        <f>IF(OR($W517="Pipeline",$W517="Dropped"),"-",IF(OR($AA517="-",$AA517="n/a"),"-",DAYS360(Y517,AA517,TRUE)/360))</f>
        <v>0.72222222222222221</v>
      </c>
      <c r="CK517" s="416">
        <f>IF(OR($W517="Pipeline",$W517="Dropped"),"-",IF($AC517="-","-",IF(OR($AA517="-",$AA517="n/a"),DAYS360(Y517,AC517,TRUE)/360,DAYS360(AA517,AC517,TRUE)/360)))</f>
        <v>4.916666666666667</v>
      </c>
      <c r="CL517" s="416">
        <f>IF(OR($W517="Pipeline",$W517="Dropped"),"-",IF($AC517="-","-",DAYS360(X517,AC517,TRUE)/360))</f>
        <v>7.2861111111111114</v>
      </c>
      <c r="CM517" s="437">
        <f>IF(OR($W517="Pipeline",$W517="Dropped"),"-",IF($AC517="-","-",DAYS360(AB517,AC517,TRUE)/360))</f>
        <v>0</v>
      </c>
      <c r="CN517" s="344">
        <f>IF(W517="Closed",IF(AC517="-","-",YEAR(AC517)),"-")</f>
        <v>2011</v>
      </c>
      <c r="CO517" s="344" t="str">
        <f>IF(W517="Closed",IF(OR(BE517="S",BE517="MS",BE517="HS"),"S",IF(OR(BE517="U",BE517="MU",BE517="HU"),"U",IF(OR(BE517="NA",BE517="NR",BE517="NV",BE517="?",BE517="#"),"NR","-"))),"-")</f>
        <v>U</v>
      </c>
      <c r="CP517" s="249">
        <v>7</v>
      </c>
      <c r="CQ517" s="414">
        <v>4</v>
      </c>
      <c r="CR517" s="414">
        <v>2</v>
      </c>
      <c r="CS517" s="414">
        <v>3</v>
      </c>
      <c r="CT517" s="414">
        <v>0</v>
      </c>
      <c r="CU517" s="436">
        <v>1</v>
      </c>
      <c r="CV517" s="432" t="str">
        <f>IF(OR(DC517="-",DC517="",DC517="n/a"),"-",HYPERLINK(DC517,"PAD"))</f>
        <v>PAD</v>
      </c>
      <c r="CW517" s="417" t="str">
        <f>IF(OR(DD517="-",DD517="",DD517="n/a"),"-",HYPERLINK(DD517,"ICR"))</f>
        <v>ICR</v>
      </c>
      <c r="CX517" s="438" t="str">
        <f>IF(OR(DE517="-",DE517="",DE517="n/a"),"-",HYPERLINK(DE517,"IEG"))</f>
        <v>IEG</v>
      </c>
      <c r="CY517" s="687" t="str">
        <f>IF(OR(DF517="-",DF517="",DF517="n/a"),"-",HYPERLINK(DF517,"PPAR"))</f>
        <v>-</v>
      </c>
      <c r="CZ517" s="665" t="str">
        <f>IF(OR(DG517="-",DG517="",DG517="n/a"),"-",HYPERLINK(DG517,"PCR"))</f>
        <v>-</v>
      </c>
      <c r="DA517" s="665" t="str">
        <f>IF(OR(DH517="-",DH517="",DH517="n/a"),"-",HYPERLINK(DH517,"PP"))</f>
        <v>-</v>
      </c>
      <c r="DB517" s="688" t="str">
        <f>IF(OR(DI517="-",DI517="",DI517="n/a"),"-",HYPERLINK(DI517,"TA"))</f>
        <v>-</v>
      </c>
      <c r="DC517" s="897" t="s">
        <v>12012</v>
      </c>
      <c r="DD517" s="897" t="s">
        <v>12013</v>
      </c>
      <c r="DE517" s="897" t="s">
        <v>12014</v>
      </c>
      <c r="DF517" s="897" t="s">
        <v>33</v>
      </c>
      <c r="DG517" s="897" t="s">
        <v>33</v>
      </c>
      <c r="DH517" s="897" t="s">
        <v>33</v>
      </c>
      <c r="DI517" s="897" t="s">
        <v>33</v>
      </c>
      <c r="DJ517" s="734"/>
      <c r="DK517" s="358"/>
      <c r="DL517" s="358"/>
      <c r="DM517" s="440"/>
      <c r="DN517" s="440"/>
      <c r="DO517" s="440"/>
      <c r="DP517" s="440"/>
      <c r="DQ517" s="440"/>
      <c r="DR517" s="440"/>
      <c r="DS517" s="440"/>
      <c r="DT517" s="440"/>
      <c r="DU517" s="440"/>
      <c r="DV517" s="440"/>
      <c r="DW517" s="440"/>
      <c r="DX517" s="440"/>
      <c r="DY517" s="440"/>
      <c r="DZ517" s="440"/>
      <c r="EA517" s="440"/>
      <c r="EB517" s="440"/>
      <c r="EC517" s="440"/>
      <c r="ED517" s="440"/>
      <c r="EE517" s="440"/>
      <c r="EF517" s="440"/>
      <c r="EG517" s="440"/>
      <c r="EH517" s="440"/>
      <c r="EI517" s="440"/>
      <c r="EJ517" s="440"/>
      <c r="EK517" s="440"/>
      <c r="EL517" s="440"/>
      <c r="EM517" s="440"/>
    </row>
    <row r="518" spans="1:143" s="33" customFormat="1" ht="14.1" customHeight="1" x14ac:dyDescent="0.25">
      <c r="A518" s="703">
        <f>ROW()-1</f>
        <v>517</v>
      </c>
      <c r="B518" s="710" t="s">
        <v>465</v>
      </c>
      <c r="C518" s="711" t="str">
        <f>HYPERLINK(E518,"OP")</f>
        <v>OP</v>
      </c>
      <c r="D518" s="711" t="str">
        <f>HYPERLINK(F518,"Prj")</f>
        <v>Prj</v>
      </c>
      <c r="E518" s="704" t="s">
        <v>6470</v>
      </c>
      <c r="F518" s="415" t="s">
        <v>6471</v>
      </c>
      <c r="G518" s="414" t="s">
        <v>33</v>
      </c>
      <c r="H518" s="414" t="s">
        <v>33</v>
      </c>
      <c r="I518" s="694" t="s">
        <v>33</v>
      </c>
      <c r="J518" s="686" t="s">
        <v>535</v>
      </c>
      <c r="K518" s="199" t="s">
        <v>33</v>
      </c>
      <c r="L518" s="693" t="s">
        <v>124</v>
      </c>
      <c r="M518" s="734" t="s">
        <v>600</v>
      </c>
      <c r="N518" s="693" t="s">
        <v>18</v>
      </c>
      <c r="O518" s="693" t="s">
        <v>71</v>
      </c>
      <c r="P518" s="1080" t="s">
        <v>1419</v>
      </c>
      <c r="Q518" s="1074" t="s">
        <v>33</v>
      </c>
      <c r="R518" s="698" t="s">
        <v>33</v>
      </c>
      <c r="S518" s="907" t="s">
        <v>3581</v>
      </c>
      <c r="T518" s="908" t="s">
        <v>3710</v>
      </c>
      <c r="U518" s="905" t="s">
        <v>1788</v>
      </c>
      <c r="V518" s="905" t="s">
        <v>10410</v>
      </c>
      <c r="W518" s="1068" t="s">
        <v>1773</v>
      </c>
      <c r="X518" s="1064">
        <v>37943</v>
      </c>
      <c r="Y518" s="1066">
        <v>38342</v>
      </c>
      <c r="Z518" s="1046">
        <v>2005</v>
      </c>
      <c r="AA518" s="1064">
        <v>38652</v>
      </c>
      <c r="AB518" s="1065">
        <v>39994</v>
      </c>
      <c r="AC518" s="1066">
        <v>42369</v>
      </c>
      <c r="AD518" s="638">
        <v>55</v>
      </c>
      <c r="AE518" s="639">
        <v>5</v>
      </c>
      <c r="AF518" s="744">
        <v>0</v>
      </c>
      <c r="AG518" s="690">
        <v>60</v>
      </c>
      <c r="AH518" s="747">
        <v>15</v>
      </c>
      <c r="AI518" s="744">
        <v>5.1981000000000002</v>
      </c>
      <c r="AJ518" s="1099">
        <v>59.999904229999999</v>
      </c>
      <c r="AK518" s="1100">
        <v>59.967836830000003</v>
      </c>
      <c r="AL518" s="1085"/>
      <c r="AM518" s="632" t="s">
        <v>2812</v>
      </c>
      <c r="AN518" s="632"/>
      <c r="AO518" s="632"/>
      <c r="AP518" s="632"/>
      <c r="AQ518" s="757"/>
      <c r="AR518" s="779" t="s">
        <v>2610</v>
      </c>
      <c r="AS518" s="649">
        <f>AT518+AU518</f>
        <v>58.5</v>
      </c>
      <c r="AT518" s="649">
        <v>53.6</v>
      </c>
      <c r="AU518" s="650">
        <v>4.9000000000000004</v>
      </c>
      <c r="AV518" s="686" t="s">
        <v>2825</v>
      </c>
      <c r="AW518" s="686" t="s">
        <v>1859</v>
      </c>
      <c r="AX518" s="686" t="s">
        <v>1900</v>
      </c>
      <c r="AY518" s="819">
        <v>42368</v>
      </c>
      <c r="AZ518" s="721" t="s">
        <v>26</v>
      </c>
      <c r="BA518" s="721" t="s">
        <v>26</v>
      </c>
      <c r="BB518" s="623" t="s">
        <v>22</v>
      </c>
      <c r="BC518" s="850" t="s">
        <v>22</v>
      </c>
      <c r="BD518" s="851" t="s">
        <v>22</v>
      </c>
      <c r="BE518" s="623" t="s">
        <v>22</v>
      </c>
      <c r="BF518" s="850" t="s">
        <v>22</v>
      </c>
      <c r="BG518" s="851" t="s">
        <v>22</v>
      </c>
      <c r="BH518" s="905" t="s">
        <v>4485</v>
      </c>
      <c r="BI518" s="903" t="s">
        <v>10472</v>
      </c>
      <c r="BJ518" s="905" t="s">
        <v>4487</v>
      </c>
      <c r="BK518" s="903" t="s">
        <v>4683</v>
      </c>
      <c r="BL518" s="905" t="s">
        <v>0</v>
      </c>
      <c r="BM518" s="903" t="s">
        <v>0</v>
      </c>
      <c r="BN518" s="905" t="s">
        <v>0</v>
      </c>
      <c r="BO518" s="903" t="s">
        <v>0</v>
      </c>
      <c r="BP518" s="905" t="s">
        <v>0</v>
      </c>
      <c r="BQ518" s="903" t="s">
        <v>0</v>
      </c>
      <c r="BR518" s="909">
        <v>27</v>
      </c>
      <c r="BS518" s="903" t="s">
        <v>4490</v>
      </c>
      <c r="BT518" s="909">
        <v>30</v>
      </c>
      <c r="BU518" s="903" t="s">
        <v>4501</v>
      </c>
      <c r="BV518" s="909">
        <v>28</v>
      </c>
      <c r="BW518" s="903" t="s">
        <v>4500</v>
      </c>
      <c r="BX518" s="909">
        <v>49</v>
      </c>
      <c r="BY518" s="903" t="s">
        <v>4607</v>
      </c>
      <c r="BZ518" s="909">
        <v>32</v>
      </c>
      <c r="CA518" s="903" t="s">
        <v>4555</v>
      </c>
      <c r="CB518" s="340">
        <v>50</v>
      </c>
      <c r="CC518" s="249">
        <f>IF(ISBLANK(AL518),0,1)</f>
        <v>0</v>
      </c>
      <c r="CD518" s="414">
        <f>IF(ISBLANK(AM518),0,1)</f>
        <v>1</v>
      </c>
      <c r="CE518" s="414">
        <f>IF(ISBLANK(AN518),0,1)</f>
        <v>0</v>
      </c>
      <c r="CF518" s="414">
        <f>IF(ISBLANK(AO518),0,1)</f>
        <v>0</v>
      </c>
      <c r="CG518" s="414">
        <f>IF(ISBLANK(AP518),0,1)</f>
        <v>0</v>
      </c>
      <c r="CH518" s="436">
        <f>IF(ISBLANK(AQ518),0,1)</f>
        <v>0</v>
      </c>
      <c r="CI518" s="435">
        <f>IF($W518="Dropped","-",DAYS360(X518,Y518,TRUE)/360)</f>
        <v>1.0916666666666666</v>
      </c>
      <c r="CJ518" s="416">
        <f>IF(OR($W518="Pipeline",$W518="Dropped"),"-",IF(OR($AA518="-",$AA518="n/a"),"-",DAYS360(Y518,AA518,TRUE)/360))</f>
        <v>0.85</v>
      </c>
      <c r="CK518" s="416">
        <f>IF(OR($W518="Pipeline",$W518="Dropped"),"-",IF($AC518="-","-",IF(OR($AA518="-",$AA518="n/a"),DAYS360(Y518,AC518,TRUE)/360,DAYS360(AA518,AC518,TRUE)/360)))</f>
        <v>10.175000000000001</v>
      </c>
      <c r="CL518" s="416">
        <f>IF(OR($W518="Pipeline",$W518="Dropped"),"-",IF($AC518="-","-",DAYS360(X518,AC518,TRUE)/360))</f>
        <v>12.116666666666667</v>
      </c>
      <c r="CM518" s="437">
        <f>IF(OR($W518="Pipeline",$W518="Dropped"),"-",IF($AC518="-","-",DAYS360(AB518,AC518,TRUE)/360))</f>
        <v>6.5</v>
      </c>
      <c r="CN518" s="344">
        <f>IF(W518="Closed",IF(AC518="-","-",YEAR(AC518)),"-")</f>
        <v>2015</v>
      </c>
      <c r="CO518" s="344" t="str">
        <f>IF(W518="Closed",IF(OR(BE518="S",BE518="MS",BE518="HS"),"S",IF(OR(BE518="U",BE518="MU",BE518="HU"),"U",IF(OR(BE518="NA",BE518="NR",BE518="NV",BE518="?",BE518="#"),"NR","-"))),"-")</f>
        <v>S</v>
      </c>
      <c r="CP518" s="249">
        <v>9</v>
      </c>
      <c r="CQ518" s="414">
        <v>13</v>
      </c>
      <c r="CR518" s="414">
        <v>4</v>
      </c>
      <c r="CS518" s="414">
        <v>5</v>
      </c>
      <c r="CT518" s="414">
        <v>0</v>
      </c>
      <c r="CU518" s="436">
        <v>1</v>
      </c>
      <c r="CV518" s="432" t="str">
        <f>IF(OR(DC518="-",DC518="",DC518="n/a"),"-",HYPERLINK(DC518,"PAD"))</f>
        <v>PAD</v>
      </c>
      <c r="CW518" s="417" t="str">
        <f>IF(OR(DD518="-",DD518="",DD518="n/a"),"-",HYPERLINK(DD518,"ICR"))</f>
        <v>ICR</v>
      </c>
      <c r="CX518" s="438" t="str">
        <f>IF(OR(DE518="-",DE518="",DE518="n/a"),"-",HYPERLINK(DE518,"IEG"))</f>
        <v>IEG</v>
      </c>
      <c r="CY518" s="687" t="str">
        <f>IF(OR(DF518="-",DF518="",DF518="n/a"),"-",HYPERLINK(DF518,"PPAR"))</f>
        <v>-</v>
      </c>
      <c r="CZ518" s="665" t="str">
        <f>IF(OR(DG518="-",DG518="",DG518="n/a"),"-",HYPERLINK(DG518,"PCR"))</f>
        <v>-</v>
      </c>
      <c r="DA518" s="665" t="str">
        <f>IF(OR(DH518="-",DH518="",DH518="n/a"),"-",HYPERLINK(DH518,"PP"))</f>
        <v>PP</v>
      </c>
      <c r="DB518" s="688" t="str">
        <f>IF(OR(DI518="-",DI518="",DI518="n/a"),"-",HYPERLINK(DI518,"TA"))</f>
        <v>-</v>
      </c>
      <c r="DC518" s="897" t="s">
        <v>12015</v>
      </c>
      <c r="DD518" s="897" t="s">
        <v>12016</v>
      </c>
      <c r="DE518" s="897" t="s">
        <v>13966</v>
      </c>
      <c r="DF518" s="897" t="s">
        <v>33</v>
      </c>
      <c r="DG518" s="897" t="s">
        <v>33</v>
      </c>
      <c r="DH518" s="897" t="s">
        <v>12017</v>
      </c>
      <c r="DI518" s="897" t="s">
        <v>33</v>
      </c>
      <c r="DJ518" s="806"/>
      <c r="DK518" s="358"/>
      <c r="DL518" s="358"/>
      <c r="DM518" s="440"/>
      <c r="DN518" s="440"/>
      <c r="DO518" s="440"/>
      <c r="DP518" s="440"/>
      <c r="DQ518" s="440"/>
      <c r="DR518" s="440"/>
      <c r="DS518" s="440"/>
      <c r="DT518" s="440"/>
      <c r="DU518" s="440"/>
      <c r="DV518" s="440"/>
      <c r="DW518" s="440"/>
      <c r="DX518" s="440"/>
      <c r="DY518" s="440"/>
      <c r="DZ518" s="440"/>
      <c r="EA518" s="440"/>
      <c r="EB518" s="440"/>
      <c r="EC518" s="440"/>
      <c r="ED518" s="440"/>
      <c r="EE518" s="440"/>
      <c r="EF518" s="440"/>
      <c r="EG518" s="440"/>
      <c r="EH518" s="440"/>
      <c r="EI518" s="440"/>
      <c r="EJ518" s="440"/>
      <c r="EK518" s="440"/>
      <c r="EL518" s="440"/>
      <c r="EM518" s="440"/>
    </row>
    <row r="519" spans="1:143" s="33" customFormat="1" ht="14.1" customHeight="1" x14ac:dyDescent="0.25">
      <c r="A519" s="702">
        <f>ROW()-1</f>
        <v>518</v>
      </c>
      <c r="B519" s="710" t="s">
        <v>5182</v>
      </c>
      <c r="C519" s="711" t="str">
        <f>HYPERLINK(E519,"OP")</f>
        <v>OP</v>
      </c>
      <c r="D519" s="711" t="str">
        <f>HYPERLINK(F519,"Prj")</f>
        <v>Prj</v>
      </c>
      <c r="E519" s="704" t="s">
        <v>7295</v>
      </c>
      <c r="F519" s="415" t="s">
        <v>5933</v>
      </c>
      <c r="G519" s="414" t="s">
        <v>33</v>
      </c>
      <c r="H519" s="414" t="s">
        <v>33</v>
      </c>
      <c r="I519" s="694" t="s">
        <v>33</v>
      </c>
      <c r="J519" s="697" t="s">
        <v>5183</v>
      </c>
      <c r="K519" s="727" t="s">
        <v>33</v>
      </c>
      <c r="L519" s="736" t="s">
        <v>16</v>
      </c>
      <c r="M519" s="697" t="s">
        <v>17</v>
      </c>
      <c r="N519" s="736" t="s">
        <v>18</v>
      </c>
      <c r="O519" s="736" t="s">
        <v>30</v>
      </c>
      <c r="P519" s="1080" t="s">
        <v>1419</v>
      </c>
      <c r="Q519" s="1074" t="s">
        <v>33</v>
      </c>
      <c r="R519" s="698" t="s">
        <v>33</v>
      </c>
      <c r="S519" s="1041" t="s">
        <v>33</v>
      </c>
      <c r="T519" s="908" t="s">
        <v>5184</v>
      </c>
      <c r="U519" s="905" t="s">
        <v>578</v>
      </c>
      <c r="V519" s="905" t="s">
        <v>612</v>
      </c>
      <c r="W519" s="1068" t="s">
        <v>1773</v>
      </c>
      <c r="X519" s="1064">
        <v>37812</v>
      </c>
      <c r="Y519" s="1066">
        <v>38071</v>
      </c>
      <c r="Z519" s="1046">
        <v>2004</v>
      </c>
      <c r="AA519" s="1064">
        <v>38348</v>
      </c>
      <c r="AB519" s="1065">
        <v>40025</v>
      </c>
      <c r="AC519" s="1066">
        <v>40390</v>
      </c>
      <c r="AD519" s="1049">
        <v>0</v>
      </c>
      <c r="AE519" s="746">
        <v>10</v>
      </c>
      <c r="AF519" s="744">
        <v>0</v>
      </c>
      <c r="AG519" s="690">
        <v>10</v>
      </c>
      <c r="AH519" s="747">
        <v>3</v>
      </c>
      <c r="AI519" s="744">
        <v>0</v>
      </c>
      <c r="AJ519" s="1101">
        <v>9.6055861900000004</v>
      </c>
      <c r="AK519" s="1102">
        <v>9.7587331600000002</v>
      </c>
      <c r="AL519" s="1085">
        <v>33</v>
      </c>
      <c r="AM519" s="632"/>
      <c r="AN519" s="632">
        <v>8</v>
      </c>
      <c r="AO519" s="632"/>
      <c r="AP519" s="632"/>
      <c r="AQ519" s="757"/>
      <c r="AR519" s="783" t="s">
        <v>5568</v>
      </c>
      <c r="AS519" s="781">
        <f>AT519+AU519</f>
        <v>3.2</v>
      </c>
      <c r="AT519" s="784">
        <v>3.2</v>
      </c>
      <c r="AU519" s="785">
        <v>0</v>
      </c>
      <c r="AV519" s="806" t="s">
        <v>5569</v>
      </c>
      <c r="AW519" s="697" t="s">
        <v>5185</v>
      </c>
      <c r="AX519" s="697" t="s">
        <v>5186</v>
      </c>
      <c r="AY519" s="823">
        <v>40647</v>
      </c>
      <c r="AZ519" s="736" t="s">
        <v>22</v>
      </c>
      <c r="BA519" s="736" t="s">
        <v>22</v>
      </c>
      <c r="BB519" s="840" t="s">
        <v>22</v>
      </c>
      <c r="BC519" s="841" t="s">
        <v>22</v>
      </c>
      <c r="BD519" s="842" t="s">
        <v>22</v>
      </c>
      <c r="BE519" s="840" t="s">
        <v>22</v>
      </c>
      <c r="BF519" s="841" t="s">
        <v>22</v>
      </c>
      <c r="BG519" s="842" t="s">
        <v>22</v>
      </c>
      <c r="BH519" s="905" t="s">
        <v>4485</v>
      </c>
      <c r="BI519" s="903" t="s">
        <v>10472</v>
      </c>
      <c r="BJ519" s="905" t="s">
        <v>10072</v>
      </c>
      <c r="BK519" s="903" t="s">
        <v>13093</v>
      </c>
      <c r="BL519" s="905" t="s">
        <v>10064</v>
      </c>
      <c r="BM519" s="903" t="s">
        <v>13770</v>
      </c>
      <c r="BN519" s="905" t="s">
        <v>4561</v>
      </c>
      <c r="BO519" s="903" t="s">
        <v>10489</v>
      </c>
      <c r="BP519" s="905" t="s">
        <v>0</v>
      </c>
      <c r="BQ519" s="903" t="s">
        <v>0</v>
      </c>
      <c r="BR519" s="909">
        <v>22</v>
      </c>
      <c r="BS519" s="903" t="s">
        <v>4502</v>
      </c>
      <c r="BT519" s="905" t="s">
        <v>0</v>
      </c>
      <c r="BU519" s="903" t="s">
        <v>4492</v>
      </c>
      <c r="BV519" s="905" t="s">
        <v>0</v>
      </c>
      <c r="BW519" s="903" t="s">
        <v>4492</v>
      </c>
      <c r="BX519" s="905" t="s">
        <v>0</v>
      </c>
      <c r="BY519" s="903" t="s">
        <v>4492</v>
      </c>
      <c r="BZ519" s="905" t="s">
        <v>0</v>
      </c>
      <c r="CA519" s="903" t="s">
        <v>4492</v>
      </c>
      <c r="CB519" s="340">
        <v>50</v>
      </c>
      <c r="CC519" s="249">
        <f>IF(ISBLANK(AL519),0,1)</f>
        <v>1</v>
      </c>
      <c r="CD519" s="414">
        <f>IF(ISBLANK(AM519),0,1)</f>
        <v>0</v>
      </c>
      <c r="CE519" s="414">
        <f>IF(ISBLANK(AN519),0,1)</f>
        <v>1</v>
      </c>
      <c r="CF519" s="414">
        <f>IF(ISBLANK(AO519),0,1)</f>
        <v>0</v>
      </c>
      <c r="CG519" s="414">
        <f>IF(ISBLANK(AP519),0,1)</f>
        <v>0</v>
      </c>
      <c r="CH519" s="436">
        <f>IF(ISBLANK(AQ519),0,1)</f>
        <v>0</v>
      </c>
      <c r="CI519" s="435">
        <f>IF($W519="Dropped","-",DAYS360(X519,Y519,TRUE)/360)</f>
        <v>0.70833333333333337</v>
      </c>
      <c r="CJ519" s="416">
        <f>IF(OR($W519="Pipeline",$W519="Dropped"),"-",IF(OR($AA519="-",$AA519="n/a"),"-",DAYS360(Y519,AA519,TRUE)/360))</f>
        <v>0.75555555555555554</v>
      </c>
      <c r="CK519" s="416">
        <f>IF(OR($W519="Pipeline",$W519="Dropped"),"-",IF($AC519="-","-",IF(OR($AA519="-",$AA519="n/a"),DAYS360(Y519,AC519,TRUE)/360,DAYS360(AA519,AC519,TRUE)/360)))</f>
        <v>5.5916666666666668</v>
      </c>
      <c r="CL519" s="416">
        <f>IF(OR($W519="Pipeline",$W519="Dropped"),"-",IF($AC519="-","-",DAYS360(X519,AC519,TRUE)/360))</f>
        <v>7.0555555555555554</v>
      </c>
      <c r="CM519" s="437">
        <f>IF(OR($W519="Pipeline",$W519="Dropped"),"-",IF($AC519="-","-",DAYS360(AB519,AC519,TRUE)/360))</f>
        <v>1</v>
      </c>
      <c r="CN519" s="344">
        <f>IF(W519="Closed",IF(AC519="-","-",YEAR(AC519)),"-")</f>
        <v>2010</v>
      </c>
      <c r="CO519" s="344" t="str">
        <f>IF(W519="Closed",IF(OR(BE519="S",BE519="MS",BE519="HS"),"S",IF(OR(BE519="U",BE519="MU",BE519="HU"),"U",IF(OR(BE519="NA",BE519="NR",BE519="NV",BE519="?",BE519="#"),"NR","-"))),"-")</f>
        <v>S</v>
      </c>
      <c r="CP519" s="249">
        <v>0</v>
      </c>
      <c r="CQ519" s="414">
        <v>0</v>
      </c>
      <c r="CR519" s="414">
        <v>1</v>
      </c>
      <c r="CS519" s="414">
        <v>0</v>
      </c>
      <c r="CT519" s="414">
        <v>0</v>
      </c>
      <c r="CU519" s="436">
        <v>0</v>
      </c>
      <c r="CV519" s="432" t="str">
        <f>IF(OR(DC519="-",DC519="",DC519="n/a"),"-",HYPERLINK(DC519,"PAD"))</f>
        <v>-</v>
      </c>
      <c r="CW519" s="417" t="str">
        <f>IF(OR(DD519="-",DD519="",DD519="n/a"),"-",HYPERLINK(DD519,"ICR"))</f>
        <v>-</v>
      </c>
      <c r="CX519" s="438" t="str">
        <f>IF(OR(DE519="-",DE519="",DE519="n/a"),"-",HYPERLINK(DE519,"IEG"))</f>
        <v>IEG</v>
      </c>
      <c r="CY519" s="687" t="str">
        <f>IF(OR(DF519="-",DF519="",DF519="n/a"),"-",HYPERLINK(DF519,"PPAR"))</f>
        <v>-</v>
      </c>
      <c r="CZ519" s="665" t="str">
        <f>IF(OR(DG519="-",DG519="",DG519="n/a"),"-",HYPERLINK(DG519,"PCR"))</f>
        <v>-</v>
      </c>
      <c r="DA519" s="665" t="str">
        <f>IF(OR(DH519="-",DH519="",DH519="n/a"),"-",HYPERLINK(DH519,"PP"))</f>
        <v>-</v>
      </c>
      <c r="DB519" s="688" t="str">
        <f>IF(OR(DI519="-",DI519="",DI519="n/a"),"-",HYPERLINK(DI519,"TA"))</f>
        <v>-</v>
      </c>
      <c r="DC519" s="897" t="s">
        <v>33</v>
      </c>
      <c r="DD519" s="897" t="s">
        <v>33</v>
      </c>
      <c r="DE519" s="897" t="s">
        <v>12018</v>
      </c>
      <c r="DF519" s="897" t="s">
        <v>33</v>
      </c>
      <c r="DG519" s="897" t="s">
        <v>33</v>
      </c>
      <c r="DH519" s="897" t="s">
        <v>33</v>
      </c>
      <c r="DI519" s="897" t="s">
        <v>33</v>
      </c>
      <c r="DJ519" s="734"/>
      <c r="DK519" s="358"/>
      <c r="DL519" s="358"/>
      <c r="DM519" s="440"/>
      <c r="DN519" s="440"/>
      <c r="DO519" s="440"/>
      <c r="DP519" s="440"/>
      <c r="DQ519" s="440"/>
      <c r="DR519" s="440"/>
      <c r="DS519" s="440"/>
      <c r="DT519" s="440"/>
      <c r="DU519" s="440"/>
      <c r="DV519" s="440"/>
      <c r="DW519" s="440"/>
      <c r="DX519" s="440"/>
      <c r="DY519" s="440"/>
      <c r="DZ519" s="440"/>
      <c r="EA519" s="440"/>
      <c r="EB519" s="440"/>
      <c r="EC519" s="440"/>
      <c r="ED519" s="440"/>
      <c r="EE519" s="440"/>
      <c r="EF519" s="440"/>
      <c r="EG519" s="440"/>
      <c r="EH519" s="440"/>
      <c r="EI519" s="440"/>
      <c r="EJ519" s="440"/>
      <c r="EK519" s="440"/>
      <c r="EL519" s="440"/>
      <c r="EM519" s="440"/>
    </row>
    <row r="520" spans="1:143" s="33" customFormat="1" ht="14.1" customHeight="1" x14ac:dyDescent="0.25">
      <c r="A520" s="702">
        <f>ROW()-1</f>
        <v>519</v>
      </c>
      <c r="B520" s="710" t="s">
        <v>1171</v>
      </c>
      <c r="C520" s="711" t="str">
        <f>HYPERLINK(E520,"OP")</f>
        <v>OP</v>
      </c>
      <c r="D520" s="711" t="str">
        <f>HYPERLINK(F520,"Prj")</f>
        <v>Prj</v>
      </c>
      <c r="E520" s="704" t="s">
        <v>6472</v>
      </c>
      <c r="F520" s="415" t="s">
        <v>6473</v>
      </c>
      <c r="G520" s="414" t="s">
        <v>33</v>
      </c>
      <c r="H520" s="414" t="s">
        <v>33</v>
      </c>
      <c r="I520" s="694" t="s">
        <v>33</v>
      </c>
      <c r="J520" s="686" t="s">
        <v>1172</v>
      </c>
      <c r="K520" s="199" t="s">
        <v>33</v>
      </c>
      <c r="L520" s="693" t="s">
        <v>124</v>
      </c>
      <c r="M520" s="696" t="s">
        <v>140</v>
      </c>
      <c r="N520" s="732" t="s">
        <v>18</v>
      </c>
      <c r="O520" s="732" t="s">
        <v>30</v>
      </c>
      <c r="P520" s="1080" t="s">
        <v>1763</v>
      </c>
      <c r="Q520" s="1074" t="s">
        <v>33</v>
      </c>
      <c r="R520" s="698" t="s">
        <v>33</v>
      </c>
      <c r="S520" s="907" t="s">
        <v>3582</v>
      </c>
      <c r="T520" s="908" t="s">
        <v>3768</v>
      </c>
      <c r="U520" s="905" t="s">
        <v>613</v>
      </c>
      <c r="V520" s="905" t="s">
        <v>10385</v>
      </c>
      <c r="W520" s="1068" t="s">
        <v>1773</v>
      </c>
      <c r="X520" s="1064">
        <v>37875</v>
      </c>
      <c r="Y520" s="1066">
        <v>38531</v>
      </c>
      <c r="Z520" s="1046">
        <v>2005</v>
      </c>
      <c r="AA520" s="1064">
        <v>38743</v>
      </c>
      <c r="AB520" s="1065">
        <v>39994</v>
      </c>
      <c r="AC520" s="1066">
        <v>39994</v>
      </c>
      <c r="AD520" s="638">
        <v>0</v>
      </c>
      <c r="AE520" s="639">
        <v>50</v>
      </c>
      <c r="AF520" s="744">
        <v>0</v>
      </c>
      <c r="AG520" s="690">
        <v>50</v>
      </c>
      <c r="AH520" s="747">
        <v>380</v>
      </c>
      <c r="AI520" s="744">
        <v>0</v>
      </c>
      <c r="AJ520" s="1099">
        <v>50</v>
      </c>
      <c r="AK520" s="1100">
        <v>50.186861460000003</v>
      </c>
      <c r="AL520" s="646"/>
      <c r="AM520" s="647"/>
      <c r="AN520" s="647">
        <v>2</v>
      </c>
      <c r="AO520" s="647"/>
      <c r="AP520" s="647"/>
      <c r="AQ520" s="648"/>
      <c r="AR520" s="779" t="s">
        <v>4023</v>
      </c>
      <c r="AS520" s="781">
        <f>AT520+AU520</f>
        <v>5</v>
      </c>
      <c r="AT520" s="649">
        <v>5</v>
      </c>
      <c r="AU520" s="650">
        <v>0</v>
      </c>
      <c r="AV520" s="686" t="s">
        <v>4024</v>
      </c>
      <c r="AW520" s="686" t="s">
        <v>1821</v>
      </c>
      <c r="AX520" s="686" t="s">
        <v>2089</v>
      </c>
      <c r="AY520" s="819">
        <v>39993</v>
      </c>
      <c r="AZ520" s="721" t="s">
        <v>22</v>
      </c>
      <c r="BA520" s="721" t="s">
        <v>22</v>
      </c>
      <c r="BB520" s="625" t="s">
        <v>22</v>
      </c>
      <c r="BC520" s="626" t="s">
        <v>22</v>
      </c>
      <c r="BD520" s="633" t="s">
        <v>22</v>
      </c>
      <c r="BE520" s="625" t="s">
        <v>22</v>
      </c>
      <c r="BF520" s="626" t="s">
        <v>22</v>
      </c>
      <c r="BG520" s="633" t="s">
        <v>22</v>
      </c>
      <c r="BH520" s="905" t="s">
        <v>4503</v>
      </c>
      <c r="BI520" s="903" t="s">
        <v>4703</v>
      </c>
      <c r="BJ520" s="905" t="s">
        <v>4485</v>
      </c>
      <c r="BK520" s="903" t="s">
        <v>10472</v>
      </c>
      <c r="BL520" s="905" t="s">
        <v>0</v>
      </c>
      <c r="BM520" s="903" t="s">
        <v>0</v>
      </c>
      <c r="BN520" s="905" t="s">
        <v>0</v>
      </c>
      <c r="BO520" s="903" t="s">
        <v>0</v>
      </c>
      <c r="BP520" s="905" t="s">
        <v>0</v>
      </c>
      <c r="BQ520" s="903" t="s">
        <v>0</v>
      </c>
      <c r="BR520" s="909">
        <v>65</v>
      </c>
      <c r="BS520" s="903" t="s">
        <v>4509</v>
      </c>
      <c r="BT520" s="909">
        <v>59</v>
      </c>
      <c r="BU520" s="903" t="s">
        <v>4510</v>
      </c>
      <c r="BV520" s="909">
        <v>60</v>
      </c>
      <c r="BW520" s="903" t="s">
        <v>4531</v>
      </c>
      <c r="BX520" s="905" t="s">
        <v>0</v>
      </c>
      <c r="BY520" s="903" t="s">
        <v>4492</v>
      </c>
      <c r="BZ520" s="905" t="s">
        <v>0</v>
      </c>
      <c r="CA520" s="903" t="s">
        <v>4492</v>
      </c>
      <c r="CB520" s="340">
        <v>50</v>
      </c>
      <c r="CC520" s="249">
        <f>IF(ISBLANK(AL520),0,1)</f>
        <v>0</v>
      </c>
      <c r="CD520" s="414">
        <f>IF(ISBLANK(AM520),0,1)</f>
        <v>0</v>
      </c>
      <c r="CE520" s="414">
        <f>IF(ISBLANK(AN520),0,1)</f>
        <v>1</v>
      </c>
      <c r="CF520" s="414">
        <f>IF(ISBLANK(AO520),0,1)</f>
        <v>0</v>
      </c>
      <c r="CG520" s="414">
        <f>IF(ISBLANK(AP520),0,1)</f>
        <v>0</v>
      </c>
      <c r="CH520" s="436">
        <f>IF(ISBLANK(AQ520),0,1)</f>
        <v>0</v>
      </c>
      <c r="CI520" s="435">
        <f>IF($W520="Dropped","-",DAYS360(X520,Y520,TRUE)/360)</f>
        <v>1.7972222222222223</v>
      </c>
      <c r="CJ520" s="416">
        <f>IF(OR($W520="Pipeline",$W520="Dropped"),"-",IF(OR($AA520="-",$AA520="n/a"),"-",DAYS360(Y520,AA520,TRUE)/360))</f>
        <v>0.57777777777777772</v>
      </c>
      <c r="CK520" s="416">
        <f>IF(OR($W520="Pipeline",$W520="Dropped"),"-",IF($AC520="-","-",IF(OR($AA520="-",$AA520="n/a"),DAYS360(Y520,AC520,TRUE)/360,DAYS360(AA520,AC520,TRUE)/360)))</f>
        <v>3.4277777777777776</v>
      </c>
      <c r="CL520" s="416">
        <f>IF(OR($W520="Pipeline",$W520="Dropped"),"-",IF($AC520="-","-",DAYS360(X520,AC520,TRUE)/360))</f>
        <v>5.802777777777778</v>
      </c>
      <c r="CM520" s="437">
        <f>IF(OR($W520="Pipeline",$W520="Dropped"),"-",IF($AC520="-","-",DAYS360(AB520,AC520,TRUE)/360))</f>
        <v>0</v>
      </c>
      <c r="CN520" s="344">
        <f>IF(W520="Closed",IF(AC520="-","-",YEAR(AC520)),"-")</f>
        <v>2009</v>
      </c>
      <c r="CO520" s="344" t="str">
        <f>IF(W520="Closed",IF(OR(BE520="S",BE520="MS",BE520="HS"),"S",IF(OR(BE520="U",BE520="MU",BE520="HU"),"U",IF(OR(BE520="NA",BE520="NR",BE520="NV",BE520="?",BE520="#"),"NR","-"))),"-")</f>
        <v>S</v>
      </c>
      <c r="CP520" s="249">
        <v>1</v>
      </c>
      <c r="CQ520" s="414">
        <v>7</v>
      </c>
      <c r="CR520" s="414">
        <v>7</v>
      </c>
      <c r="CS520" s="414">
        <v>0</v>
      </c>
      <c r="CT520" s="414">
        <v>0</v>
      </c>
      <c r="CU520" s="436">
        <v>0</v>
      </c>
      <c r="CV520" s="432" t="str">
        <f>IF(OR(DC520="-",DC520="",DC520="n/a"),"-",HYPERLINK(DC520,"PAD"))</f>
        <v>PAD</v>
      </c>
      <c r="CW520" s="417" t="str">
        <f>IF(OR(DD520="-",DD520="",DD520="n/a"),"-",HYPERLINK(DD520,"ICR"))</f>
        <v>ICR</v>
      </c>
      <c r="CX520" s="438" t="str">
        <f>IF(OR(DE520="-",DE520="",DE520="n/a"),"-",HYPERLINK(DE520,"IEG"))</f>
        <v>IEG</v>
      </c>
      <c r="CY520" s="687" t="str">
        <f>IF(OR(DF520="-",DF520="",DF520="n/a"),"-",HYPERLINK(DF520,"PPAR"))</f>
        <v>-</v>
      </c>
      <c r="CZ520" s="665" t="str">
        <f>IF(OR(DG520="-",DG520="",DG520="n/a"),"-",HYPERLINK(DG520,"PCR"))</f>
        <v>-</v>
      </c>
      <c r="DA520" s="665" t="str">
        <f>IF(OR(DH520="-",DH520="",DH520="n/a"),"-",HYPERLINK(DH520,"PP"))</f>
        <v>-</v>
      </c>
      <c r="DB520" s="688" t="str">
        <f>IF(OR(DI520="-",DI520="",DI520="n/a"),"-",HYPERLINK(DI520,"TA"))</f>
        <v>-</v>
      </c>
      <c r="DC520" s="897" t="s">
        <v>12019</v>
      </c>
      <c r="DD520" s="897" t="s">
        <v>12020</v>
      </c>
      <c r="DE520" s="897" t="s">
        <v>12021</v>
      </c>
      <c r="DF520" s="897" t="s">
        <v>33</v>
      </c>
      <c r="DG520" s="897" t="s">
        <v>33</v>
      </c>
      <c r="DH520" s="897" t="s">
        <v>33</v>
      </c>
      <c r="DI520" s="897" t="s">
        <v>33</v>
      </c>
      <c r="DJ520" s="806"/>
      <c r="DK520" s="358"/>
      <c r="DL520" s="358"/>
      <c r="DM520" s="440"/>
      <c r="DN520" s="440"/>
      <c r="DO520" s="440"/>
      <c r="DP520" s="440"/>
      <c r="DQ520" s="440"/>
      <c r="DR520" s="440"/>
      <c r="DS520" s="440"/>
      <c r="DT520" s="440"/>
      <c r="DU520" s="440"/>
      <c r="DV520" s="440"/>
      <c r="DW520" s="440"/>
      <c r="DX520" s="440"/>
      <c r="DY520" s="440"/>
      <c r="DZ520" s="440"/>
      <c r="EA520" s="440"/>
      <c r="EB520" s="440"/>
      <c r="EC520" s="440"/>
      <c r="ED520" s="440"/>
      <c r="EE520" s="440"/>
      <c r="EF520" s="440"/>
      <c r="EG520" s="440"/>
      <c r="EH520" s="440"/>
      <c r="EI520" s="440"/>
      <c r="EJ520" s="440"/>
      <c r="EK520" s="440"/>
      <c r="EL520" s="440"/>
      <c r="EM520" s="440"/>
    </row>
    <row r="521" spans="1:143" s="33" customFormat="1" ht="14.1" customHeight="1" x14ac:dyDescent="0.25">
      <c r="A521" s="703">
        <f>ROW()-1</f>
        <v>520</v>
      </c>
      <c r="B521" s="713" t="s">
        <v>8156</v>
      </c>
      <c r="C521" s="716" t="str">
        <f>HYPERLINK(E521,"OP")</f>
        <v>OP</v>
      </c>
      <c r="D521" s="716" t="str">
        <f>HYPERLINK(F521,"Prj")</f>
        <v>Prj</v>
      </c>
      <c r="E521" s="631" t="s">
        <v>8791</v>
      </c>
      <c r="F521" s="413" t="s">
        <v>8792</v>
      </c>
      <c r="G521" s="414" t="s">
        <v>33</v>
      </c>
      <c r="H521" s="414" t="s">
        <v>33</v>
      </c>
      <c r="I521" s="694" t="s">
        <v>33</v>
      </c>
      <c r="J521" s="700" t="s">
        <v>8157</v>
      </c>
      <c r="K521" s="730" t="s">
        <v>33</v>
      </c>
      <c r="L521" s="739" t="s">
        <v>124</v>
      </c>
      <c r="M521" s="700" t="s">
        <v>332</v>
      </c>
      <c r="N521" s="739" t="s">
        <v>18</v>
      </c>
      <c r="O521" s="739" t="s">
        <v>30</v>
      </c>
      <c r="P521" s="1080" t="s">
        <v>19</v>
      </c>
      <c r="Q521" s="1074" t="s">
        <v>33</v>
      </c>
      <c r="R521" s="698" t="s">
        <v>3888</v>
      </c>
      <c r="S521" s="907" t="s">
        <v>3562</v>
      </c>
      <c r="T521" s="908" t="s">
        <v>8158</v>
      </c>
      <c r="U521" s="905" t="s">
        <v>1789</v>
      </c>
      <c r="V521" s="905" t="s">
        <v>10405</v>
      </c>
      <c r="W521" s="1068" t="s">
        <v>1773</v>
      </c>
      <c r="X521" s="1064">
        <v>39048</v>
      </c>
      <c r="Y521" s="1066">
        <v>39623</v>
      </c>
      <c r="Z521" s="1046">
        <v>2008</v>
      </c>
      <c r="AA521" s="1064">
        <v>39758</v>
      </c>
      <c r="AB521" s="1065">
        <v>41152</v>
      </c>
      <c r="AC521" s="1066">
        <v>42063</v>
      </c>
      <c r="AD521" s="1053">
        <v>50</v>
      </c>
      <c r="AE521" s="750">
        <v>0</v>
      </c>
      <c r="AF521" s="744">
        <v>0</v>
      </c>
      <c r="AG521" s="690">
        <v>50</v>
      </c>
      <c r="AH521" s="747">
        <v>33.021000000000001</v>
      </c>
      <c r="AI521" s="744">
        <v>0</v>
      </c>
      <c r="AJ521" s="1107">
        <v>49.95</v>
      </c>
      <c r="AK521" s="1108">
        <v>47.668234439999999</v>
      </c>
      <c r="AL521" s="1085"/>
      <c r="AM521" s="632"/>
      <c r="AN521" s="632">
        <v>4</v>
      </c>
      <c r="AO521" s="632"/>
      <c r="AP521" s="632"/>
      <c r="AQ521" s="757"/>
      <c r="AR521" s="778" t="s">
        <v>9314</v>
      </c>
      <c r="AS521" s="781">
        <f>AT521+AU521</f>
        <v>7.6</v>
      </c>
      <c r="AT521" s="649">
        <v>5</v>
      </c>
      <c r="AU521" s="650">
        <v>2.6</v>
      </c>
      <c r="AV521" s="734" t="s">
        <v>9308</v>
      </c>
      <c r="AW521" s="700" t="s">
        <v>7672</v>
      </c>
      <c r="AX521" s="700" t="s">
        <v>8159</v>
      </c>
      <c r="AY521" s="829">
        <v>42053</v>
      </c>
      <c r="AZ521" s="739" t="s">
        <v>22</v>
      </c>
      <c r="BA521" s="739" t="s">
        <v>22</v>
      </c>
      <c r="BB521" s="834" t="s">
        <v>22</v>
      </c>
      <c r="BC521" s="835" t="s">
        <v>22</v>
      </c>
      <c r="BD521" s="836" t="s">
        <v>22</v>
      </c>
      <c r="BE521" s="834" t="s">
        <v>22</v>
      </c>
      <c r="BF521" s="835" t="s">
        <v>22</v>
      </c>
      <c r="BG521" s="836" t="s">
        <v>22</v>
      </c>
      <c r="BH521" s="905" t="s">
        <v>1371</v>
      </c>
      <c r="BI521" s="903" t="s">
        <v>13870</v>
      </c>
      <c r="BJ521" s="905" t="s">
        <v>4504</v>
      </c>
      <c r="BK521" s="903" t="s">
        <v>10473</v>
      </c>
      <c r="BL521" s="905" t="s">
        <v>4485</v>
      </c>
      <c r="BM521" s="903" t="s">
        <v>10472</v>
      </c>
      <c r="BN521" s="905" t="s">
        <v>13077</v>
      </c>
      <c r="BO521" s="903" t="s">
        <v>9680</v>
      </c>
      <c r="BP521" s="905" t="s">
        <v>0</v>
      </c>
      <c r="BQ521" s="903" t="s">
        <v>0</v>
      </c>
      <c r="BR521" s="909">
        <v>51</v>
      </c>
      <c r="BS521" s="903" t="s">
        <v>4520</v>
      </c>
      <c r="BT521" s="909">
        <v>31</v>
      </c>
      <c r="BU521" s="903" t="s">
        <v>4579</v>
      </c>
      <c r="BV521" s="905" t="s">
        <v>0</v>
      </c>
      <c r="BW521" s="903" t="s">
        <v>4492</v>
      </c>
      <c r="BX521" s="905" t="s">
        <v>0</v>
      </c>
      <c r="BY521" s="903" t="s">
        <v>4492</v>
      </c>
      <c r="BZ521" s="905" t="s">
        <v>0</v>
      </c>
      <c r="CA521" s="903" t="s">
        <v>4492</v>
      </c>
      <c r="CB521" s="340">
        <v>50</v>
      </c>
      <c r="CC521" s="249">
        <f>IF(ISBLANK(AL521),0,1)</f>
        <v>0</v>
      </c>
      <c r="CD521" s="414">
        <f>IF(ISBLANK(AM521),0,1)</f>
        <v>0</v>
      </c>
      <c r="CE521" s="414">
        <f>IF(ISBLANK(AN521),0,1)</f>
        <v>1</v>
      </c>
      <c r="CF521" s="414">
        <f>IF(ISBLANK(AO521),0,1)</f>
        <v>0</v>
      </c>
      <c r="CG521" s="414">
        <f>IF(ISBLANK(AP521),0,1)</f>
        <v>0</v>
      </c>
      <c r="CH521" s="436">
        <f>IF(ISBLANK(AQ521),0,1)</f>
        <v>0</v>
      </c>
      <c r="CI521" s="435">
        <f>IF($W521="Dropped","-",DAYS360(X521,Y521,TRUE)/360)</f>
        <v>1.575</v>
      </c>
      <c r="CJ521" s="416">
        <f>IF(OR($W521="Pipeline",$W521="Dropped"),"-",IF(OR($AA521="-",$AA521="n/a"),"-",DAYS360(Y521,AA521,TRUE)/360))</f>
        <v>0.36666666666666664</v>
      </c>
      <c r="CK521" s="416">
        <f>IF(OR($W521="Pipeline",$W521="Dropped"),"-",IF($AC521="-","-",IF(OR($AA521="-",$AA521="n/a"),DAYS360(Y521,AC521,TRUE)/360,DAYS360(AA521,AC521,TRUE)/360)))</f>
        <v>6.3111111111111109</v>
      </c>
      <c r="CL521" s="416">
        <f>IF(OR($W521="Pipeline",$W521="Dropped"),"-",IF($AC521="-","-",DAYS360(X521,AC521,TRUE)/360))</f>
        <v>8.2527777777777782</v>
      </c>
      <c r="CM521" s="437">
        <f>IF(OR($W521="Pipeline",$W521="Dropped"),"-",IF($AC521="-","-",DAYS360(AB521,AC521,TRUE)/360))</f>
        <v>2.4944444444444445</v>
      </c>
      <c r="CN521" s="344">
        <f>IF(W521="Closed",IF(AC521="-","-",YEAR(AC521)),"-")</f>
        <v>2015</v>
      </c>
      <c r="CO521" s="344" t="str">
        <f>IF(W521="Closed",IF(OR(BE521="S",BE521="MS",BE521="HS"),"S",IF(OR(BE521="U",BE521="MU",BE521="HU"),"U",IF(OR(BE521="NA",BE521="NR",BE521="NV",BE521="?",BE521="#"),"NR","-"))),"-")</f>
        <v>S</v>
      </c>
      <c r="CP521" s="249">
        <v>2</v>
      </c>
      <c r="CQ521" s="414">
        <v>2</v>
      </c>
      <c r="CR521" s="414">
        <v>0</v>
      </c>
      <c r="CS521" s="414">
        <v>0</v>
      </c>
      <c r="CT521" s="414">
        <v>0</v>
      </c>
      <c r="CU521" s="436">
        <v>0</v>
      </c>
      <c r="CV521" s="432" t="str">
        <f>IF(OR(DC521="-",DC521="",DC521="n/a"),"-",HYPERLINK(DC521,"PAD"))</f>
        <v>PAD</v>
      </c>
      <c r="CW521" s="417" t="str">
        <f>IF(OR(DD521="-",DD521="",DD521="n/a"),"-",HYPERLINK(DD521,"ICR"))</f>
        <v>ICR</v>
      </c>
      <c r="CX521" s="438" t="str">
        <f>IF(OR(DE521="-",DE521="",DE521="n/a"),"-",HYPERLINK(DE521,"IEG"))</f>
        <v>IEG</v>
      </c>
      <c r="CY521" s="687" t="str">
        <f>IF(OR(DF521="-",DF521="",DF521="n/a"),"-",HYPERLINK(DF521,"PPAR"))</f>
        <v>-</v>
      </c>
      <c r="CZ521" s="665" t="str">
        <f>IF(OR(DG521="-",DG521="",DG521="n/a"),"-",HYPERLINK(DG521,"PCR"))</f>
        <v>-</v>
      </c>
      <c r="DA521" s="665" t="str">
        <f>IF(OR(DH521="-",DH521="",DH521="n/a"),"-",HYPERLINK(DH521,"PP"))</f>
        <v>PP</v>
      </c>
      <c r="DB521" s="688" t="str">
        <f>IF(OR(DI521="-",DI521="",DI521="n/a"),"-",HYPERLINK(DI521,"TA"))</f>
        <v>-</v>
      </c>
      <c r="DC521" s="897" t="s">
        <v>12022</v>
      </c>
      <c r="DD521" s="897" t="s">
        <v>12023</v>
      </c>
      <c r="DE521" s="897" t="s">
        <v>12024</v>
      </c>
      <c r="DF521" s="897" t="s">
        <v>33</v>
      </c>
      <c r="DG521" s="897" t="s">
        <v>33</v>
      </c>
      <c r="DH521" s="897" t="s">
        <v>12025</v>
      </c>
      <c r="DI521" s="897" t="s">
        <v>33</v>
      </c>
      <c r="DJ521" s="734"/>
      <c r="DK521" s="358"/>
      <c r="DL521" s="358"/>
      <c r="DM521" s="440"/>
      <c r="DN521" s="440"/>
      <c r="DO521" s="440"/>
      <c r="DP521" s="440"/>
      <c r="DQ521" s="440"/>
      <c r="DR521" s="440"/>
      <c r="DS521" s="440"/>
      <c r="DT521" s="440"/>
      <c r="DU521" s="440"/>
      <c r="DV521" s="440"/>
      <c r="DW521" s="440"/>
      <c r="DX521" s="440"/>
      <c r="DY521" s="440"/>
      <c r="DZ521" s="440"/>
      <c r="EA521" s="440"/>
      <c r="EB521" s="440"/>
      <c r="EC521" s="440"/>
      <c r="ED521" s="440"/>
      <c r="EE521" s="440"/>
      <c r="EF521" s="440"/>
      <c r="EG521" s="440"/>
      <c r="EH521" s="440"/>
      <c r="EI521" s="440"/>
      <c r="EJ521" s="440"/>
      <c r="EK521" s="440"/>
      <c r="EL521" s="440"/>
      <c r="EM521" s="440"/>
    </row>
    <row r="522" spans="1:143" s="33" customFormat="1" ht="14.1" customHeight="1" x14ac:dyDescent="0.25">
      <c r="A522" s="702">
        <f>ROW()-1</f>
        <v>521</v>
      </c>
      <c r="B522" s="713" t="s">
        <v>9432</v>
      </c>
      <c r="C522" s="711" t="str">
        <f>HYPERLINK(E522,"OP")</f>
        <v>OP</v>
      </c>
      <c r="D522" s="711" t="str">
        <f>HYPERLINK(F522,"Prj")</f>
        <v>Prj</v>
      </c>
      <c r="E522" s="705" t="s">
        <v>9780</v>
      </c>
      <c r="F522" s="424" t="s">
        <v>9781</v>
      </c>
      <c r="G522" s="414" t="s">
        <v>33</v>
      </c>
      <c r="H522" s="414" t="s">
        <v>33</v>
      </c>
      <c r="I522" s="694" t="s">
        <v>33</v>
      </c>
      <c r="J522" s="695" t="s">
        <v>9621</v>
      </c>
      <c r="K522" s="727" t="s">
        <v>33</v>
      </c>
      <c r="L522" s="735" t="s">
        <v>16</v>
      </c>
      <c r="M522" s="695" t="s">
        <v>75</v>
      </c>
      <c r="N522" s="735" t="s">
        <v>18</v>
      </c>
      <c r="O522" s="735" t="s">
        <v>30</v>
      </c>
      <c r="P522" s="1080" t="s">
        <v>1765</v>
      </c>
      <c r="Q522" s="1074" t="s">
        <v>33</v>
      </c>
      <c r="R522" s="698" t="s">
        <v>3888</v>
      </c>
      <c r="S522" s="907" t="s">
        <v>13831</v>
      </c>
      <c r="T522" s="908" t="s">
        <v>9622</v>
      </c>
      <c r="U522" s="905" t="s">
        <v>589</v>
      </c>
      <c r="V522" s="905" t="s">
        <v>10439</v>
      </c>
      <c r="W522" s="1068" t="s">
        <v>1773</v>
      </c>
      <c r="X522" s="1064">
        <v>37937</v>
      </c>
      <c r="Y522" s="1066">
        <v>39161</v>
      </c>
      <c r="Z522" s="1046">
        <v>2007</v>
      </c>
      <c r="AA522" s="1064">
        <v>39314</v>
      </c>
      <c r="AB522" s="1065">
        <v>40543</v>
      </c>
      <c r="AC522" s="1066">
        <v>41182</v>
      </c>
      <c r="AD522" s="1049">
        <v>0</v>
      </c>
      <c r="AE522" s="745">
        <v>20.5</v>
      </c>
      <c r="AF522" s="744">
        <v>0</v>
      </c>
      <c r="AG522" s="690">
        <v>20.5</v>
      </c>
      <c r="AH522" s="747">
        <v>30</v>
      </c>
      <c r="AI522" s="744">
        <v>0</v>
      </c>
      <c r="AJ522" s="1103">
        <v>11.525536069999999</v>
      </c>
      <c r="AK522" s="1104">
        <v>12.75771613</v>
      </c>
      <c r="AL522" s="646">
        <v>33</v>
      </c>
      <c r="AM522" s="647"/>
      <c r="AN522" s="647"/>
      <c r="AO522" s="647"/>
      <c r="AP522" s="647"/>
      <c r="AQ522" s="648"/>
      <c r="AR522" s="779" t="s">
        <v>9973</v>
      </c>
      <c r="AS522" s="649">
        <f>AT522+AU522</f>
        <v>5.0999999999999996</v>
      </c>
      <c r="AT522" s="649">
        <v>5.0999999999999996</v>
      </c>
      <c r="AU522" s="650">
        <v>0</v>
      </c>
      <c r="AV522" s="686" t="s">
        <v>9974</v>
      </c>
      <c r="AW522" s="695" t="s">
        <v>7582</v>
      </c>
      <c r="AX522" s="695" t="s">
        <v>9623</v>
      </c>
      <c r="AY522" s="822">
        <v>41191</v>
      </c>
      <c r="AZ522" s="735" t="s">
        <v>22</v>
      </c>
      <c r="BA522" s="735" t="s">
        <v>45</v>
      </c>
      <c r="BB522" s="857" t="s">
        <v>45</v>
      </c>
      <c r="BC522" s="858" t="s">
        <v>22</v>
      </c>
      <c r="BD522" s="859" t="s">
        <v>45</v>
      </c>
      <c r="BE522" s="857" t="s">
        <v>22</v>
      </c>
      <c r="BF522" s="858" t="s">
        <v>22</v>
      </c>
      <c r="BG522" s="859" t="s">
        <v>22</v>
      </c>
      <c r="BH522" s="905" t="s">
        <v>4485</v>
      </c>
      <c r="BI522" s="903" t="s">
        <v>10472</v>
      </c>
      <c r="BJ522" s="905" t="s">
        <v>4525</v>
      </c>
      <c r="BK522" s="903" t="s">
        <v>10476</v>
      </c>
      <c r="BL522" s="905" t="s">
        <v>4493</v>
      </c>
      <c r="BM522" s="903" t="s">
        <v>4705</v>
      </c>
      <c r="BN522" s="905" t="s">
        <v>0</v>
      </c>
      <c r="BO522" s="903" t="s">
        <v>0</v>
      </c>
      <c r="BP522" s="905" t="s">
        <v>0</v>
      </c>
      <c r="BQ522" s="903" t="s">
        <v>0</v>
      </c>
      <c r="BR522" s="909">
        <v>22</v>
      </c>
      <c r="BS522" s="903" t="s">
        <v>4502</v>
      </c>
      <c r="BT522" s="909">
        <v>90</v>
      </c>
      <c r="BU522" s="903" t="s">
        <v>4621</v>
      </c>
      <c r="BV522" s="909">
        <v>53</v>
      </c>
      <c r="BW522" s="903" t="s">
        <v>4528</v>
      </c>
      <c r="BX522" s="909">
        <v>25</v>
      </c>
      <c r="BY522" s="903" t="s">
        <v>4489</v>
      </c>
      <c r="BZ522" s="905" t="s">
        <v>0</v>
      </c>
      <c r="CA522" s="903" t="s">
        <v>4492</v>
      </c>
      <c r="CB522" s="340">
        <v>50</v>
      </c>
      <c r="CC522" s="249">
        <f>IF(ISBLANK(AL522),0,1)</f>
        <v>1</v>
      </c>
      <c r="CD522" s="414">
        <f>IF(ISBLANK(AM522),0,1)</f>
        <v>0</v>
      </c>
      <c r="CE522" s="414">
        <f>IF(ISBLANK(AN522),0,1)</f>
        <v>0</v>
      </c>
      <c r="CF522" s="414">
        <f>IF(ISBLANK(AO522),0,1)</f>
        <v>0</v>
      </c>
      <c r="CG522" s="414">
        <f>IF(ISBLANK(AP522),0,1)</f>
        <v>0</v>
      </c>
      <c r="CH522" s="436">
        <f>IF(ISBLANK(AQ522),0,1)</f>
        <v>0</v>
      </c>
      <c r="CI522" s="435">
        <f>IF($W522="Dropped","-",DAYS360(X522,Y522,TRUE)/360)</f>
        <v>3.3555555555555556</v>
      </c>
      <c r="CJ522" s="416">
        <f>IF(OR($W522="Pipeline",$W522="Dropped"),"-",IF(OR($AA522="-",$AA522="n/a"),"-",DAYS360(Y522,AA522,TRUE)/360))</f>
        <v>0.41666666666666669</v>
      </c>
      <c r="CK522" s="416">
        <f>IF(OR($W522="Pipeline",$W522="Dropped"),"-",IF($AC522="-","-",IF(OR($AA522="-",$AA522="n/a"),DAYS360(Y522,AC522,TRUE)/360,DAYS360(AA522,AC522,TRUE)/360)))</f>
        <v>5.1111111111111107</v>
      </c>
      <c r="CL522" s="416">
        <f>IF(OR($W522="Pipeline",$W522="Dropped"),"-",IF($AC522="-","-",DAYS360(X522,AC522,TRUE)/360))</f>
        <v>8.8833333333333329</v>
      </c>
      <c r="CM522" s="437">
        <f>IF(OR($W522="Pipeline",$W522="Dropped"),"-",IF($AC522="-","-",DAYS360(AB522,AC522,TRUE)/360))</f>
        <v>1.75</v>
      </c>
      <c r="CN522" s="344">
        <f>IF(W522="Closed",IF(AC522="-","-",YEAR(AC522)),"-")</f>
        <v>2012</v>
      </c>
      <c r="CO522" s="344" t="str">
        <f>IF(W522="Closed",IF(OR(BE522="S",BE522="MS",BE522="HS"),"S",IF(OR(BE522="U",BE522="MU",BE522="HU"),"U",IF(OR(BE522="NA",BE522="NR",BE522="NV",BE522="?",BE522="#"),"NR","-"))),"-")</f>
        <v>S</v>
      </c>
      <c r="CP522" s="249">
        <v>7</v>
      </c>
      <c r="CQ522" s="414">
        <v>7</v>
      </c>
      <c r="CR522" s="414">
        <v>20</v>
      </c>
      <c r="CS522" s="414">
        <v>2</v>
      </c>
      <c r="CT522" s="414">
        <v>1</v>
      </c>
      <c r="CU522" s="436">
        <v>0</v>
      </c>
      <c r="CV522" s="432" t="str">
        <f>IF(OR(DC522="-",DC522="",DC522="n/a"),"-",HYPERLINK(DC522,"PAD"))</f>
        <v>PAD</v>
      </c>
      <c r="CW522" s="417" t="str">
        <f>IF(OR(DD522="-",DD522="",DD522="n/a"),"-",HYPERLINK(DD522,"ICR"))</f>
        <v>ICR</v>
      </c>
      <c r="CX522" s="438" t="str">
        <f>IF(OR(DE522="-",DE522="",DE522="n/a"),"-",HYPERLINK(DE522,"IEG"))</f>
        <v>IEG</v>
      </c>
      <c r="CY522" s="687" t="str">
        <f>IF(OR(DF522="-",DF522="",DF522="n/a"),"-",HYPERLINK(DF522,"PPAR"))</f>
        <v>PPAR</v>
      </c>
      <c r="CZ522" s="665" t="str">
        <f>IF(OR(DG522="-",DG522="",DG522="n/a"),"-",HYPERLINK(DG522,"PCR"))</f>
        <v>-</v>
      </c>
      <c r="DA522" s="665" t="str">
        <f>IF(OR(DH522="-",DH522="",DH522="n/a"),"-",HYPERLINK(DH522,"PP"))</f>
        <v>PP</v>
      </c>
      <c r="DB522" s="688" t="str">
        <f>IF(OR(DI522="-",DI522="",DI522="n/a"),"-",HYPERLINK(DI522,"TA"))</f>
        <v>-</v>
      </c>
      <c r="DC522" s="897" t="s">
        <v>12026</v>
      </c>
      <c r="DD522" s="897" t="s">
        <v>12027</v>
      </c>
      <c r="DE522" s="897" t="s">
        <v>12028</v>
      </c>
      <c r="DF522" s="897" t="s">
        <v>13967</v>
      </c>
      <c r="DG522" s="897" t="s">
        <v>33</v>
      </c>
      <c r="DH522" s="897" t="s">
        <v>13968</v>
      </c>
      <c r="DI522" s="897" t="s">
        <v>33</v>
      </c>
      <c r="DJ522" s="734"/>
      <c r="DK522" s="358"/>
      <c r="DL522" s="358"/>
      <c r="DM522" s="440"/>
      <c r="DN522" s="440"/>
      <c r="DO522" s="440"/>
      <c r="DP522" s="440"/>
      <c r="DQ522" s="440"/>
      <c r="DR522" s="440"/>
      <c r="DS522" s="440"/>
      <c r="DT522" s="440"/>
      <c r="DU522" s="440"/>
      <c r="DV522" s="440"/>
      <c r="DW522" s="440"/>
      <c r="DX522" s="440"/>
      <c r="DY522" s="440"/>
      <c r="DZ522" s="440"/>
      <c r="EA522" s="440"/>
      <c r="EB522" s="440"/>
      <c r="EC522" s="440"/>
      <c r="ED522" s="440"/>
      <c r="EE522" s="440"/>
      <c r="EF522" s="440"/>
      <c r="EG522" s="440"/>
      <c r="EH522" s="440"/>
      <c r="EI522" s="440"/>
      <c r="EJ522" s="440"/>
      <c r="EK522" s="440"/>
      <c r="EL522" s="440"/>
      <c r="EM522" s="440"/>
    </row>
    <row r="523" spans="1:143" s="33" customFormat="1" ht="14.1" customHeight="1" x14ac:dyDescent="0.25">
      <c r="A523" s="702">
        <f>ROW()-1</f>
        <v>522</v>
      </c>
      <c r="B523" s="717" t="s">
        <v>966</v>
      </c>
      <c r="C523" s="711" t="str">
        <f>HYPERLINK(E523,"OP")</f>
        <v>OP</v>
      </c>
      <c r="D523" s="711" t="str">
        <f>HYPERLINK(F523,"Prj")</f>
        <v>Prj</v>
      </c>
      <c r="E523" s="704" t="s">
        <v>6474</v>
      </c>
      <c r="F523" s="415" t="s">
        <v>6475</v>
      </c>
      <c r="G523" s="414" t="s">
        <v>33</v>
      </c>
      <c r="H523" s="414" t="s">
        <v>33</v>
      </c>
      <c r="I523" s="694" t="s">
        <v>33</v>
      </c>
      <c r="J523" s="686" t="s">
        <v>967</v>
      </c>
      <c r="K523" s="199" t="s">
        <v>33</v>
      </c>
      <c r="L523" s="693" t="s">
        <v>193</v>
      </c>
      <c r="M523" s="696" t="s">
        <v>215</v>
      </c>
      <c r="N523" s="732" t="s">
        <v>18</v>
      </c>
      <c r="O523" s="732" t="s">
        <v>71</v>
      </c>
      <c r="P523" s="1080" t="s">
        <v>1763</v>
      </c>
      <c r="Q523" s="1074" t="s">
        <v>33</v>
      </c>
      <c r="R523" s="698" t="s">
        <v>33</v>
      </c>
      <c r="S523" s="907" t="s">
        <v>3574</v>
      </c>
      <c r="T523" s="908" t="s">
        <v>3578</v>
      </c>
      <c r="U523" s="905" t="s">
        <v>583</v>
      </c>
      <c r="V523" s="905" t="s">
        <v>10387</v>
      </c>
      <c r="W523" s="1068" t="s">
        <v>1773</v>
      </c>
      <c r="X523" s="1064">
        <v>38058</v>
      </c>
      <c r="Y523" s="1066">
        <v>38699</v>
      </c>
      <c r="Z523" s="1046">
        <v>2006</v>
      </c>
      <c r="AA523" s="1064">
        <v>39014</v>
      </c>
      <c r="AB523" s="1065">
        <v>40238</v>
      </c>
      <c r="AC523" s="1066">
        <v>40908</v>
      </c>
      <c r="AD523" s="638">
        <v>180</v>
      </c>
      <c r="AE523" s="639">
        <v>0</v>
      </c>
      <c r="AF523" s="744">
        <v>0</v>
      </c>
      <c r="AG523" s="690">
        <v>180</v>
      </c>
      <c r="AH523" s="747">
        <v>119.57</v>
      </c>
      <c r="AI523" s="744">
        <v>0</v>
      </c>
      <c r="AJ523" s="1099">
        <v>180</v>
      </c>
      <c r="AK523" s="1100">
        <v>171</v>
      </c>
      <c r="AL523" s="646"/>
      <c r="AM523" s="647"/>
      <c r="AN523" s="647">
        <v>2</v>
      </c>
      <c r="AO523" s="647"/>
      <c r="AP523" s="647"/>
      <c r="AQ523" s="648"/>
      <c r="AR523" s="779" t="s">
        <v>4025</v>
      </c>
      <c r="AS523" s="649">
        <f>AT523+AU523</f>
        <v>2.3000000000000003</v>
      </c>
      <c r="AT523" s="649">
        <v>2.1</v>
      </c>
      <c r="AU523" s="650">
        <v>0.2</v>
      </c>
      <c r="AV523" s="686" t="s">
        <v>4026</v>
      </c>
      <c r="AW523" s="686" t="s">
        <v>1423</v>
      </c>
      <c r="AX523" s="686" t="s">
        <v>2063</v>
      </c>
      <c r="AY523" s="819">
        <v>40905</v>
      </c>
      <c r="AZ523" s="721" t="s">
        <v>22</v>
      </c>
      <c r="BA523" s="721" t="s">
        <v>22</v>
      </c>
      <c r="BB523" s="834" t="s">
        <v>22</v>
      </c>
      <c r="BC523" s="835" t="s">
        <v>22</v>
      </c>
      <c r="BD523" s="836" t="s">
        <v>22</v>
      </c>
      <c r="BE523" s="834" t="s">
        <v>22</v>
      </c>
      <c r="BF523" s="835" t="s">
        <v>22</v>
      </c>
      <c r="BG523" s="836" t="s">
        <v>22</v>
      </c>
      <c r="BH523" s="905" t="s">
        <v>4493</v>
      </c>
      <c r="BI523" s="903" t="s">
        <v>4705</v>
      </c>
      <c r="BJ523" s="905" t="s">
        <v>4525</v>
      </c>
      <c r="BK523" s="903" t="s">
        <v>10476</v>
      </c>
      <c r="BL523" s="905" t="s">
        <v>4515</v>
      </c>
      <c r="BM523" s="903" t="s">
        <v>4704</v>
      </c>
      <c r="BN523" s="905" t="s">
        <v>4485</v>
      </c>
      <c r="BO523" s="903" t="s">
        <v>10472</v>
      </c>
      <c r="BP523" s="905" t="s">
        <v>0</v>
      </c>
      <c r="BQ523" s="903" t="s">
        <v>0</v>
      </c>
      <c r="BR523" s="909">
        <v>66</v>
      </c>
      <c r="BS523" s="903" t="s">
        <v>4532</v>
      </c>
      <c r="BT523" s="909">
        <v>25</v>
      </c>
      <c r="BU523" s="903" t="s">
        <v>4489</v>
      </c>
      <c r="BV523" s="909">
        <v>45</v>
      </c>
      <c r="BW523" s="903" t="s">
        <v>4564</v>
      </c>
      <c r="BX523" s="909">
        <v>60</v>
      </c>
      <c r="BY523" s="903" t="s">
        <v>4531</v>
      </c>
      <c r="BZ523" s="909">
        <v>53</v>
      </c>
      <c r="CA523" s="903" t="s">
        <v>4528</v>
      </c>
      <c r="CB523" s="340">
        <v>50</v>
      </c>
      <c r="CC523" s="249">
        <f>IF(ISBLANK(AL523),0,1)</f>
        <v>0</v>
      </c>
      <c r="CD523" s="414">
        <f>IF(ISBLANK(AM523),0,1)</f>
        <v>0</v>
      </c>
      <c r="CE523" s="414">
        <f>IF(ISBLANK(AN523),0,1)</f>
        <v>1</v>
      </c>
      <c r="CF523" s="414">
        <f>IF(ISBLANK(AO523),0,1)</f>
        <v>0</v>
      </c>
      <c r="CG523" s="414">
        <f>IF(ISBLANK(AP523),0,1)</f>
        <v>0</v>
      </c>
      <c r="CH523" s="436">
        <f>IF(ISBLANK(AQ523),0,1)</f>
        <v>0</v>
      </c>
      <c r="CI523" s="435">
        <f>IF($W523="Dropped","-",DAYS360(X523,Y523,TRUE)/360)</f>
        <v>1.7527777777777778</v>
      </c>
      <c r="CJ523" s="416">
        <f>IF(OR($W523="Pipeline",$W523="Dropped"),"-",IF(OR($AA523="-",$AA523="n/a"),"-",DAYS360(Y523,AA523,TRUE)/360))</f>
        <v>0.86388888888888893</v>
      </c>
      <c r="CK523" s="416">
        <f>IF(OR($W523="Pipeline",$W523="Dropped"),"-",IF($AC523="-","-",IF(OR($AA523="-",$AA523="n/a"),DAYS360(Y523,AC523,TRUE)/360,DAYS360(AA523,AC523,TRUE)/360)))</f>
        <v>5.1833333333333336</v>
      </c>
      <c r="CL523" s="416">
        <f>IF(OR($W523="Pipeline",$W523="Dropped"),"-",IF($AC523="-","-",DAYS360(X523,AC523,TRUE)/360))</f>
        <v>7.8</v>
      </c>
      <c r="CM523" s="437">
        <f>IF(OR($W523="Pipeline",$W523="Dropped"),"-",IF($AC523="-","-",DAYS360(AB523,AC523,TRUE)/360))</f>
        <v>1.8305555555555555</v>
      </c>
      <c r="CN523" s="344">
        <f>IF(W523="Closed",IF(AC523="-","-",YEAR(AC523)),"-")</f>
        <v>2011</v>
      </c>
      <c r="CO523" s="344" t="str">
        <f>IF(W523="Closed",IF(OR(BE523="S",BE523="MS",BE523="HS"),"S",IF(OR(BE523="U",BE523="MU",BE523="HU"),"U",IF(OR(BE523="NA",BE523="NR",BE523="NV",BE523="?",BE523="#"),"NR","-"))),"-")</f>
        <v>S</v>
      </c>
      <c r="CP523" s="249">
        <v>1</v>
      </c>
      <c r="CQ523" s="414">
        <v>1</v>
      </c>
      <c r="CR523" s="414">
        <v>3</v>
      </c>
      <c r="CS523" s="414">
        <v>0</v>
      </c>
      <c r="CT523" s="414">
        <v>0</v>
      </c>
      <c r="CU523" s="436">
        <v>1</v>
      </c>
      <c r="CV523" s="432" t="str">
        <f>IF(OR(DC523="-",DC523="",DC523="n/a"),"-",HYPERLINK(DC523,"PAD"))</f>
        <v>PAD</v>
      </c>
      <c r="CW523" s="417" t="str">
        <f>IF(OR(DD523="-",DD523="",DD523="n/a"),"-",HYPERLINK(DD523,"ICR"))</f>
        <v>ICR</v>
      </c>
      <c r="CX523" s="438" t="str">
        <f>IF(OR(DE523="-",DE523="",DE523="n/a"),"-",HYPERLINK(DE523,"IEG"))</f>
        <v>IEG</v>
      </c>
      <c r="CY523" s="687" t="str">
        <f>IF(OR(DF523="-",DF523="",DF523="n/a"),"-",HYPERLINK(DF523,"PPAR"))</f>
        <v>-</v>
      </c>
      <c r="CZ523" s="665" t="str">
        <f>IF(OR(DG523="-",DG523="",DG523="n/a"),"-",HYPERLINK(DG523,"PCR"))</f>
        <v>-</v>
      </c>
      <c r="DA523" s="665" t="str">
        <f>IF(OR(DH523="-",DH523="",DH523="n/a"),"-",HYPERLINK(DH523,"PP"))</f>
        <v>PP</v>
      </c>
      <c r="DB523" s="688" t="str">
        <f>IF(OR(DI523="-",DI523="",DI523="n/a"),"-",HYPERLINK(DI523,"TA"))</f>
        <v>-</v>
      </c>
      <c r="DC523" s="897" t="s">
        <v>12029</v>
      </c>
      <c r="DD523" s="897" t="s">
        <v>12030</v>
      </c>
      <c r="DE523" s="897" t="s">
        <v>12031</v>
      </c>
      <c r="DF523" s="897" t="s">
        <v>33</v>
      </c>
      <c r="DG523" s="897" t="s">
        <v>33</v>
      </c>
      <c r="DH523" s="897" t="s">
        <v>12032</v>
      </c>
      <c r="DI523" s="897" t="s">
        <v>33</v>
      </c>
      <c r="DJ523" s="734"/>
      <c r="DK523" s="358"/>
      <c r="DL523" s="358"/>
      <c r="DM523" s="440"/>
      <c r="DN523" s="440"/>
      <c r="DO523" s="440"/>
      <c r="DP523" s="440"/>
      <c r="DQ523" s="440"/>
      <c r="DR523" s="440"/>
      <c r="DS523" s="440"/>
      <c r="DT523" s="440"/>
      <c r="DU523" s="440"/>
      <c r="DV523" s="440"/>
      <c r="DW523" s="440"/>
      <c r="DX523" s="440"/>
      <c r="DY523" s="440"/>
      <c r="DZ523" s="440"/>
      <c r="EA523" s="440"/>
      <c r="EB523" s="440"/>
      <c r="EC523" s="440"/>
      <c r="ED523" s="440"/>
      <c r="EE523" s="440"/>
      <c r="EF523" s="440"/>
      <c r="EG523" s="440"/>
      <c r="EH523" s="440"/>
      <c r="EI523" s="440"/>
      <c r="EJ523" s="440"/>
      <c r="EK523" s="440"/>
      <c r="EL523" s="440"/>
      <c r="EM523" s="440"/>
    </row>
    <row r="524" spans="1:143" s="33" customFormat="1" ht="14.1" customHeight="1" x14ac:dyDescent="0.25">
      <c r="A524" s="703">
        <f>ROW()-1</f>
        <v>523</v>
      </c>
      <c r="B524" s="712" t="s">
        <v>5449</v>
      </c>
      <c r="C524" s="711" t="str">
        <f>HYPERLINK(E524,"OP")</f>
        <v>OP</v>
      </c>
      <c r="D524" s="711" t="str">
        <f>HYPERLINK(F524,"Prj")</f>
        <v>Prj</v>
      </c>
      <c r="E524" s="704" t="s">
        <v>7296</v>
      </c>
      <c r="F524" s="415" t="s">
        <v>5934</v>
      </c>
      <c r="G524" s="425" t="s">
        <v>5448</v>
      </c>
      <c r="H524" s="414" t="s">
        <v>5835</v>
      </c>
      <c r="I524" s="694" t="s">
        <v>33</v>
      </c>
      <c r="J524" s="697" t="s">
        <v>5832</v>
      </c>
      <c r="K524" s="727" t="s">
        <v>33</v>
      </c>
      <c r="L524" s="736" t="s">
        <v>245</v>
      </c>
      <c r="M524" s="697" t="s">
        <v>640</v>
      </c>
      <c r="N524" s="736" t="s">
        <v>18</v>
      </c>
      <c r="O524" s="736" t="s">
        <v>30</v>
      </c>
      <c r="P524" s="1080" t="s">
        <v>1742</v>
      </c>
      <c r="Q524" s="1074" t="s">
        <v>33</v>
      </c>
      <c r="R524" s="698" t="s">
        <v>33</v>
      </c>
      <c r="S524" s="907" t="s">
        <v>3764</v>
      </c>
      <c r="T524" s="908" t="s">
        <v>5450</v>
      </c>
      <c r="U524" s="905" t="s">
        <v>1772</v>
      </c>
      <c r="V524" s="905" t="s">
        <v>10411</v>
      </c>
      <c r="W524" s="1068" t="s">
        <v>1773</v>
      </c>
      <c r="X524" s="1064">
        <v>37973</v>
      </c>
      <c r="Y524" s="1066">
        <v>38701</v>
      </c>
      <c r="Z524" s="1046">
        <v>2006</v>
      </c>
      <c r="AA524" s="1064">
        <v>38792</v>
      </c>
      <c r="AB524" s="1065">
        <v>40816</v>
      </c>
      <c r="AC524" s="1066">
        <v>42185</v>
      </c>
      <c r="AD524" s="1049">
        <v>0</v>
      </c>
      <c r="AE524" s="746">
        <v>100</v>
      </c>
      <c r="AF524" s="744">
        <v>0</v>
      </c>
      <c r="AG524" s="690">
        <v>100</v>
      </c>
      <c r="AH524" s="747">
        <v>44.12</v>
      </c>
      <c r="AI524" s="744">
        <v>0</v>
      </c>
      <c r="AJ524" s="1101">
        <v>297.55815553999997</v>
      </c>
      <c r="AK524" s="1102">
        <v>279.95292395000001</v>
      </c>
      <c r="AL524" s="1088"/>
      <c r="AM524" s="766"/>
      <c r="AN524" s="766">
        <v>10</v>
      </c>
      <c r="AO524" s="766"/>
      <c r="AP524" s="766"/>
      <c r="AQ524" s="767"/>
      <c r="AR524" s="779" t="s">
        <v>5791</v>
      </c>
      <c r="AS524" s="781">
        <f>AT524+AU524</f>
        <v>0.89999999999999991</v>
      </c>
      <c r="AT524" s="649">
        <v>0.7</v>
      </c>
      <c r="AU524" s="650">
        <v>0.2</v>
      </c>
      <c r="AV524" s="686" t="s">
        <v>5792</v>
      </c>
      <c r="AW524" s="697" t="s">
        <v>5833</v>
      </c>
      <c r="AX524" s="697" t="s">
        <v>5834</v>
      </c>
      <c r="AY524" s="823">
        <v>42177</v>
      </c>
      <c r="AZ524" s="736" t="s">
        <v>26</v>
      </c>
      <c r="BA524" s="736" t="s">
        <v>26</v>
      </c>
      <c r="BB524" s="837" t="s">
        <v>22</v>
      </c>
      <c r="BC524" s="838" t="s">
        <v>22</v>
      </c>
      <c r="BD524" s="839" t="s">
        <v>22</v>
      </c>
      <c r="BE524" s="837" t="s">
        <v>22</v>
      </c>
      <c r="BF524" s="838" t="s">
        <v>22</v>
      </c>
      <c r="BG524" s="839" t="s">
        <v>22</v>
      </c>
      <c r="BH524" s="905" t="s">
        <v>4567</v>
      </c>
      <c r="BI524" s="903" t="s">
        <v>10487</v>
      </c>
      <c r="BJ524" s="905" t="s">
        <v>4485</v>
      </c>
      <c r="BK524" s="903" t="s">
        <v>10472</v>
      </c>
      <c r="BL524" s="905" t="s">
        <v>4525</v>
      </c>
      <c r="BM524" s="903" t="s">
        <v>10476</v>
      </c>
      <c r="BN524" s="905" t="s">
        <v>0</v>
      </c>
      <c r="BO524" s="903" t="s">
        <v>0</v>
      </c>
      <c r="BP524" s="905" t="s">
        <v>0</v>
      </c>
      <c r="BQ524" s="903" t="s">
        <v>0</v>
      </c>
      <c r="BR524" s="909">
        <v>39</v>
      </c>
      <c r="BS524" s="903" t="s">
        <v>4545</v>
      </c>
      <c r="BT524" s="909">
        <v>78</v>
      </c>
      <c r="BU524" s="903" t="s">
        <v>4511</v>
      </c>
      <c r="BV524" s="909">
        <v>25</v>
      </c>
      <c r="BW524" s="903" t="s">
        <v>4489</v>
      </c>
      <c r="BX524" s="909">
        <v>62</v>
      </c>
      <c r="BY524" s="903" t="s">
        <v>4552</v>
      </c>
      <c r="BZ524" s="909">
        <v>82</v>
      </c>
      <c r="CA524" s="903" t="s">
        <v>4613</v>
      </c>
      <c r="CB524" s="340">
        <v>50</v>
      </c>
      <c r="CC524" s="249">
        <f>IF(ISBLANK(AL524),0,1)</f>
        <v>0</v>
      </c>
      <c r="CD524" s="414">
        <f>IF(ISBLANK(AM524),0,1)</f>
        <v>0</v>
      </c>
      <c r="CE524" s="414">
        <f>IF(ISBLANK(AN524),0,1)</f>
        <v>1</v>
      </c>
      <c r="CF524" s="414">
        <f>IF(ISBLANK(AO524),0,1)</f>
        <v>0</v>
      </c>
      <c r="CG524" s="414">
        <f>IF(ISBLANK(AP524),0,1)</f>
        <v>0</v>
      </c>
      <c r="CH524" s="436">
        <f>IF(ISBLANK(AQ524),0,1)</f>
        <v>0</v>
      </c>
      <c r="CI524" s="435">
        <f>IF($W524="Dropped","-",DAYS360(X524,Y524,TRUE)/360)</f>
        <v>1.9916666666666667</v>
      </c>
      <c r="CJ524" s="416">
        <f>IF(OR($W524="Pipeline",$W524="Dropped"),"-",IF(OR($AA524="-",$AA524="n/a"),"-",DAYS360(Y524,AA524,TRUE)/360))</f>
        <v>0.25277777777777777</v>
      </c>
      <c r="CK524" s="416">
        <f>IF(OR($W524="Pipeline",$W524="Dropped"),"-",IF($AC524="-","-",IF(OR($AA524="-",$AA524="n/a"),DAYS360(Y524,AC524,TRUE)/360,DAYS360(AA524,AC524,TRUE)/360)))</f>
        <v>9.2888888888888896</v>
      </c>
      <c r="CL524" s="416">
        <f>IF(OR($W524="Pipeline",$W524="Dropped"),"-",IF($AC524="-","-",DAYS360(X524,AC524,TRUE)/360))</f>
        <v>11.533333333333333</v>
      </c>
      <c r="CM524" s="437">
        <f>IF(OR($W524="Pipeline",$W524="Dropped"),"-",IF($AC524="-","-",DAYS360(AB524,AC524,TRUE)/360))</f>
        <v>3.75</v>
      </c>
      <c r="CN524" s="344">
        <f>IF(W524="Closed",IF(AC524="-","-",YEAR(AC524)),"-")</f>
        <v>2015</v>
      </c>
      <c r="CO524" s="344" t="str">
        <f>IF(W524="Closed",IF(OR(BE524="S",BE524="MS",BE524="HS"),"S",IF(OR(BE524="U",BE524="MU",BE524="HU"),"U",IF(OR(BE524="NA",BE524="NR",BE524="NV",BE524="?",BE524="#"),"NR","-"))),"-")</f>
        <v>S</v>
      </c>
      <c r="CP524" s="249">
        <v>1</v>
      </c>
      <c r="CQ524" s="414">
        <v>0</v>
      </c>
      <c r="CR524" s="414">
        <v>0</v>
      </c>
      <c r="CS524" s="414">
        <v>0</v>
      </c>
      <c r="CT524" s="414">
        <v>0</v>
      </c>
      <c r="CU524" s="436">
        <v>0</v>
      </c>
      <c r="CV524" s="432" t="str">
        <f>IF(OR(DC524="-",DC524="",DC524="n/a"),"-",HYPERLINK(DC524,"PAD"))</f>
        <v>PAD</v>
      </c>
      <c r="CW524" s="417" t="str">
        <f>IF(OR(DD524="-",DD524="",DD524="n/a"),"-",HYPERLINK(DD524,"ICR"))</f>
        <v>ICR</v>
      </c>
      <c r="CX524" s="438" t="str">
        <f>IF(OR(DE524="-",DE524="",DE524="n/a"),"-",HYPERLINK(DE524,"IEG"))</f>
        <v>IEG</v>
      </c>
      <c r="CY524" s="687" t="str">
        <f>IF(OR(DF524="-",DF524="",DF524="n/a"),"-",HYPERLINK(DF524,"PPAR"))</f>
        <v>-</v>
      </c>
      <c r="CZ524" s="665" t="str">
        <f>IF(OR(DG524="-",DG524="",DG524="n/a"),"-",HYPERLINK(DG524,"PCR"))</f>
        <v>-</v>
      </c>
      <c r="DA524" s="665" t="str">
        <f>IF(OR(DH524="-",DH524="",DH524="n/a"),"-",HYPERLINK(DH524,"PP"))</f>
        <v>PP</v>
      </c>
      <c r="DB524" s="688" t="str">
        <f>IF(OR(DI524="-",DI524="",DI524="n/a"),"-",HYPERLINK(DI524,"TA"))</f>
        <v>-</v>
      </c>
      <c r="DC524" s="897" t="s">
        <v>12033</v>
      </c>
      <c r="DD524" s="897" t="s">
        <v>12034</v>
      </c>
      <c r="DE524" s="897" t="s">
        <v>12035</v>
      </c>
      <c r="DF524" s="897" t="s">
        <v>33</v>
      </c>
      <c r="DG524" s="897" t="s">
        <v>33</v>
      </c>
      <c r="DH524" s="897" t="s">
        <v>13969</v>
      </c>
      <c r="DI524" s="897" t="s">
        <v>33</v>
      </c>
      <c r="DJ524" s="734"/>
      <c r="DK524" s="358"/>
      <c r="DL524" s="358"/>
      <c r="DM524" s="440"/>
      <c r="DN524" s="440"/>
      <c r="DO524" s="440"/>
      <c r="DP524" s="440"/>
      <c r="DQ524" s="440"/>
      <c r="DR524" s="440"/>
      <c r="DS524" s="440"/>
      <c r="DT524" s="440"/>
      <c r="DU524" s="440"/>
      <c r="DV524" s="440"/>
      <c r="DW524" s="440"/>
      <c r="DX524" s="440"/>
      <c r="DY524" s="440"/>
      <c r="DZ524" s="440"/>
      <c r="EA524" s="440"/>
      <c r="EB524" s="440"/>
      <c r="EC524" s="440"/>
      <c r="ED524" s="440"/>
      <c r="EE524" s="440"/>
      <c r="EF524" s="440"/>
      <c r="EG524" s="440"/>
      <c r="EH524" s="440"/>
      <c r="EI524" s="440"/>
      <c r="EJ524" s="440"/>
      <c r="EK524" s="440"/>
      <c r="EL524" s="440"/>
      <c r="EM524" s="440"/>
    </row>
    <row r="525" spans="1:143" s="33" customFormat="1" ht="14.1" customHeight="1" x14ac:dyDescent="0.25">
      <c r="A525" s="702">
        <f>ROW()-1</f>
        <v>524</v>
      </c>
      <c r="B525" s="717" t="s">
        <v>1034</v>
      </c>
      <c r="C525" s="711" t="str">
        <f>HYPERLINK(E525,"OP")</f>
        <v>OP</v>
      </c>
      <c r="D525" s="711" t="str">
        <f>HYPERLINK(F525,"Prj")</f>
        <v>Prj</v>
      </c>
      <c r="E525" s="704" t="s">
        <v>6476</v>
      </c>
      <c r="F525" s="415" t="s">
        <v>6477</v>
      </c>
      <c r="G525" s="414" t="s">
        <v>33</v>
      </c>
      <c r="H525" s="414" t="s">
        <v>33</v>
      </c>
      <c r="I525" s="694" t="s">
        <v>33</v>
      </c>
      <c r="J525" s="686" t="s">
        <v>1035</v>
      </c>
      <c r="K525" s="199" t="s">
        <v>33</v>
      </c>
      <c r="L525" s="693" t="s">
        <v>193</v>
      </c>
      <c r="M525" s="696" t="s">
        <v>693</v>
      </c>
      <c r="N525" s="732" t="s">
        <v>18</v>
      </c>
      <c r="O525" s="732" t="s">
        <v>71</v>
      </c>
      <c r="P525" s="1080" t="s">
        <v>1763</v>
      </c>
      <c r="Q525" s="1074" t="s">
        <v>33</v>
      </c>
      <c r="R525" s="698" t="s">
        <v>3888</v>
      </c>
      <c r="S525" s="907" t="s">
        <v>3574</v>
      </c>
      <c r="T525" s="908" t="s">
        <v>3736</v>
      </c>
      <c r="U525" s="905" t="s">
        <v>588</v>
      </c>
      <c r="V525" s="905" t="s">
        <v>10387</v>
      </c>
      <c r="W525" s="1068" t="s">
        <v>1773</v>
      </c>
      <c r="X525" s="1064">
        <v>37896</v>
      </c>
      <c r="Y525" s="1066">
        <v>38167</v>
      </c>
      <c r="Z525" s="1046">
        <v>2004</v>
      </c>
      <c r="AA525" s="1064">
        <v>38436</v>
      </c>
      <c r="AB525" s="1065">
        <v>39812</v>
      </c>
      <c r="AC525" s="1066">
        <v>40908</v>
      </c>
      <c r="AD525" s="638">
        <v>3.1</v>
      </c>
      <c r="AE525" s="639">
        <v>3.1</v>
      </c>
      <c r="AF525" s="744">
        <v>0</v>
      </c>
      <c r="AG525" s="690">
        <v>6.2</v>
      </c>
      <c r="AH525" s="747">
        <v>2.5</v>
      </c>
      <c r="AI525" s="744">
        <v>0</v>
      </c>
      <c r="AJ525" s="1099">
        <v>6.2</v>
      </c>
      <c r="AK525" s="1100">
        <v>5.8868839299999998</v>
      </c>
      <c r="AL525" s="646"/>
      <c r="AM525" s="647"/>
      <c r="AN525" s="647">
        <v>2</v>
      </c>
      <c r="AO525" s="647"/>
      <c r="AP525" s="647"/>
      <c r="AQ525" s="648"/>
      <c r="AR525" s="779" t="s">
        <v>4029</v>
      </c>
      <c r="AS525" s="781">
        <f>AT525+AU525</f>
        <v>0.4</v>
      </c>
      <c r="AT525" s="649">
        <v>0.4</v>
      </c>
      <c r="AU525" s="650">
        <v>0</v>
      </c>
      <c r="AV525" s="686" t="s">
        <v>4030</v>
      </c>
      <c r="AW525" s="686" t="s">
        <v>1953</v>
      </c>
      <c r="AX525" s="686" t="s">
        <v>2119</v>
      </c>
      <c r="AY525" s="819">
        <v>40905</v>
      </c>
      <c r="AZ525" s="721" t="s">
        <v>22</v>
      </c>
      <c r="BA525" s="721" t="s">
        <v>26</v>
      </c>
      <c r="BB525" s="834" t="s">
        <v>26</v>
      </c>
      <c r="BC525" s="835" t="s">
        <v>22</v>
      </c>
      <c r="BD525" s="836" t="s">
        <v>26</v>
      </c>
      <c r="BE525" s="834" t="s">
        <v>22</v>
      </c>
      <c r="BF525" s="835" t="s">
        <v>22</v>
      </c>
      <c r="BG525" s="836" t="s">
        <v>22</v>
      </c>
      <c r="BH525" s="905" t="s">
        <v>4515</v>
      </c>
      <c r="BI525" s="903" t="s">
        <v>4704</v>
      </c>
      <c r="BJ525" s="905" t="s">
        <v>4485</v>
      </c>
      <c r="BK525" s="903" t="s">
        <v>10472</v>
      </c>
      <c r="BL525" s="905" t="s">
        <v>4493</v>
      </c>
      <c r="BM525" s="903" t="s">
        <v>4705</v>
      </c>
      <c r="BN525" s="905" t="s">
        <v>4503</v>
      </c>
      <c r="BO525" s="903" t="s">
        <v>4703</v>
      </c>
      <c r="BP525" s="905" t="s">
        <v>0</v>
      </c>
      <c r="BQ525" s="903" t="s">
        <v>0</v>
      </c>
      <c r="BR525" s="909">
        <v>65</v>
      </c>
      <c r="BS525" s="903" t="s">
        <v>4509</v>
      </c>
      <c r="BT525" s="909">
        <v>27</v>
      </c>
      <c r="BU525" s="903" t="s">
        <v>4490</v>
      </c>
      <c r="BV525" s="909">
        <v>66</v>
      </c>
      <c r="BW525" s="903" t="s">
        <v>4532</v>
      </c>
      <c r="BX525" s="909">
        <v>47</v>
      </c>
      <c r="BY525" s="903" t="s">
        <v>4539</v>
      </c>
      <c r="BZ525" s="905" t="s">
        <v>0</v>
      </c>
      <c r="CA525" s="903" t="s">
        <v>4492</v>
      </c>
      <c r="CB525" s="340">
        <v>50</v>
      </c>
      <c r="CC525" s="249">
        <f>IF(ISBLANK(AL525),0,1)</f>
        <v>0</v>
      </c>
      <c r="CD525" s="414">
        <f>IF(ISBLANK(AM525),0,1)</f>
        <v>0</v>
      </c>
      <c r="CE525" s="414">
        <f>IF(ISBLANK(AN525),0,1)</f>
        <v>1</v>
      </c>
      <c r="CF525" s="414">
        <f>IF(ISBLANK(AO525),0,1)</f>
        <v>0</v>
      </c>
      <c r="CG525" s="414">
        <f>IF(ISBLANK(AP525),0,1)</f>
        <v>0</v>
      </c>
      <c r="CH525" s="436">
        <f>IF(ISBLANK(AQ525),0,1)</f>
        <v>0</v>
      </c>
      <c r="CI525" s="435">
        <f>IF($W525="Dropped","-",DAYS360(X525,Y525,TRUE)/360)</f>
        <v>0.7416666666666667</v>
      </c>
      <c r="CJ525" s="416">
        <f>IF(OR($W525="Pipeline",$W525="Dropped"),"-",IF(OR($AA525="-",$AA525="n/a"),"-",DAYS360(Y525,AA525,TRUE)/360))</f>
        <v>0.73888888888888893</v>
      </c>
      <c r="CK525" s="416">
        <f>IF(OR($W525="Pipeline",$W525="Dropped"),"-",IF($AC525="-","-",IF(OR($AA525="-",$AA525="n/a"),DAYS360(Y525,AC525,TRUE)/360,DAYS360(AA525,AC525,TRUE)/360)))</f>
        <v>6.7638888888888893</v>
      </c>
      <c r="CL525" s="416">
        <f>IF(OR($W525="Pipeline",$W525="Dropped"),"-",IF($AC525="-","-",DAYS360(X525,AC525,TRUE)/360))</f>
        <v>8.2444444444444436</v>
      </c>
      <c r="CM525" s="437">
        <f>IF(OR($W525="Pipeline",$W525="Dropped"),"-",IF($AC525="-","-",DAYS360(AB525,AC525,TRUE)/360))</f>
        <v>3</v>
      </c>
      <c r="CN525" s="344">
        <f>IF(W525="Closed",IF(AC525="-","-",YEAR(AC525)),"-")</f>
        <v>2011</v>
      </c>
      <c r="CO525" s="344" t="str">
        <f>IF(W525="Closed",IF(OR(BE525="S",BE525="MS",BE525="HS"),"S",IF(OR(BE525="U",BE525="MU",BE525="HU"),"U",IF(OR(BE525="NA",BE525="NR",BE525="NV",BE525="?",BE525="#"),"NR","-"))),"-")</f>
        <v>S</v>
      </c>
      <c r="CP525" s="249">
        <v>2</v>
      </c>
      <c r="CQ525" s="414">
        <v>0</v>
      </c>
      <c r="CR525" s="414">
        <v>3</v>
      </c>
      <c r="CS525" s="414">
        <v>0</v>
      </c>
      <c r="CT525" s="414">
        <v>0</v>
      </c>
      <c r="CU525" s="436">
        <v>0</v>
      </c>
      <c r="CV525" s="432" t="str">
        <f>IF(OR(DC525="-",DC525="",DC525="n/a"),"-",HYPERLINK(DC525,"PAD"))</f>
        <v>PAD</v>
      </c>
      <c r="CW525" s="417" t="str">
        <f>IF(OR(DD525="-",DD525="",DD525="n/a"),"-",HYPERLINK(DD525,"ICR"))</f>
        <v>ICR</v>
      </c>
      <c r="CX525" s="438" t="str">
        <f>IF(OR(DE525="-",DE525="",DE525="n/a"),"-",HYPERLINK(DE525,"IEG"))</f>
        <v>IEG</v>
      </c>
      <c r="CY525" s="687" t="str">
        <f>IF(OR(DF525="-",DF525="",DF525="n/a"),"-",HYPERLINK(DF525,"PPAR"))</f>
        <v>-</v>
      </c>
      <c r="CZ525" s="665" t="str">
        <f>IF(OR(DG525="-",DG525="",DG525="n/a"),"-",HYPERLINK(DG525,"PCR"))</f>
        <v>-</v>
      </c>
      <c r="DA525" s="665" t="str">
        <f>IF(OR(DH525="-",DH525="",DH525="n/a"),"-",HYPERLINK(DH525,"PP"))</f>
        <v>-</v>
      </c>
      <c r="DB525" s="688" t="str">
        <f>IF(OR(DI525="-",DI525="",DI525="n/a"),"-",HYPERLINK(DI525,"TA"))</f>
        <v>-</v>
      </c>
      <c r="DC525" s="897" t="s">
        <v>12036</v>
      </c>
      <c r="DD525" s="897" t="s">
        <v>12037</v>
      </c>
      <c r="DE525" s="897" t="s">
        <v>12038</v>
      </c>
      <c r="DF525" s="897" t="s">
        <v>33</v>
      </c>
      <c r="DG525" s="897" t="s">
        <v>33</v>
      </c>
      <c r="DH525" s="897" t="s">
        <v>33</v>
      </c>
      <c r="DI525" s="897" t="s">
        <v>33</v>
      </c>
      <c r="DJ525" s="734"/>
      <c r="DK525" s="358"/>
      <c r="DL525" s="358"/>
      <c r="DM525" s="440"/>
      <c r="DN525" s="440"/>
      <c r="DO525" s="440"/>
      <c r="DP525" s="440"/>
      <c r="DQ525" s="440"/>
      <c r="DR525" s="440"/>
      <c r="DS525" s="440"/>
      <c r="DT525" s="440"/>
      <c r="DU525" s="440"/>
      <c r="DV525" s="440"/>
      <c r="DW525" s="440"/>
      <c r="DX525" s="440"/>
      <c r="DY525" s="440"/>
      <c r="DZ525" s="440"/>
      <c r="EA525" s="440"/>
      <c r="EB525" s="440"/>
      <c r="EC525" s="440"/>
      <c r="ED525" s="440"/>
      <c r="EE525" s="440"/>
      <c r="EF525" s="440"/>
      <c r="EG525" s="440"/>
      <c r="EH525" s="440"/>
      <c r="EI525" s="440"/>
      <c r="EJ525" s="440"/>
      <c r="EK525" s="440"/>
      <c r="EL525" s="440"/>
      <c r="EM525" s="440"/>
    </row>
    <row r="526" spans="1:143" s="33" customFormat="1" ht="14.1" customHeight="1" x14ac:dyDescent="0.25">
      <c r="A526" s="702">
        <f>ROW()-1</f>
        <v>525</v>
      </c>
      <c r="B526" s="713" t="s">
        <v>7948</v>
      </c>
      <c r="C526" s="716" t="str">
        <f>HYPERLINK(E526,"OP")</f>
        <v>OP</v>
      </c>
      <c r="D526" s="716" t="str">
        <f>HYPERLINK(F526,"Prj")</f>
        <v>Prj</v>
      </c>
      <c r="E526" s="631" t="s">
        <v>8667</v>
      </c>
      <c r="F526" s="413" t="s">
        <v>8668</v>
      </c>
      <c r="G526" s="414" t="s">
        <v>33</v>
      </c>
      <c r="H526" s="414" t="s">
        <v>33</v>
      </c>
      <c r="I526" s="694" t="s">
        <v>33</v>
      </c>
      <c r="J526" s="700" t="s">
        <v>7908</v>
      </c>
      <c r="K526" s="730" t="s">
        <v>33</v>
      </c>
      <c r="L526" s="739" t="s">
        <v>153</v>
      </c>
      <c r="M526" s="696" t="s">
        <v>936</v>
      </c>
      <c r="N526" s="739" t="s">
        <v>18</v>
      </c>
      <c r="O526" s="739" t="s">
        <v>30</v>
      </c>
      <c r="P526" s="1080" t="s">
        <v>36</v>
      </c>
      <c r="Q526" s="1074" t="s">
        <v>33</v>
      </c>
      <c r="R526" s="698" t="s">
        <v>33</v>
      </c>
      <c r="S526" s="1041" t="s">
        <v>33</v>
      </c>
      <c r="T526" s="908" t="s">
        <v>7676</v>
      </c>
      <c r="U526" s="905" t="s">
        <v>13703</v>
      </c>
      <c r="V526" s="905" t="s">
        <v>1415</v>
      </c>
      <c r="W526" s="1068" t="s">
        <v>1773</v>
      </c>
      <c r="X526" s="1064">
        <v>37901</v>
      </c>
      <c r="Y526" s="1066">
        <v>38120</v>
      </c>
      <c r="Z526" s="1046">
        <v>2004</v>
      </c>
      <c r="AA526" s="1064">
        <v>38245</v>
      </c>
      <c r="AB526" s="1065">
        <v>39994</v>
      </c>
      <c r="AC526" s="1066">
        <v>40543</v>
      </c>
      <c r="AD526" s="1053">
        <v>10</v>
      </c>
      <c r="AE526" s="750">
        <v>0</v>
      </c>
      <c r="AF526" s="744">
        <v>0</v>
      </c>
      <c r="AG526" s="690">
        <v>10</v>
      </c>
      <c r="AH526" s="747">
        <v>1.34</v>
      </c>
      <c r="AI526" s="744">
        <v>0</v>
      </c>
      <c r="AJ526" s="1107">
        <v>10</v>
      </c>
      <c r="AK526" s="1108">
        <v>9.6199832399999998</v>
      </c>
      <c r="AL526" s="1085"/>
      <c r="AM526" s="632"/>
      <c r="AN526" s="632">
        <v>3</v>
      </c>
      <c r="AO526" s="632"/>
      <c r="AP526" s="632"/>
      <c r="AQ526" s="757"/>
      <c r="AR526" s="790" t="s">
        <v>9111</v>
      </c>
      <c r="AS526" s="784">
        <f>AT526+AU526</f>
        <v>1</v>
      </c>
      <c r="AT526" s="784">
        <v>0.6</v>
      </c>
      <c r="AU526" s="785">
        <v>0.4</v>
      </c>
      <c r="AV526" s="734" t="s">
        <v>4257</v>
      </c>
      <c r="AW526" s="700" t="s">
        <v>7949</v>
      </c>
      <c r="AX526" s="700" t="s">
        <v>7950</v>
      </c>
      <c r="AY526" s="829">
        <v>40490</v>
      </c>
      <c r="AZ526" s="739" t="s">
        <v>22</v>
      </c>
      <c r="BA526" s="739" t="s">
        <v>22</v>
      </c>
      <c r="BB526" s="853" t="s">
        <v>22</v>
      </c>
      <c r="BC526" s="854" t="s">
        <v>22</v>
      </c>
      <c r="BD526" s="855" t="s">
        <v>22</v>
      </c>
      <c r="BE526" s="853" t="s">
        <v>22</v>
      </c>
      <c r="BF526" s="854" t="s">
        <v>22</v>
      </c>
      <c r="BG526" s="855" t="s">
        <v>22</v>
      </c>
      <c r="BH526" s="905" t="s">
        <v>13072</v>
      </c>
      <c r="BI526" s="903" t="s">
        <v>4508</v>
      </c>
      <c r="BJ526" s="905" t="s">
        <v>13075</v>
      </c>
      <c r="BK526" s="903" t="s">
        <v>13771</v>
      </c>
      <c r="BL526" s="905" t="s">
        <v>4485</v>
      </c>
      <c r="BM526" s="903" t="s">
        <v>10472</v>
      </c>
      <c r="BN526" s="905" t="s">
        <v>4712</v>
      </c>
      <c r="BO526" s="903" t="s">
        <v>10486</v>
      </c>
      <c r="BP526" s="905" t="s">
        <v>0</v>
      </c>
      <c r="BQ526" s="903" t="s">
        <v>0</v>
      </c>
      <c r="BR526" s="909">
        <v>67</v>
      </c>
      <c r="BS526" s="903" t="s">
        <v>4577</v>
      </c>
      <c r="BT526" s="905" t="s">
        <v>0</v>
      </c>
      <c r="BU526" s="903" t="s">
        <v>4492</v>
      </c>
      <c r="BV526" s="905" t="s">
        <v>0</v>
      </c>
      <c r="BW526" s="903" t="s">
        <v>4492</v>
      </c>
      <c r="BX526" s="905" t="s">
        <v>0</v>
      </c>
      <c r="BY526" s="903" t="s">
        <v>4492</v>
      </c>
      <c r="BZ526" s="905" t="s">
        <v>0</v>
      </c>
      <c r="CA526" s="903" t="s">
        <v>4492</v>
      </c>
      <c r="CB526" s="340">
        <v>50</v>
      </c>
      <c r="CC526" s="249">
        <f>IF(ISBLANK(AL526),0,1)</f>
        <v>0</v>
      </c>
      <c r="CD526" s="414">
        <f>IF(ISBLANK(AM526),0,1)</f>
        <v>0</v>
      </c>
      <c r="CE526" s="414">
        <f>IF(ISBLANK(AN526),0,1)</f>
        <v>1</v>
      </c>
      <c r="CF526" s="414">
        <f>IF(ISBLANK(AO526),0,1)</f>
        <v>0</v>
      </c>
      <c r="CG526" s="414">
        <f>IF(ISBLANK(AP526),0,1)</f>
        <v>0</v>
      </c>
      <c r="CH526" s="436">
        <f>IF(ISBLANK(AQ526),0,1)</f>
        <v>0</v>
      </c>
      <c r="CI526" s="435">
        <f>IF($W526="Dropped","-",DAYS360(X526,Y526,TRUE)/360)</f>
        <v>0.6</v>
      </c>
      <c r="CJ526" s="416">
        <f>IF(OR($W526="Pipeline",$W526="Dropped"),"-",IF(OR($AA526="-",$AA526="n/a"),"-",DAYS360(Y526,AA526,TRUE)/360))</f>
        <v>0.33888888888888891</v>
      </c>
      <c r="CK526" s="416">
        <f>IF(OR($W526="Pipeline",$W526="Dropped"),"-",IF($AC526="-","-",IF(OR($AA526="-",$AA526="n/a"),DAYS360(Y526,AC526,TRUE)/360,DAYS360(AA526,AC526,TRUE)/360)))</f>
        <v>6.291666666666667</v>
      </c>
      <c r="CL526" s="416">
        <f>IF(OR($W526="Pipeline",$W526="Dropped"),"-",IF($AC526="-","-",DAYS360(X526,AC526,TRUE)/360))</f>
        <v>7.2305555555555552</v>
      </c>
      <c r="CM526" s="437">
        <f>IF(OR($W526="Pipeline",$W526="Dropped"),"-",IF($AC526="-","-",DAYS360(AB526,AC526,TRUE)/360))</f>
        <v>1.5</v>
      </c>
      <c r="CN526" s="344">
        <f>IF(W526="Closed",IF(AC526="-","-",YEAR(AC526)),"-")</f>
        <v>2010</v>
      </c>
      <c r="CO526" s="344" t="str">
        <f>IF(W526="Closed",IF(OR(BE526="S",BE526="MS",BE526="HS"),"S",IF(OR(BE526="U",BE526="MU",BE526="HU"),"U",IF(OR(BE526="NA",BE526="NR",BE526="NV",BE526="?",BE526="#"),"NR","-"))),"-")</f>
        <v>S</v>
      </c>
      <c r="CP526" s="249">
        <v>1</v>
      </c>
      <c r="CQ526" s="414">
        <v>7</v>
      </c>
      <c r="CR526" s="414">
        <v>5</v>
      </c>
      <c r="CS526" s="414">
        <v>1</v>
      </c>
      <c r="CT526" s="414">
        <v>0</v>
      </c>
      <c r="CU526" s="436">
        <v>0</v>
      </c>
      <c r="CV526" s="432" t="str">
        <f>IF(OR(DC526="-",DC526="",DC526="n/a"),"-",HYPERLINK(DC526,"PAD"))</f>
        <v>PAD</v>
      </c>
      <c r="CW526" s="417" t="str">
        <f>IF(OR(DD526="-",DD526="",DD526="n/a"),"-",HYPERLINK(DD526,"ICR"))</f>
        <v>ICR</v>
      </c>
      <c r="CX526" s="438" t="str">
        <f>IF(OR(DE526="-",DE526="",DE526="n/a"),"-",HYPERLINK(DE526,"IEG"))</f>
        <v>IEG</v>
      </c>
      <c r="CY526" s="687" t="str">
        <f>IF(OR(DF526="-",DF526="",DF526="n/a"),"-",HYPERLINK(DF526,"PPAR"))</f>
        <v>PPAR</v>
      </c>
      <c r="CZ526" s="665" t="str">
        <f>IF(OR(DG526="-",DG526="",DG526="n/a"),"-",HYPERLINK(DG526,"PCR"))</f>
        <v>-</v>
      </c>
      <c r="DA526" s="665" t="str">
        <f>IF(OR(DH526="-",DH526="",DH526="n/a"),"-",HYPERLINK(DH526,"PP"))</f>
        <v>PP</v>
      </c>
      <c r="DB526" s="688" t="str">
        <f>IF(OR(DI526="-",DI526="",DI526="n/a"),"-",HYPERLINK(DI526,"TA"))</f>
        <v>-</v>
      </c>
      <c r="DC526" s="897" t="s">
        <v>12039</v>
      </c>
      <c r="DD526" s="897" t="s">
        <v>12040</v>
      </c>
      <c r="DE526" s="897" t="s">
        <v>12041</v>
      </c>
      <c r="DF526" s="897" t="s">
        <v>12042</v>
      </c>
      <c r="DG526" s="897" t="s">
        <v>33</v>
      </c>
      <c r="DH526" s="897" t="s">
        <v>13970</v>
      </c>
      <c r="DI526" s="897" t="s">
        <v>33</v>
      </c>
      <c r="DJ526" s="734"/>
      <c r="DK526" s="358"/>
      <c r="DL526" s="358"/>
      <c r="DM526" s="440"/>
      <c r="DN526" s="440"/>
      <c r="DO526" s="440"/>
      <c r="DP526" s="440"/>
      <c r="DQ526" s="440"/>
      <c r="DR526" s="440"/>
      <c r="DS526" s="440"/>
      <c r="DT526" s="440"/>
      <c r="DU526" s="440"/>
      <c r="DV526" s="440"/>
      <c r="DW526" s="440"/>
      <c r="DX526" s="440"/>
      <c r="DY526" s="440"/>
      <c r="DZ526" s="440"/>
      <c r="EA526" s="440"/>
      <c r="EB526" s="440"/>
      <c r="EC526" s="440"/>
      <c r="ED526" s="440"/>
      <c r="EE526" s="440"/>
      <c r="EF526" s="440"/>
      <c r="EG526" s="440"/>
      <c r="EH526" s="440"/>
      <c r="EI526" s="440"/>
      <c r="EJ526" s="440"/>
      <c r="EK526" s="440"/>
      <c r="EL526" s="440"/>
      <c r="EM526" s="440"/>
    </row>
    <row r="527" spans="1:143" s="33" customFormat="1" ht="14.1" customHeight="1" x14ac:dyDescent="0.25">
      <c r="A527" s="703">
        <f>ROW()-1</f>
        <v>526</v>
      </c>
      <c r="B527" s="717" t="s">
        <v>839</v>
      </c>
      <c r="C527" s="711" t="str">
        <f>HYPERLINK(E527,"OP")</f>
        <v>OP</v>
      </c>
      <c r="D527" s="711" t="str">
        <f>HYPERLINK(F527,"Prj")</f>
        <v>Prj</v>
      </c>
      <c r="E527" s="704" t="s">
        <v>6478</v>
      </c>
      <c r="F527" s="415" t="s">
        <v>6479</v>
      </c>
      <c r="G527" s="414" t="s">
        <v>33</v>
      </c>
      <c r="H527" s="414" t="s">
        <v>33</v>
      </c>
      <c r="I527" s="694" t="s">
        <v>33</v>
      </c>
      <c r="J527" s="686" t="s">
        <v>840</v>
      </c>
      <c r="K527" s="199" t="s">
        <v>33</v>
      </c>
      <c r="L527" s="693" t="s">
        <v>153</v>
      </c>
      <c r="M527" s="696" t="s">
        <v>166</v>
      </c>
      <c r="N527" s="732" t="s">
        <v>18</v>
      </c>
      <c r="O527" s="732" t="s">
        <v>30</v>
      </c>
      <c r="P527" s="1080" t="s">
        <v>1763</v>
      </c>
      <c r="Q527" s="1074" t="s">
        <v>33</v>
      </c>
      <c r="R527" s="698" t="s">
        <v>33</v>
      </c>
      <c r="S527" s="907" t="s">
        <v>3725</v>
      </c>
      <c r="T527" s="908" t="s">
        <v>3771</v>
      </c>
      <c r="U527" s="905" t="s">
        <v>13823</v>
      </c>
      <c r="V527" s="905" t="s">
        <v>10388</v>
      </c>
      <c r="W527" s="1068" t="s">
        <v>1773</v>
      </c>
      <c r="X527" s="1064">
        <v>38281</v>
      </c>
      <c r="Y527" s="1066">
        <v>38610</v>
      </c>
      <c r="Z527" s="1046">
        <v>2006</v>
      </c>
      <c r="AA527" s="1064">
        <v>38791</v>
      </c>
      <c r="AB527" s="1065">
        <v>40268</v>
      </c>
      <c r="AC527" s="1066">
        <v>40816</v>
      </c>
      <c r="AD527" s="638">
        <v>85</v>
      </c>
      <c r="AE527" s="639">
        <v>0</v>
      </c>
      <c r="AF527" s="744">
        <v>0</v>
      </c>
      <c r="AG527" s="690">
        <v>85</v>
      </c>
      <c r="AH527" s="747">
        <v>0</v>
      </c>
      <c r="AI527" s="744">
        <v>0</v>
      </c>
      <c r="AJ527" s="1099">
        <v>83.097472960000005</v>
      </c>
      <c r="AK527" s="1100">
        <v>89.554889000000003</v>
      </c>
      <c r="AL527" s="646"/>
      <c r="AM527" s="647"/>
      <c r="AN527" s="647">
        <v>2</v>
      </c>
      <c r="AO527" s="647"/>
      <c r="AP527" s="647"/>
      <c r="AQ527" s="648"/>
      <c r="AR527" s="780" t="s">
        <v>4031</v>
      </c>
      <c r="AS527" s="781">
        <f>AT527+AU527</f>
        <v>21.33</v>
      </c>
      <c r="AT527" s="781">
        <v>6.89</v>
      </c>
      <c r="AU527" s="782">
        <v>14.44</v>
      </c>
      <c r="AV527" s="699" t="s">
        <v>4032</v>
      </c>
      <c r="AW527" s="686" t="s">
        <v>2005</v>
      </c>
      <c r="AX527" s="686" t="s">
        <v>2280</v>
      </c>
      <c r="AY527" s="819">
        <v>40946</v>
      </c>
      <c r="AZ527" s="721" t="s">
        <v>45</v>
      </c>
      <c r="BA527" s="721" t="s">
        <v>26</v>
      </c>
      <c r="BB527" s="834" t="s">
        <v>45</v>
      </c>
      <c r="BC527" s="835" t="s">
        <v>45</v>
      </c>
      <c r="BD527" s="836" t="s">
        <v>22</v>
      </c>
      <c r="BE527" s="834" t="s">
        <v>45</v>
      </c>
      <c r="BF527" s="835" t="s">
        <v>45</v>
      </c>
      <c r="BG527" s="836" t="s">
        <v>22</v>
      </c>
      <c r="BH527" s="905" t="s">
        <v>4515</v>
      </c>
      <c r="BI527" s="903" t="s">
        <v>4704</v>
      </c>
      <c r="BJ527" s="905" t="s">
        <v>4503</v>
      </c>
      <c r="BK527" s="903" t="s">
        <v>4703</v>
      </c>
      <c r="BL527" s="905" t="s">
        <v>4485</v>
      </c>
      <c r="BM527" s="903" t="s">
        <v>10472</v>
      </c>
      <c r="BN527" s="905" t="s">
        <v>0</v>
      </c>
      <c r="BO527" s="903" t="s">
        <v>0</v>
      </c>
      <c r="BP527" s="905" t="s">
        <v>0</v>
      </c>
      <c r="BQ527" s="903" t="s">
        <v>0</v>
      </c>
      <c r="BR527" s="909">
        <v>66</v>
      </c>
      <c r="BS527" s="903" t="s">
        <v>4532</v>
      </c>
      <c r="BT527" s="909">
        <v>25</v>
      </c>
      <c r="BU527" s="903" t="s">
        <v>4489</v>
      </c>
      <c r="BV527" s="905" t="s">
        <v>0</v>
      </c>
      <c r="BW527" s="903" t="s">
        <v>4492</v>
      </c>
      <c r="BX527" s="905" t="s">
        <v>0</v>
      </c>
      <c r="BY527" s="903" t="s">
        <v>4492</v>
      </c>
      <c r="BZ527" s="905" t="s">
        <v>0</v>
      </c>
      <c r="CA527" s="903" t="s">
        <v>4492</v>
      </c>
      <c r="CB527" s="340">
        <v>50</v>
      </c>
      <c r="CC527" s="249">
        <f>IF(ISBLANK(AL527),0,1)</f>
        <v>0</v>
      </c>
      <c r="CD527" s="414">
        <f>IF(ISBLANK(AM527),0,1)</f>
        <v>0</v>
      </c>
      <c r="CE527" s="414">
        <f>IF(ISBLANK(AN527),0,1)</f>
        <v>1</v>
      </c>
      <c r="CF527" s="414">
        <f>IF(ISBLANK(AO527),0,1)</f>
        <v>0</v>
      </c>
      <c r="CG527" s="414">
        <f>IF(ISBLANK(AP527),0,1)</f>
        <v>0</v>
      </c>
      <c r="CH527" s="436">
        <f>IF(ISBLANK(AQ527),0,1)</f>
        <v>0</v>
      </c>
      <c r="CI527" s="435">
        <f>IF($W527="Dropped","-",DAYS360(X527,Y527,TRUE)/360)</f>
        <v>0.9</v>
      </c>
      <c r="CJ527" s="416">
        <f>IF(OR($W527="Pipeline",$W527="Dropped"),"-",IF(OR($AA527="-",$AA527="n/a"),"-",DAYS360(Y527,AA527,TRUE)/360))</f>
        <v>0.5</v>
      </c>
      <c r="CK527" s="416">
        <f>IF(OR($W527="Pipeline",$W527="Dropped"),"-",IF($AC527="-","-",IF(OR($AA527="-",$AA527="n/a"),DAYS360(Y527,AC527,TRUE)/360,DAYS360(AA527,AC527,TRUE)/360)))</f>
        <v>5.541666666666667</v>
      </c>
      <c r="CL527" s="416">
        <f>IF(OR($W527="Pipeline",$W527="Dropped"),"-",IF($AC527="-","-",DAYS360(X527,AC527,TRUE)/360))</f>
        <v>6.9416666666666664</v>
      </c>
      <c r="CM527" s="437">
        <f>IF(OR($W527="Pipeline",$W527="Dropped"),"-",IF($AC527="-","-",DAYS360(AB527,AC527,TRUE)/360))</f>
        <v>1.5</v>
      </c>
      <c r="CN527" s="344">
        <f>IF(W527="Closed",IF(AC527="-","-",YEAR(AC527)),"-")</f>
        <v>2011</v>
      </c>
      <c r="CO527" s="344" t="str">
        <f>IF(W527="Closed",IF(OR(BE527="S",BE527="MS",BE527="HS"),"S",IF(OR(BE527="U",BE527="MU",BE527="HU"),"U",IF(OR(BE527="NA",BE527="NR",BE527="NV",BE527="?",BE527="#"),"NR","-"))),"-")</f>
        <v>U</v>
      </c>
      <c r="CP527" s="249">
        <v>4</v>
      </c>
      <c r="CQ527" s="414">
        <v>6</v>
      </c>
      <c r="CR527" s="414">
        <v>5</v>
      </c>
      <c r="CS527" s="414">
        <v>0</v>
      </c>
      <c r="CT527" s="414">
        <v>0</v>
      </c>
      <c r="CU527" s="436">
        <v>0</v>
      </c>
      <c r="CV527" s="432" t="str">
        <f>IF(OR(DC527="-",DC527="",DC527="n/a"),"-",HYPERLINK(DC527,"PAD"))</f>
        <v>PAD</v>
      </c>
      <c r="CW527" s="417" t="str">
        <f>IF(OR(DD527="-",DD527="",DD527="n/a"),"-",HYPERLINK(DD527,"ICR"))</f>
        <v>ICR</v>
      </c>
      <c r="CX527" s="438" t="str">
        <f>IF(OR(DE527="-",DE527="",DE527="n/a"),"-",HYPERLINK(DE527,"IEG"))</f>
        <v>IEG</v>
      </c>
      <c r="CY527" s="687" t="str">
        <f>IF(OR(DF527="-",DF527="",DF527="n/a"),"-",HYPERLINK(DF527,"PPAR"))</f>
        <v>-</v>
      </c>
      <c r="CZ527" s="665" t="str">
        <f>IF(OR(DG527="-",DG527="",DG527="n/a"),"-",HYPERLINK(DG527,"PCR"))</f>
        <v>-</v>
      </c>
      <c r="DA527" s="665" t="str">
        <f>IF(OR(DH527="-",DH527="",DH527="n/a"),"-",HYPERLINK(DH527,"PP"))</f>
        <v>PP</v>
      </c>
      <c r="DB527" s="688" t="str">
        <f>IF(OR(DI527="-",DI527="",DI527="n/a"),"-",HYPERLINK(DI527,"TA"))</f>
        <v>-</v>
      </c>
      <c r="DC527" s="897" t="s">
        <v>12043</v>
      </c>
      <c r="DD527" s="897" t="s">
        <v>12044</v>
      </c>
      <c r="DE527" s="897" t="s">
        <v>12045</v>
      </c>
      <c r="DF527" s="897" t="s">
        <v>33</v>
      </c>
      <c r="DG527" s="897" t="s">
        <v>33</v>
      </c>
      <c r="DH527" s="897" t="s">
        <v>13971</v>
      </c>
      <c r="DI527" s="897" t="s">
        <v>33</v>
      </c>
      <c r="DJ527" s="734"/>
      <c r="DK527" s="358"/>
      <c r="DL527" s="358"/>
      <c r="DM527" s="440"/>
      <c r="DN527" s="440"/>
      <c r="DO527" s="440"/>
      <c r="DP527" s="440"/>
      <c r="DQ527" s="440"/>
      <c r="DR527" s="440"/>
      <c r="DS527" s="440"/>
      <c r="DT527" s="440"/>
      <c r="DU527" s="440"/>
      <c r="DV527" s="440"/>
      <c r="DW527" s="440"/>
      <c r="DX527" s="440"/>
      <c r="DY527" s="440"/>
      <c r="DZ527" s="440"/>
      <c r="EA527" s="440"/>
      <c r="EB527" s="440"/>
      <c r="EC527" s="440"/>
      <c r="ED527" s="440"/>
      <c r="EE527" s="440"/>
      <c r="EF527" s="440"/>
      <c r="EG527" s="440"/>
      <c r="EH527" s="440"/>
      <c r="EI527" s="440"/>
      <c r="EJ527" s="440"/>
      <c r="EK527" s="440"/>
      <c r="EL527" s="440"/>
      <c r="EM527" s="440"/>
    </row>
    <row r="528" spans="1:143" s="33" customFormat="1" ht="14.1" customHeight="1" x14ac:dyDescent="0.25">
      <c r="A528" s="702">
        <f>ROW()-1</f>
        <v>527</v>
      </c>
      <c r="B528" s="712" t="s">
        <v>1173</v>
      </c>
      <c r="C528" s="711" t="str">
        <f>HYPERLINK(E528,"OP")</f>
        <v>OP</v>
      </c>
      <c r="D528" s="711" t="str">
        <f>HYPERLINK(F528,"Prj")</f>
        <v>Prj</v>
      </c>
      <c r="E528" s="704" t="s">
        <v>6480</v>
      </c>
      <c r="F528" s="415" t="s">
        <v>6481</v>
      </c>
      <c r="G528" s="414" t="s">
        <v>1122</v>
      </c>
      <c r="H528" s="414" t="s">
        <v>33</v>
      </c>
      <c r="I528" s="694" t="s">
        <v>33</v>
      </c>
      <c r="J528" s="686" t="s">
        <v>1174</v>
      </c>
      <c r="K528" s="199" t="s">
        <v>33</v>
      </c>
      <c r="L528" s="693" t="s">
        <v>245</v>
      </c>
      <c r="M528" s="696" t="s">
        <v>246</v>
      </c>
      <c r="N528" s="732" t="s">
        <v>18</v>
      </c>
      <c r="O528" s="732" t="s">
        <v>30</v>
      </c>
      <c r="P528" s="1080" t="s">
        <v>1763</v>
      </c>
      <c r="Q528" s="1074" t="s">
        <v>33</v>
      </c>
      <c r="R528" s="698" t="s">
        <v>33</v>
      </c>
      <c r="S528" s="907" t="s">
        <v>10288</v>
      </c>
      <c r="T528" s="908" t="s">
        <v>3772</v>
      </c>
      <c r="U528" s="905" t="s">
        <v>575</v>
      </c>
      <c r="V528" s="905" t="s">
        <v>10389</v>
      </c>
      <c r="W528" s="1068" t="s">
        <v>1773</v>
      </c>
      <c r="X528" s="1064">
        <v>37928</v>
      </c>
      <c r="Y528" s="1066">
        <v>38155</v>
      </c>
      <c r="Z528" s="1046">
        <v>2004</v>
      </c>
      <c r="AA528" s="1064">
        <v>38252</v>
      </c>
      <c r="AB528" s="1065">
        <v>40359</v>
      </c>
      <c r="AC528" s="1066">
        <v>41455</v>
      </c>
      <c r="AD528" s="638">
        <v>0</v>
      </c>
      <c r="AE528" s="639">
        <v>51</v>
      </c>
      <c r="AF528" s="744">
        <v>0</v>
      </c>
      <c r="AG528" s="690">
        <v>51</v>
      </c>
      <c r="AH528" s="747">
        <v>5.8</v>
      </c>
      <c r="AI528" s="744">
        <v>0</v>
      </c>
      <c r="AJ528" s="1099">
        <v>85.995337989999996</v>
      </c>
      <c r="AK528" s="1100">
        <v>86.475934499999994</v>
      </c>
      <c r="AL528" s="646"/>
      <c r="AM528" s="647"/>
      <c r="AN528" s="647">
        <v>2</v>
      </c>
      <c r="AO528" s="647"/>
      <c r="AP528" s="647"/>
      <c r="AQ528" s="648"/>
      <c r="AR528" s="779" t="s">
        <v>4034</v>
      </c>
      <c r="AS528" s="781">
        <f>AT528+AU528</f>
        <v>3.5</v>
      </c>
      <c r="AT528" s="649">
        <v>3</v>
      </c>
      <c r="AU528" s="650">
        <v>0.5</v>
      </c>
      <c r="AV528" s="686" t="s">
        <v>3486</v>
      </c>
      <c r="AW528" s="686" t="s">
        <v>2020</v>
      </c>
      <c r="AX528" s="686" t="s">
        <v>4033</v>
      </c>
      <c r="AY528" s="819">
        <v>41430</v>
      </c>
      <c r="AZ528" s="721" t="s">
        <v>26</v>
      </c>
      <c r="BA528" s="721" t="s">
        <v>26</v>
      </c>
      <c r="BB528" s="834" t="s">
        <v>26</v>
      </c>
      <c r="BC528" s="835" t="s">
        <v>26</v>
      </c>
      <c r="BD528" s="836" t="s">
        <v>26</v>
      </c>
      <c r="BE528" s="834" t="s">
        <v>26</v>
      </c>
      <c r="BF528" s="835" t="s">
        <v>26</v>
      </c>
      <c r="BG528" s="836" t="s">
        <v>26</v>
      </c>
      <c r="BH528" s="905" t="s">
        <v>13077</v>
      </c>
      <c r="BI528" s="903" t="s">
        <v>9680</v>
      </c>
      <c r="BJ528" s="905" t="s">
        <v>4503</v>
      </c>
      <c r="BK528" s="903" t="s">
        <v>4703</v>
      </c>
      <c r="BL528" s="905" t="s">
        <v>0</v>
      </c>
      <c r="BM528" s="903" t="s">
        <v>0</v>
      </c>
      <c r="BN528" s="905" t="s">
        <v>0</v>
      </c>
      <c r="BO528" s="903" t="s">
        <v>0</v>
      </c>
      <c r="BP528" s="905" t="s">
        <v>0</v>
      </c>
      <c r="BQ528" s="903" t="s">
        <v>0</v>
      </c>
      <c r="BR528" s="909">
        <v>65</v>
      </c>
      <c r="BS528" s="903" t="s">
        <v>4509</v>
      </c>
      <c r="BT528" s="909">
        <v>57</v>
      </c>
      <c r="BU528" s="903" t="s">
        <v>4527</v>
      </c>
      <c r="BV528" s="909">
        <v>59</v>
      </c>
      <c r="BW528" s="903" t="s">
        <v>4510</v>
      </c>
      <c r="BX528" s="905" t="s">
        <v>0</v>
      </c>
      <c r="BY528" s="903" t="s">
        <v>4492</v>
      </c>
      <c r="BZ528" s="905" t="s">
        <v>0</v>
      </c>
      <c r="CA528" s="903" t="s">
        <v>4492</v>
      </c>
      <c r="CB528" s="340">
        <v>10</v>
      </c>
      <c r="CC528" s="249">
        <f>IF(ISBLANK(AL528),0,1)</f>
        <v>0</v>
      </c>
      <c r="CD528" s="414">
        <f>IF(ISBLANK(AM528),0,1)</f>
        <v>0</v>
      </c>
      <c r="CE528" s="414">
        <f>IF(ISBLANK(AN528),0,1)</f>
        <v>1</v>
      </c>
      <c r="CF528" s="414">
        <f>IF(ISBLANK(AO528),0,1)</f>
        <v>0</v>
      </c>
      <c r="CG528" s="414">
        <f>IF(ISBLANK(AP528),0,1)</f>
        <v>0</v>
      </c>
      <c r="CH528" s="436">
        <f>IF(ISBLANK(AQ528),0,1)</f>
        <v>0</v>
      </c>
      <c r="CI528" s="435">
        <f>IF($W528="Dropped","-",DAYS360(X528,Y528,TRUE)/360)</f>
        <v>0.62222222222222223</v>
      </c>
      <c r="CJ528" s="416">
        <f>IF(OR($W528="Pipeline",$W528="Dropped"),"-",IF(OR($AA528="-",$AA528="n/a"),"-",DAYS360(Y528,AA528,TRUE)/360))</f>
        <v>0.2638888888888889</v>
      </c>
      <c r="CK528" s="416">
        <f>IF(OR($W528="Pipeline",$W528="Dropped"),"-",IF($AC528="-","-",IF(OR($AA528="-",$AA528="n/a"),DAYS360(Y528,AC528,TRUE)/360,DAYS360(AA528,AC528,TRUE)/360)))</f>
        <v>8.7722222222222221</v>
      </c>
      <c r="CL528" s="416">
        <f>IF(OR($W528="Pipeline",$W528="Dropped"),"-",IF($AC528="-","-",DAYS360(X528,AC528,TRUE)/360))</f>
        <v>9.6583333333333332</v>
      </c>
      <c r="CM528" s="437">
        <f>IF(OR($W528="Pipeline",$W528="Dropped"),"-",IF($AC528="-","-",DAYS360(AB528,AC528,TRUE)/360))</f>
        <v>3</v>
      </c>
      <c r="CN528" s="344">
        <f>IF(W528="Closed",IF(AC528="-","-",YEAR(AC528)),"-")</f>
        <v>2013</v>
      </c>
      <c r="CO528" s="344" t="str">
        <f>IF(W528="Closed",IF(OR(BE528="S",BE528="MS",BE528="HS"),"S",IF(OR(BE528="U",BE528="MU",BE528="HU"),"U",IF(OR(BE528="NA",BE528="NR",BE528="NV",BE528="?",BE528="#"),"NR","-"))),"-")</f>
        <v>S</v>
      </c>
      <c r="CP528" s="249">
        <v>2</v>
      </c>
      <c r="CQ528" s="414">
        <v>0</v>
      </c>
      <c r="CR528" s="414">
        <v>3</v>
      </c>
      <c r="CS528" s="414">
        <v>1</v>
      </c>
      <c r="CT528" s="414">
        <v>0</v>
      </c>
      <c r="CU528" s="436">
        <v>0</v>
      </c>
      <c r="CV528" s="432" t="str">
        <f>IF(OR(DC528="-",DC528="",DC528="n/a"),"-",HYPERLINK(DC528,"PAD"))</f>
        <v>PAD</v>
      </c>
      <c r="CW528" s="417" t="str">
        <f>IF(OR(DD528="-",DD528="",DD528="n/a"),"-",HYPERLINK(DD528,"ICR"))</f>
        <v>ICR</v>
      </c>
      <c r="CX528" s="438" t="str">
        <f>IF(OR(DE528="-",DE528="",DE528="n/a"),"-",HYPERLINK(DE528,"IEG"))</f>
        <v>IEG</v>
      </c>
      <c r="CY528" s="687" t="str">
        <f>IF(OR(DF528="-",DF528="",DF528="n/a"),"-",HYPERLINK(DF528,"PPAR"))</f>
        <v>-</v>
      </c>
      <c r="CZ528" s="665" t="str">
        <f>IF(OR(DG528="-",DG528="",DG528="n/a"),"-",HYPERLINK(DG528,"PCR"))</f>
        <v>-</v>
      </c>
      <c r="DA528" s="665" t="str">
        <f>IF(OR(DH528="-",DH528="",DH528="n/a"),"-",HYPERLINK(DH528,"PP"))</f>
        <v>PP</v>
      </c>
      <c r="DB528" s="688" t="str">
        <f>IF(OR(DI528="-",DI528="",DI528="n/a"),"-",HYPERLINK(DI528,"TA"))</f>
        <v>-</v>
      </c>
      <c r="DC528" s="897" t="s">
        <v>12046</v>
      </c>
      <c r="DD528" s="897" t="s">
        <v>12047</v>
      </c>
      <c r="DE528" s="897" t="s">
        <v>12048</v>
      </c>
      <c r="DF528" s="897" t="s">
        <v>33</v>
      </c>
      <c r="DG528" s="897" t="s">
        <v>33</v>
      </c>
      <c r="DH528" s="897" t="s">
        <v>12049</v>
      </c>
      <c r="DI528" s="897" t="s">
        <v>33</v>
      </c>
      <c r="DJ528" s="734"/>
      <c r="DK528" s="358"/>
      <c r="DL528" s="358"/>
      <c r="DM528" s="440"/>
      <c r="DN528" s="440"/>
      <c r="DO528" s="440"/>
      <c r="DP528" s="440"/>
      <c r="DQ528" s="440"/>
      <c r="DR528" s="440"/>
      <c r="DS528" s="440"/>
      <c r="DT528" s="440"/>
      <c r="DU528" s="440"/>
      <c r="DV528" s="440"/>
      <c r="DW528" s="440"/>
      <c r="DX528" s="440"/>
      <c r="DY528" s="440"/>
      <c r="DZ528" s="440"/>
      <c r="EA528" s="440"/>
      <c r="EB528" s="440"/>
      <c r="EC528" s="440"/>
      <c r="ED528" s="440"/>
      <c r="EE528" s="440"/>
      <c r="EF528" s="440"/>
      <c r="EG528" s="440"/>
      <c r="EH528" s="440"/>
      <c r="EI528" s="440"/>
      <c r="EJ528" s="440"/>
      <c r="EK528" s="440"/>
      <c r="EL528" s="440"/>
      <c r="EM528" s="440"/>
    </row>
    <row r="529" spans="1:143" s="33" customFormat="1" ht="14.1" customHeight="1" x14ac:dyDescent="0.25">
      <c r="A529" s="702">
        <f>ROW()-1</f>
        <v>528</v>
      </c>
      <c r="B529" s="710" t="s">
        <v>5188</v>
      </c>
      <c r="C529" s="711" t="str">
        <f>HYPERLINK(E529,"OP")</f>
        <v>OP</v>
      </c>
      <c r="D529" s="711" t="str">
        <f>HYPERLINK(F529,"Prj")</f>
        <v>Prj</v>
      </c>
      <c r="E529" s="704" t="s">
        <v>7297</v>
      </c>
      <c r="F529" s="415" t="s">
        <v>5935</v>
      </c>
      <c r="G529" s="414" t="s">
        <v>33</v>
      </c>
      <c r="H529" s="414" t="s">
        <v>33</v>
      </c>
      <c r="I529" s="694" t="s">
        <v>33</v>
      </c>
      <c r="J529" s="697" t="s">
        <v>5189</v>
      </c>
      <c r="K529" s="727" t="s">
        <v>33</v>
      </c>
      <c r="L529" s="736" t="s">
        <v>193</v>
      </c>
      <c r="M529" s="697" t="s">
        <v>1180</v>
      </c>
      <c r="N529" s="736" t="s">
        <v>18</v>
      </c>
      <c r="O529" s="736" t="s">
        <v>54</v>
      </c>
      <c r="P529" s="1080" t="s">
        <v>1419</v>
      </c>
      <c r="Q529" s="1074" t="s">
        <v>33</v>
      </c>
      <c r="R529" s="698" t="s">
        <v>33</v>
      </c>
      <c r="S529" s="1041" t="s">
        <v>33</v>
      </c>
      <c r="T529" s="908" t="s">
        <v>3589</v>
      </c>
      <c r="U529" s="905" t="s">
        <v>573</v>
      </c>
      <c r="V529" s="905" t="s">
        <v>612</v>
      </c>
      <c r="W529" s="1068" t="s">
        <v>1773</v>
      </c>
      <c r="X529" s="1064">
        <v>37959</v>
      </c>
      <c r="Y529" s="1066">
        <v>38447</v>
      </c>
      <c r="Z529" s="1046">
        <v>2005</v>
      </c>
      <c r="AA529" s="1064" t="s">
        <v>33</v>
      </c>
      <c r="AB529" s="1065">
        <v>39994</v>
      </c>
      <c r="AC529" s="1066">
        <v>39994</v>
      </c>
      <c r="AD529" s="1049">
        <v>7.5</v>
      </c>
      <c r="AE529" s="746">
        <v>0</v>
      </c>
      <c r="AF529" s="744">
        <v>0</v>
      </c>
      <c r="AG529" s="690">
        <v>7.5</v>
      </c>
      <c r="AH529" s="747">
        <v>0.8</v>
      </c>
      <c r="AI529" s="744">
        <v>0</v>
      </c>
      <c r="AJ529" s="1101">
        <v>0</v>
      </c>
      <c r="AK529" s="1102">
        <v>0</v>
      </c>
      <c r="AL529" s="1085"/>
      <c r="AM529" s="632" t="s">
        <v>5544</v>
      </c>
      <c r="AN529" s="632"/>
      <c r="AO529" s="632"/>
      <c r="AP529" s="632"/>
      <c r="AQ529" s="757"/>
      <c r="AR529" s="783" t="s">
        <v>5570</v>
      </c>
      <c r="AS529" s="781">
        <f>AT529+AU529</f>
        <v>6</v>
      </c>
      <c r="AT529" s="784">
        <v>2.8</v>
      </c>
      <c r="AU529" s="785">
        <v>3.2</v>
      </c>
      <c r="AV529" s="806" t="s">
        <v>5571</v>
      </c>
      <c r="AW529" s="697" t="s">
        <v>5190</v>
      </c>
      <c r="AX529" s="697" t="s">
        <v>2721</v>
      </c>
      <c r="AY529" s="823">
        <v>39079</v>
      </c>
      <c r="AZ529" s="736" t="s">
        <v>112</v>
      </c>
      <c r="BA529" s="736" t="s">
        <v>112</v>
      </c>
      <c r="BB529" s="837" t="s">
        <v>33</v>
      </c>
      <c r="BC529" s="838" t="s">
        <v>33</v>
      </c>
      <c r="BD529" s="839" t="s">
        <v>33</v>
      </c>
      <c r="BE529" s="837" t="s">
        <v>4954</v>
      </c>
      <c r="BF529" s="838" t="s">
        <v>22</v>
      </c>
      <c r="BG529" s="839" t="s">
        <v>45</v>
      </c>
      <c r="BH529" s="905" t="s">
        <v>4485</v>
      </c>
      <c r="BI529" s="903" t="s">
        <v>10472</v>
      </c>
      <c r="BJ529" s="905" t="s">
        <v>4487</v>
      </c>
      <c r="BK529" s="903" t="s">
        <v>4683</v>
      </c>
      <c r="BL529" s="905" t="s">
        <v>0</v>
      </c>
      <c r="BM529" s="903" t="s">
        <v>0</v>
      </c>
      <c r="BN529" s="905" t="s">
        <v>0</v>
      </c>
      <c r="BO529" s="903" t="s">
        <v>0</v>
      </c>
      <c r="BP529" s="905" t="s">
        <v>0</v>
      </c>
      <c r="BQ529" s="903" t="s">
        <v>0</v>
      </c>
      <c r="BR529" s="909">
        <v>27</v>
      </c>
      <c r="BS529" s="903" t="s">
        <v>4490</v>
      </c>
      <c r="BT529" s="909">
        <v>21</v>
      </c>
      <c r="BU529" s="903" t="s">
        <v>4547</v>
      </c>
      <c r="BV529" s="909">
        <v>25</v>
      </c>
      <c r="BW529" s="903" t="s">
        <v>4489</v>
      </c>
      <c r="BX529" s="909">
        <v>57</v>
      </c>
      <c r="BY529" s="903" t="s">
        <v>4527</v>
      </c>
      <c r="BZ529" s="909">
        <v>28</v>
      </c>
      <c r="CA529" s="903" t="s">
        <v>4500</v>
      </c>
      <c r="CB529" s="340">
        <v>50</v>
      </c>
      <c r="CC529" s="249">
        <f>IF(ISBLANK(AL529),0,1)</f>
        <v>0</v>
      </c>
      <c r="CD529" s="414">
        <f>IF(ISBLANK(AM529),0,1)</f>
        <v>1</v>
      </c>
      <c r="CE529" s="414">
        <f>IF(ISBLANK(AN529),0,1)</f>
        <v>0</v>
      </c>
      <c r="CF529" s="414">
        <f>IF(ISBLANK(AO529),0,1)</f>
        <v>0</v>
      </c>
      <c r="CG529" s="414">
        <f>IF(ISBLANK(AP529),0,1)</f>
        <v>0</v>
      </c>
      <c r="CH529" s="436">
        <f>IF(ISBLANK(AQ529),0,1)</f>
        <v>0</v>
      </c>
      <c r="CI529" s="435">
        <f>IF($W529="Dropped","-",DAYS360(X529,Y529,TRUE)/360)</f>
        <v>1.336111111111111</v>
      </c>
      <c r="CJ529" s="416" t="str">
        <f>IF(OR($W529="Pipeline",$W529="Dropped"),"-",IF(OR($AA529="-",$AA529="n/a"),"-",DAYS360(Y529,AA529,TRUE)/360))</f>
        <v>-</v>
      </c>
      <c r="CK529" s="416">
        <f>IF(OR($W529="Pipeline",$W529="Dropped"),"-",IF($AC529="-","-",IF(OR($AA529="-",$AA529="n/a"),DAYS360(Y529,AC529,TRUE)/360,DAYS360(AA529,AC529,TRUE)/360)))</f>
        <v>4.2361111111111107</v>
      </c>
      <c r="CL529" s="416">
        <f>IF(OR($W529="Pipeline",$W529="Dropped"),"-",IF($AC529="-","-",DAYS360(X529,AC529,TRUE)/360))</f>
        <v>5.572222222222222</v>
      </c>
      <c r="CM529" s="437">
        <f>IF(OR($W529="Pipeline",$W529="Dropped"),"-",IF($AC529="-","-",DAYS360(AB529,AC529,TRUE)/360))</f>
        <v>0</v>
      </c>
      <c r="CN529" s="344">
        <f>IF(W529="Closed",IF(AC529="-","-",YEAR(AC529)),"-")</f>
        <v>2009</v>
      </c>
      <c r="CO529" s="344" t="str">
        <f>IF(W529="Closed",IF(OR(BE529="S",BE529="MS",BE529="HS"),"S",IF(OR(BE529="U",BE529="MU",BE529="HU"),"U",IF(OR(BE529="NA",BE529="NR",BE529="NV",BE529="?",BE529="#"),"NR","-"))),"-")</f>
        <v>NR</v>
      </c>
      <c r="CP529" s="249">
        <v>3</v>
      </c>
      <c r="CQ529" s="414">
        <v>10</v>
      </c>
      <c r="CR529" s="414">
        <v>1</v>
      </c>
      <c r="CS529" s="414">
        <v>2</v>
      </c>
      <c r="CT529" s="414">
        <v>0</v>
      </c>
      <c r="CU529" s="436">
        <v>0</v>
      </c>
      <c r="CV529" s="432" t="str">
        <f>IF(OR(DC529="-",DC529="",DC529="n/a"),"-",HYPERLINK(DC529,"PAD"))</f>
        <v>PAD</v>
      </c>
      <c r="CW529" s="417" t="str">
        <f>IF(OR(DD529="-",DD529="",DD529="n/a"),"-",HYPERLINK(DD529,"ICR"))</f>
        <v>-</v>
      </c>
      <c r="CX529" s="438" t="str">
        <f>IF(OR(DE529="-",DE529="",DE529="n/a"),"-",HYPERLINK(DE529,"IEG"))</f>
        <v>IEG</v>
      </c>
      <c r="CY529" s="687" t="str">
        <f>IF(OR(DF529="-",DF529="",DF529="n/a"),"-",HYPERLINK(DF529,"PPAR"))</f>
        <v>-</v>
      </c>
      <c r="CZ529" s="665" t="str">
        <f>IF(OR(DG529="-",DG529="",DG529="n/a"),"-",HYPERLINK(DG529,"PCR"))</f>
        <v>-</v>
      </c>
      <c r="DA529" s="665" t="str">
        <f>IF(OR(DH529="-",DH529="",DH529="n/a"),"-",HYPERLINK(DH529,"PP"))</f>
        <v>-</v>
      </c>
      <c r="DB529" s="688" t="str">
        <f>IF(OR(DI529="-",DI529="",DI529="n/a"),"-",HYPERLINK(DI529,"TA"))</f>
        <v>-</v>
      </c>
      <c r="DC529" s="897" t="s">
        <v>12050</v>
      </c>
      <c r="DD529" s="897" t="s">
        <v>33</v>
      </c>
      <c r="DE529" s="897" t="s">
        <v>12051</v>
      </c>
      <c r="DF529" s="897" t="s">
        <v>33</v>
      </c>
      <c r="DG529" s="897" t="s">
        <v>33</v>
      </c>
      <c r="DH529" s="897" t="s">
        <v>33</v>
      </c>
      <c r="DI529" s="897" t="s">
        <v>33</v>
      </c>
      <c r="DJ529" s="734"/>
      <c r="DK529" s="358"/>
      <c r="DL529" s="358"/>
      <c r="DM529" s="440"/>
      <c r="DN529" s="440"/>
      <c r="DO529" s="440"/>
      <c r="DP529" s="440"/>
      <c r="DQ529" s="440"/>
      <c r="DR529" s="440"/>
      <c r="DS529" s="440"/>
      <c r="DT529" s="440"/>
      <c r="DU529" s="440"/>
      <c r="DV529" s="440"/>
      <c r="DW529" s="440"/>
      <c r="DX529" s="440"/>
      <c r="DY529" s="440"/>
      <c r="DZ529" s="440"/>
      <c r="EA529" s="440"/>
      <c r="EB529" s="440"/>
      <c r="EC529" s="440"/>
      <c r="ED529" s="440"/>
      <c r="EE529" s="440"/>
      <c r="EF529" s="440"/>
      <c r="EG529" s="440"/>
      <c r="EH529" s="440"/>
      <c r="EI529" s="440"/>
      <c r="EJ529" s="440"/>
      <c r="EK529" s="440"/>
      <c r="EL529" s="440"/>
      <c r="EM529" s="440"/>
    </row>
    <row r="530" spans="1:143" s="33" customFormat="1" ht="14.1" customHeight="1" x14ac:dyDescent="0.25">
      <c r="A530" s="703">
        <f>ROW()-1</f>
        <v>529</v>
      </c>
      <c r="B530" s="710" t="s">
        <v>1323</v>
      </c>
      <c r="C530" s="711" t="str">
        <f>HYPERLINK(E530,"OP")</f>
        <v>OP</v>
      </c>
      <c r="D530" s="711" t="str">
        <f>HYPERLINK(F530,"Prj")</f>
        <v>Prj</v>
      </c>
      <c r="E530" s="704" t="s">
        <v>6482</v>
      </c>
      <c r="F530" s="415" t="s">
        <v>6483</v>
      </c>
      <c r="G530" s="414" t="s">
        <v>33</v>
      </c>
      <c r="H530" s="414" t="s">
        <v>33</v>
      </c>
      <c r="I530" s="694" t="s">
        <v>33</v>
      </c>
      <c r="J530" s="696" t="s">
        <v>1285</v>
      </c>
      <c r="K530" s="199" t="s">
        <v>33</v>
      </c>
      <c r="L530" s="693" t="s">
        <v>245</v>
      </c>
      <c r="M530" s="686" t="s">
        <v>640</v>
      </c>
      <c r="N530" s="693" t="s">
        <v>18</v>
      </c>
      <c r="O530" s="732" t="s">
        <v>71</v>
      </c>
      <c r="P530" s="1080" t="s">
        <v>1761</v>
      </c>
      <c r="Q530" s="1074" t="s">
        <v>33</v>
      </c>
      <c r="R530" s="698" t="s">
        <v>3888</v>
      </c>
      <c r="S530" s="907" t="s">
        <v>3726</v>
      </c>
      <c r="T530" s="908" t="s">
        <v>3773</v>
      </c>
      <c r="U530" s="905" t="s">
        <v>1772</v>
      </c>
      <c r="V530" s="905" t="s">
        <v>1774</v>
      </c>
      <c r="W530" s="1068" t="s">
        <v>1773</v>
      </c>
      <c r="X530" s="1064">
        <v>39483</v>
      </c>
      <c r="Y530" s="1066">
        <v>40066</v>
      </c>
      <c r="Z530" s="1046">
        <v>2010</v>
      </c>
      <c r="AA530" s="1064">
        <v>40158</v>
      </c>
      <c r="AB530" s="1065">
        <v>41729</v>
      </c>
      <c r="AC530" s="1066">
        <v>41912</v>
      </c>
      <c r="AD530" s="638">
        <v>0</v>
      </c>
      <c r="AE530" s="639">
        <v>75</v>
      </c>
      <c r="AF530" s="744">
        <v>0</v>
      </c>
      <c r="AG530" s="690">
        <v>75</v>
      </c>
      <c r="AH530" s="747">
        <v>18</v>
      </c>
      <c r="AI530" s="744">
        <v>0</v>
      </c>
      <c r="AJ530" s="1099">
        <v>75</v>
      </c>
      <c r="AK530" s="1100">
        <v>74.264093369999998</v>
      </c>
      <c r="AL530" s="646">
        <v>33</v>
      </c>
      <c r="AM530" s="647"/>
      <c r="AN530" s="647"/>
      <c r="AO530" s="647"/>
      <c r="AP530" s="647"/>
      <c r="AQ530" s="648"/>
      <c r="AR530" s="779" t="s">
        <v>4311</v>
      </c>
      <c r="AS530" s="781">
        <f>AT530+AU530</f>
        <v>7</v>
      </c>
      <c r="AT530" s="649">
        <v>6.2</v>
      </c>
      <c r="AU530" s="650">
        <v>0.8</v>
      </c>
      <c r="AV530" s="686" t="s">
        <v>4312</v>
      </c>
      <c r="AW530" s="686" t="s">
        <v>1955</v>
      </c>
      <c r="AX530" s="686" t="s">
        <v>2231</v>
      </c>
      <c r="AY530" s="819">
        <v>41895</v>
      </c>
      <c r="AZ530" s="721" t="s">
        <v>22</v>
      </c>
      <c r="BA530" s="721" t="s">
        <v>22</v>
      </c>
      <c r="BB530" s="834" t="s">
        <v>22</v>
      </c>
      <c r="BC530" s="835" t="s">
        <v>22</v>
      </c>
      <c r="BD530" s="836" t="s">
        <v>22</v>
      </c>
      <c r="BE530" s="834" t="s">
        <v>22</v>
      </c>
      <c r="BF530" s="835" t="s">
        <v>22</v>
      </c>
      <c r="BG530" s="836" t="s">
        <v>45</v>
      </c>
      <c r="BH530" s="905" t="s">
        <v>13077</v>
      </c>
      <c r="BI530" s="903" t="s">
        <v>9680</v>
      </c>
      <c r="BJ530" s="905" t="s">
        <v>4580</v>
      </c>
      <c r="BK530" s="903" t="s">
        <v>10478</v>
      </c>
      <c r="BL530" s="905" t="s">
        <v>4592</v>
      </c>
      <c r="BM530" s="903" t="s">
        <v>10488</v>
      </c>
      <c r="BN530" s="905" t="s">
        <v>4605</v>
      </c>
      <c r="BO530" s="903" t="s">
        <v>4744</v>
      </c>
      <c r="BP530" s="905" t="s">
        <v>4525</v>
      </c>
      <c r="BQ530" s="903" t="s">
        <v>10476</v>
      </c>
      <c r="BR530" s="909">
        <v>78</v>
      </c>
      <c r="BS530" s="903" t="s">
        <v>4511</v>
      </c>
      <c r="BT530" s="909">
        <v>57</v>
      </c>
      <c r="BU530" s="903" t="s">
        <v>4527</v>
      </c>
      <c r="BV530" s="909">
        <v>76</v>
      </c>
      <c r="BW530" s="903" t="s">
        <v>4593</v>
      </c>
      <c r="BX530" s="909">
        <v>59</v>
      </c>
      <c r="BY530" s="903" t="s">
        <v>4510</v>
      </c>
      <c r="BZ530" s="909">
        <v>77</v>
      </c>
      <c r="CA530" s="903" t="s">
        <v>4594</v>
      </c>
      <c r="CB530" s="340">
        <v>50</v>
      </c>
      <c r="CC530" s="249">
        <f>IF(ISBLANK(AL530),0,1)</f>
        <v>1</v>
      </c>
      <c r="CD530" s="414">
        <f>IF(ISBLANK(AM530),0,1)</f>
        <v>0</v>
      </c>
      <c r="CE530" s="414">
        <f>IF(ISBLANK(AN530),0,1)</f>
        <v>0</v>
      </c>
      <c r="CF530" s="414">
        <f>IF(ISBLANK(AO530),0,1)</f>
        <v>0</v>
      </c>
      <c r="CG530" s="414">
        <f>IF(ISBLANK(AP530),0,1)</f>
        <v>0</v>
      </c>
      <c r="CH530" s="436">
        <f>IF(ISBLANK(AQ530),0,1)</f>
        <v>0</v>
      </c>
      <c r="CI530" s="435">
        <f>IF($W530="Dropped","-",DAYS360(X530,Y530,TRUE)/360)</f>
        <v>1.5972222222222223</v>
      </c>
      <c r="CJ530" s="416">
        <f>IF(OR($W530="Pipeline",$W530="Dropped"),"-",IF(OR($AA530="-",$AA530="n/a"),"-",DAYS360(Y530,AA530,TRUE)/360))</f>
        <v>0.25277777777777777</v>
      </c>
      <c r="CK530" s="416">
        <f>IF(OR($W530="Pipeline",$W530="Dropped"),"-",IF($AC530="-","-",IF(OR($AA530="-",$AA530="n/a"),DAYS360(Y530,AC530,TRUE)/360,DAYS360(AA530,AC530,TRUE)/360)))</f>
        <v>4.802777777777778</v>
      </c>
      <c r="CL530" s="416">
        <f>IF(OR($W530="Pipeline",$W530="Dropped"),"-",IF($AC530="-","-",DAYS360(X530,AC530,TRUE)/360))</f>
        <v>6.6527777777777777</v>
      </c>
      <c r="CM530" s="437">
        <f>IF(OR($W530="Pipeline",$W530="Dropped"),"-",IF($AC530="-","-",DAYS360(AB530,AC530,TRUE)/360))</f>
        <v>0.5</v>
      </c>
      <c r="CN530" s="344">
        <f>IF(W530="Closed",IF(AC530="-","-",YEAR(AC530)),"-")</f>
        <v>2014</v>
      </c>
      <c r="CO530" s="344" t="str">
        <f>IF(W530="Closed",IF(OR(BE530="S",BE530="MS",BE530="HS"),"S",IF(OR(BE530="U",BE530="MU",BE530="HU"),"U",IF(OR(BE530="NA",BE530="NR",BE530="NV",BE530="?",BE530="#"),"NR","-"))),"-")</f>
        <v>S</v>
      </c>
      <c r="CP530" s="249">
        <v>1</v>
      </c>
      <c r="CQ530" s="414">
        <v>2</v>
      </c>
      <c r="CR530" s="414">
        <v>3</v>
      </c>
      <c r="CS530" s="414">
        <v>0</v>
      </c>
      <c r="CT530" s="414">
        <v>0</v>
      </c>
      <c r="CU530" s="436">
        <v>0</v>
      </c>
      <c r="CV530" s="432" t="str">
        <f>IF(OR(DC530="-",DC530="",DC530="n/a"),"-",HYPERLINK(DC530,"PAD"))</f>
        <v>PAD</v>
      </c>
      <c r="CW530" s="417" t="str">
        <f>IF(OR(DD530="-",DD530="",DD530="n/a"),"-",HYPERLINK(DD530,"ICR"))</f>
        <v>ICR</v>
      </c>
      <c r="CX530" s="438" t="str">
        <f>IF(OR(DE530="-",DE530="",DE530="n/a"),"-",HYPERLINK(DE530,"IEG"))</f>
        <v>IEG</v>
      </c>
      <c r="CY530" s="687" t="str">
        <f>IF(OR(DF530="-",DF530="",DF530="n/a"),"-",HYPERLINK(DF530,"PPAR"))</f>
        <v>-</v>
      </c>
      <c r="CZ530" s="665" t="str">
        <f>IF(OR(DG530="-",DG530="",DG530="n/a"),"-",HYPERLINK(DG530,"PCR"))</f>
        <v>-</v>
      </c>
      <c r="DA530" s="665" t="str">
        <f>IF(OR(DH530="-",DH530="",DH530="n/a"),"-",HYPERLINK(DH530,"PP"))</f>
        <v>PP</v>
      </c>
      <c r="DB530" s="688" t="str">
        <f>IF(OR(DI530="-",DI530="",DI530="n/a"),"-",HYPERLINK(DI530,"TA"))</f>
        <v>-</v>
      </c>
      <c r="DC530" s="897" t="s">
        <v>12052</v>
      </c>
      <c r="DD530" s="897" t="s">
        <v>12053</v>
      </c>
      <c r="DE530" s="897" t="s">
        <v>12054</v>
      </c>
      <c r="DF530" s="897" t="s">
        <v>33</v>
      </c>
      <c r="DG530" s="897" t="s">
        <v>33</v>
      </c>
      <c r="DH530" s="897" t="s">
        <v>13972</v>
      </c>
      <c r="DI530" s="897" t="s">
        <v>33</v>
      </c>
      <c r="DJ530" s="734"/>
      <c r="DK530" s="358"/>
      <c r="DL530" s="358"/>
      <c r="DM530" s="440"/>
      <c r="DN530" s="440"/>
      <c r="DO530" s="440"/>
      <c r="DP530" s="440"/>
      <c r="DQ530" s="440"/>
      <c r="DR530" s="440"/>
      <c r="DS530" s="440"/>
      <c r="DT530" s="440"/>
      <c r="DU530" s="440"/>
      <c r="DV530" s="440"/>
      <c r="DW530" s="440"/>
      <c r="DX530" s="440"/>
      <c r="DY530" s="440"/>
      <c r="DZ530" s="440"/>
      <c r="EA530" s="440"/>
      <c r="EB530" s="440"/>
      <c r="EC530" s="440"/>
      <c r="ED530" s="440"/>
      <c r="EE530" s="440"/>
      <c r="EF530" s="440"/>
      <c r="EG530" s="440"/>
      <c r="EH530" s="440"/>
      <c r="EI530" s="440"/>
      <c r="EJ530" s="440"/>
      <c r="EK530" s="440"/>
      <c r="EL530" s="440"/>
      <c r="EM530" s="440"/>
    </row>
    <row r="531" spans="1:143" s="33" customFormat="1" ht="14.1" customHeight="1" x14ac:dyDescent="0.25">
      <c r="A531" s="702">
        <f>ROW()-1</f>
        <v>530</v>
      </c>
      <c r="B531" s="712" t="s">
        <v>1300</v>
      </c>
      <c r="C531" s="711" t="str">
        <f>HYPERLINK(E531,"OP")</f>
        <v>OP</v>
      </c>
      <c r="D531" s="711" t="str">
        <f>HYPERLINK(F531,"Prj")</f>
        <v>Prj</v>
      </c>
      <c r="E531" s="704" t="s">
        <v>6484</v>
      </c>
      <c r="F531" s="415" t="s">
        <v>6485</v>
      </c>
      <c r="G531" s="414" t="s">
        <v>4407</v>
      </c>
      <c r="H531" s="414" t="s">
        <v>33</v>
      </c>
      <c r="I531" s="694" t="s">
        <v>33</v>
      </c>
      <c r="J531" s="696" t="s">
        <v>1258</v>
      </c>
      <c r="K531" s="199" t="s">
        <v>33</v>
      </c>
      <c r="L531" s="693" t="s">
        <v>16</v>
      </c>
      <c r="M531" s="686" t="s">
        <v>115</v>
      </c>
      <c r="N531" s="693" t="s">
        <v>18</v>
      </c>
      <c r="O531" s="693" t="s">
        <v>30</v>
      </c>
      <c r="P531" s="1080" t="s">
        <v>1766</v>
      </c>
      <c r="Q531" s="1074" t="s">
        <v>33</v>
      </c>
      <c r="R531" s="698" t="s">
        <v>33</v>
      </c>
      <c r="S531" s="907" t="s">
        <v>3774</v>
      </c>
      <c r="T531" s="908" t="s">
        <v>3775</v>
      </c>
      <c r="U531" s="905" t="s">
        <v>579</v>
      </c>
      <c r="V531" s="905" t="s">
        <v>10412</v>
      </c>
      <c r="W531" s="1068" t="s">
        <v>1773</v>
      </c>
      <c r="X531" s="1064">
        <v>38657</v>
      </c>
      <c r="Y531" s="1066">
        <v>39126</v>
      </c>
      <c r="Z531" s="1046">
        <v>2007</v>
      </c>
      <c r="AA531" s="1064">
        <v>39289</v>
      </c>
      <c r="AB531" s="1065">
        <v>40968</v>
      </c>
      <c r="AC531" s="1066">
        <v>42369</v>
      </c>
      <c r="AD531" s="638">
        <v>0</v>
      </c>
      <c r="AE531" s="639">
        <v>200</v>
      </c>
      <c r="AF531" s="744">
        <v>0</v>
      </c>
      <c r="AG531" s="690">
        <v>200</v>
      </c>
      <c r="AH531" s="747">
        <v>251</v>
      </c>
      <c r="AI531" s="744">
        <v>0</v>
      </c>
      <c r="AJ531" s="1099">
        <v>244.81003204999999</v>
      </c>
      <c r="AK531" s="1100">
        <v>251.69168540000001</v>
      </c>
      <c r="AL531" s="646" t="s">
        <v>2712</v>
      </c>
      <c r="AM531" s="647"/>
      <c r="AN531" s="647">
        <v>11</v>
      </c>
      <c r="AO531" s="647"/>
      <c r="AP531" s="647"/>
      <c r="AQ531" s="648">
        <v>19</v>
      </c>
      <c r="AR531" s="779" t="s">
        <v>4397</v>
      </c>
      <c r="AS531" s="781">
        <f>AT531+AU531</f>
        <v>95</v>
      </c>
      <c r="AT531" s="781">
        <v>44.5</v>
      </c>
      <c r="AU531" s="650">
        <v>50.5</v>
      </c>
      <c r="AV531" s="686" t="s">
        <v>4398</v>
      </c>
      <c r="AW531" s="686" t="s">
        <v>3776</v>
      </c>
      <c r="AX531" s="686" t="s">
        <v>3777</v>
      </c>
      <c r="AY531" s="819">
        <v>42366</v>
      </c>
      <c r="AZ531" s="721" t="s">
        <v>22</v>
      </c>
      <c r="BA531" s="721" t="s">
        <v>22</v>
      </c>
      <c r="BB531" s="834" t="s">
        <v>22</v>
      </c>
      <c r="BC531" s="835" t="s">
        <v>22</v>
      </c>
      <c r="BD531" s="836" t="s">
        <v>22</v>
      </c>
      <c r="BE531" s="834" t="s">
        <v>22</v>
      </c>
      <c r="BF531" s="835" t="s">
        <v>22</v>
      </c>
      <c r="BG531" s="836" t="s">
        <v>22</v>
      </c>
      <c r="BH531" s="905" t="s">
        <v>4605</v>
      </c>
      <c r="BI531" s="903" t="s">
        <v>4744</v>
      </c>
      <c r="BJ531" s="905" t="s">
        <v>4525</v>
      </c>
      <c r="BK531" s="903" t="s">
        <v>10476</v>
      </c>
      <c r="BL531" s="905" t="s">
        <v>4568</v>
      </c>
      <c r="BM531" s="903" t="s">
        <v>10484</v>
      </c>
      <c r="BN531" s="905" t="s">
        <v>4617</v>
      </c>
      <c r="BO531" s="903" t="s">
        <v>4618</v>
      </c>
      <c r="BP531" s="905" t="s">
        <v>4485</v>
      </c>
      <c r="BQ531" s="903" t="s">
        <v>10472</v>
      </c>
      <c r="BR531" s="909">
        <v>71</v>
      </c>
      <c r="BS531" s="903" t="s">
        <v>4521</v>
      </c>
      <c r="BT531" s="909">
        <v>78</v>
      </c>
      <c r="BU531" s="903" t="s">
        <v>4511</v>
      </c>
      <c r="BV531" s="909">
        <v>85</v>
      </c>
      <c r="BW531" s="903" t="s">
        <v>4601</v>
      </c>
      <c r="BX531" s="909">
        <v>84</v>
      </c>
      <c r="BY531" s="903" t="s">
        <v>4619</v>
      </c>
      <c r="BZ531" s="909">
        <v>70</v>
      </c>
      <c r="CA531" s="903" t="s">
        <v>4609</v>
      </c>
      <c r="CB531" s="340">
        <v>100</v>
      </c>
      <c r="CC531" s="249">
        <f>IF(ISBLANK(AL531),0,1)</f>
        <v>1</v>
      </c>
      <c r="CD531" s="414">
        <f>IF(ISBLANK(AM531),0,1)</f>
        <v>0</v>
      </c>
      <c r="CE531" s="414">
        <f>IF(ISBLANK(AN531),0,1)</f>
        <v>1</v>
      </c>
      <c r="CF531" s="414">
        <f>IF(ISBLANK(AO531),0,1)</f>
        <v>0</v>
      </c>
      <c r="CG531" s="414">
        <f>IF(ISBLANK(AP531),0,1)</f>
        <v>0</v>
      </c>
      <c r="CH531" s="436">
        <f>IF(ISBLANK(AQ531),0,1)</f>
        <v>1</v>
      </c>
      <c r="CI531" s="435">
        <f>IF($W531="Dropped","-",DAYS360(X531,Y531,TRUE)/360)</f>
        <v>1.2833333333333334</v>
      </c>
      <c r="CJ531" s="416">
        <f>IF(OR($W531="Pipeline",$W531="Dropped"),"-",IF(OR($AA531="-",$AA531="n/a"),"-",DAYS360(Y531,AA531,TRUE)/360))</f>
        <v>0.45277777777777778</v>
      </c>
      <c r="CK531" s="416">
        <f>IF(OR($W531="Pipeline",$W531="Dropped"),"-",IF($AC531="-","-",IF(OR($AA531="-",$AA531="n/a"),DAYS360(Y531,AC531,TRUE)/360,DAYS360(AA531,AC531,TRUE)/360)))</f>
        <v>8.4277777777777771</v>
      </c>
      <c r="CL531" s="416">
        <f>IF(OR($W531="Pipeline",$W531="Dropped"),"-",IF($AC531="-","-",DAYS360(X531,AC531,TRUE)/360))</f>
        <v>10.16388888888889</v>
      </c>
      <c r="CM531" s="437">
        <f>IF(OR($W531="Pipeline",$W531="Dropped"),"-",IF($AC531="-","-",DAYS360(AB531,AC531,TRUE)/360))</f>
        <v>3.8361111111111112</v>
      </c>
      <c r="CN531" s="344">
        <f>IF(W531="Closed",IF(AC531="-","-",YEAR(AC531)),"-")</f>
        <v>2015</v>
      </c>
      <c r="CO531" s="344" t="str">
        <f>IF(W531="Closed",IF(OR(BE531="S",BE531="MS",BE531="HS"),"S",IF(OR(BE531="U",BE531="MU",BE531="HU"),"U",IF(OR(BE531="NA",BE531="NR",BE531="NV",BE531="?",BE531="#"),"NR","-"))),"-")</f>
        <v>S</v>
      </c>
      <c r="CP531" s="249">
        <v>0</v>
      </c>
      <c r="CQ531" s="414">
        <v>3</v>
      </c>
      <c r="CR531" s="414">
        <v>6</v>
      </c>
      <c r="CS531" s="414">
        <v>0</v>
      </c>
      <c r="CT531" s="414">
        <v>0</v>
      </c>
      <c r="CU531" s="436">
        <v>0</v>
      </c>
      <c r="CV531" s="432" t="str">
        <f>IF(OR(DC531="-",DC531="",DC531="n/a"),"-",HYPERLINK(DC531,"PAD"))</f>
        <v>PAD</v>
      </c>
      <c r="CW531" s="417" t="str">
        <f>IF(OR(DD531="-",DD531="",DD531="n/a"),"-",HYPERLINK(DD531,"ICR"))</f>
        <v>ICR</v>
      </c>
      <c r="CX531" s="438" t="str">
        <f>IF(OR(DE531="-",DE531="",DE531="n/a"),"-",HYPERLINK(DE531,"IEG"))</f>
        <v>IEG</v>
      </c>
      <c r="CY531" s="687" t="str">
        <f>IF(OR(DF531="-",DF531="",DF531="n/a"),"-",HYPERLINK(DF531,"PPAR"))</f>
        <v>-</v>
      </c>
      <c r="CZ531" s="665" t="str">
        <f>IF(OR(DG531="-",DG531="",DG531="n/a"),"-",HYPERLINK(DG531,"PCR"))</f>
        <v>-</v>
      </c>
      <c r="DA531" s="665" t="str">
        <f>IF(OR(DH531="-",DH531="",DH531="n/a"),"-",HYPERLINK(DH531,"PP"))</f>
        <v>PP</v>
      </c>
      <c r="DB531" s="688" t="str">
        <f>IF(OR(DI531="-",DI531="",DI531="n/a"),"-",HYPERLINK(DI531,"TA"))</f>
        <v>-</v>
      </c>
      <c r="DC531" s="897" t="s">
        <v>12055</v>
      </c>
      <c r="DD531" s="897" t="s">
        <v>12056</v>
      </c>
      <c r="DE531" s="897" t="s">
        <v>13973</v>
      </c>
      <c r="DF531" s="897" t="s">
        <v>33</v>
      </c>
      <c r="DG531" s="897" t="s">
        <v>33</v>
      </c>
      <c r="DH531" s="897" t="s">
        <v>13974</v>
      </c>
      <c r="DI531" s="897" t="s">
        <v>33</v>
      </c>
      <c r="DJ531" s="734"/>
      <c r="DK531" s="358"/>
      <c r="DL531" s="358"/>
      <c r="DM531" s="440"/>
      <c r="DN531" s="440"/>
      <c r="DO531" s="440"/>
      <c r="DP531" s="440"/>
      <c r="DQ531" s="440"/>
      <c r="DR531" s="440"/>
      <c r="DS531" s="440"/>
      <c r="DT531" s="440"/>
      <c r="DU531" s="440"/>
      <c r="DV531" s="440"/>
      <c r="DW531" s="440"/>
      <c r="DX531" s="440"/>
      <c r="DY531" s="440"/>
      <c r="DZ531" s="440"/>
      <c r="EA531" s="440"/>
      <c r="EB531" s="440"/>
      <c r="EC531" s="440"/>
      <c r="ED531" s="440"/>
      <c r="EE531" s="440"/>
      <c r="EF531" s="440"/>
      <c r="EG531" s="440"/>
      <c r="EH531" s="440"/>
      <c r="EI531" s="440"/>
      <c r="EJ531" s="440"/>
      <c r="EK531" s="440"/>
      <c r="EL531" s="440"/>
      <c r="EM531" s="440"/>
    </row>
    <row r="532" spans="1:143" s="33" customFormat="1" ht="14.1" customHeight="1" x14ac:dyDescent="0.25">
      <c r="A532" s="702">
        <f>ROW()-1</f>
        <v>531</v>
      </c>
      <c r="B532" s="717" t="s">
        <v>956</v>
      </c>
      <c r="C532" s="711" t="str">
        <f>HYPERLINK(E532,"OP")</f>
        <v>OP</v>
      </c>
      <c r="D532" s="711" t="str">
        <f>HYPERLINK(F532,"Prj")</f>
        <v>Prj</v>
      </c>
      <c r="E532" s="704" t="s">
        <v>6486</v>
      </c>
      <c r="F532" s="415" t="s">
        <v>6487</v>
      </c>
      <c r="G532" s="414" t="s">
        <v>33</v>
      </c>
      <c r="H532" s="414" t="s">
        <v>33</v>
      </c>
      <c r="I532" s="694" t="s">
        <v>33</v>
      </c>
      <c r="J532" s="686" t="s">
        <v>957</v>
      </c>
      <c r="K532" s="199" t="s">
        <v>33</v>
      </c>
      <c r="L532" s="693" t="s">
        <v>16</v>
      </c>
      <c r="M532" s="696" t="s">
        <v>276</v>
      </c>
      <c r="N532" s="732" t="s">
        <v>18</v>
      </c>
      <c r="O532" s="732" t="s">
        <v>30</v>
      </c>
      <c r="P532" s="1080" t="s">
        <v>1763</v>
      </c>
      <c r="Q532" s="1074" t="s">
        <v>33</v>
      </c>
      <c r="R532" s="698" t="s">
        <v>3888</v>
      </c>
      <c r="S532" s="907" t="s">
        <v>3637</v>
      </c>
      <c r="T532" s="908" t="s">
        <v>3658</v>
      </c>
      <c r="U532" s="905" t="s">
        <v>581</v>
      </c>
      <c r="V532" s="905" t="s">
        <v>10382</v>
      </c>
      <c r="W532" s="1068" t="s">
        <v>1773</v>
      </c>
      <c r="X532" s="1064">
        <v>37951</v>
      </c>
      <c r="Y532" s="1066">
        <v>38202</v>
      </c>
      <c r="Z532" s="1046">
        <v>2005</v>
      </c>
      <c r="AA532" s="1064">
        <v>38364</v>
      </c>
      <c r="AB532" s="1065">
        <v>40359</v>
      </c>
      <c r="AC532" s="1066">
        <v>41577</v>
      </c>
      <c r="AD532" s="638">
        <v>0</v>
      </c>
      <c r="AE532" s="639">
        <v>15</v>
      </c>
      <c r="AF532" s="744">
        <v>0</v>
      </c>
      <c r="AG532" s="690">
        <v>15</v>
      </c>
      <c r="AH532" s="747">
        <v>0.51</v>
      </c>
      <c r="AI532" s="744">
        <v>0</v>
      </c>
      <c r="AJ532" s="1099">
        <v>5.4668697000000002</v>
      </c>
      <c r="AK532" s="1100">
        <v>6.1692790400000002</v>
      </c>
      <c r="AL532" s="646"/>
      <c r="AM532" s="647">
        <v>10</v>
      </c>
      <c r="AN532" s="647">
        <v>2</v>
      </c>
      <c r="AO532" s="647"/>
      <c r="AP532" s="647"/>
      <c r="AQ532" s="648"/>
      <c r="AR532" s="779" t="s">
        <v>4035</v>
      </c>
      <c r="AS532" s="781">
        <f>AT532+AU532</f>
        <v>0.9</v>
      </c>
      <c r="AT532" s="649">
        <v>0.9</v>
      </c>
      <c r="AU532" s="650">
        <v>0</v>
      </c>
      <c r="AV532" s="686" t="s">
        <v>4036</v>
      </c>
      <c r="AW532" s="686" t="s">
        <v>1904</v>
      </c>
      <c r="AX532" s="686" t="s">
        <v>1902</v>
      </c>
      <c r="AY532" s="819">
        <v>41577</v>
      </c>
      <c r="AZ532" s="721" t="s">
        <v>45</v>
      </c>
      <c r="BA532" s="721" t="s">
        <v>45</v>
      </c>
      <c r="BB532" s="834" t="s">
        <v>45</v>
      </c>
      <c r="BC532" s="835" t="s">
        <v>45</v>
      </c>
      <c r="BD532" s="836" t="s">
        <v>45</v>
      </c>
      <c r="BE532" s="834" t="s">
        <v>112</v>
      </c>
      <c r="BF532" s="835" t="s">
        <v>112</v>
      </c>
      <c r="BG532" s="836" t="s">
        <v>45</v>
      </c>
      <c r="BH532" s="905" t="s">
        <v>4493</v>
      </c>
      <c r="BI532" s="903" t="s">
        <v>4705</v>
      </c>
      <c r="BJ532" s="905" t="s">
        <v>0</v>
      </c>
      <c r="BK532" s="903" t="s">
        <v>0</v>
      </c>
      <c r="BL532" s="905" t="s">
        <v>0</v>
      </c>
      <c r="BM532" s="903" t="s">
        <v>0</v>
      </c>
      <c r="BN532" s="905" t="s">
        <v>0</v>
      </c>
      <c r="BO532" s="903" t="s">
        <v>0</v>
      </c>
      <c r="BP532" s="905" t="s">
        <v>0</v>
      </c>
      <c r="BQ532" s="903" t="s">
        <v>0</v>
      </c>
      <c r="BR532" s="909">
        <v>66</v>
      </c>
      <c r="BS532" s="903" t="s">
        <v>4532</v>
      </c>
      <c r="BT532" s="905" t="s">
        <v>0</v>
      </c>
      <c r="BU532" s="903" t="s">
        <v>4492</v>
      </c>
      <c r="BV532" s="905" t="s">
        <v>0</v>
      </c>
      <c r="BW532" s="903" t="s">
        <v>4492</v>
      </c>
      <c r="BX532" s="905" t="s">
        <v>0</v>
      </c>
      <c r="BY532" s="903" t="s">
        <v>4492</v>
      </c>
      <c r="BZ532" s="905" t="s">
        <v>0</v>
      </c>
      <c r="CA532" s="903" t="s">
        <v>4492</v>
      </c>
      <c r="CB532" s="340">
        <v>50</v>
      </c>
      <c r="CC532" s="249">
        <f>IF(ISBLANK(AL532),0,1)</f>
        <v>0</v>
      </c>
      <c r="CD532" s="414">
        <f>IF(ISBLANK(AM532),0,1)</f>
        <v>1</v>
      </c>
      <c r="CE532" s="414">
        <f>IF(ISBLANK(AN532),0,1)</f>
        <v>1</v>
      </c>
      <c r="CF532" s="414">
        <f>IF(ISBLANK(AO532),0,1)</f>
        <v>0</v>
      </c>
      <c r="CG532" s="414">
        <f>IF(ISBLANK(AP532),0,1)</f>
        <v>0</v>
      </c>
      <c r="CH532" s="436">
        <f>IF(ISBLANK(AQ532),0,1)</f>
        <v>0</v>
      </c>
      <c r="CI532" s="435">
        <f>IF($W532="Dropped","-",DAYS360(X532,Y532,TRUE)/360)</f>
        <v>0.68611111111111112</v>
      </c>
      <c r="CJ532" s="416">
        <f>IF(OR($W532="Pipeline",$W532="Dropped"),"-",IF(OR($AA532="-",$AA532="n/a"),"-",DAYS360(Y532,AA532,TRUE)/360))</f>
        <v>0.44166666666666665</v>
      </c>
      <c r="CK532" s="416">
        <f>IF(OR($W532="Pipeline",$W532="Dropped"),"-",IF($AC532="-","-",IF(OR($AA532="-",$AA532="n/a"),DAYS360(Y532,AC532,TRUE)/360,DAYS360(AA532,AC532,TRUE)/360)))</f>
        <v>8.8000000000000007</v>
      </c>
      <c r="CL532" s="416">
        <f>IF(OR($W532="Pipeline",$W532="Dropped"),"-",IF($AC532="-","-",DAYS360(X532,AC532,TRUE)/360))</f>
        <v>9.9277777777777771</v>
      </c>
      <c r="CM532" s="437">
        <f>IF(OR($W532="Pipeline",$W532="Dropped"),"-",IF($AC532="-","-",DAYS360(AB532,AC532,TRUE)/360))</f>
        <v>3.3333333333333335</v>
      </c>
      <c r="CN532" s="344">
        <f>IF(W532="Closed",IF(AC532="-","-",YEAR(AC532)),"-")</f>
        <v>2013</v>
      </c>
      <c r="CO532" s="344" t="str">
        <f>IF(W532="Closed",IF(OR(BE532="S",BE532="MS",BE532="HS"),"S",IF(OR(BE532="U",BE532="MU",BE532="HU"),"U",IF(OR(BE532="NA",BE532="NR",BE532="NV",BE532="?",BE532="#"),"NR","-"))),"-")</f>
        <v>U</v>
      </c>
      <c r="CP532" s="249">
        <v>9</v>
      </c>
      <c r="CQ532" s="414">
        <v>2</v>
      </c>
      <c r="CR532" s="414">
        <v>3</v>
      </c>
      <c r="CS532" s="414">
        <v>0</v>
      </c>
      <c r="CT532" s="414">
        <v>0</v>
      </c>
      <c r="CU532" s="436">
        <v>0</v>
      </c>
      <c r="CV532" s="432" t="str">
        <f>IF(OR(DC532="-",DC532="",DC532="n/a"),"-",HYPERLINK(DC532,"PAD"))</f>
        <v>PAD</v>
      </c>
      <c r="CW532" s="417" t="str">
        <f>IF(OR(DD532="-",DD532="",DD532="n/a"),"-",HYPERLINK(DD532,"ICR"))</f>
        <v>ICR</v>
      </c>
      <c r="CX532" s="438" t="str">
        <f>IF(OR(DE532="-",DE532="",DE532="n/a"),"-",HYPERLINK(DE532,"IEG"))</f>
        <v>IEG</v>
      </c>
      <c r="CY532" s="687" t="str">
        <f>IF(OR(DF532="-",DF532="",DF532="n/a"),"-",HYPERLINK(DF532,"PPAR"))</f>
        <v>-</v>
      </c>
      <c r="CZ532" s="665" t="str">
        <f>IF(OR(DG532="-",DG532="",DG532="n/a"),"-",HYPERLINK(DG532,"PCR"))</f>
        <v>-</v>
      </c>
      <c r="DA532" s="665" t="str">
        <f>IF(OR(DH532="-",DH532="",DH532="n/a"),"-",HYPERLINK(DH532,"PP"))</f>
        <v>PP</v>
      </c>
      <c r="DB532" s="688" t="str">
        <f>IF(OR(DI532="-",DI532="",DI532="n/a"),"-",HYPERLINK(DI532,"TA"))</f>
        <v>-</v>
      </c>
      <c r="DC532" s="897" t="s">
        <v>12057</v>
      </c>
      <c r="DD532" s="897" t="s">
        <v>12058</v>
      </c>
      <c r="DE532" s="897" t="s">
        <v>12059</v>
      </c>
      <c r="DF532" s="897" t="s">
        <v>33</v>
      </c>
      <c r="DG532" s="897" t="s">
        <v>33</v>
      </c>
      <c r="DH532" s="897" t="s">
        <v>12060</v>
      </c>
      <c r="DI532" s="897" t="s">
        <v>33</v>
      </c>
      <c r="DJ532" s="734"/>
      <c r="DK532" s="358"/>
      <c r="DL532" s="358"/>
      <c r="DM532" s="440"/>
      <c r="DN532" s="440"/>
      <c r="DO532" s="440"/>
      <c r="DP532" s="440"/>
      <c r="DQ532" s="440"/>
      <c r="DR532" s="440"/>
      <c r="DS532" s="440"/>
      <c r="DT532" s="440"/>
      <c r="DU532" s="440"/>
      <c r="DV532" s="440"/>
      <c r="DW532" s="440"/>
      <c r="DX532" s="440"/>
      <c r="DY532" s="440"/>
      <c r="DZ532" s="440"/>
      <c r="EA532" s="440"/>
      <c r="EB532" s="440"/>
      <c r="EC532" s="440"/>
      <c r="ED532" s="440"/>
      <c r="EE532" s="440"/>
      <c r="EF532" s="440"/>
      <c r="EG532" s="440"/>
      <c r="EH532" s="440"/>
      <c r="EI532" s="440"/>
      <c r="EJ532" s="440"/>
      <c r="EK532" s="440"/>
      <c r="EL532" s="440"/>
      <c r="EM532" s="440"/>
    </row>
    <row r="533" spans="1:143" s="33" customFormat="1" ht="14.1" customHeight="1" x14ac:dyDescent="0.25">
      <c r="A533" s="703">
        <f>ROW()-1</f>
        <v>532</v>
      </c>
      <c r="B533" s="712" t="s">
        <v>1160</v>
      </c>
      <c r="C533" s="711" t="str">
        <f>HYPERLINK(E533,"OP")</f>
        <v>OP</v>
      </c>
      <c r="D533" s="711" t="str">
        <f>HYPERLINK(F533,"Prj")</f>
        <v>Prj</v>
      </c>
      <c r="E533" s="704" t="s">
        <v>6488</v>
      </c>
      <c r="F533" s="415" t="s">
        <v>6489</v>
      </c>
      <c r="G533" s="414" t="s">
        <v>4417</v>
      </c>
      <c r="H533" s="414" t="s">
        <v>33</v>
      </c>
      <c r="I533" s="694" t="s">
        <v>33</v>
      </c>
      <c r="J533" s="686" t="s">
        <v>1161</v>
      </c>
      <c r="K533" s="199" t="s">
        <v>33</v>
      </c>
      <c r="L533" s="693" t="s">
        <v>16</v>
      </c>
      <c r="M533" s="696" t="s">
        <v>94</v>
      </c>
      <c r="N533" s="732" t="s">
        <v>18</v>
      </c>
      <c r="O533" s="732" t="s">
        <v>30</v>
      </c>
      <c r="P533" s="1080" t="s">
        <v>1763</v>
      </c>
      <c r="Q533" s="1074" t="s">
        <v>33</v>
      </c>
      <c r="R533" s="698" t="s">
        <v>3888</v>
      </c>
      <c r="S533" s="907" t="s">
        <v>3602</v>
      </c>
      <c r="T533" s="908" t="s">
        <v>3778</v>
      </c>
      <c r="U533" s="905" t="s">
        <v>590</v>
      </c>
      <c r="V533" s="905" t="s">
        <v>10383</v>
      </c>
      <c r="W533" s="1068" t="s">
        <v>1773</v>
      </c>
      <c r="X533" s="1064">
        <v>38272</v>
      </c>
      <c r="Y533" s="1066">
        <v>38797</v>
      </c>
      <c r="Z533" s="1046">
        <v>2006</v>
      </c>
      <c r="AA533" s="1064">
        <v>38897</v>
      </c>
      <c r="AB533" s="1065">
        <v>40847</v>
      </c>
      <c r="AC533" s="1066">
        <v>42277</v>
      </c>
      <c r="AD533" s="638">
        <v>0</v>
      </c>
      <c r="AE533" s="639">
        <v>30</v>
      </c>
      <c r="AF533" s="744">
        <v>0</v>
      </c>
      <c r="AG533" s="690">
        <v>30</v>
      </c>
      <c r="AH533" s="747">
        <v>0</v>
      </c>
      <c r="AI533" s="744">
        <v>0</v>
      </c>
      <c r="AJ533" s="1099">
        <v>66.980624070000005</v>
      </c>
      <c r="AK533" s="1100">
        <v>67.106711340000004</v>
      </c>
      <c r="AL533" s="646"/>
      <c r="AM533" s="647"/>
      <c r="AN533" s="647">
        <v>2</v>
      </c>
      <c r="AO533" s="647"/>
      <c r="AP533" s="647"/>
      <c r="AQ533" s="648"/>
      <c r="AR533" s="779" t="s">
        <v>3217</v>
      </c>
      <c r="AS533" s="649">
        <f>AT533+AU533</f>
        <v>2</v>
      </c>
      <c r="AT533" s="649">
        <v>1.1000000000000001</v>
      </c>
      <c r="AU533" s="650">
        <v>0.9</v>
      </c>
      <c r="AV533" s="686" t="s">
        <v>3218</v>
      </c>
      <c r="AW533" s="686" t="s">
        <v>1973</v>
      </c>
      <c r="AX533" s="686" t="s">
        <v>2247</v>
      </c>
      <c r="AY533" s="819">
        <v>42276</v>
      </c>
      <c r="AZ533" s="721" t="s">
        <v>22</v>
      </c>
      <c r="BA533" s="721" t="s">
        <v>22</v>
      </c>
      <c r="BB533" s="834" t="s">
        <v>22</v>
      </c>
      <c r="BC533" s="835" t="s">
        <v>22</v>
      </c>
      <c r="BD533" s="836" t="s">
        <v>22</v>
      </c>
      <c r="BE533" s="834" t="s">
        <v>22</v>
      </c>
      <c r="BF533" s="835" t="s">
        <v>22</v>
      </c>
      <c r="BG533" s="836" t="s">
        <v>22</v>
      </c>
      <c r="BH533" s="905" t="s">
        <v>1371</v>
      </c>
      <c r="BI533" s="903" t="s">
        <v>13870</v>
      </c>
      <c r="BJ533" s="905" t="s">
        <v>4485</v>
      </c>
      <c r="BK533" s="903" t="s">
        <v>10472</v>
      </c>
      <c r="BL533" s="905" t="s">
        <v>0</v>
      </c>
      <c r="BM533" s="903" t="s">
        <v>0</v>
      </c>
      <c r="BN533" s="905" t="s">
        <v>0</v>
      </c>
      <c r="BO533" s="903" t="s">
        <v>0</v>
      </c>
      <c r="BP533" s="905" t="s">
        <v>0</v>
      </c>
      <c r="BQ533" s="903" t="s">
        <v>0</v>
      </c>
      <c r="BR533" s="909">
        <v>66</v>
      </c>
      <c r="BS533" s="903" t="s">
        <v>4532</v>
      </c>
      <c r="BT533" s="909">
        <v>51</v>
      </c>
      <c r="BU533" s="903" t="s">
        <v>4520</v>
      </c>
      <c r="BV533" s="909">
        <v>26</v>
      </c>
      <c r="BW533" s="903" t="s">
        <v>4517</v>
      </c>
      <c r="BX533" s="909">
        <v>59</v>
      </c>
      <c r="BY533" s="903" t="s">
        <v>4510</v>
      </c>
      <c r="BZ533" s="909">
        <v>88</v>
      </c>
      <c r="CA533" s="903" t="s">
        <v>4513</v>
      </c>
      <c r="CB533" s="340">
        <v>10</v>
      </c>
      <c r="CC533" s="249">
        <f>IF(ISBLANK(AL533),0,1)</f>
        <v>0</v>
      </c>
      <c r="CD533" s="414">
        <f>IF(ISBLANK(AM533),0,1)</f>
        <v>0</v>
      </c>
      <c r="CE533" s="414">
        <f>IF(ISBLANK(AN533),0,1)</f>
        <v>1</v>
      </c>
      <c r="CF533" s="414">
        <f>IF(ISBLANK(AO533),0,1)</f>
        <v>0</v>
      </c>
      <c r="CG533" s="414">
        <f>IF(ISBLANK(AP533),0,1)</f>
        <v>0</v>
      </c>
      <c r="CH533" s="436">
        <f>IF(ISBLANK(AQ533),0,1)</f>
        <v>0</v>
      </c>
      <c r="CI533" s="435">
        <f>IF($W533="Dropped","-",DAYS360(X533,Y533,TRUE)/360)</f>
        <v>1.4416666666666667</v>
      </c>
      <c r="CJ533" s="416">
        <f>IF(OR($W533="Pipeline",$W533="Dropped"),"-",IF(OR($AA533="-",$AA533="n/a"),"-",DAYS360(Y533,AA533,TRUE)/360))</f>
        <v>0.2722222222222222</v>
      </c>
      <c r="CK533" s="416">
        <f>IF(OR($W533="Pipeline",$W533="Dropped"),"-",IF($AC533="-","-",IF(OR($AA533="-",$AA533="n/a"),DAYS360(Y533,AC533,TRUE)/360,DAYS360(AA533,AC533,TRUE)/360)))</f>
        <v>9.2527777777777782</v>
      </c>
      <c r="CL533" s="416">
        <f>IF(OR($W533="Pipeline",$W533="Dropped"),"-",IF($AC533="-","-",DAYS360(X533,AC533,TRUE)/360))</f>
        <v>10.966666666666667</v>
      </c>
      <c r="CM533" s="437">
        <f>IF(OR($W533="Pipeline",$W533="Dropped"),"-",IF($AC533="-","-",DAYS360(AB533,AC533,TRUE)/360))</f>
        <v>3.9166666666666665</v>
      </c>
      <c r="CN533" s="344">
        <f>IF(W533="Closed",IF(AC533="-","-",YEAR(AC533)),"-")</f>
        <v>2015</v>
      </c>
      <c r="CO533" s="344" t="str">
        <f>IF(W533="Closed",IF(OR(BE533="S",BE533="MS",BE533="HS"),"S",IF(OR(BE533="U",BE533="MU",BE533="HU"),"U",IF(OR(BE533="NA",BE533="NR",BE533="NV",BE533="?",BE533="#"),"NR","-"))),"-")</f>
        <v>S</v>
      </c>
      <c r="CP533" s="249">
        <v>1</v>
      </c>
      <c r="CQ533" s="414">
        <v>2</v>
      </c>
      <c r="CR533" s="414">
        <v>1</v>
      </c>
      <c r="CS533" s="414">
        <v>0</v>
      </c>
      <c r="CT533" s="414">
        <v>0</v>
      </c>
      <c r="CU533" s="436">
        <v>0</v>
      </c>
      <c r="CV533" s="432" t="str">
        <f>IF(OR(DC533="-",DC533="",DC533="n/a"),"-",HYPERLINK(DC533,"PAD"))</f>
        <v>PAD</v>
      </c>
      <c r="CW533" s="417" t="str">
        <f>IF(OR(DD533="-",DD533="",DD533="n/a"),"-",HYPERLINK(DD533,"ICR"))</f>
        <v>ICR</v>
      </c>
      <c r="CX533" s="438" t="str">
        <f>IF(OR(DE533="-",DE533="",DE533="n/a"),"-",HYPERLINK(DE533,"IEG"))</f>
        <v>IEG</v>
      </c>
      <c r="CY533" s="687" t="str">
        <f>IF(OR(DF533="-",DF533="",DF533="n/a"),"-",HYPERLINK(DF533,"PPAR"))</f>
        <v>-</v>
      </c>
      <c r="CZ533" s="665" t="str">
        <f>IF(OR(DG533="-",DG533="",DG533="n/a"),"-",HYPERLINK(DG533,"PCR"))</f>
        <v>-</v>
      </c>
      <c r="DA533" s="665" t="str">
        <f>IF(OR(DH533="-",DH533="",DH533="n/a"),"-",HYPERLINK(DH533,"PP"))</f>
        <v>PP</v>
      </c>
      <c r="DB533" s="688" t="str">
        <f>IF(OR(DI533="-",DI533="",DI533="n/a"),"-",HYPERLINK(DI533,"TA"))</f>
        <v>-</v>
      </c>
      <c r="DC533" s="897" t="s">
        <v>12061</v>
      </c>
      <c r="DD533" s="897" t="s">
        <v>12062</v>
      </c>
      <c r="DE533" s="897" t="s">
        <v>12063</v>
      </c>
      <c r="DF533" s="897" t="s">
        <v>33</v>
      </c>
      <c r="DG533" s="897" t="s">
        <v>33</v>
      </c>
      <c r="DH533" s="897" t="s">
        <v>12064</v>
      </c>
      <c r="DI533" s="897" t="s">
        <v>33</v>
      </c>
      <c r="DJ533" s="734"/>
      <c r="DK533" s="358"/>
      <c r="DL533" s="358"/>
      <c r="DM533" s="440"/>
      <c r="DN533" s="440"/>
      <c r="DO533" s="440"/>
      <c r="DP533" s="440"/>
      <c r="DQ533" s="440"/>
      <c r="DR533" s="440"/>
      <c r="DS533" s="440"/>
      <c r="DT533" s="440"/>
      <c r="DU533" s="440"/>
      <c r="DV533" s="440"/>
      <c r="DW533" s="440"/>
      <c r="DX533" s="440"/>
      <c r="DY533" s="440"/>
      <c r="DZ533" s="440"/>
      <c r="EA533" s="440"/>
      <c r="EB533" s="440"/>
      <c r="EC533" s="440"/>
      <c r="ED533" s="440"/>
      <c r="EE533" s="440"/>
      <c r="EF533" s="440"/>
      <c r="EG533" s="440"/>
      <c r="EH533" s="440"/>
      <c r="EI533" s="440"/>
      <c r="EJ533" s="440"/>
      <c r="EK533" s="440"/>
      <c r="EL533" s="440"/>
      <c r="EM533" s="440"/>
    </row>
    <row r="534" spans="1:143" s="33" customFormat="1" ht="14.1" customHeight="1" x14ac:dyDescent="0.25">
      <c r="A534" s="702">
        <f>ROW()-1</f>
        <v>533</v>
      </c>
      <c r="B534" s="717" t="s">
        <v>908</v>
      </c>
      <c r="C534" s="711" t="str">
        <f>HYPERLINK(E534,"OP")</f>
        <v>OP</v>
      </c>
      <c r="D534" s="711" t="str">
        <f>HYPERLINK(F534,"Prj")</f>
        <v>Prj</v>
      </c>
      <c r="E534" s="704" t="s">
        <v>6490</v>
      </c>
      <c r="F534" s="415" t="s">
        <v>6491</v>
      </c>
      <c r="G534" s="414" t="s">
        <v>33</v>
      </c>
      <c r="H534" s="414" t="s">
        <v>33</v>
      </c>
      <c r="I534" s="694" t="s">
        <v>33</v>
      </c>
      <c r="J534" s="686" t="s">
        <v>909</v>
      </c>
      <c r="K534" s="199" t="s">
        <v>33</v>
      </c>
      <c r="L534" s="693" t="s">
        <v>16</v>
      </c>
      <c r="M534" s="696" t="s">
        <v>75</v>
      </c>
      <c r="N534" s="732" t="s">
        <v>18</v>
      </c>
      <c r="O534" s="732" t="s">
        <v>1432</v>
      </c>
      <c r="P534" s="1080" t="s">
        <v>1763</v>
      </c>
      <c r="Q534" s="1074" t="s">
        <v>33</v>
      </c>
      <c r="R534" s="698" t="s">
        <v>33</v>
      </c>
      <c r="S534" s="907" t="s">
        <v>3602</v>
      </c>
      <c r="T534" s="908" t="s">
        <v>3693</v>
      </c>
      <c r="U534" s="905" t="s">
        <v>589</v>
      </c>
      <c r="V534" s="905" t="s">
        <v>10383</v>
      </c>
      <c r="W534" s="1068" t="s">
        <v>1773</v>
      </c>
      <c r="X534" s="1064">
        <v>38371</v>
      </c>
      <c r="Y534" s="1066">
        <v>39028</v>
      </c>
      <c r="Z534" s="1046">
        <v>2007</v>
      </c>
      <c r="AA534" s="1064">
        <v>39169</v>
      </c>
      <c r="AB534" s="1065">
        <v>40543</v>
      </c>
      <c r="AC534" s="1066">
        <v>40543</v>
      </c>
      <c r="AD534" s="638">
        <v>0</v>
      </c>
      <c r="AE534" s="639">
        <v>80</v>
      </c>
      <c r="AF534" s="744">
        <v>0</v>
      </c>
      <c r="AG534" s="690">
        <v>80</v>
      </c>
      <c r="AH534" s="747">
        <v>616</v>
      </c>
      <c r="AI534" s="744">
        <v>72.599999999999994</v>
      </c>
      <c r="AJ534" s="1099">
        <v>80</v>
      </c>
      <c r="AK534" s="1100">
        <v>56.652978140000002</v>
      </c>
      <c r="AL534" s="646"/>
      <c r="AM534" s="647"/>
      <c r="AN534" s="647">
        <v>2</v>
      </c>
      <c r="AO534" s="647"/>
      <c r="AP534" s="647"/>
      <c r="AQ534" s="648"/>
      <c r="AR534" s="779" t="s">
        <v>4037</v>
      </c>
      <c r="AS534" s="781">
        <f>AT534+AU534</f>
        <v>45.2</v>
      </c>
      <c r="AT534" s="781">
        <v>45.2</v>
      </c>
      <c r="AU534" s="650">
        <v>0</v>
      </c>
      <c r="AV534" s="686" t="s">
        <v>4038</v>
      </c>
      <c r="AW534" s="686" t="s">
        <v>1988</v>
      </c>
      <c r="AX534" s="686" t="s">
        <v>2262</v>
      </c>
      <c r="AY534" s="819">
        <v>40554</v>
      </c>
      <c r="AZ534" s="721" t="s">
        <v>45</v>
      </c>
      <c r="BA534" s="721" t="s">
        <v>112</v>
      </c>
      <c r="BB534" s="834" t="s">
        <v>112</v>
      </c>
      <c r="BC534" s="835" t="s">
        <v>22</v>
      </c>
      <c r="BD534" s="836" t="s">
        <v>112</v>
      </c>
      <c r="BE534" s="834" t="s">
        <v>112</v>
      </c>
      <c r="BF534" s="835" t="s">
        <v>22</v>
      </c>
      <c r="BG534" s="836" t="s">
        <v>112</v>
      </c>
      <c r="BH534" s="905" t="s">
        <v>4503</v>
      </c>
      <c r="BI534" s="903" t="s">
        <v>4703</v>
      </c>
      <c r="BJ534" s="905" t="s">
        <v>4485</v>
      </c>
      <c r="BK534" s="903" t="s">
        <v>10472</v>
      </c>
      <c r="BL534" s="905" t="s">
        <v>4493</v>
      </c>
      <c r="BM534" s="903" t="s">
        <v>4705</v>
      </c>
      <c r="BN534" s="905" t="s">
        <v>4515</v>
      </c>
      <c r="BO534" s="903" t="s">
        <v>4704</v>
      </c>
      <c r="BP534" s="905" t="s">
        <v>4504</v>
      </c>
      <c r="BQ534" s="903" t="s">
        <v>10473</v>
      </c>
      <c r="BR534" s="909">
        <v>65</v>
      </c>
      <c r="BS534" s="903" t="s">
        <v>4509</v>
      </c>
      <c r="BT534" s="909">
        <v>63</v>
      </c>
      <c r="BU534" s="903" t="s">
        <v>4512</v>
      </c>
      <c r="BV534" s="909">
        <v>68</v>
      </c>
      <c r="BW534" s="903" t="s">
        <v>4557</v>
      </c>
      <c r="BX534" s="909">
        <v>66</v>
      </c>
      <c r="BY534" s="903" t="s">
        <v>4532</v>
      </c>
      <c r="BZ534" s="909">
        <v>88</v>
      </c>
      <c r="CA534" s="903" t="s">
        <v>4513</v>
      </c>
      <c r="CB534" s="340">
        <v>50</v>
      </c>
      <c r="CC534" s="249">
        <f>IF(ISBLANK(AL534),0,1)</f>
        <v>0</v>
      </c>
      <c r="CD534" s="414">
        <f>IF(ISBLANK(AM534),0,1)</f>
        <v>0</v>
      </c>
      <c r="CE534" s="414">
        <f>IF(ISBLANK(AN534),0,1)</f>
        <v>1</v>
      </c>
      <c r="CF534" s="414">
        <f>IF(ISBLANK(AO534),0,1)</f>
        <v>0</v>
      </c>
      <c r="CG534" s="414">
        <f>IF(ISBLANK(AP534),0,1)</f>
        <v>0</v>
      </c>
      <c r="CH534" s="436">
        <f>IF(ISBLANK(AQ534),0,1)</f>
        <v>0</v>
      </c>
      <c r="CI534" s="435">
        <f>IF($W534="Dropped","-",DAYS360(X534,Y534,TRUE)/360)</f>
        <v>1.8</v>
      </c>
      <c r="CJ534" s="416">
        <f>IF(OR($W534="Pipeline",$W534="Dropped"),"-",IF(OR($AA534="-",$AA534="n/a"),"-",DAYS360(Y534,AA534,TRUE)/360))</f>
        <v>0.39166666666666666</v>
      </c>
      <c r="CK534" s="416">
        <f>IF(OR($W534="Pipeline",$W534="Dropped"),"-",IF($AC534="-","-",IF(OR($AA534="-",$AA534="n/a"),DAYS360(Y534,AC534,TRUE)/360,DAYS360(AA534,AC534,TRUE)/360)))</f>
        <v>3.7555555555555555</v>
      </c>
      <c r="CL534" s="416">
        <f>IF(OR($W534="Pipeline",$W534="Dropped"),"-",IF($AC534="-","-",DAYS360(X534,AC534,TRUE)/360))</f>
        <v>5.947222222222222</v>
      </c>
      <c r="CM534" s="437">
        <f>IF(OR($W534="Pipeline",$W534="Dropped"),"-",IF($AC534="-","-",DAYS360(AB534,AC534,TRUE)/360))</f>
        <v>0</v>
      </c>
      <c r="CN534" s="344">
        <f>IF(W534="Closed",IF(AC534="-","-",YEAR(AC534)),"-")</f>
        <v>2010</v>
      </c>
      <c r="CO534" s="344" t="str">
        <f>IF(W534="Closed",IF(OR(BE534="S",BE534="MS",BE534="HS"),"S",IF(OR(BE534="U",BE534="MU",BE534="HU"),"U",IF(OR(BE534="NA",BE534="NR",BE534="NV",BE534="?",BE534="#"),"NR","-"))),"-")</f>
        <v>U</v>
      </c>
      <c r="CP534" s="249">
        <v>7</v>
      </c>
      <c r="CQ534" s="414">
        <v>7</v>
      </c>
      <c r="CR534" s="414">
        <v>9</v>
      </c>
      <c r="CS534" s="414">
        <v>1</v>
      </c>
      <c r="CT534" s="414">
        <v>0</v>
      </c>
      <c r="CU534" s="436">
        <v>0</v>
      </c>
      <c r="CV534" s="432" t="str">
        <f>IF(OR(DC534="-",DC534="",DC534="n/a"),"-",HYPERLINK(DC534,"PAD"))</f>
        <v>PAD</v>
      </c>
      <c r="CW534" s="417" t="str">
        <f>IF(OR(DD534="-",DD534="",DD534="n/a"),"-",HYPERLINK(DD534,"ICR"))</f>
        <v>ICR</v>
      </c>
      <c r="CX534" s="438" t="str">
        <f>IF(OR(DE534="-",DE534="",DE534="n/a"),"-",HYPERLINK(DE534,"IEG"))</f>
        <v>IEG</v>
      </c>
      <c r="CY534" s="687" t="str">
        <f>IF(OR(DF534="-",DF534="",DF534="n/a"),"-",HYPERLINK(DF534,"PPAR"))</f>
        <v>-</v>
      </c>
      <c r="CZ534" s="665" t="str">
        <f>IF(OR(DG534="-",DG534="",DG534="n/a"),"-",HYPERLINK(DG534,"PCR"))</f>
        <v>-</v>
      </c>
      <c r="DA534" s="665" t="str">
        <f>IF(OR(DH534="-",DH534="",DH534="n/a"),"-",HYPERLINK(DH534,"PP"))</f>
        <v>-</v>
      </c>
      <c r="DB534" s="688" t="str">
        <f>IF(OR(DI534="-",DI534="",DI534="n/a"),"-",HYPERLINK(DI534,"TA"))</f>
        <v>-</v>
      </c>
      <c r="DC534" s="897" t="s">
        <v>12065</v>
      </c>
      <c r="DD534" s="897" t="s">
        <v>12066</v>
      </c>
      <c r="DE534" s="897" t="s">
        <v>12067</v>
      </c>
      <c r="DF534" s="897" t="s">
        <v>33</v>
      </c>
      <c r="DG534" s="897" t="s">
        <v>33</v>
      </c>
      <c r="DH534" s="897" t="s">
        <v>33</v>
      </c>
      <c r="DI534" s="897" t="s">
        <v>33</v>
      </c>
      <c r="DJ534" s="806"/>
      <c r="DK534" s="358"/>
      <c r="DL534" s="358"/>
      <c r="DM534" s="440"/>
      <c r="DN534" s="440"/>
      <c r="DO534" s="440"/>
      <c r="DP534" s="440"/>
      <c r="DQ534" s="440"/>
      <c r="DR534" s="440"/>
      <c r="DS534" s="440"/>
      <c r="DT534" s="440"/>
      <c r="DU534" s="440"/>
      <c r="DV534" s="440"/>
      <c r="DW534" s="440"/>
      <c r="DX534" s="440"/>
      <c r="DY534" s="440"/>
      <c r="DZ534" s="440"/>
      <c r="EA534" s="440"/>
      <c r="EB534" s="440"/>
      <c r="EC534" s="440"/>
      <c r="ED534" s="440"/>
      <c r="EE534" s="440"/>
      <c r="EF534" s="440"/>
      <c r="EG534" s="440"/>
      <c r="EH534" s="440"/>
      <c r="EI534" s="440"/>
      <c r="EJ534" s="440"/>
      <c r="EK534" s="440"/>
      <c r="EL534" s="440"/>
      <c r="EM534" s="440"/>
    </row>
    <row r="535" spans="1:143" s="33" customFormat="1" ht="14.1" customHeight="1" x14ac:dyDescent="0.25">
      <c r="A535" s="702">
        <f>ROW()-1</f>
        <v>534</v>
      </c>
      <c r="B535" s="713" t="s">
        <v>8174</v>
      </c>
      <c r="C535" s="716" t="str">
        <f>HYPERLINK(E535,"OP")</f>
        <v>OP</v>
      </c>
      <c r="D535" s="716" t="str">
        <f>HYPERLINK(F535,"Prj")</f>
        <v>Prj</v>
      </c>
      <c r="E535" s="631" t="s">
        <v>8803</v>
      </c>
      <c r="F535" s="413" t="s">
        <v>8804</v>
      </c>
      <c r="G535" s="414" t="s">
        <v>33</v>
      </c>
      <c r="H535" s="414" t="s">
        <v>33</v>
      </c>
      <c r="I535" s="694" t="s">
        <v>33</v>
      </c>
      <c r="J535" s="700" t="s">
        <v>8175</v>
      </c>
      <c r="K535" s="730" t="s">
        <v>33</v>
      </c>
      <c r="L535" s="739" t="s">
        <v>153</v>
      </c>
      <c r="M535" s="700" t="s">
        <v>161</v>
      </c>
      <c r="N535" s="739" t="s">
        <v>18</v>
      </c>
      <c r="O535" s="739" t="s">
        <v>30</v>
      </c>
      <c r="P535" s="1080" t="s">
        <v>19</v>
      </c>
      <c r="Q535" s="1074" t="s">
        <v>33</v>
      </c>
      <c r="R535" s="698" t="s">
        <v>3888</v>
      </c>
      <c r="S535" s="1041" t="s">
        <v>33</v>
      </c>
      <c r="T535" s="908" t="s">
        <v>3771</v>
      </c>
      <c r="U535" s="905" t="s">
        <v>13822</v>
      </c>
      <c r="V535" s="905" t="s">
        <v>13821</v>
      </c>
      <c r="W535" s="1068" t="s">
        <v>1773</v>
      </c>
      <c r="X535" s="1064">
        <v>38001</v>
      </c>
      <c r="Y535" s="1066">
        <v>38148</v>
      </c>
      <c r="Z535" s="1046">
        <v>2004</v>
      </c>
      <c r="AA535" s="1064">
        <v>38349</v>
      </c>
      <c r="AB535" s="1065">
        <v>39447</v>
      </c>
      <c r="AC535" s="1066">
        <v>41425</v>
      </c>
      <c r="AD535" s="1053">
        <v>0</v>
      </c>
      <c r="AE535" s="750">
        <v>5.15</v>
      </c>
      <c r="AF535" s="744">
        <v>0</v>
      </c>
      <c r="AG535" s="690">
        <v>5.15</v>
      </c>
      <c r="AH535" s="747">
        <v>0.56000000000000005</v>
      </c>
      <c r="AI535" s="744">
        <v>0.1</v>
      </c>
      <c r="AJ535" s="1107">
        <v>10.1462387</v>
      </c>
      <c r="AK535" s="1108">
        <v>10.22937158</v>
      </c>
      <c r="AL535" s="1085"/>
      <c r="AM535" s="632"/>
      <c r="AN535" s="632">
        <v>4</v>
      </c>
      <c r="AO535" s="632"/>
      <c r="AP535" s="632"/>
      <c r="AQ535" s="757"/>
      <c r="AR535" s="778" t="s">
        <v>9315</v>
      </c>
      <c r="AS535" s="781">
        <f>AT535+AU535</f>
        <v>5.6999999999999993</v>
      </c>
      <c r="AT535" s="649">
        <v>2.2999999999999998</v>
      </c>
      <c r="AU535" s="650">
        <v>3.4</v>
      </c>
      <c r="AV535" s="734" t="s">
        <v>9316</v>
      </c>
      <c r="AW535" s="700" t="s">
        <v>3531</v>
      </c>
      <c r="AX535" s="700" t="s">
        <v>8176</v>
      </c>
      <c r="AY535" s="829">
        <v>41423</v>
      </c>
      <c r="AZ535" s="739" t="s">
        <v>26</v>
      </c>
      <c r="BA535" s="739" t="s">
        <v>26</v>
      </c>
      <c r="BB535" s="853" t="s">
        <v>22</v>
      </c>
      <c r="BC535" s="854" t="s">
        <v>22</v>
      </c>
      <c r="BD535" s="855" t="s">
        <v>26</v>
      </c>
      <c r="BE535" s="853" t="s">
        <v>22</v>
      </c>
      <c r="BF535" s="854" t="s">
        <v>22</v>
      </c>
      <c r="BG535" s="855" t="s">
        <v>26</v>
      </c>
      <c r="BH535" s="905" t="s">
        <v>13077</v>
      </c>
      <c r="BI535" s="903" t="s">
        <v>9680</v>
      </c>
      <c r="BJ535" s="905" t="s">
        <v>13078</v>
      </c>
      <c r="BK535" s="903" t="s">
        <v>13872</v>
      </c>
      <c r="BL535" s="905" t="s">
        <v>0</v>
      </c>
      <c r="BM535" s="903" t="s">
        <v>0</v>
      </c>
      <c r="BN535" s="905" t="s">
        <v>0</v>
      </c>
      <c r="BO535" s="903" t="s">
        <v>0</v>
      </c>
      <c r="BP535" s="905" t="s">
        <v>0</v>
      </c>
      <c r="BQ535" s="903" t="s">
        <v>0</v>
      </c>
      <c r="BR535" s="909">
        <v>87</v>
      </c>
      <c r="BS535" s="903" t="s">
        <v>4535</v>
      </c>
      <c r="BT535" s="909">
        <v>51</v>
      </c>
      <c r="BU535" s="903" t="s">
        <v>4520</v>
      </c>
      <c r="BV535" s="909">
        <v>30</v>
      </c>
      <c r="BW535" s="903" t="s">
        <v>4501</v>
      </c>
      <c r="BX535" s="905" t="s">
        <v>0</v>
      </c>
      <c r="BY535" s="903" t="s">
        <v>4492</v>
      </c>
      <c r="BZ535" s="905" t="s">
        <v>0</v>
      </c>
      <c r="CA535" s="903" t="s">
        <v>4492</v>
      </c>
      <c r="CB535" s="340">
        <v>50</v>
      </c>
      <c r="CC535" s="249">
        <f>IF(ISBLANK(AL535),0,1)</f>
        <v>0</v>
      </c>
      <c r="CD535" s="414">
        <f>IF(ISBLANK(AM535),0,1)</f>
        <v>0</v>
      </c>
      <c r="CE535" s="414">
        <f>IF(ISBLANK(AN535),0,1)</f>
        <v>1</v>
      </c>
      <c r="CF535" s="414">
        <f>IF(ISBLANK(AO535),0,1)</f>
        <v>0</v>
      </c>
      <c r="CG535" s="414">
        <f>IF(ISBLANK(AP535),0,1)</f>
        <v>0</v>
      </c>
      <c r="CH535" s="436">
        <f>IF(ISBLANK(AQ535),0,1)</f>
        <v>0</v>
      </c>
      <c r="CI535" s="435">
        <f>IF($W535="Dropped","-",DAYS360(X535,Y535,TRUE)/360)</f>
        <v>0.40277777777777779</v>
      </c>
      <c r="CJ535" s="416">
        <f>IF(OR($W535="Pipeline",$W535="Dropped"),"-",IF(OR($AA535="-",$AA535="n/a"),"-",DAYS360(Y535,AA535,TRUE)/360))</f>
        <v>0.55000000000000004</v>
      </c>
      <c r="CK535" s="416">
        <f>IF(OR($W535="Pipeline",$W535="Dropped"),"-",IF($AC535="-","-",IF(OR($AA535="-",$AA535="n/a"),DAYS360(Y535,AC535,TRUE)/360,DAYS360(AA535,AC535,TRUE)/360)))</f>
        <v>8.4222222222222225</v>
      </c>
      <c r="CL535" s="416">
        <f>IF(OR($W535="Pipeline",$W535="Dropped"),"-",IF($AC535="-","-",DAYS360(X535,AC535,TRUE)/360))</f>
        <v>9.375</v>
      </c>
      <c r="CM535" s="437">
        <f>IF(OR($W535="Pipeline",$W535="Dropped"),"-",IF($AC535="-","-",DAYS360(AB535,AC535,TRUE)/360))</f>
        <v>5.416666666666667</v>
      </c>
      <c r="CN535" s="344">
        <f>IF(W535="Closed",IF(AC535="-","-",YEAR(AC535)),"-")</f>
        <v>2013</v>
      </c>
      <c r="CO535" s="344" t="str">
        <f>IF(W535="Closed",IF(OR(BE535="S",BE535="MS",BE535="HS"),"S",IF(OR(BE535="U",BE535="MU",BE535="HU"),"U",IF(OR(BE535="NA",BE535="NR",BE535="NV",BE535="?",BE535="#"),"NR","-"))),"-")</f>
        <v>S</v>
      </c>
      <c r="CP535" s="249">
        <v>0</v>
      </c>
      <c r="CQ535" s="414">
        <v>6</v>
      </c>
      <c r="CR535" s="414">
        <v>7</v>
      </c>
      <c r="CS535" s="414">
        <v>0</v>
      </c>
      <c r="CT535" s="414">
        <v>0</v>
      </c>
      <c r="CU535" s="436">
        <v>0</v>
      </c>
      <c r="CV535" s="432" t="str">
        <f>IF(OR(DC535="-",DC535="",DC535="n/a"),"-",HYPERLINK(DC535,"PAD"))</f>
        <v>PAD</v>
      </c>
      <c r="CW535" s="417" t="str">
        <f>IF(OR(DD535="-",DD535="",DD535="n/a"),"-",HYPERLINK(DD535,"ICR"))</f>
        <v>ICR</v>
      </c>
      <c r="CX535" s="438" t="str">
        <f>IF(OR(DE535="-",DE535="",DE535="n/a"),"-",HYPERLINK(DE535,"IEG"))</f>
        <v>IEG</v>
      </c>
      <c r="CY535" s="687" t="str">
        <f>IF(OR(DF535="-",DF535="",DF535="n/a"),"-",HYPERLINK(DF535,"PPAR"))</f>
        <v>-</v>
      </c>
      <c r="CZ535" s="665" t="str">
        <f>IF(OR(DG535="-",DG535="",DG535="n/a"),"-",HYPERLINK(DG535,"PCR"))</f>
        <v>-</v>
      </c>
      <c r="DA535" s="665" t="str">
        <f>IF(OR(DH535="-",DH535="",DH535="n/a"),"-",HYPERLINK(DH535,"PP"))</f>
        <v>PP</v>
      </c>
      <c r="DB535" s="688" t="str">
        <f>IF(OR(DI535="-",DI535="",DI535="n/a"),"-",HYPERLINK(DI535,"TA"))</f>
        <v>-</v>
      </c>
      <c r="DC535" s="897" t="s">
        <v>12068</v>
      </c>
      <c r="DD535" s="897" t="s">
        <v>12069</v>
      </c>
      <c r="DE535" s="897" t="s">
        <v>12070</v>
      </c>
      <c r="DF535" s="897" t="s">
        <v>33</v>
      </c>
      <c r="DG535" s="897" t="s">
        <v>33</v>
      </c>
      <c r="DH535" s="897" t="s">
        <v>13975</v>
      </c>
      <c r="DI535" s="897" t="s">
        <v>33</v>
      </c>
      <c r="DJ535" s="734"/>
      <c r="DK535" s="358"/>
      <c r="DL535" s="358"/>
      <c r="DM535" s="440"/>
      <c r="DN535" s="440"/>
      <c r="DO535" s="440"/>
      <c r="DP535" s="440"/>
      <c r="DQ535" s="440"/>
      <c r="DR535" s="440"/>
      <c r="DS535" s="440"/>
      <c r="DT535" s="440"/>
      <c r="DU535" s="440"/>
      <c r="DV535" s="440"/>
      <c r="DW535" s="440"/>
      <c r="DX535" s="440"/>
      <c r="DY535" s="440"/>
      <c r="DZ535" s="440"/>
      <c r="EA535" s="440"/>
      <c r="EB535" s="440"/>
      <c r="EC535" s="440"/>
      <c r="ED535" s="440"/>
      <c r="EE535" s="440"/>
      <c r="EF535" s="440"/>
      <c r="EG535" s="440"/>
      <c r="EH535" s="440"/>
      <c r="EI535" s="440"/>
      <c r="EJ535" s="440"/>
      <c r="EK535" s="440"/>
      <c r="EL535" s="440"/>
      <c r="EM535" s="440"/>
    </row>
    <row r="536" spans="1:143" s="33" customFormat="1" ht="14.1" customHeight="1" x14ac:dyDescent="0.25">
      <c r="A536" s="703">
        <f>ROW()-1</f>
        <v>535</v>
      </c>
      <c r="B536" s="712" t="s">
        <v>448</v>
      </c>
      <c r="C536" s="711" t="str">
        <f>HYPERLINK(E536,"OP")</f>
        <v>OP</v>
      </c>
      <c r="D536" s="711" t="str">
        <f>HYPERLINK(F536,"Prj")</f>
        <v>Prj</v>
      </c>
      <c r="E536" s="704" t="s">
        <v>6492</v>
      </c>
      <c r="F536" s="415" t="s">
        <v>6493</v>
      </c>
      <c r="G536" s="414" t="s">
        <v>4418</v>
      </c>
      <c r="H536" s="414" t="s">
        <v>33</v>
      </c>
      <c r="I536" s="694" t="s">
        <v>33</v>
      </c>
      <c r="J536" s="686" t="s">
        <v>520</v>
      </c>
      <c r="K536" s="199" t="s">
        <v>33</v>
      </c>
      <c r="L536" s="693" t="s">
        <v>124</v>
      </c>
      <c r="M536" s="734" t="s">
        <v>595</v>
      </c>
      <c r="N536" s="693" t="s">
        <v>18</v>
      </c>
      <c r="O536" s="693" t="s">
        <v>30</v>
      </c>
      <c r="P536" s="1080" t="s">
        <v>1419</v>
      </c>
      <c r="Q536" s="1074" t="s">
        <v>33</v>
      </c>
      <c r="R536" s="698" t="s">
        <v>33</v>
      </c>
      <c r="S536" s="907" t="s">
        <v>3581</v>
      </c>
      <c r="T536" s="908" t="s">
        <v>3780</v>
      </c>
      <c r="U536" s="905" t="s">
        <v>580</v>
      </c>
      <c r="V536" s="905" t="s">
        <v>612</v>
      </c>
      <c r="W536" s="1068" t="s">
        <v>1773</v>
      </c>
      <c r="X536" s="1064">
        <v>38387</v>
      </c>
      <c r="Y536" s="1066">
        <v>38895</v>
      </c>
      <c r="Z536" s="1046">
        <v>2006</v>
      </c>
      <c r="AA536" s="1064">
        <v>39262</v>
      </c>
      <c r="AB536" s="1065">
        <v>40923</v>
      </c>
      <c r="AC536" s="1066">
        <v>41593</v>
      </c>
      <c r="AD536" s="638">
        <v>0</v>
      </c>
      <c r="AE536" s="639">
        <v>14</v>
      </c>
      <c r="AF536" s="744">
        <v>0</v>
      </c>
      <c r="AG536" s="690">
        <v>14</v>
      </c>
      <c r="AH536" s="747">
        <v>1.5</v>
      </c>
      <c r="AI536" s="744">
        <v>7.0350000000000001</v>
      </c>
      <c r="AJ536" s="1099">
        <v>13.95808937</v>
      </c>
      <c r="AK536" s="1100">
        <v>15.0545794</v>
      </c>
      <c r="AL536" s="646"/>
      <c r="AM536" s="647" t="s">
        <v>2913</v>
      </c>
      <c r="AN536" s="647"/>
      <c r="AO536" s="647"/>
      <c r="AP536" s="647"/>
      <c r="AQ536" s="648"/>
      <c r="AR536" s="779" t="s">
        <v>2662</v>
      </c>
      <c r="AS536" s="781">
        <f>AT536+AU536</f>
        <v>30.2</v>
      </c>
      <c r="AT536" s="781">
        <v>14</v>
      </c>
      <c r="AU536" s="782">
        <v>16.2</v>
      </c>
      <c r="AV536" s="686" t="s">
        <v>2663</v>
      </c>
      <c r="AW536" s="686" t="s">
        <v>1909</v>
      </c>
      <c r="AX536" s="686" t="s">
        <v>1903</v>
      </c>
      <c r="AY536" s="820">
        <v>41484</v>
      </c>
      <c r="AZ536" s="721" t="s">
        <v>26</v>
      </c>
      <c r="BA536" s="721" t="s">
        <v>26</v>
      </c>
      <c r="BB536" s="834" t="s">
        <v>22</v>
      </c>
      <c r="BC536" s="835" t="s">
        <v>22</v>
      </c>
      <c r="BD536" s="836" t="s">
        <v>22</v>
      </c>
      <c r="BE536" s="834" t="s">
        <v>112</v>
      </c>
      <c r="BF536" s="835" t="s">
        <v>112</v>
      </c>
      <c r="BG536" s="836" t="s">
        <v>22</v>
      </c>
      <c r="BH536" s="905" t="s">
        <v>4485</v>
      </c>
      <c r="BI536" s="903" t="s">
        <v>10472</v>
      </c>
      <c r="BJ536" s="905" t="s">
        <v>0</v>
      </c>
      <c r="BK536" s="903" t="s">
        <v>0</v>
      </c>
      <c r="BL536" s="905" t="s">
        <v>0</v>
      </c>
      <c r="BM536" s="903" t="s">
        <v>0</v>
      </c>
      <c r="BN536" s="905" t="s">
        <v>0</v>
      </c>
      <c r="BO536" s="903" t="s">
        <v>0</v>
      </c>
      <c r="BP536" s="905" t="s">
        <v>0</v>
      </c>
      <c r="BQ536" s="903" t="s">
        <v>0</v>
      </c>
      <c r="BR536" s="909">
        <v>27</v>
      </c>
      <c r="BS536" s="903" t="s">
        <v>4490</v>
      </c>
      <c r="BT536" s="909">
        <v>28</v>
      </c>
      <c r="BU536" s="903" t="s">
        <v>4500</v>
      </c>
      <c r="BV536" s="909">
        <v>25</v>
      </c>
      <c r="BW536" s="903" t="s">
        <v>4489</v>
      </c>
      <c r="BX536" s="909">
        <v>33</v>
      </c>
      <c r="BY536" s="903" t="s">
        <v>4498</v>
      </c>
      <c r="BZ536" s="905" t="s">
        <v>0</v>
      </c>
      <c r="CA536" s="903" t="s">
        <v>4492</v>
      </c>
      <c r="CB536" s="340">
        <v>50</v>
      </c>
      <c r="CC536" s="249">
        <f>IF(ISBLANK(AL536),0,1)</f>
        <v>0</v>
      </c>
      <c r="CD536" s="414">
        <f>IF(ISBLANK(AM536),0,1)</f>
        <v>1</v>
      </c>
      <c r="CE536" s="414">
        <f>IF(ISBLANK(AN536),0,1)</f>
        <v>0</v>
      </c>
      <c r="CF536" s="414">
        <f>IF(ISBLANK(AO536),0,1)</f>
        <v>0</v>
      </c>
      <c r="CG536" s="414">
        <f>IF(ISBLANK(AP536),0,1)</f>
        <v>0</v>
      </c>
      <c r="CH536" s="436">
        <f>IF(ISBLANK(AQ536),0,1)</f>
        <v>0</v>
      </c>
      <c r="CI536" s="435">
        <f>IF($W536="Dropped","-",DAYS360(X536,Y536,TRUE)/360)</f>
        <v>1.3972222222222221</v>
      </c>
      <c r="CJ536" s="416">
        <f>IF(OR($W536="Pipeline",$W536="Dropped"),"-",IF(OR($AA536="-",$AA536="n/a"),"-",DAYS360(Y536,AA536,TRUE)/360))</f>
        <v>1.0055555555555555</v>
      </c>
      <c r="CK536" s="416">
        <f>IF(OR($W536="Pipeline",$W536="Dropped"),"-",IF($AC536="-","-",IF(OR($AA536="-",$AA536="n/a"),DAYS360(Y536,AC536,TRUE)/360,DAYS360(AA536,AC536,TRUE)/360)))</f>
        <v>6.3777777777777782</v>
      </c>
      <c r="CL536" s="416">
        <f>IF(OR($W536="Pipeline",$W536="Dropped"),"-",IF($AC536="-","-",DAYS360(X536,AC536,TRUE)/360))</f>
        <v>8.780555555555555</v>
      </c>
      <c r="CM536" s="437">
        <f>IF(OR($W536="Pipeline",$W536="Dropped"),"-",IF($AC536="-","-",DAYS360(AB536,AC536,TRUE)/360))</f>
        <v>1.8333333333333333</v>
      </c>
      <c r="CN536" s="344">
        <f>IF(W536="Closed",IF(AC536="-","-",YEAR(AC536)),"-")</f>
        <v>2013</v>
      </c>
      <c r="CO536" s="344" t="str">
        <f>IF(W536="Closed",IF(OR(BE536="S",BE536="MS",BE536="HS"),"S",IF(OR(BE536="U",BE536="MU",BE536="HU"),"U",IF(OR(BE536="NA",BE536="NR",BE536="NV",BE536="?",BE536="#"),"NR","-"))),"-")</f>
        <v>U</v>
      </c>
      <c r="CP536" s="249">
        <v>2</v>
      </c>
      <c r="CQ536" s="414">
        <v>21</v>
      </c>
      <c r="CR536" s="414">
        <v>1</v>
      </c>
      <c r="CS536" s="414">
        <v>3</v>
      </c>
      <c r="CT536" s="414">
        <v>0</v>
      </c>
      <c r="CU536" s="436">
        <v>0</v>
      </c>
      <c r="CV536" s="432" t="str">
        <f>IF(OR(DC536="-",DC536="",DC536="n/a"),"-",HYPERLINK(DC536,"PAD"))</f>
        <v>PAD</v>
      </c>
      <c r="CW536" s="417" t="str">
        <f>IF(OR(DD536="-",DD536="",DD536="n/a"),"-",HYPERLINK(DD536,"ICR"))</f>
        <v>ICR</v>
      </c>
      <c r="CX536" s="438" t="str">
        <f>IF(OR(DE536="-",DE536="",DE536="n/a"),"-",HYPERLINK(DE536,"IEG"))</f>
        <v>IEG</v>
      </c>
      <c r="CY536" s="687" t="str">
        <f>IF(OR(DF536="-",DF536="",DF536="n/a"),"-",HYPERLINK(DF536,"PPAR"))</f>
        <v>PPAR</v>
      </c>
      <c r="CZ536" s="665" t="str">
        <f>IF(OR(DG536="-",DG536="",DG536="n/a"),"-",HYPERLINK(DG536,"PCR"))</f>
        <v>-</v>
      </c>
      <c r="DA536" s="665" t="str">
        <f>IF(OR(DH536="-",DH536="",DH536="n/a"),"-",HYPERLINK(DH536,"PP"))</f>
        <v>PP</v>
      </c>
      <c r="DB536" s="688" t="str">
        <f>IF(OR(DI536="-",DI536="",DI536="n/a"),"-",HYPERLINK(DI536,"TA"))</f>
        <v>-</v>
      </c>
      <c r="DC536" s="897" t="s">
        <v>12071</v>
      </c>
      <c r="DD536" s="897" t="s">
        <v>12072</v>
      </c>
      <c r="DE536" s="897" t="s">
        <v>12073</v>
      </c>
      <c r="DF536" s="897" t="s">
        <v>12074</v>
      </c>
      <c r="DG536" s="897" t="s">
        <v>33</v>
      </c>
      <c r="DH536" s="897" t="s">
        <v>12075</v>
      </c>
      <c r="DI536" s="897" t="s">
        <v>33</v>
      </c>
      <c r="DJ536" s="734"/>
      <c r="DK536" s="358"/>
      <c r="DL536" s="358"/>
      <c r="DM536" s="440"/>
      <c r="DN536" s="440"/>
      <c r="DO536" s="440"/>
      <c r="DP536" s="440"/>
      <c r="DQ536" s="440"/>
      <c r="DR536" s="440"/>
      <c r="DS536" s="440"/>
      <c r="DT536" s="440"/>
      <c r="DU536" s="440"/>
      <c r="DV536" s="440"/>
      <c r="DW536" s="440"/>
      <c r="DX536" s="440"/>
      <c r="DY536" s="440"/>
      <c r="DZ536" s="440"/>
      <c r="EA536" s="440"/>
      <c r="EB536" s="440"/>
      <c r="EC536" s="440"/>
      <c r="ED536" s="440"/>
      <c r="EE536" s="440"/>
      <c r="EF536" s="440"/>
      <c r="EG536" s="440"/>
      <c r="EH536" s="440"/>
      <c r="EI536" s="440"/>
      <c r="EJ536" s="440"/>
      <c r="EK536" s="440"/>
      <c r="EL536" s="440"/>
      <c r="EM536" s="440"/>
    </row>
    <row r="537" spans="1:143" s="33" customFormat="1" ht="14.1" customHeight="1" x14ac:dyDescent="0.25">
      <c r="A537" s="702">
        <f>ROW()-1</f>
        <v>536</v>
      </c>
      <c r="B537" s="713" t="s">
        <v>9433</v>
      </c>
      <c r="C537" s="711" t="str">
        <f>HYPERLINK(E537,"OP")</f>
        <v>OP</v>
      </c>
      <c r="D537" s="711" t="str">
        <f>HYPERLINK(F537,"Prj")</f>
        <v>Prj</v>
      </c>
      <c r="E537" s="705" t="s">
        <v>9782</v>
      </c>
      <c r="F537" s="424" t="s">
        <v>9783</v>
      </c>
      <c r="G537" s="414" t="s">
        <v>33</v>
      </c>
      <c r="H537" s="414" t="s">
        <v>33</v>
      </c>
      <c r="I537" s="694" t="s">
        <v>33</v>
      </c>
      <c r="J537" s="695" t="s">
        <v>9624</v>
      </c>
      <c r="K537" s="727" t="s">
        <v>33</v>
      </c>
      <c r="L537" s="735" t="s">
        <v>153</v>
      </c>
      <c r="M537" s="695" t="s">
        <v>912</v>
      </c>
      <c r="N537" s="735" t="s">
        <v>18</v>
      </c>
      <c r="O537" s="735" t="s">
        <v>54</v>
      </c>
      <c r="P537" s="1080" t="s">
        <v>1744</v>
      </c>
      <c r="Q537" s="1074" t="s">
        <v>33</v>
      </c>
      <c r="R537" s="698" t="s">
        <v>33</v>
      </c>
      <c r="S537" s="1041" t="s">
        <v>33</v>
      </c>
      <c r="T537" s="908" t="s">
        <v>9625</v>
      </c>
      <c r="U537" s="905" t="s">
        <v>13703</v>
      </c>
      <c r="V537" s="905" t="s">
        <v>1425</v>
      </c>
      <c r="W537" s="1068" t="s">
        <v>1773</v>
      </c>
      <c r="X537" s="1064">
        <v>38219</v>
      </c>
      <c r="Y537" s="1066">
        <v>38517</v>
      </c>
      <c r="Z537" s="1046">
        <v>2005</v>
      </c>
      <c r="AA537" s="1064">
        <v>38642</v>
      </c>
      <c r="AB537" s="1065">
        <v>40237</v>
      </c>
      <c r="AC537" s="1066">
        <v>41060</v>
      </c>
      <c r="AD537" s="638">
        <v>0</v>
      </c>
      <c r="AE537" s="745">
        <v>7</v>
      </c>
      <c r="AF537" s="744">
        <v>0</v>
      </c>
      <c r="AG537" s="690">
        <v>7</v>
      </c>
      <c r="AH537" s="747">
        <v>0</v>
      </c>
      <c r="AI537" s="744">
        <v>0</v>
      </c>
      <c r="AJ537" s="1103">
        <v>7</v>
      </c>
      <c r="AK537" s="1104">
        <v>6.9918753499999999</v>
      </c>
      <c r="AL537" s="646"/>
      <c r="AM537" s="647"/>
      <c r="AN537" s="647"/>
      <c r="AO537" s="647"/>
      <c r="AP537" s="647"/>
      <c r="AQ537" s="648">
        <v>11</v>
      </c>
      <c r="AR537" s="778" t="s">
        <v>9966</v>
      </c>
      <c r="AS537" s="649">
        <f>AT537+AU537</f>
        <v>0.3</v>
      </c>
      <c r="AT537" s="649">
        <v>0</v>
      </c>
      <c r="AU537" s="650">
        <v>0.3</v>
      </c>
      <c r="AV537" s="686" t="s">
        <v>9967</v>
      </c>
      <c r="AW537" s="695" t="s">
        <v>9626</v>
      </c>
      <c r="AX537" s="695" t="s">
        <v>9627</v>
      </c>
      <c r="AY537" s="822">
        <v>41070</v>
      </c>
      <c r="AZ537" s="735" t="s">
        <v>22</v>
      </c>
      <c r="BA537" s="735" t="s">
        <v>26</v>
      </c>
      <c r="BB537" s="857" t="s">
        <v>22</v>
      </c>
      <c r="BC537" s="858" t="s">
        <v>22</v>
      </c>
      <c r="BD537" s="859" t="s">
        <v>22</v>
      </c>
      <c r="BE537" s="857" t="s">
        <v>22</v>
      </c>
      <c r="BF537" s="858" t="s">
        <v>22</v>
      </c>
      <c r="BG537" s="859" t="s">
        <v>22</v>
      </c>
      <c r="BH537" s="905" t="s">
        <v>4525</v>
      </c>
      <c r="BI537" s="903" t="s">
        <v>10476</v>
      </c>
      <c r="BJ537" s="905" t="s">
        <v>4485</v>
      </c>
      <c r="BK537" s="903" t="s">
        <v>10472</v>
      </c>
      <c r="BL537" s="905" t="s">
        <v>4549</v>
      </c>
      <c r="BM537" s="903" t="s">
        <v>10481</v>
      </c>
      <c r="BN537" s="905" t="s">
        <v>4487</v>
      </c>
      <c r="BO537" s="903" t="s">
        <v>4683</v>
      </c>
      <c r="BP537" s="905" t="s">
        <v>4659</v>
      </c>
      <c r="BQ537" s="903" t="s">
        <v>10494</v>
      </c>
      <c r="BR537" s="909">
        <v>98</v>
      </c>
      <c r="BS537" s="903" t="s">
        <v>4648</v>
      </c>
      <c r="BT537" s="909">
        <v>36</v>
      </c>
      <c r="BU537" s="903" t="s">
        <v>4565</v>
      </c>
      <c r="BV537" s="909">
        <v>83</v>
      </c>
      <c r="BW537" s="903" t="s">
        <v>4600</v>
      </c>
      <c r="BX537" s="909">
        <v>75</v>
      </c>
      <c r="BY537" s="903" t="s">
        <v>4595</v>
      </c>
      <c r="BZ537" s="909">
        <v>40</v>
      </c>
      <c r="CA537" s="903" t="s">
        <v>4563</v>
      </c>
      <c r="CB537" s="340">
        <v>50</v>
      </c>
      <c r="CC537" s="249">
        <f>IF(ISBLANK(AL537),0,1)</f>
        <v>0</v>
      </c>
      <c r="CD537" s="414">
        <f>IF(ISBLANK(AM537),0,1)</f>
        <v>0</v>
      </c>
      <c r="CE537" s="414">
        <f>IF(ISBLANK(AN537),0,1)</f>
        <v>0</v>
      </c>
      <c r="CF537" s="414">
        <f>IF(ISBLANK(AO537),0,1)</f>
        <v>0</v>
      </c>
      <c r="CG537" s="414">
        <f>IF(ISBLANK(AP537),0,1)</f>
        <v>0</v>
      </c>
      <c r="CH537" s="436">
        <f>IF(ISBLANK(AQ537),0,1)</f>
        <v>1</v>
      </c>
      <c r="CI537" s="435">
        <f>IF($W537="Dropped","-",DAYS360(X537,Y537,TRUE)/360)</f>
        <v>0.81666666666666665</v>
      </c>
      <c r="CJ537" s="416">
        <f>IF(OR($W537="Pipeline",$W537="Dropped"),"-",IF(OR($AA537="-",$AA537="n/a"),"-",DAYS360(Y537,AA537,TRUE)/360))</f>
        <v>0.34166666666666667</v>
      </c>
      <c r="CK537" s="416">
        <f>IF(OR($W537="Pipeline",$W537="Dropped"),"-",IF($AC537="-","-",IF(OR($AA537="-",$AA537="n/a"),DAYS360(Y537,AC537,TRUE)/360,DAYS360(AA537,AC537,TRUE)/360)))</f>
        <v>6.6194444444444445</v>
      </c>
      <c r="CL537" s="416">
        <f>IF(OR($W537="Pipeline",$W537="Dropped"),"-",IF($AC537="-","-",DAYS360(X537,AC537,TRUE)/360))</f>
        <v>7.7777777777777777</v>
      </c>
      <c r="CM537" s="437">
        <f>IF(OR($W537="Pipeline",$W537="Dropped"),"-",IF($AC537="-","-",DAYS360(AB537,AC537,TRUE)/360))</f>
        <v>2.2555555555555555</v>
      </c>
      <c r="CN537" s="344">
        <f>IF(W537="Closed",IF(AC537="-","-",YEAR(AC537)),"-")</f>
        <v>2012</v>
      </c>
      <c r="CO537" s="344" t="str">
        <f>IF(W537="Closed",IF(OR(BE537="S",BE537="MS",BE537="HS"),"S",IF(OR(BE537="U",BE537="MU",BE537="HU"),"U",IF(OR(BE537="NA",BE537="NR",BE537="NV",BE537="?",BE537="#"),"NR","-"))),"-")</f>
        <v>S</v>
      </c>
      <c r="CP537" s="249">
        <v>6</v>
      </c>
      <c r="CQ537" s="414">
        <v>3</v>
      </c>
      <c r="CR537" s="414">
        <v>1</v>
      </c>
      <c r="CS537" s="414">
        <v>1</v>
      </c>
      <c r="CT537" s="414">
        <v>0</v>
      </c>
      <c r="CU537" s="436">
        <v>3</v>
      </c>
      <c r="CV537" s="432" t="str">
        <f>IF(OR(DC537="-",DC537="",DC537="n/a"),"-",HYPERLINK(DC537,"PAD"))</f>
        <v>PAD</v>
      </c>
      <c r="CW537" s="417" t="str">
        <f>IF(OR(DD537="-",DD537="",DD537="n/a"),"-",HYPERLINK(DD537,"ICR"))</f>
        <v>ICR</v>
      </c>
      <c r="CX537" s="438" t="str">
        <f>IF(OR(DE537="-",DE537="",DE537="n/a"),"-",HYPERLINK(DE537,"IEG"))</f>
        <v>IEG</v>
      </c>
      <c r="CY537" s="687" t="str">
        <f>IF(OR(DF537="-",DF537="",DF537="n/a"),"-",HYPERLINK(DF537,"PPAR"))</f>
        <v>-</v>
      </c>
      <c r="CZ537" s="665" t="str">
        <f>IF(OR(DG537="-",DG537="",DG537="n/a"),"-",HYPERLINK(DG537,"PCR"))</f>
        <v>-</v>
      </c>
      <c r="DA537" s="665" t="str">
        <f>IF(OR(DH537="-",DH537="",DH537="n/a"),"-",HYPERLINK(DH537,"PP"))</f>
        <v>PP</v>
      </c>
      <c r="DB537" s="688" t="str">
        <f>IF(OR(DI537="-",DI537="",DI537="n/a"),"-",HYPERLINK(DI537,"TA"))</f>
        <v>-</v>
      </c>
      <c r="DC537" s="897" t="s">
        <v>12076</v>
      </c>
      <c r="DD537" s="897" t="s">
        <v>12077</v>
      </c>
      <c r="DE537" s="897" t="s">
        <v>12078</v>
      </c>
      <c r="DF537" s="897" t="s">
        <v>33</v>
      </c>
      <c r="DG537" s="897" t="s">
        <v>33</v>
      </c>
      <c r="DH537" s="897" t="s">
        <v>12079</v>
      </c>
      <c r="DI537" s="897" t="s">
        <v>33</v>
      </c>
      <c r="DJ537" s="734"/>
      <c r="DK537" s="358"/>
      <c r="DL537" s="358"/>
      <c r="DM537" s="440"/>
      <c r="DN537" s="440"/>
      <c r="DO537" s="440"/>
      <c r="DP537" s="440"/>
      <c r="DQ537" s="440"/>
      <c r="DR537" s="440"/>
      <c r="DS537" s="440"/>
      <c r="DT537" s="440"/>
      <c r="DU537" s="440"/>
      <c r="DV537" s="440"/>
      <c r="DW537" s="440"/>
      <c r="DX537" s="440"/>
      <c r="DY537" s="440"/>
      <c r="DZ537" s="440"/>
      <c r="EA537" s="440"/>
      <c r="EB537" s="440"/>
      <c r="EC537" s="440"/>
      <c r="ED537" s="440"/>
      <c r="EE537" s="440"/>
      <c r="EF537" s="440"/>
      <c r="EG537" s="440"/>
      <c r="EH537" s="440"/>
      <c r="EI537" s="440"/>
      <c r="EJ537" s="440"/>
      <c r="EK537" s="440"/>
      <c r="EL537" s="440"/>
      <c r="EM537" s="440"/>
    </row>
    <row r="538" spans="1:143" s="33" customFormat="1" ht="14.1" customHeight="1" x14ac:dyDescent="0.25">
      <c r="A538" s="702">
        <f>ROW()-1</f>
        <v>537</v>
      </c>
      <c r="B538" s="710" t="s">
        <v>649</v>
      </c>
      <c r="C538" s="711" t="str">
        <f>HYPERLINK(E538,"OP")</f>
        <v>OP</v>
      </c>
      <c r="D538" s="711" t="str">
        <f>HYPERLINK(F538,"Prj")</f>
        <v>Prj</v>
      </c>
      <c r="E538" s="704" t="s">
        <v>6494</v>
      </c>
      <c r="F538" s="415" t="s">
        <v>6495</v>
      </c>
      <c r="G538" s="414" t="s">
        <v>33</v>
      </c>
      <c r="H538" s="414" t="s">
        <v>33</v>
      </c>
      <c r="I538" s="694" t="s">
        <v>33</v>
      </c>
      <c r="J538" s="696" t="s">
        <v>650</v>
      </c>
      <c r="K538" s="199" t="s">
        <v>33</v>
      </c>
      <c r="L538" s="693" t="s">
        <v>231</v>
      </c>
      <c r="M538" s="696" t="s">
        <v>1768</v>
      </c>
      <c r="N538" s="732" t="s">
        <v>18</v>
      </c>
      <c r="O538" s="732" t="s">
        <v>49</v>
      </c>
      <c r="P538" s="1080" t="s">
        <v>1743</v>
      </c>
      <c r="Q538" s="1074" t="s">
        <v>33</v>
      </c>
      <c r="R538" s="698" t="s">
        <v>33</v>
      </c>
      <c r="S538" s="1041" t="s">
        <v>33</v>
      </c>
      <c r="T538" s="908" t="s">
        <v>3781</v>
      </c>
      <c r="U538" s="905" t="s">
        <v>1782</v>
      </c>
      <c r="V538" s="905" t="s">
        <v>1416</v>
      </c>
      <c r="W538" s="1068" t="s">
        <v>1773</v>
      </c>
      <c r="X538" s="1064">
        <v>38048</v>
      </c>
      <c r="Y538" s="1066">
        <v>38288</v>
      </c>
      <c r="Z538" s="1046">
        <v>2005</v>
      </c>
      <c r="AA538" s="1064">
        <v>38378</v>
      </c>
      <c r="AB538" s="1065">
        <v>39964</v>
      </c>
      <c r="AC538" s="1066">
        <v>39964</v>
      </c>
      <c r="AD538" s="638">
        <v>220</v>
      </c>
      <c r="AE538" s="639">
        <v>0</v>
      </c>
      <c r="AF538" s="744">
        <v>0</v>
      </c>
      <c r="AG538" s="690">
        <v>220</v>
      </c>
      <c r="AH538" s="747">
        <v>15</v>
      </c>
      <c r="AI538" s="744">
        <v>0</v>
      </c>
      <c r="AJ538" s="1099">
        <v>220</v>
      </c>
      <c r="AK538" s="1100">
        <v>137.97730637000001</v>
      </c>
      <c r="AL538" s="646" t="s">
        <v>4290</v>
      </c>
      <c r="AM538" s="647"/>
      <c r="AN538" s="647"/>
      <c r="AO538" s="647"/>
      <c r="AP538" s="647"/>
      <c r="AQ538" s="648"/>
      <c r="AR538" s="779" t="s">
        <v>4292</v>
      </c>
      <c r="AS538" s="781">
        <f>AT538+AU538</f>
        <v>6.3</v>
      </c>
      <c r="AT538" s="781">
        <v>6.3</v>
      </c>
      <c r="AU538" s="782">
        <v>0</v>
      </c>
      <c r="AV538" s="686" t="s">
        <v>4293</v>
      </c>
      <c r="AW538" s="686" t="s">
        <v>1912</v>
      </c>
      <c r="AX538" s="686" t="s">
        <v>2199</v>
      </c>
      <c r="AY538" s="819">
        <v>39808</v>
      </c>
      <c r="AZ538" s="721" t="s">
        <v>26</v>
      </c>
      <c r="BA538" s="721" t="s">
        <v>26</v>
      </c>
      <c r="BB538" s="834" t="s">
        <v>45</v>
      </c>
      <c r="BC538" s="835" t="s">
        <v>45</v>
      </c>
      <c r="BD538" s="836" t="s">
        <v>22</v>
      </c>
      <c r="BE538" s="834" t="s">
        <v>45</v>
      </c>
      <c r="BF538" s="835" t="s">
        <v>45</v>
      </c>
      <c r="BG538" s="836" t="s">
        <v>22</v>
      </c>
      <c r="BH538" s="905" t="s">
        <v>13088</v>
      </c>
      <c r="BI538" s="903" t="s">
        <v>4751</v>
      </c>
      <c r="BJ538" s="905" t="s">
        <v>1374</v>
      </c>
      <c r="BK538" s="903" t="s">
        <v>4581</v>
      </c>
      <c r="BL538" s="905" t="s">
        <v>10067</v>
      </c>
      <c r="BM538" s="903" t="s">
        <v>9474</v>
      </c>
      <c r="BN538" s="905" t="s">
        <v>4611</v>
      </c>
      <c r="BO538" s="903" t="s">
        <v>4612</v>
      </c>
      <c r="BP538" s="905" t="s">
        <v>0</v>
      </c>
      <c r="BQ538" s="903" t="s">
        <v>0</v>
      </c>
      <c r="BR538" s="909">
        <v>52</v>
      </c>
      <c r="BS538" s="903" t="s">
        <v>4599</v>
      </c>
      <c r="BT538" s="909">
        <v>71</v>
      </c>
      <c r="BU538" s="903" t="s">
        <v>4521</v>
      </c>
      <c r="BV538" s="909">
        <v>74</v>
      </c>
      <c r="BW538" s="903" t="s">
        <v>4588</v>
      </c>
      <c r="BX538" s="909">
        <v>78</v>
      </c>
      <c r="BY538" s="903" t="s">
        <v>4511</v>
      </c>
      <c r="BZ538" s="905" t="s">
        <v>0</v>
      </c>
      <c r="CA538" s="903" t="s">
        <v>4492</v>
      </c>
      <c r="CB538" s="340">
        <v>50</v>
      </c>
      <c r="CC538" s="249">
        <f>IF(ISBLANK(AL538),0,1)</f>
        <v>1</v>
      </c>
      <c r="CD538" s="414">
        <f>IF(ISBLANK(AM538),0,1)</f>
        <v>0</v>
      </c>
      <c r="CE538" s="414">
        <f>IF(ISBLANK(AN538),0,1)</f>
        <v>0</v>
      </c>
      <c r="CF538" s="414">
        <f>IF(ISBLANK(AO538),0,1)</f>
        <v>0</v>
      </c>
      <c r="CG538" s="414">
        <f>IF(ISBLANK(AP538),0,1)</f>
        <v>0</v>
      </c>
      <c r="CH538" s="436">
        <f>IF(ISBLANK(AQ538),0,1)</f>
        <v>0</v>
      </c>
      <c r="CI538" s="435">
        <f>IF($W538="Dropped","-",DAYS360(X538,Y538,TRUE)/360)</f>
        <v>0.65555555555555556</v>
      </c>
      <c r="CJ538" s="416">
        <f>IF(OR($W538="Pipeline",$W538="Dropped"),"-",IF(OR($AA538="-",$AA538="n/a"),"-",DAYS360(Y538,AA538,TRUE)/360))</f>
        <v>0.24444444444444444</v>
      </c>
      <c r="CK538" s="416">
        <f>IF(OR($W538="Pipeline",$W538="Dropped"),"-",IF($AC538="-","-",IF(OR($AA538="-",$AA538="n/a"),DAYS360(Y538,AC538,TRUE)/360,DAYS360(AA538,AC538,TRUE)/360)))</f>
        <v>4.3444444444444441</v>
      </c>
      <c r="CL538" s="416">
        <f>IF(OR($W538="Pipeline",$W538="Dropped"),"-",IF($AC538="-","-",DAYS360(X538,AC538,TRUE)/360))</f>
        <v>5.2444444444444445</v>
      </c>
      <c r="CM538" s="437">
        <f>IF(OR($W538="Pipeline",$W538="Dropped"),"-",IF($AC538="-","-",DAYS360(AB538,AC538,TRUE)/360))</f>
        <v>0</v>
      </c>
      <c r="CN538" s="344">
        <f>IF(W538="Closed",IF(AC538="-","-",YEAR(AC538)),"-")</f>
        <v>2009</v>
      </c>
      <c r="CO538" s="344" t="str">
        <f>IF(W538="Closed",IF(OR(BE538="S",BE538="MS",BE538="HS"),"S",IF(OR(BE538="U",BE538="MU",BE538="HU"),"U",IF(OR(BE538="NA",BE538="NR",BE538="NV",BE538="?",BE538="#"),"NR","-"))),"-")</f>
        <v>U</v>
      </c>
      <c r="CP538" s="249">
        <v>4</v>
      </c>
      <c r="CQ538" s="414">
        <v>3</v>
      </c>
      <c r="CR538" s="414">
        <v>0</v>
      </c>
      <c r="CS538" s="414">
        <v>1</v>
      </c>
      <c r="CT538" s="414">
        <v>0</v>
      </c>
      <c r="CU538" s="436">
        <v>0</v>
      </c>
      <c r="CV538" s="432" t="str">
        <f>IF(OR(DC538="-",DC538="",DC538="n/a"),"-",HYPERLINK(DC538,"PAD"))</f>
        <v>-</v>
      </c>
      <c r="CW538" s="417" t="str">
        <f>IF(OR(DD538="-",DD538="",DD538="n/a"),"-",HYPERLINK(DD538,"ICR"))</f>
        <v>ICR</v>
      </c>
      <c r="CX538" s="438" t="str">
        <f>IF(OR(DE538="-",DE538="",DE538="n/a"),"-",HYPERLINK(DE538,"IEG"))</f>
        <v>IEG</v>
      </c>
      <c r="CY538" s="687" t="str">
        <f>IF(OR(DF538="-",DF538="",DF538="n/a"),"-",HYPERLINK(DF538,"PPAR"))</f>
        <v>-</v>
      </c>
      <c r="CZ538" s="665" t="str">
        <f>IF(OR(DG538="-",DG538="",DG538="n/a"),"-",HYPERLINK(DG538,"PCR"))</f>
        <v>-</v>
      </c>
      <c r="DA538" s="665" t="str">
        <f>IF(OR(DH538="-",DH538="",DH538="n/a"),"-",HYPERLINK(DH538,"PP"))</f>
        <v>-</v>
      </c>
      <c r="DB538" s="688" t="str">
        <f>IF(OR(DI538="-",DI538="",DI538="n/a"),"-",HYPERLINK(DI538,"TA"))</f>
        <v>TA</v>
      </c>
      <c r="DC538" s="897" t="s">
        <v>33</v>
      </c>
      <c r="DD538" s="897" t="s">
        <v>12080</v>
      </c>
      <c r="DE538" s="897" t="s">
        <v>12081</v>
      </c>
      <c r="DF538" s="897" t="s">
        <v>33</v>
      </c>
      <c r="DG538" s="897" t="s">
        <v>33</v>
      </c>
      <c r="DH538" s="897" t="s">
        <v>33</v>
      </c>
      <c r="DI538" s="897" t="s">
        <v>12082</v>
      </c>
      <c r="DJ538" s="806"/>
      <c r="DK538" s="358"/>
      <c r="DL538" s="358"/>
      <c r="DM538" s="440"/>
      <c r="DN538" s="440"/>
      <c r="DO538" s="440"/>
      <c r="DP538" s="440"/>
      <c r="DQ538" s="440"/>
      <c r="DR538" s="440"/>
      <c r="DS538" s="440"/>
      <c r="DT538" s="440"/>
      <c r="DU538" s="440"/>
      <c r="DV538" s="440"/>
      <c r="DW538" s="440"/>
      <c r="DX538" s="440"/>
      <c r="DY538" s="440"/>
      <c r="DZ538" s="440"/>
      <c r="EA538" s="440"/>
      <c r="EB538" s="440"/>
      <c r="EC538" s="440"/>
      <c r="ED538" s="440"/>
      <c r="EE538" s="440"/>
      <c r="EF538" s="440"/>
      <c r="EG538" s="440"/>
      <c r="EH538" s="440"/>
      <c r="EI538" s="440"/>
      <c r="EJ538" s="440"/>
      <c r="EK538" s="440"/>
      <c r="EL538" s="440"/>
      <c r="EM538" s="440"/>
    </row>
    <row r="539" spans="1:143" s="33" customFormat="1" ht="14.1" customHeight="1" x14ac:dyDescent="0.25">
      <c r="A539" s="703">
        <f>ROW()-1</f>
        <v>538</v>
      </c>
      <c r="B539" s="710" t="s">
        <v>325</v>
      </c>
      <c r="C539" s="711" t="str">
        <f>HYPERLINK(E539,"OP")</f>
        <v>OP</v>
      </c>
      <c r="D539" s="711" t="str">
        <f>HYPERLINK(F539,"Prj")</f>
        <v>Prj</v>
      </c>
      <c r="E539" s="704" t="s">
        <v>6496</v>
      </c>
      <c r="F539" s="415" t="s">
        <v>6497</v>
      </c>
      <c r="G539" s="414" t="s">
        <v>33</v>
      </c>
      <c r="H539" s="414" t="s">
        <v>33</v>
      </c>
      <c r="I539" s="694" t="s">
        <v>33</v>
      </c>
      <c r="J539" s="686" t="s">
        <v>326</v>
      </c>
      <c r="K539" s="199" t="s">
        <v>33</v>
      </c>
      <c r="L539" s="693" t="s">
        <v>16</v>
      </c>
      <c r="M539" s="734" t="s">
        <v>280</v>
      </c>
      <c r="N539" s="693" t="s">
        <v>18</v>
      </c>
      <c r="O539" s="693" t="s">
        <v>54</v>
      </c>
      <c r="P539" s="1080" t="s">
        <v>1419</v>
      </c>
      <c r="Q539" s="1074" t="s">
        <v>33</v>
      </c>
      <c r="R539" s="698" t="s">
        <v>33</v>
      </c>
      <c r="S539" s="1041" t="s">
        <v>33</v>
      </c>
      <c r="T539" s="908" t="s">
        <v>3585</v>
      </c>
      <c r="U539" s="905" t="s">
        <v>1790</v>
      </c>
      <c r="V539" s="905" t="s">
        <v>612</v>
      </c>
      <c r="W539" s="1068" t="s">
        <v>1773</v>
      </c>
      <c r="X539" s="1064">
        <v>38181</v>
      </c>
      <c r="Y539" s="1066">
        <v>38335</v>
      </c>
      <c r="Z539" s="1046">
        <v>2005</v>
      </c>
      <c r="AA539" s="1064">
        <v>38467</v>
      </c>
      <c r="AB539" s="1065">
        <v>40602</v>
      </c>
      <c r="AC539" s="1066">
        <v>41455</v>
      </c>
      <c r="AD539" s="638">
        <v>0</v>
      </c>
      <c r="AE539" s="639">
        <v>139.99</v>
      </c>
      <c r="AF539" s="744">
        <v>0</v>
      </c>
      <c r="AG539" s="690">
        <v>139.99</v>
      </c>
      <c r="AH539" s="747">
        <v>16.690000000000001</v>
      </c>
      <c r="AI539" s="744">
        <v>0</v>
      </c>
      <c r="AJ539" s="1099">
        <v>131.75284567</v>
      </c>
      <c r="AK539" s="1100">
        <v>129.34520807999999</v>
      </c>
      <c r="AL539" s="646"/>
      <c r="AM539" s="647" t="s">
        <v>2664</v>
      </c>
      <c r="AN539" s="647">
        <v>9</v>
      </c>
      <c r="AO539" s="647"/>
      <c r="AP539" s="647"/>
      <c r="AQ539" s="761" t="s">
        <v>425</v>
      </c>
      <c r="AR539" s="779" t="s">
        <v>2665</v>
      </c>
      <c r="AS539" s="781">
        <f>AT539+AU539</f>
        <v>94.2</v>
      </c>
      <c r="AT539" s="649">
        <v>63.1</v>
      </c>
      <c r="AU539" s="650">
        <v>31.1</v>
      </c>
      <c r="AV539" s="686" t="s">
        <v>2666</v>
      </c>
      <c r="AW539" s="686" t="s">
        <v>2046</v>
      </c>
      <c r="AX539" s="686" t="s">
        <v>38</v>
      </c>
      <c r="AY539" s="820">
        <v>41412</v>
      </c>
      <c r="AZ539" s="721" t="s">
        <v>22</v>
      </c>
      <c r="BA539" s="721" t="s">
        <v>26</v>
      </c>
      <c r="BB539" s="834" t="s">
        <v>22</v>
      </c>
      <c r="BC539" s="835" t="s">
        <v>22</v>
      </c>
      <c r="BD539" s="836" t="s">
        <v>22</v>
      </c>
      <c r="BE539" s="834" t="s">
        <v>22</v>
      </c>
      <c r="BF539" s="835" t="s">
        <v>22</v>
      </c>
      <c r="BG539" s="836" t="s">
        <v>22</v>
      </c>
      <c r="BH539" s="905" t="s">
        <v>4485</v>
      </c>
      <c r="BI539" s="903" t="s">
        <v>10472</v>
      </c>
      <c r="BJ539" s="905" t="s">
        <v>13078</v>
      </c>
      <c r="BK539" s="903" t="s">
        <v>13872</v>
      </c>
      <c r="BL539" s="905" t="s">
        <v>0</v>
      </c>
      <c r="BM539" s="903" t="s">
        <v>0</v>
      </c>
      <c r="BN539" s="905" t="s">
        <v>0</v>
      </c>
      <c r="BO539" s="903" t="s">
        <v>0</v>
      </c>
      <c r="BP539" s="905" t="s">
        <v>0</v>
      </c>
      <c r="BQ539" s="903" t="s">
        <v>0</v>
      </c>
      <c r="BR539" s="909">
        <v>27</v>
      </c>
      <c r="BS539" s="903" t="s">
        <v>4490</v>
      </c>
      <c r="BT539" s="909">
        <v>25</v>
      </c>
      <c r="BU539" s="903" t="s">
        <v>4489</v>
      </c>
      <c r="BV539" s="909">
        <v>30</v>
      </c>
      <c r="BW539" s="903" t="s">
        <v>4501</v>
      </c>
      <c r="BX539" s="909">
        <v>28</v>
      </c>
      <c r="BY539" s="903" t="s">
        <v>4500</v>
      </c>
      <c r="BZ539" s="909">
        <v>22</v>
      </c>
      <c r="CA539" s="903" t="s">
        <v>4502</v>
      </c>
      <c r="CB539" s="340">
        <v>50</v>
      </c>
      <c r="CC539" s="249">
        <f>IF(ISBLANK(AL539),0,1)</f>
        <v>0</v>
      </c>
      <c r="CD539" s="414">
        <f>IF(ISBLANK(AM539),0,1)</f>
        <v>1</v>
      </c>
      <c r="CE539" s="414">
        <f>IF(ISBLANK(AN539),0,1)</f>
        <v>1</v>
      </c>
      <c r="CF539" s="414">
        <f>IF(ISBLANK(AO539),0,1)</f>
        <v>0</v>
      </c>
      <c r="CG539" s="414">
        <f>IF(ISBLANK(AP539),0,1)</f>
        <v>0</v>
      </c>
      <c r="CH539" s="436">
        <f>IF(ISBLANK(AQ539),0,1)</f>
        <v>1</v>
      </c>
      <c r="CI539" s="435">
        <f>IF($W539="Dropped","-",DAYS360(X539,Y539,TRUE)/360)</f>
        <v>0.41944444444444445</v>
      </c>
      <c r="CJ539" s="416">
        <f>IF(OR($W539="Pipeline",$W539="Dropped"),"-",IF(OR($AA539="-",$AA539="n/a"),"-",DAYS360(Y539,AA539,TRUE)/360))</f>
        <v>0.36388888888888887</v>
      </c>
      <c r="CK539" s="416">
        <f>IF(OR($W539="Pipeline",$W539="Dropped"),"-",IF($AC539="-","-",IF(OR($AA539="-",$AA539="n/a"),DAYS360(Y539,AC539,TRUE)/360,DAYS360(AA539,AC539,TRUE)/360)))</f>
        <v>8.1805555555555554</v>
      </c>
      <c r="CL539" s="416">
        <f>IF(OR($W539="Pipeline",$W539="Dropped"),"-",IF($AC539="-","-",DAYS360(X539,AC539,TRUE)/360))</f>
        <v>8.9638888888888886</v>
      </c>
      <c r="CM539" s="437">
        <f>IF(OR($W539="Pipeline",$W539="Dropped"),"-",IF($AC539="-","-",DAYS360(AB539,AC539,TRUE)/360))</f>
        <v>2.338888888888889</v>
      </c>
      <c r="CN539" s="344">
        <f>IF(W539="Closed",IF(AC539="-","-",YEAR(AC539)),"-")</f>
        <v>2013</v>
      </c>
      <c r="CO539" s="344" t="str">
        <f>IF(W539="Closed",IF(OR(BE539="S",BE539="MS",BE539="HS"),"S",IF(OR(BE539="U",BE539="MU",BE539="HU"),"U",IF(OR(BE539="NA",BE539="NR",BE539="NV",BE539="?",BE539="#"),"NR","-"))),"-")</f>
        <v>S</v>
      </c>
      <c r="CP539" s="249">
        <v>8</v>
      </c>
      <c r="CQ539" s="414">
        <v>18</v>
      </c>
      <c r="CR539" s="414">
        <v>6</v>
      </c>
      <c r="CS539" s="414">
        <v>5</v>
      </c>
      <c r="CT539" s="414">
        <v>0</v>
      </c>
      <c r="CU539" s="436">
        <v>1</v>
      </c>
      <c r="CV539" s="432" t="str">
        <f>IF(OR(DC539="-",DC539="",DC539="n/a"),"-",HYPERLINK(DC539,"PAD"))</f>
        <v>PAD</v>
      </c>
      <c r="CW539" s="417" t="str">
        <f>IF(OR(DD539="-",DD539="",DD539="n/a"),"-",HYPERLINK(DD539,"ICR"))</f>
        <v>ICR</v>
      </c>
      <c r="CX539" s="438" t="str">
        <f>IF(OR(DE539="-",DE539="",DE539="n/a"),"-",HYPERLINK(DE539,"IEG"))</f>
        <v>IEG</v>
      </c>
      <c r="CY539" s="687" t="str">
        <f>IF(OR(DF539="-",DF539="",DF539="n/a"),"-",HYPERLINK(DF539,"PPAR"))</f>
        <v>-</v>
      </c>
      <c r="CZ539" s="665" t="str">
        <f>IF(OR(DG539="-",DG539="",DG539="n/a"),"-",HYPERLINK(DG539,"PCR"))</f>
        <v>-</v>
      </c>
      <c r="DA539" s="665" t="str">
        <f>IF(OR(DH539="-",DH539="",DH539="n/a"),"-",HYPERLINK(DH539,"PP"))</f>
        <v>PP</v>
      </c>
      <c r="DB539" s="688" t="str">
        <f>IF(OR(DI539="-",DI539="",DI539="n/a"),"-",HYPERLINK(DI539,"TA"))</f>
        <v>-</v>
      </c>
      <c r="DC539" s="897" t="s">
        <v>12083</v>
      </c>
      <c r="DD539" s="897" t="s">
        <v>12084</v>
      </c>
      <c r="DE539" s="897" t="s">
        <v>12085</v>
      </c>
      <c r="DF539" s="897" t="s">
        <v>33</v>
      </c>
      <c r="DG539" s="897" t="s">
        <v>33</v>
      </c>
      <c r="DH539" s="897" t="s">
        <v>13976</v>
      </c>
      <c r="DI539" s="897" t="s">
        <v>33</v>
      </c>
      <c r="DJ539" s="734"/>
      <c r="DK539" s="358"/>
      <c r="DL539" s="358"/>
      <c r="DM539" s="440"/>
      <c r="DN539" s="440"/>
      <c r="DO539" s="440"/>
      <c r="DP539" s="440"/>
      <c r="DQ539" s="440"/>
      <c r="DR539" s="440"/>
      <c r="DS539" s="440"/>
      <c r="DT539" s="440"/>
      <c r="DU539" s="440"/>
      <c r="DV539" s="440"/>
      <c r="DW539" s="440"/>
      <c r="DX539" s="440"/>
      <c r="DY539" s="440"/>
      <c r="DZ539" s="440"/>
      <c r="EA539" s="440"/>
      <c r="EB539" s="440"/>
      <c r="EC539" s="440"/>
      <c r="ED539" s="440"/>
      <c r="EE539" s="440"/>
      <c r="EF539" s="440"/>
      <c r="EG539" s="440"/>
      <c r="EH539" s="440"/>
      <c r="EI539" s="440"/>
      <c r="EJ539" s="440"/>
      <c r="EK539" s="440"/>
      <c r="EL539" s="440"/>
      <c r="EM539" s="440"/>
    </row>
    <row r="540" spans="1:143" s="33" customFormat="1" ht="14.1" customHeight="1" x14ac:dyDescent="0.25">
      <c r="A540" s="702">
        <f>ROW()-1</f>
        <v>539</v>
      </c>
      <c r="B540" s="713" t="s">
        <v>9434</v>
      </c>
      <c r="C540" s="711" t="str">
        <f>HYPERLINK(E540,"OP")</f>
        <v>OP</v>
      </c>
      <c r="D540" s="711" t="str">
        <f>HYPERLINK(F540,"Prj")</f>
        <v>Prj</v>
      </c>
      <c r="E540" s="705" t="s">
        <v>9784</v>
      </c>
      <c r="F540" s="424" t="s">
        <v>9785</v>
      </c>
      <c r="G540" s="414" t="s">
        <v>33</v>
      </c>
      <c r="H540" s="414" t="s">
        <v>33</v>
      </c>
      <c r="I540" s="694" t="s">
        <v>33</v>
      </c>
      <c r="J540" s="695" t="s">
        <v>9628</v>
      </c>
      <c r="K540" s="727" t="s">
        <v>33</v>
      </c>
      <c r="L540" s="735" t="s">
        <v>153</v>
      </c>
      <c r="M540" s="695" t="s">
        <v>176</v>
      </c>
      <c r="N540" s="735" t="s">
        <v>18</v>
      </c>
      <c r="O540" s="735" t="s">
        <v>30</v>
      </c>
      <c r="P540" s="1080" t="s">
        <v>1741</v>
      </c>
      <c r="Q540" s="1074" t="s">
        <v>33</v>
      </c>
      <c r="R540" s="698" t="s">
        <v>3565</v>
      </c>
      <c r="S540" s="907" t="s">
        <v>9610</v>
      </c>
      <c r="T540" s="908" t="s">
        <v>3941</v>
      </c>
      <c r="U540" s="905" t="s">
        <v>13823</v>
      </c>
      <c r="V540" s="905" t="s">
        <v>1413</v>
      </c>
      <c r="W540" s="1068" t="s">
        <v>1773</v>
      </c>
      <c r="X540" s="1064">
        <v>38055</v>
      </c>
      <c r="Y540" s="1066">
        <v>38685</v>
      </c>
      <c r="Z540" s="1046">
        <v>2006</v>
      </c>
      <c r="AA540" s="1064">
        <v>38742</v>
      </c>
      <c r="AB540" s="1065">
        <v>40724</v>
      </c>
      <c r="AC540" s="1066">
        <v>41333</v>
      </c>
      <c r="AD540" s="1051">
        <v>60</v>
      </c>
      <c r="AE540" s="639">
        <v>0</v>
      </c>
      <c r="AF540" s="744">
        <v>0</v>
      </c>
      <c r="AG540" s="690">
        <v>60</v>
      </c>
      <c r="AH540" s="747">
        <v>0</v>
      </c>
      <c r="AI540" s="744">
        <v>0</v>
      </c>
      <c r="AJ540" s="1103">
        <v>40.404563549999999</v>
      </c>
      <c r="AK540" s="1104">
        <v>40.237058349999998</v>
      </c>
      <c r="AL540" s="646">
        <v>33</v>
      </c>
      <c r="AM540" s="647"/>
      <c r="AN540" s="647"/>
      <c r="AO540" s="647" t="s">
        <v>2622</v>
      </c>
      <c r="AP540" s="647"/>
      <c r="AQ540" s="648"/>
      <c r="AR540" s="778" t="s">
        <v>9914</v>
      </c>
      <c r="AS540" s="649">
        <f>AT540+AU540</f>
        <v>13.9</v>
      </c>
      <c r="AT540" s="649">
        <v>1.8</v>
      </c>
      <c r="AU540" s="650">
        <v>12.1</v>
      </c>
      <c r="AV540" s="686" t="s">
        <v>9915</v>
      </c>
      <c r="AW540" s="695" t="s">
        <v>9629</v>
      </c>
      <c r="AX540" s="695" t="s">
        <v>9630</v>
      </c>
      <c r="AY540" s="822">
        <v>41332</v>
      </c>
      <c r="AZ540" s="735" t="s">
        <v>26</v>
      </c>
      <c r="BA540" s="735" t="s">
        <v>45</v>
      </c>
      <c r="BB540" s="857" t="s">
        <v>26</v>
      </c>
      <c r="BC540" s="858" t="s">
        <v>26</v>
      </c>
      <c r="BD540" s="859" t="s">
        <v>22</v>
      </c>
      <c r="BE540" s="857" t="s">
        <v>22</v>
      </c>
      <c r="BF540" s="858" t="s">
        <v>26</v>
      </c>
      <c r="BG540" s="859" t="s">
        <v>22</v>
      </c>
      <c r="BH540" s="905" t="s">
        <v>4505</v>
      </c>
      <c r="BI540" s="903" t="s">
        <v>10474</v>
      </c>
      <c r="BJ540" s="905" t="s">
        <v>4549</v>
      </c>
      <c r="BK540" s="903" t="s">
        <v>10481</v>
      </c>
      <c r="BL540" s="905" t="s">
        <v>4503</v>
      </c>
      <c r="BM540" s="903" t="s">
        <v>4703</v>
      </c>
      <c r="BN540" s="905" t="s">
        <v>4493</v>
      </c>
      <c r="BO540" s="903" t="s">
        <v>4705</v>
      </c>
      <c r="BP540" s="905" t="s">
        <v>13077</v>
      </c>
      <c r="BQ540" s="903" t="s">
        <v>9680</v>
      </c>
      <c r="BR540" s="909">
        <v>66</v>
      </c>
      <c r="BS540" s="903" t="s">
        <v>4532</v>
      </c>
      <c r="BT540" s="909">
        <v>25</v>
      </c>
      <c r="BU540" s="903" t="s">
        <v>4489</v>
      </c>
      <c r="BV540" s="909">
        <v>41</v>
      </c>
      <c r="BW540" s="903" t="s">
        <v>4544</v>
      </c>
      <c r="BX540" s="909">
        <v>39</v>
      </c>
      <c r="BY540" s="903" t="s">
        <v>4545</v>
      </c>
      <c r="BZ540" s="905" t="s">
        <v>0</v>
      </c>
      <c r="CA540" s="903" t="s">
        <v>4492</v>
      </c>
      <c r="CB540" s="340">
        <v>50</v>
      </c>
      <c r="CC540" s="249">
        <f>IF(ISBLANK(AL540),0,1)</f>
        <v>1</v>
      </c>
      <c r="CD540" s="414">
        <f>IF(ISBLANK(AM540),0,1)</f>
        <v>0</v>
      </c>
      <c r="CE540" s="414">
        <f>IF(ISBLANK(AN540),0,1)</f>
        <v>0</v>
      </c>
      <c r="CF540" s="414">
        <f>IF(ISBLANK(AO540),0,1)</f>
        <v>1</v>
      </c>
      <c r="CG540" s="414">
        <f>IF(ISBLANK(AP540),0,1)</f>
        <v>0</v>
      </c>
      <c r="CH540" s="436">
        <f>IF(ISBLANK(AQ540),0,1)</f>
        <v>0</v>
      </c>
      <c r="CI540" s="435">
        <f>IF($W540="Dropped","-",DAYS360(X540,Y540,TRUE)/360)</f>
        <v>1.7222222222222223</v>
      </c>
      <c r="CJ540" s="416">
        <f>IF(OR($W540="Pipeline",$W540="Dropped"),"-",IF(OR($AA540="-",$AA540="n/a"),"-",DAYS360(Y540,AA540,TRUE)/360))</f>
        <v>0.15555555555555556</v>
      </c>
      <c r="CK540" s="416">
        <f>IF(OR($W540="Pipeline",$W540="Dropped"),"-",IF($AC540="-","-",IF(OR($AA540="-",$AA540="n/a"),DAYS360(Y540,AC540,TRUE)/360,DAYS360(AA540,AC540,TRUE)/360)))</f>
        <v>7.0916666666666668</v>
      </c>
      <c r="CL540" s="416">
        <f>IF(OR($W540="Pipeline",$W540="Dropped"),"-",IF($AC540="-","-",DAYS360(X540,AC540,TRUE)/360))</f>
        <v>8.969444444444445</v>
      </c>
      <c r="CM540" s="437">
        <f>IF(OR($W540="Pipeline",$W540="Dropped"),"-",IF($AC540="-","-",DAYS360(AB540,AC540,TRUE)/360))</f>
        <v>1.6611111111111112</v>
      </c>
      <c r="CN540" s="344">
        <f>IF(W540="Closed",IF(AC540="-","-",YEAR(AC540)),"-")</f>
        <v>2013</v>
      </c>
      <c r="CO540" s="344" t="str">
        <f>IF(W540="Closed",IF(OR(BE540="S",BE540="MS",BE540="HS"),"S",IF(OR(BE540="U",BE540="MU",BE540="HU"),"U",IF(OR(BE540="NA",BE540="NR",BE540="NV",BE540="?",BE540="#"),"NR","-"))),"-")</f>
        <v>S</v>
      </c>
      <c r="CP540" s="249">
        <v>35</v>
      </c>
      <c r="CQ540" s="414">
        <v>2</v>
      </c>
      <c r="CR540" s="414">
        <v>1</v>
      </c>
      <c r="CS540" s="414">
        <v>19</v>
      </c>
      <c r="CT540" s="414">
        <v>1</v>
      </c>
      <c r="CU540" s="436">
        <v>0</v>
      </c>
      <c r="CV540" s="432" t="str">
        <f>IF(OR(DC540="-",DC540="",DC540="n/a"),"-",HYPERLINK(DC540,"PAD"))</f>
        <v>PAD</v>
      </c>
      <c r="CW540" s="417" t="str">
        <f>IF(OR(DD540="-",DD540="",DD540="n/a"),"-",HYPERLINK(DD540,"ICR"))</f>
        <v>ICR</v>
      </c>
      <c r="CX540" s="438" t="str">
        <f>IF(OR(DE540="-",DE540="",DE540="n/a"),"-",HYPERLINK(DE540,"IEG"))</f>
        <v>IEG</v>
      </c>
      <c r="CY540" s="687" t="str">
        <f>IF(OR(DF540="-",DF540="",DF540="n/a"),"-",HYPERLINK(DF540,"PPAR"))</f>
        <v>-</v>
      </c>
      <c r="CZ540" s="665" t="str">
        <f>IF(OR(DG540="-",DG540="",DG540="n/a"),"-",HYPERLINK(DG540,"PCR"))</f>
        <v>-</v>
      </c>
      <c r="DA540" s="665" t="str">
        <f>IF(OR(DH540="-",DH540="",DH540="n/a"),"-",HYPERLINK(DH540,"PP"))</f>
        <v>PP</v>
      </c>
      <c r="DB540" s="688" t="str">
        <f>IF(OR(DI540="-",DI540="",DI540="n/a"),"-",HYPERLINK(DI540,"TA"))</f>
        <v>-</v>
      </c>
      <c r="DC540" s="897" t="s">
        <v>12086</v>
      </c>
      <c r="DD540" s="897" t="s">
        <v>12087</v>
      </c>
      <c r="DE540" s="897" t="s">
        <v>12088</v>
      </c>
      <c r="DF540" s="897" t="s">
        <v>33</v>
      </c>
      <c r="DG540" s="897" t="s">
        <v>33</v>
      </c>
      <c r="DH540" s="897" t="s">
        <v>12089</v>
      </c>
      <c r="DI540" s="897" t="s">
        <v>33</v>
      </c>
      <c r="DJ540" s="734"/>
      <c r="DK540" s="358"/>
      <c r="DL540" s="358"/>
      <c r="DM540" s="440"/>
      <c r="DN540" s="440"/>
      <c r="DO540" s="440"/>
      <c r="DP540" s="440"/>
      <c r="DQ540" s="440"/>
      <c r="DR540" s="440"/>
      <c r="DS540" s="440"/>
      <c r="DT540" s="440"/>
      <c r="DU540" s="440"/>
      <c r="DV540" s="440"/>
      <c r="DW540" s="440"/>
      <c r="DX540" s="440"/>
      <c r="DY540" s="440"/>
      <c r="DZ540" s="440"/>
      <c r="EA540" s="440"/>
      <c r="EB540" s="440"/>
      <c r="EC540" s="440"/>
      <c r="ED540" s="440"/>
      <c r="EE540" s="440"/>
      <c r="EF540" s="440"/>
      <c r="EG540" s="440"/>
      <c r="EH540" s="440"/>
      <c r="EI540" s="440"/>
      <c r="EJ540" s="440"/>
      <c r="EK540" s="440"/>
      <c r="EL540" s="440"/>
      <c r="EM540" s="440"/>
    </row>
    <row r="541" spans="1:143" s="33" customFormat="1" ht="14.1" customHeight="1" x14ac:dyDescent="0.25">
      <c r="A541" s="702">
        <f>ROW()-1</f>
        <v>540</v>
      </c>
      <c r="B541" s="710" t="s">
        <v>651</v>
      </c>
      <c r="C541" s="711" t="str">
        <f>HYPERLINK(E541,"OP")</f>
        <v>OP</v>
      </c>
      <c r="D541" s="711" t="str">
        <f>HYPERLINK(F541,"Prj")</f>
        <v>Prj</v>
      </c>
      <c r="E541" s="704" t="s">
        <v>6498</v>
      </c>
      <c r="F541" s="415" t="s">
        <v>6499</v>
      </c>
      <c r="G541" s="414" t="s">
        <v>33</v>
      </c>
      <c r="H541" s="414" t="s">
        <v>33</v>
      </c>
      <c r="I541" s="694" t="s">
        <v>33</v>
      </c>
      <c r="J541" s="696" t="s">
        <v>652</v>
      </c>
      <c r="K541" s="199" t="s">
        <v>33</v>
      </c>
      <c r="L541" s="693" t="s">
        <v>193</v>
      </c>
      <c r="M541" s="696" t="s">
        <v>396</v>
      </c>
      <c r="N541" s="732" t="s">
        <v>18</v>
      </c>
      <c r="O541" s="732" t="s">
        <v>54</v>
      </c>
      <c r="P541" s="1080" t="s">
        <v>1742</v>
      </c>
      <c r="Q541" s="1074" t="s">
        <v>33</v>
      </c>
      <c r="R541" s="698" t="s">
        <v>33</v>
      </c>
      <c r="S541" s="1041" t="s">
        <v>33</v>
      </c>
      <c r="T541" s="908" t="s">
        <v>3782</v>
      </c>
      <c r="U541" s="905" t="s">
        <v>588</v>
      </c>
      <c r="V541" s="905" t="s">
        <v>1417</v>
      </c>
      <c r="W541" s="1068" t="s">
        <v>1773</v>
      </c>
      <c r="X541" s="1064">
        <v>38034</v>
      </c>
      <c r="Y541" s="1066">
        <v>38484</v>
      </c>
      <c r="Z541" s="1046">
        <v>2005</v>
      </c>
      <c r="AA541" s="1064">
        <v>38625</v>
      </c>
      <c r="AB541" s="1065">
        <v>40178</v>
      </c>
      <c r="AC541" s="1066">
        <v>40908</v>
      </c>
      <c r="AD541" s="638">
        <v>1.35</v>
      </c>
      <c r="AE541" s="639">
        <v>1.35</v>
      </c>
      <c r="AF541" s="744">
        <v>0</v>
      </c>
      <c r="AG541" s="690">
        <v>2.7</v>
      </c>
      <c r="AH541" s="747">
        <v>0</v>
      </c>
      <c r="AI541" s="744">
        <v>0</v>
      </c>
      <c r="AJ541" s="1099">
        <v>2.6270700599999999</v>
      </c>
      <c r="AK541" s="1100">
        <v>2.7406250999999999</v>
      </c>
      <c r="AL541" s="646" t="s">
        <v>3104</v>
      </c>
      <c r="AM541" s="647"/>
      <c r="AN541" s="647"/>
      <c r="AO541" s="647"/>
      <c r="AP541" s="647"/>
      <c r="AQ541" s="648"/>
      <c r="AR541" s="779" t="s">
        <v>3097</v>
      </c>
      <c r="AS541" s="781">
        <f>AT541+AU541</f>
        <v>2.9</v>
      </c>
      <c r="AT541" s="649">
        <v>0.5</v>
      </c>
      <c r="AU541" s="650">
        <v>2.4</v>
      </c>
      <c r="AV541" s="686" t="s">
        <v>3109</v>
      </c>
      <c r="AW541" s="686" t="s">
        <v>1931</v>
      </c>
      <c r="AX541" s="686" t="s">
        <v>2209</v>
      </c>
      <c r="AY541" s="819">
        <v>40979</v>
      </c>
      <c r="AZ541" s="721" t="s">
        <v>26</v>
      </c>
      <c r="BA541" s="721" t="s">
        <v>26</v>
      </c>
      <c r="BB541" s="834" t="s">
        <v>26</v>
      </c>
      <c r="BC541" s="835" t="s">
        <v>26</v>
      </c>
      <c r="BD541" s="836" t="s">
        <v>26</v>
      </c>
      <c r="BE541" s="834" t="s">
        <v>22</v>
      </c>
      <c r="BF541" s="835" t="s">
        <v>22</v>
      </c>
      <c r="BG541" s="836" t="s">
        <v>22</v>
      </c>
      <c r="BH541" s="905" t="s">
        <v>10067</v>
      </c>
      <c r="BI541" s="903" t="s">
        <v>9474</v>
      </c>
      <c r="BJ541" s="905" t="s">
        <v>4485</v>
      </c>
      <c r="BK541" s="903" t="s">
        <v>10472</v>
      </c>
      <c r="BL541" s="905" t="s">
        <v>4487</v>
      </c>
      <c r="BM541" s="903" t="s">
        <v>4683</v>
      </c>
      <c r="BN541" s="905" t="s">
        <v>0</v>
      </c>
      <c r="BO541" s="903" t="s">
        <v>0</v>
      </c>
      <c r="BP541" s="905" t="s">
        <v>0</v>
      </c>
      <c r="BQ541" s="903" t="s">
        <v>0</v>
      </c>
      <c r="BR541" s="909">
        <v>39</v>
      </c>
      <c r="BS541" s="903" t="s">
        <v>4545</v>
      </c>
      <c r="BT541" s="909">
        <v>32</v>
      </c>
      <c r="BU541" s="903" t="s">
        <v>4555</v>
      </c>
      <c r="BV541" s="909">
        <v>40</v>
      </c>
      <c r="BW541" s="903" t="s">
        <v>4563</v>
      </c>
      <c r="BX541" s="909">
        <v>47</v>
      </c>
      <c r="BY541" s="903" t="s">
        <v>4539</v>
      </c>
      <c r="BZ541" s="909">
        <v>34</v>
      </c>
      <c r="CA541" s="903" t="s">
        <v>4491</v>
      </c>
      <c r="CB541" s="340">
        <v>50</v>
      </c>
      <c r="CC541" s="249">
        <f>IF(ISBLANK(AL541),0,1)</f>
        <v>1</v>
      </c>
      <c r="CD541" s="414">
        <f>IF(ISBLANK(AM541),0,1)</f>
        <v>0</v>
      </c>
      <c r="CE541" s="414">
        <f>IF(ISBLANK(AN541),0,1)</f>
        <v>0</v>
      </c>
      <c r="CF541" s="414">
        <f>IF(ISBLANK(AO541),0,1)</f>
        <v>0</v>
      </c>
      <c r="CG541" s="414">
        <f>IF(ISBLANK(AP541),0,1)</f>
        <v>0</v>
      </c>
      <c r="CH541" s="436">
        <f>IF(ISBLANK(AQ541),0,1)</f>
        <v>0</v>
      </c>
      <c r="CI541" s="435">
        <f>IF($W541="Dropped","-",DAYS360(X541,Y541,TRUE)/360)</f>
        <v>1.2361111111111112</v>
      </c>
      <c r="CJ541" s="416">
        <f>IF(OR($W541="Pipeline",$W541="Dropped"),"-",IF(OR($AA541="-",$AA541="n/a"),"-",DAYS360(Y541,AA541,TRUE)/360))</f>
        <v>0.38333333333333336</v>
      </c>
      <c r="CK541" s="416">
        <f>IF(OR($W541="Pipeline",$W541="Dropped"),"-",IF($AC541="-","-",IF(OR($AA541="-",$AA541="n/a"),DAYS360(Y541,AC541,TRUE)/360,DAYS360(AA541,AC541,TRUE)/360)))</f>
        <v>6.25</v>
      </c>
      <c r="CL541" s="416">
        <f>IF(OR($W541="Pipeline",$W541="Dropped"),"-",IF($AC541="-","-",DAYS360(X541,AC541,TRUE)/360))</f>
        <v>7.8694444444444445</v>
      </c>
      <c r="CM541" s="437">
        <f>IF(OR($W541="Pipeline",$W541="Dropped"),"-",IF($AC541="-","-",DAYS360(AB541,AC541,TRUE)/360))</f>
        <v>2</v>
      </c>
      <c r="CN541" s="344">
        <f>IF(W541="Closed",IF(AC541="-","-",YEAR(AC541)),"-")</f>
        <v>2011</v>
      </c>
      <c r="CO541" s="344" t="str">
        <f>IF(W541="Closed",IF(OR(BE541="S",BE541="MS",BE541="HS"),"S",IF(OR(BE541="U",BE541="MU",BE541="HU"),"U",IF(OR(BE541="NA",BE541="NR",BE541="NV",BE541="?",BE541="#"),"NR","-"))),"-")</f>
        <v>S</v>
      </c>
      <c r="CP541" s="249">
        <v>28</v>
      </c>
      <c r="CQ541" s="414">
        <v>0</v>
      </c>
      <c r="CR541" s="414">
        <v>0</v>
      </c>
      <c r="CS541" s="414">
        <v>4</v>
      </c>
      <c r="CT541" s="414">
        <v>0</v>
      </c>
      <c r="CU541" s="436">
        <v>0</v>
      </c>
      <c r="CV541" s="432" t="str">
        <f>IF(OR(DC541="-",DC541="",DC541="n/a"),"-",HYPERLINK(DC541,"PAD"))</f>
        <v>PAD</v>
      </c>
      <c r="CW541" s="417" t="str">
        <f>IF(OR(DD541="-",DD541="",DD541="n/a"),"-",HYPERLINK(DD541,"ICR"))</f>
        <v>ICR</v>
      </c>
      <c r="CX541" s="438" t="str">
        <f>IF(OR(DE541="-",DE541="",DE541="n/a"),"-",HYPERLINK(DE541,"IEG"))</f>
        <v>IEG</v>
      </c>
      <c r="CY541" s="687" t="str">
        <f>IF(OR(DF541="-",DF541="",DF541="n/a"),"-",HYPERLINK(DF541,"PPAR"))</f>
        <v>-</v>
      </c>
      <c r="CZ541" s="665" t="str">
        <f>IF(OR(DG541="-",DG541="",DG541="n/a"),"-",HYPERLINK(DG541,"PCR"))</f>
        <v>-</v>
      </c>
      <c r="DA541" s="665" t="str">
        <f>IF(OR(DH541="-",DH541="",DH541="n/a"),"-",HYPERLINK(DH541,"PP"))</f>
        <v>PP</v>
      </c>
      <c r="DB541" s="688" t="str">
        <f>IF(OR(DI541="-",DI541="",DI541="n/a"),"-",HYPERLINK(DI541,"TA"))</f>
        <v>-</v>
      </c>
      <c r="DC541" s="897" t="s">
        <v>12090</v>
      </c>
      <c r="DD541" s="897" t="s">
        <v>12091</v>
      </c>
      <c r="DE541" s="897" t="s">
        <v>12092</v>
      </c>
      <c r="DF541" s="897" t="s">
        <v>33</v>
      </c>
      <c r="DG541" s="897" t="s">
        <v>33</v>
      </c>
      <c r="DH541" s="897" t="s">
        <v>13977</v>
      </c>
      <c r="DI541" s="897" t="s">
        <v>33</v>
      </c>
      <c r="DJ541" s="734"/>
      <c r="DK541" s="358"/>
      <c r="DL541" s="358"/>
      <c r="DM541" s="440"/>
      <c r="DN541" s="440"/>
      <c r="DO541" s="440"/>
      <c r="DP541" s="440"/>
      <c r="DQ541" s="440"/>
      <c r="DR541" s="440"/>
      <c r="DS541" s="440"/>
      <c r="DT541" s="440"/>
      <c r="DU541" s="440"/>
      <c r="DV541" s="440"/>
      <c r="DW541" s="440"/>
      <c r="DX541" s="440"/>
      <c r="DY541" s="440"/>
      <c r="DZ541" s="440"/>
      <c r="EA541" s="440"/>
      <c r="EB541" s="440"/>
      <c r="EC541" s="440"/>
      <c r="ED541" s="440"/>
      <c r="EE541" s="440"/>
      <c r="EF541" s="440"/>
      <c r="EG541" s="440"/>
      <c r="EH541" s="440"/>
      <c r="EI541" s="440"/>
      <c r="EJ541" s="440"/>
      <c r="EK541" s="440"/>
      <c r="EL541" s="440"/>
      <c r="EM541" s="440"/>
    </row>
    <row r="542" spans="1:143" s="33" customFormat="1" ht="14.1" customHeight="1" x14ac:dyDescent="0.25">
      <c r="A542" s="703">
        <f>ROW()-1</f>
        <v>541</v>
      </c>
      <c r="B542" s="710" t="s">
        <v>1156</v>
      </c>
      <c r="C542" s="711" t="str">
        <f>HYPERLINK(E542,"OP")</f>
        <v>OP</v>
      </c>
      <c r="D542" s="711" t="str">
        <f>HYPERLINK(F542,"Prj")</f>
        <v>Prj</v>
      </c>
      <c r="E542" s="704" t="s">
        <v>6500</v>
      </c>
      <c r="F542" s="415" t="s">
        <v>6501</v>
      </c>
      <c r="G542" s="414" t="s">
        <v>33</v>
      </c>
      <c r="H542" s="414" t="s">
        <v>33</v>
      </c>
      <c r="I542" s="694" t="s">
        <v>33</v>
      </c>
      <c r="J542" s="686" t="s">
        <v>1157</v>
      </c>
      <c r="K542" s="199" t="s">
        <v>33</v>
      </c>
      <c r="L542" s="693" t="s">
        <v>193</v>
      </c>
      <c r="M542" s="696" t="s">
        <v>369</v>
      </c>
      <c r="N542" s="732" t="s">
        <v>18</v>
      </c>
      <c r="O542" s="732" t="s">
        <v>71</v>
      </c>
      <c r="P542" s="1080" t="s">
        <v>1763</v>
      </c>
      <c r="Q542" s="1074" t="s">
        <v>33</v>
      </c>
      <c r="R542" s="698" t="s">
        <v>3888</v>
      </c>
      <c r="S542" s="907" t="s">
        <v>3574</v>
      </c>
      <c r="T542" s="908" t="s">
        <v>3579</v>
      </c>
      <c r="U542" s="905" t="s">
        <v>576</v>
      </c>
      <c r="V542" s="905" t="s">
        <v>10387</v>
      </c>
      <c r="W542" s="1068" t="s">
        <v>1773</v>
      </c>
      <c r="X542" s="1064">
        <v>38247</v>
      </c>
      <c r="Y542" s="1066">
        <v>38538</v>
      </c>
      <c r="Z542" s="1046">
        <v>2006</v>
      </c>
      <c r="AA542" s="1064">
        <v>38671</v>
      </c>
      <c r="AB542" s="1065">
        <v>39994</v>
      </c>
      <c r="AC542" s="1066">
        <v>40543</v>
      </c>
      <c r="AD542" s="638">
        <v>25.13</v>
      </c>
      <c r="AE542" s="639">
        <v>0</v>
      </c>
      <c r="AF542" s="744">
        <v>0</v>
      </c>
      <c r="AG542" s="690">
        <v>25.13</v>
      </c>
      <c r="AH542" s="747">
        <v>75</v>
      </c>
      <c r="AI542" s="744">
        <v>0</v>
      </c>
      <c r="AJ542" s="1099">
        <v>25.13</v>
      </c>
      <c r="AK542" s="1100">
        <v>25.13</v>
      </c>
      <c r="AL542" s="646"/>
      <c r="AM542" s="647"/>
      <c r="AN542" s="647">
        <v>2</v>
      </c>
      <c r="AO542" s="647"/>
      <c r="AP542" s="647"/>
      <c r="AQ542" s="648"/>
      <c r="AR542" s="779" t="s">
        <v>4039</v>
      </c>
      <c r="AS542" s="781">
        <f>AT542+AU542</f>
        <v>1.5</v>
      </c>
      <c r="AT542" s="649">
        <v>0.75</v>
      </c>
      <c r="AU542" s="650">
        <v>0.75</v>
      </c>
      <c r="AV542" s="686" t="s">
        <v>4040</v>
      </c>
      <c r="AW542" s="686" t="s">
        <v>2027</v>
      </c>
      <c r="AX542" s="686" t="s">
        <v>1902</v>
      </c>
      <c r="AY542" s="819">
        <v>40554</v>
      </c>
      <c r="AZ542" s="721" t="s">
        <v>26</v>
      </c>
      <c r="BA542" s="721" t="s">
        <v>26</v>
      </c>
      <c r="BB542" s="834" t="s">
        <v>26</v>
      </c>
      <c r="BC542" s="835" t="s">
        <v>22</v>
      </c>
      <c r="BD542" s="836" t="s">
        <v>82</v>
      </c>
      <c r="BE542" s="834" t="s">
        <v>22</v>
      </c>
      <c r="BF542" s="835" t="s">
        <v>22</v>
      </c>
      <c r="BG542" s="836" t="s">
        <v>26</v>
      </c>
      <c r="BH542" s="905" t="s">
        <v>4493</v>
      </c>
      <c r="BI542" s="903" t="s">
        <v>4705</v>
      </c>
      <c r="BJ542" s="905" t="s">
        <v>4485</v>
      </c>
      <c r="BK542" s="903" t="s">
        <v>10472</v>
      </c>
      <c r="BL542" s="905" t="s">
        <v>0</v>
      </c>
      <c r="BM542" s="903" t="s">
        <v>0</v>
      </c>
      <c r="BN542" s="905" t="s">
        <v>0</v>
      </c>
      <c r="BO542" s="903" t="s">
        <v>0</v>
      </c>
      <c r="BP542" s="905" t="s">
        <v>0</v>
      </c>
      <c r="BQ542" s="903" t="s">
        <v>0</v>
      </c>
      <c r="BR542" s="909">
        <v>66</v>
      </c>
      <c r="BS542" s="903" t="s">
        <v>4532</v>
      </c>
      <c r="BT542" s="909">
        <v>90</v>
      </c>
      <c r="BU542" s="903" t="s">
        <v>4621</v>
      </c>
      <c r="BV542" s="909">
        <v>25</v>
      </c>
      <c r="BW542" s="903" t="s">
        <v>4489</v>
      </c>
      <c r="BX542" s="905" t="s">
        <v>0</v>
      </c>
      <c r="BY542" s="903" t="s">
        <v>4492</v>
      </c>
      <c r="BZ542" s="905" t="s">
        <v>0</v>
      </c>
      <c r="CA542" s="903" t="s">
        <v>4492</v>
      </c>
      <c r="CB542" s="340">
        <v>100</v>
      </c>
      <c r="CC542" s="249">
        <f>IF(ISBLANK(AL542),0,1)</f>
        <v>0</v>
      </c>
      <c r="CD542" s="414">
        <f>IF(ISBLANK(AM542),0,1)</f>
        <v>0</v>
      </c>
      <c r="CE542" s="414">
        <f>IF(ISBLANK(AN542),0,1)</f>
        <v>1</v>
      </c>
      <c r="CF542" s="414">
        <f>IF(ISBLANK(AO542),0,1)</f>
        <v>0</v>
      </c>
      <c r="CG542" s="414">
        <f>IF(ISBLANK(AP542),0,1)</f>
        <v>0</v>
      </c>
      <c r="CH542" s="436">
        <f>IF(ISBLANK(AQ542),0,1)</f>
        <v>0</v>
      </c>
      <c r="CI542" s="435">
        <f>IF($W542="Dropped","-",DAYS360(X542,Y542,TRUE)/360)</f>
        <v>0.8</v>
      </c>
      <c r="CJ542" s="416">
        <f>IF(OR($W542="Pipeline",$W542="Dropped"),"-",IF(OR($AA542="-",$AA542="n/a"),"-",DAYS360(Y542,AA542,TRUE)/360))</f>
        <v>0.3611111111111111</v>
      </c>
      <c r="CK542" s="416">
        <f>IF(OR($W542="Pipeline",$W542="Dropped"),"-",IF($AC542="-","-",IF(OR($AA542="-",$AA542="n/a"),DAYS360(Y542,AC542,TRUE)/360,DAYS360(AA542,AC542,TRUE)/360)))</f>
        <v>5.125</v>
      </c>
      <c r="CL542" s="416">
        <f>IF(OR($W542="Pipeline",$W542="Dropped"),"-",IF($AC542="-","-",DAYS360(X542,AC542,TRUE)/360))</f>
        <v>6.2861111111111114</v>
      </c>
      <c r="CM542" s="437">
        <f>IF(OR($W542="Pipeline",$W542="Dropped"),"-",IF($AC542="-","-",DAYS360(AB542,AC542,TRUE)/360))</f>
        <v>1.5</v>
      </c>
      <c r="CN542" s="344">
        <f>IF(W542="Closed",IF(AC542="-","-",YEAR(AC542)),"-")</f>
        <v>2010</v>
      </c>
      <c r="CO542" s="344" t="str">
        <f>IF(W542="Closed",IF(OR(BE542="S",BE542="MS",BE542="HS"),"S",IF(OR(BE542="U",BE542="MU",BE542="HU"),"U",IF(OR(BE542="NA",BE542="NR",BE542="NV",BE542="?",BE542="#"),"NR","-"))),"-")</f>
        <v>S</v>
      </c>
      <c r="CP542" s="249">
        <v>3</v>
      </c>
      <c r="CQ542" s="414">
        <v>0</v>
      </c>
      <c r="CR542" s="414">
        <v>1</v>
      </c>
      <c r="CS542" s="414">
        <v>0</v>
      </c>
      <c r="CT542" s="414">
        <v>0</v>
      </c>
      <c r="CU542" s="436">
        <v>0</v>
      </c>
      <c r="CV542" s="432" t="str">
        <f>IF(OR(DC542="-",DC542="",DC542="n/a"),"-",HYPERLINK(DC542,"PAD"))</f>
        <v>PAD</v>
      </c>
      <c r="CW542" s="417" t="str">
        <f>IF(OR(DD542="-",DD542="",DD542="n/a"),"-",HYPERLINK(DD542,"ICR"))</f>
        <v>ICR</v>
      </c>
      <c r="CX542" s="438" t="str">
        <f>IF(OR(DE542="-",DE542="",DE542="n/a"),"-",HYPERLINK(DE542,"IEG"))</f>
        <v>IEG</v>
      </c>
      <c r="CY542" s="687" t="str">
        <f>IF(OR(DF542="-",DF542="",DF542="n/a"),"-",HYPERLINK(DF542,"PPAR"))</f>
        <v>-</v>
      </c>
      <c r="CZ542" s="665" t="str">
        <f>IF(OR(DG542="-",DG542="",DG542="n/a"),"-",HYPERLINK(DG542,"PCR"))</f>
        <v>-</v>
      </c>
      <c r="DA542" s="665" t="str">
        <f>IF(OR(DH542="-",DH542="",DH542="n/a"),"-",HYPERLINK(DH542,"PP"))</f>
        <v>-</v>
      </c>
      <c r="DB542" s="688" t="str">
        <f>IF(OR(DI542="-",DI542="",DI542="n/a"),"-",HYPERLINK(DI542,"TA"))</f>
        <v>-</v>
      </c>
      <c r="DC542" s="897" t="s">
        <v>12093</v>
      </c>
      <c r="DD542" s="897" t="s">
        <v>12094</v>
      </c>
      <c r="DE542" s="897" t="s">
        <v>12095</v>
      </c>
      <c r="DF542" s="897" t="s">
        <v>33</v>
      </c>
      <c r="DG542" s="897" t="s">
        <v>33</v>
      </c>
      <c r="DH542" s="897" t="s">
        <v>33</v>
      </c>
      <c r="DI542" s="897" t="s">
        <v>33</v>
      </c>
      <c r="DJ542" s="734"/>
      <c r="DK542" s="358"/>
      <c r="DL542" s="358"/>
      <c r="DM542" s="440"/>
      <c r="DN542" s="440"/>
      <c r="DO542" s="440"/>
      <c r="DP542" s="440"/>
      <c r="DQ542" s="440"/>
      <c r="DR542" s="440"/>
      <c r="DS542" s="440"/>
      <c r="DT542" s="440"/>
      <c r="DU542" s="440"/>
      <c r="DV542" s="440"/>
      <c r="DW542" s="440"/>
      <c r="DX542" s="440"/>
      <c r="DY542" s="440"/>
      <c r="DZ542" s="440"/>
      <c r="EA542" s="440"/>
      <c r="EB542" s="440"/>
      <c r="EC542" s="440"/>
      <c r="ED542" s="440"/>
      <c r="EE542" s="440"/>
      <c r="EF542" s="440"/>
      <c r="EG542" s="440"/>
      <c r="EH542" s="440"/>
      <c r="EI542" s="440"/>
      <c r="EJ542" s="440"/>
      <c r="EK542" s="440"/>
      <c r="EL542" s="440"/>
      <c r="EM542" s="440"/>
    </row>
    <row r="543" spans="1:143" s="33" customFormat="1" ht="14.1" customHeight="1" x14ac:dyDescent="0.25">
      <c r="A543" s="702">
        <f>ROW()-1</f>
        <v>542</v>
      </c>
      <c r="B543" s="713" t="s">
        <v>7606</v>
      </c>
      <c r="C543" s="711" t="str">
        <f>HYPERLINK(E543,"OP")</f>
        <v>OP</v>
      </c>
      <c r="D543" s="711" t="str">
        <f>HYPERLINK(F543,"Prj")</f>
        <v>Prj</v>
      </c>
      <c r="E543" s="631" t="s">
        <v>8479</v>
      </c>
      <c r="F543" s="413" t="s">
        <v>8480</v>
      </c>
      <c r="G543" s="414" t="s">
        <v>33</v>
      </c>
      <c r="H543" s="414" t="s">
        <v>33</v>
      </c>
      <c r="I543" s="694" t="s">
        <v>33</v>
      </c>
      <c r="J543" s="697" t="s">
        <v>7607</v>
      </c>
      <c r="K543" s="727" t="s">
        <v>33</v>
      </c>
      <c r="L543" s="736" t="s">
        <v>193</v>
      </c>
      <c r="M543" s="697" t="s">
        <v>194</v>
      </c>
      <c r="N543" s="736" t="s">
        <v>18</v>
      </c>
      <c r="O543" s="736" t="s">
        <v>71</v>
      </c>
      <c r="P543" s="1080" t="s">
        <v>36</v>
      </c>
      <c r="Q543" s="1074" t="s">
        <v>33</v>
      </c>
      <c r="R543" s="698" t="s">
        <v>33</v>
      </c>
      <c r="S543" s="907" t="s">
        <v>3572</v>
      </c>
      <c r="T543" s="908" t="s">
        <v>10300</v>
      </c>
      <c r="U543" s="905" t="s">
        <v>577</v>
      </c>
      <c r="V543" s="905" t="s">
        <v>10393</v>
      </c>
      <c r="W543" s="1068" t="s">
        <v>1773</v>
      </c>
      <c r="X543" s="1064">
        <v>38896</v>
      </c>
      <c r="Y543" s="1066">
        <v>39842</v>
      </c>
      <c r="Z543" s="1046">
        <v>2009</v>
      </c>
      <c r="AA543" s="1064">
        <v>40228</v>
      </c>
      <c r="AB543" s="1065">
        <v>41820</v>
      </c>
      <c r="AC543" s="1066">
        <v>42369</v>
      </c>
      <c r="AD543" s="1049">
        <v>235</v>
      </c>
      <c r="AE543" s="746">
        <v>0</v>
      </c>
      <c r="AF543" s="744">
        <v>0</v>
      </c>
      <c r="AG543" s="690">
        <v>235</v>
      </c>
      <c r="AH543" s="747">
        <v>441.8</v>
      </c>
      <c r="AI543" s="744">
        <v>0</v>
      </c>
      <c r="AJ543" s="1101">
        <v>170</v>
      </c>
      <c r="AK543" s="1102">
        <v>92.426815619999999</v>
      </c>
      <c r="AL543" s="1085"/>
      <c r="AM543" s="632"/>
      <c r="AN543" s="632">
        <v>3</v>
      </c>
      <c r="AO543" s="632"/>
      <c r="AP543" s="632"/>
      <c r="AQ543" s="757"/>
      <c r="AR543" s="778" t="s">
        <v>8995</v>
      </c>
      <c r="AS543" s="784">
        <f>AT543+AU543</f>
        <v>21.7</v>
      </c>
      <c r="AT543" s="784">
        <v>21.7</v>
      </c>
      <c r="AU543" s="785">
        <v>0</v>
      </c>
      <c r="AV543" s="734" t="s">
        <v>8996</v>
      </c>
      <c r="AW543" s="697" t="s">
        <v>5135</v>
      </c>
      <c r="AX543" s="697" t="s">
        <v>3547</v>
      </c>
      <c r="AY543" s="823">
        <v>42361</v>
      </c>
      <c r="AZ543" s="736" t="s">
        <v>112</v>
      </c>
      <c r="BA543" s="736" t="s">
        <v>112</v>
      </c>
      <c r="BB543" s="834" t="s">
        <v>112</v>
      </c>
      <c r="BC543" s="835" t="s">
        <v>45</v>
      </c>
      <c r="BD543" s="836" t="s">
        <v>45</v>
      </c>
      <c r="BE543" s="834" t="s">
        <v>112</v>
      </c>
      <c r="BF543" s="835" t="s">
        <v>112</v>
      </c>
      <c r="BG543" s="836" t="s">
        <v>45</v>
      </c>
      <c r="BH543" s="905" t="s">
        <v>13072</v>
      </c>
      <c r="BI543" s="903" t="s">
        <v>4508</v>
      </c>
      <c r="BJ543" s="905" t="s">
        <v>13075</v>
      </c>
      <c r="BK543" s="903" t="s">
        <v>13771</v>
      </c>
      <c r="BL543" s="905" t="s">
        <v>0</v>
      </c>
      <c r="BM543" s="903" t="s">
        <v>0</v>
      </c>
      <c r="BN543" s="905" t="s">
        <v>0</v>
      </c>
      <c r="BO543" s="903" t="s">
        <v>0</v>
      </c>
      <c r="BP543" s="905" t="s">
        <v>0</v>
      </c>
      <c r="BQ543" s="903" t="s">
        <v>0</v>
      </c>
      <c r="BR543" s="909">
        <v>67</v>
      </c>
      <c r="BS543" s="903" t="s">
        <v>4577</v>
      </c>
      <c r="BT543" s="905" t="s">
        <v>0</v>
      </c>
      <c r="BU543" s="903" t="s">
        <v>4492</v>
      </c>
      <c r="BV543" s="905" t="s">
        <v>0</v>
      </c>
      <c r="BW543" s="903" t="s">
        <v>4492</v>
      </c>
      <c r="BX543" s="905" t="s">
        <v>0</v>
      </c>
      <c r="BY543" s="903" t="s">
        <v>4492</v>
      </c>
      <c r="BZ543" s="905" t="s">
        <v>0</v>
      </c>
      <c r="CA543" s="903" t="s">
        <v>4492</v>
      </c>
      <c r="CB543" s="340">
        <v>10</v>
      </c>
      <c r="CC543" s="249">
        <f>IF(ISBLANK(AL543),0,1)</f>
        <v>0</v>
      </c>
      <c r="CD543" s="414">
        <f>IF(ISBLANK(AM543),0,1)</f>
        <v>0</v>
      </c>
      <c r="CE543" s="414">
        <f>IF(ISBLANK(AN543),0,1)</f>
        <v>1</v>
      </c>
      <c r="CF543" s="414">
        <f>IF(ISBLANK(AO543),0,1)</f>
        <v>0</v>
      </c>
      <c r="CG543" s="414">
        <f>IF(ISBLANK(AP543),0,1)</f>
        <v>0</v>
      </c>
      <c r="CH543" s="436">
        <f>IF(ISBLANK(AQ543),0,1)</f>
        <v>0</v>
      </c>
      <c r="CI543" s="435">
        <f>IF($W543="Dropped","-",DAYS360(X543,Y543,TRUE)/360)</f>
        <v>2.5861111111111112</v>
      </c>
      <c r="CJ543" s="416">
        <f>IF(OR($W543="Pipeline",$W543="Dropped"),"-",IF(OR($AA543="-",$AA543="n/a"),"-",DAYS360(Y543,AA543,TRUE)/360))</f>
        <v>1.0555555555555556</v>
      </c>
      <c r="CK543" s="416">
        <f>IF(OR($W543="Pipeline",$W543="Dropped"),"-",IF($AC543="-","-",IF(OR($AA543="-",$AA543="n/a"),DAYS360(Y543,AC543,TRUE)/360,DAYS360(AA543,AC543,TRUE)/360)))</f>
        <v>5.8638888888888889</v>
      </c>
      <c r="CL543" s="416">
        <f>IF(OR($W543="Pipeline",$W543="Dropped"),"-",IF($AC543="-","-",DAYS360(X543,AC543,TRUE)/360))</f>
        <v>9.5055555555555564</v>
      </c>
      <c r="CM543" s="437">
        <f>IF(OR($W543="Pipeline",$W543="Dropped"),"-",IF($AC543="-","-",DAYS360(AB543,AC543,TRUE)/360))</f>
        <v>1.5</v>
      </c>
      <c r="CN543" s="344">
        <f>IF(W543="Closed",IF(AC543="-","-",YEAR(AC543)),"-")</f>
        <v>2015</v>
      </c>
      <c r="CO543" s="344" t="str">
        <f>IF(W543="Closed",IF(OR(BE543="S",BE543="MS",BE543="HS"),"S",IF(OR(BE543="U",BE543="MU",BE543="HU"),"U",IF(OR(BE543="NA",BE543="NR",BE543="NV",BE543="?",BE543="#"),"NR","-"))),"-")</f>
        <v>U</v>
      </c>
      <c r="CP543" s="249">
        <v>4</v>
      </c>
      <c r="CQ543" s="414">
        <v>2</v>
      </c>
      <c r="CR543" s="414">
        <v>1</v>
      </c>
      <c r="CS543" s="414">
        <v>2</v>
      </c>
      <c r="CT543" s="414">
        <v>0</v>
      </c>
      <c r="CU543" s="436">
        <v>0</v>
      </c>
      <c r="CV543" s="432" t="str">
        <f>IF(OR(DC543="-",DC543="",DC543="n/a"),"-",HYPERLINK(DC543,"PAD"))</f>
        <v>PAD</v>
      </c>
      <c r="CW543" s="417" t="str">
        <f>IF(OR(DD543="-",DD543="",DD543="n/a"),"-",HYPERLINK(DD543,"ICR"))</f>
        <v>ICR</v>
      </c>
      <c r="CX543" s="438" t="str">
        <f>IF(OR(DE543="-",DE543="",DE543="n/a"),"-",HYPERLINK(DE543,"IEG"))</f>
        <v>IEG</v>
      </c>
      <c r="CY543" s="687" t="str">
        <f>IF(OR(DF543="-",DF543="",DF543="n/a"),"-",HYPERLINK(DF543,"PPAR"))</f>
        <v>-</v>
      </c>
      <c r="CZ543" s="665" t="str">
        <f>IF(OR(DG543="-",DG543="",DG543="n/a"),"-",HYPERLINK(DG543,"PCR"))</f>
        <v>-</v>
      </c>
      <c r="DA543" s="665" t="str">
        <f>IF(OR(DH543="-",DH543="",DH543="n/a"),"-",HYPERLINK(DH543,"PP"))</f>
        <v>PP</v>
      </c>
      <c r="DB543" s="688" t="str">
        <f>IF(OR(DI543="-",DI543="",DI543="n/a"),"-",HYPERLINK(DI543,"TA"))</f>
        <v>-</v>
      </c>
      <c r="DC543" s="897" t="s">
        <v>12096</v>
      </c>
      <c r="DD543" s="897" t="s">
        <v>12097</v>
      </c>
      <c r="DE543" s="897" t="s">
        <v>13978</v>
      </c>
      <c r="DF543" s="897" t="s">
        <v>33</v>
      </c>
      <c r="DG543" s="897" t="s">
        <v>33</v>
      </c>
      <c r="DH543" s="897" t="s">
        <v>13979</v>
      </c>
      <c r="DI543" s="897" t="s">
        <v>33</v>
      </c>
      <c r="DJ543" s="734"/>
      <c r="DK543" s="358"/>
      <c r="DL543" s="358"/>
      <c r="DM543" s="440"/>
      <c r="DN543" s="440"/>
      <c r="DO543" s="440"/>
      <c r="DP543" s="440"/>
      <c r="DQ543" s="440"/>
      <c r="DR543" s="440"/>
      <c r="DS543" s="440"/>
      <c r="DT543" s="440"/>
      <c r="DU543" s="440"/>
      <c r="DV543" s="440"/>
      <c r="DW543" s="440"/>
      <c r="DX543" s="440"/>
      <c r="DY543" s="440"/>
      <c r="DZ543" s="440"/>
      <c r="EA543" s="440"/>
      <c r="EB543" s="440"/>
      <c r="EC543" s="440"/>
      <c r="ED543" s="440"/>
      <c r="EE543" s="440"/>
      <c r="EF543" s="440"/>
      <c r="EG543" s="440"/>
      <c r="EH543" s="440"/>
      <c r="EI543" s="440"/>
      <c r="EJ543" s="440"/>
      <c r="EK543" s="440"/>
      <c r="EL543" s="440"/>
      <c r="EM543" s="440"/>
    </row>
    <row r="544" spans="1:143" s="33" customFormat="1" ht="14.1" customHeight="1" x14ac:dyDescent="0.25">
      <c r="A544" s="702">
        <f>ROW()-1</f>
        <v>543</v>
      </c>
      <c r="B544" s="717" t="s">
        <v>964</v>
      </c>
      <c r="C544" s="711" t="str">
        <f>HYPERLINK(E544,"OP")</f>
        <v>OP</v>
      </c>
      <c r="D544" s="711" t="str">
        <f>HYPERLINK(F544,"Prj")</f>
        <v>Prj</v>
      </c>
      <c r="E544" s="704" t="s">
        <v>6502</v>
      </c>
      <c r="F544" s="415" t="s">
        <v>6503</v>
      </c>
      <c r="G544" s="414" t="s">
        <v>33</v>
      </c>
      <c r="H544" s="414" t="s">
        <v>33</v>
      </c>
      <c r="I544" s="694" t="s">
        <v>33</v>
      </c>
      <c r="J544" s="686" t="s">
        <v>965</v>
      </c>
      <c r="K544" s="199" t="s">
        <v>33</v>
      </c>
      <c r="L544" s="693" t="s">
        <v>193</v>
      </c>
      <c r="M544" s="696" t="s">
        <v>215</v>
      </c>
      <c r="N544" s="732" t="s">
        <v>18</v>
      </c>
      <c r="O544" s="732" t="s">
        <v>71</v>
      </c>
      <c r="P544" s="1080" t="s">
        <v>1763</v>
      </c>
      <c r="Q544" s="1074" t="s">
        <v>33</v>
      </c>
      <c r="R544" s="698" t="s">
        <v>33</v>
      </c>
      <c r="S544" s="907" t="s">
        <v>3574</v>
      </c>
      <c r="T544" s="908" t="s">
        <v>3652</v>
      </c>
      <c r="U544" s="905" t="s">
        <v>583</v>
      </c>
      <c r="V544" s="905" t="s">
        <v>10387</v>
      </c>
      <c r="W544" s="1068" t="s">
        <v>1773</v>
      </c>
      <c r="X544" s="1064">
        <v>38427</v>
      </c>
      <c r="Y544" s="1066">
        <v>38699</v>
      </c>
      <c r="Z544" s="1046">
        <v>2006</v>
      </c>
      <c r="AA544" s="1064">
        <v>39038</v>
      </c>
      <c r="AB544" s="1065">
        <v>40025</v>
      </c>
      <c r="AC544" s="1066">
        <v>40178</v>
      </c>
      <c r="AD544" s="638">
        <v>240</v>
      </c>
      <c r="AE544" s="639">
        <v>0</v>
      </c>
      <c r="AF544" s="744">
        <v>0</v>
      </c>
      <c r="AG544" s="690">
        <v>240</v>
      </c>
      <c r="AH544" s="747">
        <v>106.2</v>
      </c>
      <c r="AI544" s="744">
        <v>0</v>
      </c>
      <c r="AJ544" s="1099">
        <v>240</v>
      </c>
      <c r="AK544" s="1100">
        <v>240</v>
      </c>
      <c r="AL544" s="646"/>
      <c r="AM544" s="647"/>
      <c r="AN544" s="647">
        <v>2</v>
      </c>
      <c r="AO544" s="647"/>
      <c r="AP544" s="647"/>
      <c r="AQ544" s="648"/>
      <c r="AR544" s="779" t="s">
        <v>4041</v>
      </c>
      <c r="AS544" s="781">
        <f>AT544+AU544</f>
        <v>0.16</v>
      </c>
      <c r="AT544" s="649">
        <v>0</v>
      </c>
      <c r="AU544" s="650">
        <v>0.16</v>
      </c>
      <c r="AV544" s="686" t="s">
        <v>4042</v>
      </c>
      <c r="AW544" s="686" t="s">
        <v>1824</v>
      </c>
      <c r="AX544" s="686" t="s">
        <v>2093</v>
      </c>
      <c r="AY544" s="819">
        <v>40228</v>
      </c>
      <c r="AZ544" s="721" t="s">
        <v>22</v>
      </c>
      <c r="BA544" s="721" t="s">
        <v>26</v>
      </c>
      <c r="BB544" s="834" t="s">
        <v>26</v>
      </c>
      <c r="BC544" s="835" t="s">
        <v>26</v>
      </c>
      <c r="BD544" s="836" t="s">
        <v>26</v>
      </c>
      <c r="BE544" s="834" t="s">
        <v>22</v>
      </c>
      <c r="BF544" s="835" t="s">
        <v>22</v>
      </c>
      <c r="BG544" s="836" t="s">
        <v>26</v>
      </c>
      <c r="BH544" s="905" t="s">
        <v>4503</v>
      </c>
      <c r="BI544" s="903" t="s">
        <v>4703</v>
      </c>
      <c r="BJ544" s="905" t="s">
        <v>4515</v>
      </c>
      <c r="BK544" s="903" t="s">
        <v>4704</v>
      </c>
      <c r="BL544" s="905" t="s">
        <v>4530</v>
      </c>
      <c r="BM544" s="903" t="s">
        <v>10483</v>
      </c>
      <c r="BN544" s="905" t="s">
        <v>4485</v>
      </c>
      <c r="BO544" s="903" t="s">
        <v>10472</v>
      </c>
      <c r="BP544" s="905" t="s">
        <v>0</v>
      </c>
      <c r="BQ544" s="903" t="s">
        <v>0</v>
      </c>
      <c r="BR544" s="909">
        <v>65</v>
      </c>
      <c r="BS544" s="903" t="s">
        <v>4509</v>
      </c>
      <c r="BT544" s="909">
        <v>71</v>
      </c>
      <c r="BU544" s="903" t="s">
        <v>4521</v>
      </c>
      <c r="BV544" s="909">
        <v>57</v>
      </c>
      <c r="BW544" s="903" t="s">
        <v>4527</v>
      </c>
      <c r="BX544" s="909">
        <v>90</v>
      </c>
      <c r="BY544" s="903" t="s">
        <v>4621</v>
      </c>
      <c r="BZ544" s="909">
        <v>102</v>
      </c>
      <c r="CA544" s="903" t="s">
        <v>4538</v>
      </c>
      <c r="CB544" s="340">
        <v>100</v>
      </c>
      <c r="CC544" s="249">
        <f>IF(ISBLANK(AL544),0,1)</f>
        <v>0</v>
      </c>
      <c r="CD544" s="414">
        <f>IF(ISBLANK(AM544),0,1)</f>
        <v>0</v>
      </c>
      <c r="CE544" s="414">
        <f>IF(ISBLANK(AN544),0,1)</f>
        <v>1</v>
      </c>
      <c r="CF544" s="414">
        <f>IF(ISBLANK(AO544),0,1)</f>
        <v>0</v>
      </c>
      <c r="CG544" s="414">
        <f>IF(ISBLANK(AP544),0,1)</f>
        <v>0</v>
      </c>
      <c r="CH544" s="436">
        <f>IF(ISBLANK(AQ544),0,1)</f>
        <v>0</v>
      </c>
      <c r="CI544" s="435">
        <f>IF($W544="Dropped","-",DAYS360(X544,Y544,TRUE)/360)</f>
        <v>0.7416666666666667</v>
      </c>
      <c r="CJ544" s="416">
        <f>IF(OR($W544="Pipeline",$W544="Dropped"),"-",IF(OR($AA544="-",$AA544="n/a"),"-",DAYS360(Y544,AA544,TRUE)/360))</f>
        <v>0.92777777777777781</v>
      </c>
      <c r="CK544" s="416">
        <f>IF(OR($W544="Pipeline",$W544="Dropped"),"-",IF($AC544="-","-",IF(OR($AA544="-",$AA544="n/a"),DAYS360(Y544,AC544,TRUE)/360,DAYS360(AA544,AC544,TRUE)/360)))</f>
        <v>3.1194444444444445</v>
      </c>
      <c r="CL544" s="416">
        <f>IF(OR($W544="Pipeline",$W544="Dropped"),"-",IF($AC544="-","-",DAYS360(X544,AC544,TRUE)/360))</f>
        <v>4.7888888888888888</v>
      </c>
      <c r="CM544" s="437">
        <f>IF(OR($W544="Pipeline",$W544="Dropped"),"-",IF($AC544="-","-",DAYS360(AB544,AC544,TRUE)/360))</f>
        <v>0.41666666666666669</v>
      </c>
      <c r="CN544" s="344">
        <f>IF(W544="Closed",IF(AC544="-","-",YEAR(AC544)),"-")</f>
        <v>2009</v>
      </c>
      <c r="CO544" s="344" t="str">
        <f>IF(W544="Closed",IF(OR(BE544="S",BE544="MS",BE544="HS"),"S",IF(OR(BE544="U",BE544="MU",BE544="HU"),"U",IF(OR(BE544="NA",BE544="NR",BE544="NV",BE544="?",BE544="#"),"NR","-"))),"-")</f>
        <v>S</v>
      </c>
      <c r="CP544" s="249">
        <v>1</v>
      </c>
      <c r="CQ544" s="414">
        <v>0</v>
      </c>
      <c r="CR544" s="414">
        <v>3</v>
      </c>
      <c r="CS544" s="414">
        <v>0</v>
      </c>
      <c r="CT544" s="414">
        <v>0</v>
      </c>
      <c r="CU544" s="436">
        <v>0</v>
      </c>
      <c r="CV544" s="432" t="str">
        <f>IF(OR(DC544="-",DC544="",DC544="n/a"),"-",HYPERLINK(DC544,"PAD"))</f>
        <v>PAD</v>
      </c>
      <c r="CW544" s="417" t="str">
        <f>IF(OR(DD544="-",DD544="",DD544="n/a"),"-",HYPERLINK(DD544,"ICR"))</f>
        <v>ICR</v>
      </c>
      <c r="CX544" s="438" t="str">
        <f>IF(OR(DE544="-",DE544="",DE544="n/a"),"-",HYPERLINK(DE544,"IEG"))</f>
        <v>IEG</v>
      </c>
      <c r="CY544" s="687" t="str">
        <f>IF(OR(DF544="-",DF544="",DF544="n/a"),"-",HYPERLINK(DF544,"PPAR"))</f>
        <v>-</v>
      </c>
      <c r="CZ544" s="665" t="str">
        <f>IF(OR(DG544="-",DG544="",DG544="n/a"),"-",HYPERLINK(DG544,"PCR"))</f>
        <v>-</v>
      </c>
      <c r="DA544" s="665" t="str">
        <f>IF(OR(DH544="-",DH544="",DH544="n/a"),"-",HYPERLINK(DH544,"PP"))</f>
        <v>-</v>
      </c>
      <c r="DB544" s="688" t="str">
        <f>IF(OR(DI544="-",DI544="",DI544="n/a"),"-",HYPERLINK(DI544,"TA"))</f>
        <v>-</v>
      </c>
      <c r="DC544" s="897" t="s">
        <v>12098</v>
      </c>
      <c r="DD544" s="897" t="s">
        <v>12099</v>
      </c>
      <c r="DE544" s="897" t="s">
        <v>12100</v>
      </c>
      <c r="DF544" s="897" t="s">
        <v>33</v>
      </c>
      <c r="DG544" s="897" t="s">
        <v>33</v>
      </c>
      <c r="DH544" s="897" t="s">
        <v>33</v>
      </c>
      <c r="DI544" s="897" t="s">
        <v>33</v>
      </c>
      <c r="DJ544" s="734"/>
      <c r="DK544" s="358"/>
      <c r="DL544" s="358"/>
      <c r="DM544" s="440"/>
      <c r="DN544" s="440"/>
      <c r="DO544" s="440"/>
      <c r="DP544" s="440"/>
      <c r="DQ544" s="440"/>
      <c r="DR544" s="440"/>
      <c r="DS544" s="440"/>
      <c r="DT544" s="440"/>
      <c r="DU544" s="440"/>
      <c r="DV544" s="440"/>
      <c r="DW544" s="440"/>
      <c r="DX544" s="440"/>
      <c r="DY544" s="440"/>
      <c r="DZ544" s="440"/>
      <c r="EA544" s="440"/>
      <c r="EB544" s="440"/>
      <c r="EC544" s="440"/>
      <c r="ED544" s="440"/>
      <c r="EE544" s="440"/>
      <c r="EF544" s="440"/>
      <c r="EG544" s="440"/>
      <c r="EH544" s="440"/>
      <c r="EI544" s="440"/>
      <c r="EJ544" s="440"/>
      <c r="EK544" s="440"/>
      <c r="EL544" s="440"/>
      <c r="EM544" s="440"/>
    </row>
    <row r="545" spans="1:143" s="33" customFormat="1" ht="14.1" customHeight="1" x14ac:dyDescent="0.25">
      <c r="A545" s="703">
        <f>ROW()-1</f>
        <v>544</v>
      </c>
      <c r="B545" s="713" t="s">
        <v>9435</v>
      </c>
      <c r="C545" s="711" t="str">
        <f>HYPERLINK(E545,"OP")</f>
        <v>OP</v>
      </c>
      <c r="D545" s="711" t="str">
        <f>HYPERLINK(F545,"Prj")</f>
        <v>Prj</v>
      </c>
      <c r="E545" s="705" t="s">
        <v>9786</v>
      </c>
      <c r="F545" s="424" t="s">
        <v>9787</v>
      </c>
      <c r="G545" s="414" t="s">
        <v>33</v>
      </c>
      <c r="H545" s="414" t="s">
        <v>33</v>
      </c>
      <c r="I545" s="694" t="s">
        <v>33</v>
      </c>
      <c r="J545" s="695" t="s">
        <v>9631</v>
      </c>
      <c r="K545" s="727" t="s">
        <v>33</v>
      </c>
      <c r="L545" s="735" t="s">
        <v>193</v>
      </c>
      <c r="M545" s="695" t="s">
        <v>223</v>
      </c>
      <c r="N545" s="735" t="s">
        <v>18</v>
      </c>
      <c r="O545" s="735" t="s">
        <v>54</v>
      </c>
      <c r="P545" s="1080" t="s">
        <v>1765</v>
      </c>
      <c r="Q545" s="1074" t="s">
        <v>33</v>
      </c>
      <c r="R545" s="698" t="s">
        <v>33</v>
      </c>
      <c r="S545" s="1041" t="s">
        <v>33</v>
      </c>
      <c r="T545" s="908" t="s">
        <v>9632</v>
      </c>
      <c r="U545" s="905" t="s">
        <v>576</v>
      </c>
      <c r="V545" s="905" t="s">
        <v>1420</v>
      </c>
      <c r="W545" s="1068" t="s">
        <v>1773</v>
      </c>
      <c r="X545" s="1064">
        <v>38084</v>
      </c>
      <c r="Y545" s="1066">
        <v>38183</v>
      </c>
      <c r="Z545" s="1046">
        <v>2005</v>
      </c>
      <c r="AA545" s="1064">
        <v>38365</v>
      </c>
      <c r="AB545" s="1065">
        <v>39629</v>
      </c>
      <c r="AC545" s="1066">
        <v>40451</v>
      </c>
      <c r="AD545" s="1051">
        <v>8.8000000000000007</v>
      </c>
      <c r="AE545" s="639">
        <v>0</v>
      </c>
      <c r="AF545" s="744">
        <v>0</v>
      </c>
      <c r="AG545" s="690">
        <v>8.8000000000000007</v>
      </c>
      <c r="AH545" s="747">
        <v>2.2000000000000002</v>
      </c>
      <c r="AI545" s="744">
        <v>0</v>
      </c>
      <c r="AJ545" s="1103">
        <v>6.4926400400000004</v>
      </c>
      <c r="AK545" s="1104">
        <v>6.4926400400000004</v>
      </c>
      <c r="AL545" s="646"/>
      <c r="AM545" s="647" t="s">
        <v>9909</v>
      </c>
      <c r="AN545" s="647"/>
      <c r="AO545" s="647"/>
      <c r="AP545" s="647"/>
      <c r="AQ545" s="648"/>
      <c r="AR545" s="778" t="s">
        <v>9910</v>
      </c>
      <c r="AS545" s="649">
        <f>AT545+AU545</f>
        <v>7.1899999999999995</v>
      </c>
      <c r="AT545" s="649">
        <f>0.47+2.02+3.28</f>
        <v>5.77</v>
      </c>
      <c r="AU545" s="650">
        <v>1.42</v>
      </c>
      <c r="AV545" s="686" t="s">
        <v>9911</v>
      </c>
      <c r="AW545" s="695" t="s">
        <v>5513</v>
      </c>
      <c r="AX545" s="695" t="s">
        <v>3529</v>
      </c>
      <c r="AY545" s="822">
        <v>40276</v>
      </c>
      <c r="AZ545" s="735" t="s">
        <v>22</v>
      </c>
      <c r="BA545" s="735" t="s">
        <v>22</v>
      </c>
      <c r="BB545" s="857" t="s">
        <v>22</v>
      </c>
      <c r="BC545" s="858" t="s">
        <v>22</v>
      </c>
      <c r="BD545" s="859" t="s">
        <v>22</v>
      </c>
      <c r="BE545" s="857" t="s">
        <v>22</v>
      </c>
      <c r="BF545" s="858" t="s">
        <v>22</v>
      </c>
      <c r="BG545" s="859" t="s">
        <v>22</v>
      </c>
      <c r="BH545" s="905" t="s">
        <v>4525</v>
      </c>
      <c r="BI545" s="903" t="s">
        <v>10476</v>
      </c>
      <c r="BJ545" s="905" t="s">
        <v>4485</v>
      </c>
      <c r="BK545" s="903" t="s">
        <v>10472</v>
      </c>
      <c r="BL545" s="905" t="s">
        <v>0</v>
      </c>
      <c r="BM545" s="903" t="s">
        <v>0</v>
      </c>
      <c r="BN545" s="905" t="s">
        <v>0</v>
      </c>
      <c r="BO545" s="903" t="s">
        <v>0</v>
      </c>
      <c r="BP545" s="905" t="s">
        <v>0</v>
      </c>
      <c r="BQ545" s="903" t="s">
        <v>0</v>
      </c>
      <c r="BR545" s="909">
        <v>26</v>
      </c>
      <c r="BS545" s="903" t="s">
        <v>4517</v>
      </c>
      <c r="BT545" s="909">
        <v>24</v>
      </c>
      <c r="BU545" s="903" t="s">
        <v>4540</v>
      </c>
      <c r="BV545" s="909">
        <v>27</v>
      </c>
      <c r="BW545" s="903" t="s">
        <v>4490</v>
      </c>
      <c r="BX545" s="905" t="s">
        <v>0</v>
      </c>
      <c r="BY545" s="903" t="s">
        <v>4492</v>
      </c>
      <c r="BZ545" s="905" t="s">
        <v>0</v>
      </c>
      <c r="CA545" s="903" t="s">
        <v>4492</v>
      </c>
      <c r="CB545" s="340">
        <v>50</v>
      </c>
      <c r="CC545" s="249">
        <f>IF(ISBLANK(AL545),0,1)</f>
        <v>0</v>
      </c>
      <c r="CD545" s="414">
        <f>IF(ISBLANK(AM545),0,1)</f>
        <v>1</v>
      </c>
      <c r="CE545" s="414">
        <f>IF(ISBLANK(AN545),0,1)</f>
        <v>0</v>
      </c>
      <c r="CF545" s="414">
        <f>IF(ISBLANK(AO545),0,1)</f>
        <v>0</v>
      </c>
      <c r="CG545" s="414">
        <f>IF(ISBLANK(AP545),0,1)</f>
        <v>0</v>
      </c>
      <c r="CH545" s="436">
        <f>IF(ISBLANK(AQ545),0,1)</f>
        <v>0</v>
      </c>
      <c r="CI545" s="435">
        <f>IF($W545="Dropped","-",DAYS360(X545,Y545,TRUE)/360)</f>
        <v>0.2722222222222222</v>
      </c>
      <c r="CJ545" s="416">
        <f>IF(OR($W545="Pipeline",$W545="Dropped"),"-",IF(OR($AA545="-",$AA545="n/a"),"-",DAYS360(Y545,AA545,TRUE)/360))</f>
        <v>0.49444444444444446</v>
      </c>
      <c r="CK545" s="416">
        <f>IF(OR($W545="Pipeline",$W545="Dropped"),"-",IF($AC545="-","-",IF(OR($AA545="-",$AA545="n/a"),DAYS360(Y545,AC545,TRUE)/360,DAYS360(AA545,AC545,TRUE)/360)))</f>
        <v>5.7138888888888886</v>
      </c>
      <c r="CL545" s="416">
        <f>IF(OR($W545="Pipeline",$W545="Dropped"),"-",IF($AC545="-","-",DAYS360(X545,AC545,TRUE)/360))</f>
        <v>6.4805555555555552</v>
      </c>
      <c r="CM545" s="437">
        <f>IF(OR($W545="Pipeline",$W545="Dropped"),"-",IF($AC545="-","-",DAYS360(AB545,AC545,TRUE)/360))</f>
        <v>2.25</v>
      </c>
      <c r="CN545" s="344">
        <f>IF(W545="Closed",IF(AC545="-","-",YEAR(AC545)),"-")</f>
        <v>2010</v>
      </c>
      <c r="CO545" s="344" t="str">
        <f>IF(W545="Closed",IF(OR(BE545="S",BE545="MS",BE545="HS"),"S",IF(OR(BE545="U",BE545="MU",BE545="HU"),"U",IF(OR(BE545="NA",BE545="NR",BE545="NV",BE545="?",BE545="#"),"NR","-"))),"-")</f>
        <v>S</v>
      </c>
      <c r="CP545" s="249">
        <v>2</v>
      </c>
      <c r="CQ545" s="414">
        <v>14</v>
      </c>
      <c r="CR545" s="414">
        <v>0</v>
      </c>
      <c r="CS545" s="414">
        <v>2</v>
      </c>
      <c r="CT545" s="414">
        <v>0</v>
      </c>
      <c r="CU545" s="436">
        <v>0</v>
      </c>
      <c r="CV545" s="432" t="str">
        <f>IF(OR(DC545="-",DC545="",DC545="n/a"),"-",HYPERLINK(DC545,"PAD"))</f>
        <v>PAD</v>
      </c>
      <c r="CW545" s="417" t="str">
        <f>IF(OR(DD545="-",DD545="",DD545="n/a"),"-",HYPERLINK(DD545,"ICR"))</f>
        <v>ICR</v>
      </c>
      <c r="CX545" s="438" t="str">
        <f>IF(OR(DE545="-",DE545="",DE545="n/a"),"-",HYPERLINK(DE545,"IEG"))</f>
        <v>IEG</v>
      </c>
      <c r="CY545" s="687" t="str">
        <f>IF(OR(DF545="-",DF545="",DF545="n/a"),"-",HYPERLINK(DF545,"PPAR"))</f>
        <v>-</v>
      </c>
      <c r="CZ545" s="665" t="str">
        <f>IF(OR(DG545="-",DG545="",DG545="n/a"),"-",HYPERLINK(DG545,"PCR"))</f>
        <v>-</v>
      </c>
      <c r="DA545" s="665" t="str">
        <f>IF(OR(DH545="-",DH545="",DH545="n/a"),"-",HYPERLINK(DH545,"PP"))</f>
        <v>PP</v>
      </c>
      <c r="DB545" s="688" t="str">
        <f>IF(OR(DI545="-",DI545="",DI545="n/a"),"-",HYPERLINK(DI545,"TA"))</f>
        <v>-</v>
      </c>
      <c r="DC545" s="897" t="s">
        <v>12101</v>
      </c>
      <c r="DD545" s="897" t="s">
        <v>12102</v>
      </c>
      <c r="DE545" s="897" t="s">
        <v>12103</v>
      </c>
      <c r="DF545" s="897" t="s">
        <v>33</v>
      </c>
      <c r="DG545" s="897" t="s">
        <v>33</v>
      </c>
      <c r="DH545" s="897" t="s">
        <v>13980</v>
      </c>
      <c r="DI545" s="897" t="s">
        <v>33</v>
      </c>
      <c r="DJ545" s="734"/>
      <c r="DK545" s="358"/>
      <c r="DL545" s="358"/>
      <c r="DM545" s="440"/>
      <c r="DN545" s="440"/>
      <c r="DO545" s="440"/>
      <c r="DP545" s="440"/>
      <c r="DQ545" s="440"/>
      <c r="DR545" s="440"/>
      <c r="DS545" s="440"/>
      <c r="DT545" s="440"/>
      <c r="DU545" s="440"/>
      <c r="DV545" s="440"/>
      <c r="DW545" s="440"/>
      <c r="DX545" s="440"/>
      <c r="DY545" s="440"/>
      <c r="DZ545" s="440"/>
      <c r="EA545" s="440"/>
      <c r="EB545" s="440"/>
      <c r="EC545" s="440"/>
      <c r="ED545" s="440"/>
      <c r="EE545" s="440"/>
      <c r="EF545" s="440"/>
      <c r="EG545" s="440"/>
      <c r="EH545" s="440"/>
      <c r="EI545" s="440"/>
      <c r="EJ545" s="440"/>
      <c r="EK545" s="440"/>
      <c r="EL545" s="440"/>
      <c r="EM545" s="440"/>
    </row>
    <row r="546" spans="1:143" s="33" customFormat="1" ht="14.1" customHeight="1" x14ac:dyDescent="0.25">
      <c r="A546" s="702">
        <f>ROW()-1</f>
        <v>545</v>
      </c>
      <c r="B546" s="710" t="s">
        <v>653</v>
      </c>
      <c r="C546" s="711" t="str">
        <f>HYPERLINK(E546,"OP")</f>
        <v>OP</v>
      </c>
      <c r="D546" s="711" t="str">
        <f>HYPERLINK(F546,"Prj")</f>
        <v>Prj</v>
      </c>
      <c r="E546" s="704" t="s">
        <v>6504</v>
      </c>
      <c r="F546" s="415" t="s">
        <v>6505</v>
      </c>
      <c r="G546" s="414" t="s">
        <v>33</v>
      </c>
      <c r="H546" s="414" t="s">
        <v>33</v>
      </c>
      <c r="I546" s="694" t="s">
        <v>33</v>
      </c>
      <c r="J546" s="696" t="s">
        <v>654</v>
      </c>
      <c r="K546" s="199" t="s">
        <v>33</v>
      </c>
      <c r="L546" s="693" t="s">
        <v>231</v>
      </c>
      <c r="M546" s="696" t="s">
        <v>655</v>
      </c>
      <c r="N546" s="732" t="s">
        <v>18</v>
      </c>
      <c r="O546" s="732" t="s">
        <v>54</v>
      </c>
      <c r="P546" s="1080" t="s">
        <v>1742</v>
      </c>
      <c r="Q546" s="1074" t="s">
        <v>33</v>
      </c>
      <c r="R546" s="698" t="s">
        <v>33</v>
      </c>
      <c r="S546" s="1041" t="s">
        <v>33</v>
      </c>
      <c r="T546" s="908" t="s">
        <v>3783</v>
      </c>
      <c r="U546" s="905" t="s">
        <v>572</v>
      </c>
      <c r="V546" s="905" t="s">
        <v>1417</v>
      </c>
      <c r="W546" s="1068" t="s">
        <v>1773</v>
      </c>
      <c r="X546" s="1064">
        <v>38084</v>
      </c>
      <c r="Y546" s="1066">
        <v>38169</v>
      </c>
      <c r="Z546" s="1046">
        <v>2005</v>
      </c>
      <c r="AA546" s="1064">
        <v>38370</v>
      </c>
      <c r="AB546" s="1065">
        <v>39994</v>
      </c>
      <c r="AC546" s="1066">
        <v>40543</v>
      </c>
      <c r="AD546" s="638">
        <v>13.13</v>
      </c>
      <c r="AE546" s="639">
        <v>0</v>
      </c>
      <c r="AF546" s="744">
        <v>0</v>
      </c>
      <c r="AG546" s="690">
        <v>13.13</v>
      </c>
      <c r="AH546" s="747">
        <v>2.2400000000000002</v>
      </c>
      <c r="AI546" s="744">
        <v>0</v>
      </c>
      <c r="AJ546" s="1099">
        <v>9.8475000000000001</v>
      </c>
      <c r="AK546" s="1100">
        <v>9.2197124200000005</v>
      </c>
      <c r="AL546" s="646" t="s">
        <v>7406</v>
      </c>
      <c r="AM546" s="647"/>
      <c r="AN546" s="647"/>
      <c r="AO546" s="647" t="s">
        <v>2433</v>
      </c>
      <c r="AP546" s="647"/>
      <c r="AQ546" s="648"/>
      <c r="AR546" s="779" t="s">
        <v>3097</v>
      </c>
      <c r="AS546" s="649">
        <f>AT546+AU546</f>
        <v>9.42</v>
      </c>
      <c r="AT546" s="649">
        <v>9.42</v>
      </c>
      <c r="AU546" s="650">
        <v>0</v>
      </c>
      <c r="AV546" s="686" t="s">
        <v>3351</v>
      </c>
      <c r="AW546" s="686" t="s">
        <v>1936</v>
      </c>
      <c r="AX546" s="686" t="s">
        <v>2215</v>
      </c>
      <c r="AY546" s="819">
        <v>40615</v>
      </c>
      <c r="AZ546" s="721" t="s">
        <v>26</v>
      </c>
      <c r="BA546" s="721" t="s">
        <v>26</v>
      </c>
      <c r="BB546" s="834" t="s">
        <v>26</v>
      </c>
      <c r="BC546" s="835" t="s">
        <v>22</v>
      </c>
      <c r="BD546" s="836" t="s">
        <v>22</v>
      </c>
      <c r="BE546" s="834" t="s">
        <v>22</v>
      </c>
      <c r="BF546" s="835" t="s">
        <v>22</v>
      </c>
      <c r="BG546" s="836" t="s">
        <v>22</v>
      </c>
      <c r="BH546" s="905" t="s">
        <v>4485</v>
      </c>
      <c r="BI546" s="903" t="s">
        <v>10472</v>
      </c>
      <c r="BJ546" s="905" t="s">
        <v>10067</v>
      </c>
      <c r="BK546" s="903" t="s">
        <v>9474</v>
      </c>
      <c r="BL546" s="905" t="s">
        <v>4487</v>
      </c>
      <c r="BM546" s="903" t="s">
        <v>4683</v>
      </c>
      <c r="BN546" s="905" t="s">
        <v>4518</v>
      </c>
      <c r="BO546" s="903" t="s">
        <v>10475</v>
      </c>
      <c r="BP546" s="905" t="s">
        <v>0</v>
      </c>
      <c r="BQ546" s="903" t="s">
        <v>0</v>
      </c>
      <c r="BR546" s="909">
        <v>39</v>
      </c>
      <c r="BS546" s="903" t="s">
        <v>4545</v>
      </c>
      <c r="BT546" s="909">
        <v>40</v>
      </c>
      <c r="BU546" s="903" t="s">
        <v>4563</v>
      </c>
      <c r="BV546" s="909">
        <v>66</v>
      </c>
      <c r="BW546" s="903" t="s">
        <v>4532</v>
      </c>
      <c r="BX546" s="909">
        <v>62</v>
      </c>
      <c r="BY546" s="903" t="s">
        <v>4552</v>
      </c>
      <c r="BZ546" s="909">
        <v>31</v>
      </c>
      <c r="CA546" s="903" t="s">
        <v>4579</v>
      </c>
      <c r="CB546" s="340">
        <v>100</v>
      </c>
      <c r="CC546" s="249">
        <f>IF(ISBLANK(AL546),0,1)</f>
        <v>1</v>
      </c>
      <c r="CD546" s="414">
        <f>IF(ISBLANK(AM546),0,1)</f>
        <v>0</v>
      </c>
      <c r="CE546" s="414">
        <f>IF(ISBLANK(AN546),0,1)</f>
        <v>0</v>
      </c>
      <c r="CF546" s="414">
        <f>IF(ISBLANK(AO546),0,1)</f>
        <v>1</v>
      </c>
      <c r="CG546" s="414">
        <f>IF(ISBLANK(AP546),0,1)</f>
        <v>0</v>
      </c>
      <c r="CH546" s="436">
        <f>IF(ISBLANK(AQ546),0,1)</f>
        <v>0</v>
      </c>
      <c r="CI546" s="435">
        <f>IF($W546="Dropped","-",DAYS360(X546,Y546,TRUE)/360)</f>
        <v>0.23333333333333334</v>
      </c>
      <c r="CJ546" s="416">
        <f>IF(OR($W546="Pipeline",$W546="Dropped"),"-",IF(OR($AA546="-",$AA546="n/a"),"-",DAYS360(Y546,AA546,TRUE)/360))</f>
        <v>0.54722222222222228</v>
      </c>
      <c r="CK546" s="416">
        <f>IF(OR($W546="Pipeline",$W546="Dropped"),"-",IF($AC546="-","-",IF(OR($AA546="-",$AA546="n/a"),DAYS360(Y546,AC546,TRUE)/360,DAYS360(AA546,AC546,TRUE)/360)))</f>
        <v>5.95</v>
      </c>
      <c r="CL546" s="416">
        <f>IF(OR($W546="Pipeline",$W546="Dropped"),"-",IF($AC546="-","-",DAYS360(X546,AC546,TRUE)/360))</f>
        <v>6.7305555555555552</v>
      </c>
      <c r="CM546" s="437">
        <f>IF(OR($W546="Pipeline",$W546="Dropped"),"-",IF($AC546="-","-",DAYS360(AB546,AC546,TRUE)/360))</f>
        <v>1.5</v>
      </c>
      <c r="CN546" s="344">
        <f>IF(W546="Closed",IF(AC546="-","-",YEAR(AC546)),"-")</f>
        <v>2010</v>
      </c>
      <c r="CO546" s="344" t="str">
        <f>IF(W546="Closed",IF(OR(BE546="S",BE546="MS",BE546="HS"),"S",IF(OR(BE546="U",BE546="MU",BE546="HU"),"U",IF(OR(BE546="NA",BE546="NR",BE546="NV",BE546="?",BE546="#"),"NR","-"))),"-")</f>
        <v>S</v>
      </c>
      <c r="CP546" s="249">
        <v>33</v>
      </c>
      <c r="CQ546" s="414">
        <v>2</v>
      </c>
      <c r="CR546" s="414">
        <v>2</v>
      </c>
      <c r="CS546" s="414">
        <v>10</v>
      </c>
      <c r="CT546" s="414">
        <v>1</v>
      </c>
      <c r="CU546" s="436">
        <v>0</v>
      </c>
      <c r="CV546" s="432" t="str">
        <f>IF(OR(DC546="-",DC546="",DC546="n/a"),"-",HYPERLINK(DC546,"PAD"))</f>
        <v>PAD</v>
      </c>
      <c r="CW546" s="417" t="str">
        <f>IF(OR(DD546="-",DD546="",DD546="n/a"),"-",HYPERLINK(DD546,"ICR"))</f>
        <v>ICR</v>
      </c>
      <c r="CX546" s="438" t="str">
        <f>IF(OR(DE546="-",DE546="",DE546="n/a"),"-",HYPERLINK(DE546,"IEG"))</f>
        <v>IEG</v>
      </c>
      <c r="CY546" s="687" t="str">
        <f>IF(OR(DF546="-",DF546="",DF546="n/a"),"-",HYPERLINK(DF546,"PPAR"))</f>
        <v>-</v>
      </c>
      <c r="CZ546" s="665" t="str">
        <f>IF(OR(DG546="-",DG546="",DG546="n/a"),"-",HYPERLINK(DG546,"PCR"))</f>
        <v>-</v>
      </c>
      <c r="DA546" s="665" t="str">
        <f>IF(OR(DH546="-",DH546="",DH546="n/a"),"-",HYPERLINK(DH546,"PP"))</f>
        <v>-</v>
      </c>
      <c r="DB546" s="688" t="str">
        <f>IF(OR(DI546="-",DI546="",DI546="n/a"),"-",HYPERLINK(DI546,"TA"))</f>
        <v>-</v>
      </c>
      <c r="DC546" s="897" t="s">
        <v>12104</v>
      </c>
      <c r="DD546" s="897" t="s">
        <v>12105</v>
      </c>
      <c r="DE546" s="897" t="s">
        <v>12106</v>
      </c>
      <c r="DF546" s="897" t="s">
        <v>33</v>
      </c>
      <c r="DG546" s="897" t="s">
        <v>33</v>
      </c>
      <c r="DH546" s="897" t="s">
        <v>33</v>
      </c>
      <c r="DI546" s="897" t="s">
        <v>33</v>
      </c>
      <c r="DJ546" s="734"/>
      <c r="DK546" s="358"/>
      <c r="DL546" s="358"/>
      <c r="DM546" s="440"/>
      <c r="DN546" s="440"/>
      <c r="DO546" s="440"/>
      <c r="DP546" s="440"/>
      <c r="DQ546" s="440"/>
      <c r="DR546" s="440"/>
      <c r="DS546" s="440"/>
      <c r="DT546" s="440"/>
      <c r="DU546" s="440"/>
      <c r="DV546" s="440"/>
      <c r="DW546" s="440"/>
      <c r="DX546" s="440"/>
      <c r="DY546" s="440"/>
      <c r="DZ546" s="440"/>
      <c r="EA546" s="440"/>
      <c r="EB546" s="440"/>
      <c r="EC546" s="440"/>
      <c r="ED546" s="440"/>
      <c r="EE546" s="440"/>
      <c r="EF546" s="440"/>
      <c r="EG546" s="440"/>
      <c r="EH546" s="440"/>
      <c r="EI546" s="440"/>
      <c r="EJ546" s="440"/>
      <c r="EK546" s="440"/>
      <c r="EL546" s="440"/>
      <c r="EM546" s="440"/>
    </row>
    <row r="547" spans="1:143" s="33" customFormat="1" ht="14.1" customHeight="1" x14ac:dyDescent="0.25">
      <c r="A547" s="702">
        <f>ROW()-1</f>
        <v>546</v>
      </c>
      <c r="B547" s="712" t="s">
        <v>1164</v>
      </c>
      <c r="C547" s="711" t="str">
        <f>HYPERLINK(E547,"OP")</f>
        <v>OP</v>
      </c>
      <c r="D547" s="711" t="str">
        <f>HYPERLINK(F547,"Prj")</f>
        <v>Prj</v>
      </c>
      <c r="E547" s="704" t="s">
        <v>6506</v>
      </c>
      <c r="F547" s="415" t="s">
        <v>6507</v>
      </c>
      <c r="G547" s="414" t="s">
        <v>748</v>
      </c>
      <c r="H547" s="414" t="s">
        <v>33</v>
      </c>
      <c r="I547" s="694" t="s">
        <v>33</v>
      </c>
      <c r="J547" s="686" t="s">
        <v>1165</v>
      </c>
      <c r="K547" s="199" t="s">
        <v>33</v>
      </c>
      <c r="L547" s="693" t="s">
        <v>245</v>
      </c>
      <c r="M547" s="696" t="s">
        <v>406</v>
      </c>
      <c r="N547" s="732" t="s">
        <v>18</v>
      </c>
      <c r="O547" s="732" t="s">
        <v>49</v>
      </c>
      <c r="P547" s="1080" t="s">
        <v>1763</v>
      </c>
      <c r="Q547" s="1074" t="s">
        <v>33</v>
      </c>
      <c r="R547" s="698" t="s">
        <v>3888</v>
      </c>
      <c r="S547" s="907" t="s">
        <v>10288</v>
      </c>
      <c r="T547" s="908" t="s">
        <v>3573</v>
      </c>
      <c r="U547" s="905" t="s">
        <v>1778</v>
      </c>
      <c r="V547" s="905" t="s">
        <v>10389</v>
      </c>
      <c r="W547" s="1068" t="s">
        <v>1773</v>
      </c>
      <c r="X547" s="1064">
        <v>38096</v>
      </c>
      <c r="Y547" s="1066">
        <v>38491</v>
      </c>
      <c r="Z547" s="1046">
        <v>2005</v>
      </c>
      <c r="AA547" s="1064">
        <v>38547</v>
      </c>
      <c r="AB547" s="1065">
        <v>40359</v>
      </c>
      <c r="AC547" s="1066">
        <v>41455</v>
      </c>
      <c r="AD547" s="638">
        <v>0</v>
      </c>
      <c r="AE547" s="639">
        <v>40</v>
      </c>
      <c r="AF547" s="744">
        <v>0</v>
      </c>
      <c r="AG547" s="690">
        <v>40</v>
      </c>
      <c r="AH547" s="747">
        <v>0</v>
      </c>
      <c r="AI547" s="744">
        <v>5</v>
      </c>
      <c r="AJ547" s="1099">
        <v>55.447865309999997</v>
      </c>
      <c r="AK547" s="1100">
        <v>49.448386919999997</v>
      </c>
      <c r="AL547" s="646"/>
      <c r="AM547" s="647"/>
      <c r="AN547" s="647">
        <v>2</v>
      </c>
      <c r="AO547" s="647"/>
      <c r="AP547" s="647"/>
      <c r="AQ547" s="648"/>
      <c r="AR547" s="779" t="s">
        <v>4043</v>
      </c>
      <c r="AS547" s="781">
        <f>AT547+AU547</f>
        <v>2</v>
      </c>
      <c r="AT547" s="649">
        <v>2</v>
      </c>
      <c r="AU547" s="650">
        <v>0</v>
      </c>
      <c r="AV547" s="686" t="s">
        <v>4044</v>
      </c>
      <c r="AW547" s="686" t="s">
        <v>1913</v>
      </c>
      <c r="AX547" s="686" t="s">
        <v>2200</v>
      </c>
      <c r="AY547" s="819">
        <v>41451</v>
      </c>
      <c r="AZ547" s="721" t="s">
        <v>22</v>
      </c>
      <c r="BA547" s="721" t="s">
        <v>22</v>
      </c>
      <c r="BB547" s="834" t="s">
        <v>26</v>
      </c>
      <c r="BC547" s="835" t="s">
        <v>22</v>
      </c>
      <c r="BD547" s="836" t="s">
        <v>26</v>
      </c>
      <c r="BE547" s="834" t="s">
        <v>26</v>
      </c>
      <c r="BF547" s="835" t="s">
        <v>22</v>
      </c>
      <c r="BG547" s="836" t="s">
        <v>22</v>
      </c>
      <c r="BH547" s="905" t="s">
        <v>4493</v>
      </c>
      <c r="BI547" s="903" t="s">
        <v>4705</v>
      </c>
      <c r="BJ547" s="905" t="s">
        <v>4485</v>
      </c>
      <c r="BK547" s="903" t="s">
        <v>10472</v>
      </c>
      <c r="BL547" s="905" t="s">
        <v>0</v>
      </c>
      <c r="BM547" s="903" t="s">
        <v>0</v>
      </c>
      <c r="BN547" s="905" t="s">
        <v>0</v>
      </c>
      <c r="BO547" s="903" t="s">
        <v>0</v>
      </c>
      <c r="BP547" s="905" t="s">
        <v>0</v>
      </c>
      <c r="BQ547" s="903" t="s">
        <v>0</v>
      </c>
      <c r="BR547" s="909">
        <v>66</v>
      </c>
      <c r="BS547" s="903" t="s">
        <v>4532</v>
      </c>
      <c r="BT547" s="909">
        <v>25</v>
      </c>
      <c r="BU547" s="903" t="s">
        <v>4489</v>
      </c>
      <c r="BV547" s="905" t="s">
        <v>0</v>
      </c>
      <c r="BW547" s="903" t="s">
        <v>4492</v>
      </c>
      <c r="BX547" s="905" t="s">
        <v>0</v>
      </c>
      <c r="BY547" s="903" t="s">
        <v>4492</v>
      </c>
      <c r="BZ547" s="905" t="s">
        <v>0</v>
      </c>
      <c r="CA547" s="903" t="s">
        <v>4492</v>
      </c>
      <c r="CB547" s="340">
        <v>10</v>
      </c>
      <c r="CC547" s="249">
        <f>IF(ISBLANK(AL547),0,1)</f>
        <v>0</v>
      </c>
      <c r="CD547" s="414">
        <f>IF(ISBLANK(AM547),0,1)</f>
        <v>0</v>
      </c>
      <c r="CE547" s="414">
        <f>IF(ISBLANK(AN547),0,1)</f>
        <v>1</v>
      </c>
      <c r="CF547" s="414">
        <f>IF(ISBLANK(AO547),0,1)</f>
        <v>0</v>
      </c>
      <c r="CG547" s="414">
        <f>IF(ISBLANK(AP547),0,1)</f>
        <v>0</v>
      </c>
      <c r="CH547" s="436">
        <f>IF(ISBLANK(AQ547),0,1)</f>
        <v>0</v>
      </c>
      <c r="CI547" s="435">
        <f>IF($W547="Dropped","-",DAYS360(X547,Y547,TRUE)/360)</f>
        <v>1.0833333333333333</v>
      </c>
      <c r="CJ547" s="416">
        <f>IF(OR($W547="Pipeline",$W547="Dropped"),"-",IF(OR($AA547="-",$AA547="n/a"),"-",DAYS360(Y547,AA547,TRUE)/360))</f>
        <v>0.15277777777777779</v>
      </c>
      <c r="CK547" s="416">
        <f>IF(OR($W547="Pipeline",$W547="Dropped"),"-",IF($AC547="-","-",IF(OR($AA547="-",$AA547="n/a"),DAYS360(Y547,AC547,TRUE)/360,DAYS360(AA547,AC547,TRUE)/360)))</f>
        <v>7.9611111111111112</v>
      </c>
      <c r="CL547" s="416">
        <f>IF(OR($W547="Pipeline",$W547="Dropped"),"-",IF($AC547="-","-",DAYS360(X547,AC547,TRUE)/360))</f>
        <v>9.1972222222222229</v>
      </c>
      <c r="CM547" s="437">
        <f>IF(OR($W547="Pipeline",$W547="Dropped"),"-",IF($AC547="-","-",DAYS360(AB547,AC547,TRUE)/360))</f>
        <v>3</v>
      </c>
      <c r="CN547" s="344">
        <f>IF(W547="Closed",IF(AC547="-","-",YEAR(AC547)),"-")</f>
        <v>2013</v>
      </c>
      <c r="CO547" s="344" t="str">
        <f>IF(W547="Closed",IF(OR(BE547="S",BE547="MS",BE547="HS"),"S",IF(OR(BE547="U",BE547="MU",BE547="HU"),"U",IF(OR(BE547="NA",BE547="NR",BE547="NV",BE547="?",BE547="#"),"NR","-"))),"-")</f>
        <v>S</v>
      </c>
      <c r="CP547" s="249">
        <v>1</v>
      </c>
      <c r="CQ547" s="414">
        <v>0</v>
      </c>
      <c r="CR547" s="414">
        <v>2</v>
      </c>
      <c r="CS547" s="414">
        <v>1</v>
      </c>
      <c r="CT547" s="414">
        <v>0</v>
      </c>
      <c r="CU547" s="436">
        <v>0</v>
      </c>
      <c r="CV547" s="432" t="str">
        <f>IF(OR(DC547="-",DC547="",DC547="n/a"),"-",HYPERLINK(DC547,"PAD"))</f>
        <v>-</v>
      </c>
      <c r="CW547" s="417" t="str">
        <f>IF(OR(DD547="-",DD547="",DD547="n/a"),"-",HYPERLINK(DD547,"ICR"))</f>
        <v>ICR</v>
      </c>
      <c r="CX547" s="438" t="str">
        <f>IF(OR(DE547="-",DE547="",DE547="n/a"),"-",HYPERLINK(DE547,"IEG"))</f>
        <v>IEG</v>
      </c>
      <c r="CY547" s="687" t="str">
        <f>IF(OR(DF547="-",DF547="",DF547="n/a"),"-",HYPERLINK(DF547,"PPAR"))</f>
        <v>-</v>
      </c>
      <c r="CZ547" s="665" t="str">
        <f>IF(OR(DG547="-",DG547="",DG547="n/a"),"-",HYPERLINK(DG547,"PCR"))</f>
        <v>-</v>
      </c>
      <c r="DA547" s="665" t="str">
        <f>IF(OR(DH547="-",DH547="",DH547="n/a"),"-",HYPERLINK(DH547,"PP"))</f>
        <v>PP</v>
      </c>
      <c r="DB547" s="688" t="str">
        <f>IF(OR(DI547="-",DI547="",DI547="n/a"),"-",HYPERLINK(DI547,"TA"))</f>
        <v>TA</v>
      </c>
      <c r="DC547" s="897" t="s">
        <v>33</v>
      </c>
      <c r="DD547" s="897" t="s">
        <v>12107</v>
      </c>
      <c r="DE547" s="897" t="s">
        <v>12108</v>
      </c>
      <c r="DF547" s="897" t="s">
        <v>33</v>
      </c>
      <c r="DG547" s="897" t="s">
        <v>33</v>
      </c>
      <c r="DH547" s="897" t="s">
        <v>12109</v>
      </c>
      <c r="DI547" s="897" t="s">
        <v>12110</v>
      </c>
      <c r="DJ547" s="734"/>
      <c r="DK547" s="358"/>
      <c r="DL547" s="358"/>
      <c r="DM547" s="440"/>
      <c r="DN547" s="440"/>
      <c r="DO547" s="440"/>
      <c r="DP547" s="440"/>
      <c r="DQ547" s="440"/>
      <c r="DR547" s="440"/>
      <c r="DS547" s="440"/>
      <c r="DT547" s="440"/>
      <c r="DU547" s="440"/>
      <c r="DV547" s="440"/>
      <c r="DW547" s="440"/>
      <c r="DX547" s="440"/>
      <c r="DY547" s="440"/>
      <c r="DZ547" s="440"/>
      <c r="EA547" s="440"/>
      <c r="EB547" s="440"/>
      <c r="EC547" s="440"/>
      <c r="ED547" s="440"/>
      <c r="EE547" s="440"/>
      <c r="EF547" s="440"/>
      <c r="EG547" s="440"/>
      <c r="EH547" s="440"/>
      <c r="EI547" s="440"/>
      <c r="EJ547" s="440"/>
      <c r="EK547" s="440"/>
      <c r="EL547" s="440"/>
      <c r="EM547" s="440"/>
    </row>
    <row r="548" spans="1:143" s="33" customFormat="1" ht="14.1" customHeight="1" x14ac:dyDescent="0.25">
      <c r="A548" s="703">
        <f>ROW()-1</f>
        <v>547</v>
      </c>
      <c r="B548" s="713" t="s">
        <v>9436</v>
      </c>
      <c r="C548" s="711" t="str">
        <f>HYPERLINK(E548,"OP")</f>
        <v>OP</v>
      </c>
      <c r="D548" s="711" t="str">
        <f>HYPERLINK(F548,"Prj")</f>
        <v>Prj</v>
      </c>
      <c r="E548" s="705" t="s">
        <v>9788</v>
      </c>
      <c r="F548" s="424" t="s">
        <v>9789</v>
      </c>
      <c r="G548" s="414" t="s">
        <v>33</v>
      </c>
      <c r="H548" s="414" t="s">
        <v>33</v>
      </c>
      <c r="I548" s="694" t="s">
        <v>33</v>
      </c>
      <c r="J548" s="695" t="s">
        <v>9633</v>
      </c>
      <c r="K548" s="727" t="s">
        <v>33</v>
      </c>
      <c r="L548" s="735" t="s">
        <v>153</v>
      </c>
      <c r="M548" s="695" t="s">
        <v>188</v>
      </c>
      <c r="N548" s="735" t="s">
        <v>18</v>
      </c>
      <c r="O548" s="735" t="s">
        <v>30</v>
      </c>
      <c r="P548" s="1080" t="s">
        <v>1743</v>
      </c>
      <c r="Q548" s="1074" t="s">
        <v>33</v>
      </c>
      <c r="R548" s="698" t="s">
        <v>33</v>
      </c>
      <c r="S548" s="907" t="s">
        <v>3788</v>
      </c>
      <c r="T548" s="908" t="s">
        <v>9553</v>
      </c>
      <c r="U548" s="905" t="s">
        <v>13707</v>
      </c>
      <c r="V548" s="905" t="s">
        <v>10408</v>
      </c>
      <c r="W548" s="1068" t="s">
        <v>1773</v>
      </c>
      <c r="X548" s="1064">
        <v>38209</v>
      </c>
      <c r="Y548" s="1066">
        <v>38463</v>
      </c>
      <c r="Z548" s="1046">
        <v>2005</v>
      </c>
      <c r="AA548" s="1064">
        <v>38636</v>
      </c>
      <c r="AB548" s="1065">
        <v>40451</v>
      </c>
      <c r="AC548" s="1066">
        <v>42460</v>
      </c>
      <c r="AD548" s="638">
        <v>0</v>
      </c>
      <c r="AE548" s="745">
        <v>10</v>
      </c>
      <c r="AF548" s="744">
        <v>0</v>
      </c>
      <c r="AG548" s="690">
        <v>10</v>
      </c>
      <c r="AH548" s="747">
        <v>0.1</v>
      </c>
      <c r="AI548" s="744">
        <v>0</v>
      </c>
      <c r="AJ548" s="1103">
        <v>20</v>
      </c>
      <c r="AK548" s="1104">
        <v>20.47109502</v>
      </c>
      <c r="AL548" s="646"/>
      <c r="AM548" s="647"/>
      <c r="AN548" s="647"/>
      <c r="AO548" s="647"/>
      <c r="AP548" s="647"/>
      <c r="AQ548" s="648">
        <v>18</v>
      </c>
      <c r="AR548" s="778" t="s">
        <v>9894</v>
      </c>
      <c r="AS548" s="649">
        <v>4.7</v>
      </c>
      <c r="AT548" s="649">
        <v>4.7</v>
      </c>
      <c r="AU548" s="650">
        <v>0</v>
      </c>
      <c r="AV548" s="686" t="s">
        <v>9895</v>
      </c>
      <c r="AW548" s="695" t="s">
        <v>4856</v>
      </c>
      <c r="AX548" s="695" t="s">
        <v>9634</v>
      </c>
      <c r="AY548" s="822">
        <v>42388</v>
      </c>
      <c r="AZ548" s="735" t="s">
        <v>26</v>
      </c>
      <c r="BA548" s="735" t="s">
        <v>26</v>
      </c>
      <c r="BB548" s="834" t="s">
        <v>26</v>
      </c>
      <c r="BC548" s="835" t="s">
        <v>22</v>
      </c>
      <c r="BD548" s="836" t="s">
        <v>26</v>
      </c>
      <c r="BE548" s="834" t="s">
        <v>33</v>
      </c>
      <c r="BF548" s="835" t="s">
        <v>33</v>
      </c>
      <c r="BG548" s="836" t="s">
        <v>33</v>
      </c>
      <c r="BH548" s="905" t="s">
        <v>4525</v>
      </c>
      <c r="BI548" s="903" t="s">
        <v>10476</v>
      </c>
      <c r="BJ548" s="905" t="s">
        <v>4634</v>
      </c>
      <c r="BK548" s="903" t="s">
        <v>4635</v>
      </c>
      <c r="BL548" s="905" t="s">
        <v>4485</v>
      </c>
      <c r="BM548" s="903" t="s">
        <v>10472</v>
      </c>
      <c r="BN548" s="905" t="s">
        <v>4580</v>
      </c>
      <c r="BO548" s="903" t="s">
        <v>10478</v>
      </c>
      <c r="BP548" s="905" t="s">
        <v>4632</v>
      </c>
      <c r="BQ548" s="903" t="s">
        <v>4633</v>
      </c>
      <c r="BR548" s="909">
        <v>83</v>
      </c>
      <c r="BS548" s="903" t="s">
        <v>4600</v>
      </c>
      <c r="BT548" s="909">
        <v>75</v>
      </c>
      <c r="BU548" s="903" t="s">
        <v>4595</v>
      </c>
      <c r="BV548" s="909">
        <v>36</v>
      </c>
      <c r="BW548" s="903" t="s">
        <v>4565</v>
      </c>
      <c r="BX548" s="909">
        <v>77</v>
      </c>
      <c r="BY548" s="903" t="s">
        <v>4594</v>
      </c>
      <c r="BZ548" s="909">
        <v>78</v>
      </c>
      <c r="CA548" s="903" t="s">
        <v>4511</v>
      </c>
      <c r="CB548" s="340">
        <v>10</v>
      </c>
      <c r="CC548" s="249">
        <f>IF(ISBLANK(AL548),0,1)</f>
        <v>0</v>
      </c>
      <c r="CD548" s="414">
        <f>IF(ISBLANK(AM548),0,1)</f>
        <v>0</v>
      </c>
      <c r="CE548" s="414">
        <f>IF(ISBLANK(AN548),0,1)</f>
        <v>0</v>
      </c>
      <c r="CF548" s="414">
        <f>IF(ISBLANK(AO548),0,1)</f>
        <v>0</v>
      </c>
      <c r="CG548" s="414">
        <f>IF(ISBLANK(AP548),0,1)</f>
        <v>0</v>
      </c>
      <c r="CH548" s="436">
        <f>IF(ISBLANK(AQ548),0,1)</f>
        <v>1</v>
      </c>
      <c r="CI548" s="435">
        <f>IF($W548="Dropped","-",DAYS360(X548,Y548,TRUE)/360)</f>
        <v>0.69722222222222219</v>
      </c>
      <c r="CJ548" s="416">
        <f>IF(OR($W548="Pipeline",$W548="Dropped"),"-",IF(OR($AA548="-",$AA548="n/a"),"-",DAYS360(Y548,AA548,TRUE)/360))</f>
        <v>0.47222222222222221</v>
      </c>
      <c r="CK548" s="416">
        <f>IF(OR($W548="Pipeline",$W548="Dropped"),"-",IF($AC548="-","-",IF(OR($AA548="-",$AA548="n/a"),DAYS360(Y548,AC548,TRUE)/360,DAYS360(AA548,AC548,TRUE)/360)))</f>
        <v>10.469444444444445</v>
      </c>
      <c r="CL548" s="416">
        <f>IF(OR($W548="Pipeline",$W548="Dropped"),"-",IF($AC548="-","-",DAYS360(X548,AC548,TRUE)/360))</f>
        <v>11.638888888888889</v>
      </c>
      <c r="CM548" s="437">
        <f>IF(OR($W548="Pipeline",$W548="Dropped"),"-",IF($AC548="-","-",DAYS360(AB548,AC548,TRUE)/360))</f>
        <v>5.5</v>
      </c>
      <c r="CN548" s="344">
        <f>IF(W548="Closed",IF(AC548="-","-",YEAR(AC548)),"-")</f>
        <v>2016</v>
      </c>
      <c r="CO548" s="344" t="str">
        <f>IF(W548="Closed",IF(OR(BE548="S",BE548="MS",BE548="HS"),"S",IF(OR(BE548="U",BE548="MU",BE548="HU"),"U",IF(OR(BE548="NA",BE548="NR",BE548="NV",BE548="?",BE548="#"),"NR","-"))),"-")</f>
        <v>-</v>
      </c>
      <c r="CP548" s="249">
        <v>4</v>
      </c>
      <c r="CQ548" s="414">
        <v>0</v>
      </c>
      <c r="CR548" s="414">
        <v>9</v>
      </c>
      <c r="CS548" s="414">
        <v>0</v>
      </c>
      <c r="CT548" s="414">
        <v>0</v>
      </c>
      <c r="CU548" s="436">
        <v>0</v>
      </c>
      <c r="CV548" s="432" t="str">
        <f>IF(OR(DC548="-",DC548="",DC548="n/a"),"-",HYPERLINK(DC548,"PAD"))</f>
        <v>PAD</v>
      </c>
      <c r="CW548" s="417" t="str">
        <f>IF(OR(DD548="-",DD548="",DD548="n/a"),"-",HYPERLINK(DD548,"ICR"))</f>
        <v>ICR</v>
      </c>
      <c r="CX548" s="438" t="str">
        <f>IF(OR(DE548="-",DE548="",DE548="n/a"),"-",HYPERLINK(DE548,"IEG"))</f>
        <v>-</v>
      </c>
      <c r="CY548" s="687" t="str">
        <f>IF(OR(DF548="-",DF548="",DF548="n/a"),"-",HYPERLINK(DF548,"PPAR"))</f>
        <v>-</v>
      </c>
      <c r="CZ548" s="665" t="str">
        <f>IF(OR(DG548="-",DG548="",DG548="n/a"),"-",HYPERLINK(DG548,"PCR"))</f>
        <v>-</v>
      </c>
      <c r="DA548" s="665" t="str">
        <f>IF(OR(DH548="-",DH548="",DH548="n/a"),"-",HYPERLINK(DH548,"PP"))</f>
        <v>PP</v>
      </c>
      <c r="DB548" s="688" t="str">
        <f>IF(OR(DI548="-",DI548="",DI548="n/a"),"-",HYPERLINK(DI548,"TA"))</f>
        <v>-</v>
      </c>
      <c r="DC548" s="897" t="s">
        <v>12111</v>
      </c>
      <c r="DD548" s="897" t="s">
        <v>12112</v>
      </c>
      <c r="DE548" s="897" t="s">
        <v>33</v>
      </c>
      <c r="DF548" s="897" t="s">
        <v>33</v>
      </c>
      <c r="DG548" s="897" t="s">
        <v>33</v>
      </c>
      <c r="DH548" s="897" t="s">
        <v>13981</v>
      </c>
      <c r="DI548" s="897" t="s">
        <v>33</v>
      </c>
      <c r="DJ548" s="734"/>
      <c r="DK548" s="358"/>
      <c r="DL548" s="358"/>
      <c r="DM548" s="440"/>
      <c r="DN548" s="440"/>
      <c r="DO548" s="440"/>
      <c r="DP548" s="440"/>
      <c r="DQ548" s="440"/>
      <c r="DR548" s="440"/>
      <c r="DS548" s="440"/>
      <c r="DT548" s="440"/>
      <c r="DU548" s="440"/>
      <c r="DV548" s="440"/>
      <c r="DW548" s="440"/>
      <c r="DX548" s="440"/>
      <c r="DY548" s="440"/>
      <c r="DZ548" s="440"/>
      <c r="EA548" s="440"/>
      <c r="EB548" s="440"/>
      <c r="EC548" s="440"/>
      <c r="ED548" s="440"/>
      <c r="EE548" s="440"/>
      <c r="EF548" s="440"/>
      <c r="EG548" s="440"/>
      <c r="EH548" s="440"/>
      <c r="EI548" s="440"/>
      <c r="EJ548" s="440"/>
      <c r="EK548" s="440"/>
      <c r="EL548" s="440"/>
      <c r="EM548" s="440"/>
    </row>
    <row r="549" spans="1:143" s="33" customFormat="1" ht="14.1" customHeight="1" x14ac:dyDescent="0.25">
      <c r="A549" s="702">
        <f>ROW()-1</f>
        <v>548</v>
      </c>
      <c r="B549" s="710" t="s">
        <v>2341</v>
      </c>
      <c r="C549" s="711" t="str">
        <f>HYPERLINK(E549,"OP")</f>
        <v>OP</v>
      </c>
      <c r="D549" s="711" t="str">
        <f>HYPERLINK(F549,"Prj")</f>
        <v>Prj</v>
      </c>
      <c r="E549" s="704" t="s">
        <v>6508</v>
      </c>
      <c r="F549" s="415" t="s">
        <v>6509</v>
      </c>
      <c r="G549" s="414" t="s">
        <v>33</v>
      </c>
      <c r="H549" s="414" t="s">
        <v>33</v>
      </c>
      <c r="I549" s="694" t="s">
        <v>33</v>
      </c>
      <c r="J549" s="686" t="s">
        <v>2342</v>
      </c>
      <c r="K549" s="199" t="s">
        <v>33</v>
      </c>
      <c r="L549" s="693" t="s">
        <v>153</v>
      </c>
      <c r="M549" s="696" t="s">
        <v>183</v>
      </c>
      <c r="N549" s="693" t="s">
        <v>18</v>
      </c>
      <c r="O549" s="693" t="s">
        <v>30</v>
      </c>
      <c r="P549" s="1080" t="s">
        <v>1419</v>
      </c>
      <c r="Q549" s="1074" t="s">
        <v>33</v>
      </c>
      <c r="R549" s="698" t="s">
        <v>33</v>
      </c>
      <c r="S549" s="907" t="s">
        <v>3153</v>
      </c>
      <c r="T549" s="908" t="s">
        <v>3533</v>
      </c>
      <c r="U549" s="905" t="s">
        <v>13825</v>
      </c>
      <c r="V549" s="905" t="s">
        <v>10413</v>
      </c>
      <c r="W549" s="1068" t="s">
        <v>20</v>
      </c>
      <c r="X549" s="1064">
        <v>38707</v>
      </c>
      <c r="Y549" s="1066">
        <v>39128</v>
      </c>
      <c r="Z549" s="1046">
        <v>2007</v>
      </c>
      <c r="AA549" s="1064">
        <v>39401</v>
      </c>
      <c r="AB549" s="1065">
        <v>40998</v>
      </c>
      <c r="AC549" s="1066">
        <v>43100</v>
      </c>
      <c r="AD549" s="638">
        <v>50</v>
      </c>
      <c r="AE549" s="639">
        <v>0</v>
      </c>
      <c r="AF549" s="744">
        <v>0</v>
      </c>
      <c r="AG549" s="690">
        <v>50</v>
      </c>
      <c r="AH549" s="747">
        <v>122.414</v>
      </c>
      <c r="AI549" s="744">
        <v>1.8968</v>
      </c>
      <c r="AJ549" s="1099">
        <v>50</v>
      </c>
      <c r="AK549" s="1100">
        <v>46.747174960000002</v>
      </c>
      <c r="AL549" s="646">
        <v>20</v>
      </c>
      <c r="AM549" s="647"/>
      <c r="AN549" s="647">
        <v>9</v>
      </c>
      <c r="AO549" s="647"/>
      <c r="AP549" s="647"/>
      <c r="AQ549" s="648"/>
      <c r="AR549" s="779" t="s">
        <v>2609</v>
      </c>
      <c r="AS549" s="649">
        <f>AT549+AU549</f>
        <v>143.19999999999999</v>
      </c>
      <c r="AT549" s="649">
        <v>44.4</v>
      </c>
      <c r="AU549" s="650">
        <v>98.8</v>
      </c>
      <c r="AV549" s="686" t="s">
        <v>2826</v>
      </c>
      <c r="AW549" s="686" t="s">
        <v>183</v>
      </c>
      <c r="AX549" s="686" t="s">
        <v>38</v>
      </c>
      <c r="AY549" s="820">
        <v>42690</v>
      </c>
      <c r="AZ549" s="721" t="s">
        <v>26</v>
      </c>
      <c r="BA549" s="721" t="s">
        <v>26</v>
      </c>
      <c r="BB549" s="860" t="s">
        <v>33</v>
      </c>
      <c r="BC549" s="861" t="s">
        <v>33</v>
      </c>
      <c r="BD549" s="862" t="s">
        <v>33</v>
      </c>
      <c r="BE549" s="860" t="s">
        <v>33</v>
      </c>
      <c r="BF549" s="861" t="s">
        <v>33</v>
      </c>
      <c r="BG549" s="862" t="s">
        <v>33</v>
      </c>
      <c r="BH549" s="905" t="s">
        <v>4487</v>
      </c>
      <c r="BI549" s="903" t="s">
        <v>4683</v>
      </c>
      <c r="BJ549" s="905" t="s">
        <v>0</v>
      </c>
      <c r="BK549" s="903" t="s">
        <v>0</v>
      </c>
      <c r="BL549" s="905" t="s">
        <v>0</v>
      </c>
      <c r="BM549" s="903" t="s">
        <v>0</v>
      </c>
      <c r="BN549" s="905" t="s">
        <v>0</v>
      </c>
      <c r="BO549" s="903" t="s">
        <v>0</v>
      </c>
      <c r="BP549" s="905" t="s">
        <v>0</v>
      </c>
      <c r="BQ549" s="903" t="s">
        <v>0</v>
      </c>
      <c r="BR549" s="909">
        <v>31</v>
      </c>
      <c r="BS549" s="903" t="s">
        <v>4579</v>
      </c>
      <c r="BT549" s="909">
        <v>32</v>
      </c>
      <c r="BU549" s="903" t="s">
        <v>4555</v>
      </c>
      <c r="BV549" s="909">
        <v>34</v>
      </c>
      <c r="BW549" s="903" t="s">
        <v>4491</v>
      </c>
      <c r="BX549" s="905" t="s">
        <v>0</v>
      </c>
      <c r="BY549" s="903" t="s">
        <v>4492</v>
      </c>
      <c r="BZ549" s="905" t="s">
        <v>0</v>
      </c>
      <c r="CA549" s="903" t="s">
        <v>4492</v>
      </c>
      <c r="CB549" s="340">
        <v>50</v>
      </c>
      <c r="CC549" s="249">
        <f>IF(ISBLANK(AL549),0,1)</f>
        <v>1</v>
      </c>
      <c r="CD549" s="414">
        <f>IF(ISBLANK(AM549),0,1)</f>
        <v>0</v>
      </c>
      <c r="CE549" s="414">
        <f>IF(ISBLANK(AN549),0,1)</f>
        <v>1</v>
      </c>
      <c r="CF549" s="414">
        <f>IF(ISBLANK(AO549),0,1)</f>
        <v>0</v>
      </c>
      <c r="CG549" s="414">
        <f>IF(ISBLANK(AP549),0,1)</f>
        <v>0</v>
      </c>
      <c r="CH549" s="436">
        <f>IF(ISBLANK(AQ549),0,1)</f>
        <v>0</v>
      </c>
      <c r="CI549" s="435">
        <f>IF($W549="Dropped","-",DAYS360(X549,Y549,TRUE)/360)</f>
        <v>1.1499999999999999</v>
      </c>
      <c r="CJ549" s="416">
        <f>IF(OR($W549="Pipeline",$W549="Dropped"),"-",IF(OR($AA549="-",$AA549="n/a"),"-",DAYS360(Y549,AA549,TRUE)/360))</f>
        <v>0.75</v>
      </c>
      <c r="CK549" s="416">
        <f>IF(OR($W549="Pipeline",$W549="Dropped"),"-",IF($AC549="-","-",IF(OR($AA549="-",$AA549="n/a"),DAYS360(Y549,AC549,TRUE)/360,DAYS360(AA549,AC549,TRUE)/360)))</f>
        <v>10.125</v>
      </c>
      <c r="CL549" s="416">
        <f>IF(OR($W549="Pipeline",$W549="Dropped"),"-",IF($AC549="-","-",DAYS360(X549,AC549,TRUE)/360))</f>
        <v>12.025</v>
      </c>
      <c r="CM549" s="437">
        <f>IF(OR($W549="Pipeline",$W549="Dropped"),"-",IF($AC549="-","-",DAYS360(AB549,AC549,TRUE)/360))</f>
        <v>5.75</v>
      </c>
      <c r="CN549" s="344" t="str">
        <f>IF(W549="Closed",IF(AC549="-","-",YEAR(AC549)),"-")</f>
        <v>-</v>
      </c>
      <c r="CO549" s="344" t="str">
        <f>IF(W549="Closed",IF(OR(BE549="S",BE549="MS",BE549="HS"),"S",IF(OR(BE549="U",BE549="MU",BE549="HU"),"U",IF(OR(BE549="NA",BE549="NR",BE549="NV",BE549="?",BE549="#"),"NR","-"))),"-")</f>
        <v>-</v>
      </c>
      <c r="CP549" s="249">
        <v>6</v>
      </c>
      <c r="CQ549" s="414">
        <v>3</v>
      </c>
      <c r="CR549" s="414">
        <v>2</v>
      </c>
      <c r="CS549" s="414">
        <v>3</v>
      </c>
      <c r="CT549" s="414">
        <v>0</v>
      </c>
      <c r="CU549" s="436">
        <v>0</v>
      </c>
      <c r="CV549" s="432" t="str">
        <f>IF(OR(DC549="-",DC549="",DC549="n/a"),"-",HYPERLINK(DC549,"PAD"))</f>
        <v>PAD</v>
      </c>
      <c r="CW549" s="417" t="str">
        <f>IF(OR(DD549="-",DD549="",DD549="n/a"),"-",HYPERLINK(DD549,"ICR"))</f>
        <v>-</v>
      </c>
      <c r="CX549" s="438" t="str">
        <f>IF(OR(DE549="-",DE549="",DE549="n/a"),"-",HYPERLINK(DE549,"IEG"))</f>
        <v>-</v>
      </c>
      <c r="CY549" s="687" t="str">
        <f>IF(OR(DF549="-",DF549="",DF549="n/a"),"-",HYPERLINK(DF549,"PPAR"))</f>
        <v>-</v>
      </c>
      <c r="CZ549" s="665" t="str">
        <f>IF(OR(DG549="-",DG549="",DG549="n/a"),"-",HYPERLINK(DG549,"PCR"))</f>
        <v>-</v>
      </c>
      <c r="DA549" s="665" t="str">
        <f>IF(OR(DH549="-",DH549="",DH549="n/a"),"-",HYPERLINK(DH549,"PP"))</f>
        <v>PP</v>
      </c>
      <c r="DB549" s="688" t="str">
        <f>IF(OR(DI549="-",DI549="",DI549="n/a"),"-",HYPERLINK(DI549,"TA"))</f>
        <v>-</v>
      </c>
      <c r="DC549" s="897" t="s">
        <v>12113</v>
      </c>
      <c r="DD549" s="897" t="s">
        <v>33</v>
      </c>
      <c r="DE549" s="897" t="s">
        <v>33</v>
      </c>
      <c r="DF549" s="897" t="s">
        <v>33</v>
      </c>
      <c r="DG549" s="897" t="s">
        <v>33</v>
      </c>
      <c r="DH549" s="897" t="s">
        <v>12114</v>
      </c>
      <c r="DI549" s="897" t="s">
        <v>33</v>
      </c>
      <c r="DJ549" s="734"/>
      <c r="DK549" s="358"/>
      <c r="DL549" s="358"/>
      <c r="DM549" s="440"/>
      <c r="DN549" s="440"/>
      <c r="DO549" s="440"/>
      <c r="DP549" s="440"/>
      <c r="DQ549" s="440"/>
      <c r="DR549" s="440"/>
      <c r="DS549" s="440"/>
      <c r="DT549" s="440"/>
      <c r="DU549" s="440"/>
      <c r="DV549" s="440"/>
      <c r="DW549" s="440"/>
      <c r="DX549" s="440"/>
      <c r="DY549" s="440"/>
      <c r="DZ549" s="440"/>
      <c r="EA549" s="440"/>
      <c r="EB549" s="440"/>
      <c r="EC549" s="440"/>
      <c r="ED549" s="440"/>
      <c r="EE549" s="440"/>
      <c r="EF549" s="440"/>
      <c r="EG549" s="440"/>
      <c r="EH549" s="440"/>
      <c r="EI549" s="440"/>
      <c r="EJ549" s="440"/>
      <c r="EK549" s="440"/>
      <c r="EL549" s="440"/>
      <c r="EM549" s="440"/>
    </row>
    <row r="550" spans="1:143" s="33" customFormat="1" ht="14.1" customHeight="1" x14ac:dyDescent="0.25">
      <c r="A550" s="702">
        <f>ROW()-1</f>
        <v>549</v>
      </c>
      <c r="B550" s="710" t="s">
        <v>1144</v>
      </c>
      <c r="C550" s="711" t="str">
        <f>HYPERLINK(E550,"OP")</f>
        <v>OP</v>
      </c>
      <c r="D550" s="711" t="str">
        <f>HYPERLINK(F550,"Prj")</f>
        <v>Prj</v>
      </c>
      <c r="E550" s="704" t="s">
        <v>6510</v>
      </c>
      <c r="F550" s="415" t="s">
        <v>6511</v>
      </c>
      <c r="G550" s="414" t="s">
        <v>33</v>
      </c>
      <c r="H550" s="414" t="s">
        <v>33</v>
      </c>
      <c r="I550" s="694" t="s">
        <v>33</v>
      </c>
      <c r="J550" s="686" t="s">
        <v>1145</v>
      </c>
      <c r="K550" s="199" t="s">
        <v>33</v>
      </c>
      <c r="L550" s="693" t="s">
        <v>231</v>
      </c>
      <c r="M550" s="696" t="s">
        <v>240</v>
      </c>
      <c r="N550" s="732" t="s">
        <v>18</v>
      </c>
      <c r="O550" s="732" t="s">
        <v>30</v>
      </c>
      <c r="P550" s="1080" t="s">
        <v>1763</v>
      </c>
      <c r="Q550" s="1074" t="s">
        <v>33</v>
      </c>
      <c r="R550" s="698" t="s">
        <v>3565</v>
      </c>
      <c r="S550" s="907" t="s">
        <v>10285</v>
      </c>
      <c r="T550" s="908" t="s">
        <v>3739</v>
      </c>
      <c r="U550" s="905" t="s">
        <v>592</v>
      </c>
      <c r="V550" s="905" t="s">
        <v>10386</v>
      </c>
      <c r="W550" s="1068" t="s">
        <v>1773</v>
      </c>
      <c r="X550" s="1064">
        <v>38903</v>
      </c>
      <c r="Y550" s="1066">
        <v>39525</v>
      </c>
      <c r="Z550" s="1046">
        <v>2008</v>
      </c>
      <c r="AA550" s="1064">
        <v>39819</v>
      </c>
      <c r="AB550" s="1065">
        <v>42035</v>
      </c>
      <c r="AC550" s="1066">
        <v>42155</v>
      </c>
      <c r="AD550" s="638">
        <v>0</v>
      </c>
      <c r="AE550" s="639">
        <v>20</v>
      </c>
      <c r="AF550" s="744">
        <v>0</v>
      </c>
      <c r="AG550" s="690">
        <v>20</v>
      </c>
      <c r="AH550" s="747">
        <v>12</v>
      </c>
      <c r="AI550" s="744">
        <v>0</v>
      </c>
      <c r="AJ550" s="1099">
        <v>20</v>
      </c>
      <c r="AK550" s="1100">
        <v>19.125488090000001</v>
      </c>
      <c r="AL550" s="646"/>
      <c r="AM550" s="647"/>
      <c r="AN550" s="647">
        <v>2</v>
      </c>
      <c r="AO550" s="647"/>
      <c r="AP550" s="647"/>
      <c r="AQ550" s="648"/>
      <c r="AR550" s="779" t="s">
        <v>3219</v>
      </c>
      <c r="AS550" s="649">
        <f>AT550+AU550</f>
        <v>1.4000000000000001</v>
      </c>
      <c r="AT550" s="649">
        <v>0.3</v>
      </c>
      <c r="AU550" s="650">
        <v>1.1000000000000001</v>
      </c>
      <c r="AV550" s="686" t="s">
        <v>3220</v>
      </c>
      <c r="AW550" s="686" t="s">
        <v>1830</v>
      </c>
      <c r="AX550" s="686" t="s">
        <v>1902</v>
      </c>
      <c r="AY550" s="819">
        <v>42155</v>
      </c>
      <c r="AZ550" s="721" t="s">
        <v>22</v>
      </c>
      <c r="BA550" s="721" t="s">
        <v>45</v>
      </c>
      <c r="BB550" s="834" t="s">
        <v>22</v>
      </c>
      <c r="BC550" s="835" t="s">
        <v>22</v>
      </c>
      <c r="BD550" s="836" t="s">
        <v>22</v>
      </c>
      <c r="BE550" s="834" t="s">
        <v>22</v>
      </c>
      <c r="BF550" s="835" t="s">
        <v>22</v>
      </c>
      <c r="BG550" s="836" t="s">
        <v>22</v>
      </c>
      <c r="BH550" s="905" t="s">
        <v>4515</v>
      </c>
      <c r="BI550" s="903" t="s">
        <v>4704</v>
      </c>
      <c r="BJ550" s="905" t="s">
        <v>4485</v>
      </c>
      <c r="BK550" s="903" t="s">
        <v>10472</v>
      </c>
      <c r="BL550" s="905" t="s">
        <v>4525</v>
      </c>
      <c r="BM550" s="903" t="s">
        <v>10476</v>
      </c>
      <c r="BN550" s="905" t="s">
        <v>0</v>
      </c>
      <c r="BO550" s="903" t="s">
        <v>0</v>
      </c>
      <c r="BP550" s="905" t="s">
        <v>0</v>
      </c>
      <c r="BQ550" s="903" t="s">
        <v>0</v>
      </c>
      <c r="BR550" s="909">
        <v>65</v>
      </c>
      <c r="BS550" s="903" t="s">
        <v>4509</v>
      </c>
      <c r="BT550" s="909">
        <v>59</v>
      </c>
      <c r="BU550" s="903" t="s">
        <v>4510</v>
      </c>
      <c r="BV550" s="905" t="s">
        <v>0</v>
      </c>
      <c r="BW550" s="903" t="s">
        <v>4492</v>
      </c>
      <c r="BX550" s="905" t="s">
        <v>0</v>
      </c>
      <c r="BY550" s="903" t="s">
        <v>4492</v>
      </c>
      <c r="BZ550" s="905" t="s">
        <v>0</v>
      </c>
      <c r="CA550" s="903" t="s">
        <v>4492</v>
      </c>
      <c r="CB550" s="340">
        <v>10</v>
      </c>
      <c r="CC550" s="249">
        <f>IF(ISBLANK(AL550),0,1)</f>
        <v>0</v>
      </c>
      <c r="CD550" s="414">
        <f>IF(ISBLANK(AM550),0,1)</f>
        <v>0</v>
      </c>
      <c r="CE550" s="414">
        <f>IF(ISBLANK(AN550),0,1)</f>
        <v>1</v>
      </c>
      <c r="CF550" s="414">
        <f>IF(ISBLANK(AO550),0,1)</f>
        <v>0</v>
      </c>
      <c r="CG550" s="414">
        <f>IF(ISBLANK(AP550),0,1)</f>
        <v>0</v>
      </c>
      <c r="CH550" s="436">
        <f>IF(ISBLANK(AQ550),0,1)</f>
        <v>0</v>
      </c>
      <c r="CI550" s="435">
        <f>IF($W550="Dropped","-",DAYS360(X550,Y550,TRUE)/360)</f>
        <v>1.7027777777777777</v>
      </c>
      <c r="CJ550" s="416">
        <f>IF(OR($W550="Pipeline",$W550="Dropped"),"-",IF(OR($AA550="-",$AA550="n/a"),"-",DAYS360(Y550,AA550,TRUE)/360))</f>
        <v>0.8</v>
      </c>
      <c r="CK550" s="416">
        <f>IF(OR($W550="Pipeline",$W550="Dropped"),"-",IF($AC550="-","-",IF(OR($AA550="-",$AA550="n/a"),DAYS360(Y550,AC550,TRUE)/360,DAYS360(AA550,AC550,TRUE)/360)))</f>
        <v>6.4</v>
      </c>
      <c r="CL550" s="416">
        <f>IF(OR($W550="Pipeline",$W550="Dropped"),"-",IF($AC550="-","-",DAYS360(X550,AC550,TRUE)/360))</f>
        <v>8.9027777777777786</v>
      </c>
      <c r="CM550" s="437">
        <f>IF(OR($W550="Pipeline",$W550="Dropped"),"-",IF($AC550="-","-",DAYS360(AB550,AC550,TRUE)/360))</f>
        <v>0.33333333333333331</v>
      </c>
      <c r="CN550" s="344">
        <f>IF(W550="Closed",IF(AC550="-","-",YEAR(AC550)),"-")</f>
        <v>2015</v>
      </c>
      <c r="CO550" s="344" t="str">
        <f>IF(W550="Closed",IF(OR(BE550="S",BE550="MS",BE550="HS"),"S",IF(OR(BE550="U",BE550="MU",BE550="HU"),"U",IF(OR(BE550="NA",BE550="NR",BE550="NV",BE550="?",BE550="#"),"NR","-"))),"-")</f>
        <v>S</v>
      </c>
      <c r="CP550" s="249">
        <v>2</v>
      </c>
      <c r="CQ550" s="414">
        <v>2</v>
      </c>
      <c r="CR550" s="414">
        <v>1</v>
      </c>
      <c r="CS550" s="414">
        <v>2</v>
      </c>
      <c r="CT550" s="414">
        <v>0</v>
      </c>
      <c r="CU550" s="436">
        <v>0</v>
      </c>
      <c r="CV550" s="432" t="str">
        <f>IF(OR(DC550="-",DC550="",DC550="n/a"),"-",HYPERLINK(DC550,"PAD"))</f>
        <v>PAD</v>
      </c>
      <c r="CW550" s="417" t="str">
        <f>IF(OR(DD550="-",DD550="",DD550="n/a"),"-",HYPERLINK(DD550,"ICR"))</f>
        <v>ICR</v>
      </c>
      <c r="CX550" s="438" t="str">
        <f>IF(OR(DE550="-",DE550="",DE550="n/a"),"-",HYPERLINK(DE550,"IEG"))</f>
        <v>IEG</v>
      </c>
      <c r="CY550" s="687" t="str">
        <f>IF(OR(DF550="-",DF550="",DF550="n/a"),"-",HYPERLINK(DF550,"PPAR"))</f>
        <v>-</v>
      </c>
      <c r="CZ550" s="665" t="str">
        <f>IF(OR(DG550="-",DG550="",DG550="n/a"),"-",HYPERLINK(DG550,"PCR"))</f>
        <v>-</v>
      </c>
      <c r="DA550" s="665" t="str">
        <f>IF(OR(DH550="-",DH550="",DH550="n/a"),"-",HYPERLINK(DH550,"PP"))</f>
        <v>PP</v>
      </c>
      <c r="DB550" s="688" t="str">
        <f>IF(OR(DI550="-",DI550="",DI550="n/a"),"-",HYPERLINK(DI550,"TA"))</f>
        <v>-</v>
      </c>
      <c r="DC550" s="897" t="s">
        <v>12115</v>
      </c>
      <c r="DD550" s="897" t="s">
        <v>12116</v>
      </c>
      <c r="DE550" s="897" t="s">
        <v>12117</v>
      </c>
      <c r="DF550" s="897" t="s">
        <v>33</v>
      </c>
      <c r="DG550" s="897" t="s">
        <v>33</v>
      </c>
      <c r="DH550" s="897" t="s">
        <v>12118</v>
      </c>
      <c r="DI550" s="897" t="s">
        <v>33</v>
      </c>
      <c r="DJ550" s="734"/>
      <c r="DK550" s="358"/>
      <c r="DL550" s="358"/>
      <c r="DM550" s="440"/>
      <c r="DN550" s="440"/>
      <c r="DO550" s="440"/>
      <c r="DP550" s="440"/>
      <c r="DQ550" s="440"/>
      <c r="DR550" s="440"/>
      <c r="DS550" s="440"/>
      <c r="DT550" s="440"/>
      <c r="DU550" s="440"/>
      <c r="DV550" s="440"/>
      <c r="DW550" s="440"/>
      <c r="DX550" s="440"/>
      <c r="DY550" s="440"/>
      <c r="DZ550" s="440"/>
      <c r="EA550" s="440"/>
      <c r="EB550" s="440"/>
      <c r="EC550" s="440"/>
      <c r="ED550" s="440"/>
      <c r="EE550" s="440"/>
      <c r="EF550" s="440"/>
      <c r="EG550" s="440"/>
      <c r="EH550" s="440"/>
      <c r="EI550" s="440"/>
      <c r="EJ550" s="440"/>
      <c r="EK550" s="440"/>
      <c r="EL550" s="440"/>
      <c r="EM550" s="440"/>
    </row>
    <row r="551" spans="1:143" s="33" customFormat="1" ht="14.1" customHeight="1" x14ac:dyDescent="0.25">
      <c r="A551" s="703">
        <f>ROW()-1</f>
        <v>550</v>
      </c>
      <c r="B551" s="710" t="s">
        <v>5192</v>
      </c>
      <c r="C551" s="711" t="str">
        <f>HYPERLINK(E551,"OP")</f>
        <v>OP</v>
      </c>
      <c r="D551" s="711" t="str">
        <f>HYPERLINK(F551,"Prj")</f>
        <v>Prj</v>
      </c>
      <c r="E551" s="704" t="s">
        <v>7298</v>
      </c>
      <c r="F551" s="415" t="s">
        <v>5936</v>
      </c>
      <c r="G551" s="414" t="s">
        <v>33</v>
      </c>
      <c r="H551" s="414" t="s">
        <v>33</v>
      </c>
      <c r="I551" s="694" t="s">
        <v>33</v>
      </c>
      <c r="J551" s="697" t="s">
        <v>5193</v>
      </c>
      <c r="K551" s="727" t="s">
        <v>33</v>
      </c>
      <c r="L551" s="736" t="s">
        <v>193</v>
      </c>
      <c r="M551" s="697" t="s">
        <v>194</v>
      </c>
      <c r="N551" s="736" t="s">
        <v>18</v>
      </c>
      <c r="O551" s="736" t="s">
        <v>54</v>
      </c>
      <c r="P551" s="1080" t="s">
        <v>1419</v>
      </c>
      <c r="Q551" s="1074" t="s">
        <v>33</v>
      </c>
      <c r="R551" s="698" t="s">
        <v>33</v>
      </c>
      <c r="S551" s="1041" t="s">
        <v>33</v>
      </c>
      <c r="T551" s="908" t="s">
        <v>5194</v>
      </c>
      <c r="U551" s="905" t="s">
        <v>577</v>
      </c>
      <c r="V551" s="905" t="s">
        <v>612</v>
      </c>
      <c r="W551" s="1068" t="s">
        <v>1773</v>
      </c>
      <c r="X551" s="1064">
        <v>38639</v>
      </c>
      <c r="Y551" s="1066">
        <v>39126</v>
      </c>
      <c r="Z551" s="1046">
        <v>2007</v>
      </c>
      <c r="AA551" s="1064">
        <v>39728</v>
      </c>
      <c r="AB551" s="1065">
        <v>40724</v>
      </c>
      <c r="AC551" s="1066">
        <v>40908</v>
      </c>
      <c r="AD551" s="1049">
        <v>5</v>
      </c>
      <c r="AE551" s="746">
        <v>0</v>
      </c>
      <c r="AF551" s="744">
        <v>0</v>
      </c>
      <c r="AG551" s="690">
        <v>5</v>
      </c>
      <c r="AH551" s="747">
        <v>5</v>
      </c>
      <c r="AI551" s="744">
        <v>0</v>
      </c>
      <c r="AJ551" s="1101">
        <v>4.7133235600000001</v>
      </c>
      <c r="AK551" s="1102">
        <v>4.7133235600000001</v>
      </c>
      <c r="AL551" s="1085">
        <v>33</v>
      </c>
      <c r="AM551" s="632"/>
      <c r="AN551" s="632" t="s">
        <v>5545</v>
      </c>
      <c r="AO551" s="632"/>
      <c r="AP551" s="632"/>
      <c r="AQ551" s="757"/>
      <c r="AR551" s="783" t="s">
        <v>10283</v>
      </c>
      <c r="AS551" s="781">
        <f>AT551+AU551</f>
        <v>6.6999999999999993</v>
      </c>
      <c r="AT551" s="784">
        <v>2.1</v>
      </c>
      <c r="AU551" s="785">
        <v>4.5999999999999996</v>
      </c>
      <c r="AV551" s="806" t="s">
        <v>5572</v>
      </c>
      <c r="AW551" s="697" t="s">
        <v>5135</v>
      </c>
      <c r="AX551" s="697" t="s">
        <v>5195</v>
      </c>
      <c r="AY551" s="823">
        <v>40909</v>
      </c>
      <c r="AZ551" s="736" t="s">
        <v>22</v>
      </c>
      <c r="BA551" s="736" t="s">
        <v>26</v>
      </c>
      <c r="BB551" s="837" t="s">
        <v>45</v>
      </c>
      <c r="BC551" s="838" t="s">
        <v>45</v>
      </c>
      <c r="BD551" s="839" t="s">
        <v>45</v>
      </c>
      <c r="BE551" s="837" t="s">
        <v>45</v>
      </c>
      <c r="BF551" s="838" t="s">
        <v>45</v>
      </c>
      <c r="BG551" s="839" t="s">
        <v>45</v>
      </c>
      <c r="BH551" s="905" t="s">
        <v>4525</v>
      </c>
      <c r="BI551" s="903" t="s">
        <v>10476</v>
      </c>
      <c r="BJ551" s="905" t="s">
        <v>4485</v>
      </c>
      <c r="BK551" s="903" t="s">
        <v>10472</v>
      </c>
      <c r="BL551" s="905" t="s">
        <v>4487</v>
      </c>
      <c r="BM551" s="903" t="s">
        <v>4683</v>
      </c>
      <c r="BN551" s="905" t="s">
        <v>0</v>
      </c>
      <c r="BO551" s="903" t="s">
        <v>0</v>
      </c>
      <c r="BP551" s="905" t="s">
        <v>0</v>
      </c>
      <c r="BQ551" s="903" t="s">
        <v>0</v>
      </c>
      <c r="BR551" s="909">
        <v>30</v>
      </c>
      <c r="BS551" s="903" t="s">
        <v>4501</v>
      </c>
      <c r="BT551" s="909">
        <v>25</v>
      </c>
      <c r="BU551" s="903" t="s">
        <v>4489</v>
      </c>
      <c r="BV551" s="909">
        <v>87</v>
      </c>
      <c r="BW551" s="903" t="s">
        <v>4535</v>
      </c>
      <c r="BX551" s="905" t="s">
        <v>0</v>
      </c>
      <c r="BY551" s="903" t="s">
        <v>4492</v>
      </c>
      <c r="BZ551" s="905" t="s">
        <v>0</v>
      </c>
      <c r="CA551" s="903" t="s">
        <v>4492</v>
      </c>
      <c r="CB551" s="340">
        <v>50</v>
      </c>
      <c r="CC551" s="249">
        <f>IF(ISBLANK(AL551),0,1)</f>
        <v>1</v>
      </c>
      <c r="CD551" s="414">
        <f>IF(ISBLANK(AM551),0,1)</f>
        <v>0</v>
      </c>
      <c r="CE551" s="414">
        <f>IF(ISBLANK(AN551),0,1)</f>
        <v>1</v>
      </c>
      <c r="CF551" s="414">
        <f>IF(ISBLANK(AO551),0,1)</f>
        <v>0</v>
      </c>
      <c r="CG551" s="414">
        <f>IF(ISBLANK(AP551),0,1)</f>
        <v>0</v>
      </c>
      <c r="CH551" s="436">
        <f>IF(ISBLANK(AQ551),0,1)</f>
        <v>0</v>
      </c>
      <c r="CI551" s="435">
        <f>IF($W551="Dropped","-",DAYS360(X551,Y551,TRUE)/360)</f>
        <v>1.3305555555555555</v>
      </c>
      <c r="CJ551" s="416">
        <f>IF(OR($W551="Pipeline",$W551="Dropped"),"-",IF(OR($AA551="-",$AA551="n/a"),"-",DAYS360(Y551,AA551,TRUE)/360))</f>
        <v>1.65</v>
      </c>
      <c r="CK551" s="416">
        <f>IF(OR($W551="Pipeline",$W551="Dropped"),"-",IF($AC551="-","-",IF(OR($AA551="-",$AA551="n/a"),DAYS360(Y551,AC551,TRUE)/360,DAYS360(AA551,AC551,TRUE)/360)))</f>
        <v>3.2305555555555556</v>
      </c>
      <c r="CL551" s="416">
        <f>IF(OR($W551="Pipeline",$W551="Dropped"),"-",IF($AC551="-","-",DAYS360(X551,AC551,TRUE)/360))</f>
        <v>6.2111111111111112</v>
      </c>
      <c r="CM551" s="437">
        <f>IF(OR($W551="Pipeline",$W551="Dropped"),"-",IF($AC551="-","-",DAYS360(AB551,AC551,TRUE)/360))</f>
        <v>0.5</v>
      </c>
      <c r="CN551" s="344">
        <f>IF(W551="Closed",IF(AC551="-","-",YEAR(AC551)),"-")</f>
        <v>2011</v>
      </c>
      <c r="CO551" s="344" t="str">
        <f>IF(W551="Closed",IF(OR(BE551="S",BE551="MS",BE551="HS"),"S",IF(OR(BE551="U",BE551="MU",BE551="HU"),"U",IF(OR(BE551="NA",BE551="NR",BE551="NV",BE551="?",BE551="#"),"NR","-"))),"-")</f>
        <v>U</v>
      </c>
      <c r="CP551" s="249">
        <v>3</v>
      </c>
      <c r="CQ551" s="414">
        <v>4</v>
      </c>
      <c r="CR551" s="414">
        <v>0</v>
      </c>
      <c r="CS551" s="414">
        <v>0</v>
      </c>
      <c r="CT551" s="414">
        <v>1</v>
      </c>
      <c r="CU551" s="436">
        <v>0</v>
      </c>
      <c r="CV551" s="432" t="str">
        <f>IF(OR(DC551="-",DC551="",DC551="n/a"),"-",HYPERLINK(DC551,"PAD"))</f>
        <v>PAD</v>
      </c>
      <c r="CW551" s="417" t="str">
        <f>IF(OR(DD551="-",DD551="",DD551="n/a"),"-",HYPERLINK(DD551,"ICR"))</f>
        <v>ICR</v>
      </c>
      <c r="CX551" s="438" t="str">
        <f>IF(OR(DE551="-",DE551="",DE551="n/a"),"-",HYPERLINK(DE551,"IEG"))</f>
        <v>IEG</v>
      </c>
      <c r="CY551" s="687" t="str">
        <f>IF(OR(DF551="-",DF551="",DF551="n/a"),"-",HYPERLINK(DF551,"PPAR"))</f>
        <v>-</v>
      </c>
      <c r="CZ551" s="665" t="str">
        <f>IF(OR(DG551="-",DG551="",DG551="n/a"),"-",HYPERLINK(DG551,"PCR"))</f>
        <v>-</v>
      </c>
      <c r="DA551" s="665" t="str">
        <f>IF(OR(DH551="-",DH551="",DH551="n/a"),"-",HYPERLINK(DH551,"PP"))</f>
        <v>PP</v>
      </c>
      <c r="DB551" s="688" t="str">
        <f>IF(OR(DI551="-",DI551="",DI551="n/a"),"-",HYPERLINK(DI551,"TA"))</f>
        <v>-</v>
      </c>
      <c r="DC551" s="897" t="s">
        <v>12119</v>
      </c>
      <c r="DD551" s="897" t="s">
        <v>12120</v>
      </c>
      <c r="DE551" s="897" t="s">
        <v>12121</v>
      </c>
      <c r="DF551" s="897" t="s">
        <v>33</v>
      </c>
      <c r="DG551" s="897" t="s">
        <v>33</v>
      </c>
      <c r="DH551" s="897" t="s">
        <v>13982</v>
      </c>
      <c r="DI551" s="897" t="s">
        <v>33</v>
      </c>
      <c r="DJ551" s="734"/>
      <c r="DK551" s="358"/>
      <c r="DL551" s="358"/>
      <c r="DM551" s="440"/>
      <c r="DN551" s="440"/>
      <c r="DO551" s="440"/>
      <c r="DP551" s="440"/>
      <c r="DQ551" s="440"/>
      <c r="DR551" s="440"/>
      <c r="DS551" s="440"/>
      <c r="DT551" s="440"/>
      <c r="DU551" s="440"/>
      <c r="DV551" s="440"/>
      <c r="DW551" s="440"/>
      <c r="DX551" s="440"/>
      <c r="DY551" s="440"/>
      <c r="DZ551" s="440"/>
      <c r="EA551" s="440"/>
      <c r="EB551" s="440"/>
      <c r="EC551" s="440"/>
      <c r="ED551" s="440"/>
      <c r="EE551" s="440"/>
      <c r="EF551" s="440"/>
      <c r="EG551" s="440"/>
      <c r="EH551" s="440"/>
      <c r="EI551" s="440"/>
      <c r="EJ551" s="440"/>
      <c r="EK551" s="440"/>
      <c r="EL551" s="440"/>
      <c r="EM551" s="440"/>
    </row>
    <row r="552" spans="1:143" s="33" customFormat="1" ht="14.1" customHeight="1" x14ac:dyDescent="0.25">
      <c r="A552" s="702">
        <f>ROW()-1</f>
        <v>551</v>
      </c>
      <c r="B552" s="710" t="s">
        <v>5196</v>
      </c>
      <c r="C552" s="711" t="str">
        <f>HYPERLINK(E552,"OP")</f>
        <v>OP</v>
      </c>
      <c r="D552" s="711" t="str">
        <f>HYPERLINK(F552,"Prj")</f>
        <v>Prj</v>
      </c>
      <c r="E552" s="704" t="s">
        <v>7299</v>
      </c>
      <c r="F552" s="415" t="s">
        <v>5937</v>
      </c>
      <c r="G552" s="414" t="s">
        <v>33</v>
      </c>
      <c r="H552" s="414" t="s">
        <v>33</v>
      </c>
      <c r="I552" s="694" t="s">
        <v>33</v>
      </c>
      <c r="J552" s="697" t="s">
        <v>5197</v>
      </c>
      <c r="K552" s="727" t="s">
        <v>33</v>
      </c>
      <c r="L552" s="736" t="s">
        <v>153</v>
      </c>
      <c r="M552" s="696" t="s">
        <v>936</v>
      </c>
      <c r="N552" s="736" t="s">
        <v>18</v>
      </c>
      <c r="O552" s="736" t="s">
        <v>30</v>
      </c>
      <c r="P552" s="1080" t="s">
        <v>1419</v>
      </c>
      <c r="Q552" s="1074" t="s">
        <v>33</v>
      </c>
      <c r="R552" s="698" t="s">
        <v>33</v>
      </c>
      <c r="S552" s="1041" t="s">
        <v>33</v>
      </c>
      <c r="T552" s="908" t="s">
        <v>3154</v>
      </c>
      <c r="U552" s="905" t="s">
        <v>13703</v>
      </c>
      <c r="V552" s="905" t="s">
        <v>612</v>
      </c>
      <c r="W552" s="1068" t="s">
        <v>1773</v>
      </c>
      <c r="X552" s="1064">
        <v>38684</v>
      </c>
      <c r="Y552" s="1066">
        <v>38869</v>
      </c>
      <c r="Z552" s="1046">
        <v>2006</v>
      </c>
      <c r="AA552" s="1064">
        <v>39002</v>
      </c>
      <c r="AB552" s="1065">
        <v>40755</v>
      </c>
      <c r="AC552" s="1066">
        <v>41090</v>
      </c>
      <c r="AD552" s="1049">
        <v>12.4095</v>
      </c>
      <c r="AE552" s="746">
        <v>0</v>
      </c>
      <c r="AF552" s="744">
        <v>0</v>
      </c>
      <c r="AG552" s="690">
        <v>12.4095</v>
      </c>
      <c r="AH552" s="747">
        <v>2.3578049999999999</v>
      </c>
      <c r="AI552" s="744">
        <v>0</v>
      </c>
      <c r="AJ552" s="1101">
        <v>12.4</v>
      </c>
      <c r="AK552" s="1102">
        <v>11.26126809</v>
      </c>
      <c r="AL552" s="1085"/>
      <c r="AM552" s="632"/>
      <c r="AN552" s="632">
        <v>9</v>
      </c>
      <c r="AO552" s="632"/>
      <c r="AP552" s="632"/>
      <c r="AQ552" s="757"/>
      <c r="AR552" s="783" t="s">
        <v>5573</v>
      </c>
      <c r="AS552" s="781">
        <f>AT552+AU552</f>
        <v>1.9</v>
      </c>
      <c r="AT552" s="784">
        <v>1.9</v>
      </c>
      <c r="AU552" s="785">
        <v>0</v>
      </c>
      <c r="AV552" s="806" t="s">
        <v>5574</v>
      </c>
      <c r="AW552" s="697" t="s">
        <v>5198</v>
      </c>
      <c r="AX552" s="697" t="s">
        <v>3592</v>
      </c>
      <c r="AY552" s="823">
        <v>41084</v>
      </c>
      <c r="AZ552" s="736" t="s">
        <v>22</v>
      </c>
      <c r="BA552" s="736" t="s">
        <v>22</v>
      </c>
      <c r="BB552" s="837" t="s">
        <v>22</v>
      </c>
      <c r="BC552" s="838" t="s">
        <v>45</v>
      </c>
      <c r="BD552" s="839" t="s">
        <v>22</v>
      </c>
      <c r="BE552" s="837" t="s">
        <v>45</v>
      </c>
      <c r="BF552" s="838" t="s">
        <v>45</v>
      </c>
      <c r="BG552" s="839" t="s">
        <v>22</v>
      </c>
      <c r="BH552" s="905" t="s">
        <v>4487</v>
      </c>
      <c r="BI552" s="903" t="s">
        <v>4683</v>
      </c>
      <c r="BJ552" s="905" t="s">
        <v>4485</v>
      </c>
      <c r="BK552" s="903" t="s">
        <v>10472</v>
      </c>
      <c r="BL552" s="905" t="s">
        <v>0</v>
      </c>
      <c r="BM552" s="903" t="s">
        <v>0</v>
      </c>
      <c r="BN552" s="905" t="s">
        <v>0</v>
      </c>
      <c r="BO552" s="903" t="s">
        <v>0</v>
      </c>
      <c r="BP552" s="905" t="s">
        <v>0</v>
      </c>
      <c r="BQ552" s="903" t="s">
        <v>0</v>
      </c>
      <c r="BR552" s="909">
        <v>32</v>
      </c>
      <c r="BS552" s="903" t="s">
        <v>4555</v>
      </c>
      <c r="BT552" s="909">
        <v>34</v>
      </c>
      <c r="BU552" s="903" t="s">
        <v>4491</v>
      </c>
      <c r="BV552" s="909">
        <v>31</v>
      </c>
      <c r="BW552" s="903" t="s">
        <v>4579</v>
      </c>
      <c r="BX552" s="909">
        <v>33</v>
      </c>
      <c r="BY552" s="903" t="s">
        <v>4498</v>
      </c>
      <c r="BZ552" s="909">
        <v>37</v>
      </c>
      <c r="CA552" s="903" t="s">
        <v>4546</v>
      </c>
      <c r="CB552" s="340">
        <v>50</v>
      </c>
      <c r="CC552" s="249">
        <f>IF(ISBLANK(AL552),0,1)</f>
        <v>0</v>
      </c>
      <c r="CD552" s="414">
        <f>IF(ISBLANK(AM552),0,1)</f>
        <v>0</v>
      </c>
      <c r="CE552" s="414">
        <f>IF(ISBLANK(AN552),0,1)</f>
        <v>1</v>
      </c>
      <c r="CF552" s="414">
        <f>IF(ISBLANK(AO552),0,1)</f>
        <v>0</v>
      </c>
      <c r="CG552" s="414">
        <f>IF(ISBLANK(AP552),0,1)</f>
        <v>0</v>
      </c>
      <c r="CH552" s="436">
        <f>IF(ISBLANK(AQ552),0,1)</f>
        <v>0</v>
      </c>
      <c r="CI552" s="435">
        <f>IF($W552="Dropped","-",DAYS360(X552,Y552,TRUE)/360)</f>
        <v>0.5083333333333333</v>
      </c>
      <c r="CJ552" s="416">
        <f>IF(OR($W552="Pipeline",$W552="Dropped"),"-",IF(OR($AA552="-",$AA552="n/a"),"-",DAYS360(Y552,AA552,TRUE)/360))</f>
        <v>0.36388888888888887</v>
      </c>
      <c r="CK552" s="416">
        <f>IF(OR($W552="Pipeline",$W552="Dropped"),"-",IF($AC552="-","-",IF(OR($AA552="-",$AA552="n/a"),DAYS360(Y552,AC552,TRUE)/360,DAYS360(AA552,AC552,TRUE)/360)))</f>
        <v>5.7166666666666668</v>
      </c>
      <c r="CL552" s="416">
        <f>IF(OR($W552="Pipeline",$W552="Dropped"),"-",IF($AC552="-","-",DAYS360(X552,AC552,TRUE)/360))</f>
        <v>6.5888888888888886</v>
      </c>
      <c r="CM552" s="437">
        <f>IF(OR($W552="Pipeline",$W552="Dropped"),"-",IF($AC552="-","-",DAYS360(AB552,AC552,TRUE)/360))</f>
        <v>0.91666666666666663</v>
      </c>
      <c r="CN552" s="344">
        <f>IF(W552="Closed",IF(AC552="-","-",YEAR(AC552)),"-")</f>
        <v>2012</v>
      </c>
      <c r="CO552" s="344" t="str">
        <f>IF(W552="Closed",IF(OR(BE552="S",BE552="MS",BE552="HS"),"S",IF(OR(BE552="U",BE552="MU",BE552="HU"),"U",IF(OR(BE552="NA",BE552="NR",BE552="NV",BE552="?",BE552="#"),"NR","-"))),"-")</f>
        <v>U</v>
      </c>
      <c r="CP552" s="249">
        <v>3</v>
      </c>
      <c r="CQ552" s="414">
        <v>3</v>
      </c>
      <c r="CR552" s="414">
        <v>4</v>
      </c>
      <c r="CS552" s="414">
        <v>0</v>
      </c>
      <c r="CT552" s="414">
        <v>0</v>
      </c>
      <c r="CU552" s="436">
        <v>0</v>
      </c>
      <c r="CV552" s="432" t="str">
        <f>IF(OR(DC552="-",DC552="",DC552="n/a"),"-",HYPERLINK(DC552,"PAD"))</f>
        <v>PAD</v>
      </c>
      <c r="CW552" s="417" t="str">
        <f>IF(OR(DD552="-",DD552="",DD552="n/a"),"-",HYPERLINK(DD552,"ICR"))</f>
        <v>ICR</v>
      </c>
      <c r="CX552" s="438" t="str">
        <f>IF(OR(DE552="-",DE552="",DE552="n/a"),"-",HYPERLINK(DE552,"IEG"))</f>
        <v>IEG</v>
      </c>
      <c r="CY552" s="687" t="str">
        <f>IF(OR(DF552="-",DF552="",DF552="n/a"),"-",HYPERLINK(DF552,"PPAR"))</f>
        <v>-</v>
      </c>
      <c r="CZ552" s="665" t="str">
        <f>IF(OR(DG552="-",DG552="",DG552="n/a"),"-",HYPERLINK(DG552,"PCR"))</f>
        <v>-</v>
      </c>
      <c r="DA552" s="665" t="str">
        <f>IF(OR(DH552="-",DH552="",DH552="n/a"),"-",HYPERLINK(DH552,"PP"))</f>
        <v>PP</v>
      </c>
      <c r="DB552" s="688" t="str">
        <f>IF(OR(DI552="-",DI552="",DI552="n/a"),"-",HYPERLINK(DI552,"TA"))</f>
        <v>-</v>
      </c>
      <c r="DC552" s="897" t="s">
        <v>12122</v>
      </c>
      <c r="DD552" s="897" t="s">
        <v>12123</v>
      </c>
      <c r="DE552" s="897" t="s">
        <v>12124</v>
      </c>
      <c r="DF552" s="897" t="s">
        <v>33</v>
      </c>
      <c r="DG552" s="897" t="s">
        <v>33</v>
      </c>
      <c r="DH552" s="897" t="s">
        <v>12125</v>
      </c>
      <c r="DI552" s="897" t="s">
        <v>33</v>
      </c>
      <c r="DJ552" s="734"/>
      <c r="DK552" s="358"/>
      <c r="DL552" s="358"/>
      <c r="DM552" s="440"/>
      <c r="DN552" s="440"/>
      <c r="DO552" s="440"/>
      <c r="DP552" s="440"/>
      <c r="DQ552" s="440"/>
      <c r="DR552" s="440"/>
      <c r="DS552" s="440"/>
      <c r="DT552" s="440"/>
      <c r="DU552" s="440"/>
      <c r="DV552" s="440"/>
      <c r="DW552" s="440"/>
      <c r="DX552" s="440"/>
      <c r="DY552" s="440"/>
      <c r="DZ552" s="440"/>
      <c r="EA552" s="440"/>
      <c r="EB552" s="440"/>
      <c r="EC552" s="440"/>
      <c r="ED552" s="440"/>
      <c r="EE552" s="440"/>
      <c r="EF552" s="440"/>
      <c r="EG552" s="440"/>
      <c r="EH552" s="440"/>
      <c r="EI552" s="440"/>
      <c r="EJ552" s="440"/>
      <c r="EK552" s="440"/>
      <c r="EL552" s="440"/>
      <c r="EM552" s="440"/>
    </row>
    <row r="553" spans="1:143" s="33" customFormat="1" ht="14.1" customHeight="1" x14ac:dyDescent="0.25">
      <c r="A553" s="702">
        <f>ROW()-1</f>
        <v>552</v>
      </c>
      <c r="B553" s="717" t="s">
        <v>866</v>
      </c>
      <c r="C553" s="711" t="str">
        <f>HYPERLINK(E553,"OP")</f>
        <v>OP</v>
      </c>
      <c r="D553" s="711" t="str">
        <f>HYPERLINK(F553,"Prj")</f>
        <v>Prj</v>
      </c>
      <c r="E553" s="704" t="s">
        <v>6512</v>
      </c>
      <c r="F553" s="415" t="s">
        <v>6513</v>
      </c>
      <c r="G553" s="414" t="s">
        <v>33</v>
      </c>
      <c r="H553" s="414" t="s">
        <v>33</v>
      </c>
      <c r="I553" s="694" t="s">
        <v>33</v>
      </c>
      <c r="J553" s="686" t="s">
        <v>867</v>
      </c>
      <c r="K553" s="199" t="s">
        <v>33</v>
      </c>
      <c r="L553" s="693" t="s">
        <v>193</v>
      </c>
      <c r="M553" s="696" t="s">
        <v>387</v>
      </c>
      <c r="N553" s="732" t="s">
        <v>18</v>
      </c>
      <c r="O553" s="732" t="s">
        <v>30</v>
      </c>
      <c r="P553" s="1080" t="s">
        <v>1763</v>
      </c>
      <c r="Q553" s="1074" t="s">
        <v>33</v>
      </c>
      <c r="R553" s="698" t="s">
        <v>33</v>
      </c>
      <c r="S553" s="907" t="s">
        <v>3574</v>
      </c>
      <c r="T553" s="908" t="s">
        <v>3784</v>
      </c>
      <c r="U553" s="905" t="s">
        <v>585</v>
      </c>
      <c r="V553" s="905" t="s">
        <v>10387</v>
      </c>
      <c r="W553" s="1068" t="s">
        <v>1773</v>
      </c>
      <c r="X553" s="1064">
        <v>38547</v>
      </c>
      <c r="Y553" s="1066">
        <v>39147</v>
      </c>
      <c r="Z553" s="1046">
        <v>2007</v>
      </c>
      <c r="AA553" s="1064">
        <v>39622</v>
      </c>
      <c r="AB553" s="1065">
        <v>41639</v>
      </c>
      <c r="AC553" s="1066">
        <v>42338</v>
      </c>
      <c r="AD553" s="638">
        <v>80</v>
      </c>
      <c r="AE553" s="639">
        <v>0</v>
      </c>
      <c r="AF553" s="744">
        <v>0</v>
      </c>
      <c r="AG553" s="690">
        <v>80</v>
      </c>
      <c r="AH553" s="747">
        <v>20</v>
      </c>
      <c r="AI553" s="744">
        <v>0</v>
      </c>
      <c r="AJ553" s="1099">
        <v>80</v>
      </c>
      <c r="AK553" s="1100">
        <v>80</v>
      </c>
      <c r="AL553" s="646"/>
      <c r="AM553" s="647"/>
      <c r="AN553" s="647">
        <v>2</v>
      </c>
      <c r="AO553" s="647"/>
      <c r="AP553" s="647"/>
      <c r="AQ553" s="648"/>
      <c r="AR553" s="779" t="s">
        <v>3221</v>
      </c>
      <c r="AS553" s="649">
        <f>AT553+AU553</f>
        <v>72.2</v>
      </c>
      <c r="AT553" s="649">
        <v>72.2</v>
      </c>
      <c r="AU553" s="650">
        <v>0</v>
      </c>
      <c r="AV553" s="686" t="s">
        <v>3222</v>
      </c>
      <c r="AW553" s="686" t="s">
        <v>1864</v>
      </c>
      <c r="AX553" s="686" t="s">
        <v>2138</v>
      </c>
      <c r="AY553" s="819">
        <v>42335</v>
      </c>
      <c r="AZ553" s="721" t="s">
        <v>45</v>
      </c>
      <c r="BA553" s="721" t="s">
        <v>22</v>
      </c>
      <c r="BB553" s="834" t="s">
        <v>22</v>
      </c>
      <c r="BC553" s="835" t="s">
        <v>45</v>
      </c>
      <c r="BD553" s="836" t="s">
        <v>22</v>
      </c>
      <c r="BE553" s="834" t="s">
        <v>22</v>
      </c>
      <c r="BF553" s="835" t="s">
        <v>45</v>
      </c>
      <c r="BG553" s="836" t="s">
        <v>22</v>
      </c>
      <c r="BH553" s="905" t="s">
        <v>4515</v>
      </c>
      <c r="BI553" s="903" t="s">
        <v>4704</v>
      </c>
      <c r="BJ553" s="905" t="s">
        <v>4505</v>
      </c>
      <c r="BK553" s="903" t="s">
        <v>10474</v>
      </c>
      <c r="BL553" s="905" t="s">
        <v>4503</v>
      </c>
      <c r="BM553" s="903" t="s">
        <v>4703</v>
      </c>
      <c r="BN553" s="905" t="s">
        <v>13077</v>
      </c>
      <c r="BO553" s="903" t="s">
        <v>9680</v>
      </c>
      <c r="BP553" s="905" t="s">
        <v>0</v>
      </c>
      <c r="BQ553" s="903" t="s">
        <v>0</v>
      </c>
      <c r="BR553" s="909">
        <v>65</v>
      </c>
      <c r="BS553" s="903" t="s">
        <v>4509</v>
      </c>
      <c r="BT553" s="909">
        <v>78</v>
      </c>
      <c r="BU553" s="903" t="s">
        <v>4511</v>
      </c>
      <c r="BV553" s="909">
        <v>60</v>
      </c>
      <c r="BW553" s="903" t="s">
        <v>4531</v>
      </c>
      <c r="BX553" s="909">
        <v>26</v>
      </c>
      <c r="BY553" s="903" t="s">
        <v>4517</v>
      </c>
      <c r="BZ553" s="909">
        <v>54</v>
      </c>
      <c r="CA553" s="903" t="s">
        <v>4553</v>
      </c>
      <c r="CB553" s="340">
        <v>10</v>
      </c>
      <c r="CC553" s="249">
        <f>IF(ISBLANK(AL553),0,1)</f>
        <v>0</v>
      </c>
      <c r="CD553" s="414">
        <f>IF(ISBLANK(AM553),0,1)</f>
        <v>0</v>
      </c>
      <c r="CE553" s="414">
        <f>IF(ISBLANK(AN553),0,1)</f>
        <v>1</v>
      </c>
      <c r="CF553" s="414">
        <f>IF(ISBLANK(AO553),0,1)</f>
        <v>0</v>
      </c>
      <c r="CG553" s="414">
        <f>IF(ISBLANK(AP553),0,1)</f>
        <v>0</v>
      </c>
      <c r="CH553" s="436">
        <f>IF(ISBLANK(AQ553),0,1)</f>
        <v>0</v>
      </c>
      <c r="CI553" s="435">
        <f>IF($W553="Dropped","-",DAYS360(X553,Y553,TRUE)/360)</f>
        <v>1.6444444444444444</v>
      </c>
      <c r="CJ553" s="416">
        <f>IF(OR($W553="Pipeline",$W553="Dropped"),"-",IF(OR($AA553="-",$AA553="n/a"),"-",DAYS360(Y553,AA553,TRUE)/360))</f>
        <v>1.2972222222222223</v>
      </c>
      <c r="CK553" s="416">
        <f>IF(OR($W553="Pipeline",$W553="Dropped"),"-",IF($AC553="-","-",IF(OR($AA553="-",$AA553="n/a"),DAYS360(Y553,AC553,TRUE)/360,DAYS360(AA553,AC553,TRUE)/360)))</f>
        <v>7.4361111111111109</v>
      </c>
      <c r="CL553" s="416">
        <f>IF(OR($W553="Pipeline",$W553="Dropped"),"-",IF($AC553="-","-",DAYS360(X553,AC553,TRUE)/360))</f>
        <v>10.377777777777778</v>
      </c>
      <c r="CM553" s="437">
        <f>IF(OR($W553="Pipeline",$W553="Dropped"),"-",IF($AC553="-","-",DAYS360(AB553,AC553,TRUE)/360))</f>
        <v>1.9166666666666667</v>
      </c>
      <c r="CN553" s="344">
        <f>IF(W553="Closed",IF(AC553="-","-",YEAR(AC553)),"-")</f>
        <v>2015</v>
      </c>
      <c r="CO553" s="344" t="str">
        <f>IF(W553="Closed",IF(OR(BE553="S",BE553="MS",BE553="HS"),"S",IF(OR(BE553="U",BE553="MU",BE553="HU"),"U",IF(OR(BE553="NA",BE553="NR",BE553="NV",BE553="?",BE553="#"),"NR","-"))),"-")</f>
        <v>S</v>
      </c>
      <c r="CP553" s="249">
        <v>1</v>
      </c>
      <c r="CQ553" s="414">
        <v>3</v>
      </c>
      <c r="CR553" s="414">
        <v>2</v>
      </c>
      <c r="CS553" s="414">
        <v>0</v>
      </c>
      <c r="CT553" s="414">
        <v>0</v>
      </c>
      <c r="CU553" s="436">
        <v>0</v>
      </c>
      <c r="CV553" s="432" t="str">
        <f>IF(OR(DC553="-",DC553="",DC553="n/a"),"-",HYPERLINK(DC553,"PAD"))</f>
        <v>PAD</v>
      </c>
      <c r="CW553" s="417" t="str">
        <f>IF(OR(DD553="-",DD553="",DD553="n/a"),"-",HYPERLINK(DD553,"ICR"))</f>
        <v>ICR</v>
      </c>
      <c r="CX553" s="438" t="str">
        <f>IF(OR(DE553="-",DE553="",DE553="n/a"),"-",HYPERLINK(DE553,"IEG"))</f>
        <v>IEG</v>
      </c>
      <c r="CY553" s="687" t="str">
        <f>IF(OR(DF553="-",DF553="",DF553="n/a"),"-",HYPERLINK(DF553,"PPAR"))</f>
        <v>-</v>
      </c>
      <c r="CZ553" s="665" t="str">
        <f>IF(OR(DG553="-",DG553="",DG553="n/a"),"-",HYPERLINK(DG553,"PCR"))</f>
        <v>-</v>
      </c>
      <c r="DA553" s="665" t="str">
        <f>IF(OR(DH553="-",DH553="",DH553="n/a"),"-",HYPERLINK(DH553,"PP"))</f>
        <v>PP</v>
      </c>
      <c r="DB553" s="688" t="str">
        <f>IF(OR(DI553="-",DI553="",DI553="n/a"),"-",HYPERLINK(DI553,"TA"))</f>
        <v>-</v>
      </c>
      <c r="DC553" s="897" t="s">
        <v>12126</v>
      </c>
      <c r="DD553" s="897" t="s">
        <v>12127</v>
      </c>
      <c r="DE553" s="897" t="s">
        <v>13983</v>
      </c>
      <c r="DF553" s="897" t="s">
        <v>33</v>
      </c>
      <c r="DG553" s="897" t="s">
        <v>33</v>
      </c>
      <c r="DH553" s="897" t="s">
        <v>13984</v>
      </c>
      <c r="DI553" s="897" t="s">
        <v>33</v>
      </c>
      <c r="DJ553" s="806"/>
      <c r="DK553" s="358"/>
      <c r="DL553" s="358"/>
      <c r="DM553" s="440"/>
      <c r="DN553" s="440"/>
      <c r="DO553" s="440"/>
      <c r="DP553" s="440"/>
      <c r="DQ553" s="440"/>
      <c r="DR553" s="440"/>
      <c r="DS553" s="440"/>
      <c r="DT553" s="440"/>
      <c r="DU553" s="440"/>
      <c r="DV553" s="440"/>
      <c r="DW553" s="440"/>
      <c r="DX553" s="440"/>
      <c r="DY553" s="440"/>
      <c r="DZ553" s="440"/>
      <c r="EA553" s="440"/>
      <c r="EB553" s="440"/>
      <c r="EC553" s="440"/>
      <c r="ED553" s="440"/>
      <c r="EE553" s="440"/>
      <c r="EF553" s="440"/>
      <c r="EG553" s="440"/>
      <c r="EH553" s="440"/>
      <c r="EI553" s="440"/>
      <c r="EJ553" s="440"/>
      <c r="EK553" s="440"/>
      <c r="EL553" s="440"/>
      <c r="EM553" s="440"/>
    </row>
    <row r="554" spans="1:143" s="33" customFormat="1" ht="14.1" customHeight="1" x14ac:dyDescent="0.25">
      <c r="A554" s="703">
        <f>ROW()-1</f>
        <v>553</v>
      </c>
      <c r="B554" s="712" t="s">
        <v>656</v>
      </c>
      <c r="C554" s="711" t="str">
        <f>HYPERLINK(E554,"OP")</f>
        <v>OP</v>
      </c>
      <c r="D554" s="711" t="str">
        <f>HYPERLINK(F554,"Prj")</f>
        <v>Prj</v>
      </c>
      <c r="E554" s="704" t="s">
        <v>6514</v>
      </c>
      <c r="F554" s="415" t="s">
        <v>6515</v>
      </c>
      <c r="G554" s="423" t="s">
        <v>4268</v>
      </c>
      <c r="H554" s="414" t="s">
        <v>33</v>
      </c>
      <c r="I554" s="694" t="s">
        <v>33</v>
      </c>
      <c r="J554" s="696" t="s">
        <v>657</v>
      </c>
      <c r="K554" s="199" t="s">
        <v>33</v>
      </c>
      <c r="L554" s="693" t="s">
        <v>193</v>
      </c>
      <c r="M554" s="696" t="s">
        <v>220</v>
      </c>
      <c r="N554" s="732" t="s">
        <v>18</v>
      </c>
      <c r="O554" s="732" t="s">
        <v>30</v>
      </c>
      <c r="P554" s="1080" t="s">
        <v>1742</v>
      </c>
      <c r="Q554" s="1074" t="s">
        <v>33</v>
      </c>
      <c r="R554" s="698" t="s">
        <v>33</v>
      </c>
      <c r="S554" s="907" t="s">
        <v>10301</v>
      </c>
      <c r="T554" s="908" t="s">
        <v>3785</v>
      </c>
      <c r="U554" s="905" t="s">
        <v>585</v>
      </c>
      <c r="V554" s="905" t="s">
        <v>10414</v>
      </c>
      <c r="W554" s="1068" t="s">
        <v>1773</v>
      </c>
      <c r="X554" s="1064">
        <v>38243</v>
      </c>
      <c r="Y554" s="1066">
        <v>38834</v>
      </c>
      <c r="Z554" s="1046">
        <v>2006</v>
      </c>
      <c r="AA554" s="1064">
        <v>39087</v>
      </c>
      <c r="AB554" s="1065">
        <v>40724</v>
      </c>
      <c r="AC554" s="1066">
        <v>42185</v>
      </c>
      <c r="AD554" s="638">
        <v>0</v>
      </c>
      <c r="AE554" s="639">
        <v>7</v>
      </c>
      <c r="AF554" s="744">
        <v>0</v>
      </c>
      <c r="AG554" s="690">
        <v>7</v>
      </c>
      <c r="AH554" s="747">
        <v>0</v>
      </c>
      <c r="AI554" s="744">
        <v>0</v>
      </c>
      <c r="AJ554" s="1099">
        <v>11.99999154</v>
      </c>
      <c r="AK554" s="1100">
        <v>11.53880736</v>
      </c>
      <c r="AL554" s="646" t="s">
        <v>3105</v>
      </c>
      <c r="AM554" s="647"/>
      <c r="AN554" s="647"/>
      <c r="AO554" s="647"/>
      <c r="AP554" s="647"/>
      <c r="AQ554" s="648"/>
      <c r="AR554" s="779" t="s">
        <v>3097</v>
      </c>
      <c r="AS554" s="781">
        <f>AT554+AU554</f>
        <v>9.6</v>
      </c>
      <c r="AT554" s="649">
        <v>9.6</v>
      </c>
      <c r="AU554" s="650">
        <v>0</v>
      </c>
      <c r="AV554" s="686" t="s">
        <v>3342</v>
      </c>
      <c r="AW554" s="686" t="s">
        <v>1851</v>
      </c>
      <c r="AX554" s="686" t="s">
        <v>2116</v>
      </c>
      <c r="AY554" s="819">
        <v>42185</v>
      </c>
      <c r="AZ554" s="721" t="s">
        <v>26</v>
      </c>
      <c r="BA554" s="721" t="s">
        <v>26</v>
      </c>
      <c r="BB554" s="834" t="s">
        <v>26</v>
      </c>
      <c r="BC554" s="835" t="s">
        <v>26</v>
      </c>
      <c r="BD554" s="836" t="s">
        <v>26</v>
      </c>
      <c r="BE554" s="834" t="s">
        <v>33</v>
      </c>
      <c r="BF554" s="835" t="s">
        <v>33</v>
      </c>
      <c r="BG554" s="836" t="s">
        <v>33</v>
      </c>
      <c r="BH554" s="905" t="s">
        <v>10067</v>
      </c>
      <c r="BI554" s="903" t="s">
        <v>9474</v>
      </c>
      <c r="BJ554" s="905" t="s">
        <v>4525</v>
      </c>
      <c r="BK554" s="903" t="s">
        <v>10476</v>
      </c>
      <c r="BL554" s="905" t="s">
        <v>0</v>
      </c>
      <c r="BM554" s="903" t="s">
        <v>0</v>
      </c>
      <c r="BN554" s="905" t="s">
        <v>0</v>
      </c>
      <c r="BO554" s="903" t="s">
        <v>0</v>
      </c>
      <c r="BP554" s="905" t="s">
        <v>0</v>
      </c>
      <c r="BQ554" s="903" t="s">
        <v>0</v>
      </c>
      <c r="BR554" s="909">
        <v>78</v>
      </c>
      <c r="BS554" s="903" t="s">
        <v>4511</v>
      </c>
      <c r="BT554" s="909">
        <v>40</v>
      </c>
      <c r="BU554" s="903" t="s">
        <v>4563</v>
      </c>
      <c r="BV554" s="909">
        <v>99</v>
      </c>
      <c r="BW554" s="903" t="s">
        <v>4570</v>
      </c>
      <c r="BX554" s="909">
        <v>26</v>
      </c>
      <c r="BY554" s="903" t="s">
        <v>4517</v>
      </c>
      <c r="BZ554" s="909">
        <v>73</v>
      </c>
      <c r="CA554" s="903" t="s">
        <v>4534</v>
      </c>
      <c r="CB554" s="340">
        <v>100</v>
      </c>
      <c r="CC554" s="249">
        <f>IF(ISBLANK(AL554),0,1)</f>
        <v>1</v>
      </c>
      <c r="CD554" s="414">
        <f>IF(ISBLANK(AM554),0,1)</f>
        <v>0</v>
      </c>
      <c r="CE554" s="414">
        <f>IF(ISBLANK(AN554),0,1)</f>
        <v>0</v>
      </c>
      <c r="CF554" s="414">
        <f>IF(ISBLANK(AO554),0,1)</f>
        <v>0</v>
      </c>
      <c r="CG554" s="414">
        <f>IF(ISBLANK(AP554),0,1)</f>
        <v>0</v>
      </c>
      <c r="CH554" s="436">
        <f>IF(ISBLANK(AQ554),0,1)</f>
        <v>0</v>
      </c>
      <c r="CI554" s="435">
        <f>IF($W554="Dropped","-",DAYS360(X554,Y554,TRUE)/360)</f>
        <v>1.6222222222222222</v>
      </c>
      <c r="CJ554" s="416">
        <f>IF(OR($W554="Pipeline",$W554="Dropped"),"-",IF(OR($AA554="-",$AA554="n/a"),"-",DAYS360(Y554,AA554,TRUE)/360))</f>
        <v>0.68888888888888888</v>
      </c>
      <c r="CK554" s="416">
        <f>IF(OR($W554="Pipeline",$W554="Dropped"),"-",IF($AC554="-","-",IF(OR($AA554="-",$AA554="n/a"),DAYS360(Y554,AC554,TRUE)/360,DAYS360(AA554,AC554,TRUE)/360)))</f>
        <v>8.4861111111111107</v>
      </c>
      <c r="CL554" s="416">
        <f>IF(OR($W554="Pipeline",$W554="Dropped"),"-",IF($AC554="-","-",DAYS360(X554,AC554,TRUE)/360))</f>
        <v>10.797222222222222</v>
      </c>
      <c r="CM554" s="437">
        <f>IF(OR($W554="Pipeline",$W554="Dropped"),"-",IF($AC554="-","-",DAYS360(AB554,AC554,TRUE)/360))</f>
        <v>4</v>
      </c>
      <c r="CN554" s="344">
        <f>IF(W554="Closed",IF(AC554="-","-",YEAR(AC554)),"-")</f>
        <v>2015</v>
      </c>
      <c r="CO554" s="344" t="str">
        <f>IF(W554="Closed",IF(OR(BE554="S",BE554="MS",BE554="HS"),"S",IF(OR(BE554="U",BE554="MU",BE554="HU"),"U",IF(OR(BE554="NA",BE554="NR",BE554="NV",BE554="?",BE554="#"),"NR","-"))),"-")</f>
        <v>-</v>
      </c>
      <c r="CP554" s="249">
        <v>9</v>
      </c>
      <c r="CQ554" s="414">
        <v>0</v>
      </c>
      <c r="CR554" s="414">
        <v>0</v>
      </c>
      <c r="CS554" s="414">
        <v>1</v>
      </c>
      <c r="CT554" s="414">
        <v>0</v>
      </c>
      <c r="CU554" s="436">
        <v>0</v>
      </c>
      <c r="CV554" s="432" t="str">
        <f>IF(OR(DC554="-",DC554="",DC554="n/a"),"-",HYPERLINK(DC554,"PAD"))</f>
        <v>PAD</v>
      </c>
      <c r="CW554" s="417" t="str">
        <f>IF(OR(DD554="-",DD554="",DD554="n/a"),"-",HYPERLINK(DD554,"ICR"))</f>
        <v>ICR</v>
      </c>
      <c r="CX554" s="438" t="str">
        <f>IF(OR(DE554="-",DE554="",DE554="n/a"),"-",HYPERLINK(DE554,"IEG"))</f>
        <v>-</v>
      </c>
      <c r="CY554" s="687" t="str">
        <f>IF(OR(DF554="-",DF554="",DF554="n/a"),"-",HYPERLINK(DF554,"PPAR"))</f>
        <v>-</v>
      </c>
      <c r="CZ554" s="665" t="str">
        <f>IF(OR(DG554="-",DG554="",DG554="n/a"),"-",HYPERLINK(DG554,"PCR"))</f>
        <v>-</v>
      </c>
      <c r="DA554" s="665" t="str">
        <f>IF(OR(DH554="-",DH554="",DH554="n/a"),"-",HYPERLINK(DH554,"PP"))</f>
        <v>PP</v>
      </c>
      <c r="DB554" s="688" t="str">
        <f>IF(OR(DI554="-",DI554="",DI554="n/a"),"-",HYPERLINK(DI554,"TA"))</f>
        <v>-</v>
      </c>
      <c r="DC554" s="897" t="s">
        <v>12128</v>
      </c>
      <c r="DD554" s="897" t="s">
        <v>12129</v>
      </c>
      <c r="DE554" s="897" t="s">
        <v>33</v>
      </c>
      <c r="DF554" s="897" t="s">
        <v>33</v>
      </c>
      <c r="DG554" s="897" t="s">
        <v>33</v>
      </c>
      <c r="DH554" s="897" t="s">
        <v>13985</v>
      </c>
      <c r="DI554" s="897" t="s">
        <v>33</v>
      </c>
      <c r="DJ554" s="734"/>
      <c r="DK554" s="358"/>
      <c r="DL554" s="358"/>
      <c r="DM554" s="440"/>
      <c r="DN554" s="440"/>
      <c r="DO554" s="440"/>
      <c r="DP554" s="440"/>
      <c r="DQ554" s="440"/>
      <c r="DR554" s="440"/>
      <c r="DS554" s="440"/>
      <c r="DT554" s="440"/>
      <c r="DU554" s="440"/>
      <c r="DV554" s="440"/>
      <c r="DW554" s="440"/>
      <c r="DX554" s="440"/>
      <c r="DY554" s="440"/>
      <c r="DZ554" s="440"/>
      <c r="EA554" s="440"/>
      <c r="EB554" s="440"/>
      <c r="EC554" s="440"/>
      <c r="ED554" s="440"/>
      <c r="EE554" s="440"/>
      <c r="EF554" s="440"/>
      <c r="EG554" s="440"/>
      <c r="EH554" s="440"/>
      <c r="EI554" s="440"/>
      <c r="EJ554" s="440"/>
      <c r="EK554" s="440"/>
      <c r="EL554" s="440"/>
      <c r="EM554" s="440"/>
    </row>
    <row r="555" spans="1:143" s="33" customFormat="1" ht="14.1" customHeight="1" x14ac:dyDescent="0.25">
      <c r="A555" s="702">
        <f>ROW()-1</f>
        <v>554</v>
      </c>
      <c r="B555" s="712" t="s">
        <v>205</v>
      </c>
      <c r="C555" s="711" t="str">
        <f>HYPERLINK(E555,"OP")</f>
        <v>OP</v>
      </c>
      <c r="D555" s="711" t="str">
        <f>HYPERLINK(F555,"Prj")</f>
        <v>Prj</v>
      </c>
      <c r="E555" s="704" t="s">
        <v>6516</v>
      </c>
      <c r="F555" s="415" t="s">
        <v>6517</v>
      </c>
      <c r="G555" s="414" t="s">
        <v>2792</v>
      </c>
      <c r="H555" s="414" t="s">
        <v>33</v>
      </c>
      <c r="I555" s="694" t="s">
        <v>33</v>
      </c>
      <c r="J555" s="686" t="s">
        <v>206</v>
      </c>
      <c r="K555" s="199" t="s">
        <v>33</v>
      </c>
      <c r="L555" s="693" t="s">
        <v>193</v>
      </c>
      <c r="M555" s="696" t="s">
        <v>207</v>
      </c>
      <c r="N555" s="693" t="s">
        <v>18</v>
      </c>
      <c r="O555" s="693" t="s">
        <v>30</v>
      </c>
      <c r="P555" s="1080" t="s">
        <v>19</v>
      </c>
      <c r="Q555" s="1074" t="s">
        <v>33</v>
      </c>
      <c r="R555" s="698" t="s">
        <v>33</v>
      </c>
      <c r="S555" s="907" t="s">
        <v>3587</v>
      </c>
      <c r="T555" s="908" t="s">
        <v>3786</v>
      </c>
      <c r="U555" s="905" t="s">
        <v>588</v>
      </c>
      <c r="V555" s="905" t="s">
        <v>10415</v>
      </c>
      <c r="W555" s="1068" t="s">
        <v>1773</v>
      </c>
      <c r="X555" s="1064">
        <v>38523</v>
      </c>
      <c r="Y555" s="1066">
        <v>39296</v>
      </c>
      <c r="Z555" s="1046">
        <v>2008</v>
      </c>
      <c r="AA555" s="1064">
        <v>39801</v>
      </c>
      <c r="AB555" s="1065">
        <v>41090</v>
      </c>
      <c r="AC555" s="1066">
        <v>42490</v>
      </c>
      <c r="AD555" s="1050">
        <v>19.399999999999999</v>
      </c>
      <c r="AE555" s="749">
        <v>0</v>
      </c>
      <c r="AF555" s="744">
        <v>0</v>
      </c>
      <c r="AG555" s="690">
        <v>19.399999999999999</v>
      </c>
      <c r="AH555" s="747">
        <v>2.6</v>
      </c>
      <c r="AI555" s="744">
        <v>0</v>
      </c>
      <c r="AJ555" s="1099">
        <v>29.4</v>
      </c>
      <c r="AK555" s="1100">
        <v>29.4</v>
      </c>
      <c r="AL555" s="1086">
        <v>33</v>
      </c>
      <c r="AM555" s="760"/>
      <c r="AN555" s="760">
        <v>4</v>
      </c>
      <c r="AO555" s="760"/>
      <c r="AP555" s="760"/>
      <c r="AQ555" s="761" t="s">
        <v>433</v>
      </c>
      <c r="AR555" s="779" t="s">
        <v>208</v>
      </c>
      <c r="AS555" s="781">
        <f>AT555+AU555</f>
        <v>20.3</v>
      </c>
      <c r="AT555" s="781">
        <v>14</v>
      </c>
      <c r="AU555" s="782">
        <v>6.3</v>
      </c>
      <c r="AV555" s="807" t="s">
        <v>209</v>
      </c>
      <c r="AW555" s="686" t="s">
        <v>207</v>
      </c>
      <c r="AX555" s="686" t="s">
        <v>2321</v>
      </c>
      <c r="AY555" s="819">
        <v>42488</v>
      </c>
      <c r="AZ555" s="721" t="s">
        <v>26</v>
      </c>
      <c r="BA555" s="721" t="s">
        <v>22</v>
      </c>
      <c r="BB555" s="834" t="s">
        <v>26</v>
      </c>
      <c r="BC555" s="835" t="s">
        <v>22</v>
      </c>
      <c r="BD555" s="836" t="s">
        <v>22</v>
      </c>
      <c r="BE555" s="834" t="s">
        <v>26</v>
      </c>
      <c r="BF555" s="835" t="s">
        <v>22</v>
      </c>
      <c r="BG555" s="836" t="s">
        <v>22</v>
      </c>
      <c r="BH555" s="905" t="s">
        <v>4485</v>
      </c>
      <c r="BI555" s="903" t="s">
        <v>10472</v>
      </c>
      <c r="BJ555" s="905" t="s">
        <v>13077</v>
      </c>
      <c r="BK555" s="903" t="s">
        <v>9680</v>
      </c>
      <c r="BL555" s="905" t="s">
        <v>0</v>
      </c>
      <c r="BM555" s="903" t="s">
        <v>0</v>
      </c>
      <c r="BN555" s="905" t="s">
        <v>0</v>
      </c>
      <c r="BO555" s="903" t="s">
        <v>0</v>
      </c>
      <c r="BP555" s="905" t="s">
        <v>0</v>
      </c>
      <c r="BQ555" s="903" t="s">
        <v>0</v>
      </c>
      <c r="BR555" s="909">
        <v>54</v>
      </c>
      <c r="BS555" s="903" t="s">
        <v>4553</v>
      </c>
      <c r="BT555" s="909">
        <v>63</v>
      </c>
      <c r="BU555" s="903" t="s">
        <v>4512</v>
      </c>
      <c r="BV555" s="909">
        <v>65</v>
      </c>
      <c r="BW555" s="903" t="s">
        <v>4509</v>
      </c>
      <c r="BX555" s="909">
        <v>87</v>
      </c>
      <c r="BY555" s="903" t="s">
        <v>4535</v>
      </c>
      <c r="BZ555" s="905" t="s">
        <v>0</v>
      </c>
      <c r="CA555" s="903" t="s">
        <v>4492</v>
      </c>
      <c r="CB555" s="340">
        <v>10</v>
      </c>
      <c r="CC555" s="249">
        <f>IF(ISBLANK(AL555),0,1)</f>
        <v>1</v>
      </c>
      <c r="CD555" s="414">
        <f>IF(ISBLANK(AM555),0,1)</f>
        <v>0</v>
      </c>
      <c r="CE555" s="414">
        <f>IF(ISBLANK(AN555),0,1)</f>
        <v>1</v>
      </c>
      <c r="CF555" s="414">
        <f>IF(ISBLANK(AO555),0,1)</f>
        <v>0</v>
      </c>
      <c r="CG555" s="414">
        <f>IF(ISBLANK(AP555),0,1)</f>
        <v>0</v>
      </c>
      <c r="CH555" s="436">
        <f>IF(ISBLANK(AQ555),0,1)</f>
        <v>1</v>
      </c>
      <c r="CI555" s="435">
        <f>IF($W555="Dropped","-",DAYS360(X555,Y555,TRUE)/360)</f>
        <v>2.1166666666666667</v>
      </c>
      <c r="CJ555" s="416">
        <f>IF(OR($W555="Pipeline",$W555="Dropped"),"-",IF(OR($AA555="-",$AA555="n/a"),"-",DAYS360(Y555,AA555,TRUE)/360))</f>
        <v>1.3805555555555555</v>
      </c>
      <c r="CK555" s="416">
        <f>IF(OR($W555="Pipeline",$W555="Dropped"),"-",IF($AC555="-","-",IF(OR($AA555="-",$AA555="n/a"),DAYS360(Y555,AC555,TRUE)/360,DAYS360(AA555,AC555,TRUE)/360)))</f>
        <v>7.3638888888888889</v>
      </c>
      <c r="CL555" s="416">
        <f>IF(OR($W555="Pipeline",$W555="Dropped"),"-",IF($AC555="-","-",DAYS360(X555,AC555,TRUE)/360))</f>
        <v>10.861111111111111</v>
      </c>
      <c r="CM555" s="437">
        <f>IF(OR($W555="Pipeline",$W555="Dropped"),"-",IF($AC555="-","-",DAYS360(AB555,AC555,TRUE)/360))</f>
        <v>3.8333333333333335</v>
      </c>
      <c r="CN555" s="344">
        <f>IF(W555="Closed",IF(AC555="-","-",YEAR(AC555)),"-")</f>
        <v>2016</v>
      </c>
      <c r="CO555" s="344" t="str">
        <f>IF(W555="Closed",IF(OR(BE555="S",BE555="MS",BE555="HS"),"S",IF(OR(BE555="U",BE555="MU",BE555="HU"),"U",IF(OR(BE555="NA",BE555="NR",BE555="NV",BE555="?",BE555="#"),"NR","-"))),"-")</f>
        <v>S</v>
      </c>
      <c r="CP555" s="249">
        <v>0</v>
      </c>
      <c r="CQ555" s="414">
        <v>0</v>
      </c>
      <c r="CR555" s="414">
        <v>1</v>
      </c>
      <c r="CS555" s="414">
        <v>0</v>
      </c>
      <c r="CT555" s="414">
        <v>0</v>
      </c>
      <c r="CU555" s="436">
        <v>1</v>
      </c>
      <c r="CV555" s="432" t="str">
        <f>IF(OR(DC555="-",DC555="",DC555="n/a"),"-",HYPERLINK(DC555,"PAD"))</f>
        <v>PAD</v>
      </c>
      <c r="CW555" s="417" t="str">
        <f>IF(OR(DD555="-",DD555="",DD555="n/a"),"-",HYPERLINK(DD555,"ICR"))</f>
        <v>-</v>
      </c>
      <c r="CX555" s="438" t="str">
        <f>IF(OR(DE555="-",DE555="",DE555="n/a"),"-",HYPERLINK(DE555,"IEG"))</f>
        <v>IEG</v>
      </c>
      <c r="CY555" s="687" t="str">
        <f>IF(OR(DF555="-",DF555="",DF555="n/a"),"-",HYPERLINK(DF555,"PPAR"))</f>
        <v>-</v>
      </c>
      <c r="CZ555" s="665" t="str">
        <f>IF(OR(DG555="-",DG555="",DG555="n/a"),"-",HYPERLINK(DG555,"PCR"))</f>
        <v>-</v>
      </c>
      <c r="DA555" s="665" t="str">
        <f>IF(OR(DH555="-",DH555="",DH555="n/a"),"-",HYPERLINK(DH555,"PP"))</f>
        <v>PP</v>
      </c>
      <c r="DB555" s="688" t="str">
        <f>IF(OR(DI555="-",DI555="",DI555="n/a"),"-",HYPERLINK(DI555,"TA"))</f>
        <v>-</v>
      </c>
      <c r="DC555" s="897" t="s">
        <v>12130</v>
      </c>
      <c r="DD555" s="897" t="s">
        <v>33</v>
      </c>
      <c r="DE555" s="897" t="s">
        <v>13986</v>
      </c>
      <c r="DF555" s="897" t="s">
        <v>33</v>
      </c>
      <c r="DG555" s="897" t="s">
        <v>33</v>
      </c>
      <c r="DH555" s="897" t="s">
        <v>13987</v>
      </c>
      <c r="DI555" s="897" t="s">
        <v>33</v>
      </c>
      <c r="DJ555" s="734"/>
      <c r="DK555" s="358"/>
      <c r="DL555" s="358"/>
      <c r="DM555" s="440"/>
      <c r="DN555" s="440"/>
      <c r="DO555" s="440"/>
      <c r="DP555" s="440"/>
      <c r="DQ555" s="440"/>
      <c r="DR555" s="440"/>
      <c r="DS555" s="440"/>
      <c r="DT555" s="440"/>
      <c r="DU555" s="440"/>
      <c r="DV555" s="440"/>
      <c r="DW555" s="440"/>
      <c r="DX555" s="440"/>
      <c r="DY555" s="440"/>
      <c r="DZ555" s="440"/>
      <c r="EA555" s="440"/>
      <c r="EB555" s="440"/>
      <c r="EC555" s="440"/>
      <c r="ED555" s="440"/>
      <c r="EE555" s="440"/>
      <c r="EF555" s="440"/>
      <c r="EG555" s="440"/>
      <c r="EH555" s="440"/>
      <c r="EI555" s="440"/>
      <c r="EJ555" s="440"/>
      <c r="EK555" s="440"/>
      <c r="EL555" s="440"/>
      <c r="EM555" s="440"/>
    </row>
    <row r="556" spans="1:143" s="33" customFormat="1" ht="14.1" customHeight="1" x14ac:dyDescent="0.25">
      <c r="A556" s="702">
        <f>ROW()-1</f>
        <v>555</v>
      </c>
      <c r="B556" s="712" t="s">
        <v>452</v>
      </c>
      <c r="C556" s="711" t="str">
        <f>HYPERLINK(E556,"OP")</f>
        <v>OP</v>
      </c>
      <c r="D556" s="711" t="str">
        <f>HYPERLINK(F556,"Prj")</f>
        <v>Prj</v>
      </c>
      <c r="E556" s="704" t="s">
        <v>6518</v>
      </c>
      <c r="F556" s="415" t="s">
        <v>6519</v>
      </c>
      <c r="G556" s="414" t="s">
        <v>2808</v>
      </c>
      <c r="H556" s="414" t="s">
        <v>33</v>
      </c>
      <c r="I556" s="694" t="s">
        <v>33</v>
      </c>
      <c r="J556" s="686" t="s">
        <v>524</v>
      </c>
      <c r="K556" s="199" t="s">
        <v>33</v>
      </c>
      <c r="L556" s="693" t="s">
        <v>16</v>
      </c>
      <c r="M556" s="734" t="s">
        <v>24</v>
      </c>
      <c r="N556" s="693" t="s">
        <v>18</v>
      </c>
      <c r="O556" s="693" t="s">
        <v>54</v>
      </c>
      <c r="P556" s="1080" t="s">
        <v>1419</v>
      </c>
      <c r="Q556" s="1074" t="s">
        <v>33</v>
      </c>
      <c r="R556" s="698" t="s">
        <v>33</v>
      </c>
      <c r="S556" s="907" t="s">
        <v>3166</v>
      </c>
      <c r="T556" s="908" t="s">
        <v>3787</v>
      </c>
      <c r="U556" s="905" t="s">
        <v>582</v>
      </c>
      <c r="V556" s="905" t="s">
        <v>10416</v>
      </c>
      <c r="W556" s="1068" t="s">
        <v>1773</v>
      </c>
      <c r="X556" s="1064">
        <v>38266</v>
      </c>
      <c r="Y556" s="1066">
        <v>39226</v>
      </c>
      <c r="Z556" s="1046">
        <v>2007</v>
      </c>
      <c r="AA556" s="1064">
        <v>39925</v>
      </c>
      <c r="AB556" s="1065">
        <v>41274</v>
      </c>
      <c r="AC556" s="1066">
        <v>42735</v>
      </c>
      <c r="AD556" s="638">
        <v>0</v>
      </c>
      <c r="AE556" s="639">
        <v>20</v>
      </c>
      <c r="AF556" s="744">
        <v>0</v>
      </c>
      <c r="AG556" s="690">
        <v>20</v>
      </c>
      <c r="AH556" s="747">
        <v>30</v>
      </c>
      <c r="AI556" s="744">
        <v>0</v>
      </c>
      <c r="AJ556" s="1099">
        <v>14.796760000000001</v>
      </c>
      <c r="AK556" s="1100">
        <v>12.844273980000001</v>
      </c>
      <c r="AL556" s="1085"/>
      <c r="AM556" s="632" t="s">
        <v>2608</v>
      </c>
      <c r="AN556" s="632"/>
      <c r="AO556" s="632"/>
      <c r="AP556" s="632"/>
      <c r="AQ556" s="757"/>
      <c r="AR556" s="779" t="s">
        <v>2827</v>
      </c>
      <c r="AS556" s="649">
        <f>AT556+AU556</f>
        <v>49</v>
      </c>
      <c r="AT556" s="649">
        <v>10</v>
      </c>
      <c r="AU556" s="650">
        <v>39</v>
      </c>
      <c r="AV556" s="686" t="s">
        <v>2828</v>
      </c>
      <c r="AW556" s="686" t="s">
        <v>2010</v>
      </c>
      <c r="AX556" s="686" t="s">
        <v>2283</v>
      </c>
      <c r="AY556" s="819">
        <v>42705</v>
      </c>
      <c r="AZ556" s="721" t="s">
        <v>45</v>
      </c>
      <c r="BA556" s="721" t="s">
        <v>22</v>
      </c>
      <c r="BB556" s="834" t="s">
        <v>45</v>
      </c>
      <c r="BC556" s="835" t="s">
        <v>45</v>
      </c>
      <c r="BD556" s="836" t="s">
        <v>45</v>
      </c>
      <c r="BE556" s="834" t="s">
        <v>33</v>
      </c>
      <c r="BF556" s="835" t="s">
        <v>33</v>
      </c>
      <c r="BG556" s="836" t="s">
        <v>33</v>
      </c>
      <c r="BH556" s="905" t="s">
        <v>4485</v>
      </c>
      <c r="BI556" s="903" t="s">
        <v>10472</v>
      </c>
      <c r="BJ556" s="905" t="s">
        <v>1371</v>
      </c>
      <c r="BK556" s="903" t="s">
        <v>13870</v>
      </c>
      <c r="BL556" s="905" t="s">
        <v>0</v>
      </c>
      <c r="BM556" s="903" t="s">
        <v>0</v>
      </c>
      <c r="BN556" s="905" t="s">
        <v>0</v>
      </c>
      <c r="BO556" s="903" t="s">
        <v>0</v>
      </c>
      <c r="BP556" s="905" t="s">
        <v>0</v>
      </c>
      <c r="BQ556" s="903" t="s">
        <v>0</v>
      </c>
      <c r="BR556" s="909">
        <v>27</v>
      </c>
      <c r="BS556" s="903" t="s">
        <v>4490</v>
      </c>
      <c r="BT556" s="909">
        <v>25</v>
      </c>
      <c r="BU556" s="903" t="s">
        <v>4489</v>
      </c>
      <c r="BV556" s="909">
        <v>30</v>
      </c>
      <c r="BW556" s="903" t="s">
        <v>4501</v>
      </c>
      <c r="BX556" s="905" t="s">
        <v>0</v>
      </c>
      <c r="BY556" s="903" t="s">
        <v>4492</v>
      </c>
      <c r="BZ556" s="905" t="s">
        <v>0</v>
      </c>
      <c r="CA556" s="903" t="s">
        <v>4492</v>
      </c>
      <c r="CB556" s="340">
        <v>50</v>
      </c>
      <c r="CC556" s="249">
        <f>IF(ISBLANK(AL556),0,1)</f>
        <v>0</v>
      </c>
      <c r="CD556" s="414">
        <f>IF(ISBLANK(AM556),0,1)</f>
        <v>1</v>
      </c>
      <c r="CE556" s="414">
        <f>IF(ISBLANK(AN556),0,1)</f>
        <v>0</v>
      </c>
      <c r="CF556" s="414">
        <f>IF(ISBLANK(AO556),0,1)</f>
        <v>0</v>
      </c>
      <c r="CG556" s="414">
        <f>IF(ISBLANK(AP556),0,1)</f>
        <v>0</v>
      </c>
      <c r="CH556" s="436">
        <f>IF(ISBLANK(AQ556),0,1)</f>
        <v>0</v>
      </c>
      <c r="CI556" s="435">
        <f>IF($W556="Dropped","-",DAYS360(X556,Y556,TRUE)/360)</f>
        <v>2.6333333333333333</v>
      </c>
      <c r="CJ556" s="416">
        <f>IF(OR($W556="Pipeline",$W556="Dropped"),"-",IF(OR($AA556="-",$AA556="n/a"),"-",DAYS360(Y556,AA556,TRUE)/360))</f>
        <v>1.9111111111111112</v>
      </c>
      <c r="CK556" s="416">
        <f>IF(OR($W556="Pipeline",$W556="Dropped"),"-",IF($AC556="-","-",IF(OR($AA556="-",$AA556="n/a"),DAYS360(Y556,AC556,TRUE)/360,DAYS360(AA556,AC556,TRUE)/360)))</f>
        <v>7.6888888888888891</v>
      </c>
      <c r="CL556" s="416">
        <f>IF(OR($W556="Pipeline",$W556="Dropped"),"-",IF($AC556="-","-",DAYS360(X556,AC556,TRUE)/360))</f>
        <v>12.233333333333333</v>
      </c>
      <c r="CM556" s="437">
        <f>IF(OR($W556="Pipeline",$W556="Dropped"),"-",IF($AC556="-","-",DAYS360(AB556,AC556,TRUE)/360))</f>
        <v>4</v>
      </c>
      <c r="CN556" s="344">
        <f>IF(W556="Closed",IF(AC556="-","-",YEAR(AC556)),"-")</f>
        <v>2016</v>
      </c>
      <c r="CO556" s="344" t="str">
        <f>IF(W556="Closed",IF(OR(BE556="S",BE556="MS",BE556="HS"),"S",IF(OR(BE556="U",BE556="MU",BE556="HU"),"U",IF(OR(BE556="NA",BE556="NR",BE556="NV",BE556="?",BE556="#"),"NR","-"))),"-")</f>
        <v>-</v>
      </c>
      <c r="CP556" s="249">
        <v>1</v>
      </c>
      <c r="CQ556" s="414">
        <v>7</v>
      </c>
      <c r="CR556" s="414">
        <v>1</v>
      </c>
      <c r="CS556" s="414">
        <v>0</v>
      </c>
      <c r="CT556" s="414">
        <v>1</v>
      </c>
      <c r="CU556" s="436">
        <v>0</v>
      </c>
      <c r="CV556" s="432" t="str">
        <f>IF(OR(DC556="-",DC556="",DC556="n/a"),"-",HYPERLINK(DC556,"PAD"))</f>
        <v>PAD</v>
      </c>
      <c r="CW556" s="417" t="str">
        <f>IF(OR(DD556="-",DD556="",DD556="n/a"),"-",HYPERLINK(DD556,"ICR"))</f>
        <v>ICR</v>
      </c>
      <c r="CX556" s="438" t="str">
        <f>IF(OR(DE556="-",DE556="",DE556="n/a"),"-",HYPERLINK(DE556,"IEG"))</f>
        <v>-</v>
      </c>
      <c r="CY556" s="687" t="str">
        <f>IF(OR(DF556="-",DF556="",DF556="n/a"),"-",HYPERLINK(DF556,"PPAR"))</f>
        <v>-</v>
      </c>
      <c r="CZ556" s="665" t="str">
        <f>IF(OR(DG556="-",DG556="",DG556="n/a"),"-",HYPERLINK(DG556,"PCR"))</f>
        <v>-</v>
      </c>
      <c r="DA556" s="665" t="str">
        <f>IF(OR(DH556="-",DH556="",DH556="n/a"),"-",HYPERLINK(DH556,"PP"))</f>
        <v>PP</v>
      </c>
      <c r="DB556" s="688" t="str">
        <f>IF(OR(DI556="-",DI556="",DI556="n/a"),"-",HYPERLINK(DI556,"TA"))</f>
        <v>-</v>
      </c>
      <c r="DC556" s="897" t="s">
        <v>12131</v>
      </c>
      <c r="DD556" s="897" t="s">
        <v>13988</v>
      </c>
      <c r="DE556" s="897" t="s">
        <v>33</v>
      </c>
      <c r="DF556" s="897" t="s">
        <v>33</v>
      </c>
      <c r="DG556" s="897" t="s">
        <v>33</v>
      </c>
      <c r="DH556" s="897" t="s">
        <v>12132</v>
      </c>
      <c r="DI556" s="897" t="s">
        <v>33</v>
      </c>
      <c r="DJ556" s="734"/>
      <c r="DK556" s="358"/>
      <c r="DL556" s="358"/>
      <c r="DM556" s="440"/>
      <c r="DN556" s="440"/>
      <c r="DO556" s="440"/>
      <c r="DP556" s="440"/>
      <c r="DQ556" s="440"/>
      <c r="DR556" s="440"/>
      <c r="DS556" s="440"/>
      <c r="DT556" s="440"/>
      <c r="DU556" s="440"/>
      <c r="DV556" s="440"/>
      <c r="DW556" s="440"/>
      <c r="DX556" s="440"/>
      <c r="DY556" s="440"/>
      <c r="DZ556" s="440"/>
      <c r="EA556" s="440"/>
      <c r="EB556" s="440"/>
      <c r="EC556" s="440"/>
      <c r="ED556" s="440"/>
      <c r="EE556" s="440"/>
      <c r="EF556" s="440"/>
      <c r="EG556" s="440"/>
      <c r="EH556" s="440"/>
      <c r="EI556" s="440"/>
      <c r="EJ556" s="440"/>
      <c r="EK556" s="440"/>
      <c r="EL556" s="440"/>
      <c r="EM556" s="440"/>
    </row>
    <row r="557" spans="1:143" s="33" customFormat="1" ht="14.1" customHeight="1" x14ac:dyDescent="0.25">
      <c r="A557" s="703">
        <f>ROW()-1</f>
        <v>556</v>
      </c>
      <c r="B557" s="710" t="s">
        <v>2343</v>
      </c>
      <c r="C557" s="711" t="str">
        <f>HYPERLINK(E557,"OP")</f>
        <v>OP</v>
      </c>
      <c r="D557" s="711" t="str">
        <f>HYPERLINK(F557,"Prj")</f>
        <v>Prj</v>
      </c>
      <c r="E557" s="704" t="s">
        <v>6520</v>
      </c>
      <c r="F557" s="415" t="s">
        <v>6521</v>
      </c>
      <c r="G557" s="414" t="s">
        <v>33</v>
      </c>
      <c r="H557" s="414" t="s">
        <v>33</v>
      </c>
      <c r="I557" s="694" t="s">
        <v>33</v>
      </c>
      <c r="J557" s="686" t="s">
        <v>2344</v>
      </c>
      <c r="K557" s="199" t="s">
        <v>33</v>
      </c>
      <c r="L557" s="693" t="s">
        <v>153</v>
      </c>
      <c r="M557" s="696" t="s">
        <v>176</v>
      </c>
      <c r="N557" s="693" t="s">
        <v>18</v>
      </c>
      <c r="O557" s="693" t="s">
        <v>30</v>
      </c>
      <c r="P557" s="1080" t="s">
        <v>1419</v>
      </c>
      <c r="Q557" s="1074" t="s">
        <v>33</v>
      </c>
      <c r="R557" s="698" t="s">
        <v>33</v>
      </c>
      <c r="S557" s="907" t="s">
        <v>3153</v>
      </c>
      <c r="T557" s="908" t="s">
        <v>3154</v>
      </c>
      <c r="U557" s="905" t="s">
        <v>13823</v>
      </c>
      <c r="V557" s="905" t="s">
        <v>10413</v>
      </c>
      <c r="W557" s="1068" t="s">
        <v>1773</v>
      </c>
      <c r="X557" s="1064">
        <v>38442</v>
      </c>
      <c r="Y557" s="1066">
        <v>38701</v>
      </c>
      <c r="Z557" s="1046">
        <v>2006</v>
      </c>
      <c r="AA557" s="1064">
        <v>38863</v>
      </c>
      <c r="AB557" s="1065">
        <v>40634</v>
      </c>
      <c r="AC557" s="1066">
        <v>42825</v>
      </c>
      <c r="AD557" s="638">
        <v>130</v>
      </c>
      <c r="AE557" s="639">
        <v>0</v>
      </c>
      <c r="AF557" s="744">
        <v>0</v>
      </c>
      <c r="AG557" s="690">
        <v>130</v>
      </c>
      <c r="AH557" s="747">
        <v>0</v>
      </c>
      <c r="AI557" s="744">
        <v>0</v>
      </c>
      <c r="AJ557" s="1099">
        <v>130</v>
      </c>
      <c r="AK557" s="1100">
        <v>130.91235755</v>
      </c>
      <c r="AL557" s="646" t="s">
        <v>2628</v>
      </c>
      <c r="AM557" s="647"/>
      <c r="AN557" s="647">
        <v>9</v>
      </c>
      <c r="AO557" s="647"/>
      <c r="AP557" s="647"/>
      <c r="AQ557" s="648"/>
      <c r="AR557" s="779" t="s">
        <v>2607</v>
      </c>
      <c r="AS557" s="649">
        <f>AT557+AU557</f>
        <v>55.900000000000006</v>
      </c>
      <c r="AT557" s="649">
        <v>28.1</v>
      </c>
      <c r="AU557" s="650">
        <v>27.8</v>
      </c>
      <c r="AV557" s="686" t="s">
        <v>2417</v>
      </c>
      <c r="AW557" s="686" t="s">
        <v>176</v>
      </c>
      <c r="AX557" s="686" t="s">
        <v>2606</v>
      </c>
      <c r="AY557" s="820">
        <v>42726</v>
      </c>
      <c r="AZ557" s="721" t="s">
        <v>22</v>
      </c>
      <c r="BA557" s="721" t="s">
        <v>22</v>
      </c>
      <c r="BB557" s="834" t="s">
        <v>33</v>
      </c>
      <c r="BC557" s="835" t="s">
        <v>33</v>
      </c>
      <c r="BD557" s="836" t="s">
        <v>33</v>
      </c>
      <c r="BE557" s="834" t="s">
        <v>33</v>
      </c>
      <c r="BF557" s="835" t="s">
        <v>33</v>
      </c>
      <c r="BG557" s="836" t="s">
        <v>33</v>
      </c>
      <c r="BH557" s="905" t="s">
        <v>4487</v>
      </c>
      <c r="BI557" s="903" t="s">
        <v>4683</v>
      </c>
      <c r="BJ557" s="905" t="s">
        <v>0</v>
      </c>
      <c r="BK557" s="903" t="s">
        <v>0</v>
      </c>
      <c r="BL557" s="905" t="s">
        <v>0</v>
      </c>
      <c r="BM557" s="903" t="s">
        <v>0</v>
      </c>
      <c r="BN557" s="905" t="s">
        <v>0</v>
      </c>
      <c r="BO557" s="903" t="s">
        <v>0</v>
      </c>
      <c r="BP557" s="905" t="s">
        <v>0</v>
      </c>
      <c r="BQ557" s="903" t="s">
        <v>0</v>
      </c>
      <c r="BR557" s="909">
        <v>32</v>
      </c>
      <c r="BS557" s="903" t="s">
        <v>4555</v>
      </c>
      <c r="BT557" s="909">
        <v>37</v>
      </c>
      <c r="BU557" s="903" t="s">
        <v>4546</v>
      </c>
      <c r="BV557" s="905" t="s">
        <v>0</v>
      </c>
      <c r="BW557" s="903" t="s">
        <v>4492</v>
      </c>
      <c r="BX557" s="905" t="s">
        <v>0</v>
      </c>
      <c r="BY557" s="903" t="s">
        <v>4492</v>
      </c>
      <c r="BZ557" s="905" t="s">
        <v>0</v>
      </c>
      <c r="CA557" s="903" t="s">
        <v>4492</v>
      </c>
      <c r="CB557" s="340">
        <v>100</v>
      </c>
      <c r="CC557" s="249">
        <f>IF(ISBLANK(AL557),0,1)</f>
        <v>1</v>
      </c>
      <c r="CD557" s="414">
        <f>IF(ISBLANK(AM557),0,1)</f>
        <v>0</v>
      </c>
      <c r="CE557" s="414">
        <f>IF(ISBLANK(AN557),0,1)</f>
        <v>1</v>
      </c>
      <c r="CF557" s="414">
        <f>IF(ISBLANK(AO557),0,1)</f>
        <v>0</v>
      </c>
      <c r="CG557" s="414">
        <f>IF(ISBLANK(AP557),0,1)</f>
        <v>0</v>
      </c>
      <c r="CH557" s="436">
        <f>IF(ISBLANK(AQ557),0,1)</f>
        <v>0</v>
      </c>
      <c r="CI557" s="435">
        <f>IF($W557="Dropped","-",DAYS360(X557,Y557,TRUE)/360)</f>
        <v>0.70833333333333337</v>
      </c>
      <c r="CJ557" s="416">
        <f>IF(OR($W557="Pipeline",$W557="Dropped"),"-",IF(OR($AA557="-",$AA557="n/a"),"-",DAYS360(Y557,AA557,TRUE)/360))</f>
        <v>0.44722222222222224</v>
      </c>
      <c r="CK557" s="416">
        <f>IF(OR($W557="Pipeline",$W557="Dropped"),"-",IF($AC557="-","-",IF(OR($AA557="-",$AA557="n/a"),DAYS360(Y557,AC557,TRUE)/360,DAYS360(AA557,AC557,TRUE)/360)))</f>
        <v>10.844444444444445</v>
      </c>
      <c r="CL557" s="416">
        <f>IF(OR($W557="Pipeline",$W557="Dropped"),"-",IF($AC557="-","-",DAYS360(X557,AC557,TRUE)/360))</f>
        <v>12</v>
      </c>
      <c r="CM557" s="437">
        <f>IF(OR($W557="Pipeline",$W557="Dropped"),"-",IF($AC557="-","-",DAYS360(AB557,AC557,TRUE)/360))</f>
        <v>5.9972222222222218</v>
      </c>
      <c r="CN557" s="344">
        <f>IF(W557="Closed",IF(AC557="-","-",YEAR(AC557)),"-")</f>
        <v>2017</v>
      </c>
      <c r="CO557" s="344" t="str">
        <f>IF(W557="Closed",IF(OR(BE557="S",BE557="MS",BE557="HS"),"S",IF(OR(BE557="U",BE557="MU",BE557="HU"),"U",IF(OR(BE557="NA",BE557="NR",BE557="NV",BE557="?",BE557="#"),"NR","-"))),"-")</f>
        <v>-</v>
      </c>
      <c r="CP557" s="249">
        <v>3</v>
      </c>
      <c r="CQ557" s="414">
        <v>2</v>
      </c>
      <c r="CR557" s="414">
        <v>4</v>
      </c>
      <c r="CS557" s="414">
        <v>2</v>
      </c>
      <c r="CT557" s="414">
        <v>0</v>
      </c>
      <c r="CU557" s="436">
        <v>0</v>
      </c>
      <c r="CV557" s="432" t="str">
        <f>IF(OR(DC557="-",DC557="",DC557="n/a"),"-",HYPERLINK(DC557,"PAD"))</f>
        <v>PAD</v>
      </c>
      <c r="CW557" s="417" t="str">
        <f>IF(OR(DD557="-",DD557="",DD557="n/a"),"-",HYPERLINK(DD557,"ICR"))</f>
        <v>-</v>
      </c>
      <c r="CX557" s="438" t="str">
        <f>IF(OR(DE557="-",DE557="",DE557="n/a"),"-",HYPERLINK(DE557,"IEG"))</f>
        <v>-</v>
      </c>
      <c r="CY557" s="687" t="str">
        <f>IF(OR(DF557="-",DF557="",DF557="n/a"),"-",HYPERLINK(DF557,"PPAR"))</f>
        <v>-</v>
      </c>
      <c r="CZ557" s="665" t="str">
        <f>IF(OR(DG557="-",DG557="",DG557="n/a"),"-",HYPERLINK(DG557,"PCR"))</f>
        <v>-</v>
      </c>
      <c r="DA557" s="665" t="str">
        <f>IF(OR(DH557="-",DH557="",DH557="n/a"),"-",HYPERLINK(DH557,"PP"))</f>
        <v>PP</v>
      </c>
      <c r="DB557" s="688" t="str">
        <f>IF(OR(DI557="-",DI557="",DI557="n/a"),"-",HYPERLINK(DI557,"TA"))</f>
        <v>-</v>
      </c>
      <c r="DC557" s="897" t="s">
        <v>12133</v>
      </c>
      <c r="DD557" s="897" t="s">
        <v>33</v>
      </c>
      <c r="DE557" s="897" t="s">
        <v>33</v>
      </c>
      <c r="DF557" s="897" t="s">
        <v>33</v>
      </c>
      <c r="DG557" s="897" t="s">
        <v>33</v>
      </c>
      <c r="DH557" s="897" t="s">
        <v>13989</v>
      </c>
      <c r="DI557" s="897" t="s">
        <v>33</v>
      </c>
      <c r="DJ557" s="734"/>
      <c r="DK557" s="358"/>
      <c r="DL557" s="358"/>
      <c r="DM557" s="440"/>
      <c r="DN557" s="440"/>
      <c r="DO557" s="440"/>
      <c r="DP557" s="440"/>
      <c r="DQ557" s="440"/>
      <c r="DR557" s="440"/>
      <c r="DS557" s="440"/>
      <c r="DT557" s="440"/>
      <c r="DU557" s="440"/>
      <c r="DV557" s="440"/>
      <c r="DW557" s="440"/>
      <c r="DX557" s="440"/>
      <c r="DY557" s="440"/>
      <c r="DZ557" s="440"/>
      <c r="EA557" s="440"/>
      <c r="EB557" s="440"/>
      <c r="EC557" s="440"/>
      <c r="ED557" s="440"/>
      <c r="EE557" s="440"/>
      <c r="EF557" s="440"/>
      <c r="EG557" s="440"/>
      <c r="EH557" s="440"/>
      <c r="EI557" s="440"/>
      <c r="EJ557" s="440"/>
      <c r="EK557" s="440"/>
      <c r="EL557" s="440"/>
      <c r="EM557" s="440"/>
    </row>
    <row r="558" spans="1:143" s="33" customFormat="1" ht="14.1" customHeight="1" x14ac:dyDescent="0.25">
      <c r="A558" s="702">
        <f>ROW()-1</f>
        <v>557</v>
      </c>
      <c r="B558" s="712" t="s">
        <v>1158</v>
      </c>
      <c r="C558" s="711" t="str">
        <f>HYPERLINK(E558,"OP")</f>
        <v>OP</v>
      </c>
      <c r="D558" s="711" t="str">
        <f>HYPERLINK(F558,"Prj")</f>
        <v>Prj</v>
      </c>
      <c r="E558" s="704" t="s">
        <v>6522</v>
      </c>
      <c r="F558" s="415" t="s">
        <v>6523</v>
      </c>
      <c r="G558" s="414" t="s">
        <v>1100</v>
      </c>
      <c r="H558" s="414" t="s">
        <v>33</v>
      </c>
      <c r="I558" s="694" t="s">
        <v>33</v>
      </c>
      <c r="J558" s="686" t="s">
        <v>1159</v>
      </c>
      <c r="K558" s="199" t="s">
        <v>33</v>
      </c>
      <c r="L558" s="693" t="s">
        <v>153</v>
      </c>
      <c r="M558" s="696" t="s">
        <v>180</v>
      </c>
      <c r="N558" s="732" t="s">
        <v>18</v>
      </c>
      <c r="O558" s="732" t="s">
        <v>30</v>
      </c>
      <c r="P558" s="1080" t="s">
        <v>1763</v>
      </c>
      <c r="Q558" s="1074" t="s">
        <v>33</v>
      </c>
      <c r="R558" s="698" t="s">
        <v>33</v>
      </c>
      <c r="S558" s="907" t="s">
        <v>3725</v>
      </c>
      <c r="T558" s="908" t="s">
        <v>3624</v>
      </c>
      <c r="U558" s="905" t="s">
        <v>13824</v>
      </c>
      <c r="V558" s="905" t="s">
        <v>10388</v>
      </c>
      <c r="W558" s="1068" t="s">
        <v>1773</v>
      </c>
      <c r="X558" s="1064">
        <v>38498</v>
      </c>
      <c r="Y558" s="1066">
        <v>38790</v>
      </c>
      <c r="Z558" s="1046">
        <v>2006</v>
      </c>
      <c r="AA558" s="1064">
        <v>38936</v>
      </c>
      <c r="AB558" s="1065">
        <v>40329</v>
      </c>
      <c r="AC558" s="1066">
        <v>41608</v>
      </c>
      <c r="AD558" s="638">
        <v>0</v>
      </c>
      <c r="AE558" s="639">
        <v>10</v>
      </c>
      <c r="AF558" s="744">
        <v>0</v>
      </c>
      <c r="AG558" s="690">
        <v>10</v>
      </c>
      <c r="AH558" s="747">
        <v>0.19</v>
      </c>
      <c r="AI558" s="744">
        <v>4.4000000000000004</v>
      </c>
      <c r="AJ558" s="1099">
        <v>10.720945179999999</v>
      </c>
      <c r="AK558" s="1100">
        <v>11.908291930000001</v>
      </c>
      <c r="AL558" s="646"/>
      <c r="AM558" s="647">
        <v>4</v>
      </c>
      <c r="AN558" s="647">
        <v>2</v>
      </c>
      <c r="AO558" s="647"/>
      <c r="AP558" s="647"/>
      <c r="AQ558" s="648"/>
      <c r="AR558" s="779" t="s">
        <v>4045</v>
      </c>
      <c r="AS558" s="781">
        <f>AT558+AU558</f>
        <v>0.4</v>
      </c>
      <c r="AT558" s="649">
        <v>0.4</v>
      </c>
      <c r="AU558" s="650">
        <v>0</v>
      </c>
      <c r="AV558" s="686" t="s">
        <v>4046</v>
      </c>
      <c r="AW558" s="686" t="s">
        <v>1853</v>
      </c>
      <c r="AX558" s="686" t="s">
        <v>2119</v>
      </c>
      <c r="AY558" s="819">
        <v>41601</v>
      </c>
      <c r="AZ558" s="721" t="s">
        <v>45</v>
      </c>
      <c r="BA558" s="721" t="s">
        <v>26</v>
      </c>
      <c r="BB558" s="834" t="s">
        <v>45</v>
      </c>
      <c r="BC558" s="835" t="s">
        <v>45</v>
      </c>
      <c r="BD558" s="836" t="s">
        <v>22</v>
      </c>
      <c r="BE558" s="834" t="s">
        <v>45</v>
      </c>
      <c r="BF558" s="835" t="s">
        <v>45</v>
      </c>
      <c r="BG558" s="836" t="s">
        <v>22</v>
      </c>
      <c r="BH558" s="905" t="s">
        <v>4485</v>
      </c>
      <c r="BI558" s="903" t="s">
        <v>10472</v>
      </c>
      <c r="BJ558" s="905" t="s">
        <v>4515</v>
      </c>
      <c r="BK558" s="903" t="s">
        <v>4704</v>
      </c>
      <c r="BL558" s="905" t="s">
        <v>4525</v>
      </c>
      <c r="BM558" s="903" t="s">
        <v>10476</v>
      </c>
      <c r="BN558" s="905" t="s">
        <v>4503</v>
      </c>
      <c r="BO558" s="903" t="s">
        <v>4703</v>
      </c>
      <c r="BP558" s="905" t="s">
        <v>0</v>
      </c>
      <c r="BQ558" s="903" t="s">
        <v>0</v>
      </c>
      <c r="BR558" s="909">
        <v>65</v>
      </c>
      <c r="BS558" s="903" t="s">
        <v>4509</v>
      </c>
      <c r="BT558" s="909">
        <v>78</v>
      </c>
      <c r="BU558" s="903" t="s">
        <v>4511</v>
      </c>
      <c r="BV558" s="909">
        <v>66</v>
      </c>
      <c r="BW558" s="903" t="s">
        <v>4532</v>
      </c>
      <c r="BX558" s="909">
        <v>26</v>
      </c>
      <c r="BY558" s="903" t="s">
        <v>4517</v>
      </c>
      <c r="BZ558" s="909">
        <v>25</v>
      </c>
      <c r="CA558" s="903" t="s">
        <v>4489</v>
      </c>
      <c r="CB558" s="340">
        <v>50</v>
      </c>
      <c r="CC558" s="249">
        <f>IF(ISBLANK(AL558),0,1)</f>
        <v>0</v>
      </c>
      <c r="CD558" s="414">
        <f>IF(ISBLANK(AM558),0,1)</f>
        <v>1</v>
      </c>
      <c r="CE558" s="414">
        <f>IF(ISBLANK(AN558),0,1)</f>
        <v>1</v>
      </c>
      <c r="CF558" s="414">
        <f>IF(ISBLANK(AO558),0,1)</f>
        <v>0</v>
      </c>
      <c r="CG558" s="414">
        <f>IF(ISBLANK(AP558),0,1)</f>
        <v>0</v>
      </c>
      <c r="CH558" s="436">
        <f>IF(ISBLANK(AQ558),0,1)</f>
        <v>0</v>
      </c>
      <c r="CI558" s="435">
        <f>IF($W558="Dropped","-",DAYS360(X558,Y558,TRUE)/360)</f>
        <v>0.8</v>
      </c>
      <c r="CJ558" s="416">
        <f>IF(OR($W558="Pipeline",$W558="Dropped"),"-",IF(OR($AA558="-",$AA558="n/a"),"-",DAYS360(Y558,AA558,TRUE)/360))</f>
        <v>0.3972222222222222</v>
      </c>
      <c r="CK558" s="416">
        <f>IF(OR($W558="Pipeline",$W558="Dropped"),"-",IF($AC558="-","-",IF(OR($AA558="-",$AA558="n/a"),DAYS360(Y558,AC558,TRUE)/360,DAYS360(AA558,AC558,TRUE)/360)))</f>
        <v>7.3138888888888891</v>
      </c>
      <c r="CL558" s="416">
        <f>IF(OR($W558="Pipeline",$W558="Dropped"),"-",IF($AC558="-","-",DAYS360(X558,AC558,TRUE)/360))</f>
        <v>8.5111111111111111</v>
      </c>
      <c r="CM558" s="437">
        <f>IF(OR($W558="Pipeline",$W558="Dropped"),"-",IF($AC558="-","-",DAYS360(AB558,AC558,TRUE)/360))</f>
        <v>3.5</v>
      </c>
      <c r="CN558" s="344">
        <f>IF(W558="Closed",IF(AC558="-","-",YEAR(AC558)),"-")</f>
        <v>2013</v>
      </c>
      <c r="CO558" s="344" t="str">
        <f>IF(W558="Closed",IF(OR(BE558="S",BE558="MS",BE558="HS"),"S",IF(OR(BE558="U",BE558="MU",BE558="HU"),"U",IF(OR(BE558="NA",BE558="NR",BE558="NV",BE558="?",BE558="#"),"NR","-"))),"-")</f>
        <v>U</v>
      </c>
      <c r="CP558" s="249">
        <v>0</v>
      </c>
      <c r="CQ558" s="414">
        <v>2</v>
      </c>
      <c r="CR558" s="414">
        <v>0</v>
      </c>
      <c r="CS558" s="414">
        <v>0</v>
      </c>
      <c r="CT558" s="414">
        <v>0</v>
      </c>
      <c r="CU558" s="436">
        <v>0</v>
      </c>
      <c r="CV558" s="432" t="str">
        <f>IF(OR(DC558="-",DC558="",DC558="n/a"),"-",HYPERLINK(DC558,"PAD"))</f>
        <v>PAD</v>
      </c>
      <c r="CW558" s="417" t="str">
        <f>IF(OR(DD558="-",DD558="",DD558="n/a"),"-",HYPERLINK(DD558,"ICR"))</f>
        <v>ICR</v>
      </c>
      <c r="CX558" s="438" t="str">
        <f>IF(OR(DE558="-",DE558="",DE558="n/a"),"-",HYPERLINK(DE558,"IEG"))</f>
        <v>IEG</v>
      </c>
      <c r="CY558" s="687" t="str">
        <f>IF(OR(DF558="-",DF558="",DF558="n/a"),"-",HYPERLINK(DF558,"PPAR"))</f>
        <v>-</v>
      </c>
      <c r="CZ558" s="665" t="str">
        <f>IF(OR(DG558="-",DG558="",DG558="n/a"),"-",HYPERLINK(DG558,"PCR"))</f>
        <v>-</v>
      </c>
      <c r="DA558" s="665" t="str">
        <f>IF(OR(DH558="-",DH558="",DH558="n/a"),"-",HYPERLINK(DH558,"PP"))</f>
        <v>PP</v>
      </c>
      <c r="DB558" s="688" t="str">
        <f>IF(OR(DI558="-",DI558="",DI558="n/a"),"-",HYPERLINK(DI558,"TA"))</f>
        <v>-</v>
      </c>
      <c r="DC558" s="897" t="s">
        <v>12134</v>
      </c>
      <c r="DD558" s="897" t="s">
        <v>12135</v>
      </c>
      <c r="DE558" s="897" t="s">
        <v>12136</v>
      </c>
      <c r="DF558" s="897" t="s">
        <v>33</v>
      </c>
      <c r="DG558" s="897" t="s">
        <v>33</v>
      </c>
      <c r="DH558" s="897" t="s">
        <v>13990</v>
      </c>
      <c r="DI558" s="897" t="s">
        <v>33</v>
      </c>
      <c r="DJ558" s="815"/>
      <c r="DK558" s="358"/>
      <c r="DL558" s="358"/>
      <c r="DM558" s="440"/>
      <c r="DN558" s="440"/>
      <c r="DO558" s="440"/>
      <c r="DP558" s="440"/>
      <c r="DQ558" s="440"/>
      <c r="DR558" s="440"/>
      <c r="DS558" s="440"/>
      <c r="DT558" s="440"/>
      <c r="DU558" s="440"/>
      <c r="DV558" s="440"/>
      <c r="DW558" s="440"/>
      <c r="DX558" s="440"/>
      <c r="DY558" s="440"/>
      <c r="DZ558" s="440"/>
      <c r="EA558" s="440"/>
      <c r="EB558" s="440"/>
      <c r="EC558" s="440"/>
      <c r="ED558" s="440"/>
      <c r="EE558" s="440"/>
      <c r="EF558" s="440"/>
      <c r="EG558" s="440"/>
      <c r="EH558" s="440"/>
      <c r="EI558" s="440"/>
      <c r="EJ558" s="440"/>
      <c r="EK558" s="440"/>
      <c r="EL558" s="440"/>
      <c r="EM558" s="440"/>
    </row>
    <row r="559" spans="1:143" s="33" customFormat="1" ht="14.1" customHeight="1" x14ac:dyDescent="0.25">
      <c r="A559" s="702">
        <f>ROW()-1</f>
        <v>558</v>
      </c>
      <c r="B559" s="710" t="s">
        <v>504</v>
      </c>
      <c r="C559" s="711" t="str">
        <f>HYPERLINK(E559,"OP")</f>
        <v>OP</v>
      </c>
      <c r="D559" s="711" t="str">
        <f>HYPERLINK(F559,"Prj")</f>
        <v>Prj</v>
      </c>
      <c r="E559" s="704" t="s">
        <v>6059</v>
      </c>
      <c r="F559" s="415" t="s">
        <v>6524</v>
      </c>
      <c r="G559" s="414" t="s">
        <v>33</v>
      </c>
      <c r="H559" s="414" t="s">
        <v>33</v>
      </c>
      <c r="I559" s="694" t="s">
        <v>33</v>
      </c>
      <c r="J559" s="686" t="s">
        <v>569</v>
      </c>
      <c r="K559" s="199" t="s">
        <v>33</v>
      </c>
      <c r="L559" s="693" t="s">
        <v>153</v>
      </c>
      <c r="M559" s="734" t="s">
        <v>611</v>
      </c>
      <c r="N559" s="693" t="s">
        <v>18</v>
      </c>
      <c r="O559" s="693" t="s">
        <v>30</v>
      </c>
      <c r="P559" s="1080" t="s">
        <v>1419</v>
      </c>
      <c r="Q559" s="1074" t="s">
        <v>33</v>
      </c>
      <c r="R559" s="698" t="s">
        <v>33</v>
      </c>
      <c r="S559" s="907" t="s">
        <v>3153</v>
      </c>
      <c r="T559" s="908" t="s">
        <v>5271</v>
      </c>
      <c r="U559" s="905" t="s">
        <v>13824</v>
      </c>
      <c r="V559" s="905" t="s">
        <v>612</v>
      </c>
      <c r="W559" s="1068" t="s">
        <v>1773</v>
      </c>
      <c r="X559" s="1064">
        <v>38702</v>
      </c>
      <c r="Y559" s="1066">
        <v>39455</v>
      </c>
      <c r="Z559" s="1046">
        <v>2008</v>
      </c>
      <c r="AA559" s="1064">
        <v>39744</v>
      </c>
      <c r="AB559" s="1065">
        <v>41455</v>
      </c>
      <c r="AC559" s="1066">
        <v>42004</v>
      </c>
      <c r="AD559" s="638">
        <v>50</v>
      </c>
      <c r="AE559" s="639">
        <v>0</v>
      </c>
      <c r="AF559" s="744">
        <v>0</v>
      </c>
      <c r="AG559" s="690">
        <v>50</v>
      </c>
      <c r="AH559" s="747">
        <v>15</v>
      </c>
      <c r="AI559" s="744">
        <v>0</v>
      </c>
      <c r="AJ559" s="1099">
        <v>3.9431699999999998</v>
      </c>
      <c r="AK559" s="1100">
        <v>3.9431699999999998</v>
      </c>
      <c r="AL559" s="1085"/>
      <c r="AM559" s="632" t="s">
        <v>2914</v>
      </c>
      <c r="AN559" s="632"/>
      <c r="AO559" s="632"/>
      <c r="AP559" s="632"/>
      <c r="AQ559" s="757"/>
      <c r="AR559" s="779" t="s">
        <v>2605</v>
      </c>
      <c r="AS559" s="781">
        <f>AT559+AU559</f>
        <v>63.7</v>
      </c>
      <c r="AT559" s="649">
        <v>48.7</v>
      </c>
      <c r="AU559" s="650">
        <v>15</v>
      </c>
      <c r="AV559" s="686" t="s">
        <v>2934</v>
      </c>
      <c r="AW559" s="686" t="s">
        <v>611</v>
      </c>
      <c r="AX559" s="686" t="s">
        <v>38</v>
      </c>
      <c r="AY559" s="819">
        <v>42003</v>
      </c>
      <c r="AZ559" s="721" t="s">
        <v>112</v>
      </c>
      <c r="BA559" s="721" t="s">
        <v>112</v>
      </c>
      <c r="BB559" s="834" t="s">
        <v>112</v>
      </c>
      <c r="BC559" s="835" t="s">
        <v>45</v>
      </c>
      <c r="BD559" s="836" t="s">
        <v>45</v>
      </c>
      <c r="BE559" s="834" t="s">
        <v>112</v>
      </c>
      <c r="BF559" s="835" t="s">
        <v>112</v>
      </c>
      <c r="BG559" s="836" t="s">
        <v>112</v>
      </c>
      <c r="BH559" s="905" t="s">
        <v>4525</v>
      </c>
      <c r="BI559" s="903" t="s">
        <v>10476</v>
      </c>
      <c r="BJ559" s="905" t="s">
        <v>4485</v>
      </c>
      <c r="BK559" s="903" t="s">
        <v>10472</v>
      </c>
      <c r="BL559" s="905" t="s">
        <v>0</v>
      </c>
      <c r="BM559" s="903" t="s">
        <v>0</v>
      </c>
      <c r="BN559" s="905" t="s">
        <v>0</v>
      </c>
      <c r="BO559" s="903" t="s">
        <v>0</v>
      </c>
      <c r="BP559" s="905" t="s">
        <v>0</v>
      </c>
      <c r="BQ559" s="903" t="s">
        <v>0</v>
      </c>
      <c r="BR559" s="909">
        <v>27</v>
      </c>
      <c r="BS559" s="903" t="s">
        <v>4490</v>
      </c>
      <c r="BT559" s="905" t="s">
        <v>0</v>
      </c>
      <c r="BU559" s="903" t="s">
        <v>4492</v>
      </c>
      <c r="BV559" s="905" t="s">
        <v>0</v>
      </c>
      <c r="BW559" s="903" t="s">
        <v>4492</v>
      </c>
      <c r="BX559" s="905" t="s">
        <v>0</v>
      </c>
      <c r="BY559" s="903" t="s">
        <v>4492</v>
      </c>
      <c r="BZ559" s="905" t="s">
        <v>0</v>
      </c>
      <c r="CA559" s="903" t="s">
        <v>4492</v>
      </c>
      <c r="CB559" s="340">
        <v>100</v>
      </c>
      <c r="CC559" s="249">
        <f>IF(ISBLANK(AL559),0,1)</f>
        <v>0</v>
      </c>
      <c r="CD559" s="414">
        <f>IF(ISBLANK(AM559),0,1)</f>
        <v>1</v>
      </c>
      <c r="CE559" s="414">
        <f>IF(ISBLANK(AN559),0,1)</f>
        <v>0</v>
      </c>
      <c r="CF559" s="414">
        <f>IF(ISBLANK(AO559),0,1)</f>
        <v>0</v>
      </c>
      <c r="CG559" s="414">
        <f>IF(ISBLANK(AP559),0,1)</f>
        <v>0</v>
      </c>
      <c r="CH559" s="436">
        <f>IF(ISBLANK(AQ559),0,1)</f>
        <v>0</v>
      </c>
      <c r="CI559" s="435">
        <f>IF($W559="Dropped","-",DAYS360(X559,Y559,TRUE)/360)</f>
        <v>2.0611111111111109</v>
      </c>
      <c r="CJ559" s="416">
        <f>IF(OR($W559="Pipeline",$W559="Dropped"),"-",IF(OR($AA559="-",$AA559="n/a"),"-",DAYS360(Y559,AA559,TRUE)/360))</f>
        <v>0.79166666666666663</v>
      </c>
      <c r="CK559" s="416">
        <f>IF(OR($W559="Pipeline",$W559="Dropped"),"-",IF($AC559="-","-",IF(OR($AA559="-",$AA559="n/a"),DAYS360(Y559,AC559,TRUE)/360,DAYS360(AA559,AC559,TRUE)/360)))</f>
        <v>6.1861111111111109</v>
      </c>
      <c r="CL559" s="416">
        <f>IF(OR($W559="Pipeline",$W559="Dropped"),"-",IF($AC559="-","-",DAYS360(X559,AC559,TRUE)/360))</f>
        <v>9.0388888888888896</v>
      </c>
      <c r="CM559" s="437">
        <f>IF(OR($W559="Pipeline",$W559="Dropped"),"-",IF($AC559="-","-",DAYS360(AB559,AC559,TRUE)/360))</f>
        <v>1.5</v>
      </c>
      <c r="CN559" s="344">
        <f>IF(W559="Closed",IF(AC559="-","-",YEAR(AC559)),"-")</f>
        <v>2014</v>
      </c>
      <c r="CO559" s="344" t="str">
        <f>IF(W559="Closed",IF(OR(BE559="S",BE559="MS",BE559="HS"),"S",IF(OR(BE559="U",BE559="MU",BE559="HU"),"U",IF(OR(BE559="NA",BE559="NR",BE559="NV",BE559="?",BE559="#"),"NR","-"))),"-")</f>
        <v>U</v>
      </c>
      <c r="CP559" s="249">
        <v>13</v>
      </c>
      <c r="CQ559" s="414">
        <v>16</v>
      </c>
      <c r="CR559" s="414">
        <v>3</v>
      </c>
      <c r="CS559" s="414">
        <v>3</v>
      </c>
      <c r="CT559" s="414">
        <v>1</v>
      </c>
      <c r="CU559" s="436">
        <v>0</v>
      </c>
      <c r="CV559" s="432" t="str">
        <f>IF(OR(DC559="-",DC559="",DC559="n/a"),"-",HYPERLINK(DC559,"PAD"))</f>
        <v>PAD</v>
      </c>
      <c r="CW559" s="417" t="str">
        <f>IF(OR(DD559="-",DD559="",DD559="n/a"),"-",HYPERLINK(DD559,"ICR"))</f>
        <v>ICR</v>
      </c>
      <c r="CX559" s="438" t="str">
        <f>IF(OR(DE559="-",DE559="",DE559="n/a"),"-",HYPERLINK(DE559,"IEG"))</f>
        <v>IEG</v>
      </c>
      <c r="CY559" s="687" t="str">
        <f>IF(OR(DF559="-",DF559="",DF559="n/a"),"-",HYPERLINK(DF559,"PPAR"))</f>
        <v>-</v>
      </c>
      <c r="CZ559" s="665" t="str">
        <f>IF(OR(DG559="-",DG559="",DG559="n/a"),"-",HYPERLINK(DG559,"PCR"))</f>
        <v>-</v>
      </c>
      <c r="DA559" s="665" t="str">
        <f>IF(OR(DH559="-",DH559="",DH559="n/a"),"-",HYPERLINK(DH559,"PP"))</f>
        <v>PP</v>
      </c>
      <c r="DB559" s="688" t="str">
        <f>IF(OR(DI559="-",DI559="",DI559="n/a"),"-",HYPERLINK(DI559,"TA"))</f>
        <v>-</v>
      </c>
      <c r="DC559" s="897" t="s">
        <v>12137</v>
      </c>
      <c r="DD559" s="897" t="s">
        <v>12138</v>
      </c>
      <c r="DE559" s="897" t="s">
        <v>12139</v>
      </c>
      <c r="DF559" s="897" t="s">
        <v>33</v>
      </c>
      <c r="DG559" s="897" t="s">
        <v>33</v>
      </c>
      <c r="DH559" s="897" t="s">
        <v>12140</v>
      </c>
      <c r="DI559" s="897" t="s">
        <v>33</v>
      </c>
      <c r="DJ559" s="806"/>
      <c r="DK559" s="358"/>
      <c r="DL559" s="358"/>
      <c r="DM559" s="440"/>
      <c r="DN559" s="440"/>
      <c r="DO559" s="440"/>
      <c r="DP559" s="440"/>
      <c r="DQ559" s="440"/>
      <c r="DR559" s="440"/>
      <c r="DS559" s="440"/>
      <c r="DT559" s="440"/>
      <c r="DU559" s="440"/>
      <c r="DV559" s="440"/>
      <c r="DW559" s="440"/>
      <c r="DX559" s="440"/>
      <c r="DY559" s="440"/>
      <c r="DZ559" s="440"/>
      <c r="EA559" s="440"/>
      <c r="EB559" s="440"/>
      <c r="EC559" s="440"/>
      <c r="ED559" s="440"/>
      <c r="EE559" s="440"/>
      <c r="EF559" s="440"/>
      <c r="EG559" s="440"/>
      <c r="EH559" s="440"/>
      <c r="EI559" s="440"/>
      <c r="EJ559" s="440"/>
      <c r="EK559" s="440"/>
      <c r="EL559" s="440"/>
      <c r="EM559" s="440"/>
    </row>
    <row r="560" spans="1:143" s="33" customFormat="1" ht="14.1" customHeight="1" x14ac:dyDescent="0.25">
      <c r="A560" s="703">
        <f>ROW()-1</f>
        <v>559</v>
      </c>
      <c r="B560" s="712" t="s">
        <v>1326</v>
      </c>
      <c r="C560" s="711" t="str">
        <f>HYPERLINK(E560,"OP")</f>
        <v>OP</v>
      </c>
      <c r="D560" s="711" t="str">
        <f>HYPERLINK(F560,"Prj")</f>
        <v>Prj</v>
      </c>
      <c r="E560" s="704" t="s">
        <v>6525</v>
      </c>
      <c r="F560" s="415" t="s">
        <v>6526</v>
      </c>
      <c r="G560" s="414" t="s">
        <v>4419</v>
      </c>
      <c r="H560" s="414" t="s">
        <v>33</v>
      </c>
      <c r="I560" s="694" t="s">
        <v>33</v>
      </c>
      <c r="J560" s="696" t="s">
        <v>1290</v>
      </c>
      <c r="K560" s="199" t="s">
        <v>33</v>
      </c>
      <c r="L560" s="693" t="s">
        <v>245</v>
      </c>
      <c r="M560" s="686" t="s">
        <v>264</v>
      </c>
      <c r="N560" s="732" t="s">
        <v>18</v>
      </c>
      <c r="O560" s="732" t="s">
        <v>30</v>
      </c>
      <c r="P560" s="1080" t="s">
        <v>1743</v>
      </c>
      <c r="Q560" s="1074" t="s">
        <v>33</v>
      </c>
      <c r="R560" s="698" t="s">
        <v>33</v>
      </c>
      <c r="S560" s="907" t="s">
        <v>3788</v>
      </c>
      <c r="T560" s="908" t="s">
        <v>10302</v>
      </c>
      <c r="U560" s="905" t="s">
        <v>591</v>
      </c>
      <c r="V560" s="905" t="s">
        <v>10408</v>
      </c>
      <c r="W560" s="1068" t="s">
        <v>20</v>
      </c>
      <c r="X560" s="1064">
        <v>38334</v>
      </c>
      <c r="Y560" s="1066">
        <v>39107</v>
      </c>
      <c r="Z560" s="1046">
        <v>2007</v>
      </c>
      <c r="AA560" s="1064">
        <v>39169</v>
      </c>
      <c r="AB560" s="1065">
        <v>40999</v>
      </c>
      <c r="AC560" s="1066">
        <v>42735</v>
      </c>
      <c r="AD560" s="638">
        <v>0</v>
      </c>
      <c r="AE560" s="639">
        <v>45.65</v>
      </c>
      <c r="AF560" s="744">
        <v>0</v>
      </c>
      <c r="AG560" s="690">
        <v>45.65</v>
      </c>
      <c r="AH560" s="747">
        <v>5.61</v>
      </c>
      <c r="AI560" s="744">
        <v>0</v>
      </c>
      <c r="AJ560" s="1099">
        <v>113.47241235</v>
      </c>
      <c r="AK560" s="1100">
        <v>111.26776771999999</v>
      </c>
      <c r="AL560" s="646"/>
      <c r="AM560" s="647"/>
      <c r="AN560" s="647">
        <v>6</v>
      </c>
      <c r="AO560" s="647"/>
      <c r="AP560" s="647"/>
      <c r="AQ560" s="648">
        <v>18</v>
      </c>
      <c r="AR560" s="779" t="s">
        <v>4341</v>
      </c>
      <c r="AS560" s="649">
        <f>AT560+AU560</f>
        <v>9.1999999999999993</v>
      </c>
      <c r="AT560" s="649">
        <v>4.2</v>
      </c>
      <c r="AU560" s="650">
        <v>5</v>
      </c>
      <c r="AV560" s="686" t="s">
        <v>4342</v>
      </c>
      <c r="AW560" s="686" t="s">
        <v>1968</v>
      </c>
      <c r="AX560" s="686" t="s">
        <v>2240</v>
      </c>
      <c r="AY560" s="819">
        <v>42685</v>
      </c>
      <c r="AZ560" s="721" t="s">
        <v>26</v>
      </c>
      <c r="BA560" s="721" t="s">
        <v>26</v>
      </c>
      <c r="BB560" s="625" t="s">
        <v>26</v>
      </c>
      <c r="BC560" s="626" t="s">
        <v>22</v>
      </c>
      <c r="BD560" s="633" t="s">
        <v>22</v>
      </c>
      <c r="BE560" s="625" t="s">
        <v>33</v>
      </c>
      <c r="BF560" s="626" t="s">
        <v>33</v>
      </c>
      <c r="BG560" s="633" t="s">
        <v>33</v>
      </c>
      <c r="BH560" s="905" t="s">
        <v>4525</v>
      </c>
      <c r="BI560" s="903" t="s">
        <v>10476</v>
      </c>
      <c r="BJ560" s="905" t="s">
        <v>0</v>
      </c>
      <c r="BK560" s="903" t="s">
        <v>0</v>
      </c>
      <c r="BL560" s="905" t="s">
        <v>0</v>
      </c>
      <c r="BM560" s="903" t="s">
        <v>0</v>
      </c>
      <c r="BN560" s="905" t="s">
        <v>0</v>
      </c>
      <c r="BO560" s="903" t="s">
        <v>0</v>
      </c>
      <c r="BP560" s="905" t="s">
        <v>0</v>
      </c>
      <c r="BQ560" s="903" t="s">
        <v>0</v>
      </c>
      <c r="BR560" s="909">
        <v>83</v>
      </c>
      <c r="BS560" s="903" t="s">
        <v>4600</v>
      </c>
      <c r="BT560" s="909">
        <v>36</v>
      </c>
      <c r="BU560" s="903" t="s">
        <v>4565</v>
      </c>
      <c r="BV560" s="909">
        <v>25</v>
      </c>
      <c r="BW560" s="903" t="s">
        <v>4489</v>
      </c>
      <c r="BX560" s="909">
        <v>62</v>
      </c>
      <c r="BY560" s="903" t="s">
        <v>4552</v>
      </c>
      <c r="BZ560" s="909">
        <v>33</v>
      </c>
      <c r="CA560" s="903" t="s">
        <v>4498</v>
      </c>
      <c r="CB560" s="340">
        <v>10</v>
      </c>
      <c r="CC560" s="249">
        <f>IF(ISBLANK(AL560),0,1)</f>
        <v>0</v>
      </c>
      <c r="CD560" s="414">
        <f>IF(ISBLANK(AM560),0,1)</f>
        <v>0</v>
      </c>
      <c r="CE560" s="414">
        <f>IF(ISBLANK(AN560),0,1)</f>
        <v>1</v>
      </c>
      <c r="CF560" s="414">
        <f>IF(ISBLANK(AO560),0,1)</f>
        <v>0</v>
      </c>
      <c r="CG560" s="414">
        <f>IF(ISBLANK(AP560),0,1)</f>
        <v>0</v>
      </c>
      <c r="CH560" s="436">
        <f>IF(ISBLANK(AQ560),0,1)</f>
        <v>1</v>
      </c>
      <c r="CI560" s="435">
        <f>IF($W560="Dropped","-",DAYS360(X560,Y560,TRUE)/360)</f>
        <v>2.1166666666666667</v>
      </c>
      <c r="CJ560" s="416">
        <f>IF(OR($W560="Pipeline",$W560="Dropped"),"-",IF(OR($AA560="-",$AA560="n/a"),"-",DAYS360(Y560,AA560,TRUE)/360))</f>
        <v>0.17499999999999999</v>
      </c>
      <c r="CK560" s="416">
        <f>IF(OR($W560="Pipeline",$W560="Dropped"),"-",IF($AC560="-","-",IF(OR($AA560="-",$AA560="n/a"),DAYS360(Y560,AC560,TRUE)/360,DAYS360(AA560,AC560,TRUE)/360)))</f>
        <v>9.7555555555555564</v>
      </c>
      <c r="CL560" s="416">
        <f>IF(OR($W560="Pipeline",$W560="Dropped"),"-",IF($AC560="-","-",DAYS360(X560,AC560,TRUE)/360))</f>
        <v>12.047222222222222</v>
      </c>
      <c r="CM560" s="437">
        <f>IF(OR($W560="Pipeline",$W560="Dropped"),"-",IF($AC560="-","-",DAYS360(AB560,AC560,TRUE)/360))</f>
        <v>4.75</v>
      </c>
      <c r="CN560" s="344" t="str">
        <f>IF(W560="Closed",IF(AC560="-","-",YEAR(AC560)),"-")</f>
        <v>-</v>
      </c>
      <c r="CO560" s="344" t="str">
        <f>IF(W560="Closed",IF(OR(BE560="S",BE560="MS",BE560="HS"),"S",IF(OR(BE560="U",BE560="MU",BE560="HU"),"U",IF(OR(BE560="NA",BE560="NR",BE560="NV",BE560="?",BE560="#"),"NR","-"))),"-")</f>
        <v>-</v>
      </c>
      <c r="CP560" s="249">
        <v>4</v>
      </c>
      <c r="CQ560" s="414">
        <v>1</v>
      </c>
      <c r="CR560" s="414">
        <v>1</v>
      </c>
      <c r="CS560" s="414">
        <v>2</v>
      </c>
      <c r="CT560" s="414">
        <v>0</v>
      </c>
      <c r="CU560" s="436">
        <v>0</v>
      </c>
      <c r="CV560" s="432" t="str">
        <f>IF(OR(DC560="-",DC560="",DC560="n/a"),"-",HYPERLINK(DC560,"PAD"))</f>
        <v>PAD</v>
      </c>
      <c r="CW560" s="417" t="str">
        <f>IF(OR(DD560="-",DD560="",DD560="n/a"),"-",HYPERLINK(DD560,"ICR"))</f>
        <v>ICR</v>
      </c>
      <c r="CX560" s="438" t="str">
        <f>IF(OR(DE560="-",DE560="",DE560="n/a"),"-",HYPERLINK(DE560,"IEG"))</f>
        <v>-</v>
      </c>
      <c r="CY560" s="687" t="str">
        <f>IF(OR(DF560="-",DF560="",DF560="n/a"),"-",HYPERLINK(DF560,"PPAR"))</f>
        <v>-</v>
      </c>
      <c r="CZ560" s="665" t="str">
        <f>IF(OR(DG560="-",DG560="",DG560="n/a"),"-",HYPERLINK(DG560,"PCR"))</f>
        <v>-</v>
      </c>
      <c r="DA560" s="665" t="str">
        <f>IF(OR(DH560="-",DH560="",DH560="n/a"),"-",HYPERLINK(DH560,"PP"))</f>
        <v>PP</v>
      </c>
      <c r="DB560" s="688" t="str">
        <f>IF(OR(DI560="-",DI560="",DI560="n/a"),"-",HYPERLINK(DI560,"TA"))</f>
        <v>-</v>
      </c>
      <c r="DC560" s="897" t="s">
        <v>12141</v>
      </c>
      <c r="DD560" s="897" t="s">
        <v>13991</v>
      </c>
      <c r="DE560" s="897" t="s">
        <v>33</v>
      </c>
      <c r="DF560" s="897" t="s">
        <v>33</v>
      </c>
      <c r="DG560" s="897" t="s">
        <v>33</v>
      </c>
      <c r="DH560" s="897" t="s">
        <v>13992</v>
      </c>
      <c r="DI560" s="897" t="s">
        <v>33</v>
      </c>
      <c r="DJ560" s="734"/>
      <c r="DK560" s="358"/>
      <c r="DL560" s="358"/>
      <c r="DM560" s="440"/>
      <c r="DN560" s="440"/>
      <c r="DO560" s="440"/>
      <c r="DP560" s="440"/>
      <c r="DQ560" s="440"/>
      <c r="DR560" s="440"/>
      <c r="DS560" s="440"/>
      <c r="DT560" s="440"/>
      <c r="DU560" s="440"/>
      <c r="DV560" s="440"/>
      <c r="DW560" s="440"/>
      <c r="DX560" s="440"/>
      <c r="DY560" s="440"/>
      <c r="DZ560" s="440"/>
      <c r="EA560" s="440"/>
      <c r="EB560" s="440"/>
      <c r="EC560" s="440"/>
      <c r="ED560" s="440"/>
      <c r="EE560" s="440"/>
      <c r="EF560" s="440"/>
      <c r="EG560" s="440"/>
      <c r="EH560" s="440"/>
      <c r="EI560" s="440"/>
      <c r="EJ560" s="440"/>
      <c r="EK560" s="440"/>
      <c r="EL560" s="440"/>
      <c r="EM560" s="440"/>
    </row>
    <row r="561" spans="1:143" s="33" customFormat="1" ht="14.1" customHeight="1" x14ac:dyDescent="0.25">
      <c r="A561" s="702">
        <f>ROW()-1</f>
        <v>560</v>
      </c>
      <c r="B561" s="710" t="s">
        <v>313</v>
      </c>
      <c r="C561" s="711" t="str">
        <f>HYPERLINK(E561,"OP")</f>
        <v>OP</v>
      </c>
      <c r="D561" s="711" t="str">
        <f>HYPERLINK(F561,"Prj")</f>
        <v>Prj</v>
      </c>
      <c r="E561" s="704" t="s">
        <v>6527</v>
      </c>
      <c r="F561" s="415" t="s">
        <v>6528</v>
      </c>
      <c r="G561" s="414" t="s">
        <v>33</v>
      </c>
      <c r="H561" s="414" t="s">
        <v>33</v>
      </c>
      <c r="I561" s="694" t="s">
        <v>33</v>
      </c>
      <c r="J561" s="686" t="s">
        <v>314</v>
      </c>
      <c r="K561" s="199" t="s">
        <v>33</v>
      </c>
      <c r="L561" s="693" t="s">
        <v>16</v>
      </c>
      <c r="M561" s="734" t="s">
        <v>75</v>
      </c>
      <c r="N561" s="693" t="s">
        <v>18</v>
      </c>
      <c r="O561" s="693" t="s">
        <v>54</v>
      </c>
      <c r="P561" s="1080" t="s">
        <v>1419</v>
      </c>
      <c r="Q561" s="1074" t="s">
        <v>33</v>
      </c>
      <c r="R561" s="698" t="s">
        <v>33</v>
      </c>
      <c r="S561" s="1041" t="s">
        <v>33</v>
      </c>
      <c r="T561" s="908" t="s">
        <v>3589</v>
      </c>
      <c r="U561" s="905" t="s">
        <v>589</v>
      </c>
      <c r="V561" s="905" t="s">
        <v>612</v>
      </c>
      <c r="W561" s="1068" t="s">
        <v>1773</v>
      </c>
      <c r="X561" s="1064">
        <v>38321</v>
      </c>
      <c r="Y561" s="1066">
        <v>38741</v>
      </c>
      <c r="Z561" s="1046">
        <v>2006</v>
      </c>
      <c r="AA561" s="1064">
        <v>38917</v>
      </c>
      <c r="AB561" s="1065">
        <v>40512</v>
      </c>
      <c r="AC561" s="1066">
        <v>40786</v>
      </c>
      <c r="AD561" s="638">
        <v>0</v>
      </c>
      <c r="AE561" s="639">
        <v>25</v>
      </c>
      <c r="AF561" s="744">
        <v>0</v>
      </c>
      <c r="AG561" s="690">
        <v>25</v>
      </c>
      <c r="AH561" s="747">
        <v>10</v>
      </c>
      <c r="AI561" s="744">
        <v>0</v>
      </c>
      <c r="AJ561" s="1099">
        <v>8.2384108299999994</v>
      </c>
      <c r="AK561" s="1100">
        <v>10.611641799999999</v>
      </c>
      <c r="AL561" s="646"/>
      <c r="AM561" s="647" t="s">
        <v>2822</v>
      </c>
      <c r="AN561" s="647"/>
      <c r="AO561" s="647"/>
      <c r="AP561" s="647"/>
      <c r="AQ561" s="761" t="s">
        <v>425</v>
      </c>
      <c r="AR561" s="779" t="s">
        <v>2667</v>
      </c>
      <c r="AS561" s="781">
        <f>AT561+AU561</f>
        <v>23.04</v>
      </c>
      <c r="AT561" s="649">
        <v>15.6</v>
      </c>
      <c r="AU561" s="650">
        <v>7.44</v>
      </c>
      <c r="AV561" s="686" t="s">
        <v>2666</v>
      </c>
      <c r="AW561" s="686" t="s">
        <v>1942</v>
      </c>
      <c r="AX561" s="686" t="s">
        <v>2220</v>
      </c>
      <c r="AY561" s="819">
        <v>40755</v>
      </c>
      <c r="AZ561" s="721" t="s">
        <v>22</v>
      </c>
      <c r="BA561" s="721" t="s">
        <v>22</v>
      </c>
      <c r="BB561" s="834" t="s">
        <v>22</v>
      </c>
      <c r="BC561" s="835" t="s">
        <v>45</v>
      </c>
      <c r="BD561" s="836" t="s">
        <v>22</v>
      </c>
      <c r="BE561" s="834" t="s">
        <v>45</v>
      </c>
      <c r="BF561" s="835" t="s">
        <v>45</v>
      </c>
      <c r="BG561" s="836" t="s">
        <v>45</v>
      </c>
      <c r="BH561" s="905" t="s">
        <v>4485</v>
      </c>
      <c r="BI561" s="903" t="s">
        <v>10472</v>
      </c>
      <c r="BJ561" s="905" t="s">
        <v>4505</v>
      </c>
      <c r="BK561" s="903" t="s">
        <v>10474</v>
      </c>
      <c r="BL561" s="905" t="s">
        <v>4525</v>
      </c>
      <c r="BM561" s="903" t="s">
        <v>10476</v>
      </c>
      <c r="BN561" s="905" t="s">
        <v>0</v>
      </c>
      <c r="BO561" s="903" t="s">
        <v>0</v>
      </c>
      <c r="BP561" s="905" t="s">
        <v>0</v>
      </c>
      <c r="BQ561" s="903" t="s">
        <v>0</v>
      </c>
      <c r="BR561" s="909">
        <v>27</v>
      </c>
      <c r="BS561" s="903" t="s">
        <v>4490</v>
      </c>
      <c r="BT561" s="909">
        <v>25</v>
      </c>
      <c r="BU561" s="903" t="s">
        <v>4489</v>
      </c>
      <c r="BV561" s="909">
        <v>90</v>
      </c>
      <c r="BW561" s="903" t="s">
        <v>4621</v>
      </c>
      <c r="BX561" s="909">
        <v>28</v>
      </c>
      <c r="BY561" s="903" t="s">
        <v>4500</v>
      </c>
      <c r="BZ561" s="909">
        <v>30</v>
      </c>
      <c r="CA561" s="903" t="s">
        <v>4501</v>
      </c>
      <c r="CB561" s="340">
        <v>100</v>
      </c>
      <c r="CC561" s="249">
        <f>IF(ISBLANK(AL561),0,1)</f>
        <v>0</v>
      </c>
      <c r="CD561" s="414">
        <f>IF(ISBLANK(AM561),0,1)</f>
        <v>1</v>
      </c>
      <c r="CE561" s="414">
        <f>IF(ISBLANK(AN561),0,1)</f>
        <v>0</v>
      </c>
      <c r="CF561" s="414">
        <f>IF(ISBLANK(AO561),0,1)</f>
        <v>0</v>
      </c>
      <c r="CG561" s="414">
        <f>IF(ISBLANK(AP561),0,1)</f>
        <v>0</v>
      </c>
      <c r="CH561" s="436">
        <f>IF(ISBLANK(AQ561),0,1)</f>
        <v>1</v>
      </c>
      <c r="CI561" s="435">
        <f>IF($W561="Dropped","-",DAYS360(X561,Y561,TRUE)/360)</f>
        <v>1.1499999999999999</v>
      </c>
      <c r="CJ561" s="416">
        <f>IF(OR($W561="Pipeline",$W561="Dropped"),"-",IF(OR($AA561="-",$AA561="n/a"),"-",DAYS360(Y561,AA561,TRUE)/360))</f>
        <v>0.4861111111111111</v>
      </c>
      <c r="CK561" s="416">
        <f>IF(OR($W561="Pipeline",$W561="Dropped"),"-",IF($AC561="-","-",IF(OR($AA561="-",$AA561="n/a"),DAYS360(Y561,AC561,TRUE)/360,DAYS360(AA561,AC561,TRUE)/360)))</f>
        <v>5.1138888888888889</v>
      </c>
      <c r="CL561" s="416">
        <f>IF(OR($W561="Pipeline",$W561="Dropped"),"-",IF($AC561="-","-",DAYS360(X561,AC561,TRUE)/360))</f>
        <v>6.75</v>
      </c>
      <c r="CM561" s="437">
        <f>IF(OR($W561="Pipeline",$W561="Dropped"),"-",IF($AC561="-","-",DAYS360(AB561,AC561,TRUE)/360))</f>
        <v>0.75</v>
      </c>
      <c r="CN561" s="344">
        <f>IF(W561="Closed",IF(AC561="-","-",YEAR(AC561)),"-")</f>
        <v>2011</v>
      </c>
      <c r="CO561" s="344" t="str">
        <f>IF(W561="Closed",IF(OR(BE561="S",BE561="MS",BE561="HS"),"S",IF(OR(BE561="U",BE561="MU",BE561="HU"),"U",IF(OR(BE561="NA",BE561="NR",BE561="NV",BE561="?",BE561="#"),"NR","-"))),"-")</f>
        <v>U</v>
      </c>
      <c r="CP561" s="249">
        <v>5</v>
      </c>
      <c r="CQ561" s="414">
        <v>19</v>
      </c>
      <c r="CR561" s="414">
        <v>6</v>
      </c>
      <c r="CS561" s="414">
        <v>4</v>
      </c>
      <c r="CT561" s="414">
        <v>0</v>
      </c>
      <c r="CU561" s="436">
        <v>0</v>
      </c>
      <c r="CV561" s="432" t="str">
        <f>IF(OR(DC561="-",DC561="",DC561="n/a"),"-",HYPERLINK(DC561,"PAD"))</f>
        <v>PAD</v>
      </c>
      <c r="CW561" s="417" t="str">
        <f>IF(OR(DD561="-",DD561="",DD561="n/a"),"-",HYPERLINK(DD561,"ICR"))</f>
        <v>ICR</v>
      </c>
      <c r="CX561" s="438" t="str">
        <f>IF(OR(DE561="-",DE561="",DE561="n/a"),"-",HYPERLINK(DE561,"IEG"))</f>
        <v>IEG</v>
      </c>
      <c r="CY561" s="687" t="str">
        <f>IF(OR(DF561="-",DF561="",DF561="n/a"),"-",HYPERLINK(DF561,"PPAR"))</f>
        <v>-</v>
      </c>
      <c r="CZ561" s="665" t="str">
        <f>IF(OR(DG561="-",DG561="",DG561="n/a"),"-",HYPERLINK(DG561,"PCR"))</f>
        <v>-</v>
      </c>
      <c r="DA561" s="665" t="str">
        <f>IF(OR(DH561="-",DH561="",DH561="n/a"),"-",HYPERLINK(DH561,"PP"))</f>
        <v>PP</v>
      </c>
      <c r="DB561" s="688" t="str">
        <f>IF(OR(DI561="-",DI561="",DI561="n/a"),"-",HYPERLINK(DI561,"TA"))</f>
        <v>-</v>
      </c>
      <c r="DC561" s="897" t="s">
        <v>12142</v>
      </c>
      <c r="DD561" s="897" t="s">
        <v>12143</v>
      </c>
      <c r="DE561" s="897" t="s">
        <v>12144</v>
      </c>
      <c r="DF561" s="897" t="s">
        <v>33</v>
      </c>
      <c r="DG561" s="897" t="s">
        <v>33</v>
      </c>
      <c r="DH561" s="897" t="s">
        <v>12145</v>
      </c>
      <c r="DI561" s="897" t="s">
        <v>33</v>
      </c>
      <c r="DJ561" s="734"/>
      <c r="DK561" s="358"/>
      <c r="DL561" s="358"/>
      <c r="DM561" s="440"/>
      <c r="DN561" s="440"/>
      <c r="DO561" s="440"/>
      <c r="DP561" s="440"/>
      <c r="DQ561" s="440"/>
      <c r="DR561" s="440"/>
      <c r="DS561" s="440"/>
      <c r="DT561" s="440"/>
      <c r="DU561" s="440"/>
      <c r="DV561" s="440"/>
      <c r="DW561" s="440"/>
      <c r="DX561" s="440"/>
      <c r="DY561" s="440"/>
      <c r="DZ561" s="440"/>
      <c r="EA561" s="440"/>
      <c r="EB561" s="440"/>
      <c r="EC561" s="440"/>
      <c r="ED561" s="440"/>
      <c r="EE561" s="440"/>
      <c r="EF561" s="440"/>
      <c r="EG561" s="440"/>
      <c r="EH561" s="440"/>
      <c r="EI561" s="440"/>
      <c r="EJ561" s="440"/>
      <c r="EK561" s="440"/>
      <c r="EL561" s="440"/>
      <c r="EM561" s="440"/>
    </row>
    <row r="562" spans="1:143" s="33" customFormat="1" ht="14.1" customHeight="1" x14ac:dyDescent="0.25">
      <c r="A562" s="702">
        <f>ROW()-1</f>
        <v>561</v>
      </c>
      <c r="B562" s="710" t="s">
        <v>1317</v>
      </c>
      <c r="C562" s="711" t="str">
        <f>HYPERLINK(E562,"OP")</f>
        <v>OP</v>
      </c>
      <c r="D562" s="711" t="str">
        <f>HYPERLINK(F562,"Prj")</f>
        <v>Prj</v>
      </c>
      <c r="E562" s="704" t="s">
        <v>6529</v>
      </c>
      <c r="F562" s="415" t="s">
        <v>6530</v>
      </c>
      <c r="G562" s="414" t="s">
        <v>33</v>
      </c>
      <c r="H562" s="414" t="s">
        <v>33</v>
      </c>
      <c r="I562" s="694" t="s">
        <v>33</v>
      </c>
      <c r="J562" s="696" t="s">
        <v>1279</v>
      </c>
      <c r="K562" s="199" t="s">
        <v>33</v>
      </c>
      <c r="L562" s="693" t="s">
        <v>245</v>
      </c>
      <c r="M562" s="686" t="s">
        <v>255</v>
      </c>
      <c r="N562" s="693" t="s">
        <v>18</v>
      </c>
      <c r="O562" s="693" t="s">
        <v>30</v>
      </c>
      <c r="P562" s="1080" t="s">
        <v>1766</v>
      </c>
      <c r="Q562" s="1074" t="s">
        <v>33</v>
      </c>
      <c r="R562" s="698" t="s">
        <v>33</v>
      </c>
      <c r="S562" s="907" t="s">
        <v>9601</v>
      </c>
      <c r="T562" s="908" t="s">
        <v>3791</v>
      </c>
      <c r="U562" s="905" t="s">
        <v>731</v>
      </c>
      <c r="V562" s="905" t="s">
        <v>2741</v>
      </c>
      <c r="W562" s="1068" t="s">
        <v>1773</v>
      </c>
      <c r="X562" s="1064">
        <v>38477</v>
      </c>
      <c r="Y562" s="1066">
        <v>39065</v>
      </c>
      <c r="Z562" s="1046">
        <v>2007</v>
      </c>
      <c r="AA562" s="1064">
        <v>39167</v>
      </c>
      <c r="AB562" s="1065">
        <v>40999</v>
      </c>
      <c r="AC562" s="1066">
        <v>42004</v>
      </c>
      <c r="AD562" s="638">
        <v>0</v>
      </c>
      <c r="AE562" s="639">
        <v>154</v>
      </c>
      <c r="AF562" s="744">
        <v>0</v>
      </c>
      <c r="AG562" s="690">
        <v>154</v>
      </c>
      <c r="AH562" s="747">
        <v>42.1</v>
      </c>
      <c r="AI562" s="744">
        <v>0</v>
      </c>
      <c r="AJ562" s="1099">
        <v>153.76906683999999</v>
      </c>
      <c r="AK562" s="1100">
        <v>140.73476904</v>
      </c>
      <c r="AL562" s="646" t="s">
        <v>2712</v>
      </c>
      <c r="AM562" s="647"/>
      <c r="AN562" s="647">
        <v>11</v>
      </c>
      <c r="AO562" s="647"/>
      <c r="AP562" s="647">
        <v>1</v>
      </c>
      <c r="AQ562" s="648"/>
      <c r="AR562" s="779" t="s">
        <v>4401</v>
      </c>
      <c r="AS562" s="781">
        <f>AT562+AU562</f>
        <v>4.3</v>
      </c>
      <c r="AT562" s="781">
        <v>4.3</v>
      </c>
      <c r="AU562" s="650">
        <v>0</v>
      </c>
      <c r="AV562" s="686" t="s">
        <v>4402</v>
      </c>
      <c r="AW562" s="686" t="s">
        <v>3577</v>
      </c>
      <c r="AX562" s="686" t="s">
        <v>3790</v>
      </c>
      <c r="AY562" s="819">
        <v>42039</v>
      </c>
      <c r="AZ562" s="721" t="s">
        <v>26</v>
      </c>
      <c r="BA562" s="721" t="s">
        <v>26</v>
      </c>
      <c r="BB562" s="834" t="s">
        <v>22</v>
      </c>
      <c r="BC562" s="835" t="s">
        <v>22</v>
      </c>
      <c r="BD562" s="836" t="s">
        <v>22</v>
      </c>
      <c r="BE562" s="834" t="s">
        <v>22</v>
      </c>
      <c r="BF562" s="835" t="s">
        <v>22</v>
      </c>
      <c r="BG562" s="836" t="s">
        <v>22</v>
      </c>
      <c r="BH562" s="905" t="s">
        <v>4605</v>
      </c>
      <c r="BI562" s="903" t="s">
        <v>4744</v>
      </c>
      <c r="BJ562" s="905" t="s">
        <v>4525</v>
      </c>
      <c r="BK562" s="903" t="s">
        <v>10476</v>
      </c>
      <c r="BL562" s="905" t="s">
        <v>4617</v>
      </c>
      <c r="BM562" s="903" t="s">
        <v>4618</v>
      </c>
      <c r="BN562" s="905" t="s">
        <v>13077</v>
      </c>
      <c r="BO562" s="903" t="s">
        <v>9680</v>
      </c>
      <c r="BP562" s="905" t="s">
        <v>0</v>
      </c>
      <c r="BQ562" s="903" t="s">
        <v>0</v>
      </c>
      <c r="BR562" s="909">
        <v>78</v>
      </c>
      <c r="BS562" s="903" t="s">
        <v>4511</v>
      </c>
      <c r="BT562" s="909">
        <v>57</v>
      </c>
      <c r="BU562" s="903" t="s">
        <v>4527</v>
      </c>
      <c r="BV562" s="909">
        <v>84</v>
      </c>
      <c r="BW562" s="903" t="s">
        <v>4619</v>
      </c>
      <c r="BX562" s="909">
        <v>70</v>
      </c>
      <c r="BY562" s="903" t="s">
        <v>4609</v>
      </c>
      <c r="BZ562" s="909">
        <v>90</v>
      </c>
      <c r="CA562" s="903" t="s">
        <v>4621</v>
      </c>
      <c r="CB562" s="340">
        <v>100</v>
      </c>
      <c r="CC562" s="249">
        <f>IF(ISBLANK(AL562),0,1)</f>
        <v>1</v>
      </c>
      <c r="CD562" s="414">
        <f>IF(ISBLANK(AM562),0,1)</f>
        <v>0</v>
      </c>
      <c r="CE562" s="414">
        <f>IF(ISBLANK(AN562),0,1)</f>
        <v>1</v>
      </c>
      <c r="CF562" s="414">
        <f>IF(ISBLANK(AO562),0,1)</f>
        <v>0</v>
      </c>
      <c r="CG562" s="414">
        <f>IF(ISBLANK(AP562),0,1)</f>
        <v>1</v>
      </c>
      <c r="CH562" s="436">
        <f>IF(ISBLANK(AQ562),0,1)</f>
        <v>0</v>
      </c>
      <c r="CI562" s="435">
        <f>IF($W562="Dropped","-",DAYS360(X562,Y562,TRUE)/360)</f>
        <v>1.6083333333333334</v>
      </c>
      <c r="CJ562" s="416">
        <f>IF(OR($W562="Pipeline",$W562="Dropped"),"-",IF(OR($AA562="-",$AA562="n/a"),"-",DAYS360(Y562,AA562,TRUE)/360))</f>
        <v>0.28333333333333333</v>
      </c>
      <c r="CK562" s="416">
        <f>IF(OR($W562="Pipeline",$W562="Dropped"),"-",IF($AC562="-","-",IF(OR($AA562="-",$AA562="n/a"),DAYS360(Y562,AC562,TRUE)/360,DAYS360(AA562,AC562,TRUE)/360)))</f>
        <v>7.7611111111111111</v>
      </c>
      <c r="CL562" s="416">
        <f>IF(OR($W562="Pipeline",$W562="Dropped"),"-",IF($AC562="-","-",DAYS360(X562,AC562,TRUE)/360))</f>
        <v>9.6527777777777786</v>
      </c>
      <c r="CM562" s="437">
        <f>IF(OR($W562="Pipeline",$W562="Dropped"),"-",IF($AC562="-","-",DAYS360(AB562,AC562,TRUE)/360))</f>
        <v>2.75</v>
      </c>
      <c r="CN562" s="344">
        <f>IF(W562="Closed",IF(AC562="-","-",YEAR(AC562)),"-")</f>
        <v>2014</v>
      </c>
      <c r="CO562" s="344" t="str">
        <f>IF(W562="Closed",IF(OR(BE562="S",BE562="MS",BE562="HS"),"S",IF(OR(BE562="U",BE562="MU",BE562="HU"),"U",IF(OR(BE562="NA",BE562="NR",BE562="NV",BE562="?",BE562="#"),"NR","-"))),"-")</f>
        <v>S</v>
      </c>
      <c r="CP562" s="249">
        <v>3</v>
      </c>
      <c r="CQ562" s="414">
        <v>1</v>
      </c>
      <c r="CR562" s="414">
        <v>2</v>
      </c>
      <c r="CS562" s="414">
        <v>2</v>
      </c>
      <c r="CT562" s="414">
        <v>0</v>
      </c>
      <c r="CU562" s="436">
        <v>0</v>
      </c>
      <c r="CV562" s="432" t="str">
        <f>IF(OR(DC562="-",DC562="",DC562="n/a"),"-",HYPERLINK(DC562,"PAD"))</f>
        <v>PAD</v>
      </c>
      <c r="CW562" s="417" t="str">
        <f>IF(OR(DD562="-",DD562="",DD562="n/a"),"-",HYPERLINK(DD562,"ICR"))</f>
        <v>ICR</v>
      </c>
      <c r="CX562" s="438" t="str">
        <f>IF(OR(DE562="-",DE562="",DE562="n/a"),"-",HYPERLINK(DE562,"IEG"))</f>
        <v>IEG</v>
      </c>
      <c r="CY562" s="687" t="str">
        <f>IF(OR(DF562="-",DF562="",DF562="n/a"),"-",HYPERLINK(DF562,"PPAR"))</f>
        <v>-</v>
      </c>
      <c r="CZ562" s="665" t="str">
        <f>IF(OR(DG562="-",DG562="",DG562="n/a"),"-",HYPERLINK(DG562,"PCR"))</f>
        <v>-</v>
      </c>
      <c r="DA562" s="665" t="str">
        <f>IF(OR(DH562="-",DH562="",DH562="n/a"),"-",HYPERLINK(DH562,"PP"))</f>
        <v>PP</v>
      </c>
      <c r="DB562" s="688" t="str">
        <f>IF(OR(DI562="-",DI562="",DI562="n/a"),"-",HYPERLINK(DI562,"TA"))</f>
        <v>-</v>
      </c>
      <c r="DC562" s="897" t="s">
        <v>12146</v>
      </c>
      <c r="DD562" s="897" t="s">
        <v>12147</v>
      </c>
      <c r="DE562" s="897" t="s">
        <v>12148</v>
      </c>
      <c r="DF562" s="897" t="s">
        <v>33</v>
      </c>
      <c r="DG562" s="897" t="s">
        <v>33</v>
      </c>
      <c r="DH562" s="897" t="s">
        <v>12149</v>
      </c>
      <c r="DI562" s="897" t="s">
        <v>33</v>
      </c>
      <c r="DJ562" s="806"/>
      <c r="DK562" s="358"/>
      <c r="DL562" s="358"/>
      <c r="DM562" s="440"/>
      <c r="DN562" s="440"/>
      <c r="DO562" s="440"/>
      <c r="DP562" s="440"/>
      <c r="DQ562" s="440"/>
      <c r="DR562" s="440"/>
      <c r="DS562" s="440"/>
      <c r="DT562" s="440"/>
      <c r="DU562" s="440"/>
      <c r="DV562" s="440"/>
      <c r="DW562" s="440"/>
      <c r="DX562" s="440"/>
      <c r="DY562" s="440"/>
      <c r="DZ562" s="440"/>
      <c r="EA562" s="440"/>
      <c r="EB562" s="440"/>
      <c r="EC562" s="440"/>
      <c r="ED562" s="440"/>
      <c r="EE562" s="440"/>
      <c r="EF562" s="440"/>
      <c r="EG562" s="440"/>
      <c r="EH562" s="440"/>
      <c r="EI562" s="440"/>
      <c r="EJ562" s="440"/>
      <c r="EK562" s="440"/>
      <c r="EL562" s="440"/>
      <c r="EM562" s="440"/>
    </row>
    <row r="563" spans="1:143" s="33" customFormat="1" ht="14.1" customHeight="1" x14ac:dyDescent="0.25">
      <c r="A563" s="703">
        <f>ROW()-1</f>
        <v>562</v>
      </c>
      <c r="B563" s="717" t="s">
        <v>776</v>
      </c>
      <c r="C563" s="711" t="str">
        <f>HYPERLINK(E563,"OP")</f>
        <v>OP</v>
      </c>
      <c r="D563" s="711" t="str">
        <f>HYPERLINK(F563,"Prj")</f>
        <v>Prj</v>
      </c>
      <c r="E563" s="704" t="s">
        <v>6531</v>
      </c>
      <c r="F563" s="415" t="s">
        <v>6532</v>
      </c>
      <c r="G563" s="414" t="s">
        <v>33</v>
      </c>
      <c r="H563" s="414" t="s">
        <v>33</v>
      </c>
      <c r="I563" s="694" t="s">
        <v>33</v>
      </c>
      <c r="J563" s="686" t="s">
        <v>777</v>
      </c>
      <c r="K563" s="199" t="s">
        <v>33</v>
      </c>
      <c r="L563" s="693" t="s">
        <v>245</v>
      </c>
      <c r="M563" s="696" t="s">
        <v>246</v>
      </c>
      <c r="N563" s="693" t="s">
        <v>18</v>
      </c>
      <c r="O563" s="693" t="s">
        <v>30</v>
      </c>
      <c r="P563" s="1080" t="s">
        <v>1763</v>
      </c>
      <c r="Q563" s="1074" t="s">
        <v>33</v>
      </c>
      <c r="R563" s="698" t="s">
        <v>3888</v>
      </c>
      <c r="S563" s="907" t="s">
        <v>10288</v>
      </c>
      <c r="T563" s="908" t="s">
        <v>13832</v>
      </c>
      <c r="U563" s="905" t="s">
        <v>575</v>
      </c>
      <c r="V563" s="905" t="s">
        <v>10389</v>
      </c>
      <c r="W563" s="1068" t="s">
        <v>20</v>
      </c>
      <c r="X563" s="1064">
        <v>39751</v>
      </c>
      <c r="Y563" s="1066">
        <v>40339</v>
      </c>
      <c r="Z563" s="1046">
        <v>2010</v>
      </c>
      <c r="AA563" s="1064">
        <v>40412</v>
      </c>
      <c r="AB563" s="1065">
        <v>42551</v>
      </c>
      <c r="AC563" s="1066">
        <v>43646</v>
      </c>
      <c r="AD563" s="638">
        <v>0</v>
      </c>
      <c r="AE563" s="639">
        <v>79</v>
      </c>
      <c r="AF563" s="744">
        <v>0</v>
      </c>
      <c r="AG563" s="690">
        <v>79</v>
      </c>
      <c r="AH563" s="747">
        <v>9</v>
      </c>
      <c r="AI563" s="744">
        <v>14.797831</v>
      </c>
      <c r="AJ563" s="1099">
        <v>178.97609731</v>
      </c>
      <c r="AK563" s="1100">
        <v>113.85000110999999</v>
      </c>
      <c r="AL563" s="646"/>
      <c r="AM563" s="647"/>
      <c r="AN563" s="647">
        <v>2</v>
      </c>
      <c r="AO563" s="647"/>
      <c r="AP563" s="647"/>
      <c r="AQ563" s="648"/>
      <c r="AR563" s="779" t="s">
        <v>3223</v>
      </c>
      <c r="AS563" s="649">
        <f>AT563+AU563</f>
        <v>10.199999999999999</v>
      </c>
      <c r="AT563" s="649">
        <v>7.4</v>
      </c>
      <c r="AU563" s="650">
        <v>2.8</v>
      </c>
      <c r="AV563" s="686" t="s">
        <v>3224</v>
      </c>
      <c r="AW563" s="686" t="s">
        <v>1884</v>
      </c>
      <c r="AX563" s="686" t="s">
        <v>2163</v>
      </c>
      <c r="AY563" s="819">
        <v>42633</v>
      </c>
      <c r="AZ563" s="721" t="s">
        <v>26</v>
      </c>
      <c r="BA563" s="721" t="s">
        <v>26</v>
      </c>
      <c r="BB563" s="834" t="s">
        <v>33</v>
      </c>
      <c r="BC563" s="835" t="s">
        <v>33</v>
      </c>
      <c r="BD563" s="836" t="s">
        <v>33</v>
      </c>
      <c r="BE563" s="834" t="s">
        <v>33</v>
      </c>
      <c r="BF563" s="835" t="s">
        <v>33</v>
      </c>
      <c r="BG563" s="836" t="s">
        <v>33</v>
      </c>
      <c r="BH563" s="905" t="s">
        <v>4493</v>
      </c>
      <c r="BI563" s="903" t="s">
        <v>4705</v>
      </c>
      <c r="BJ563" s="905" t="s">
        <v>4505</v>
      </c>
      <c r="BK563" s="903" t="s">
        <v>10474</v>
      </c>
      <c r="BL563" s="905" t="s">
        <v>4549</v>
      </c>
      <c r="BM563" s="903" t="s">
        <v>10481</v>
      </c>
      <c r="BN563" s="905" t="s">
        <v>0</v>
      </c>
      <c r="BO563" s="903" t="s">
        <v>0</v>
      </c>
      <c r="BP563" s="905" t="s">
        <v>0</v>
      </c>
      <c r="BQ563" s="903" t="s">
        <v>0</v>
      </c>
      <c r="BR563" s="909">
        <v>66</v>
      </c>
      <c r="BS563" s="903" t="s">
        <v>4532</v>
      </c>
      <c r="BT563" s="909">
        <v>48</v>
      </c>
      <c r="BU563" s="903" t="s">
        <v>4533</v>
      </c>
      <c r="BV563" s="909">
        <v>45</v>
      </c>
      <c r="BW563" s="903" t="s">
        <v>4564</v>
      </c>
      <c r="BX563" s="909">
        <v>26</v>
      </c>
      <c r="BY563" s="903" t="s">
        <v>4517</v>
      </c>
      <c r="BZ563" s="905" t="s">
        <v>0</v>
      </c>
      <c r="CA563" s="903" t="s">
        <v>4492</v>
      </c>
      <c r="CB563" s="340">
        <v>10</v>
      </c>
      <c r="CC563" s="249">
        <f>IF(ISBLANK(AL563),0,1)</f>
        <v>0</v>
      </c>
      <c r="CD563" s="414">
        <f>IF(ISBLANK(AM563),0,1)</f>
        <v>0</v>
      </c>
      <c r="CE563" s="414">
        <f>IF(ISBLANK(AN563),0,1)</f>
        <v>1</v>
      </c>
      <c r="CF563" s="414">
        <f>IF(ISBLANK(AO563),0,1)</f>
        <v>0</v>
      </c>
      <c r="CG563" s="414">
        <f>IF(ISBLANK(AP563),0,1)</f>
        <v>0</v>
      </c>
      <c r="CH563" s="436">
        <f>IF(ISBLANK(AQ563),0,1)</f>
        <v>0</v>
      </c>
      <c r="CI563" s="435">
        <f>IF($W563="Dropped","-",DAYS360(X563,Y563,TRUE)/360)</f>
        <v>1.6111111111111112</v>
      </c>
      <c r="CJ563" s="416">
        <f>IF(OR($W563="Pipeline",$W563="Dropped"),"-",IF(OR($AA563="-",$AA563="n/a"),"-",DAYS360(Y563,AA563,TRUE)/360))</f>
        <v>0.2</v>
      </c>
      <c r="CK563" s="416">
        <f>IF(OR($W563="Pipeline",$W563="Dropped"),"-",IF($AC563="-","-",IF(OR($AA563="-",$AA563="n/a"),DAYS360(Y563,AC563,TRUE)/360,DAYS360(AA563,AC563,TRUE)/360)))</f>
        <v>8.8555555555555561</v>
      </c>
      <c r="CL563" s="416">
        <f>IF(OR($W563="Pipeline",$W563="Dropped"),"-",IF($AC563="-","-",DAYS360(X563,AC563,TRUE)/360))</f>
        <v>10.666666666666666</v>
      </c>
      <c r="CM563" s="437">
        <f>IF(OR($W563="Pipeline",$W563="Dropped"),"-",IF($AC563="-","-",DAYS360(AB563,AC563,TRUE)/360))</f>
        <v>3</v>
      </c>
      <c r="CN563" s="344" t="str">
        <f>IF(W563="Closed",IF(AC563="-","-",YEAR(AC563)),"-")</f>
        <v>-</v>
      </c>
      <c r="CO563" s="344" t="str">
        <f>IF(W563="Closed",IF(OR(BE563="S",BE563="MS",BE563="HS"),"S",IF(OR(BE563="U",BE563="MU",BE563="HU"),"U",IF(OR(BE563="NA",BE563="NR",BE563="NV",BE563="?",BE563="#"),"NR","-"))),"-")</f>
        <v>-</v>
      </c>
      <c r="CP563" s="249">
        <v>5</v>
      </c>
      <c r="CQ563" s="414">
        <v>3</v>
      </c>
      <c r="CR563" s="414">
        <v>0</v>
      </c>
      <c r="CS563" s="414">
        <v>0</v>
      </c>
      <c r="CT563" s="414">
        <v>0</v>
      </c>
      <c r="CU563" s="436">
        <v>0</v>
      </c>
      <c r="CV563" s="432" t="str">
        <f>IF(OR(DC563="-",DC563="",DC563="n/a"),"-",HYPERLINK(DC563,"PAD"))</f>
        <v>PAD</v>
      </c>
      <c r="CW563" s="417" t="str">
        <f>IF(OR(DD563="-",DD563="",DD563="n/a"),"-",HYPERLINK(DD563,"ICR"))</f>
        <v>-</v>
      </c>
      <c r="CX563" s="438" t="str">
        <f>IF(OR(DE563="-",DE563="",DE563="n/a"),"-",HYPERLINK(DE563,"IEG"))</f>
        <v>-</v>
      </c>
      <c r="CY563" s="687" t="str">
        <f>IF(OR(DF563="-",DF563="",DF563="n/a"),"-",HYPERLINK(DF563,"PPAR"))</f>
        <v>-</v>
      </c>
      <c r="CZ563" s="665" t="str">
        <f>IF(OR(DG563="-",DG563="",DG563="n/a"),"-",HYPERLINK(DG563,"PCR"))</f>
        <v>-</v>
      </c>
      <c r="DA563" s="665" t="str">
        <f>IF(OR(DH563="-",DH563="",DH563="n/a"),"-",HYPERLINK(DH563,"PP"))</f>
        <v>PP</v>
      </c>
      <c r="DB563" s="688" t="str">
        <f>IF(OR(DI563="-",DI563="",DI563="n/a"),"-",HYPERLINK(DI563,"TA"))</f>
        <v>-</v>
      </c>
      <c r="DC563" s="897" t="s">
        <v>12150</v>
      </c>
      <c r="DD563" s="897" t="s">
        <v>33</v>
      </c>
      <c r="DE563" s="897" t="s">
        <v>33</v>
      </c>
      <c r="DF563" s="897" t="s">
        <v>33</v>
      </c>
      <c r="DG563" s="897" t="s">
        <v>33</v>
      </c>
      <c r="DH563" s="897" t="s">
        <v>12151</v>
      </c>
      <c r="DI563" s="897" t="s">
        <v>33</v>
      </c>
      <c r="DJ563" s="734"/>
      <c r="DK563" s="358"/>
      <c r="DL563" s="358"/>
      <c r="DM563" s="440"/>
      <c r="DN563" s="440"/>
      <c r="DO563" s="440"/>
      <c r="DP563" s="440"/>
      <c r="DQ563" s="440"/>
      <c r="DR563" s="440"/>
      <c r="DS563" s="440"/>
      <c r="DT563" s="440"/>
      <c r="DU563" s="440"/>
      <c r="DV563" s="440"/>
      <c r="DW563" s="440"/>
      <c r="DX563" s="440"/>
      <c r="DY563" s="440"/>
      <c r="DZ563" s="440"/>
      <c r="EA563" s="440"/>
      <c r="EB563" s="440"/>
      <c r="EC563" s="440"/>
      <c r="ED563" s="440"/>
      <c r="EE563" s="440"/>
      <c r="EF563" s="440"/>
      <c r="EG563" s="440"/>
      <c r="EH563" s="440"/>
      <c r="EI563" s="440"/>
      <c r="EJ563" s="440"/>
      <c r="EK563" s="440"/>
      <c r="EL563" s="440"/>
      <c r="EM563" s="440"/>
    </row>
    <row r="564" spans="1:143" s="33" customFormat="1" ht="14.1" customHeight="1" x14ac:dyDescent="0.25">
      <c r="A564" s="702">
        <f>ROW()-1</f>
        <v>563</v>
      </c>
      <c r="B564" s="713" t="s">
        <v>9437</v>
      </c>
      <c r="C564" s="711" t="str">
        <f>HYPERLINK(E564,"OP")</f>
        <v>OP</v>
      </c>
      <c r="D564" s="711" t="str">
        <f>HYPERLINK(F564,"Prj")</f>
        <v>Prj</v>
      </c>
      <c r="E564" s="705" t="s">
        <v>9790</v>
      </c>
      <c r="F564" s="424" t="s">
        <v>9791</v>
      </c>
      <c r="G564" s="414" t="s">
        <v>33</v>
      </c>
      <c r="H564" s="414" t="s">
        <v>33</v>
      </c>
      <c r="I564" s="694" t="s">
        <v>33</v>
      </c>
      <c r="J564" s="695" t="s">
        <v>9635</v>
      </c>
      <c r="K564" s="727" t="s">
        <v>33</v>
      </c>
      <c r="L564" s="735" t="s">
        <v>16</v>
      </c>
      <c r="M564" s="695" t="s">
        <v>120</v>
      </c>
      <c r="N564" s="735" t="s">
        <v>18</v>
      </c>
      <c r="O564" s="735" t="s">
        <v>71</v>
      </c>
      <c r="P564" s="1080" t="s">
        <v>1743</v>
      </c>
      <c r="Q564" s="1074" t="s">
        <v>33</v>
      </c>
      <c r="R564" s="698" t="s">
        <v>33</v>
      </c>
      <c r="S564" s="1041" t="s">
        <v>33</v>
      </c>
      <c r="T564" s="908" t="s">
        <v>5141</v>
      </c>
      <c r="U564" s="905" t="s">
        <v>579</v>
      </c>
      <c r="V564" s="905" t="s">
        <v>1416</v>
      </c>
      <c r="W564" s="1068" t="s">
        <v>1773</v>
      </c>
      <c r="X564" s="1064">
        <v>38825</v>
      </c>
      <c r="Y564" s="1066">
        <v>39434</v>
      </c>
      <c r="Z564" s="1046">
        <v>2008</v>
      </c>
      <c r="AA564" s="1064">
        <v>39771</v>
      </c>
      <c r="AB564" s="1065">
        <v>40908</v>
      </c>
      <c r="AC564" s="1066">
        <v>41274</v>
      </c>
      <c r="AD564" s="638">
        <v>0</v>
      </c>
      <c r="AE564" s="745">
        <v>55</v>
      </c>
      <c r="AF564" s="744">
        <v>0</v>
      </c>
      <c r="AG564" s="690">
        <v>55</v>
      </c>
      <c r="AH564" s="747">
        <v>143.69999999999999</v>
      </c>
      <c r="AI564" s="744">
        <v>0</v>
      </c>
      <c r="AJ564" s="1103">
        <v>55</v>
      </c>
      <c r="AK564" s="1104">
        <v>53.766407739999998</v>
      </c>
      <c r="AL564" s="646"/>
      <c r="AM564" s="647">
        <v>10</v>
      </c>
      <c r="AN564" s="647"/>
      <c r="AO564" s="647"/>
      <c r="AP564" s="647"/>
      <c r="AQ564" s="648"/>
      <c r="AR564" s="778" t="s">
        <v>9923</v>
      </c>
      <c r="AS564" s="649">
        <f>AT564+AU564</f>
        <v>18.200000000000003</v>
      </c>
      <c r="AT564" s="649">
        <v>12.3</v>
      </c>
      <c r="AU564" s="650">
        <v>5.9</v>
      </c>
      <c r="AV564" s="686" t="s">
        <v>2428</v>
      </c>
      <c r="AW564" s="695" t="s">
        <v>4883</v>
      </c>
      <c r="AX564" s="695" t="s">
        <v>9636</v>
      </c>
      <c r="AY564" s="822">
        <v>41353</v>
      </c>
      <c r="AZ564" s="735" t="s">
        <v>26</v>
      </c>
      <c r="BA564" s="735" t="s">
        <v>26</v>
      </c>
      <c r="BB564" s="857" t="s">
        <v>26</v>
      </c>
      <c r="BC564" s="858" t="s">
        <v>26</v>
      </c>
      <c r="BD564" s="859" t="s">
        <v>22</v>
      </c>
      <c r="BE564" s="857" t="s">
        <v>22</v>
      </c>
      <c r="BF564" s="858" t="s">
        <v>22</v>
      </c>
      <c r="BG564" s="859" t="s">
        <v>22</v>
      </c>
      <c r="BH564" s="905" t="s">
        <v>4525</v>
      </c>
      <c r="BI564" s="903" t="s">
        <v>10476</v>
      </c>
      <c r="BJ564" s="905" t="s">
        <v>4485</v>
      </c>
      <c r="BK564" s="903" t="s">
        <v>10472</v>
      </c>
      <c r="BL564" s="905" t="s">
        <v>13077</v>
      </c>
      <c r="BM564" s="903" t="s">
        <v>9680</v>
      </c>
      <c r="BN564" s="905" t="s">
        <v>0</v>
      </c>
      <c r="BO564" s="903" t="s">
        <v>0</v>
      </c>
      <c r="BP564" s="905" t="s">
        <v>0</v>
      </c>
      <c r="BQ564" s="903" t="s">
        <v>0</v>
      </c>
      <c r="BR564" s="909">
        <v>26</v>
      </c>
      <c r="BS564" s="903" t="s">
        <v>4517</v>
      </c>
      <c r="BT564" s="909">
        <v>27</v>
      </c>
      <c r="BU564" s="903" t="s">
        <v>4490</v>
      </c>
      <c r="BV564" s="909">
        <v>73</v>
      </c>
      <c r="BW564" s="903" t="s">
        <v>4534</v>
      </c>
      <c r="BX564" s="909">
        <v>72</v>
      </c>
      <c r="BY564" s="903" t="s">
        <v>4551</v>
      </c>
      <c r="BZ564" s="909">
        <v>59</v>
      </c>
      <c r="CA564" s="903" t="s">
        <v>4510</v>
      </c>
      <c r="CB564" s="340">
        <v>50</v>
      </c>
      <c r="CC564" s="249">
        <f>IF(ISBLANK(AL564),0,1)</f>
        <v>0</v>
      </c>
      <c r="CD564" s="414">
        <f>IF(ISBLANK(AM564),0,1)</f>
        <v>1</v>
      </c>
      <c r="CE564" s="414">
        <f>IF(ISBLANK(AN564),0,1)</f>
        <v>0</v>
      </c>
      <c r="CF564" s="414">
        <f>IF(ISBLANK(AO564),0,1)</f>
        <v>0</v>
      </c>
      <c r="CG564" s="414">
        <f>IF(ISBLANK(AP564),0,1)</f>
        <v>0</v>
      </c>
      <c r="CH564" s="436">
        <f>IF(ISBLANK(AQ564),0,1)</f>
        <v>0</v>
      </c>
      <c r="CI564" s="435">
        <f>IF($W564="Dropped","-",DAYS360(X564,Y564,TRUE)/360)</f>
        <v>1.6666666666666667</v>
      </c>
      <c r="CJ564" s="416">
        <f>IF(OR($W564="Pipeline",$W564="Dropped"),"-",IF(OR($AA564="-",$AA564="n/a"),"-",DAYS360(Y564,AA564,TRUE)/360))</f>
        <v>0.9194444444444444</v>
      </c>
      <c r="CK564" s="416">
        <f>IF(OR($W564="Pipeline",$W564="Dropped"),"-",IF($AC564="-","-",IF(OR($AA564="-",$AA564="n/a"),DAYS360(Y564,AC564,TRUE)/360,DAYS360(AA564,AC564,TRUE)/360)))</f>
        <v>4.1138888888888889</v>
      </c>
      <c r="CL564" s="416">
        <f>IF(OR($W564="Pipeline",$W564="Dropped"),"-",IF($AC564="-","-",DAYS360(X564,AC564,TRUE)/360))</f>
        <v>6.7</v>
      </c>
      <c r="CM564" s="437">
        <f>IF(OR($W564="Pipeline",$W564="Dropped"),"-",IF($AC564="-","-",DAYS360(AB564,AC564,TRUE)/360))</f>
        <v>1</v>
      </c>
      <c r="CN564" s="344">
        <f>IF(W564="Closed",IF(AC564="-","-",YEAR(AC564)),"-")</f>
        <v>2012</v>
      </c>
      <c r="CO564" s="344" t="str">
        <f>IF(W564="Closed",IF(OR(BE564="S",BE564="MS",BE564="HS"),"S",IF(OR(BE564="U",BE564="MU",BE564="HU"),"U",IF(OR(BE564="NA",BE564="NR",BE564="NV",BE564="?",BE564="#"),"NR","-"))),"-")</f>
        <v>S</v>
      </c>
      <c r="CP564" s="249">
        <v>2</v>
      </c>
      <c r="CQ564" s="414">
        <v>13</v>
      </c>
      <c r="CR564" s="414">
        <v>5</v>
      </c>
      <c r="CS564" s="414">
        <v>3</v>
      </c>
      <c r="CT564" s="414">
        <v>0</v>
      </c>
      <c r="CU564" s="436">
        <v>0</v>
      </c>
      <c r="CV564" s="432" t="str">
        <f>IF(OR(DC564="-",DC564="",DC564="n/a"),"-",HYPERLINK(DC564,"PAD"))</f>
        <v>PAD</v>
      </c>
      <c r="CW564" s="417" t="str">
        <f>IF(OR(DD564="-",DD564="",DD564="n/a"),"-",HYPERLINK(DD564,"ICR"))</f>
        <v>ICR</v>
      </c>
      <c r="CX564" s="438" t="str">
        <f>IF(OR(DE564="-",DE564="",DE564="n/a"),"-",HYPERLINK(DE564,"IEG"))</f>
        <v>IEG</v>
      </c>
      <c r="CY564" s="687" t="str">
        <f>IF(OR(DF564="-",DF564="",DF564="n/a"),"-",HYPERLINK(DF564,"PPAR"))</f>
        <v>-</v>
      </c>
      <c r="CZ564" s="665" t="str">
        <f>IF(OR(DG564="-",DG564="",DG564="n/a"),"-",HYPERLINK(DG564,"PCR"))</f>
        <v>-</v>
      </c>
      <c r="DA564" s="665" t="str">
        <f>IF(OR(DH564="-",DH564="",DH564="n/a"),"-",HYPERLINK(DH564,"PP"))</f>
        <v>PP</v>
      </c>
      <c r="DB564" s="688" t="str">
        <f>IF(OR(DI564="-",DI564="",DI564="n/a"),"-",HYPERLINK(DI564,"TA"))</f>
        <v>-</v>
      </c>
      <c r="DC564" s="897" t="s">
        <v>12152</v>
      </c>
      <c r="DD564" s="897" t="s">
        <v>12153</v>
      </c>
      <c r="DE564" s="897" t="s">
        <v>12154</v>
      </c>
      <c r="DF564" s="897" t="s">
        <v>33</v>
      </c>
      <c r="DG564" s="897" t="s">
        <v>33</v>
      </c>
      <c r="DH564" s="897" t="s">
        <v>12155</v>
      </c>
      <c r="DI564" s="897" t="s">
        <v>33</v>
      </c>
      <c r="DJ564" s="806"/>
      <c r="DK564" s="358"/>
      <c r="DL564" s="358"/>
      <c r="DM564" s="440"/>
      <c r="DN564" s="440"/>
      <c r="DO564" s="440"/>
      <c r="DP564" s="440"/>
      <c r="DQ564" s="440"/>
      <c r="DR564" s="440"/>
      <c r="DS564" s="440"/>
      <c r="DT564" s="440"/>
      <c r="DU564" s="440"/>
      <c r="DV564" s="440"/>
      <c r="DW564" s="440"/>
      <c r="DX564" s="440"/>
      <c r="DY564" s="440"/>
      <c r="DZ564" s="440"/>
      <c r="EA564" s="440"/>
      <c r="EB564" s="440"/>
      <c r="EC564" s="440"/>
      <c r="ED564" s="440"/>
      <c r="EE564" s="440"/>
      <c r="EF564" s="440"/>
      <c r="EG564" s="440"/>
      <c r="EH564" s="440"/>
      <c r="EI564" s="440"/>
      <c r="EJ564" s="440"/>
      <c r="EK564" s="440"/>
      <c r="EL564" s="440"/>
      <c r="EM564" s="440"/>
    </row>
    <row r="565" spans="1:143" s="33" customFormat="1" ht="14.1" customHeight="1" x14ac:dyDescent="0.25">
      <c r="A565" s="702">
        <f>ROW()-1</f>
        <v>564</v>
      </c>
      <c r="B565" s="710" t="s">
        <v>981</v>
      </c>
      <c r="C565" s="711" t="str">
        <f>HYPERLINK(E565,"OP")</f>
        <v>OP</v>
      </c>
      <c r="D565" s="711" t="str">
        <f>HYPERLINK(F565,"Prj")</f>
        <v>Prj</v>
      </c>
      <c r="E565" s="704" t="s">
        <v>6533</v>
      </c>
      <c r="F565" s="415" t="s">
        <v>6534</v>
      </c>
      <c r="G565" s="414" t="s">
        <v>33</v>
      </c>
      <c r="H565" s="414" t="s">
        <v>33</v>
      </c>
      <c r="I565" s="694" t="s">
        <v>33</v>
      </c>
      <c r="J565" s="696" t="s">
        <v>1259</v>
      </c>
      <c r="K565" s="199" t="s">
        <v>33</v>
      </c>
      <c r="L565" s="693" t="s">
        <v>245</v>
      </c>
      <c r="M565" s="686" t="s">
        <v>298</v>
      </c>
      <c r="N565" s="732" t="s">
        <v>18</v>
      </c>
      <c r="O565" s="732" t="s">
        <v>30</v>
      </c>
      <c r="P565" s="1080" t="s">
        <v>1763</v>
      </c>
      <c r="Q565" s="1074" t="s">
        <v>33</v>
      </c>
      <c r="R565" s="698" t="s">
        <v>33</v>
      </c>
      <c r="S565" s="907" t="s">
        <v>10288</v>
      </c>
      <c r="T565" s="908" t="s">
        <v>3794</v>
      </c>
      <c r="U565" s="905" t="s">
        <v>1776</v>
      </c>
      <c r="V565" s="905" t="s">
        <v>10389</v>
      </c>
      <c r="W565" s="1068" t="s">
        <v>1773</v>
      </c>
      <c r="X565" s="1064">
        <v>38373</v>
      </c>
      <c r="Y565" s="1066">
        <v>39135</v>
      </c>
      <c r="Z565" s="1046">
        <v>2007</v>
      </c>
      <c r="AA565" s="1064">
        <v>39290</v>
      </c>
      <c r="AB565" s="1065">
        <v>41654</v>
      </c>
      <c r="AC565" s="1066">
        <v>41820</v>
      </c>
      <c r="AD565" s="638">
        <v>0</v>
      </c>
      <c r="AE565" s="639">
        <v>60</v>
      </c>
      <c r="AF565" s="744">
        <v>0</v>
      </c>
      <c r="AG565" s="690">
        <v>60</v>
      </c>
      <c r="AH565" s="747">
        <v>0.25</v>
      </c>
      <c r="AI565" s="744">
        <v>0</v>
      </c>
      <c r="AJ565" s="1099">
        <v>60</v>
      </c>
      <c r="AK565" s="1100">
        <v>58.138422120000001</v>
      </c>
      <c r="AL565" s="646"/>
      <c r="AM565" s="647"/>
      <c r="AN565" s="647">
        <v>2</v>
      </c>
      <c r="AO565" s="647"/>
      <c r="AP565" s="647">
        <v>1</v>
      </c>
      <c r="AQ565" s="648"/>
      <c r="AR565" s="779" t="s">
        <v>4047</v>
      </c>
      <c r="AS565" s="781">
        <f>AT565+AU565</f>
        <v>2.6</v>
      </c>
      <c r="AT565" s="649">
        <v>2.1</v>
      </c>
      <c r="AU565" s="650">
        <v>0.5</v>
      </c>
      <c r="AV565" s="686" t="s">
        <v>4048</v>
      </c>
      <c r="AW565" s="686" t="s">
        <v>298</v>
      </c>
      <c r="AX565" s="686" t="s">
        <v>2166</v>
      </c>
      <c r="AY565" s="819">
        <v>41814</v>
      </c>
      <c r="AZ565" s="721" t="s">
        <v>26</v>
      </c>
      <c r="BA565" s="721" t="s">
        <v>26</v>
      </c>
      <c r="BB565" s="834" t="s">
        <v>26</v>
      </c>
      <c r="BC565" s="835" t="s">
        <v>26</v>
      </c>
      <c r="BD565" s="836" t="s">
        <v>26</v>
      </c>
      <c r="BE565" s="834" t="s">
        <v>26</v>
      </c>
      <c r="BF565" s="835" t="s">
        <v>22</v>
      </c>
      <c r="BG565" s="836" t="s">
        <v>22</v>
      </c>
      <c r="BH565" s="905" t="s">
        <v>4493</v>
      </c>
      <c r="BI565" s="903" t="s">
        <v>4705</v>
      </c>
      <c r="BJ565" s="905" t="s">
        <v>4515</v>
      </c>
      <c r="BK565" s="903" t="s">
        <v>4704</v>
      </c>
      <c r="BL565" s="905" t="s">
        <v>4485</v>
      </c>
      <c r="BM565" s="903" t="s">
        <v>10472</v>
      </c>
      <c r="BN565" s="905" t="s">
        <v>13077</v>
      </c>
      <c r="BO565" s="903" t="s">
        <v>9680</v>
      </c>
      <c r="BP565" s="905" t="s">
        <v>0</v>
      </c>
      <c r="BQ565" s="903" t="s">
        <v>0</v>
      </c>
      <c r="BR565" s="909">
        <v>66</v>
      </c>
      <c r="BS565" s="903" t="s">
        <v>4532</v>
      </c>
      <c r="BT565" s="909">
        <v>54</v>
      </c>
      <c r="BU565" s="903" t="s">
        <v>4553</v>
      </c>
      <c r="BV565" s="909">
        <v>65</v>
      </c>
      <c r="BW565" s="903" t="s">
        <v>4509</v>
      </c>
      <c r="BX565" s="909">
        <v>78</v>
      </c>
      <c r="BY565" s="903" t="s">
        <v>4511</v>
      </c>
      <c r="BZ565" s="905" t="s">
        <v>0</v>
      </c>
      <c r="CA565" s="903" t="s">
        <v>4492</v>
      </c>
      <c r="CB565" s="340">
        <v>100</v>
      </c>
      <c r="CC565" s="249">
        <f>IF(ISBLANK(AL565),0,1)</f>
        <v>0</v>
      </c>
      <c r="CD565" s="414">
        <f>IF(ISBLANK(AM565),0,1)</f>
        <v>0</v>
      </c>
      <c r="CE565" s="414">
        <f>IF(ISBLANK(AN565),0,1)</f>
        <v>1</v>
      </c>
      <c r="CF565" s="414">
        <f>IF(ISBLANK(AO565),0,1)</f>
        <v>0</v>
      </c>
      <c r="CG565" s="414">
        <f>IF(ISBLANK(AP565),0,1)</f>
        <v>1</v>
      </c>
      <c r="CH565" s="436">
        <f>IF(ISBLANK(AQ565),0,1)</f>
        <v>0</v>
      </c>
      <c r="CI565" s="435">
        <f>IF($W565="Dropped","-",DAYS360(X565,Y565,TRUE)/360)</f>
        <v>2.0861111111111112</v>
      </c>
      <c r="CJ565" s="416">
        <f>IF(OR($W565="Pipeline",$W565="Dropped"),"-",IF(OR($AA565="-",$AA565="n/a"),"-",DAYS360(Y565,AA565,TRUE)/360))</f>
        <v>0.43055555555555558</v>
      </c>
      <c r="CK565" s="416">
        <f>IF(OR($W565="Pipeline",$W565="Dropped"),"-",IF($AC565="-","-",IF(OR($AA565="-",$AA565="n/a"),DAYS360(Y565,AC565,TRUE)/360,DAYS360(AA565,AC565,TRUE)/360)))</f>
        <v>6.9249999999999998</v>
      </c>
      <c r="CL565" s="416">
        <f>IF(OR($W565="Pipeline",$W565="Dropped"),"-",IF($AC565="-","-",DAYS360(X565,AC565,TRUE)/360))</f>
        <v>9.4416666666666664</v>
      </c>
      <c r="CM565" s="437">
        <f>IF(OR($W565="Pipeline",$W565="Dropped"),"-",IF($AC565="-","-",DAYS360(AB565,AC565,TRUE)/360))</f>
        <v>0.45833333333333331</v>
      </c>
      <c r="CN565" s="344">
        <f>IF(W565="Closed",IF(AC565="-","-",YEAR(AC565)),"-")</f>
        <v>2014</v>
      </c>
      <c r="CO565" s="344" t="str">
        <f>IF(W565="Closed",IF(OR(BE565="S",BE565="MS",BE565="HS"),"S",IF(OR(BE565="U",BE565="MU",BE565="HU"),"U",IF(OR(BE565="NA",BE565="NR",BE565="NV",BE565="?",BE565="#"),"NR","-"))),"-")</f>
        <v>S</v>
      </c>
      <c r="CP565" s="249">
        <v>2</v>
      </c>
      <c r="CQ565" s="414">
        <v>1</v>
      </c>
      <c r="CR565" s="414">
        <v>5</v>
      </c>
      <c r="CS565" s="414">
        <v>2</v>
      </c>
      <c r="CT565" s="414">
        <v>0</v>
      </c>
      <c r="CU565" s="436">
        <v>0</v>
      </c>
      <c r="CV565" s="432" t="str">
        <f>IF(OR(DC565="-",DC565="",DC565="n/a"),"-",HYPERLINK(DC565,"PAD"))</f>
        <v>PAD</v>
      </c>
      <c r="CW565" s="417" t="str">
        <f>IF(OR(DD565="-",DD565="",DD565="n/a"),"-",HYPERLINK(DD565,"ICR"))</f>
        <v>ICR</v>
      </c>
      <c r="CX565" s="438" t="str">
        <f>IF(OR(DE565="-",DE565="",DE565="n/a"),"-",HYPERLINK(DE565,"IEG"))</f>
        <v>IEG</v>
      </c>
      <c r="CY565" s="687" t="str">
        <f>IF(OR(DF565="-",DF565="",DF565="n/a"),"-",HYPERLINK(DF565,"PPAR"))</f>
        <v>-</v>
      </c>
      <c r="CZ565" s="665" t="str">
        <f>IF(OR(DG565="-",DG565="",DG565="n/a"),"-",HYPERLINK(DG565,"PCR"))</f>
        <v>-</v>
      </c>
      <c r="DA565" s="665" t="str">
        <f>IF(OR(DH565="-",DH565="",DH565="n/a"),"-",HYPERLINK(DH565,"PP"))</f>
        <v>PP</v>
      </c>
      <c r="DB565" s="688" t="str">
        <f>IF(OR(DI565="-",DI565="",DI565="n/a"),"-",HYPERLINK(DI565,"TA"))</f>
        <v>-</v>
      </c>
      <c r="DC565" s="897" t="s">
        <v>12156</v>
      </c>
      <c r="DD565" s="897" t="s">
        <v>12157</v>
      </c>
      <c r="DE565" s="897" t="s">
        <v>12158</v>
      </c>
      <c r="DF565" s="897" t="s">
        <v>33</v>
      </c>
      <c r="DG565" s="897" t="s">
        <v>33</v>
      </c>
      <c r="DH565" s="897" t="s">
        <v>13993</v>
      </c>
      <c r="DI565" s="897" t="s">
        <v>33</v>
      </c>
      <c r="DJ565" s="734"/>
      <c r="DK565" s="358"/>
      <c r="DL565" s="358"/>
      <c r="DM565" s="440"/>
      <c r="DN565" s="440"/>
      <c r="DO565" s="440"/>
      <c r="DP565" s="440"/>
      <c r="DQ565" s="440"/>
      <c r="DR565" s="440"/>
      <c r="DS565" s="440"/>
      <c r="DT565" s="440"/>
      <c r="DU565" s="440"/>
      <c r="DV565" s="440"/>
      <c r="DW565" s="440"/>
      <c r="DX565" s="440"/>
      <c r="DY565" s="440"/>
      <c r="DZ565" s="440"/>
      <c r="EA565" s="440"/>
      <c r="EB565" s="440"/>
      <c r="EC565" s="440"/>
      <c r="ED565" s="440"/>
      <c r="EE565" s="440"/>
      <c r="EF565" s="440"/>
      <c r="EG565" s="440"/>
      <c r="EH565" s="440"/>
      <c r="EI565" s="440"/>
      <c r="EJ565" s="440"/>
      <c r="EK565" s="440"/>
      <c r="EL565" s="440"/>
      <c r="EM565" s="440"/>
    </row>
    <row r="566" spans="1:143" s="33" customFormat="1" ht="14.1" customHeight="1" x14ac:dyDescent="0.25">
      <c r="A566" s="703">
        <f>ROW()-1</f>
        <v>565</v>
      </c>
      <c r="B566" s="720" t="s">
        <v>1135</v>
      </c>
      <c r="C566" s="711" t="str">
        <f>HYPERLINK(E566,"OP")</f>
        <v>OP</v>
      </c>
      <c r="D566" s="711" t="str">
        <f>HYPERLINK(F566,"Prj")</f>
        <v>Prj</v>
      </c>
      <c r="E566" s="704" t="s">
        <v>6535</v>
      </c>
      <c r="F566" s="415" t="s">
        <v>6536</v>
      </c>
      <c r="G566" s="414" t="s">
        <v>33</v>
      </c>
      <c r="H566" s="414" t="s">
        <v>33</v>
      </c>
      <c r="I566" s="694" t="s">
        <v>33</v>
      </c>
      <c r="J566" s="686" t="s">
        <v>1136</v>
      </c>
      <c r="K566" s="199" t="s">
        <v>33</v>
      </c>
      <c r="L566" s="693" t="s">
        <v>124</v>
      </c>
      <c r="M566" s="696" t="s">
        <v>140</v>
      </c>
      <c r="N566" s="693" t="s">
        <v>18</v>
      </c>
      <c r="O566" s="693" t="s">
        <v>30</v>
      </c>
      <c r="P566" s="1080" t="s">
        <v>1763</v>
      </c>
      <c r="Q566" s="1074" t="s">
        <v>33</v>
      </c>
      <c r="R566" s="698" t="s">
        <v>33</v>
      </c>
      <c r="S566" s="907" t="s">
        <v>3582</v>
      </c>
      <c r="T566" s="908" t="s">
        <v>3795</v>
      </c>
      <c r="U566" s="905" t="s">
        <v>613</v>
      </c>
      <c r="V566" s="905" t="s">
        <v>10385</v>
      </c>
      <c r="W566" s="1068" t="s">
        <v>1773</v>
      </c>
      <c r="X566" s="1064">
        <v>39111</v>
      </c>
      <c r="Y566" s="1066">
        <v>39987</v>
      </c>
      <c r="Z566" s="1046">
        <v>2009</v>
      </c>
      <c r="AA566" s="1064">
        <v>40219</v>
      </c>
      <c r="AB566" s="1065">
        <v>42369</v>
      </c>
      <c r="AC566" s="1066">
        <v>42735</v>
      </c>
      <c r="AD566" s="638">
        <v>0</v>
      </c>
      <c r="AE566" s="639">
        <v>127</v>
      </c>
      <c r="AF566" s="744">
        <v>0</v>
      </c>
      <c r="AG566" s="690">
        <v>127</v>
      </c>
      <c r="AH566" s="747">
        <v>26.9</v>
      </c>
      <c r="AI566" s="744">
        <v>0</v>
      </c>
      <c r="AJ566" s="1099">
        <v>123.30009844</v>
      </c>
      <c r="AK566" s="1100">
        <v>123.02568293</v>
      </c>
      <c r="AL566" s="646"/>
      <c r="AM566" s="647"/>
      <c r="AN566" s="647">
        <v>2</v>
      </c>
      <c r="AO566" s="647"/>
      <c r="AP566" s="647"/>
      <c r="AQ566" s="648"/>
      <c r="AR566" s="779" t="s">
        <v>3225</v>
      </c>
      <c r="AS566" s="649">
        <f>AT566+AU566</f>
        <v>4.9000000000000004</v>
      </c>
      <c r="AT566" s="649">
        <v>4.9000000000000004</v>
      </c>
      <c r="AU566" s="650">
        <v>0</v>
      </c>
      <c r="AV566" s="815" t="s">
        <v>9396</v>
      </c>
      <c r="AW566" s="686" t="s">
        <v>1921</v>
      </c>
      <c r="AX566" s="686" t="s">
        <v>2089</v>
      </c>
      <c r="AY566" s="819">
        <v>42734</v>
      </c>
      <c r="AZ566" s="721" t="s">
        <v>26</v>
      </c>
      <c r="BA566" s="721" t="s">
        <v>26</v>
      </c>
      <c r="BB566" s="834" t="s">
        <v>26</v>
      </c>
      <c r="BC566" s="835" t="s">
        <v>22</v>
      </c>
      <c r="BD566" s="836" t="s">
        <v>22</v>
      </c>
      <c r="BE566" s="834" t="s">
        <v>33</v>
      </c>
      <c r="BF566" s="835" t="s">
        <v>33</v>
      </c>
      <c r="BG566" s="836" t="s">
        <v>33</v>
      </c>
      <c r="BH566" s="905" t="s">
        <v>4503</v>
      </c>
      <c r="BI566" s="903" t="s">
        <v>4703</v>
      </c>
      <c r="BJ566" s="905" t="s">
        <v>13050</v>
      </c>
      <c r="BK566" s="903" t="s">
        <v>13876</v>
      </c>
      <c r="BL566" s="905" t="s">
        <v>4617</v>
      </c>
      <c r="BM566" s="903" t="s">
        <v>4618</v>
      </c>
      <c r="BN566" s="905" t="s">
        <v>0</v>
      </c>
      <c r="BO566" s="903" t="s">
        <v>0</v>
      </c>
      <c r="BP566" s="905" t="s">
        <v>0</v>
      </c>
      <c r="BQ566" s="903" t="s">
        <v>0</v>
      </c>
      <c r="BR566" s="909">
        <v>65</v>
      </c>
      <c r="BS566" s="903" t="s">
        <v>4509</v>
      </c>
      <c r="BT566" s="909">
        <v>60</v>
      </c>
      <c r="BU566" s="903" t="s">
        <v>4531</v>
      </c>
      <c r="BV566" s="905" t="s">
        <v>0</v>
      </c>
      <c r="BW566" s="903" t="s">
        <v>4492</v>
      </c>
      <c r="BX566" s="905" t="s">
        <v>0</v>
      </c>
      <c r="BY566" s="903" t="s">
        <v>4492</v>
      </c>
      <c r="BZ566" s="905" t="s">
        <v>0</v>
      </c>
      <c r="CA566" s="903" t="s">
        <v>4492</v>
      </c>
      <c r="CB566" s="340">
        <v>10</v>
      </c>
      <c r="CC566" s="249">
        <f>IF(ISBLANK(AL566),0,1)</f>
        <v>0</v>
      </c>
      <c r="CD566" s="414">
        <f>IF(ISBLANK(AM566),0,1)</f>
        <v>0</v>
      </c>
      <c r="CE566" s="414">
        <f>IF(ISBLANK(AN566),0,1)</f>
        <v>1</v>
      </c>
      <c r="CF566" s="414">
        <f>IF(ISBLANK(AO566),0,1)</f>
        <v>0</v>
      </c>
      <c r="CG566" s="414">
        <f>IF(ISBLANK(AP566),0,1)</f>
        <v>0</v>
      </c>
      <c r="CH566" s="436">
        <f>IF(ISBLANK(AQ566),0,1)</f>
        <v>0</v>
      </c>
      <c r="CI566" s="435">
        <f>IF($W566="Dropped","-",DAYS360(X566,Y566,TRUE)/360)</f>
        <v>2.4</v>
      </c>
      <c r="CJ566" s="416">
        <f>IF(OR($W566="Pipeline",$W566="Dropped"),"-",IF(OR($AA566="-",$AA566="n/a"),"-",DAYS360(Y566,AA566,TRUE)/360))</f>
        <v>0.63055555555555554</v>
      </c>
      <c r="CK566" s="416">
        <f>IF(OR($W566="Pipeline",$W566="Dropped"),"-",IF($AC566="-","-",IF(OR($AA566="-",$AA566="n/a"),DAYS360(Y566,AC566,TRUE)/360,DAYS360(AA566,AC566,TRUE)/360)))</f>
        <v>6.8888888888888893</v>
      </c>
      <c r="CL566" s="416">
        <f>IF(OR($W566="Pipeline",$W566="Dropped"),"-",IF($AC566="-","-",DAYS360(X566,AC566,TRUE)/360))</f>
        <v>9.9194444444444443</v>
      </c>
      <c r="CM566" s="437">
        <f>IF(OR($W566="Pipeline",$W566="Dropped"),"-",IF($AC566="-","-",DAYS360(AB566,AC566,TRUE)/360))</f>
        <v>1</v>
      </c>
      <c r="CN566" s="344">
        <f>IF(W566="Closed",IF(AC566="-","-",YEAR(AC566)),"-")</f>
        <v>2016</v>
      </c>
      <c r="CO566" s="344" t="str">
        <f>IF(W566="Closed",IF(OR(BE566="S",BE566="MS",BE566="HS"),"S",IF(OR(BE566="U",BE566="MU",BE566="HU"),"U",IF(OR(BE566="NA",BE566="NR",BE566="NV",BE566="?",BE566="#"),"NR","-"))),"-")</f>
        <v>-</v>
      </c>
      <c r="CP566" s="249">
        <v>2</v>
      </c>
      <c r="CQ566" s="414">
        <v>3</v>
      </c>
      <c r="CR566" s="414">
        <v>3</v>
      </c>
      <c r="CS566" s="414">
        <v>0</v>
      </c>
      <c r="CT566" s="414">
        <v>0</v>
      </c>
      <c r="CU566" s="436">
        <v>0</v>
      </c>
      <c r="CV566" s="432" t="str">
        <f>IF(OR(DC566="-",DC566="",DC566="n/a"),"-",HYPERLINK(DC566,"PAD"))</f>
        <v>PAD</v>
      </c>
      <c r="CW566" s="417" t="str">
        <f>IF(OR(DD566="-",DD566="",DD566="n/a"),"-",HYPERLINK(DD566,"ICR"))</f>
        <v>ICR</v>
      </c>
      <c r="CX566" s="438" t="str">
        <f>IF(OR(DE566="-",DE566="",DE566="n/a"),"-",HYPERLINK(DE566,"IEG"))</f>
        <v>-</v>
      </c>
      <c r="CY566" s="687" t="str">
        <f>IF(OR(DF566="-",DF566="",DF566="n/a"),"-",HYPERLINK(DF566,"PPAR"))</f>
        <v>-</v>
      </c>
      <c r="CZ566" s="665" t="str">
        <f>IF(OR(DG566="-",DG566="",DG566="n/a"),"-",HYPERLINK(DG566,"PCR"))</f>
        <v>-</v>
      </c>
      <c r="DA566" s="665" t="str">
        <f>IF(OR(DH566="-",DH566="",DH566="n/a"),"-",HYPERLINK(DH566,"PP"))</f>
        <v>PP</v>
      </c>
      <c r="DB566" s="688" t="str">
        <f>IF(OR(DI566="-",DI566="",DI566="n/a"),"-",HYPERLINK(DI566,"TA"))</f>
        <v>-</v>
      </c>
      <c r="DC566" s="897" t="s">
        <v>12159</v>
      </c>
      <c r="DD566" s="897" t="s">
        <v>13994</v>
      </c>
      <c r="DE566" s="897" t="s">
        <v>33</v>
      </c>
      <c r="DF566" s="897" t="s">
        <v>33</v>
      </c>
      <c r="DG566" s="897" t="s">
        <v>33</v>
      </c>
      <c r="DH566" s="897" t="s">
        <v>12160</v>
      </c>
      <c r="DI566" s="897" t="s">
        <v>33</v>
      </c>
      <c r="DJ566" s="806"/>
      <c r="DK566" s="358"/>
      <c r="DL566" s="358"/>
      <c r="DM566" s="440"/>
      <c r="DN566" s="440"/>
      <c r="DO566" s="440"/>
      <c r="DP566" s="440"/>
      <c r="DQ566" s="440"/>
      <c r="DR566" s="440"/>
      <c r="DS566" s="440"/>
      <c r="DT566" s="440"/>
      <c r="DU566" s="440"/>
      <c r="DV566" s="440"/>
      <c r="DW566" s="440"/>
      <c r="DX566" s="440"/>
      <c r="DY566" s="440"/>
      <c r="DZ566" s="440"/>
      <c r="EA566" s="440"/>
      <c r="EB566" s="440"/>
      <c r="EC566" s="440"/>
      <c r="ED566" s="440"/>
      <c r="EE566" s="440"/>
      <c r="EF566" s="440"/>
      <c r="EG566" s="440"/>
      <c r="EH566" s="440"/>
      <c r="EI566" s="440"/>
      <c r="EJ566" s="440"/>
      <c r="EK566" s="440"/>
      <c r="EL566" s="440"/>
      <c r="EM566" s="440"/>
    </row>
    <row r="567" spans="1:143" s="33" customFormat="1" ht="14.1" customHeight="1" x14ac:dyDescent="0.25">
      <c r="A567" s="702">
        <f>ROW()-1</f>
        <v>566</v>
      </c>
      <c r="B567" s="713" t="s">
        <v>9438</v>
      </c>
      <c r="C567" s="711" t="str">
        <f>HYPERLINK(E567,"OP")</f>
        <v>OP</v>
      </c>
      <c r="D567" s="711" t="str">
        <f>HYPERLINK(F567,"Prj")</f>
        <v>Prj</v>
      </c>
      <c r="E567" s="705" t="s">
        <v>9792</v>
      </c>
      <c r="F567" s="424" t="s">
        <v>9793</v>
      </c>
      <c r="G567" s="414" t="s">
        <v>33</v>
      </c>
      <c r="H567" s="414" t="s">
        <v>33</v>
      </c>
      <c r="I567" s="694" t="s">
        <v>33</v>
      </c>
      <c r="J567" s="695" t="s">
        <v>9637</v>
      </c>
      <c r="K567" s="727" t="s">
        <v>33</v>
      </c>
      <c r="L567" s="735" t="s">
        <v>153</v>
      </c>
      <c r="M567" s="695" t="s">
        <v>183</v>
      </c>
      <c r="N567" s="735" t="s">
        <v>18</v>
      </c>
      <c r="O567" s="735" t="s">
        <v>71</v>
      </c>
      <c r="P567" s="1080" t="s">
        <v>299</v>
      </c>
      <c r="Q567" s="1074" t="s">
        <v>33</v>
      </c>
      <c r="R567" s="698" t="s">
        <v>3888</v>
      </c>
      <c r="S567" s="907" t="s">
        <v>13833</v>
      </c>
      <c r="T567" s="908" t="s">
        <v>5286</v>
      </c>
      <c r="U567" s="905" t="s">
        <v>13825</v>
      </c>
      <c r="V567" s="905" t="s">
        <v>10417</v>
      </c>
      <c r="W567" s="1068" t="s">
        <v>20</v>
      </c>
      <c r="X567" s="1064">
        <v>38687</v>
      </c>
      <c r="Y567" s="1066">
        <v>39261</v>
      </c>
      <c r="Z567" s="1046">
        <v>2007</v>
      </c>
      <c r="AA567" s="1064">
        <v>39560</v>
      </c>
      <c r="AB567" s="1065">
        <v>41146</v>
      </c>
      <c r="AC567" s="1066">
        <v>43465</v>
      </c>
      <c r="AD567" s="1051">
        <v>10</v>
      </c>
      <c r="AE567" s="746">
        <v>0</v>
      </c>
      <c r="AF567" s="744">
        <v>0</v>
      </c>
      <c r="AG567" s="690">
        <v>10</v>
      </c>
      <c r="AH567" s="747">
        <v>40</v>
      </c>
      <c r="AI567" s="744">
        <v>0</v>
      </c>
      <c r="AJ567" s="1103">
        <v>10</v>
      </c>
      <c r="AK567" s="1104">
        <v>9.5910979899999997</v>
      </c>
      <c r="AL567" s="646">
        <v>33</v>
      </c>
      <c r="AM567" s="647"/>
      <c r="AN567" s="647"/>
      <c r="AO567" s="647"/>
      <c r="AP567" s="647"/>
      <c r="AQ567" s="648"/>
      <c r="AR567" s="778" t="s">
        <v>9876</v>
      </c>
      <c r="AS567" s="649">
        <v>34</v>
      </c>
      <c r="AT567" s="649">
        <v>34</v>
      </c>
      <c r="AU567" s="650">
        <v>0</v>
      </c>
      <c r="AV567" s="686" t="s">
        <v>9877</v>
      </c>
      <c r="AW567" s="695" t="s">
        <v>9638</v>
      </c>
      <c r="AX567" s="695" t="s">
        <v>9639</v>
      </c>
      <c r="AY567" s="822">
        <v>42481</v>
      </c>
      <c r="AZ567" s="735" t="s">
        <v>26</v>
      </c>
      <c r="BA567" s="735" t="s">
        <v>22</v>
      </c>
      <c r="BB567" s="834" t="s">
        <v>33</v>
      </c>
      <c r="BC567" s="835" t="s">
        <v>33</v>
      </c>
      <c r="BD567" s="836" t="s">
        <v>33</v>
      </c>
      <c r="BE567" s="834" t="s">
        <v>33</v>
      </c>
      <c r="BF567" s="835" t="s">
        <v>33</v>
      </c>
      <c r="BG567" s="836" t="s">
        <v>33</v>
      </c>
      <c r="BH567" s="905" t="s">
        <v>4485</v>
      </c>
      <c r="BI567" s="903" t="s">
        <v>10472</v>
      </c>
      <c r="BJ567" s="905" t="s">
        <v>0</v>
      </c>
      <c r="BK567" s="903" t="s">
        <v>0</v>
      </c>
      <c r="BL567" s="905" t="s">
        <v>0</v>
      </c>
      <c r="BM567" s="903" t="s">
        <v>0</v>
      </c>
      <c r="BN567" s="905" t="s">
        <v>0</v>
      </c>
      <c r="BO567" s="903" t="s">
        <v>0</v>
      </c>
      <c r="BP567" s="905" t="s">
        <v>0</v>
      </c>
      <c r="BQ567" s="903" t="s">
        <v>0</v>
      </c>
      <c r="BR567" s="909">
        <v>22</v>
      </c>
      <c r="BS567" s="903" t="s">
        <v>4502</v>
      </c>
      <c r="BT567" s="909">
        <v>90</v>
      </c>
      <c r="BU567" s="903" t="s">
        <v>4621</v>
      </c>
      <c r="BV567" s="909">
        <v>25</v>
      </c>
      <c r="BW567" s="903" t="s">
        <v>4489</v>
      </c>
      <c r="BX567" s="909">
        <v>24</v>
      </c>
      <c r="BY567" s="903" t="s">
        <v>4540</v>
      </c>
      <c r="BZ567" s="909">
        <v>23</v>
      </c>
      <c r="CA567" s="903" t="s">
        <v>4548</v>
      </c>
      <c r="CB567" s="340">
        <v>10</v>
      </c>
      <c r="CC567" s="249">
        <f>IF(ISBLANK(AL567),0,1)</f>
        <v>1</v>
      </c>
      <c r="CD567" s="414">
        <f>IF(ISBLANK(AM567),0,1)</f>
        <v>0</v>
      </c>
      <c r="CE567" s="414">
        <f>IF(ISBLANK(AN567),0,1)</f>
        <v>0</v>
      </c>
      <c r="CF567" s="414">
        <f>IF(ISBLANK(AO567),0,1)</f>
        <v>0</v>
      </c>
      <c r="CG567" s="414">
        <f>IF(ISBLANK(AP567),0,1)</f>
        <v>0</v>
      </c>
      <c r="CH567" s="436">
        <f>IF(ISBLANK(AQ567),0,1)</f>
        <v>0</v>
      </c>
      <c r="CI567" s="435">
        <f>IF($W567="Dropped","-",DAYS360(X567,Y567,TRUE)/360)</f>
        <v>1.575</v>
      </c>
      <c r="CJ567" s="416">
        <f>IF(OR($W567="Pipeline",$W567="Dropped"),"-",IF(OR($AA567="-",$AA567="n/a"),"-",DAYS360(Y567,AA567,TRUE)/360))</f>
        <v>0.81666666666666665</v>
      </c>
      <c r="CK567" s="416">
        <f>IF(OR($W567="Pipeline",$W567="Dropped"),"-",IF($AC567="-","-",IF(OR($AA567="-",$AA567="n/a"),DAYS360(Y567,AC567,TRUE)/360,DAYS360(AA567,AC567,TRUE)/360)))</f>
        <v>10.688888888888888</v>
      </c>
      <c r="CL567" s="416">
        <f>IF(OR($W567="Pipeline",$W567="Dropped"),"-",IF($AC567="-","-",DAYS360(X567,AC567,TRUE)/360))</f>
        <v>13.080555555555556</v>
      </c>
      <c r="CM567" s="437">
        <f>IF(OR($W567="Pipeline",$W567="Dropped"),"-",IF($AC567="-","-",DAYS360(AB567,AC567,TRUE)/360))</f>
        <v>6.3472222222222223</v>
      </c>
      <c r="CN567" s="344" t="str">
        <f>IF(W567="Closed",IF(AC567="-","-",YEAR(AC567)),"-")</f>
        <v>-</v>
      </c>
      <c r="CO567" s="344" t="str">
        <f>IF(W567="Closed",IF(OR(BE567="S",BE567="MS",BE567="HS"),"S",IF(OR(BE567="U",BE567="MU",BE567="HU"),"U",IF(OR(BE567="NA",BE567="NR",BE567="NV",BE567="?",BE567="#"),"NR","-"))),"-")</f>
        <v>-</v>
      </c>
      <c r="CP567" s="249">
        <v>5</v>
      </c>
      <c r="CQ567" s="414">
        <v>3</v>
      </c>
      <c r="CR567" s="414">
        <v>6</v>
      </c>
      <c r="CS567" s="414">
        <v>0</v>
      </c>
      <c r="CT567" s="414">
        <v>1</v>
      </c>
      <c r="CU567" s="436">
        <v>0</v>
      </c>
      <c r="CV567" s="432" t="str">
        <f>IF(OR(DC567="-",DC567="",DC567="n/a"),"-",HYPERLINK(DC567,"PAD"))</f>
        <v>PAD</v>
      </c>
      <c r="CW567" s="417" t="str">
        <f>IF(OR(DD567="-",DD567="",DD567="n/a"),"-",HYPERLINK(DD567,"ICR"))</f>
        <v>-</v>
      </c>
      <c r="CX567" s="438" t="str">
        <f>IF(OR(DE567="-",DE567="",DE567="n/a"),"-",HYPERLINK(DE567,"IEG"))</f>
        <v>-</v>
      </c>
      <c r="CY567" s="687" t="str">
        <f>IF(OR(DF567="-",DF567="",DF567="n/a"),"-",HYPERLINK(DF567,"PPAR"))</f>
        <v>-</v>
      </c>
      <c r="CZ567" s="665" t="str">
        <f>IF(OR(DG567="-",DG567="",DG567="n/a"),"-",HYPERLINK(DG567,"PCR"))</f>
        <v>-</v>
      </c>
      <c r="DA567" s="665" t="str">
        <f>IF(OR(DH567="-",DH567="",DH567="n/a"),"-",HYPERLINK(DH567,"PP"))</f>
        <v>PP</v>
      </c>
      <c r="DB567" s="688" t="str">
        <f>IF(OR(DI567="-",DI567="",DI567="n/a"),"-",HYPERLINK(DI567,"TA"))</f>
        <v>-</v>
      </c>
      <c r="DC567" s="897" t="s">
        <v>12161</v>
      </c>
      <c r="DD567" s="897" t="s">
        <v>33</v>
      </c>
      <c r="DE567" s="897" t="s">
        <v>33</v>
      </c>
      <c r="DF567" s="897" t="s">
        <v>33</v>
      </c>
      <c r="DG567" s="897" t="s">
        <v>33</v>
      </c>
      <c r="DH567" s="897" t="s">
        <v>13995</v>
      </c>
      <c r="DI567" s="897" t="s">
        <v>33</v>
      </c>
      <c r="DJ567" s="734"/>
      <c r="DK567" s="358"/>
      <c r="DL567" s="358"/>
      <c r="DM567" s="440"/>
      <c r="DN567" s="440"/>
      <c r="DO567" s="440"/>
      <c r="DP567" s="440"/>
      <c r="DQ567" s="440"/>
      <c r="DR567" s="440"/>
      <c r="DS567" s="440"/>
      <c r="DT567" s="440"/>
      <c r="DU567" s="440"/>
      <c r="DV567" s="440"/>
      <c r="DW567" s="440"/>
      <c r="DX567" s="440"/>
      <c r="DY567" s="440"/>
      <c r="DZ567" s="440"/>
      <c r="EA567" s="440"/>
      <c r="EB567" s="440"/>
      <c r="EC567" s="440"/>
      <c r="ED567" s="440"/>
      <c r="EE567" s="440"/>
      <c r="EF567" s="440"/>
      <c r="EG567" s="440"/>
      <c r="EH567" s="440"/>
      <c r="EI567" s="440"/>
      <c r="EJ567" s="440"/>
      <c r="EK567" s="440"/>
      <c r="EL567" s="440"/>
      <c r="EM567" s="440"/>
    </row>
    <row r="568" spans="1:143" s="33" customFormat="1" ht="14.1" customHeight="1" x14ac:dyDescent="0.25">
      <c r="A568" s="702">
        <f>ROW()-1</f>
        <v>567</v>
      </c>
      <c r="B568" s="710" t="s">
        <v>340</v>
      </c>
      <c r="C568" s="711" t="str">
        <f>HYPERLINK(E568,"OP")</f>
        <v>OP</v>
      </c>
      <c r="D568" s="711" t="str">
        <f>HYPERLINK(F568,"Prj")</f>
        <v>Prj</v>
      </c>
      <c r="E568" s="704" t="s">
        <v>6537</v>
      </c>
      <c r="F568" s="415" t="s">
        <v>6538</v>
      </c>
      <c r="G568" s="414" t="s">
        <v>33</v>
      </c>
      <c r="H568" s="414" t="s">
        <v>33</v>
      </c>
      <c r="I568" s="694" t="s">
        <v>33</v>
      </c>
      <c r="J568" s="686" t="s">
        <v>341</v>
      </c>
      <c r="K568" s="199" t="s">
        <v>33</v>
      </c>
      <c r="L568" s="693" t="s">
        <v>124</v>
      </c>
      <c r="M568" s="734" t="s">
        <v>342</v>
      </c>
      <c r="N568" s="693" t="s">
        <v>18</v>
      </c>
      <c r="O568" s="693" t="s">
        <v>54</v>
      </c>
      <c r="P568" s="1080" t="s">
        <v>1419</v>
      </c>
      <c r="Q568" s="1074" t="s">
        <v>33</v>
      </c>
      <c r="R568" s="698" t="s">
        <v>33</v>
      </c>
      <c r="S568" s="907" t="s">
        <v>3581</v>
      </c>
      <c r="T568" s="908" t="s">
        <v>3796</v>
      </c>
      <c r="U568" s="905" t="s">
        <v>1421</v>
      </c>
      <c r="V568" s="905" t="s">
        <v>612</v>
      </c>
      <c r="W568" s="1068" t="s">
        <v>1773</v>
      </c>
      <c r="X568" s="1064">
        <v>38383</v>
      </c>
      <c r="Y568" s="1066">
        <v>38797</v>
      </c>
      <c r="Z568" s="1046">
        <v>2006</v>
      </c>
      <c r="AA568" s="1064">
        <v>39036</v>
      </c>
      <c r="AB568" s="1065">
        <v>40734</v>
      </c>
      <c r="AC568" s="1066">
        <v>41670</v>
      </c>
      <c r="AD568" s="638">
        <v>0</v>
      </c>
      <c r="AE568" s="639">
        <v>7</v>
      </c>
      <c r="AF568" s="744">
        <v>0</v>
      </c>
      <c r="AG568" s="690">
        <v>7</v>
      </c>
      <c r="AH568" s="747">
        <v>0.5</v>
      </c>
      <c r="AI568" s="744">
        <v>9.5</v>
      </c>
      <c r="AJ568" s="1099">
        <v>6.9983993</v>
      </c>
      <c r="AK568" s="1100">
        <v>7.4297512299999999</v>
      </c>
      <c r="AL568" s="646"/>
      <c r="AM568" s="647" t="s">
        <v>2668</v>
      </c>
      <c r="AN568" s="647"/>
      <c r="AO568" s="647"/>
      <c r="AP568" s="647"/>
      <c r="AQ568" s="761" t="s">
        <v>425</v>
      </c>
      <c r="AR568" s="779" t="s">
        <v>2669</v>
      </c>
      <c r="AS568" s="781">
        <f>AT568+AU568</f>
        <v>24.68</v>
      </c>
      <c r="AT568" s="649">
        <v>0</v>
      </c>
      <c r="AU568" s="650">
        <v>24.68</v>
      </c>
      <c r="AV568" s="686" t="s">
        <v>2670</v>
      </c>
      <c r="AW568" s="686" t="s">
        <v>1937</v>
      </c>
      <c r="AX568" s="686" t="s">
        <v>2217</v>
      </c>
      <c r="AY568" s="819">
        <v>41803</v>
      </c>
      <c r="AZ568" s="721" t="s">
        <v>22</v>
      </c>
      <c r="BA568" s="721" t="s">
        <v>22</v>
      </c>
      <c r="BB568" s="834" t="s">
        <v>22</v>
      </c>
      <c r="BC568" s="835" t="s">
        <v>22</v>
      </c>
      <c r="BD568" s="836" t="s">
        <v>26</v>
      </c>
      <c r="BE568" s="834" t="s">
        <v>22</v>
      </c>
      <c r="BF568" s="835" t="s">
        <v>22</v>
      </c>
      <c r="BG568" s="836" t="s">
        <v>22</v>
      </c>
      <c r="BH568" s="905" t="s">
        <v>4485</v>
      </c>
      <c r="BI568" s="903" t="s">
        <v>10472</v>
      </c>
      <c r="BJ568" s="905" t="s">
        <v>4525</v>
      </c>
      <c r="BK568" s="903" t="s">
        <v>10476</v>
      </c>
      <c r="BL568" s="905" t="s">
        <v>0</v>
      </c>
      <c r="BM568" s="903" t="s">
        <v>0</v>
      </c>
      <c r="BN568" s="905" t="s">
        <v>0</v>
      </c>
      <c r="BO568" s="903" t="s">
        <v>0</v>
      </c>
      <c r="BP568" s="905" t="s">
        <v>0</v>
      </c>
      <c r="BQ568" s="903" t="s">
        <v>0</v>
      </c>
      <c r="BR568" s="909">
        <v>27</v>
      </c>
      <c r="BS568" s="903" t="s">
        <v>4490</v>
      </c>
      <c r="BT568" s="909">
        <v>25</v>
      </c>
      <c r="BU568" s="903" t="s">
        <v>4489</v>
      </c>
      <c r="BV568" s="909">
        <v>23</v>
      </c>
      <c r="BW568" s="903" t="s">
        <v>4548</v>
      </c>
      <c r="BX568" s="909">
        <v>29</v>
      </c>
      <c r="BY568" s="903" t="s">
        <v>4497</v>
      </c>
      <c r="BZ568" s="909">
        <v>28</v>
      </c>
      <c r="CA568" s="903" t="s">
        <v>4500</v>
      </c>
      <c r="CB568" s="340">
        <v>100</v>
      </c>
      <c r="CC568" s="249">
        <f>IF(ISBLANK(AL568),0,1)</f>
        <v>0</v>
      </c>
      <c r="CD568" s="414">
        <f>IF(ISBLANK(AM568),0,1)</f>
        <v>1</v>
      </c>
      <c r="CE568" s="414">
        <f>IF(ISBLANK(AN568),0,1)</f>
        <v>0</v>
      </c>
      <c r="CF568" s="414">
        <f>IF(ISBLANK(AO568),0,1)</f>
        <v>0</v>
      </c>
      <c r="CG568" s="414">
        <f>IF(ISBLANK(AP568),0,1)</f>
        <v>0</v>
      </c>
      <c r="CH568" s="436">
        <f>IF(ISBLANK(AQ568),0,1)</f>
        <v>1</v>
      </c>
      <c r="CI568" s="435">
        <f>IF($W568="Dropped","-",DAYS360(X568,Y568,TRUE)/360)</f>
        <v>1.1416666666666666</v>
      </c>
      <c r="CJ568" s="416">
        <f>IF(OR($W568="Pipeline",$W568="Dropped"),"-",IF(OR($AA568="-",$AA568="n/a"),"-",DAYS360(Y568,AA568,TRUE)/360))</f>
        <v>0.65</v>
      </c>
      <c r="CK568" s="416">
        <f>IF(OR($W568="Pipeline",$W568="Dropped"),"-",IF($AC568="-","-",IF(OR($AA568="-",$AA568="n/a"),DAYS360(Y568,AC568,TRUE)/360,DAYS360(AA568,AC568,TRUE)/360)))</f>
        <v>7.208333333333333</v>
      </c>
      <c r="CL568" s="416">
        <f>IF(OR($W568="Pipeline",$W568="Dropped"),"-",IF($AC568="-","-",DAYS360(X568,AC568,TRUE)/360))</f>
        <v>9</v>
      </c>
      <c r="CM568" s="437">
        <f>IF(OR($W568="Pipeline",$W568="Dropped"),"-",IF($AC568="-","-",DAYS360(AB568,AC568,TRUE)/360))</f>
        <v>2.5555555555555554</v>
      </c>
      <c r="CN568" s="344">
        <f>IF(W568="Closed",IF(AC568="-","-",YEAR(AC568)),"-")</f>
        <v>2014</v>
      </c>
      <c r="CO568" s="344" t="str">
        <f>IF(W568="Closed",IF(OR(BE568="S",BE568="MS",BE568="HS"),"S",IF(OR(BE568="U",BE568="MU",BE568="HU"),"U",IF(OR(BE568="NA",BE568="NR",BE568="NV",BE568="?",BE568="#"),"NR","-"))),"-")</f>
        <v>S</v>
      </c>
      <c r="CP568" s="249">
        <v>5</v>
      </c>
      <c r="CQ568" s="414">
        <v>16</v>
      </c>
      <c r="CR568" s="414">
        <v>5</v>
      </c>
      <c r="CS568" s="414">
        <v>5</v>
      </c>
      <c r="CT568" s="414">
        <v>1</v>
      </c>
      <c r="CU568" s="436">
        <v>1</v>
      </c>
      <c r="CV568" s="432" t="str">
        <f>IF(OR(DC568="-",DC568="",DC568="n/a"),"-",HYPERLINK(DC568,"PAD"))</f>
        <v>PAD</v>
      </c>
      <c r="CW568" s="417" t="str">
        <f>IF(OR(DD568="-",DD568="",DD568="n/a"),"-",HYPERLINK(DD568,"ICR"))</f>
        <v>ICR</v>
      </c>
      <c r="CX568" s="438" t="str">
        <f>IF(OR(DE568="-",DE568="",DE568="n/a"),"-",HYPERLINK(DE568,"IEG"))</f>
        <v>IEG</v>
      </c>
      <c r="CY568" s="687" t="str">
        <f>IF(OR(DF568="-",DF568="",DF568="n/a"),"-",HYPERLINK(DF568,"PPAR"))</f>
        <v>-</v>
      </c>
      <c r="CZ568" s="665" t="str">
        <f>IF(OR(DG568="-",DG568="",DG568="n/a"),"-",HYPERLINK(DG568,"PCR"))</f>
        <v>-</v>
      </c>
      <c r="DA568" s="665" t="str">
        <f>IF(OR(DH568="-",DH568="",DH568="n/a"),"-",HYPERLINK(DH568,"PP"))</f>
        <v>PP</v>
      </c>
      <c r="DB568" s="688" t="str">
        <f>IF(OR(DI568="-",DI568="",DI568="n/a"),"-",HYPERLINK(DI568,"TA"))</f>
        <v>-</v>
      </c>
      <c r="DC568" s="897" t="s">
        <v>12162</v>
      </c>
      <c r="DD568" s="897" t="s">
        <v>12163</v>
      </c>
      <c r="DE568" s="897" t="s">
        <v>12164</v>
      </c>
      <c r="DF568" s="897" t="s">
        <v>33</v>
      </c>
      <c r="DG568" s="897" t="s">
        <v>33</v>
      </c>
      <c r="DH568" s="897" t="s">
        <v>13996</v>
      </c>
      <c r="DI568" s="897" t="s">
        <v>33</v>
      </c>
      <c r="DJ568" s="734"/>
      <c r="DK568" s="358"/>
      <c r="DL568" s="358"/>
      <c r="DM568" s="440"/>
      <c r="DN568" s="440"/>
      <c r="DO568" s="440"/>
      <c r="DP568" s="440"/>
      <c r="DQ568" s="440"/>
      <c r="DR568" s="440"/>
      <c r="DS568" s="440"/>
      <c r="DT568" s="440"/>
      <c r="DU568" s="440"/>
      <c r="DV568" s="440"/>
      <c r="DW568" s="440"/>
      <c r="DX568" s="440"/>
      <c r="DY568" s="440"/>
      <c r="DZ568" s="440"/>
      <c r="EA568" s="440"/>
      <c r="EB568" s="440"/>
      <c r="EC568" s="440"/>
      <c r="ED568" s="440"/>
      <c r="EE568" s="440"/>
      <c r="EF568" s="440"/>
      <c r="EG568" s="440"/>
      <c r="EH568" s="440"/>
      <c r="EI568" s="440"/>
      <c r="EJ568" s="440"/>
      <c r="EK568" s="440"/>
      <c r="EL568" s="440"/>
      <c r="EM568" s="440"/>
    </row>
    <row r="569" spans="1:143" s="33" customFormat="1" ht="14.1" customHeight="1" x14ac:dyDescent="0.25">
      <c r="A569" s="703">
        <f>ROW()-1</f>
        <v>568</v>
      </c>
      <c r="B569" s="710" t="s">
        <v>5200</v>
      </c>
      <c r="C569" s="711" t="str">
        <f>HYPERLINK(E569,"OP")</f>
        <v>OP</v>
      </c>
      <c r="D569" s="711" t="str">
        <f>HYPERLINK(F569,"Prj")</f>
        <v>Prj</v>
      </c>
      <c r="E569" s="704" t="s">
        <v>7300</v>
      </c>
      <c r="F569" s="415" t="s">
        <v>5938</v>
      </c>
      <c r="G569" s="414" t="s">
        <v>33</v>
      </c>
      <c r="H569" s="414" t="s">
        <v>33</v>
      </c>
      <c r="I569" s="694" t="s">
        <v>33</v>
      </c>
      <c r="J569" s="697" t="s">
        <v>5201</v>
      </c>
      <c r="K569" s="727" t="s">
        <v>33</v>
      </c>
      <c r="L569" s="736" t="s">
        <v>193</v>
      </c>
      <c r="M569" s="697" t="s">
        <v>360</v>
      </c>
      <c r="N569" s="736" t="s">
        <v>18</v>
      </c>
      <c r="O569" s="736" t="s">
        <v>54</v>
      </c>
      <c r="P569" s="1080" t="s">
        <v>1419</v>
      </c>
      <c r="Q569" s="1074" t="s">
        <v>33</v>
      </c>
      <c r="R569" s="698" t="s">
        <v>33</v>
      </c>
      <c r="S569" s="1041" t="s">
        <v>33</v>
      </c>
      <c r="T569" s="908" t="s">
        <v>3523</v>
      </c>
      <c r="U569" s="905" t="s">
        <v>573</v>
      </c>
      <c r="V569" s="905" t="s">
        <v>612</v>
      </c>
      <c r="W569" s="1068" t="s">
        <v>1773</v>
      </c>
      <c r="X569" s="1064">
        <v>38407</v>
      </c>
      <c r="Y569" s="1066">
        <v>38538</v>
      </c>
      <c r="Z569" s="1046">
        <v>2006</v>
      </c>
      <c r="AA569" s="1064">
        <v>39037</v>
      </c>
      <c r="AB569" s="1065">
        <v>40633</v>
      </c>
      <c r="AC569" s="1066">
        <v>41182</v>
      </c>
      <c r="AD569" s="1049">
        <v>25</v>
      </c>
      <c r="AE569" s="746">
        <v>0</v>
      </c>
      <c r="AF569" s="744">
        <v>0</v>
      </c>
      <c r="AG569" s="690">
        <v>25</v>
      </c>
      <c r="AH569" s="747">
        <v>12.5</v>
      </c>
      <c r="AI569" s="744">
        <v>0</v>
      </c>
      <c r="AJ569" s="1101">
        <v>18.054929179999998</v>
      </c>
      <c r="AK569" s="1102">
        <v>18.054929179999998</v>
      </c>
      <c r="AL569" s="1085"/>
      <c r="AM569" s="632"/>
      <c r="AN569" s="632">
        <v>4</v>
      </c>
      <c r="AO569" s="632"/>
      <c r="AP569" s="632"/>
      <c r="AQ569" s="757"/>
      <c r="AR569" s="783" t="s">
        <v>5579</v>
      </c>
      <c r="AS569" s="649">
        <f>AT569+AU569</f>
        <v>23.1</v>
      </c>
      <c r="AT569" s="784">
        <v>18.100000000000001</v>
      </c>
      <c r="AU569" s="785">
        <v>5</v>
      </c>
      <c r="AV569" s="806" t="s">
        <v>5580</v>
      </c>
      <c r="AW569" s="697" t="s">
        <v>5202</v>
      </c>
      <c r="AX569" s="697" t="s">
        <v>5203</v>
      </c>
      <c r="AY569" s="823">
        <v>41085</v>
      </c>
      <c r="AZ569" s="736" t="s">
        <v>26</v>
      </c>
      <c r="BA569" s="736" t="s">
        <v>22</v>
      </c>
      <c r="BB569" s="837" t="s">
        <v>22</v>
      </c>
      <c r="BC569" s="838" t="s">
        <v>22</v>
      </c>
      <c r="BD569" s="839" t="s">
        <v>22</v>
      </c>
      <c r="BE569" s="837" t="s">
        <v>22</v>
      </c>
      <c r="BF569" s="838" t="s">
        <v>22</v>
      </c>
      <c r="BG569" s="839" t="s">
        <v>22</v>
      </c>
      <c r="BH569" s="905" t="s">
        <v>4485</v>
      </c>
      <c r="BI569" s="903" t="s">
        <v>10472</v>
      </c>
      <c r="BJ569" s="905" t="s">
        <v>0</v>
      </c>
      <c r="BK569" s="903" t="s">
        <v>0</v>
      </c>
      <c r="BL569" s="905" t="s">
        <v>0</v>
      </c>
      <c r="BM569" s="903" t="s">
        <v>0</v>
      </c>
      <c r="BN569" s="905" t="s">
        <v>0</v>
      </c>
      <c r="BO569" s="903" t="s">
        <v>0</v>
      </c>
      <c r="BP569" s="905" t="s">
        <v>0</v>
      </c>
      <c r="BQ569" s="903" t="s">
        <v>0</v>
      </c>
      <c r="BR569" s="909">
        <v>25</v>
      </c>
      <c r="BS569" s="903" t="s">
        <v>4489</v>
      </c>
      <c r="BT569" s="909">
        <v>30</v>
      </c>
      <c r="BU569" s="903" t="s">
        <v>4501</v>
      </c>
      <c r="BV569" s="909">
        <v>29</v>
      </c>
      <c r="BW569" s="903" t="s">
        <v>4497</v>
      </c>
      <c r="BX569" s="905" t="s">
        <v>0</v>
      </c>
      <c r="BY569" s="903" t="s">
        <v>4492</v>
      </c>
      <c r="BZ569" s="905" t="s">
        <v>0</v>
      </c>
      <c r="CA569" s="903" t="s">
        <v>4492</v>
      </c>
      <c r="CB569" s="340">
        <v>50</v>
      </c>
      <c r="CC569" s="249">
        <f>IF(ISBLANK(AL569),0,1)</f>
        <v>0</v>
      </c>
      <c r="CD569" s="414">
        <f>IF(ISBLANK(AM569),0,1)</f>
        <v>0</v>
      </c>
      <c r="CE569" s="414">
        <f>IF(ISBLANK(AN569),0,1)</f>
        <v>1</v>
      </c>
      <c r="CF569" s="414">
        <f>IF(ISBLANK(AO569),0,1)</f>
        <v>0</v>
      </c>
      <c r="CG569" s="414">
        <f>IF(ISBLANK(AP569),0,1)</f>
        <v>0</v>
      </c>
      <c r="CH569" s="436">
        <f>IF(ISBLANK(AQ569),0,1)</f>
        <v>0</v>
      </c>
      <c r="CI569" s="435">
        <f>IF($W569="Dropped","-",DAYS360(X569,Y569,TRUE)/360)</f>
        <v>0.36388888888888887</v>
      </c>
      <c r="CJ569" s="416">
        <f>IF(OR($W569="Pipeline",$W569="Dropped"),"-",IF(OR($AA569="-",$AA569="n/a"),"-",DAYS360(Y569,AA569,TRUE)/360))</f>
        <v>1.3638888888888889</v>
      </c>
      <c r="CK569" s="416">
        <f>IF(OR($W569="Pipeline",$W569="Dropped"),"-",IF($AC569="-","-",IF(OR($AA569="-",$AA569="n/a"),DAYS360(Y569,AC569,TRUE)/360,DAYS360(AA569,AC569,TRUE)/360)))</f>
        <v>5.8722222222222218</v>
      </c>
      <c r="CL569" s="416">
        <f>IF(OR($W569="Pipeline",$W569="Dropped"),"-",IF($AC569="-","-",DAYS360(X569,AC569,TRUE)/360))</f>
        <v>7.6</v>
      </c>
      <c r="CM569" s="437">
        <f>IF(OR($W569="Pipeline",$W569="Dropped"),"-",IF($AC569="-","-",DAYS360(AB569,AC569,TRUE)/360))</f>
        <v>1.5</v>
      </c>
      <c r="CN569" s="344">
        <f>IF(W569="Closed",IF(AC569="-","-",YEAR(AC569)),"-")</f>
        <v>2012</v>
      </c>
      <c r="CO569" s="344" t="str">
        <f>IF(W569="Closed",IF(OR(BE569="S",BE569="MS",BE569="HS"),"S",IF(OR(BE569="U",BE569="MU",BE569="HU"),"U",IF(OR(BE569="NA",BE569="NR",BE569="NV",BE569="?",BE569="#"),"NR","-"))),"-")</f>
        <v>S</v>
      </c>
      <c r="CP569" s="249">
        <v>10</v>
      </c>
      <c r="CQ569" s="414">
        <v>1</v>
      </c>
      <c r="CR569" s="414">
        <v>5</v>
      </c>
      <c r="CS569" s="414">
        <v>10</v>
      </c>
      <c r="CT569" s="414">
        <v>0</v>
      </c>
      <c r="CU569" s="436">
        <v>3</v>
      </c>
      <c r="CV569" s="432" t="str">
        <f>IF(OR(DC569="-",DC569="",DC569="n/a"),"-",HYPERLINK(DC569,"PAD"))</f>
        <v>PAD</v>
      </c>
      <c r="CW569" s="417" t="str">
        <f>IF(OR(DD569="-",DD569="",DD569="n/a"),"-",HYPERLINK(DD569,"ICR"))</f>
        <v>ICR</v>
      </c>
      <c r="CX569" s="438" t="str">
        <f>IF(OR(DE569="-",DE569="",DE569="n/a"),"-",HYPERLINK(DE569,"IEG"))</f>
        <v>IEG</v>
      </c>
      <c r="CY569" s="687" t="str">
        <f>IF(OR(DF569="-",DF569="",DF569="n/a"),"-",HYPERLINK(DF569,"PPAR"))</f>
        <v>-</v>
      </c>
      <c r="CZ569" s="665" t="str">
        <f>IF(OR(DG569="-",DG569="",DG569="n/a"),"-",HYPERLINK(DG569,"PCR"))</f>
        <v>-</v>
      </c>
      <c r="DA569" s="665" t="str">
        <f>IF(OR(DH569="-",DH569="",DH569="n/a"),"-",HYPERLINK(DH569,"PP"))</f>
        <v>PP</v>
      </c>
      <c r="DB569" s="688" t="str">
        <f>IF(OR(DI569="-",DI569="",DI569="n/a"),"-",HYPERLINK(DI569,"TA"))</f>
        <v>-</v>
      </c>
      <c r="DC569" s="897" t="s">
        <v>12165</v>
      </c>
      <c r="DD569" s="897" t="s">
        <v>12166</v>
      </c>
      <c r="DE569" s="897" t="s">
        <v>12167</v>
      </c>
      <c r="DF569" s="897" t="s">
        <v>33</v>
      </c>
      <c r="DG569" s="897" t="s">
        <v>33</v>
      </c>
      <c r="DH569" s="897" t="s">
        <v>12168</v>
      </c>
      <c r="DI569" s="897" t="s">
        <v>33</v>
      </c>
      <c r="DJ569" s="734"/>
      <c r="DK569" s="358"/>
      <c r="DL569" s="358"/>
      <c r="DM569" s="440"/>
      <c r="DN569" s="440"/>
      <c r="DO569" s="440"/>
      <c r="DP569" s="440"/>
      <c r="DQ569" s="440"/>
      <c r="DR569" s="440"/>
      <c r="DS569" s="440"/>
      <c r="DT569" s="440"/>
      <c r="DU569" s="440"/>
      <c r="DV569" s="440"/>
      <c r="DW569" s="440"/>
      <c r="DX569" s="440"/>
      <c r="DY569" s="440"/>
      <c r="DZ569" s="440"/>
      <c r="EA569" s="440"/>
      <c r="EB569" s="440"/>
      <c r="EC569" s="440"/>
      <c r="ED569" s="440"/>
      <c r="EE569" s="440"/>
      <c r="EF569" s="440"/>
      <c r="EG569" s="440"/>
      <c r="EH569" s="440"/>
      <c r="EI569" s="440"/>
      <c r="EJ569" s="440"/>
      <c r="EK569" s="440"/>
      <c r="EL569" s="440"/>
      <c r="EM569" s="440"/>
    </row>
    <row r="570" spans="1:143" s="33" customFormat="1" ht="14.1" customHeight="1" x14ac:dyDescent="0.25">
      <c r="A570" s="702">
        <f>ROW()-1</f>
        <v>569</v>
      </c>
      <c r="B570" s="710" t="s">
        <v>5204</v>
      </c>
      <c r="C570" s="711" t="str">
        <f>HYPERLINK(E570,"OP")</f>
        <v>OP</v>
      </c>
      <c r="D570" s="711" t="str">
        <f>HYPERLINK(F570,"Prj")</f>
        <v>Prj</v>
      </c>
      <c r="E570" s="704" t="s">
        <v>7301</v>
      </c>
      <c r="F570" s="415" t="s">
        <v>5939</v>
      </c>
      <c r="G570" s="414" t="s">
        <v>33</v>
      </c>
      <c r="H570" s="414" t="s">
        <v>33</v>
      </c>
      <c r="I570" s="694" t="s">
        <v>33</v>
      </c>
      <c r="J570" s="697" t="s">
        <v>5205</v>
      </c>
      <c r="K570" s="727" t="s">
        <v>33</v>
      </c>
      <c r="L570" s="736" t="s">
        <v>16</v>
      </c>
      <c r="M570" s="697" t="s">
        <v>115</v>
      </c>
      <c r="N570" s="736" t="s">
        <v>18</v>
      </c>
      <c r="O570" s="736" t="s">
        <v>71</v>
      </c>
      <c r="P570" s="1080" t="s">
        <v>1419</v>
      </c>
      <c r="Q570" s="1074" t="s">
        <v>33</v>
      </c>
      <c r="R570" s="698" t="s">
        <v>33</v>
      </c>
      <c r="S570" s="1041" t="s">
        <v>33</v>
      </c>
      <c r="T570" s="908" t="s">
        <v>5206</v>
      </c>
      <c r="U570" s="905" t="s">
        <v>579</v>
      </c>
      <c r="V570" s="905" t="s">
        <v>612</v>
      </c>
      <c r="W570" s="1068" t="s">
        <v>1773</v>
      </c>
      <c r="X570" s="1064">
        <v>39056</v>
      </c>
      <c r="Y570" s="1066">
        <v>39352</v>
      </c>
      <c r="Z570" s="1046">
        <v>2008</v>
      </c>
      <c r="AA570" s="1064">
        <v>39463</v>
      </c>
      <c r="AB570" s="1065">
        <v>41274</v>
      </c>
      <c r="AC570" s="1066">
        <v>41274</v>
      </c>
      <c r="AD570" s="1049">
        <v>0</v>
      </c>
      <c r="AE570" s="746">
        <v>40</v>
      </c>
      <c r="AF570" s="744">
        <v>0</v>
      </c>
      <c r="AG570" s="690">
        <v>40</v>
      </c>
      <c r="AH570" s="747">
        <v>2</v>
      </c>
      <c r="AI570" s="744">
        <v>0</v>
      </c>
      <c r="AJ570" s="1101">
        <v>29.952559999999998</v>
      </c>
      <c r="AK570" s="1102">
        <v>30.048488110000001</v>
      </c>
      <c r="AL570" s="1085">
        <v>33</v>
      </c>
      <c r="AM570" s="632"/>
      <c r="AN570" s="632"/>
      <c r="AO570" s="632">
        <v>1</v>
      </c>
      <c r="AP570" s="632"/>
      <c r="AQ570" s="757"/>
      <c r="AR570" s="783" t="s">
        <v>5581</v>
      </c>
      <c r="AS570" s="649">
        <f>AT570+AU570</f>
        <v>34</v>
      </c>
      <c r="AT570" s="784">
        <v>14.7</v>
      </c>
      <c r="AU570" s="785">
        <v>19.3</v>
      </c>
      <c r="AV570" s="806" t="s">
        <v>5582</v>
      </c>
      <c r="AW570" s="697" t="s">
        <v>5207</v>
      </c>
      <c r="AX570" s="697" t="s">
        <v>5208</v>
      </c>
      <c r="AY570" s="823">
        <v>41273</v>
      </c>
      <c r="AZ570" s="736" t="s">
        <v>26</v>
      </c>
      <c r="BA570" s="736" t="s">
        <v>26</v>
      </c>
      <c r="BB570" s="837" t="s">
        <v>22</v>
      </c>
      <c r="BC570" s="838" t="s">
        <v>45</v>
      </c>
      <c r="BD570" s="839" t="s">
        <v>45</v>
      </c>
      <c r="BE570" s="837" t="s">
        <v>45</v>
      </c>
      <c r="BF570" s="838" t="s">
        <v>45</v>
      </c>
      <c r="BG570" s="839" t="s">
        <v>22</v>
      </c>
      <c r="BH570" s="905" t="s">
        <v>4485</v>
      </c>
      <c r="BI570" s="903" t="s">
        <v>10472</v>
      </c>
      <c r="BJ570" s="905" t="s">
        <v>0</v>
      </c>
      <c r="BK570" s="903" t="s">
        <v>0</v>
      </c>
      <c r="BL570" s="905" t="s">
        <v>0</v>
      </c>
      <c r="BM570" s="903" t="s">
        <v>0</v>
      </c>
      <c r="BN570" s="905" t="s">
        <v>0</v>
      </c>
      <c r="BO570" s="903" t="s">
        <v>0</v>
      </c>
      <c r="BP570" s="905" t="s">
        <v>0</v>
      </c>
      <c r="BQ570" s="903" t="s">
        <v>0</v>
      </c>
      <c r="BR570" s="909">
        <v>25</v>
      </c>
      <c r="BS570" s="903" t="s">
        <v>4489</v>
      </c>
      <c r="BT570" s="909">
        <v>30</v>
      </c>
      <c r="BU570" s="903" t="s">
        <v>4501</v>
      </c>
      <c r="BV570" s="909">
        <v>29</v>
      </c>
      <c r="BW570" s="903" t="s">
        <v>4497</v>
      </c>
      <c r="BX570" s="905" t="s">
        <v>0</v>
      </c>
      <c r="BY570" s="903" t="s">
        <v>4492</v>
      </c>
      <c r="BZ570" s="905" t="s">
        <v>0</v>
      </c>
      <c r="CA570" s="903" t="s">
        <v>4492</v>
      </c>
      <c r="CB570" s="340">
        <v>50</v>
      </c>
      <c r="CC570" s="249">
        <f>IF(ISBLANK(AL570),0,1)</f>
        <v>1</v>
      </c>
      <c r="CD570" s="414">
        <f>IF(ISBLANK(AM570),0,1)</f>
        <v>0</v>
      </c>
      <c r="CE570" s="414">
        <f>IF(ISBLANK(AN570),0,1)</f>
        <v>0</v>
      </c>
      <c r="CF570" s="414">
        <f>IF(ISBLANK(AO570),0,1)</f>
        <v>1</v>
      </c>
      <c r="CG570" s="414">
        <f>IF(ISBLANK(AP570),0,1)</f>
        <v>0</v>
      </c>
      <c r="CH570" s="436">
        <f>IF(ISBLANK(AQ570),0,1)</f>
        <v>0</v>
      </c>
      <c r="CI570" s="435">
        <f>IF($W570="Dropped","-",DAYS360(X570,Y570,TRUE)/360)</f>
        <v>0.81111111111111112</v>
      </c>
      <c r="CJ570" s="416">
        <f>IF(OR($W570="Pipeline",$W570="Dropped"),"-",IF(OR($AA570="-",$AA570="n/a"),"-",DAYS360(Y570,AA570,TRUE)/360))</f>
        <v>0.30277777777777776</v>
      </c>
      <c r="CK570" s="416">
        <f>IF(OR($W570="Pipeline",$W570="Dropped"),"-",IF($AC570="-","-",IF(OR($AA570="-",$AA570="n/a"),DAYS360(Y570,AC570,TRUE)/360,DAYS360(AA570,AC570,TRUE)/360)))</f>
        <v>4.9555555555555557</v>
      </c>
      <c r="CL570" s="416">
        <f>IF(OR($W570="Pipeline",$W570="Dropped"),"-",IF($AC570="-","-",DAYS360(X570,AC570,TRUE)/360))</f>
        <v>6.0694444444444446</v>
      </c>
      <c r="CM570" s="437">
        <f>IF(OR($W570="Pipeline",$W570="Dropped"),"-",IF($AC570="-","-",DAYS360(AB570,AC570,TRUE)/360))</f>
        <v>0</v>
      </c>
      <c r="CN570" s="344">
        <f>IF(W570="Closed",IF(AC570="-","-",YEAR(AC570)),"-")</f>
        <v>2012</v>
      </c>
      <c r="CO570" s="344" t="str">
        <f>IF(W570="Closed",IF(OR(BE570="S",BE570="MS",BE570="HS"),"S",IF(OR(BE570="U",BE570="MU",BE570="HU"),"U",IF(OR(BE570="NA",BE570="NR",BE570="NV",BE570="?",BE570="#"),"NR","-"))),"-")</f>
        <v>U</v>
      </c>
      <c r="CP570" s="249">
        <v>13</v>
      </c>
      <c r="CQ570" s="414">
        <v>9</v>
      </c>
      <c r="CR570" s="414">
        <v>3</v>
      </c>
      <c r="CS570" s="414">
        <v>8</v>
      </c>
      <c r="CT570" s="414">
        <v>2</v>
      </c>
      <c r="CU570" s="436">
        <v>0</v>
      </c>
      <c r="CV570" s="432" t="str">
        <f>IF(OR(DC570="-",DC570="",DC570="n/a"),"-",HYPERLINK(DC570,"PAD"))</f>
        <v>PAD</v>
      </c>
      <c r="CW570" s="417" t="str">
        <f>IF(OR(DD570="-",DD570="",DD570="n/a"),"-",HYPERLINK(DD570,"ICR"))</f>
        <v>ICR</v>
      </c>
      <c r="CX570" s="438" t="str">
        <f>IF(OR(DE570="-",DE570="",DE570="n/a"),"-",HYPERLINK(DE570,"IEG"))</f>
        <v>IEG</v>
      </c>
      <c r="CY570" s="687" t="str">
        <f>IF(OR(DF570="-",DF570="",DF570="n/a"),"-",HYPERLINK(DF570,"PPAR"))</f>
        <v>-</v>
      </c>
      <c r="CZ570" s="665" t="str">
        <f>IF(OR(DG570="-",DG570="",DG570="n/a"),"-",HYPERLINK(DG570,"PCR"))</f>
        <v>-</v>
      </c>
      <c r="DA570" s="665" t="str">
        <f>IF(OR(DH570="-",DH570="",DH570="n/a"),"-",HYPERLINK(DH570,"PP"))</f>
        <v>PP</v>
      </c>
      <c r="DB570" s="688" t="str">
        <f>IF(OR(DI570="-",DI570="",DI570="n/a"),"-",HYPERLINK(DI570,"TA"))</f>
        <v>-</v>
      </c>
      <c r="DC570" s="897" t="s">
        <v>12169</v>
      </c>
      <c r="DD570" s="897" t="s">
        <v>12170</v>
      </c>
      <c r="DE570" s="897" t="s">
        <v>12171</v>
      </c>
      <c r="DF570" s="897" t="s">
        <v>33</v>
      </c>
      <c r="DG570" s="897" t="s">
        <v>33</v>
      </c>
      <c r="DH570" s="897" t="s">
        <v>12172</v>
      </c>
      <c r="DI570" s="897" t="s">
        <v>33</v>
      </c>
      <c r="DJ570" s="734"/>
      <c r="DK570" s="358"/>
      <c r="DL570" s="358"/>
      <c r="DM570" s="440"/>
      <c r="DN570" s="440"/>
      <c r="DO570" s="440"/>
      <c r="DP570" s="440"/>
      <c r="DQ570" s="440"/>
      <c r="DR570" s="440"/>
      <c r="DS570" s="440"/>
      <c r="DT570" s="440"/>
      <c r="DU570" s="440"/>
      <c r="DV570" s="440"/>
      <c r="DW570" s="440"/>
      <c r="DX570" s="440"/>
      <c r="DY570" s="440"/>
      <c r="DZ570" s="440"/>
      <c r="EA570" s="440"/>
      <c r="EB570" s="440"/>
      <c r="EC570" s="440"/>
      <c r="ED570" s="440"/>
      <c r="EE570" s="440"/>
      <c r="EF570" s="440"/>
      <c r="EG570" s="440"/>
      <c r="EH570" s="440"/>
      <c r="EI570" s="440"/>
      <c r="EJ570" s="440"/>
      <c r="EK570" s="440"/>
      <c r="EL570" s="440"/>
      <c r="EM570" s="440"/>
    </row>
    <row r="571" spans="1:143" s="33" customFormat="1" ht="14.1" customHeight="1" x14ac:dyDescent="0.25">
      <c r="A571" s="702">
        <f>ROW()-1</f>
        <v>570</v>
      </c>
      <c r="B571" s="710" t="s">
        <v>658</v>
      </c>
      <c r="C571" s="711" t="str">
        <f>HYPERLINK(E571,"OP")</f>
        <v>OP</v>
      </c>
      <c r="D571" s="711" t="str">
        <f>HYPERLINK(F571,"Prj")</f>
        <v>Prj</v>
      </c>
      <c r="E571" s="704" t="s">
        <v>6539</v>
      </c>
      <c r="F571" s="415" t="s">
        <v>6540</v>
      </c>
      <c r="G571" s="414" t="s">
        <v>33</v>
      </c>
      <c r="H571" s="414" t="s">
        <v>33</v>
      </c>
      <c r="I571" s="694" t="s">
        <v>33</v>
      </c>
      <c r="J571" s="696" t="s">
        <v>659</v>
      </c>
      <c r="K571" s="199" t="s">
        <v>33</v>
      </c>
      <c r="L571" s="693" t="s">
        <v>124</v>
      </c>
      <c r="M571" s="696" t="s">
        <v>335</v>
      </c>
      <c r="N571" s="732" t="s">
        <v>18</v>
      </c>
      <c r="O571" s="732" t="s">
        <v>30</v>
      </c>
      <c r="P571" s="1080" t="s">
        <v>1742</v>
      </c>
      <c r="Q571" s="1074" t="s">
        <v>33</v>
      </c>
      <c r="R571" s="698" t="s">
        <v>3565</v>
      </c>
      <c r="S571" s="1041" t="s">
        <v>33</v>
      </c>
      <c r="T571" s="908" t="s">
        <v>3797</v>
      </c>
      <c r="U571" s="905" t="s">
        <v>1789</v>
      </c>
      <c r="V571" s="905" t="s">
        <v>1417</v>
      </c>
      <c r="W571" s="1068" t="s">
        <v>1773</v>
      </c>
      <c r="X571" s="1064">
        <v>38370</v>
      </c>
      <c r="Y571" s="1066">
        <v>38876</v>
      </c>
      <c r="Z571" s="1046">
        <v>2006</v>
      </c>
      <c r="AA571" s="1064">
        <v>38924</v>
      </c>
      <c r="AB571" s="1065">
        <v>40999</v>
      </c>
      <c r="AC571" s="1066">
        <v>41364</v>
      </c>
      <c r="AD571" s="638">
        <v>0</v>
      </c>
      <c r="AE571" s="639">
        <v>8</v>
      </c>
      <c r="AF571" s="744">
        <v>0</v>
      </c>
      <c r="AG571" s="690">
        <v>8</v>
      </c>
      <c r="AH571" s="747">
        <v>1.8518749999999999</v>
      </c>
      <c r="AI571" s="744">
        <v>0</v>
      </c>
      <c r="AJ571" s="1099">
        <v>8</v>
      </c>
      <c r="AK571" s="1100">
        <v>7.2993989900000003</v>
      </c>
      <c r="AL571" s="646" t="s">
        <v>3338</v>
      </c>
      <c r="AM571" s="647"/>
      <c r="AN571" s="647"/>
      <c r="AO571" s="647"/>
      <c r="AP571" s="647"/>
      <c r="AQ571" s="648"/>
      <c r="AR571" s="779" t="s">
        <v>3097</v>
      </c>
      <c r="AS571" s="649">
        <f>AT571+AU571</f>
        <v>3.1</v>
      </c>
      <c r="AT571" s="649">
        <v>0.5</v>
      </c>
      <c r="AU571" s="650">
        <v>2.6</v>
      </c>
      <c r="AV571" s="686" t="s">
        <v>3352</v>
      </c>
      <c r="AW571" s="686" t="s">
        <v>1975</v>
      </c>
      <c r="AX571" s="686" t="s">
        <v>2250</v>
      </c>
      <c r="AY571" s="819">
        <v>41362</v>
      </c>
      <c r="AZ571" s="721" t="s">
        <v>26</v>
      </c>
      <c r="BA571" s="721" t="s">
        <v>26</v>
      </c>
      <c r="BB571" s="834" t="s">
        <v>26</v>
      </c>
      <c r="BC571" s="835" t="s">
        <v>26</v>
      </c>
      <c r="BD571" s="836" t="s">
        <v>26</v>
      </c>
      <c r="BE571" s="834" t="s">
        <v>26</v>
      </c>
      <c r="BF571" s="835" t="s">
        <v>26</v>
      </c>
      <c r="BG571" s="836" t="s">
        <v>22</v>
      </c>
      <c r="BH571" s="905" t="s">
        <v>10067</v>
      </c>
      <c r="BI571" s="903" t="s">
        <v>9474</v>
      </c>
      <c r="BJ571" s="905" t="s">
        <v>4485</v>
      </c>
      <c r="BK571" s="903" t="s">
        <v>10472</v>
      </c>
      <c r="BL571" s="905" t="s">
        <v>4561</v>
      </c>
      <c r="BM571" s="903" t="s">
        <v>10489</v>
      </c>
      <c r="BN571" s="905" t="s">
        <v>0</v>
      </c>
      <c r="BO571" s="903" t="s">
        <v>0</v>
      </c>
      <c r="BP571" s="905" t="s">
        <v>0</v>
      </c>
      <c r="BQ571" s="903" t="s">
        <v>0</v>
      </c>
      <c r="BR571" s="909">
        <v>40</v>
      </c>
      <c r="BS571" s="903" t="s">
        <v>4563</v>
      </c>
      <c r="BT571" s="909">
        <v>39</v>
      </c>
      <c r="BU571" s="903" t="s">
        <v>4545</v>
      </c>
      <c r="BV571" s="909">
        <v>78</v>
      </c>
      <c r="BW571" s="903" t="s">
        <v>4511</v>
      </c>
      <c r="BX571" s="909">
        <v>99</v>
      </c>
      <c r="BY571" s="903" t="s">
        <v>4570</v>
      </c>
      <c r="BZ571" s="905" t="s">
        <v>0</v>
      </c>
      <c r="CA571" s="903" t="s">
        <v>4492</v>
      </c>
      <c r="CB571" s="340">
        <v>50</v>
      </c>
      <c r="CC571" s="249">
        <f>IF(ISBLANK(AL571),0,1)</f>
        <v>1</v>
      </c>
      <c r="CD571" s="414">
        <f>IF(ISBLANK(AM571),0,1)</f>
        <v>0</v>
      </c>
      <c r="CE571" s="414">
        <f>IF(ISBLANK(AN571),0,1)</f>
        <v>0</v>
      </c>
      <c r="CF571" s="414">
        <f>IF(ISBLANK(AO571),0,1)</f>
        <v>0</v>
      </c>
      <c r="CG571" s="414">
        <f>IF(ISBLANK(AP571),0,1)</f>
        <v>0</v>
      </c>
      <c r="CH571" s="436">
        <f>IF(ISBLANK(AQ571),0,1)</f>
        <v>0</v>
      </c>
      <c r="CI571" s="435">
        <f>IF($W571="Dropped","-",DAYS360(X571,Y571,TRUE)/360)</f>
        <v>1.3888888888888888</v>
      </c>
      <c r="CJ571" s="416">
        <f>IF(OR($W571="Pipeline",$W571="Dropped"),"-",IF(OR($AA571="-",$AA571="n/a"),"-",DAYS360(Y571,AA571,TRUE)/360))</f>
        <v>0.13333333333333333</v>
      </c>
      <c r="CK571" s="416">
        <f>IF(OR($W571="Pipeline",$W571="Dropped"),"-",IF($AC571="-","-",IF(OR($AA571="-",$AA571="n/a"),DAYS360(Y571,AC571,TRUE)/360,DAYS360(AA571,AC571,TRUE)/360)))</f>
        <v>6.677777777777778</v>
      </c>
      <c r="CL571" s="416">
        <f>IF(OR($W571="Pipeline",$W571="Dropped"),"-",IF($AC571="-","-",DAYS360(X571,AC571,TRUE)/360))</f>
        <v>8.1999999999999993</v>
      </c>
      <c r="CM571" s="437">
        <f>IF(OR($W571="Pipeline",$W571="Dropped"),"-",IF($AC571="-","-",DAYS360(AB571,AC571,TRUE)/360))</f>
        <v>1</v>
      </c>
      <c r="CN571" s="344">
        <f>IF(W571="Closed",IF(AC571="-","-",YEAR(AC571)),"-")</f>
        <v>2013</v>
      </c>
      <c r="CO571" s="344" t="str">
        <f>IF(W571="Closed",IF(OR(BE571="S",BE571="MS",BE571="HS"),"S",IF(OR(BE571="U",BE571="MU",BE571="HU"),"U",IF(OR(BE571="NA",BE571="NR",BE571="NV",BE571="?",BE571="#"),"NR","-"))),"-")</f>
        <v>S</v>
      </c>
      <c r="CP571" s="249">
        <v>26</v>
      </c>
      <c r="CQ571" s="414">
        <v>2</v>
      </c>
      <c r="CR571" s="414">
        <v>1</v>
      </c>
      <c r="CS571" s="414">
        <v>8</v>
      </c>
      <c r="CT571" s="414">
        <v>0</v>
      </c>
      <c r="CU571" s="436">
        <v>1</v>
      </c>
      <c r="CV571" s="432" t="str">
        <f>IF(OR(DC571="-",DC571="",DC571="n/a"),"-",HYPERLINK(DC571,"PAD"))</f>
        <v>PAD</v>
      </c>
      <c r="CW571" s="417" t="str">
        <f>IF(OR(DD571="-",DD571="",DD571="n/a"),"-",HYPERLINK(DD571,"ICR"))</f>
        <v>ICR</v>
      </c>
      <c r="CX571" s="438" t="str">
        <f>IF(OR(DE571="-",DE571="",DE571="n/a"),"-",HYPERLINK(DE571,"IEG"))</f>
        <v>IEG</v>
      </c>
      <c r="CY571" s="687" t="str">
        <f>IF(OR(DF571="-",DF571="",DF571="n/a"),"-",HYPERLINK(DF571,"PPAR"))</f>
        <v>-</v>
      </c>
      <c r="CZ571" s="665" t="str">
        <f>IF(OR(DG571="-",DG571="",DG571="n/a"),"-",HYPERLINK(DG571,"PCR"))</f>
        <v>-</v>
      </c>
      <c r="DA571" s="665" t="str">
        <f>IF(OR(DH571="-",DH571="",DH571="n/a"),"-",HYPERLINK(DH571,"PP"))</f>
        <v>PP</v>
      </c>
      <c r="DB571" s="688" t="str">
        <f>IF(OR(DI571="-",DI571="",DI571="n/a"),"-",HYPERLINK(DI571,"TA"))</f>
        <v>-</v>
      </c>
      <c r="DC571" s="897" t="s">
        <v>12173</v>
      </c>
      <c r="DD571" s="897" t="s">
        <v>12174</v>
      </c>
      <c r="DE571" s="897" t="s">
        <v>12175</v>
      </c>
      <c r="DF571" s="897" t="s">
        <v>33</v>
      </c>
      <c r="DG571" s="897" t="s">
        <v>33</v>
      </c>
      <c r="DH571" s="897" t="s">
        <v>13997</v>
      </c>
      <c r="DI571" s="897" t="s">
        <v>33</v>
      </c>
      <c r="DJ571" s="734"/>
      <c r="DK571" s="358"/>
      <c r="DL571" s="358"/>
      <c r="DM571" s="440"/>
      <c r="DN571" s="440"/>
      <c r="DO571" s="440"/>
      <c r="DP571" s="440"/>
      <c r="DQ571" s="440"/>
      <c r="DR571" s="440"/>
      <c r="DS571" s="440"/>
      <c r="DT571" s="440"/>
      <c r="DU571" s="440"/>
      <c r="DV571" s="440"/>
      <c r="DW571" s="440"/>
      <c r="DX571" s="440"/>
      <c r="DY571" s="440"/>
      <c r="DZ571" s="440"/>
      <c r="EA571" s="440"/>
      <c r="EB571" s="440"/>
      <c r="EC571" s="440"/>
      <c r="ED571" s="440"/>
      <c r="EE571" s="440"/>
      <c r="EF571" s="440"/>
      <c r="EG571" s="440"/>
      <c r="EH571" s="440"/>
      <c r="EI571" s="440"/>
      <c r="EJ571" s="440"/>
      <c r="EK571" s="440"/>
      <c r="EL571" s="440"/>
      <c r="EM571" s="440"/>
    </row>
    <row r="572" spans="1:143" s="33" customFormat="1" ht="14.1" customHeight="1" x14ac:dyDescent="0.25">
      <c r="A572" s="703">
        <f>ROW()-1</f>
        <v>571</v>
      </c>
      <c r="B572" s="722" t="s">
        <v>5248</v>
      </c>
      <c r="C572" s="711" t="str">
        <f>HYPERLINK(E572,"OP")</f>
        <v>OP</v>
      </c>
      <c r="D572" s="711" t="str">
        <f>HYPERLINK(F572,"Prj")</f>
        <v>Prj</v>
      </c>
      <c r="E572" s="663" t="s">
        <v>7390</v>
      </c>
      <c r="F572" s="422" t="s">
        <v>7391</v>
      </c>
      <c r="G572" s="414" t="s">
        <v>5247</v>
      </c>
      <c r="H572" s="414" t="s">
        <v>33</v>
      </c>
      <c r="I572" s="694" t="s">
        <v>33</v>
      </c>
      <c r="J572" s="697" t="s">
        <v>7389</v>
      </c>
      <c r="K572" s="727" t="s">
        <v>33</v>
      </c>
      <c r="L572" s="736" t="s">
        <v>16</v>
      </c>
      <c r="M572" s="697" t="s">
        <v>58</v>
      </c>
      <c r="N572" s="736" t="s">
        <v>18</v>
      </c>
      <c r="O572" s="736" t="s">
        <v>30</v>
      </c>
      <c r="P572" s="1080" t="s">
        <v>1744</v>
      </c>
      <c r="Q572" s="1074" t="s">
        <v>33</v>
      </c>
      <c r="R572" s="698" t="s">
        <v>33</v>
      </c>
      <c r="S572" s="1041" t="s">
        <v>33</v>
      </c>
      <c r="T572" s="908" t="s">
        <v>5249</v>
      </c>
      <c r="U572" s="905" t="s">
        <v>586</v>
      </c>
      <c r="V572" s="905" t="s">
        <v>1425</v>
      </c>
      <c r="W572" s="1068" t="s">
        <v>1773</v>
      </c>
      <c r="X572" s="1064">
        <v>38371</v>
      </c>
      <c r="Y572" s="1066">
        <v>38671</v>
      </c>
      <c r="Z572" s="1046">
        <v>2006</v>
      </c>
      <c r="AA572" s="1064">
        <v>38803</v>
      </c>
      <c r="AB572" s="1065">
        <v>40724</v>
      </c>
      <c r="AC572" s="1066">
        <v>41425</v>
      </c>
      <c r="AD572" s="1049">
        <v>0</v>
      </c>
      <c r="AE572" s="746">
        <v>25</v>
      </c>
      <c r="AF572" s="744">
        <v>0</v>
      </c>
      <c r="AG572" s="690">
        <v>25</v>
      </c>
      <c r="AH572" s="747">
        <v>7.6</v>
      </c>
      <c r="AI572" s="744">
        <v>0</v>
      </c>
      <c r="AJ572" s="1101">
        <v>35</v>
      </c>
      <c r="AK572" s="1102">
        <v>35.859841549999999</v>
      </c>
      <c r="AL572" s="646" t="s">
        <v>4185</v>
      </c>
      <c r="AM572" s="647"/>
      <c r="AN572" s="647"/>
      <c r="AO572" s="647"/>
      <c r="AP572" s="647"/>
      <c r="AQ572" s="648"/>
      <c r="AR572" s="783" t="s">
        <v>9372</v>
      </c>
      <c r="AS572" s="781">
        <f>AT572+AU572</f>
        <v>5</v>
      </c>
      <c r="AT572" s="784">
        <v>3</v>
      </c>
      <c r="AU572" s="785">
        <v>2</v>
      </c>
      <c r="AV572" s="806" t="s">
        <v>9373</v>
      </c>
      <c r="AW572" s="697" t="s">
        <v>2721</v>
      </c>
      <c r="AX572" s="831" t="s">
        <v>9371</v>
      </c>
      <c r="AY572" s="823">
        <v>41423</v>
      </c>
      <c r="AZ572" s="736" t="s">
        <v>22</v>
      </c>
      <c r="BA572" s="736" t="s">
        <v>22</v>
      </c>
      <c r="BB572" s="837" t="s">
        <v>45</v>
      </c>
      <c r="BC572" s="838" t="s">
        <v>112</v>
      </c>
      <c r="BD572" s="839" t="s">
        <v>22</v>
      </c>
      <c r="BE572" s="837" t="s">
        <v>45</v>
      </c>
      <c r="BF572" s="838" t="s">
        <v>45</v>
      </c>
      <c r="BG572" s="839" t="s">
        <v>22</v>
      </c>
      <c r="BH572" s="905" t="s">
        <v>4659</v>
      </c>
      <c r="BI572" s="903" t="s">
        <v>10494</v>
      </c>
      <c r="BJ572" s="905" t="s">
        <v>4505</v>
      </c>
      <c r="BK572" s="903" t="s">
        <v>10474</v>
      </c>
      <c r="BL572" s="905" t="s">
        <v>0</v>
      </c>
      <c r="BM572" s="903" t="s">
        <v>0</v>
      </c>
      <c r="BN572" s="905" t="s">
        <v>0</v>
      </c>
      <c r="BO572" s="903" t="s">
        <v>0</v>
      </c>
      <c r="BP572" s="905" t="s">
        <v>0</v>
      </c>
      <c r="BQ572" s="903" t="s">
        <v>0</v>
      </c>
      <c r="BR572" s="909">
        <v>98</v>
      </c>
      <c r="BS572" s="903" t="s">
        <v>4648</v>
      </c>
      <c r="BT572" s="909">
        <v>25</v>
      </c>
      <c r="BU572" s="903" t="s">
        <v>4489</v>
      </c>
      <c r="BV572" s="905" t="s">
        <v>0</v>
      </c>
      <c r="BW572" s="903" t="s">
        <v>4492</v>
      </c>
      <c r="BX572" s="905" t="s">
        <v>0</v>
      </c>
      <c r="BY572" s="903" t="s">
        <v>4492</v>
      </c>
      <c r="BZ572" s="905" t="s">
        <v>0</v>
      </c>
      <c r="CA572" s="903" t="s">
        <v>4492</v>
      </c>
      <c r="CB572" s="340">
        <v>50</v>
      </c>
      <c r="CC572" s="249">
        <f>IF(ISBLANK(AL572),0,1)</f>
        <v>1</v>
      </c>
      <c r="CD572" s="414">
        <f>IF(ISBLANK(AM572),0,1)</f>
        <v>0</v>
      </c>
      <c r="CE572" s="414">
        <f>IF(ISBLANK(AN572),0,1)</f>
        <v>0</v>
      </c>
      <c r="CF572" s="414">
        <f>IF(ISBLANK(AO572),0,1)</f>
        <v>0</v>
      </c>
      <c r="CG572" s="414">
        <f>IF(ISBLANK(AP572),0,1)</f>
        <v>0</v>
      </c>
      <c r="CH572" s="436">
        <f>IF(ISBLANK(AQ572),0,1)</f>
        <v>0</v>
      </c>
      <c r="CI572" s="435">
        <f>IF($W572="Dropped","-",DAYS360(X572,Y572,TRUE)/360)</f>
        <v>0.82222222222222219</v>
      </c>
      <c r="CJ572" s="416">
        <f>IF(OR($W572="Pipeline",$W572="Dropped"),"-",IF(OR($AA572="-",$AA572="n/a"),"-",DAYS360(Y572,AA572,TRUE)/360))</f>
        <v>0.36666666666666664</v>
      </c>
      <c r="CK572" s="416">
        <f>IF(OR($W572="Pipeline",$W572="Dropped"),"-",IF($AC572="-","-",IF(OR($AA572="-",$AA572="n/a"),DAYS360(Y572,AC572,TRUE)/360,DAYS360(AA572,AC572,TRUE)/360)))</f>
        <v>7.1749999999999998</v>
      </c>
      <c r="CL572" s="416">
        <f>IF(OR($W572="Pipeline",$W572="Dropped"),"-",IF($AC572="-","-",DAYS360(X572,AC572,TRUE)/360))</f>
        <v>8.3638888888888889</v>
      </c>
      <c r="CM572" s="437">
        <f>IF(OR($W572="Pipeline",$W572="Dropped"),"-",IF($AC572="-","-",DAYS360(AB572,AC572,TRUE)/360))</f>
        <v>1.9166666666666667</v>
      </c>
      <c r="CN572" s="344">
        <f>IF(W572="Closed",IF(AC572="-","-",YEAR(AC572)),"-")</f>
        <v>2013</v>
      </c>
      <c r="CO572" s="344" t="str">
        <f>IF(W572="Closed",IF(OR(BE572="S",BE572="MS",BE572="HS"),"S",IF(OR(BE572="U",BE572="MU",BE572="HU"),"U",IF(OR(BE572="NA",BE572="NR",BE572="NV",BE572="?",BE572="#"),"NR","-"))),"-")</f>
        <v>U</v>
      </c>
      <c r="CP572" s="249">
        <v>11</v>
      </c>
      <c r="CQ572" s="414">
        <v>9</v>
      </c>
      <c r="CR572" s="414">
        <v>2</v>
      </c>
      <c r="CS572" s="414">
        <v>1</v>
      </c>
      <c r="CT572" s="414">
        <v>0</v>
      </c>
      <c r="CU572" s="436">
        <v>0</v>
      </c>
      <c r="CV572" s="432" t="str">
        <f>IF(OR(DC572="-",DC572="",DC572="n/a"),"-",HYPERLINK(DC572,"PAD"))</f>
        <v>PAD</v>
      </c>
      <c r="CW572" s="417" t="str">
        <f>IF(OR(DD572="-",DD572="",DD572="n/a"),"-",HYPERLINK(DD572,"ICR"))</f>
        <v>ICR</v>
      </c>
      <c r="CX572" s="438" t="str">
        <f>IF(OR(DE572="-",DE572="",DE572="n/a"),"-",HYPERLINK(DE572,"IEG"))</f>
        <v>IEG</v>
      </c>
      <c r="CY572" s="687" t="str">
        <f>IF(OR(DF572="-",DF572="",DF572="n/a"),"-",HYPERLINK(DF572,"PPAR"))</f>
        <v>-</v>
      </c>
      <c r="CZ572" s="665" t="str">
        <f>IF(OR(DG572="-",DG572="",DG572="n/a"),"-",HYPERLINK(DG572,"PCR"))</f>
        <v>-</v>
      </c>
      <c r="DA572" s="665" t="str">
        <f>IF(OR(DH572="-",DH572="",DH572="n/a"),"-",HYPERLINK(DH572,"PP"))</f>
        <v>PP</v>
      </c>
      <c r="DB572" s="688" t="str">
        <f>IF(OR(DI572="-",DI572="",DI572="n/a"),"-",HYPERLINK(DI572,"TA"))</f>
        <v>-</v>
      </c>
      <c r="DC572" s="897" t="s">
        <v>12176</v>
      </c>
      <c r="DD572" s="897" t="s">
        <v>12177</v>
      </c>
      <c r="DE572" s="897" t="s">
        <v>12178</v>
      </c>
      <c r="DF572" s="897" t="s">
        <v>33</v>
      </c>
      <c r="DG572" s="897" t="s">
        <v>33</v>
      </c>
      <c r="DH572" s="897" t="s">
        <v>13998</v>
      </c>
      <c r="DI572" s="897" t="s">
        <v>33</v>
      </c>
      <c r="DJ572" s="806"/>
      <c r="DK572" s="358"/>
      <c r="DL572" s="358"/>
      <c r="DM572" s="440"/>
      <c r="DN572" s="440"/>
      <c r="DO572" s="440"/>
      <c r="DP572" s="440"/>
      <c r="DQ572" s="440"/>
      <c r="DR572" s="440"/>
      <c r="DS572" s="440"/>
      <c r="DT572" s="440"/>
      <c r="DU572" s="440"/>
      <c r="DV572" s="440"/>
      <c r="DW572" s="440"/>
      <c r="DX572" s="440"/>
      <c r="DY572" s="440"/>
      <c r="DZ572" s="440"/>
      <c r="EA572" s="440"/>
      <c r="EB572" s="440"/>
      <c r="EC572" s="440"/>
      <c r="ED572" s="440"/>
      <c r="EE572" s="440"/>
      <c r="EF572" s="440"/>
      <c r="EG572" s="440"/>
      <c r="EH572" s="440"/>
      <c r="EI572" s="440"/>
      <c r="EJ572" s="440"/>
      <c r="EK572" s="440"/>
      <c r="EL572" s="440"/>
      <c r="EM572" s="440"/>
    </row>
    <row r="573" spans="1:143" s="33" customFormat="1" ht="14.1" customHeight="1" x14ac:dyDescent="0.25">
      <c r="A573" s="702">
        <f>ROW()-1</f>
        <v>572</v>
      </c>
      <c r="B573" s="710" t="s">
        <v>181</v>
      </c>
      <c r="C573" s="711" t="str">
        <f>HYPERLINK(E573,"OP")</f>
        <v>OP</v>
      </c>
      <c r="D573" s="711" t="str">
        <f>HYPERLINK(F573,"Prj")</f>
        <v>Prj</v>
      </c>
      <c r="E573" s="704" t="s">
        <v>6541</v>
      </c>
      <c r="F573" s="415" t="s">
        <v>6542</v>
      </c>
      <c r="G573" s="414" t="s">
        <v>33</v>
      </c>
      <c r="H573" s="414" t="s">
        <v>33</v>
      </c>
      <c r="I573" s="694" t="s">
        <v>33</v>
      </c>
      <c r="J573" s="686" t="s">
        <v>182</v>
      </c>
      <c r="K573" s="199" t="s">
        <v>33</v>
      </c>
      <c r="L573" s="693" t="s">
        <v>153</v>
      </c>
      <c r="M573" s="696" t="s">
        <v>183</v>
      </c>
      <c r="N573" s="693" t="s">
        <v>18</v>
      </c>
      <c r="O573" s="693" t="s">
        <v>30</v>
      </c>
      <c r="P573" s="1080" t="s">
        <v>1743</v>
      </c>
      <c r="Q573" s="1074" t="s">
        <v>33</v>
      </c>
      <c r="R573" s="698" t="s">
        <v>33</v>
      </c>
      <c r="S573" s="907" t="s">
        <v>3788</v>
      </c>
      <c r="T573" s="908" t="s">
        <v>3798</v>
      </c>
      <c r="U573" s="905" t="s">
        <v>13825</v>
      </c>
      <c r="V573" s="905" t="s">
        <v>10408</v>
      </c>
      <c r="W573" s="1068" t="s">
        <v>1773</v>
      </c>
      <c r="X573" s="1064">
        <v>37550</v>
      </c>
      <c r="Y573" s="1066">
        <v>38881</v>
      </c>
      <c r="Z573" s="1046">
        <v>2006</v>
      </c>
      <c r="AA573" s="1064">
        <v>39561</v>
      </c>
      <c r="AB573" s="1065">
        <v>41790</v>
      </c>
      <c r="AC573" s="1066">
        <v>42429</v>
      </c>
      <c r="AD573" s="1050">
        <v>50</v>
      </c>
      <c r="AE573" s="749">
        <v>0</v>
      </c>
      <c r="AF573" s="744">
        <v>0</v>
      </c>
      <c r="AG573" s="690">
        <v>50</v>
      </c>
      <c r="AH573" s="747">
        <v>51.5</v>
      </c>
      <c r="AI573" s="744">
        <v>0</v>
      </c>
      <c r="AJ573" s="1099">
        <v>32.185704000000001</v>
      </c>
      <c r="AK573" s="1100">
        <v>31.166016880000001</v>
      </c>
      <c r="AL573" s="1086"/>
      <c r="AM573" s="760"/>
      <c r="AN573" s="760"/>
      <c r="AO573" s="760"/>
      <c r="AP573" s="760"/>
      <c r="AQ573" s="761">
        <v>18</v>
      </c>
      <c r="AR573" s="779" t="s">
        <v>185</v>
      </c>
      <c r="AS573" s="781">
        <f>AT573+AU573</f>
        <v>115.5</v>
      </c>
      <c r="AT573" s="781">
        <v>45.2</v>
      </c>
      <c r="AU573" s="782">
        <v>70.3</v>
      </c>
      <c r="AV573" s="686" t="s">
        <v>186</v>
      </c>
      <c r="AW573" s="686" t="s">
        <v>1844</v>
      </c>
      <c r="AX573" s="686" t="s">
        <v>184</v>
      </c>
      <c r="AY573" s="819">
        <v>42348</v>
      </c>
      <c r="AZ573" s="721" t="s">
        <v>26</v>
      </c>
      <c r="BA573" s="721" t="s">
        <v>26</v>
      </c>
      <c r="BB573" s="834" t="s">
        <v>26</v>
      </c>
      <c r="BC573" s="835" t="s">
        <v>22</v>
      </c>
      <c r="BD573" s="836" t="s">
        <v>26</v>
      </c>
      <c r="BE573" s="834" t="s">
        <v>26</v>
      </c>
      <c r="BF573" s="835" t="s">
        <v>22</v>
      </c>
      <c r="BG573" s="836" t="s">
        <v>26</v>
      </c>
      <c r="BH573" s="905" t="s">
        <v>4525</v>
      </c>
      <c r="BI573" s="903" t="s">
        <v>10476</v>
      </c>
      <c r="BJ573" s="905" t="s">
        <v>4487</v>
      </c>
      <c r="BK573" s="903" t="s">
        <v>4683</v>
      </c>
      <c r="BL573" s="905" t="s">
        <v>4505</v>
      </c>
      <c r="BM573" s="903" t="s">
        <v>10474</v>
      </c>
      <c r="BN573" s="905" t="s">
        <v>0</v>
      </c>
      <c r="BO573" s="903" t="s">
        <v>0</v>
      </c>
      <c r="BP573" s="905" t="s">
        <v>0</v>
      </c>
      <c r="BQ573" s="903" t="s">
        <v>0</v>
      </c>
      <c r="BR573" s="909">
        <v>36</v>
      </c>
      <c r="BS573" s="903" t="s">
        <v>4565</v>
      </c>
      <c r="BT573" s="909">
        <v>83</v>
      </c>
      <c r="BU573" s="903" t="s">
        <v>4600</v>
      </c>
      <c r="BV573" s="909">
        <v>25</v>
      </c>
      <c r="BW573" s="903" t="s">
        <v>4489</v>
      </c>
      <c r="BX573" s="909">
        <v>34</v>
      </c>
      <c r="BY573" s="903" t="s">
        <v>4491</v>
      </c>
      <c r="BZ573" s="909">
        <v>73</v>
      </c>
      <c r="CA573" s="903" t="s">
        <v>4534</v>
      </c>
      <c r="CB573" s="340">
        <v>10</v>
      </c>
      <c r="CC573" s="249">
        <f>IF(ISBLANK(AL573),0,1)</f>
        <v>0</v>
      </c>
      <c r="CD573" s="414">
        <f>IF(ISBLANK(AM573),0,1)</f>
        <v>0</v>
      </c>
      <c r="CE573" s="414">
        <f>IF(ISBLANK(AN573),0,1)</f>
        <v>0</v>
      </c>
      <c r="CF573" s="414">
        <f>IF(ISBLANK(AO573),0,1)</f>
        <v>0</v>
      </c>
      <c r="CG573" s="414">
        <f>IF(ISBLANK(AP573),0,1)</f>
        <v>0</v>
      </c>
      <c r="CH573" s="436">
        <f>IF(ISBLANK(AQ573),0,1)</f>
        <v>1</v>
      </c>
      <c r="CI573" s="435">
        <f>IF($W573="Dropped","-",DAYS360(X573,Y573,TRUE)/360)</f>
        <v>3.6444444444444444</v>
      </c>
      <c r="CJ573" s="416">
        <f>IF(OR($W573="Pipeline",$W573="Dropped"),"-",IF(OR($AA573="-",$AA573="n/a"),"-",DAYS360(Y573,AA573,TRUE)/360))</f>
        <v>1.8611111111111112</v>
      </c>
      <c r="CK573" s="416">
        <f>IF(OR($W573="Pipeline",$W573="Dropped"),"-",IF($AC573="-","-",IF(OR($AA573="-",$AA573="n/a"),DAYS360(Y573,AC573,TRUE)/360,DAYS360(AA573,AC573,TRUE)/360)))</f>
        <v>7.85</v>
      </c>
      <c r="CL573" s="416">
        <f>IF(OR($W573="Pipeline",$W573="Dropped"),"-",IF($AC573="-","-",DAYS360(X573,AC573,TRUE)/360))</f>
        <v>13.355555555555556</v>
      </c>
      <c r="CM573" s="437">
        <f>IF(OR($W573="Pipeline",$W573="Dropped"),"-",IF($AC573="-","-",DAYS360(AB573,AC573,TRUE)/360))</f>
        <v>1.7472222222222222</v>
      </c>
      <c r="CN573" s="344">
        <f>IF(W573="Closed",IF(AC573="-","-",YEAR(AC573)),"-")</f>
        <v>2016</v>
      </c>
      <c r="CO573" s="344" t="str">
        <f>IF(W573="Closed",IF(OR(BE573="S",BE573="MS",BE573="HS"),"S",IF(OR(BE573="U",BE573="MU",BE573="HU"),"U",IF(OR(BE573="NA",BE573="NR",BE573="NV",BE573="?",BE573="#"),"NR","-"))),"-")</f>
        <v>S</v>
      </c>
      <c r="CP573" s="249">
        <v>9</v>
      </c>
      <c r="CQ573" s="414">
        <v>1</v>
      </c>
      <c r="CR573" s="414">
        <v>0</v>
      </c>
      <c r="CS573" s="414">
        <v>5</v>
      </c>
      <c r="CT573" s="414">
        <v>0</v>
      </c>
      <c r="CU573" s="436">
        <v>0</v>
      </c>
      <c r="CV573" s="432" t="str">
        <f>IF(OR(DC573="-",DC573="",DC573="n/a"),"-",HYPERLINK(DC573,"PAD"))</f>
        <v>PAD</v>
      </c>
      <c r="CW573" s="417" t="str">
        <f>IF(OR(DD573="-",DD573="",DD573="n/a"),"-",HYPERLINK(DD573,"ICR"))</f>
        <v>ICR</v>
      </c>
      <c r="CX573" s="438" t="str">
        <f>IF(OR(DE573="-",DE573="",DE573="n/a"),"-",HYPERLINK(DE573,"IEG"))</f>
        <v>IEG</v>
      </c>
      <c r="CY573" s="687" t="str">
        <f>IF(OR(DF573="-",DF573="",DF573="n/a"),"-",HYPERLINK(DF573,"PPAR"))</f>
        <v>-</v>
      </c>
      <c r="CZ573" s="665" t="str">
        <f>IF(OR(DG573="-",DG573="",DG573="n/a"),"-",HYPERLINK(DG573,"PCR"))</f>
        <v>-</v>
      </c>
      <c r="DA573" s="665" t="str">
        <f>IF(OR(DH573="-",DH573="",DH573="n/a"),"-",HYPERLINK(DH573,"PP"))</f>
        <v>PP</v>
      </c>
      <c r="DB573" s="688" t="str">
        <f>IF(OR(DI573="-",DI573="",DI573="n/a"),"-",HYPERLINK(DI573,"TA"))</f>
        <v>-</v>
      </c>
      <c r="DC573" s="897" t="s">
        <v>12179</v>
      </c>
      <c r="DD573" s="897" t="s">
        <v>12180</v>
      </c>
      <c r="DE573" s="897" t="s">
        <v>13999</v>
      </c>
      <c r="DF573" s="897" t="s">
        <v>33</v>
      </c>
      <c r="DG573" s="897" t="s">
        <v>33</v>
      </c>
      <c r="DH573" s="897" t="s">
        <v>12181</v>
      </c>
      <c r="DI573" s="897" t="s">
        <v>33</v>
      </c>
      <c r="DJ573" s="734"/>
      <c r="DK573" s="358"/>
      <c r="DL573" s="358"/>
      <c r="DM573" s="440"/>
      <c r="DN573" s="440"/>
      <c r="DO573" s="440"/>
      <c r="DP573" s="440"/>
      <c r="DQ573" s="440"/>
      <c r="DR573" s="440"/>
      <c r="DS573" s="440"/>
      <c r="DT573" s="440"/>
      <c r="DU573" s="440"/>
      <c r="DV573" s="440"/>
      <c r="DW573" s="440"/>
      <c r="DX573" s="440"/>
      <c r="DY573" s="440"/>
      <c r="DZ573" s="440"/>
      <c r="EA573" s="440"/>
      <c r="EB573" s="440"/>
      <c r="EC573" s="440"/>
      <c r="ED573" s="440"/>
      <c r="EE573" s="440"/>
      <c r="EF573" s="440"/>
      <c r="EG573" s="440"/>
      <c r="EH573" s="440"/>
      <c r="EI573" s="440"/>
      <c r="EJ573" s="440"/>
      <c r="EK573" s="440"/>
      <c r="EL573" s="440"/>
      <c r="EM573" s="440"/>
    </row>
    <row r="574" spans="1:143" s="33" customFormat="1" ht="14.1" customHeight="1" x14ac:dyDescent="0.25">
      <c r="A574" s="702">
        <f>ROW()-1</f>
        <v>573</v>
      </c>
      <c r="B574" s="712" t="s">
        <v>660</v>
      </c>
      <c r="C574" s="711" t="str">
        <f>HYPERLINK(E574,"OP")</f>
        <v>OP</v>
      </c>
      <c r="D574" s="711" t="str">
        <f>HYPERLINK(F574,"Prj")</f>
        <v>Prj</v>
      </c>
      <c r="E574" s="704" t="s">
        <v>6543</v>
      </c>
      <c r="F574" s="415" t="s">
        <v>6544</v>
      </c>
      <c r="G574" s="423" t="s">
        <v>458</v>
      </c>
      <c r="H574" s="414" t="s">
        <v>33</v>
      </c>
      <c r="I574" s="694" t="s">
        <v>33</v>
      </c>
      <c r="J574" s="696" t="s">
        <v>661</v>
      </c>
      <c r="K574" s="199" t="s">
        <v>33</v>
      </c>
      <c r="L574" s="693" t="s">
        <v>16</v>
      </c>
      <c r="M574" s="696" t="s">
        <v>58</v>
      </c>
      <c r="N574" s="732" t="s">
        <v>18</v>
      </c>
      <c r="O574" s="732" t="s">
        <v>30</v>
      </c>
      <c r="P574" s="1080" t="s">
        <v>1742</v>
      </c>
      <c r="Q574" s="1074" t="s">
        <v>33</v>
      </c>
      <c r="R574" s="698" t="s">
        <v>3888</v>
      </c>
      <c r="S574" s="907" t="s">
        <v>10303</v>
      </c>
      <c r="T574" s="908" t="s">
        <v>3799</v>
      </c>
      <c r="U574" s="905" t="s">
        <v>586</v>
      </c>
      <c r="V574" s="905" t="s">
        <v>1417</v>
      </c>
      <c r="W574" s="1068" t="s">
        <v>1773</v>
      </c>
      <c r="X574" s="1064">
        <v>38511</v>
      </c>
      <c r="Y574" s="1066">
        <v>38930</v>
      </c>
      <c r="Z574" s="1046">
        <v>2007</v>
      </c>
      <c r="AA574" s="1064">
        <v>39042</v>
      </c>
      <c r="AB574" s="1065">
        <v>40999</v>
      </c>
      <c r="AC574" s="1066">
        <v>42003</v>
      </c>
      <c r="AD574" s="638">
        <v>0</v>
      </c>
      <c r="AE574" s="639">
        <v>40</v>
      </c>
      <c r="AF574" s="744">
        <v>0</v>
      </c>
      <c r="AG574" s="690">
        <v>40</v>
      </c>
      <c r="AH574" s="747">
        <v>2</v>
      </c>
      <c r="AI574" s="744">
        <v>0</v>
      </c>
      <c r="AJ574" s="1099">
        <v>84.595876660000002</v>
      </c>
      <c r="AK574" s="1100">
        <v>85.724477219999997</v>
      </c>
      <c r="AL574" s="646" t="s">
        <v>7397</v>
      </c>
      <c r="AM574" s="647" t="s">
        <v>3339</v>
      </c>
      <c r="AN574" s="647">
        <v>1</v>
      </c>
      <c r="AO574" s="647" t="s">
        <v>3100</v>
      </c>
      <c r="AP574" s="647">
        <v>2</v>
      </c>
      <c r="AQ574" s="648"/>
      <c r="AR574" s="779" t="s">
        <v>3097</v>
      </c>
      <c r="AS574" s="781">
        <f>AT574+AU574</f>
        <v>112.32999999999998</v>
      </c>
      <c r="AT574" s="781">
        <f>40.47+44.54</f>
        <v>85.009999999999991</v>
      </c>
      <c r="AU574" s="782">
        <v>27.32</v>
      </c>
      <c r="AV574" s="686" t="s">
        <v>3353</v>
      </c>
      <c r="AW574" s="686" t="s">
        <v>1865</v>
      </c>
      <c r="AX574" s="686" t="s">
        <v>2139</v>
      </c>
      <c r="AY574" s="819">
        <v>42002</v>
      </c>
      <c r="AZ574" s="721" t="s">
        <v>26</v>
      </c>
      <c r="BA574" s="721" t="s">
        <v>26</v>
      </c>
      <c r="BB574" s="834" t="s">
        <v>26</v>
      </c>
      <c r="BC574" s="835" t="s">
        <v>26</v>
      </c>
      <c r="BD574" s="836" t="s">
        <v>26</v>
      </c>
      <c r="BE574" s="834" t="s">
        <v>26</v>
      </c>
      <c r="BF574" s="835" t="s">
        <v>26</v>
      </c>
      <c r="BG574" s="836" t="s">
        <v>26</v>
      </c>
      <c r="BH574" s="905" t="s">
        <v>4505</v>
      </c>
      <c r="BI574" s="903" t="s">
        <v>10474</v>
      </c>
      <c r="BJ574" s="905" t="s">
        <v>4485</v>
      </c>
      <c r="BK574" s="903" t="s">
        <v>10472</v>
      </c>
      <c r="BL574" s="905" t="s">
        <v>4561</v>
      </c>
      <c r="BM574" s="903" t="s">
        <v>10489</v>
      </c>
      <c r="BN574" s="905" t="s">
        <v>4549</v>
      </c>
      <c r="BO574" s="903" t="s">
        <v>10481</v>
      </c>
      <c r="BP574" s="905" t="s">
        <v>1371</v>
      </c>
      <c r="BQ574" s="903" t="s">
        <v>13870</v>
      </c>
      <c r="BR574" s="909">
        <v>29</v>
      </c>
      <c r="BS574" s="903" t="s">
        <v>4497</v>
      </c>
      <c r="BT574" s="909">
        <v>48</v>
      </c>
      <c r="BU574" s="903" t="s">
        <v>4533</v>
      </c>
      <c r="BV574" s="909">
        <v>99</v>
      </c>
      <c r="BW574" s="903" t="s">
        <v>4570</v>
      </c>
      <c r="BX574" s="909">
        <v>49</v>
      </c>
      <c r="BY574" s="903" t="s">
        <v>4607</v>
      </c>
      <c r="BZ574" s="909">
        <v>40</v>
      </c>
      <c r="CA574" s="903" t="s">
        <v>4563</v>
      </c>
      <c r="CB574" s="340">
        <v>100</v>
      </c>
      <c r="CC574" s="249">
        <f>IF(ISBLANK(AL574),0,1)</f>
        <v>1</v>
      </c>
      <c r="CD574" s="414">
        <f>IF(ISBLANK(AM574),0,1)</f>
        <v>1</v>
      </c>
      <c r="CE574" s="414">
        <f>IF(ISBLANK(AN574),0,1)</f>
        <v>1</v>
      </c>
      <c r="CF574" s="414">
        <f>IF(ISBLANK(AO574),0,1)</f>
        <v>1</v>
      </c>
      <c r="CG574" s="414">
        <f>IF(ISBLANK(AP574),0,1)</f>
        <v>1</v>
      </c>
      <c r="CH574" s="436">
        <f>IF(ISBLANK(AQ574),0,1)</f>
        <v>0</v>
      </c>
      <c r="CI574" s="435">
        <f>IF($W574="Dropped","-",DAYS360(X574,Y574,TRUE)/360)</f>
        <v>1.1472222222222221</v>
      </c>
      <c r="CJ574" s="416">
        <f>IF(OR($W574="Pipeline",$W574="Dropped"),"-",IF(OR($AA574="-",$AA574="n/a"),"-",DAYS360(Y574,AA574,TRUE)/360))</f>
        <v>0.30555555555555558</v>
      </c>
      <c r="CK574" s="416">
        <f>IF(OR($W574="Pipeline",$W574="Dropped"),"-",IF($AC574="-","-",IF(OR($AA574="-",$AA574="n/a"),DAYS360(Y574,AC574,TRUE)/360,DAYS360(AA574,AC574,TRUE)/360)))</f>
        <v>8.1083333333333325</v>
      </c>
      <c r="CL574" s="416">
        <f>IF(OR($W574="Pipeline",$W574="Dropped"),"-",IF($AC574="-","-",DAYS360(X574,AC574,TRUE)/360))</f>
        <v>9.5611111111111118</v>
      </c>
      <c r="CM574" s="437">
        <f>IF(OR($W574="Pipeline",$W574="Dropped"),"-",IF($AC574="-","-",DAYS360(AB574,AC574,TRUE)/360))</f>
        <v>2.75</v>
      </c>
      <c r="CN574" s="344">
        <f>IF(W574="Closed",IF(AC574="-","-",YEAR(AC574)),"-")</f>
        <v>2014</v>
      </c>
      <c r="CO574" s="344" t="str">
        <f>IF(W574="Closed",IF(OR(BE574="S",BE574="MS",BE574="HS"),"S",IF(OR(BE574="U",BE574="MU",BE574="HU"),"U",IF(OR(BE574="NA",BE574="NR",BE574="NV",BE574="?",BE574="#"),"NR","-"))),"-")</f>
        <v>S</v>
      </c>
      <c r="CP574" s="249">
        <v>8</v>
      </c>
      <c r="CQ574" s="414">
        <v>9</v>
      </c>
      <c r="CR574" s="414">
        <v>3</v>
      </c>
      <c r="CS574" s="414">
        <v>1</v>
      </c>
      <c r="CT574" s="414">
        <v>0</v>
      </c>
      <c r="CU574" s="436">
        <v>0</v>
      </c>
      <c r="CV574" s="432" t="str">
        <f>IF(OR(DC574="-",DC574="",DC574="n/a"),"-",HYPERLINK(DC574,"PAD"))</f>
        <v>PAD</v>
      </c>
      <c r="CW574" s="417" t="str">
        <f>IF(OR(DD574="-",DD574="",DD574="n/a"),"-",HYPERLINK(DD574,"ICR"))</f>
        <v>ICR</v>
      </c>
      <c r="CX574" s="438" t="str">
        <f>IF(OR(DE574="-",DE574="",DE574="n/a"),"-",HYPERLINK(DE574,"IEG"))</f>
        <v>IEG</v>
      </c>
      <c r="CY574" s="687" t="str">
        <f>IF(OR(DF574="-",DF574="",DF574="n/a"),"-",HYPERLINK(DF574,"PPAR"))</f>
        <v>-</v>
      </c>
      <c r="CZ574" s="665" t="str">
        <f>IF(OR(DG574="-",DG574="",DG574="n/a"),"-",HYPERLINK(DG574,"PCR"))</f>
        <v>-</v>
      </c>
      <c r="DA574" s="665" t="str">
        <f>IF(OR(DH574="-",DH574="",DH574="n/a"),"-",HYPERLINK(DH574,"PP"))</f>
        <v>PP</v>
      </c>
      <c r="DB574" s="688" t="str">
        <f>IF(OR(DI574="-",DI574="",DI574="n/a"),"-",HYPERLINK(DI574,"TA"))</f>
        <v>-</v>
      </c>
      <c r="DC574" s="897" t="s">
        <v>12182</v>
      </c>
      <c r="DD574" s="897" t="s">
        <v>12183</v>
      </c>
      <c r="DE574" s="897" t="s">
        <v>12184</v>
      </c>
      <c r="DF574" s="897" t="s">
        <v>33</v>
      </c>
      <c r="DG574" s="897" t="s">
        <v>33</v>
      </c>
      <c r="DH574" s="897" t="s">
        <v>14000</v>
      </c>
      <c r="DI574" s="897" t="s">
        <v>33</v>
      </c>
      <c r="DJ574" s="806"/>
      <c r="DK574" s="358"/>
      <c r="DL574" s="358"/>
      <c r="DM574" s="440"/>
      <c r="DN574" s="440"/>
      <c r="DO574" s="440"/>
      <c r="DP574" s="440"/>
      <c r="DQ574" s="440"/>
      <c r="DR574" s="440"/>
      <c r="DS574" s="440"/>
      <c r="DT574" s="440"/>
      <c r="DU574" s="440"/>
      <c r="DV574" s="440"/>
      <c r="DW574" s="440"/>
      <c r="DX574" s="440"/>
      <c r="DY574" s="440"/>
      <c r="DZ574" s="440"/>
      <c r="EA574" s="440"/>
      <c r="EB574" s="440"/>
      <c r="EC574" s="440"/>
      <c r="ED574" s="440"/>
      <c r="EE574" s="440"/>
      <c r="EF574" s="440"/>
      <c r="EG574" s="440"/>
      <c r="EH574" s="440"/>
      <c r="EI574" s="440"/>
      <c r="EJ574" s="440"/>
      <c r="EK574" s="440"/>
      <c r="EL574" s="440"/>
      <c r="EM574" s="440"/>
    </row>
    <row r="575" spans="1:143" s="33" customFormat="1" ht="14.1" customHeight="1" x14ac:dyDescent="0.25">
      <c r="A575" s="703">
        <f>ROW()-1</f>
        <v>574</v>
      </c>
      <c r="B575" s="712" t="s">
        <v>5433</v>
      </c>
      <c r="C575" s="711" t="str">
        <f>HYPERLINK(E575,"OP")</f>
        <v>OP</v>
      </c>
      <c r="D575" s="711" t="str">
        <f>HYPERLINK(F575,"Prj")</f>
        <v>Prj</v>
      </c>
      <c r="E575" s="704" t="s">
        <v>7302</v>
      </c>
      <c r="F575" s="415" t="s">
        <v>5940</v>
      </c>
      <c r="G575" s="414" t="s">
        <v>5462</v>
      </c>
      <c r="H575" s="414" t="s">
        <v>33</v>
      </c>
      <c r="I575" s="694" t="s">
        <v>33</v>
      </c>
      <c r="J575" s="697" t="s">
        <v>5434</v>
      </c>
      <c r="K575" s="727" t="s">
        <v>33</v>
      </c>
      <c r="L575" s="736" t="s">
        <v>153</v>
      </c>
      <c r="M575" s="697" t="s">
        <v>166</v>
      </c>
      <c r="N575" s="736" t="s">
        <v>18</v>
      </c>
      <c r="O575" s="736" t="s">
        <v>30</v>
      </c>
      <c r="P575" s="1080" t="s">
        <v>1742</v>
      </c>
      <c r="Q575" s="1074" t="s">
        <v>1741</v>
      </c>
      <c r="R575" s="698" t="s">
        <v>33</v>
      </c>
      <c r="S575" s="907" t="s">
        <v>3827</v>
      </c>
      <c r="T575" s="908" t="s">
        <v>10304</v>
      </c>
      <c r="U575" s="905" t="s">
        <v>13823</v>
      </c>
      <c r="V575" s="905" t="s">
        <v>10407</v>
      </c>
      <c r="W575" s="1068" t="s">
        <v>1773</v>
      </c>
      <c r="X575" s="1064">
        <v>38555</v>
      </c>
      <c r="Y575" s="1066">
        <v>39035</v>
      </c>
      <c r="Z575" s="1046">
        <v>2007</v>
      </c>
      <c r="AA575" s="1064">
        <v>39161</v>
      </c>
      <c r="AB575" s="1065">
        <v>40908</v>
      </c>
      <c r="AC575" s="1066">
        <v>42521</v>
      </c>
      <c r="AD575" s="1049">
        <v>75.3</v>
      </c>
      <c r="AE575" s="746">
        <v>0</v>
      </c>
      <c r="AF575" s="744">
        <v>0</v>
      </c>
      <c r="AG575" s="690">
        <v>75.3</v>
      </c>
      <c r="AH575" s="747">
        <v>26.94</v>
      </c>
      <c r="AI575" s="744">
        <v>0</v>
      </c>
      <c r="AJ575" s="1101">
        <v>142.22</v>
      </c>
      <c r="AK575" s="1102">
        <v>136.39866165999999</v>
      </c>
      <c r="AL575" s="646">
        <v>32</v>
      </c>
      <c r="AM575" s="647"/>
      <c r="AN575" s="647">
        <v>10</v>
      </c>
      <c r="AO575" s="647"/>
      <c r="AP575" s="647"/>
      <c r="AQ575" s="648"/>
      <c r="AR575" s="779" t="s">
        <v>5785</v>
      </c>
      <c r="AS575" s="649">
        <f>AT575+AU575</f>
        <v>2.56</v>
      </c>
      <c r="AT575" s="649">
        <v>2.56</v>
      </c>
      <c r="AU575" s="650">
        <v>0</v>
      </c>
      <c r="AV575" s="686" t="s">
        <v>5786</v>
      </c>
      <c r="AW575" s="697" t="s">
        <v>5435</v>
      </c>
      <c r="AX575" s="697" t="s">
        <v>2721</v>
      </c>
      <c r="AY575" s="823">
        <v>42521</v>
      </c>
      <c r="AZ575" s="736" t="s">
        <v>22</v>
      </c>
      <c r="BA575" s="736" t="s">
        <v>22</v>
      </c>
      <c r="BB575" s="837" t="s">
        <v>22</v>
      </c>
      <c r="BC575" s="838" t="s">
        <v>22</v>
      </c>
      <c r="BD575" s="839" t="s">
        <v>22</v>
      </c>
      <c r="BE575" s="837" t="s">
        <v>112</v>
      </c>
      <c r="BF575" s="838" t="s">
        <v>45</v>
      </c>
      <c r="BG575" s="839" t="s">
        <v>45</v>
      </c>
      <c r="BH575" s="905" t="s">
        <v>4737</v>
      </c>
      <c r="BI575" s="903" t="s">
        <v>10482</v>
      </c>
      <c r="BJ575" s="905" t="s">
        <v>4739</v>
      </c>
      <c r="BK575" s="903" t="s">
        <v>4740</v>
      </c>
      <c r="BL575" s="905" t="s">
        <v>0</v>
      </c>
      <c r="BM575" s="903" t="s">
        <v>0</v>
      </c>
      <c r="BN575" s="905" t="s">
        <v>0</v>
      </c>
      <c r="BO575" s="903" t="s">
        <v>0</v>
      </c>
      <c r="BP575" s="905" t="s">
        <v>0</v>
      </c>
      <c r="BQ575" s="903" t="s">
        <v>0</v>
      </c>
      <c r="BR575" s="909">
        <v>39</v>
      </c>
      <c r="BS575" s="903" t="s">
        <v>4545</v>
      </c>
      <c r="BT575" s="909">
        <v>49</v>
      </c>
      <c r="BU575" s="903" t="s">
        <v>4607</v>
      </c>
      <c r="BV575" s="909">
        <v>47</v>
      </c>
      <c r="BW575" s="903" t="s">
        <v>4539</v>
      </c>
      <c r="BX575" s="905" t="s">
        <v>0</v>
      </c>
      <c r="BY575" s="903" t="s">
        <v>4492</v>
      </c>
      <c r="BZ575" s="905" t="s">
        <v>0</v>
      </c>
      <c r="CA575" s="903" t="s">
        <v>4492</v>
      </c>
      <c r="CB575" s="340">
        <v>100</v>
      </c>
      <c r="CC575" s="249">
        <f>IF(ISBLANK(AL575),0,1)</f>
        <v>1</v>
      </c>
      <c r="CD575" s="414">
        <f>IF(ISBLANK(AM575),0,1)</f>
        <v>0</v>
      </c>
      <c r="CE575" s="414">
        <f>IF(ISBLANK(AN575),0,1)</f>
        <v>1</v>
      </c>
      <c r="CF575" s="414">
        <f>IF(ISBLANK(AO575),0,1)</f>
        <v>0</v>
      </c>
      <c r="CG575" s="414">
        <f>IF(ISBLANK(AP575),0,1)</f>
        <v>0</v>
      </c>
      <c r="CH575" s="436">
        <f>IF(ISBLANK(AQ575),0,1)</f>
        <v>0</v>
      </c>
      <c r="CI575" s="435">
        <f>IF($W575="Dropped","-",DAYS360(X575,Y575,TRUE)/360)</f>
        <v>1.3111111111111111</v>
      </c>
      <c r="CJ575" s="416">
        <f>IF(OR($W575="Pipeline",$W575="Dropped"),"-",IF(OR($AA575="-",$AA575="n/a"),"-",DAYS360(Y575,AA575,TRUE)/360))</f>
        <v>0.35</v>
      </c>
      <c r="CK575" s="416">
        <f>IF(OR($W575="Pipeline",$W575="Dropped"),"-",IF($AC575="-","-",IF(OR($AA575="-",$AA575="n/a"),DAYS360(Y575,AC575,TRUE)/360,DAYS360(AA575,AC575,TRUE)/360)))</f>
        <v>9.1944444444444446</v>
      </c>
      <c r="CL575" s="416">
        <f>IF(OR($W575="Pipeline",$W575="Dropped"),"-",IF($AC575="-","-",DAYS360(X575,AC575,TRUE)/360))</f>
        <v>10.855555555555556</v>
      </c>
      <c r="CM575" s="437">
        <f>IF(OR($W575="Pipeline",$W575="Dropped"),"-",IF($AC575="-","-",DAYS360(AB575,AC575,TRUE)/360))</f>
        <v>4.416666666666667</v>
      </c>
      <c r="CN575" s="344">
        <f>IF(W575="Closed",IF(AC575="-","-",YEAR(AC575)),"-")</f>
        <v>2016</v>
      </c>
      <c r="CO575" s="344" t="str">
        <f>IF(W575="Closed",IF(OR(BE575="S",BE575="MS",BE575="HS"),"S",IF(OR(BE575="U",BE575="MU",BE575="HU"),"U",IF(OR(BE575="NA",BE575="NR",BE575="NV",BE575="?",BE575="#"),"NR","-"))),"-")</f>
        <v>U</v>
      </c>
      <c r="CP575" s="249">
        <v>1</v>
      </c>
      <c r="CQ575" s="414">
        <v>2</v>
      </c>
      <c r="CR575" s="414">
        <v>0</v>
      </c>
      <c r="CS575" s="414">
        <v>0</v>
      </c>
      <c r="CT575" s="414">
        <v>0</v>
      </c>
      <c r="CU575" s="436">
        <v>0</v>
      </c>
      <c r="CV575" s="432" t="str">
        <f>IF(OR(DC575="-",DC575="",DC575="n/a"),"-",HYPERLINK(DC575,"PAD"))</f>
        <v>PAD</v>
      </c>
      <c r="CW575" s="417" t="str">
        <f>IF(OR(DD575="-",DD575="",DD575="n/a"),"-",HYPERLINK(DD575,"ICR"))</f>
        <v>ICR</v>
      </c>
      <c r="CX575" s="438" t="str">
        <f>IF(OR(DE575="-",DE575="",DE575="n/a"),"-",HYPERLINK(DE575,"IEG"))</f>
        <v>IEG</v>
      </c>
      <c r="CY575" s="687" t="str">
        <f>IF(OR(DF575="-",DF575="",DF575="n/a"),"-",HYPERLINK(DF575,"PPAR"))</f>
        <v>-</v>
      </c>
      <c r="CZ575" s="665" t="str">
        <f>IF(OR(DG575="-",DG575="",DG575="n/a"),"-",HYPERLINK(DG575,"PCR"))</f>
        <v>-</v>
      </c>
      <c r="DA575" s="665" t="str">
        <f>IF(OR(DH575="-",DH575="",DH575="n/a"),"-",HYPERLINK(DH575,"PP"))</f>
        <v>PP</v>
      </c>
      <c r="DB575" s="688" t="str">
        <f>IF(OR(DI575="-",DI575="",DI575="n/a"),"-",HYPERLINK(DI575,"TA"))</f>
        <v>-</v>
      </c>
      <c r="DC575" s="897" t="s">
        <v>12185</v>
      </c>
      <c r="DD575" s="897" t="s">
        <v>12186</v>
      </c>
      <c r="DE575" s="897" t="s">
        <v>14001</v>
      </c>
      <c r="DF575" s="897" t="s">
        <v>33</v>
      </c>
      <c r="DG575" s="897" t="s">
        <v>33</v>
      </c>
      <c r="DH575" s="897" t="s">
        <v>14002</v>
      </c>
      <c r="DI575" s="897" t="s">
        <v>33</v>
      </c>
      <c r="DJ575" s="734"/>
      <c r="DK575" s="358"/>
      <c r="DL575" s="358"/>
      <c r="DM575" s="440"/>
      <c r="DN575" s="440"/>
      <c r="DO575" s="440"/>
      <c r="DP575" s="440"/>
      <c r="DQ575" s="440"/>
      <c r="DR575" s="440"/>
      <c r="DS575" s="440"/>
      <c r="DT575" s="440"/>
      <c r="DU575" s="440"/>
      <c r="DV575" s="440"/>
      <c r="DW575" s="440"/>
      <c r="DX575" s="440"/>
      <c r="DY575" s="440"/>
      <c r="DZ575" s="440"/>
      <c r="EA575" s="440"/>
      <c r="EB575" s="440"/>
      <c r="EC575" s="440"/>
      <c r="ED575" s="440"/>
      <c r="EE575" s="440"/>
      <c r="EF575" s="440"/>
      <c r="EG575" s="440"/>
      <c r="EH575" s="440"/>
      <c r="EI575" s="440"/>
      <c r="EJ575" s="440"/>
      <c r="EK575" s="440"/>
      <c r="EL575" s="440"/>
      <c r="EM575" s="440"/>
    </row>
    <row r="576" spans="1:143" s="33" customFormat="1" ht="14.1" customHeight="1" x14ac:dyDescent="0.25">
      <c r="A576" s="702">
        <f>ROW()-1</f>
        <v>575</v>
      </c>
      <c r="B576" s="710" t="s">
        <v>5209</v>
      </c>
      <c r="C576" s="711" t="str">
        <f>HYPERLINK(E576,"OP")</f>
        <v>OP</v>
      </c>
      <c r="D576" s="711" t="str">
        <f>HYPERLINK(F576,"Prj")</f>
        <v>Prj</v>
      </c>
      <c r="E576" s="704" t="s">
        <v>7303</v>
      </c>
      <c r="F576" s="415" t="s">
        <v>5941</v>
      </c>
      <c r="G576" s="414" t="s">
        <v>33</v>
      </c>
      <c r="H576" s="414" t="s">
        <v>33</v>
      </c>
      <c r="I576" s="694" t="s">
        <v>33</v>
      </c>
      <c r="J576" s="697" t="s">
        <v>5210</v>
      </c>
      <c r="K576" s="727" t="s">
        <v>33</v>
      </c>
      <c r="L576" s="736" t="s">
        <v>193</v>
      </c>
      <c r="M576" s="697" t="s">
        <v>874</v>
      </c>
      <c r="N576" s="736" t="s">
        <v>18</v>
      </c>
      <c r="O576" s="736" t="s">
        <v>54</v>
      </c>
      <c r="P576" s="1080" t="s">
        <v>1419</v>
      </c>
      <c r="Q576" s="1074" t="s">
        <v>33</v>
      </c>
      <c r="R576" s="698" t="s">
        <v>33</v>
      </c>
      <c r="S576" s="1041" t="s">
        <v>33</v>
      </c>
      <c r="T576" s="908" t="s">
        <v>5211</v>
      </c>
      <c r="U576" s="905" t="s">
        <v>1783</v>
      </c>
      <c r="V576" s="905" t="s">
        <v>612</v>
      </c>
      <c r="W576" s="1068" t="s">
        <v>1773</v>
      </c>
      <c r="X576" s="1064">
        <v>38386</v>
      </c>
      <c r="Y576" s="1066">
        <v>38510</v>
      </c>
      <c r="Z576" s="1046">
        <v>2005</v>
      </c>
      <c r="AA576" s="1064">
        <v>38705</v>
      </c>
      <c r="AB576" s="1065">
        <v>39447</v>
      </c>
      <c r="AC576" s="1066">
        <v>40086</v>
      </c>
      <c r="AD576" s="1049">
        <v>0</v>
      </c>
      <c r="AE576" s="746">
        <v>2</v>
      </c>
      <c r="AF576" s="744">
        <v>0</v>
      </c>
      <c r="AG576" s="690">
        <v>2</v>
      </c>
      <c r="AH576" s="747">
        <v>0</v>
      </c>
      <c r="AI576" s="744">
        <v>0</v>
      </c>
      <c r="AJ576" s="1101">
        <v>1.9324737299999999</v>
      </c>
      <c r="AK576" s="1102">
        <v>2.0591326599999999</v>
      </c>
      <c r="AL576" s="1085">
        <v>33</v>
      </c>
      <c r="AM576" s="632" t="s">
        <v>5575</v>
      </c>
      <c r="AN576" s="632"/>
      <c r="AO576" s="632"/>
      <c r="AP576" s="632"/>
      <c r="AQ576" s="757"/>
      <c r="AR576" s="783" t="s">
        <v>5583</v>
      </c>
      <c r="AS576" s="781">
        <f>AT576+AU576</f>
        <v>1.4</v>
      </c>
      <c r="AT576" s="784">
        <v>1.4</v>
      </c>
      <c r="AU576" s="785">
        <v>0</v>
      </c>
      <c r="AV576" s="806" t="s">
        <v>5584</v>
      </c>
      <c r="AW576" s="697" t="s">
        <v>5212</v>
      </c>
      <c r="AX576" s="697" t="s">
        <v>2721</v>
      </c>
      <c r="AY576" s="823">
        <v>40168</v>
      </c>
      <c r="AZ576" s="736" t="s">
        <v>26</v>
      </c>
      <c r="BA576" s="736" t="s">
        <v>26</v>
      </c>
      <c r="BB576" s="837" t="s">
        <v>26</v>
      </c>
      <c r="BC576" s="838" t="s">
        <v>26</v>
      </c>
      <c r="BD576" s="839" t="s">
        <v>26</v>
      </c>
      <c r="BE576" s="837" t="s">
        <v>26</v>
      </c>
      <c r="BF576" s="838" t="s">
        <v>26</v>
      </c>
      <c r="BG576" s="839" t="s">
        <v>26</v>
      </c>
      <c r="BH576" s="905" t="s">
        <v>4485</v>
      </c>
      <c r="BI576" s="903" t="s">
        <v>10472</v>
      </c>
      <c r="BJ576" s="905" t="s">
        <v>0</v>
      </c>
      <c r="BK576" s="903" t="s">
        <v>0</v>
      </c>
      <c r="BL576" s="905" t="s">
        <v>0</v>
      </c>
      <c r="BM576" s="903" t="s">
        <v>0</v>
      </c>
      <c r="BN576" s="905" t="s">
        <v>0</v>
      </c>
      <c r="BO576" s="903" t="s">
        <v>0</v>
      </c>
      <c r="BP576" s="905" t="s">
        <v>0</v>
      </c>
      <c r="BQ576" s="903" t="s">
        <v>0</v>
      </c>
      <c r="BR576" s="909">
        <v>27</v>
      </c>
      <c r="BS576" s="903" t="s">
        <v>4490</v>
      </c>
      <c r="BT576" s="909">
        <v>29</v>
      </c>
      <c r="BU576" s="903" t="s">
        <v>4497</v>
      </c>
      <c r="BV576" s="909">
        <v>25</v>
      </c>
      <c r="BW576" s="903" t="s">
        <v>4489</v>
      </c>
      <c r="BX576" s="909">
        <v>30</v>
      </c>
      <c r="BY576" s="903" t="s">
        <v>4501</v>
      </c>
      <c r="BZ576" s="909">
        <v>57</v>
      </c>
      <c r="CA576" s="903" t="s">
        <v>4527</v>
      </c>
      <c r="CB576" s="340">
        <v>50</v>
      </c>
      <c r="CC576" s="249">
        <f>IF(ISBLANK(AL576),0,1)</f>
        <v>1</v>
      </c>
      <c r="CD576" s="414">
        <f>IF(ISBLANK(AM576),0,1)</f>
        <v>1</v>
      </c>
      <c r="CE576" s="414">
        <f>IF(ISBLANK(AN576),0,1)</f>
        <v>0</v>
      </c>
      <c r="CF576" s="414">
        <f>IF(ISBLANK(AO576),0,1)</f>
        <v>0</v>
      </c>
      <c r="CG576" s="414">
        <f>IF(ISBLANK(AP576),0,1)</f>
        <v>0</v>
      </c>
      <c r="CH576" s="436">
        <f>IF(ISBLANK(AQ576),0,1)</f>
        <v>0</v>
      </c>
      <c r="CI576" s="435">
        <f>IF($W576="Dropped","-",DAYS360(X576,Y576,TRUE)/360)</f>
        <v>0.34444444444444444</v>
      </c>
      <c r="CJ576" s="416">
        <f>IF(OR($W576="Pipeline",$W576="Dropped"),"-",IF(OR($AA576="-",$AA576="n/a"),"-",DAYS360(Y576,AA576,TRUE)/360))</f>
        <v>0.53333333333333333</v>
      </c>
      <c r="CK576" s="416">
        <f>IF(OR($W576="Pipeline",$W576="Dropped"),"-",IF($AC576="-","-",IF(OR($AA576="-",$AA576="n/a"),DAYS360(Y576,AC576,TRUE)/360,DAYS360(AA576,AC576,TRUE)/360)))</f>
        <v>3.7805555555555554</v>
      </c>
      <c r="CL576" s="416">
        <f>IF(OR($W576="Pipeline",$W576="Dropped"),"-",IF($AC576="-","-",DAYS360(X576,AC576,TRUE)/360))</f>
        <v>4.6583333333333332</v>
      </c>
      <c r="CM576" s="437">
        <f>IF(OR($W576="Pipeline",$W576="Dropped"),"-",IF($AC576="-","-",DAYS360(AB576,AC576,TRUE)/360))</f>
        <v>1.75</v>
      </c>
      <c r="CN576" s="344">
        <f>IF(W576="Closed",IF(AC576="-","-",YEAR(AC576)),"-")</f>
        <v>2009</v>
      </c>
      <c r="CO576" s="344" t="str">
        <f>IF(W576="Closed",IF(OR(BE576="S",BE576="MS",BE576="HS"),"S",IF(OR(BE576="U",BE576="MU",BE576="HU"),"U",IF(OR(BE576="NA",BE576="NR",BE576="NV",BE576="?",BE576="#"),"NR","-"))),"-")</f>
        <v>S</v>
      </c>
      <c r="CP576" s="249">
        <v>1</v>
      </c>
      <c r="CQ576" s="414">
        <v>11</v>
      </c>
      <c r="CR576" s="414">
        <v>0</v>
      </c>
      <c r="CS576" s="414">
        <v>2</v>
      </c>
      <c r="CT576" s="414">
        <v>2</v>
      </c>
      <c r="CU576" s="436">
        <v>0</v>
      </c>
      <c r="CV576" s="432" t="str">
        <f>IF(OR(DC576="-",DC576="",DC576="n/a"),"-",HYPERLINK(DC576,"PAD"))</f>
        <v>PAD</v>
      </c>
      <c r="CW576" s="417" t="str">
        <f>IF(OR(DD576="-",DD576="",DD576="n/a"),"-",HYPERLINK(DD576,"ICR"))</f>
        <v>ICR</v>
      </c>
      <c r="CX576" s="438" t="str">
        <f>IF(OR(DE576="-",DE576="",DE576="n/a"),"-",HYPERLINK(DE576,"IEG"))</f>
        <v>IEG</v>
      </c>
      <c r="CY576" s="687" t="str">
        <f>IF(OR(DF576="-",DF576="",DF576="n/a"),"-",HYPERLINK(DF576,"PPAR"))</f>
        <v>-</v>
      </c>
      <c r="CZ576" s="665" t="str">
        <f>IF(OR(DG576="-",DG576="",DG576="n/a"),"-",HYPERLINK(DG576,"PCR"))</f>
        <v>-</v>
      </c>
      <c r="DA576" s="665" t="str">
        <f>IF(OR(DH576="-",DH576="",DH576="n/a"),"-",HYPERLINK(DH576,"PP"))</f>
        <v>-</v>
      </c>
      <c r="DB576" s="688" t="str">
        <f>IF(OR(DI576="-",DI576="",DI576="n/a"),"-",HYPERLINK(DI576,"TA"))</f>
        <v>-</v>
      </c>
      <c r="DC576" s="897" t="s">
        <v>12187</v>
      </c>
      <c r="DD576" s="897" t="s">
        <v>12188</v>
      </c>
      <c r="DE576" s="897" t="s">
        <v>12189</v>
      </c>
      <c r="DF576" s="897" t="s">
        <v>33</v>
      </c>
      <c r="DG576" s="897" t="s">
        <v>33</v>
      </c>
      <c r="DH576" s="897" t="s">
        <v>33</v>
      </c>
      <c r="DI576" s="897" t="s">
        <v>33</v>
      </c>
      <c r="DJ576" s="806"/>
      <c r="DK576" s="358"/>
      <c r="DL576" s="358"/>
      <c r="DM576" s="440"/>
      <c r="DN576" s="440"/>
      <c r="DO576" s="440"/>
      <c r="DP576" s="440"/>
      <c r="DQ576" s="440"/>
      <c r="DR576" s="440"/>
      <c r="DS576" s="440"/>
      <c r="DT576" s="440"/>
      <c r="DU576" s="440"/>
      <c r="DV576" s="440"/>
      <c r="DW576" s="440"/>
      <c r="DX576" s="440"/>
      <c r="DY576" s="440"/>
      <c r="DZ576" s="440"/>
      <c r="EA576" s="440"/>
      <c r="EB576" s="440"/>
      <c r="EC576" s="440"/>
      <c r="ED576" s="440"/>
      <c r="EE576" s="440"/>
      <c r="EF576" s="440"/>
      <c r="EG576" s="440"/>
      <c r="EH576" s="440"/>
      <c r="EI576" s="440"/>
      <c r="EJ576" s="440"/>
      <c r="EK576" s="440"/>
      <c r="EL576" s="440"/>
      <c r="EM576" s="440"/>
    </row>
    <row r="577" spans="1:143" s="33" customFormat="1" ht="14.1" customHeight="1" x14ac:dyDescent="0.25">
      <c r="A577" s="702">
        <f>ROW()-1</f>
        <v>576</v>
      </c>
      <c r="B577" s="712" t="s">
        <v>952</v>
      </c>
      <c r="C577" s="711" t="str">
        <f>HYPERLINK(E577,"OP")</f>
        <v>OP</v>
      </c>
      <c r="D577" s="711" t="str">
        <f>HYPERLINK(F577,"Prj")</f>
        <v>Prj</v>
      </c>
      <c r="E577" s="704" t="s">
        <v>6545</v>
      </c>
      <c r="F577" s="415" t="s">
        <v>6546</v>
      </c>
      <c r="G577" s="414" t="s">
        <v>4420</v>
      </c>
      <c r="H577" s="414" t="s">
        <v>33</v>
      </c>
      <c r="I577" s="694" t="s">
        <v>33</v>
      </c>
      <c r="J577" s="686" t="s">
        <v>953</v>
      </c>
      <c r="K577" s="199" t="s">
        <v>33</v>
      </c>
      <c r="L577" s="693" t="s">
        <v>16</v>
      </c>
      <c r="M577" s="696" t="s">
        <v>950</v>
      </c>
      <c r="N577" s="732" t="s">
        <v>18</v>
      </c>
      <c r="O577" s="732" t="s">
        <v>30</v>
      </c>
      <c r="P577" s="1080" t="s">
        <v>1763</v>
      </c>
      <c r="Q577" s="1074" t="s">
        <v>33</v>
      </c>
      <c r="R577" s="698" t="s">
        <v>33</v>
      </c>
      <c r="S577" s="907" t="s">
        <v>3637</v>
      </c>
      <c r="T577" s="908" t="s">
        <v>3800</v>
      </c>
      <c r="U577" s="905" t="s">
        <v>582</v>
      </c>
      <c r="V577" s="905" t="s">
        <v>10382</v>
      </c>
      <c r="W577" s="1068" t="s">
        <v>1773</v>
      </c>
      <c r="X577" s="1064">
        <v>38454</v>
      </c>
      <c r="Y577" s="1066">
        <v>38916</v>
      </c>
      <c r="Z577" s="1046">
        <v>2007</v>
      </c>
      <c r="AA577" s="1064">
        <v>39143</v>
      </c>
      <c r="AB577" s="1065">
        <v>40178</v>
      </c>
      <c r="AC577" s="1066">
        <v>40543</v>
      </c>
      <c r="AD577" s="638">
        <v>0</v>
      </c>
      <c r="AE577" s="639">
        <v>35</v>
      </c>
      <c r="AF577" s="744">
        <v>0</v>
      </c>
      <c r="AG577" s="690">
        <v>35</v>
      </c>
      <c r="AH577" s="747">
        <v>0</v>
      </c>
      <c r="AI577" s="744">
        <v>8.6999999999999993</v>
      </c>
      <c r="AJ577" s="1099">
        <v>50</v>
      </c>
      <c r="AK577" s="1100">
        <v>40.117599759999997</v>
      </c>
      <c r="AL577" s="646"/>
      <c r="AM577" s="647" t="s">
        <v>4027</v>
      </c>
      <c r="AN577" s="647">
        <v>2</v>
      </c>
      <c r="AO577" s="647"/>
      <c r="AP577" s="647"/>
      <c r="AQ577" s="648"/>
      <c r="AR577" s="779" t="s">
        <v>4049</v>
      </c>
      <c r="AS577" s="781">
        <f>AT577+AU577</f>
        <v>1.9</v>
      </c>
      <c r="AT577" s="649">
        <v>1.9</v>
      </c>
      <c r="AU577" s="650">
        <v>0</v>
      </c>
      <c r="AV577" s="686" t="s">
        <v>4050</v>
      </c>
      <c r="AW577" s="686" t="s">
        <v>1979</v>
      </c>
      <c r="AX577" s="686" t="s">
        <v>1902</v>
      </c>
      <c r="AY577" s="819">
        <v>40614</v>
      </c>
      <c r="AZ577" s="721" t="s">
        <v>22</v>
      </c>
      <c r="BA577" s="721" t="s">
        <v>22</v>
      </c>
      <c r="BB577" s="834" t="s">
        <v>22</v>
      </c>
      <c r="BC577" s="835" t="s">
        <v>45</v>
      </c>
      <c r="BD577" s="836" t="s">
        <v>45</v>
      </c>
      <c r="BE577" s="834" t="s">
        <v>45</v>
      </c>
      <c r="BF577" s="835" t="s">
        <v>45</v>
      </c>
      <c r="BG577" s="836" t="s">
        <v>45</v>
      </c>
      <c r="BH577" s="905" t="s">
        <v>4503</v>
      </c>
      <c r="BI577" s="903" t="s">
        <v>4703</v>
      </c>
      <c r="BJ577" s="905" t="s">
        <v>4515</v>
      </c>
      <c r="BK577" s="903" t="s">
        <v>4704</v>
      </c>
      <c r="BL577" s="905" t="s">
        <v>1371</v>
      </c>
      <c r="BM577" s="903" t="s">
        <v>13870</v>
      </c>
      <c r="BN577" s="905" t="s">
        <v>4493</v>
      </c>
      <c r="BO577" s="903" t="s">
        <v>4705</v>
      </c>
      <c r="BP577" s="905" t="s">
        <v>4505</v>
      </c>
      <c r="BQ577" s="903" t="s">
        <v>10474</v>
      </c>
      <c r="BR577" s="909">
        <v>65</v>
      </c>
      <c r="BS577" s="903" t="s">
        <v>4509</v>
      </c>
      <c r="BT577" s="909">
        <v>25</v>
      </c>
      <c r="BU577" s="903" t="s">
        <v>4489</v>
      </c>
      <c r="BV577" s="905" t="s">
        <v>0</v>
      </c>
      <c r="BW577" s="903" t="s">
        <v>4492</v>
      </c>
      <c r="BX577" s="905" t="s">
        <v>0</v>
      </c>
      <c r="BY577" s="903" t="s">
        <v>4492</v>
      </c>
      <c r="BZ577" s="905" t="s">
        <v>0</v>
      </c>
      <c r="CA577" s="903" t="s">
        <v>4492</v>
      </c>
      <c r="CB577" s="340">
        <v>50</v>
      </c>
      <c r="CC577" s="249">
        <f>IF(ISBLANK(AL577),0,1)</f>
        <v>0</v>
      </c>
      <c r="CD577" s="414">
        <f>IF(ISBLANK(AM577),0,1)</f>
        <v>1</v>
      </c>
      <c r="CE577" s="414">
        <f>IF(ISBLANK(AN577),0,1)</f>
        <v>1</v>
      </c>
      <c r="CF577" s="414">
        <f>IF(ISBLANK(AO577),0,1)</f>
        <v>0</v>
      </c>
      <c r="CG577" s="414">
        <f>IF(ISBLANK(AP577),0,1)</f>
        <v>0</v>
      </c>
      <c r="CH577" s="436">
        <f>IF(ISBLANK(AQ577),0,1)</f>
        <v>0</v>
      </c>
      <c r="CI577" s="435">
        <f>IF($W577="Dropped","-",DAYS360(X577,Y577,TRUE)/360)</f>
        <v>1.2666666666666666</v>
      </c>
      <c r="CJ577" s="416">
        <f>IF(OR($W577="Pipeline",$W577="Dropped"),"-",IF(OR($AA577="-",$AA577="n/a"),"-",DAYS360(Y577,AA577,TRUE)/360))</f>
        <v>0.62222222222222223</v>
      </c>
      <c r="CK577" s="416">
        <f>IF(OR($W577="Pipeline",$W577="Dropped"),"-",IF($AC577="-","-",IF(OR($AA577="-",$AA577="n/a"),DAYS360(Y577,AC577,TRUE)/360,DAYS360(AA577,AC577,TRUE)/360)))</f>
        <v>3.8277777777777779</v>
      </c>
      <c r="CL577" s="416">
        <f>IF(OR($W577="Pipeline",$W577="Dropped"),"-",IF($AC577="-","-",DAYS360(X577,AC577,TRUE)/360))</f>
        <v>5.7166666666666668</v>
      </c>
      <c r="CM577" s="437">
        <f>IF(OR($W577="Pipeline",$W577="Dropped"),"-",IF($AC577="-","-",DAYS360(AB577,AC577,TRUE)/360))</f>
        <v>1</v>
      </c>
      <c r="CN577" s="344">
        <f>IF(W577="Closed",IF(AC577="-","-",YEAR(AC577)),"-")</f>
        <v>2010</v>
      </c>
      <c r="CO577" s="344" t="str">
        <f>IF(W577="Closed",IF(OR(BE577="S",BE577="MS",BE577="HS"),"S",IF(OR(BE577="U",BE577="MU",BE577="HU"),"U",IF(OR(BE577="NA",BE577="NR",BE577="NV",BE577="?",BE577="#"),"NR","-"))),"-")</f>
        <v>U</v>
      </c>
      <c r="CP577" s="249">
        <v>0</v>
      </c>
      <c r="CQ577" s="414">
        <v>1</v>
      </c>
      <c r="CR577" s="414">
        <v>0</v>
      </c>
      <c r="CS577" s="414">
        <v>0</v>
      </c>
      <c r="CT577" s="414">
        <v>0</v>
      </c>
      <c r="CU577" s="436">
        <v>0</v>
      </c>
      <c r="CV577" s="432" t="str">
        <f>IF(OR(DC577="-",DC577="",DC577="n/a"),"-",HYPERLINK(DC577,"PAD"))</f>
        <v>PAD</v>
      </c>
      <c r="CW577" s="417" t="str">
        <f>IF(OR(DD577="-",DD577="",DD577="n/a"),"-",HYPERLINK(DD577,"ICR"))</f>
        <v>-</v>
      </c>
      <c r="CX577" s="438" t="str">
        <f>IF(OR(DE577="-",DE577="",DE577="n/a"),"-",HYPERLINK(DE577,"IEG"))</f>
        <v>IEG</v>
      </c>
      <c r="CY577" s="687" t="str">
        <f>IF(OR(DF577="-",DF577="",DF577="n/a"),"-",HYPERLINK(DF577,"PPAR"))</f>
        <v>-</v>
      </c>
      <c r="CZ577" s="665" t="str">
        <f>IF(OR(DG577="-",DG577="",DG577="n/a"),"-",HYPERLINK(DG577,"PCR"))</f>
        <v>-</v>
      </c>
      <c r="DA577" s="665" t="str">
        <f>IF(OR(DH577="-",DH577="",DH577="n/a"),"-",HYPERLINK(DH577,"PP"))</f>
        <v>PP</v>
      </c>
      <c r="DB577" s="688" t="str">
        <f>IF(OR(DI577="-",DI577="",DI577="n/a"),"-",HYPERLINK(DI577,"TA"))</f>
        <v>-</v>
      </c>
      <c r="DC577" s="897" t="s">
        <v>12190</v>
      </c>
      <c r="DD577" s="897" t="s">
        <v>33</v>
      </c>
      <c r="DE577" s="897" t="s">
        <v>12191</v>
      </c>
      <c r="DF577" s="897" t="s">
        <v>33</v>
      </c>
      <c r="DG577" s="897" t="s">
        <v>33</v>
      </c>
      <c r="DH577" s="897" t="s">
        <v>12192</v>
      </c>
      <c r="DI577" s="897" t="s">
        <v>33</v>
      </c>
      <c r="DJ577" s="734"/>
      <c r="DK577" s="358"/>
      <c r="DL577" s="358"/>
      <c r="DM577" s="440"/>
      <c r="DN577" s="440"/>
      <c r="DO577" s="440"/>
      <c r="DP577" s="440"/>
      <c r="DQ577" s="440"/>
      <c r="DR577" s="440"/>
      <c r="DS577" s="440"/>
      <c r="DT577" s="440"/>
      <c r="DU577" s="440"/>
      <c r="DV577" s="440"/>
      <c r="DW577" s="440"/>
      <c r="DX577" s="440"/>
      <c r="DY577" s="440"/>
      <c r="DZ577" s="440"/>
      <c r="EA577" s="440"/>
      <c r="EB577" s="440"/>
      <c r="EC577" s="440"/>
      <c r="ED577" s="440"/>
      <c r="EE577" s="440"/>
      <c r="EF577" s="440"/>
      <c r="EG577" s="440"/>
      <c r="EH577" s="440"/>
      <c r="EI577" s="440"/>
      <c r="EJ577" s="440"/>
      <c r="EK577" s="440"/>
      <c r="EL577" s="440"/>
      <c r="EM577" s="440"/>
    </row>
    <row r="578" spans="1:143" ht="14.1" customHeight="1" x14ac:dyDescent="0.25">
      <c r="A578" s="703">
        <f>ROW()-1</f>
        <v>577</v>
      </c>
      <c r="B578" s="710" t="s">
        <v>1162</v>
      </c>
      <c r="C578" s="711" t="str">
        <f>HYPERLINK(E578,"OP")</f>
        <v>OP</v>
      </c>
      <c r="D578" s="711" t="str">
        <f>HYPERLINK(F578,"Prj")</f>
        <v>Prj</v>
      </c>
      <c r="E578" s="704" t="s">
        <v>6547</v>
      </c>
      <c r="F578" s="415" t="s">
        <v>6548</v>
      </c>
      <c r="G578" s="414" t="s">
        <v>33</v>
      </c>
      <c r="H578" s="414" t="s">
        <v>33</v>
      </c>
      <c r="I578" s="694" t="s">
        <v>33</v>
      </c>
      <c r="J578" s="686" t="s">
        <v>1163</v>
      </c>
      <c r="K578" s="199" t="s">
        <v>33</v>
      </c>
      <c r="L578" s="693" t="s">
        <v>124</v>
      </c>
      <c r="M578" s="696" t="s">
        <v>284</v>
      </c>
      <c r="N578" s="732" t="s">
        <v>18</v>
      </c>
      <c r="O578" s="732" t="s">
        <v>1432</v>
      </c>
      <c r="P578" s="1080" t="s">
        <v>1763</v>
      </c>
      <c r="Q578" s="1074" t="s">
        <v>33</v>
      </c>
      <c r="R578" s="698" t="s">
        <v>3565</v>
      </c>
      <c r="S578" s="907" t="s">
        <v>3582</v>
      </c>
      <c r="T578" s="908" t="s">
        <v>3801</v>
      </c>
      <c r="U578" s="905" t="s">
        <v>1787</v>
      </c>
      <c r="V578" s="905" t="s">
        <v>10385</v>
      </c>
      <c r="W578" s="1068" t="s">
        <v>1773</v>
      </c>
      <c r="X578" s="1064">
        <v>38496</v>
      </c>
      <c r="Y578" s="1066">
        <v>38888</v>
      </c>
      <c r="Z578" s="1046">
        <v>2006</v>
      </c>
      <c r="AA578" s="1064">
        <v>39083</v>
      </c>
      <c r="AB578" s="1065">
        <v>40908</v>
      </c>
      <c r="AC578" s="1066">
        <v>41274</v>
      </c>
      <c r="AD578" s="638">
        <v>200</v>
      </c>
      <c r="AE578" s="639">
        <v>0</v>
      </c>
      <c r="AF578" s="744">
        <v>0</v>
      </c>
      <c r="AG578" s="690">
        <v>200</v>
      </c>
      <c r="AH578" s="747">
        <v>0</v>
      </c>
      <c r="AI578" s="744">
        <v>0</v>
      </c>
      <c r="AJ578" s="1099">
        <v>200</v>
      </c>
      <c r="AK578" s="1100">
        <v>200</v>
      </c>
      <c r="AL578" s="646">
        <v>33</v>
      </c>
      <c r="AM578" s="647" t="s">
        <v>4028</v>
      </c>
      <c r="AN578" s="647">
        <v>2</v>
      </c>
      <c r="AO578" s="647"/>
      <c r="AP578" s="647"/>
      <c r="AQ578" s="648"/>
      <c r="AR578" s="779" t="s">
        <v>4051</v>
      </c>
      <c r="AS578" s="781">
        <f>AT578+AU578</f>
        <v>17.2</v>
      </c>
      <c r="AT578" s="649">
        <v>17.2</v>
      </c>
      <c r="AU578" s="650">
        <v>0</v>
      </c>
      <c r="AV578" s="686" t="s">
        <v>4052</v>
      </c>
      <c r="AW578" s="686" t="s">
        <v>1838</v>
      </c>
      <c r="AX578" s="686" t="s">
        <v>2106</v>
      </c>
      <c r="AY578" s="819">
        <v>41267</v>
      </c>
      <c r="AZ578" s="721" t="s">
        <v>22</v>
      </c>
      <c r="BA578" s="721" t="s">
        <v>22</v>
      </c>
      <c r="BB578" s="834" t="s">
        <v>22</v>
      </c>
      <c r="BC578" s="835" t="s">
        <v>22</v>
      </c>
      <c r="BD578" s="836" t="s">
        <v>22</v>
      </c>
      <c r="BE578" s="834" t="s">
        <v>22</v>
      </c>
      <c r="BF578" s="835" t="s">
        <v>22</v>
      </c>
      <c r="BG578" s="836" t="s">
        <v>22</v>
      </c>
      <c r="BH578" s="905" t="s">
        <v>4503</v>
      </c>
      <c r="BI578" s="903" t="s">
        <v>4703</v>
      </c>
      <c r="BJ578" s="905" t="s">
        <v>4515</v>
      </c>
      <c r="BK578" s="903" t="s">
        <v>4704</v>
      </c>
      <c r="BL578" s="905" t="s">
        <v>0</v>
      </c>
      <c r="BM578" s="903" t="s">
        <v>0</v>
      </c>
      <c r="BN578" s="905" t="s">
        <v>0</v>
      </c>
      <c r="BO578" s="903" t="s">
        <v>0</v>
      </c>
      <c r="BP578" s="905" t="s">
        <v>0</v>
      </c>
      <c r="BQ578" s="903" t="s">
        <v>0</v>
      </c>
      <c r="BR578" s="909">
        <v>65</v>
      </c>
      <c r="BS578" s="903" t="s">
        <v>4509</v>
      </c>
      <c r="BT578" s="905" t="s">
        <v>0</v>
      </c>
      <c r="BU578" s="903" t="s">
        <v>4492</v>
      </c>
      <c r="BV578" s="905" t="s">
        <v>0</v>
      </c>
      <c r="BW578" s="903" t="s">
        <v>4492</v>
      </c>
      <c r="BX578" s="905" t="s">
        <v>0</v>
      </c>
      <c r="BY578" s="903" t="s">
        <v>4492</v>
      </c>
      <c r="BZ578" s="905" t="s">
        <v>0</v>
      </c>
      <c r="CA578" s="903" t="s">
        <v>4492</v>
      </c>
      <c r="CB578" s="340">
        <v>100</v>
      </c>
      <c r="CC578" s="249">
        <f>IF(ISBLANK(AL578),0,1)</f>
        <v>1</v>
      </c>
      <c r="CD578" s="414">
        <f>IF(ISBLANK(AM578),0,1)</f>
        <v>1</v>
      </c>
      <c r="CE578" s="414">
        <f>IF(ISBLANK(AN578),0,1)</f>
        <v>1</v>
      </c>
      <c r="CF578" s="414">
        <f>IF(ISBLANK(AO578),0,1)</f>
        <v>0</v>
      </c>
      <c r="CG578" s="414">
        <f>IF(ISBLANK(AP578),0,1)</f>
        <v>0</v>
      </c>
      <c r="CH578" s="436">
        <f>IF(ISBLANK(AQ578),0,1)</f>
        <v>0</v>
      </c>
      <c r="CI578" s="435">
        <f>IF($W578="Dropped","-",DAYS360(X578,Y578,TRUE)/360)</f>
        <v>1.0722222222222222</v>
      </c>
      <c r="CJ578" s="416">
        <f>IF(OR($W578="Pipeline",$W578="Dropped"),"-",IF(OR($AA578="-",$AA578="n/a"),"-",DAYS360(Y578,AA578,TRUE)/360))</f>
        <v>0.53055555555555556</v>
      </c>
      <c r="CK578" s="416">
        <f>IF(OR($W578="Pipeline",$W578="Dropped"),"-",IF($AC578="-","-",IF(OR($AA578="-",$AA578="n/a"),DAYS360(Y578,AC578,TRUE)/360,DAYS360(AA578,AC578,TRUE)/360)))</f>
        <v>5.9972222222222218</v>
      </c>
      <c r="CL578" s="416">
        <f>IF(OR($W578="Pipeline",$W578="Dropped"),"-",IF($AC578="-","-",DAYS360(X578,AC578,TRUE)/360))</f>
        <v>7.6</v>
      </c>
      <c r="CM578" s="437">
        <f>IF(OR($W578="Pipeline",$W578="Dropped"),"-",IF($AC578="-","-",DAYS360(AB578,AC578,TRUE)/360))</f>
        <v>1</v>
      </c>
      <c r="CN578" s="344">
        <f>IF(W578="Closed",IF(AC578="-","-",YEAR(AC578)),"-")</f>
        <v>2012</v>
      </c>
      <c r="CO578" s="344" t="str">
        <f>IF(W578="Closed",IF(OR(BE578="S",BE578="MS",BE578="HS"),"S",IF(OR(BE578="U",BE578="MU",BE578="HU"),"U",IF(OR(BE578="NA",BE578="NR",BE578="NV",BE578="?",BE578="#"),"NR","-"))),"-")</f>
        <v>S</v>
      </c>
      <c r="CP578" s="249">
        <v>4</v>
      </c>
      <c r="CQ578" s="414">
        <v>13</v>
      </c>
      <c r="CR578" s="414">
        <v>5</v>
      </c>
      <c r="CS578" s="414">
        <v>2</v>
      </c>
      <c r="CT578" s="414">
        <v>0</v>
      </c>
      <c r="CU578" s="436">
        <v>0</v>
      </c>
      <c r="CV578" s="432" t="str">
        <f>IF(OR(DC578="-",DC578="",DC578="n/a"),"-",HYPERLINK(DC578,"PAD"))</f>
        <v>PAD</v>
      </c>
      <c r="CW578" s="417" t="str">
        <f>IF(OR(DD578="-",DD578="",DD578="n/a"),"-",HYPERLINK(DD578,"ICR"))</f>
        <v>ICR</v>
      </c>
      <c r="CX578" s="438" t="str">
        <f>IF(OR(DE578="-",DE578="",DE578="n/a"),"-",HYPERLINK(DE578,"IEG"))</f>
        <v>IEG</v>
      </c>
      <c r="CY578" s="687" t="str">
        <f>IF(OR(DF578="-",DF578="",DF578="n/a"),"-",HYPERLINK(DF578,"PPAR"))</f>
        <v>-</v>
      </c>
      <c r="CZ578" s="665" t="str">
        <f>IF(OR(DG578="-",DG578="",DG578="n/a"),"-",HYPERLINK(DG578,"PCR"))</f>
        <v>-</v>
      </c>
      <c r="DA578" s="665" t="str">
        <f>IF(OR(DH578="-",DH578="",DH578="n/a"),"-",HYPERLINK(DH578,"PP"))</f>
        <v>PP</v>
      </c>
      <c r="DB578" s="688" t="str">
        <f>IF(OR(DI578="-",DI578="",DI578="n/a"),"-",HYPERLINK(DI578,"TA"))</f>
        <v>-</v>
      </c>
      <c r="DC578" s="897" t="s">
        <v>12193</v>
      </c>
      <c r="DD578" s="897" t="s">
        <v>12194</v>
      </c>
      <c r="DE578" s="897" t="s">
        <v>12195</v>
      </c>
      <c r="DF578" s="897" t="s">
        <v>33</v>
      </c>
      <c r="DG578" s="897" t="s">
        <v>33</v>
      </c>
      <c r="DH578" s="897" t="s">
        <v>12196</v>
      </c>
      <c r="DI578" s="897" t="s">
        <v>33</v>
      </c>
      <c r="DJ578" s="734"/>
    </row>
    <row r="579" spans="1:143" ht="14.1" customHeight="1" x14ac:dyDescent="0.25">
      <c r="A579" s="702">
        <f>ROW()-1</f>
        <v>578</v>
      </c>
      <c r="B579" s="712" t="s">
        <v>69</v>
      </c>
      <c r="C579" s="711" t="str">
        <f>HYPERLINK(E579,"OP")</f>
        <v>OP</v>
      </c>
      <c r="D579" s="711" t="str">
        <f>HYPERLINK(F579,"Prj")</f>
        <v>Prj</v>
      </c>
      <c r="E579" s="704" t="s">
        <v>6549</v>
      </c>
      <c r="F579" s="415" t="s">
        <v>6550</v>
      </c>
      <c r="G579" s="414" t="s">
        <v>4153</v>
      </c>
      <c r="H579" s="414" t="s">
        <v>2793</v>
      </c>
      <c r="I579" s="694" t="s">
        <v>33</v>
      </c>
      <c r="J579" s="699" t="s">
        <v>70</v>
      </c>
      <c r="K579" s="199" t="s">
        <v>33</v>
      </c>
      <c r="L579" s="732" t="s">
        <v>16</v>
      </c>
      <c r="M579" s="738" t="s">
        <v>1770</v>
      </c>
      <c r="N579" s="732" t="s">
        <v>18</v>
      </c>
      <c r="O579" s="732" t="s">
        <v>71</v>
      </c>
      <c r="P579" s="1080" t="s">
        <v>1742</v>
      </c>
      <c r="Q579" s="1074" t="s">
        <v>33</v>
      </c>
      <c r="R579" s="698" t="s">
        <v>33</v>
      </c>
      <c r="S579" s="907" t="s">
        <v>10303</v>
      </c>
      <c r="T579" s="908" t="s">
        <v>10305</v>
      </c>
      <c r="U579" s="905" t="s">
        <v>584</v>
      </c>
      <c r="V579" s="905" t="s">
        <v>10418</v>
      </c>
      <c r="W579" s="1068" t="s">
        <v>1773</v>
      </c>
      <c r="X579" s="1064">
        <v>38434</v>
      </c>
      <c r="Y579" s="1066">
        <v>39170</v>
      </c>
      <c r="Z579" s="1046">
        <v>2007</v>
      </c>
      <c r="AA579" s="1064">
        <v>39315</v>
      </c>
      <c r="AB579" s="1065">
        <v>41121</v>
      </c>
      <c r="AC579" s="1066">
        <v>42735</v>
      </c>
      <c r="AD579" s="1054">
        <v>0</v>
      </c>
      <c r="AE579" s="749">
        <v>164.5</v>
      </c>
      <c r="AF579" s="744">
        <v>0</v>
      </c>
      <c r="AG579" s="690">
        <v>164.5</v>
      </c>
      <c r="AH579" s="747">
        <v>37.4</v>
      </c>
      <c r="AI579" s="744">
        <v>0</v>
      </c>
      <c r="AJ579" s="1099">
        <v>233.61908503999999</v>
      </c>
      <c r="AK579" s="1100">
        <v>222.39616692000001</v>
      </c>
      <c r="AL579" s="1086" t="s">
        <v>4130</v>
      </c>
      <c r="AM579" s="760">
        <v>10</v>
      </c>
      <c r="AN579" s="760"/>
      <c r="AO579" s="760" t="s">
        <v>3359</v>
      </c>
      <c r="AP579" s="760" t="s">
        <v>2433</v>
      </c>
      <c r="AQ579" s="761" t="s">
        <v>4131</v>
      </c>
      <c r="AR579" s="780" t="s">
        <v>72</v>
      </c>
      <c r="AS579" s="781">
        <f>AT579+AU579</f>
        <v>20</v>
      </c>
      <c r="AT579" s="781">
        <v>20</v>
      </c>
      <c r="AU579" s="782">
        <v>0</v>
      </c>
      <c r="AV579" s="699" t="s">
        <v>4140</v>
      </c>
      <c r="AW579" s="699" t="s">
        <v>2043</v>
      </c>
      <c r="AX579" s="699" t="s">
        <v>2094</v>
      </c>
      <c r="AY579" s="820">
        <v>42732</v>
      </c>
      <c r="AZ579" s="826" t="s">
        <v>26</v>
      </c>
      <c r="BA579" s="826" t="s">
        <v>26</v>
      </c>
      <c r="BB579" s="834" t="s">
        <v>26</v>
      </c>
      <c r="BC579" s="835" t="s">
        <v>33</v>
      </c>
      <c r="BD579" s="836" t="s">
        <v>33</v>
      </c>
      <c r="BE579" s="834" t="s">
        <v>33</v>
      </c>
      <c r="BF579" s="835" t="s">
        <v>33</v>
      </c>
      <c r="BG579" s="836" t="s">
        <v>33</v>
      </c>
      <c r="BH579" s="905" t="s">
        <v>10067</v>
      </c>
      <c r="BI579" s="903" t="s">
        <v>9474</v>
      </c>
      <c r="BJ579" s="905" t="s">
        <v>4549</v>
      </c>
      <c r="BK579" s="903" t="s">
        <v>10481</v>
      </c>
      <c r="BL579" s="905" t="s">
        <v>4485</v>
      </c>
      <c r="BM579" s="903" t="s">
        <v>10472</v>
      </c>
      <c r="BN579" s="905" t="s">
        <v>4561</v>
      </c>
      <c r="BO579" s="903" t="s">
        <v>10489</v>
      </c>
      <c r="BP579" s="905" t="s">
        <v>0</v>
      </c>
      <c r="BQ579" s="903" t="s">
        <v>0</v>
      </c>
      <c r="BR579" s="909">
        <v>47</v>
      </c>
      <c r="BS579" s="903" t="s">
        <v>4539</v>
      </c>
      <c r="BT579" s="909">
        <v>39</v>
      </c>
      <c r="BU579" s="903" t="s">
        <v>4545</v>
      </c>
      <c r="BV579" s="909">
        <v>49</v>
      </c>
      <c r="BW579" s="903" t="s">
        <v>4607</v>
      </c>
      <c r="BX579" s="909">
        <v>25</v>
      </c>
      <c r="BY579" s="903" t="s">
        <v>4489</v>
      </c>
      <c r="BZ579" s="909">
        <v>40</v>
      </c>
      <c r="CA579" s="903" t="s">
        <v>4563</v>
      </c>
      <c r="CB579" s="340">
        <v>100</v>
      </c>
      <c r="CC579" s="249">
        <f>IF(ISBLANK(AL579),0,1)</f>
        <v>1</v>
      </c>
      <c r="CD579" s="414">
        <f>IF(ISBLANK(AM579),0,1)</f>
        <v>1</v>
      </c>
      <c r="CE579" s="414">
        <f>IF(ISBLANK(AN579),0,1)</f>
        <v>0</v>
      </c>
      <c r="CF579" s="414">
        <f>IF(ISBLANK(AO579),0,1)</f>
        <v>1</v>
      </c>
      <c r="CG579" s="414">
        <f>IF(ISBLANK(AP579),0,1)</f>
        <v>1</v>
      </c>
      <c r="CH579" s="436">
        <f>IF(ISBLANK(AQ579),0,1)</f>
        <v>1</v>
      </c>
      <c r="CI579" s="435">
        <f>IF($W579="Dropped","-",DAYS360(X579,Y579,TRUE)/360)</f>
        <v>2.0166666666666666</v>
      </c>
      <c r="CJ579" s="416">
        <f>IF(OR($W579="Pipeline",$W579="Dropped"),"-",IF(OR($AA579="-",$AA579="n/a"),"-",DAYS360(Y579,AA579,TRUE)/360))</f>
        <v>0.39444444444444443</v>
      </c>
      <c r="CK579" s="416">
        <f>IF(OR($W579="Pipeline",$W579="Dropped"),"-",IF($AC579="-","-",IF(OR($AA579="-",$AA579="n/a"),DAYS360(Y579,AC579,TRUE)/360,DAYS360(AA579,AC579,TRUE)/360)))</f>
        <v>9.3583333333333325</v>
      </c>
      <c r="CL579" s="416">
        <f>IF(OR($W579="Pipeline",$W579="Dropped"),"-",IF($AC579="-","-",DAYS360(X579,AC579,TRUE)/360))</f>
        <v>11.769444444444444</v>
      </c>
      <c r="CM579" s="437">
        <f>IF(OR($W579="Pipeline",$W579="Dropped"),"-",IF($AC579="-","-",DAYS360(AB579,AC579,TRUE)/360))</f>
        <v>4.416666666666667</v>
      </c>
      <c r="CN579" s="344">
        <f>IF(W579="Closed",IF(AC579="-","-",YEAR(AC579)),"-")</f>
        <v>2016</v>
      </c>
      <c r="CO579" s="344" t="str">
        <f>IF(W579="Closed",IF(OR(BE579="S",BE579="MS",BE579="HS"),"S",IF(OR(BE579="U",BE579="MU",BE579="HU"),"U",IF(OR(BE579="NA",BE579="NR",BE579="NV",BE579="?",BE579="#"),"NR","-"))),"-")</f>
        <v>-</v>
      </c>
      <c r="CP579" s="249">
        <v>13</v>
      </c>
      <c r="CQ579" s="414">
        <v>6</v>
      </c>
      <c r="CR579" s="414">
        <v>3</v>
      </c>
      <c r="CS579" s="414">
        <v>5</v>
      </c>
      <c r="CT579" s="414">
        <v>3</v>
      </c>
      <c r="CU579" s="436">
        <v>5</v>
      </c>
      <c r="CV579" s="432" t="str">
        <f>IF(OR(DC579="-",DC579="",DC579="n/a"),"-",HYPERLINK(DC579,"PAD"))</f>
        <v>PAD</v>
      </c>
      <c r="CW579" s="417" t="str">
        <f>IF(OR(DD579="-",DD579="",DD579="n/a"),"-",HYPERLINK(DD579,"ICR"))</f>
        <v>-</v>
      </c>
      <c r="CX579" s="438" t="str">
        <f>IF(OR(DE579="-",DE579="",DE579="n/a"),"-",HYPERLINK(DE579,"IEG"))</f>
        <v>-</v>
      </c>
      <c r="CY579" s="687" t="str">
        <f>IF(OR(DF579="-",DF579="",DF579="n/a"),"-",HYPERLINK(DF579,"PPAR"))</f>
        <v>-</v>
      </c>
      <c r="CZ579" s="665" t="str">
        <f>IF(OR(DG579="-",DG579="",DG579="n/a"),"-",HYPERLINK(DG579,"PCR"))</f>
        <v>-</v>
      </c>
      <c r="DA579" s="665" t="str">
        <f>IF(OR(DH579="-",DH579="",DH579="n/a"),"-",HYPERLINK(DH579,"PP"))</f>
        <v>PP</v>
      </c>
      <c r="DB579" s="688" t="str">
        <f>IF(OR(DI579="-",DI579="",DI579="n/a"),"-",HYPERLINK(DI579,"TA"))</f>
        <v>-</v>
      </c>
      <c r="DC579" s="897" t="s">
        <v>12197</v>
      </c>
      <c r="DD579" s="897" t="s">
        <v>33</v>
      </c>
      <c r="DE579" s="897" t="s">
        <v>33</v>
      </c>
      <c r="DF579" s="897" t="s">
        <v>33</v>
      </c>
      <c r="DG579" s="897" t="s">
        <v>33</v>
      </c>
      <c r="DH579" s="897" t="s">
        <v>12198</v>
      </c>
      <c r="DI579" s="897" t="s">
        <v>33</v>
      </c>
      <c r="DJ579" s="734"/>
    </row>
    <row r="580" spans="1:143" ht="14.1" customHeight="1" x14ac:dyDescent="0.25">
      <c r="A580" s="702">
        <f>ROW()-1</f>
        <v>579</v>
      </c>
      <c r="B580" s="710" t="s">
        <v>475</v>
      </c>
      <c r="C580" s="711" t="str">
        <f>HYPERLINK(E580,"OP")</f>
        <v>OP</v>
      </c>
      <c r="D580" s="711" t="str">
        <f>HYPERLINK(F580,"Prj")</f>
        <v>Prj</v>
      </c>
      <c r="E580" s="663" t="s">
        <v>7387</v>
      </c>
      <c r="F580" s="422" t="s">
        <v>7388</v>
      </c>
      <c r="G580" s="414" t="s">
        <v>33</v>
      </c>
      <c r="H580" s="414" t="s">
        <v>33</v>
      </c>
      <c r="I580" s="694" t="s">
        <v>33</v>
      </c>
      <c r="J580" s="686" t="s">
        <v>545</v>
      </c>
      <c r="K580" s="199" t="s">
        <v>33</v>
      </c>
      <c r="L580" s="693" t="s">
        <v>245</v>
      </c>
      <c r="M580" s="734" t="s">
        <v>605</v>
      </c>
      <c r="N580" s="693" t="s">
        <v>18</v>
      </c>
      <c r="O580" s="693" t="s">
        <v>49</v>
      </c>
      <c r="P580" s="1080" t="s">
        <v>19</v>
      </c>
      <c r="Q580" s="1074" t="s">
        <v>33</v>
      </c>
      <c r="R580" s="698" t="s">
        <v>33</v>
      </c>
      <c r="S580" s="1041" t="s">
        <v>33</v>
      </c>
      <c r="T580" s="908" t="s">
        <v>3548</v>
      </c>
      <c r="U580" s="905" t="s">
        <v>1777</v>
      </c>
      <c r="V580" s="905" t="s">
        <v>13821</v>
      </c>
      <c r="W580" s="1068" t="s">
        <v>1773</v>
      </c>
      <c r="X580" s="1064">
        <v>38362</v>
      </c>
      <c r="Y580" s="1066">
        <v>38426</v>
      </c>
      <c r="Z580" s="1046">
        <v>2005</v>
      </c>
      <c r="AA580" s="1064">
        <v>38446</v>
      </c>
      <c r="AB580" s="1065">
        <v>39813</v>
      </c>
      <c r="AC580" s="1066">
        <v>40178</v>
      </c>
      <c r="AD580" s="638">
        <v>0</v>
      </c>
      <c r="AE580" s="639">
        <v>14</v>
      </c>
      <c r="AF580" s="744">
        <v>0</v>
      </c>
      <c r="AG580" s="690">
        <v>14</v>
      </c>
      <c r="AH580" s="747">
        <v>200</v>
      </c>
      <c r="AI580" s="744">
        <v>0</v>
      </c>
      <c r="AJ580" s="1099">
        <v>13.9702555</v>
      </c>
      <c r="AK580" s="1100">
        <v>14.10170387</v>
      </c>
      <c r="AL580" s="646"/>
      <c r="AM580" s="647">
        <v>10</v>
      </c>
      <c r="AN580" s="647"/>
      <c r="AO580" s="647"/>
      <c r="AP580" s="647"/>
      <c r="AQ580" s="648"/>
      <c r="AR580" s="779" t="s">
        <v>7396</v>
      </c>
      <c r="AS580" s="781">
        <f>AT580+AU580</f>
        <v>5.8369999999999997</v>
      </c>
      <c r="AT580" s="649">
        <v>5.8369999999999997</v>
      </c>
      <c r="AU580" s="650">
        <v>0</v>
      </c>
      <c r="AV580" s="686" t="s">
        <v>7394</v>
      </c>
      <c r="AW580" s="686" t="s">
        <v>1945</v>
      </c>
      <c r="AX580" s="686" t="s">
        <v>2223</v>
      </c>
      <c r="AY580" s="819">
        <v>40136</v>
      </c>
      <c r="AZ580" s="721" t="s">
        <v>26</v>
      </c>
      <c r="BA580" s="721" t="s">
        <v>26</v>
      </c>
      <c r="BB580" s="834" t="s">
        <v>26</v>
      </c>
      <c r="BC580" s="835" t="s">
        <v>26</v>
      </c>
      <c r="BD580" s="836" t="s">
        <v>26</v>
      </c>
      <c r="BE580" s="834" t="s">
        <v>22</v>
      </c>
      <c r="BF580" s="835" t="s">
        <v>26</v>
      </c>
      <c r="BG580" s="836" t="s">
        <v>26</v>
      </c>
      <c r="BH580" s="905" t="s">
        <v>13077</v>
      </c>
      <c r="BI580" s="903" t="s">
        <v>9680</v>
      </c>
      <c r="BJ580" s="905" t="s">
        <v>4518</v>
      </c>
      <c r="BK580" s="903" t="s">
        <v>10475</v>
      </c>
      <c r="BL580" s="905" t="s">
        <v>4485</v>
      </c>
      <c r="BM580" s="903" t="s">
        <v>10472</v>
      </c>
      <c r="BN580" s="905" t="s">
        <v>0</v>
      </c>
      <c r="BO580" s="903" t="s">
        <v>0</v>
      </c>
      <c r="BP580" s="905" t="s">
        <v>0</v>
      </c>
      <c r="BQ580" s="903" t="s">
        <v>0</v>
      </c>
      <c r="BR580" s="909">
        <v>52</v>
      </c>
      <c r="BS580" s="903" t="s">
        <v>4599</v>
      </c>
      <c r="BT580" s="909">
        <v>54</v>
      </c>
      <c r="BU580" s="903" t="s">
        <v>4553</v>
      </c>
      <c r="BV580" s="909">
        <v>75</v>
      </c>
      <c r="BW580" s="903" t="s">
        <v>4595</v>
      </c>
      <c r="BX580" s="905" t="s">
        <v>0</v>
      </c>
      <c r="BY580" s="903" t="s">
        <v>4492</v>
      </c>
      <c r="BZ580" s="905" t="s">
        <v>0</v>
      </c>
      <c r="CA580" s="903" t="s">
        <v>4492</v>
      </c>
      <c r="CB580" s="340">
        <v>50</v>
      </c>
      <c r="CC580" s="249">
        <f>IF(ISBLANK(AL580),0,1)</f>
        <v>0</v>
      </c>
      <c r="CD580" s="414">
        <f>IF(ISBLANK(AM580),0,1)</f>
        <v>1</v>
      </c>
      <c r="CE580" s="414">
        <f>IF(ISBLANK(AN580),0,1)</f>
        <v>0</v>
      </c>
      <c r="CF580" s="414">
        <f>IF(ISBLANK(AO580),0,1)</f>
        <v>0</v>
      </c>
      <c r="CG580" s="414">
        <f>IF(ISBLANK(AP580),0,1)</f>
        <v>0</v>
      </c>
      <c r="CH580" s="436">
        <f>IF(ISBLANK(AQ580),0,1)</f>
        <v>0</v>
      </c>
      <c r="CI580" s="435">
        <f>IF($W580="Dropped","-",DAYS360(X580,Y580,TRUE)/360)</f>
        <v>0.18055555555555555</v>
      </c>
      <c r="CJ580" s="416">
        <f>IF(OR($W580="Pipeline",$W580="Dropped"),"-",IF(OR($AA580="-",$AA580="n/a"),"-",DAYS360(Y580,AA580,TRUE)/360))</f>
        <v>5.2777777777777778E-2</v>
      </c>
      <c r="CK580" s="416">
        <f>IF(OR($W580="Pipeline",$W580="Dropped"),"-",IF($AC580="-","-",IF(OR($AA580="-",$AA580="n/a"),DAYS360(Y580,AC580,TRUE)/360,DAYS360(AA580,AC580,TRUE)/360)))</f>
        <v>4.7388888888888889</v>
      </c>
      <c r="CL580" s="416">
        <f>IF(OR($W580="Pipeline",$W580="Dropped"),"-",IF($AC580="-","-",DAYS360(X580,AC580,TRUE)/360))</f>
        <v>4.9722222222222223</v>
      </c>
      <c r="CM580" s="437">
        <f>IF(OR($W580="Pipeline",$W580="Dropped"),"-",IF($AC580="-","-",DAYS360(AB580,AC580,TRUE)/360))</f>
        <v>1</v>
      </c>
      <c r="CN580" s="344">
        <f>IF(W580="Closed",IF(AC580="-","-",YEAR(AC580)),"-")</f>
        <v>2009</v>
      </c>
      <c r="CO580" s="344" t="str">
        <f>IF(W580="Closed",IF(OR(BE580="S",BE580="MS",BE580="HS"),"S",IF(OR(BE580="U",BE580="MU",BE580="HU"),"U",IF(OR(BE580="NA",BE580="NR",BE580="NV",BE580="?",BE580="#"),"NR","-"))),"-")</f>
        <v>S</v>
      </c>
      <c r="CP580" s="249">
        <v>0</v>
      </c>
      <c r="CQ580" s="414">
        <v>2</v>
      </c>
      <c r="CR580" s="414">
        <v>0</v>
      </c>
      <c r="CS580" s="414">
        <v>0</v>
      </c>
      <c r="CT580" s="414">
        <v>0</v>
      </c>
      <c r="CU580" s="436">
        <v>0</v>
      </c>
      <c r="CV580" s="432" t="str">
        <f>IF(OR(DC580="-",DC580="",DC580="n/a"),"-",HYPERLINK(DC580,"PAD"))</f>
        <v>-</v>
      </c>
      <c r="CW580" s="417" t="str">
        <f>IF(OR(DD580="-",DD580="",DD580="n/a"),"-",HYPERLINK(DD580,"ICR"))</f>
        <v>ICR</v>
      </c>
      <c r="CX580" s="438" t="str">
        <f>IF(OR(DE580="-",DE580="",DE580="n/a"),"-",HYPERLINK(DE580,"IEG"))</f>
        <v>IEG</v>
      </c>
      <c r="CY580" s="687" t="str">
        <f>IF(OR(DF580="-",DF580="",DF580="n/a"),"-",HYPERLINK(DF580,"PPAR"))</f>
        <v>-</v>
      </c>
      <c r="CZ580" s="665" t="str">
        <f>IF(OR(DG580="-",DG580="",DG580="n/a"),"-",HYPERLINK(DG580,"PCR"))</f>
        <v>-</v>
      </c>
      <c r="DA580" s="665" t="str">
        <f>IF(OR(DH580="-",DH580="",DH580="n/a"),"-",HYPERLINK(DH580,"PP"))</f>
        <v>-</v>
      </c>
      <c r="DB580" s="688" t="str">
        <f>IF(OR(DI580="-",DI580="",DI580="n/a"),"-",HYPERLINK(DI580,"TA"))</f>
        <v>TA</v>
      </c>
      <c r="DC580" s="897" t="s">
        <v>33</v>
      </c>
      <c r="DD580" s="897" t="s">
        <v>12199</v>
      </c>
      <c r="DE580" s="897" t="s">
        <v>12200</v>
      </c>
      <c r="DF580" s="897" t="s">
        <v>33</v>
      </c>
      <c r="DG580" s="897" t="s">
        <v>33</v>
      </c>
      <c r="DH580" s="897" t="s">
        <v>33</v>
      </c>
      <c r="DI580" s="897" t="s">
        <v>12201</v>
      </c>
      <c r="DJ580" s="734"/>
    </row>
    <row r="581" spans="1:143" ht="14.1" customHeight="1" x14ac:dyDescent="0.25">
      <c r="A581" s="703">
        <f>ROW()-1</f>
        <v>580</v>
      </c>
      <c r="B581" s="710" t="s">
        <v>662</v>
      </c>
      <c r="C581" s="711" t="str">
        <f>HYPERLINK(E581,"OP")</f>
        <v>OP</v>
      </c>
      <c r="D581" s="711" t="str">
        <f>HYPERLINK(F581,"Prj")</f>
        <v>Prj</v>
      </c>
      <c r="E581" s="704" t="s">
        <v>6551</v>
      </c>
      <c r="F581" s="415" t="s">
        <v>6552</v>
      </c>
      <c r="G581" s="414" t="s">
        <v>33</v>
      </c>
      <c r="H581" s="414" t="s">
        <v>33</v>
      </c>
      <c r="I581" s="694" t="s">
        <v>33</v>
      </c>
      <c r="J581" s="696" t="s">
        <v>663</v>
      </c>
      <c r="K581" s="199" t="s">
        <v>33</v>
      </c>
      <c r="L581" s="693" t="s">
        <v>193</v>
      </c>
      <c r="M581" s="696" t="s">
        <v>387</v>
      </c>
      <c r="N581" s="732" t="s">
        <v>18</v>
      </c>
      <c r="O581" s="732" t="s">
        <v>30</v>
      </c>
      <c r="P581" s="1080" t="s">
        <v>1761</v>
      </c>
      <c r="Q581" s="1074" t="s">
        <v>33</v>
      </c>
      <c r="R581" s="698" t="s">
        <v>3565</v>
      </c>
      <c r="S581" s="907" t="s">
        <v>3804</v>
      </c>
      <c r="T581" s="908" t="s">
        <v>3805</v>
      </c>
      <c r="U581" s="905" t="s">
        <v>585</v>
      </c>
      <c r="V581" s="905" t="s">
        <v>1774</v>
      </c>
      <c r="W581" s="1068" t="s">
        <v>1773</v>
      </c>
      <c r="X581" s="1064">
        <v>38505</v>
      </c>
      <c r="Y581" s="1066">
        <v>38805</v>
      </c>
      <c r="Z581" s="1046">
        <v>2006</v>
      </c>
      <c r="AA581" s="1064">
        <v>39412</v>
      </c>
      <c r="AB581" s="1065">
        <v>41305</v>
      </c>
      <c r="AC581" s="1066">
        <v>42004</v>
      </c>
      <c r="AD581" s="638">
        <v>30</v>
      </c>
      <c r="AE581" s="639">
        <v>0</v>
      </c>
      <c r="AF581" s="744">
        <v>0</v>
      </c>
      <c r="AG581" s="690">
        <v>30</v>
      </c>
      <c r="AH581" s="747">
        <v>0</v>
      </c>
      <c r="AI581" s="744">
        <v>0</v>
      </c>
      <c r="AJ581" s="1099">
        <v>30</v>
      </c>
      <c r="AK581" s="1100">
        <v>29.069325070000001</v>
      </c>
      <c r="AL581" s="646">
        <v>33</v>
      </c>
      <c r="AM581" s="647"/>
      <c r="AN581" s="647"/>
      <c r="AO581" s="647"/>
      <c r="AP581" s="647"/>
      <c r="AQ581" s="648"/>
      <c r="AR581" s="779" t="s">
        <v>4313</v>
      </c>
      <c r="AS581" s="781">
        <f>AT581+AU581</f>
        <v>15.7</v>
      </c>
      <c r="AT581" s="649">
        <v>15.7</v>
      </c>
      <c r="AU581" s="650">
        <v>0</v>
      </c>
      <c r="AV581" s="686" t="s">
        <v>4314</v>
      </c>
      <c r="AW581" s="686" t="s">
        <v>1893</v>
      </c>
      <c r="AX581" s="686" t="s">
        <v>2175</v>
      </c>
      <c r="AY581" s="819">
        <v>41973</v>
      </c>
      <c r="AZ581" s="721" t="s">
        <v>22</v>
      </c>
      <c r="BA581" s="721" t="s">
        <v>22</v>
      </c>
      <c r="BB581" s="834" t="s">
        <v>22</v>
      </c>
      <c r="BC581" s="835" t="s">
        <v>22</v>
      </c>
      <c r="BD581" s="836" t="s">
        <v>45</v>
      </c>
      <c r="BE581" s="834" t="s">
        <v>22</v>
      </c>
      <c r="BF581" s="835" t="s">
        <v>22</v>
      </c>
      <c r="BG581" s="836" t="s">
        <v>45</v>
      </c>
      <c r="BH581" s="905" t="s">
        <v>10067</v>
      </c>
      <c r="BI581" s="903" t="s">
        <v>9474</v>
      </c>
      <c r="BJ581" s="905" t="s">
        <v>4592</v>
      </c>
      <c r="BK581" s="903" t="s">
        <v>10488</v>
      </c>
      <c r="BL581" s="905" t="s">
        <v>4567</v>
      </c>
      <c r="BM581" s="903" t="s">
        <v>10487</v>
      </c>
      <c r="BN581" s="905" t="s">
        <v>10072</v>
      </c>
      <c r="BO581" s="903" t="s">
        <v>13093</v>
      </c>
      <c r="BP581" s="905" t="s">
        <v>4505</v>
      </c>
      <c r="BQ581" s="903" t="s">
        <v>10474</v>
      </c>
      <c r="BR581" s="909">
        <v>78</v>
      </c>
      <c r="BS581" s="903" t="s">
        <v>4511</v>
      </c>
      <c r="BT581" s="909">
        <v>60</v>
      </c>
      <c r="BU581" s="903" t="s">
        <v>4531</v>
      </c>
      <c r="BV581" s="909">
        <v>99</v>
      </c>
      <c r="BW581" s="903" t="s">
        <v>4570</v>
      </c>
      <c r="BX581" s="909">
        <v>90</v>
      </c>
      <c r="BY581" s="903" t="s">
        <v>4621</v>
      </c>
      <c r="BZ581" s="909">
        <v>77</v>
      </c>
      <c r="CA581" s="903" t="s">
        <v>4594</v>
      </c>
      <c r="CB581" s="340">
        <v>50</v>
      </c>
      <c r="CC581" s="249">
        <f>IF(ISBLANK(AL581),0,1)</f>
        <v>1</v>
      </c>
      <c r="CD581" s="414">
        <f>IF(ISBLANK(AM581),0,1)</f>
        <v>0</v>
      </c>
      <c r="CE581" s="414">
        <f>IF(ISBLANK(AN581),0,1)</f>
        <v>0</v>
      </c>
      <c r="CF581" s="414">
        <f>IF(ISBLANK(AO581),0,1)</f>
        <v>0</v>
      </c>
      <c r="CG581" s="414">
        <f>IF(ISBLANK(AP581),0,1)</f>
        <v>0</v>
      </c>
      <c r="CH581" s="436">
        <f>IF(ISBLANK(AQ581),0,1)</f>
        <v>0</v>
      </c>
      <c r="CI581" s="435">
        <f>IF($W581="Dropped","-",DAYS360(X581,Y581,TRUE)/360)</f>
        <v>0.82499999999999996</v>
      </c>
      <c r="CJ581" s="416">
        <f>IF(OR($W581="Pipeline",$W581="Dropped"),"-",IF(OR($AA581="-",$AA581="n/a"),"-",DAYS360(Y581,AA581,TRUE)/360))</f>
        <v>1.6583333333333334</v>
      </c>
      <c r="CK581" s="416">
        <f>IF(OR($W581="Pipeline",$W581="Dropped"),"-",IF($AC581="-","-",IF(OR($AA581="-",$AA581="n/a"),DAYS360(Y581,AC581,TRUE)/360,DAYS360(AA581,AC581,TRUE)/360)))</f>
        <v>7.0944444444444441</v>
      </c>
      <c r="CL581" s="416">
        <f>IF(OR($W581="Pipeline",$W581="Dropped"),"-",IF($AC581="-","-",DAYS360(X581,AC581,TRUE)/360))</f>
        <v>9.5777777777777775</v>
      </c>
      <c r="CM581" s="437">
        <f>IF(OR($W581="Pipeline",$W581="Dropped"),"-",IF($AC581="-","-",DAYS360(AB581,AC581,TRUE)/360))</f>
        <v>1.9166666666666667</v>
      </c>
      <c r="CN581" s="344">
        <f>IF(W581="Closed",IF(AC581="-","-",YEAR(AC581)),"-")</f>
        <v>2014</v>
      </c>
      <c r="CO581" s="344" t="str">
        <f>IF(W581="Closed",IF(OR(BE581="S",BE581="MS",BE581="HS"),"S",IF(OR(BE581="U",BE581="MU",BE581="HU"),"U",IF(OR(BE581="NA",BE581="NR",BE581="NV",BE581="?",BE581="#"),"NR","-"))),"-")</f>
        <v>S</v>
      </c>
      <c r="CP581" s="249">
        <v>11</v>
      </c>
      <c r="CQ581" s="414">
        <v>3</v>
      </c>
      <c r="CR581" s="414">
        <v>3</v>
      </c>
      <c r="CS581" s="414">
        <v>3</v>
      </c>
      <c r="CT581" s="414">
        <v>0</v>
      </c>
      <c r="CU581" s="436">
        <v>0</v>
      </c>
      <c r="CV581" s="432" t="str">
        <f>IF(OR(DC581="-",DC581="",DC581="n/a"),"-",HYPERLINK(DC581,"PAD"))</f>
        <v>PAD</v>
      </c>
      <c r="CW581" s="417" t="str">
        <f>IF(OR(DD581="-",DD581="",DD581="n/a"),"-",HYPERLINK(DD581,"ICR"))</f>
        <v>ICR</v>
      </c>
      <c r="CX581" s="438" t="str">
        <f>IF(OR(DE581="-",DE581="",DE581="n/a"),"-",HYPERLINK(DE581,"IEG"))</f>
        <v>IEG</v>
      </c>
      <c r="CY581" s="687" t="str">
        <f>IF(OR(DF581="-",DF581="",DF581="n/a"),"-",HYPERLINK(DF581,"PPAR"))</f>
        <v>-</v>
      </c>
      <c r="CZ581" s="665" t="str">
        <f>IF(OR(DG581="-",DG581="",DG581="n/a"),"-",HYPERLINK(DG581,"PCR"))</f>
        <v>-</v>
      </c>
      <c r="DA581" s="665" t="str">
        <f>IF(OR(DH581="-",DH581="",DH581="n/a"),"-",HYPERLINK(DH581,"PP"))</f>
        <v>PP</v>
      </c>
      <c r="DB581" s="688" t="str">
        <f>IF(OR(DI581="-",DI581="",DI581="n/a"),"-",HYPERLINK(DI581,"TA"))</f>
        <v>-</v>
      </c>
      <c r="DC581" s="897" t="s">
        <v>12202</v>
      </c>
      <c r="DD581" s="897" t="s">
        <v>12203</v>
      </c>
      <c r="DE581" s="897" t="s">
        <v>12204</v>
      </c>
      <c r="DF581" s="897" t="s">
        <v>33</v>
      </c>
      <c r="DG581" s="897" t="s">
        <v>33</v>
      </c>
      <c r="DH581" s="897" t="s">
        <v>14003</v>
      </c>
      <c r="DI581" s="897" t="s">
        <v>33</v>
      </c>
      <c r="DJ581" s="806"/>
    </row>
    <row r="582" spans="1:143" ht="14.1" customHeight="1" x14ac:dyDescent="0.25">
      <c r="A582" s="702">
        <f>ROW()-1</f>
        <v>581</v>
      </c>
      <c r="B582" s="710" t="s">
        <v>1301</v>
      </c>
      <c r="C582" s="711" t="str">
        <f>HYPERLINK(E582,"OP")</f>
        <v>OP</v>
      </c>
      <c r="D582" s="711" t="str">
        <f>HYPERLINK(F582,"Prj")</f>
        <v>Prj</v>
      </c>
      <c r="E582" s="704" t="s">
        <v>6553</v>
      </c>
      <c r="F582" s="415" t="s">
        <v>6554</v>
      </c>
      <c r="G582" s="414" t="s">
        <v>33</v>
      </c>
      <c r="H582" s="414" t="s">
        <v>33</v>
      </c>
      <c r="I582" s="694" t="s">
        <v>33</v>
      </c>
      <c r="J582" s="696" t="s">
        <v>1260</v>
      </c>
      <c r="K582" s="199" t="s">
        <v>33</v>
      </c>
      <c r="L582" s="693" t="s">
        <v>245</v>
      </c>
      <c r="M582" s="686" t="s">
        <v>255</v>
      </c>
      <c r="N582" s="693" t="s">
        <v>18</v>
      </c>
      <c r="O582" s="693" t="s">
        <v>30</v>
      </c>
      <c r="P582" s="1080" t="s">
        <v>36</v>
      </c>
      <c r="Q582" s="1074" t="s">
        <v>33</v>
      </c>
      <c r="R582" s="698" t="s">
        <v>33</v>
      </c>
      <c r="S582" s="907" t="s">
        <v>3806</v>
      </c>
      <c r="T582" s="908" t="s">
        <v>3807</v>
      </c>
      <c r="U582" s="905" t="s">
        <v>731</v>
      </c>
      <c r="V582" s="905" t="s">
        <v>1415</v>
      </c>
      <c r="W582" s="1068" t="s">
        <v>1773</v>
      </c>
      <c r="X582" s="1064">
        <v>38540</v>
      </c>
      <c r="Y582" s="1066">
        <v>39660</v>
      </c>
      <c r="Z582" s="1046">
        <v>2009</v>
      </c>
      <c r="AA582" s="1064">
        <v>39878</v>
      </c>
      <c r="AB582" s="1065">
        <v>41639</v>
      </c>
      <c r="AC582" s="1066">
        <v>41639</v>
      </c>
      <c r="AD582" s="638">
        <v>0</v>
      </c>
      <c r="AE582" s="639">
        <v>521</v>
      </c>
      <c r="AF582" s="744">
        <v>0</v>
      </c>
      <c r="AG582" s="690">
        <v>521</v>
      </c>
      <c r="AH582" s="747">
        <v>0</v>
      </c>
      <c r="AI582" s="744">
        <v>0</v>
      </c>
      <c r="AJ582" s="1099">
        <v>261.29560724999999</v>
      </c>
      <c r="AK582" s="1100">
        <v>234.43709956999999</v>
      </c>
      <c r="AL582" s="646"/>
      <c r="AM582" s="647"/>
      <c r="AN582" s="647">
        <v>3</v>
      </c>
      <c r="AO582" s="647"/>
      <c r="AP582" s="647"/>
      <c r="AQ582" s="648"/>
      <c r="AR582" s="779" t="s">
        <v>4261</v>
      </c>
      <c r="AS582" s="649">
        <f>AT582+AU582</f>
        <v>7.4</v>
      </c>
      <c r="AT582" s="649">
        <v>7.4</v>
      </c>
      <c r="AU582" s="650">
        <v>0</v>
      </c>
      <c r="AV582" s="686" t="s">
        <v>4262</v>
      </c>
      <c r="AW582" s="686" t="s">
        <v>1993</v>
      </c>
      <c r="AX582" s="686" t="s">
        <v>2128</v>
      </c>
      <c r="AY582" s="819">
        <v>41633</v>
      </c>
      <c r="AZ582" s="721" t="s">
        <v>45</v>
      </c>
      <c r="BA582" s="721" t="s">
        <v>45</v>
      </c>
      <c r="BB582" s="834" t="s">
        <v>45</v>
      </c>
      <c r="BC582" s="835" t="s">
        <v>45</v>
      </c>
      <c r="BD582" s="836" t="s">
        <v>112</v>
      </c>
      <c r="BE582" s="834" t="s">
        <v>45</v>
      </c>
      <c r="BF582" s="835" t="s">
        <v>45</v>
      </c>
      <c r="BG582" s="836" t="s">
        <v>112</v>
      </c>
      <c r="BH582" s="905" t="s">
        <v>13072</v>
      </c>
      <c r="BI582" s="903" t="s">
        <v>4508</v>
      </c>
      <c r="BJ582" s="905" t="s">
        <v>13075</v>
      </c>
      <c r="BK582" s="903" t="s">
        <v>13771</v>
      </c>
      <c r="BL582" s="905" t="s">
        <v>0</v>
      </c>
      <c r="BM582" s="903" t="s">
        <v>0</v>
      </c>
      <c r="BN582" s="905" t="s">
        <v>0</v>
      </c>
      <c r="BO582" s="903" t="s">
        <v>0</v>
      </c>
      <c r="BP582" s="905" t="s">
        <v>0</v>
      </c>
      <c r="BQ582" s="903" t="s">
        <v>0</v>
      </c>
      <c r="BR582" s="909">
        <v>63</v>
      </c>
      <c r="BS582" s="903" t="s">
        <v>4512</v>
      </c>
      <c r="BT582" s="909">
        <v>92</v>
      </c>
      <c r="BU582" s="903" t="s">
        <v>4597</v>
      </c>
      <c r="BV582" s="909">
        <v>64</v>
      </c>
      <c r="BW582" s="903" t="s">
        <v>4625</v>
      </c>
      <c r="BX582" s="905" t="s">
        <v>0</v>
      </c>
      <c r="BY582" s="903" t="s">
        <v>4492</v>
      </c>
      <c r="BZ582" s="905" t="s">
        <v>0</v>
      </c>
      <c r="CA582" s="903" t="s">
        <v>4492</v>
      </c>
      <c r="CB582" s="340">
        <v>50</v>
      </c>
      <c r="CC582" s="249">
        <f>IF(ISBLANK(AL582),0,1)</f>
        <v>0</v>
      </c>
      <c r="CD582" s="414">
        <f>IF(ISBLANK(AM582),0,1)</f>
        <v>0</v>
      </c>
      <c r="CE582" s="414">
        <f>IF(ISBLANK(AN582),0,1)</f>
        <v>1</v>
      </c>
      <c r="CF582" s="414">
        <f>IF(ISBLANK(AO582),0,1)</f>
        <v>0</v>
      </c>
      <c r="CG582" s="414">
        <f>IF(ISBLANK(AP582),0,1)</f>
        <v>0</v>
      </c>
      <c r="CH582" s="436">
        <f>IF(ISBLANK(AQ582),0,1)</f>
        <v>0</v>
      </c>
      <c r="CI582" s="435">
        <f>IF($W582="Dropped","-",DAYS360(X582,Y582,TRUE)/360)</f>
        <v>3.0638888888888891</v>
      </c>
      <c r="CJ582" s="416">
        <f>IF(OR($W582="Pipeline",$W582="Dropped"),"-",IF(OR($AA582="-",$AA582="n/a"),"-",DAYS360(Y582,AA582,TRUE)/360))</f>
        <v>0.6</v>
      </c>
      <c r="CK582" s="416">
        <f>IF(OR($W582="Pipeline",$W582="Dropped"),"-",IF($AC582="-","-",IF(OR($AA582="-",$AA582="n/a"),DAYS360(Y582,AC582,TRUE)/360,DAYS360(AA582,AC582,TRUE)/360)))</f>
        <v>4.8166666666666664</v>
      </c>
      <c r="CL582" s="416">
        <f>IF(OR($W582="Pipeline",$W582="Dropped"),"-",IF($AC582="-","-",DAYS360(X582,AC582,TRUE)/360))</f>
        <v>8.4805555555555561</v>
      </c>
      <c r="CM582" s="437">
        <f>IF(OR($W582="Pipeline",$W582="Dropped"),"-",IF($AC582="-","-",DAYS360(AB582,AC582,TRUE)/360))</f>
        <v>0</v>
      </c>
      <c r="CN582" s="344">
        <f>IF(W582="Closed",IF(AC582="-","-",YEAR(AC582)),"-")</f>
        <v>2013</v>
      </c>
      <c r="CO582" s="344" t="str">
        <f>IF(W582="Closed",IF(OR(BE582="S",BE582="MS",BE582="HS"),"S",IF(OR(BE582="U",BE582="MU",BE582="HU"),"U",IF(OR(BE582="NA",BE582="NR",BE582="NV",BE582="?",BE582="#"),"NR","-"))),"-")</f>
        <v>U</v>
      </c>
      <c r="CP582" s="249">
        <v>4</v>
      </c>
      <c r="CQ582" s="414">
        <v>1</v>
      </c>
      <c r="CR582" s="414">
        <v>9</v>
      </c>
      <c r="CS582" s="414">
        <v>1</v>
      </c>
      <c r="CT582" s="414">
        <v>1</v>
      </c>
      <c r="CU582" s="436">
        <v>1</v>
      </c>
      <c r="CV582" s="432" t="str">
        <f>IF(OR(DC582="-",DC582="",DC582="n/a"),"-",HYPERLINK(DC582,"PAD"))</f>
        <v>PAD</v>
      </c>
      <c r="CW582" s="417" t="str">
        <f>IF(OR(DD582="-",DD582="",DD582="n/a"),"-",HYPERLINK(DD582,"ICR"))</f>
        <v>ICR</v>
      </c>
      <c r="CX582" s="438" t="str">
        <f>IF(OR(DE582="-",DE582="",DE582="n/a"),"-",HYPERLINK(DE582,"IEG"))</f>
        <v>IEG</v>
      </c>
      <c r="CY582" s="687" t="str">
        <f>IF(OR(DF582="-",DF582="",DF582="n/a"),"-",HYPERLINK(DF582,"PPAR"))</f>
        <v>-</v>
      </c>
      <c r="CZ582" s="665" t="str">
        <f>IF(OR(DG582="-",DG582="",DG582="n/a"),"-",HYPERLINK(DG582,"PCR"))</f>
        <v>-</v>
      </c>
      <c r="DA582" s="665" t="str">
        <f>IF(OR(DH582="-",DH582="",DH582="n/a"),"-",HYPERLINK(DH582,"PP"))</f>
        <v>PP</v>
      </c>
      <c r="DB582" s="688" t="str">
        <f>IF(OR(DI582="-",DI582="",DI582="n/a"),"-",HYPERLINK(DI582,"TA"))</f>
        <v>-</v>
      </c>
      <c r="DC582" s="897" t="s">
        <v>12205</v>
      </c>
      <c r="DD582" s="897" t="s">
        <v>12206</v>
      </c>
      <c r="DE582" s="897" t="s">
        <v>12207</v>
      </c>
      <c r="DF582" s="897" t="s">
        <v>33</v>
      </c>
      <c r="DG582" s="897" t="s">
        <v>33</v>
      </c>
      <c r="DH582" s="897" t="s">
        <v>14004</v>
      </c>
      <c r="DI582" s="897" t="s">
        <v>33</v>
      </c>
      <c r="DJ582" s="806"/>
    </row>
    <row r="583" spans="1:143" ht="14.1" customHeight="1" x14ac:dyDescent="0.25">
      <c r="A583" s="702">
        <f>ROW()-1</f>
        <v>582</v>
      </c>
      <c r="B583" s="713" t="s">
        <v>7523</v>
      </c>
      <c r="C583" s="711" t="str">
        <f>HYPERLINK(E583,"OP")</f>
        <v>OP</v>
      </c>
      <c r="D583" s="711" t="str">
        <f>HYPERLINK(F583,"Prj")</f>
        <v>Prj</v>
      </c>
      <c r="E583" s="631" t="s">
        <v>8433</v>
      </c>
      <c r="F583" s="413" t="s">
        <v>8434</v>
      </c>
      <c r="G583" s="414" t="s">
        <v>33</v>
      </c>
      <c r="H583" s="414" t="s">
        <v>33</v>
      </c>
      <c r="I583" s="694" t="s">
        <v>33</v>
      </c>
      <c r="J583" s="697" t="s">
        <v>7524</v>
      </c>
      <c r="K583" s="727" t="s">
        <v>33</v>
      </c>
      <c r="L583" s="736" t="s">
        <v>231</v>
      </c>
      <c r="M583" s="696" t="s">
        <v>240</v>
      </c>
      <c r="N583" s="736" t="s">
        <v>18</v>
      </c>
      <c r="O583" s="736" t="s">
        <v>30</v>
      </c>
      <c r="P583" s="1080" t="s">
        <v>36</v>
      </c>
      <c r="Q583" s="1074" t="s">
        <v>33</v>
      </c>
      <c r="R583" s="698" t="s">
        <v>33</v>
      </c>
      <c r="S583" s="907" t="s">
        <v>10296</v>
      </c>
      <c r="T583" s="908" t="s">
        <v>10306</v>
      </c>
      <c r="U583" s="905" t="s">
        <v>592</v>
      </c>
      <c r="V583" s="905" t="s">
        <v>10403</v>
      </c>
      <c r="W583" s="1068" t="s">
        <v>20</v>
      </c>
      <c r="X583" s="1064">
        <v>39610</v>
      </c>
      <c r="Y583" s="1066">
        <v>40596</v>
      </c>
      <c r="Z583" s="1046">
        <v>2011</v>
      </c>
      <c r="AA583" s="1064">
        <v>40935</v>
      </c>
      <c r="AB583" s="1065">
        <v>43008</v>
      </c>
      <c r="AC583" s="1066">
        <v>43008</v>
      </c>
      <c r="AD583" s="1049">
        <v>0</v>
      </c>
      <c r="AE583" s="746">
        <v>35</v>
      </c>
      <c r="AF583" s="744">
        <v>0</v>
      </c>
      <c r="AG583" s="690">
        <v>35</v>
      </c>
      <c r="AH583" s="747">
        <v>2</v>
      </c>
      <c r="AI583" s="744">
        <v>0</v>
      </c>
      <c r="AJ583" s="1101">
        <v>35</v>
      </c>
      <c r="AK583" s="1102">
        <v>29.560469040000001</v>
      </c>
      <c r="AL583" s="1085"/>
      <c r="AM583" s="632"/>
      <c r="AN583" s="632">
        <v>3</v>
      </c>
      <c r="AO583" s="632"/>
      <c r="AP583" s="632"/>
      <c r="AQ583" s="757"/>
      <c r="AR583" s="778" t="s">
        <v>8957</v>
      </c>
      <c r="AS583" s="784">
        <f>AT583+AU583</f>
        <v>17.5</v>
      </c>
      <c r="AT583" s="784">
        <v>17.5</v>
      </c>
      <c r="AU583" s="785">
        <v>0</v>
      </c>
      <c r="AV583" s="734" t="s">
        <v>8958</v>
      </c>
      <c r="AW583" s="697" t="s">
        <v>7525</v>
      </c>
      <c r="AX583" s="697" t="s">
        <v>7526</v>
      </c>
      <c r="AY583" s="823">
        <v>42559</v>
      </c>
      <c r="AZ583" s="736" t="s">
        <v>26</v>
      </c>
      <c r="BA583" s="736" t="s">
        <v>26</v>
      </c>
      <c r="BB583" s="834" t="s">
        <v>33</v>
      </c>
      <c r="BC583" s="835" t="s">
        <v>33</v>
      </c>
      <c r="BD583" s="836" t="s">
        <v>33</v>
      </c>
      <c r="BE583" s="834" t="s">
        <v>33</v>
      </c>
      <c r="BF583" s="835" t="s">
        <v>33</v>
      </c>
      <c r="BG583" s="836" t="s">
        <v>33</v>
      </c>
      <c r="BH583" s="905" t="s">
        <v>13072</v>
      </c>
      <c r="BI583" s="903" t="s">
        <v>4508</v>
      </c>
      <c r="BJ583" s="905" t="s">
        <v>13075</v>
      </c>
      <c r="BK583" s="903" t="s">
        <v>13771</v>
      </c>
      <c r="BL583" s="905" t="s">
        <v>4561</v>
      </c>
      <c r="BM583" s="903" t="s">
        <v>10489</v>
      </c>
      <c r="BN583" s="905" t="s">
        <v>0</v>
      </c>
      <c r="BO583" s="903" t="s">
        <v>0</v>
      </c>
      <c r="BP583" s="905" t="s">
        <v>0</v>
      </c>
      <c r="BQ583" s="903" t="s">
        <v>0</v>
      </c>
      <c r="BR583" s="909">
        <v>69</v>
      </c>
      <c r="BS583" s="903" t="s">
        <v>4598</v>
      </c>
      <c r="BT583" s="909">
        <v>63</v>
      </c>
      <c r="BU583" s="903" t="s">
        <v>4512</v>
      </c>
      <c r="BV583" s="909">
        <v>67</v>
      </c>
      <c r="BW583" s="903" t="s">
        <v>4577</v>
      </c>
      <c r="BX583" s="909">
        <v>68</v>
      </c>
      <c r="BY583" s="903" t="s">
        <v>4557</v>
      </c>
      <c r="BZ583" s="905" t="s">
        <v>0</v>
      </c>
      <c r="CA583" s="903" t="s">
        <v>4492</v>
      </c>
      <c r="CB583" s="340">
        <v>10</v>
      </c>
      <c r="CC583" s="249">
        <f>IF(ISBLANK(AL583),0,1)</f>
        <v>0</v>
      </c>
      <c r="CD583" s="414">
        <f>IF(ISBLANK(AM583),0,1)</f>
        <v>0</v>
      </c>
      <c r="CE583" s="414">
        <f>IF(ISBLANK(AN583),0,1)</f>
        <v>1</v>
      </c>
      <c r="CF583" s="414">
        <f>IF(ISBLANK(AO583),0,1)</f>
        <v>0</v>
      </c>
      <c r="CG583" s="414">
        <f>IF(ISBLANK(AP583),0,1)</f>
        <v>0</v>
      </c>
      <c r="CH583" s="436">
        <f>IF(ISBLANK(AQ583),0,1)</f>
        <v>0</v>
      </c>
      <c r="CI583" s="435">
        <f>IF($W583="Dropped","-",DAYS360(X583,Y583,TRUE)/360)</f>
        <v>2.6972222222222224</v>
      </c>
      <c r="CJ583" s="416">
        <f>IF(OR($W583="Pipeline",$W583="Dropped"),"-",IF(OR($AA583="-",$AA583="n/a"),"-",DAYS360(Y583,AA583,TRUE)/360))</f>
        <v>0.93055555555555558</v>
      </c>
      <c r="CK583" s="416">
        <f>IF(OR($W583="Pipeline",$W583="Dropped"),"-",IF($AC583="-","-",IF(OR($AA583="-",$AA583="n/a"),DAYS360(Y583,AC583,TRUE)/360,DAYS360(AA583,AC583,TRUE)/360)))</f>
        <v>5.6749999999999998</v>
      </c>
      <c r="CL583" s="416">
        <f>IF(OR($W583="Pipeline",$W583="Dropped"),"-",IF($AC583="-","-",DAYS360(X583,AC583,TRUE)/360))</f>
        <v>9.3027777777777771</v>
      </c>
      <c r="CM583" s="437">
        <f>IF(OR($W583="Pipeline",$W583="Dropped"),"-",IF($AC583="-","-",DAYS360(AB583,AC583,TRUE)/360))</f>
        <v>0</v>
      </c>
      <c r="CN583" s="344" t="str">
        <f>IF(W583="Closed",IF(AC583="-","-",YEAR(AC583)),"-")</f>
        <v>-</v>
      </c>
      <c r="CO583" s="344" t="str">
        <f>IF(W583="Closed",IF(OR(BE583="S",BE583="MS",BE583="HS"),"S",IF(OR(BE583="U",BE583="MU",BE583="HU"),"U",IF(OR(BE583="NA",BE583="NR",BE583="NV",BE583="?",BE583="#"),"NR","-"))),"-")</f>
        <v>-</v>
      </c>
      <c r="CP583" s="249">
        <v>0</v>
      </c>
      <c r="CQ583" s="414">
        <v>1</v>
      </c>
      <c r="CR583" s="414">
        <v>2</v>
      </c>
      <c r="CS583" s="414">
        <v>1</v>
      </c>
      <c r="CT583" s="414">
        <v>0</v>
      </c>
      <c r="CU583" s="436">
        <v>1</v>
      </c>
      <c r="CV583" s="432" t="str">
        <f>IF(OR(DC583="-",DC583="",DC583="n/a"),"-",HYPERLINK(DC583,"PAD"))</f>
        <v>PAD</v>
      </c>
      <c r="CW583" s="417" t="str">
        <f>IF(OR(DD583="-",DD583="",DD583="n/a"),"-",HYPERLINK(DD583,"ICR"))</f>
        <v>-</v>
      </c>
      <c r="CX583" s="438" t="str">
        <f>IF(OR(DE583="-",DE583="",DE583="n/a"),"-",HYPERLINK(DE583,"IEG"))</f>
        <v>-</v>
      </c>
      <c r="CY583" s="687" t="str">
        <f>IF(OR(DF583="-",DF583="",DF583="n/a"),"-",HYPERLINK(DF583,"PPAR"))</f>
        <v>-</v>
      </c>
      <c r="CZ583" s="665" t="str">
        <f>IF(OR(DG583="-",DG583="",DG583="n/a"),"-",HYPERLINK(DG583,"PCR"))</f>
        <v>-</v>
      </c>
      <c r="DA583" s="665" t="str">
        <f>IF(OR(DH583="-",DH583="",DH583="n/a"),"-",HYPERLINK(DH583,"PP"))</f>
        <v>-</v>
      </c>
      <c r="DB583" s="688" t="str">
        <f>IF(OR(DI583="-",DI583="",DI583="n/a"),"-",HYPERLINK(DI583,"TA"))</f>
        <v>-</v>
      </c>
      <c r="DC583" s="897" t="s">
        <v>12208</v>
      </c>
      <c r="DD583" s="897" t="s">
        <v>33</v>
      </c>
      <c r="DE583" s="897" t="s">
        <v>33</v>
      </c>
      <c r="DF583" s="897" t="s">
        <v>33</v>
      </c>
      <c r="DG583" s="897" t="s">
        <v>33</v>
      </c>
      <c r="DH583" s="897" t="s">
        <v>33</v>
      </c>
      <c r="DI583" s="897" t="s">
        <v>33</v>
      </c>
      <c r="DJ583" s="734"/>
    </row>
    <row r="584" spans="1:143" ht="14.1" customHeight="1" x14ac:dyDescent="0.25">
      <c r="A584" s="703">
        <f>ROW()-1</f>
        <v>583</v>
      </c>
      <c r="B584" s="710" t="s">
        <v>375</v>
      </c>
      <c r="C584" s="711" t="str">
        <f>HYPERLINK(E584,"OP")</f>
        <v>OP</v>
      </c>
      <c r="D584" s="711" t="str">
        <f>HYPERLINK(F584,"Prj")</f>
        <v>Prj</v>
      </c>
      <c r="E584" s="704" t="s">
        <v>6555</v>
      </c>
      <c r="F584" s="415" t="s">
        <v>6556</v>
      </c>
      <c r="G584" s="414" t="s">
        <v>33</v>
      </c>
      <c r="H584" s="414" t="s">
        <v>33</v>
      </c>
      <c r="I584" s="694" t="s">
        <v>33</v>
      </c>
      <c r="J584" s="686" t="s">
        <v>376</v>
      </c>
      <c r="K584" s="199" t="s">
        <v>33</v>
      </c>
      <c r="L584" s="693" t="s">
        <v>193</v>
      </c>
      <c r="M584" s="696" t="s">
        <v>377</v>
      </c>
      <c r="N584" s="693" t="s">
        <v>18</v>
      </c>
      <c r="O584" s="693" t="s">
        <v>54</v>
      </c>
      <c r="P584" s="1080" t="s">
        <v>1419</v>
      </c>
      <c r="Q584" s="1074" t="s">
        <v>33</v>
      </c>
      <c r="R584" s="698" t="s">
        <v>33</v>
      </c>
      <c r="S584" s="1041" t="s">
        <v>33</v>
      </c>
      <c r="T584" s="908" t="s">
        <v>3808</v>
      </c>
      <c r="U584" s="905" t="s">
        <v>588</v>
      </c>
      <c r="V584" s="905" t="s">
        <v>612</v>
      </c>
      <c r="W584" s="1068" t="s">
        <v>1773</v>
      </c>
      <c r="X584" s="1064">
        <v>38761</v>
      </c>
      <c r="Y584" s="1066">
        <v>39140</v>
      </c>
      <c r="Z584" s="1046">
        <v>2007</v>
      </c>
      <c r="AA584" s="1064">
        <v>39174</v>
      </c>
      <c r="AB584" s="1065">
        <v>40330</v>
      </c>
      <c r="AC584" s="1066">
        <v>40543</v>
      </c>
      <c r="AD584" s="1050">
        <v>0</v>
      </c>
      <c r="AE584" s="749">
        <v>1.4472700000000001</v>
      </c>
      <c r="AF584" s="744">
        <v>0</v>
      </c>
      <c r="AG584" s="690">
        <v>1.4472700000000001</v>
      </c>
      <c r="AH584" s="747">
        <v>0.54</v>
      </c>
      <c r="AI584" s="744">
        <v>0</v>
      </c>
      <c r="AJ584" s="1099">
        <v>1.44772871</v>
      </c>
      <c r="AK584" s="1100">
        <v>1.5273591099999999</v>
      </c>
      <c r="AL584" s="1086"/>
      <c r="AM584" s="760">
        <v>2</v>
      </c>
      <c r="AN584" s="760">
        <v>4</v>
      </c>
      <c r="AO584" s="760"/>
      <c r="AP584" s="760">
        <v>1</v>
      </c>
      <c r="AQ584" s="761" t="s">
        <v>2421</v>
      </c>
      <c r="AR584" s="779" t="s">
        <v>2671</v>
      </c>
      <c r="AS584" s="781">
        <f>AT584+AU584</f>
        <v>0.23200000000000001</v>
      </c>
      <c r="AT584" s="649">
        <v>0.23200000000000001</v>
      </c>
      <c r="AU584" s="650">
        <v>0</v>
      </c>
      <c r="AV584" s="686" t="s">
        <v>2852</v>
      </c>
      <c r="AW584" s="686" t="s">
        <v>1813</v>
      </c>
      <c r="AX584" s="686" t="s">
        <v>2083</v>
      </c>
      <c r="AY584" s="819">
        <v>40353</v>
      </c>
      <c r="AZ584" s="721" t="s">
        <v>26</v>
      </c>
      <c r="BA584" s="721" t="s">
        <v>26</v>
      </c>
      <c r="BB584" s="834" t="s">
        <v>22</v>
      </c>
      <c r="BC584" s="835" t="s">
        <v>22</v>
      </c>
      <c r="BD584" s="836" t="s">
        <v>22</v>
      </c>
      <c r="BE584" s="834" t="s">
        <v>22</v>
      </c>
      <c r="BF584" s="835" t="s">
        <v>22</v>
      </c>
      <c r="BG584" s="836" t="s">
        <v>22</v>
      </c>
      <c r="BH584" s="905" t="s">
        <v>4485</v>
      </c>
      <c r="BI584" s="903" t="s">
        <v>10472</v>
      </c>
      <c r="BJ584" s="905" t="s">
        <v>0</v>
      </c>
      <c r="BK584" s="903" t="s">
        <v>0</v>
      </c>
      <c r="BL584" s="905" t="s">
        <v>0</v>
      </c>
      <c r="BM584" s="903" t="s">
        <v>0</v>
      </c>
      <c r="BN584" s="905" t="s">
        <v>0</v>
      </c>
      <c r="BO584" s="903" t="s">
        <v>0</v>
      </c>
      <c r="BP584" s="905" t="s">
        <v>0</v>
      </c>
      <c r="BQ584" s="903" t="s">
        <v>0</v>
      </c>
      <c r="BR584" s="909">
        <v>49</v>
      </c>
      <c r="BS584" s="903" t="s">
        <v>4607</v>
      </c>
      <c r="BT584" s="909">
        <v>25</v>
      </c>
      <c r="BU584" s="903" t="s">
        <v>4489</v>
      </c>
      <c r="BV584" s="909">
        <v>40</v>
      </c>
      <c r="BW584" s="903" t="s">
        <v>4563</v>
      </c>
      <c r="BX584" s="909">
        <v>54</v>
      </c>
      <c r="BY584" s="903" t="s">
        <v>4553</v>
      </c>
      <c r="BZ584" s="909">
        <v>27</v>
      </c>
      <c r="CA584" s="903" t="s">
        <v>4490</v>
      </c>
      <c r="CB584" s="340">
        <v>100</v>
      </c>
      <c r="CC584" s="249">
        <f>IF(ISBLANK(AL584),0,1)</f>
        <v>0</v>
      </c>
      <c r="CD584" s="414">
        <f>IF(ISBLANK(AM584),0,1)</f>
        <v>1</v>
      </c>
      <c r="CE584" s="414">
        <f>IF(ISBLANK(AN584),0,1)</f>
        <v>1</v>
      </c>
      <c r="CF584" s="414">
        <f>IF(ISBLANK(AO584),0,1)</f>
        <v>0</v>
      </c>
      <c r="CG584" s="414">
        <f>IF(ISBLANK(AP584),0,1)</f>
        <v>1</v>
      </c>
      <c r="CH584" s="436">
        <f>IF(ISBLANK(AQ584),0,1)</f>
        <v>1</v>
      </c>
      <c r="CI584" s="435">
        <f>IF($W584="Dropped","-",DAYS360(X584,Y584,TRUE)/360)</f>
        <v>1.038888888888889</v>
      </c>
      <c r="CJ584" s="416">
        <f>IF(OR($W584="Pipeline",$W584="Dropped"),"-",IF(OR($AA584="-",$AA584="n/a"),"-",DAYS360(Y584,AA584,TRUE)/360))</f>
        <v>9.7222222222222224E-2</v>
      </c>
      <c r="CK584" s="416">
        <f>IF(OR($W584="Pipeline",$W584="Dropped"),"-",IF($AC584="-","-",IF(OR($AA584="-",$AA584="n/a"),DAYS360(Y584,AC584,TRUE)/360,DAYS360(AA584,AC584,TRUE)/360)))</f>
        <v>3.7444444444444445</v>
      </c>
      <c r="CL584" s="416">
        <f>IF(OR($W584="Pipeline",$W584="Dropped"),"-",IF($AC584="-","-",DAYS360(X584,AC584,TRUE)/360))</f>
        <v>4.8805555555555555</v>
      </c>
      <c r="CM584" s="437">
        <f>IF(OR($W584="Pipeline",$W584="Dropped"),"-",IF($AC584="-","-",DAYS360(AB584,AC584,TRUE)/360))</f>
        <v>0.5805555555555556</v>
      </c>
      <c r="CN584" s="344">
        <f>IF(W584="Closed",IF(AC584="-","-",YEAR(AC584)),"-")</f>
        <v>2010</v>
      </c>
      <c r="CO584" s="344" t="str">
        <f>IF(W584="Closed",IF(OR(BE584="S",BE584="MS",BE584="HS"),"S",IF(OR(BE584="U",BE584="MU",BE584="HU"),"U",IF(OR(BE584="NA",BE584="NR",BE584="NV",BE584="?",BE584="#"),"NR","-"))),"-")</f>
        <v>S</v>
      </c>
      <c r="CP584" s="249">
        <v>9</v>
      </c>
      <c r="CQ584" s="414">
        <v>3</v>
      </c>
      <c r="CR584" s="414">
        <v>2</v>
      </c>
      <c r="CS584" s="414">
        <v>4</v>
      </c>
      <c r="CT584" s="414">
        <v>0</v>
      </c>
      <c r="CU584" s="436">
        <v>2</v>
      </c>
      <c r="CV584" s="432" t="str">
        <f>IF(OR(DC584="-",DC584="",DC584="n/a"),"-",HYPERLINK(DC584,"PAD"))</f>
        <v>PAD</v>
      </c>
      <c r="CW584" s="417" t="str">
        <f>IF(OR(DD584="-",DD584="",DD584="n/a"),"-",HYPERLINK(DD584,"ICR"))</f>
        <v>ICR</v>
      </c>
      <c r="CX584" s="438" t="str">
        <f>IF(OR(DE584="-",DE584="",DE584="n/a"),"-",HYPERLINK(DE584,"IEG"))</f>
        <v>IEG</v>
      </c>
      <c r="CY584" s="687" t="str">
        <f>IF(OR(DF584="-",DF584="",DF584="n/a"),"-",HYPERLINK(DF584,"PPAR"))</f>
        <v>-</v>
      </c>
      <c r="CZ584" s="665" t="str">
        <f>IF(OR(DG584="-",DG584="",DG584="n/a"),"-",HYPERLINK(DG584,"PCR"))</f>
        <v>-</v>
      </c>
      <c r="DA584" s="665" t="str">
        <f>IF(OR(DH584="-",DH584="",DH584="n/a"),"-",HYPERLINK(DH584,"PP"))</f>
        <v>PP</v>
      </c>
      <c r="DB584" s="688" t="str">
        <f>IF(OR(DI584="-",DI584="",DI584="n/a"),"-",HYPERLINK(DI584,"TA"))</f>
        <v>-</v>
      </c>
      <c r="DC584" s="897" t="s">
        <v>12209</v>
      </c>
      <c r="DD584" s="897" t="s">
        <v>12210</v>
      </c>
      <c r="DE584" s="897" t="s">
        <v>12211</v>
      </c>
      <c r="DF584" s="897" t="s">
        <v>33</v>
      </c>
      <c r="DG584" s="897" t="s">
        <v>33</v>
      </c>
      <c r="DH584" s="897" t="s">
        <v>14005</v>
      </c>
      <c r="DI584" s="897" t="s">
        <v>33</v>
      </c>
      <c r="DJ584" s="734"/>
    </row>
    <row r="585" spans="1:143" ht="14.1" customHeight="1" x14ac:dyDescent="0.25">
      <c r="A585" s="702">
        <f>ROW()-1</f>
        <v>584</v>
      </c>
      <c r="B585" s="713" t="s">
        <v>7632</v>
      </c>
      <c r="C585" s="711" t="str">
        <f>HYPERLINK(E585,"OP")</f>
        <v>OP</v>
      </c>
      <c r="D585" s="711" t="str">
        <f>HYPERLINK(F585,"Prj")</f>
        <v>Prj</v>
      </c>
      <c r="E585" s="631" t="s">
        <v>8495</v>
      </c>
      <c r="F585" s="413" t="s">
        <v>8496</v>
      </c>
      <c r="G585" s="414" t="s">
        <v>33</v>
      </c>
      <c r="H585" s="414" t="s">
        <v>33</v>
      </c>
      <c r="I585" s="694" t="s">
        <v>33</v>
      </c>
      <c r="J585" s="697" t="s">
        <v>7633</v>
      </c>
      <c r="K585" s="727" t="s">
        <v>33</v>
      </c>
      <c r="L585" s="736" t="s">
        <v>193</v>
      </c>
      <c r="M585" s="697" t="s">
        <v>194</v>
      </c>
      <c r="N585" s="736" t="s">
        <v>18</v>
      </c>
      <c r="O585" s="736" t="s">
        <v>30</v>
      </c>
      <c r="P585" s="1080" t="s">
        <v>36</v>
      </c>
      <c r="Q585" s="1074" t="s">
        <v>33</v>
      </c>
      <c r="R585" s="698" t="s">
        <v>33</v>
      </c>
      <c r="S585" s="907" t="s">
        <v>3572</v>
      </c>
      <c r="T585" s="908" t="s">
        <v>7554</v>
      </c>
      <c r="U585" s="905" t="s">
        <v>577</v>
      </c>
      <c r="V585" s="905" t="s">
        <v>10393</v>
      </c>
      <c r="W585" s="1068" t="s">
        <v>20</v>
      </c>
      <c r="X585" s="1064">
        <v>40065</v>
      </c>
      <c r="Y585" s="1066">
        <v>40484</v>
      </c>
      <c r="Z585" s="1046">
        <v>2011</v>
      </c>
      <c r="AA585" s="1064">
        <v>41151</v>
      </c>
      <c r="AB585" s="1065">
        <v>42369</v>
      </c>
      <c r="AC585" s="1066">
        <v>43039</v>
      </c>
      <c r="AD585" s="1049">
        <v>60</v>
      </c>
      <c r="AE585" s="746">
        <v>0</v>
      </c>
      <c r="AF585" s="744">
        <v>0</v>
      </c>
      <c r="AG585" s="690">
        <v>60</v>
      </c>
      <c r="AH585" s="747">
        <v>0</v>
      </c>
      <c r="AI585" s="744">
        <v>0</v>
      </c>
      <c r="AJ585" s="1101">
        <v>60</v>
      </c>
      <c r="AK585" s="1102">
        <v>40.85</v>
      </c>
      <c r="AL585" s="1085"/>
      <c r="AM585" s="632"/>
      <c r="AN585" s="632">
        <v>3</v>
      </c>
      <c r="AO585" s="632"/>
      <c r="AP585" s="632"/>
      <c r="AQ585" s="757"/>
      <c r="AR585" s="778" t="s">
        <v>9007</v>
      </c>
      <c r="AS585" s="784">
        <f>AT585+AU585</f>
        <v>8.5</v>
      </c>
      <c r="AT585" s="784">
        <v>8.5</v>
      </c>
      <c r="AU585" s="785">
        <v>0</v>
      </c>
      <c r="AV585" s="734" t="s">
        <v>9008</v>
      </c>
      <c r="AW585" s="697" t="s">
        <v>7634</v>
      </c>
      <c r="AX585" s="697" t="s">
        <v>7635</v>
      </c>
      <c r="AY585" s="823">
        <v>42619</v>
      </c>
      <c r="AZ585" s="736" t="s">
        <v>22</v>
      </c>
      <c r="BA585" s="736" t="s">
        <v>22</v>
      </c>
      <c r="BB585" s="834" t="s">
        <v>33</v>
      </c>
      <c r="BC585" s="835" t="s">
        <v>33</v>
      </c>
      <c r="BD585" s="836" t="s">
        <v>33</v>
      </c>
      <c r="BE585" s="834" t="s">
        <v>33</v>
      </c>
      <c r="BF585" s="835" t="s">
        <v>33</v>
      </c>
      <c r="BG585" s="836" t="s">
        <v>33</v>
      </c>
      <c r="BH585" s="905" t="s">
        <v>0</v>
      </c>
      <c r="BI585" s="903" t="s">
        <v>0</v>
      </c>
      <c r="BJ585" s="905" t="s">
        <v>0</v>
      </c>
      <c r="BK585" s="903" t="s">
        <v>0</v>
      </c>
      <c r="BL585" s="905" t="s">
        <v>13075</v>
      </c>
      <c r="BM585" s="903" t="s">
        <v>13771</v>
      </c>
      <c r="BN585" s="905" t="s">
        <v>13072</v>
      </c>
      <c r="BO585" s="903" t="s">
        <v>4508</v>
      </c>
      <c r="BP585" s="905" t="s">
        <v>0</v>
      </c>
      <c r="BQ585" s="903" t="s">
        <v>0</v>
      </c>
      <c r="BR585" s="909">
        <v>85</v>
      </c>
      <c r="BS585" s="903" t="s">
        <v>4601</v>
      </c>
      <c r="BT585" s="909">
        <v>63</v>
      </c>
      <c r="BU585" s="903" t="s">
        <v>4512</v>
      </c>
      <c r="BV585" s="909">
        <v>69</v>
      </c>
      <c r="BW585" s="903" t="s">
        <v>4598</v>
      </c>
      <c r="BX585" s="909">
        <v>57</v>
      </c>
      <c r="BY585" s="903" t="s">
        <v>4527</v>
      </c>
      <c r="BZ585" s="909">
        <v>64</v>
      </c>
      <c r="CA585" s="903" t="s">
        <v>4625</v>
      </c>
      <c r="CB585" s="340">
        <v>10</v>
      </c>
      <c r="CC585" s="249">
        <f>IF(ISBLANK(AL585),0,1)</f>
        <v>0</v>
      </c>
      <c r="CD585" s="414">
        <f>IF(ISBLANK(AM585),0,1)</f>
        <v>0</v>
      </c>
      <c r="CE585" s="414">
        <f>IF(ISBLANK(AN585),0,1)</f>
        <v>1</v>
      </c>
      <c r="CF585" s="414">
        <f>IF(ISBLANK(AO585),0,1)</f>
        <v>0</v>
      </c>
      <c r="CG585" s="414">
        <f>IF(ISBLANK(AP585),0,1)</f>
        <v>0</v>
      </c>
      <c r="CH585" s="436">
        <f>IF(ISBLANK(AQ585),0,1)</f>
        <v>0</v>
      </c>
      <c r="CI585" s="435">
        <f>IF($W585="Dropped","-",DAYS360(X585,Y585,TRUE)/360)</f>
        <v>1.1472222222222221</v>
      </c>
      <c r="CJ585" s="416">
        <f>IF(OR($W585="Pipeline",$W585="Dropped"),"-",IF(OR($AA585="-",$AA585="n/a"),"-",DAYS360(Y585,AA585,TRUE)/360))</f>
        <v>1.8277777777777777</v>
      </c>
      <c r="CK585" s="416">
        <f>IF(OR($W585="Pipeline",$W585="Dropped"),"-",IF($AC585="-","-",IF(OR($AA585="-",$AA585="n/a"),DAYS360(Y585,AC585,TRUE)/360,DAYS360(AA585,AC585,TRUE)/360)))</f>
        <v>5.166666666666667</v>
      </c>
      <c r="CL585" s="416">
        <f>IF(OR($W585="Pipeline",$W585="Dropped"),"-",IF($AC585="-","-",DAYS360(X585,AC585,TRUE)/360))</f>
        <v>8.1416666666666675</v>
      </c>
      <c r="CM585" s="437">
        <f>IF(OR($W585="Pipeline",$W585="Dropped"),"-",IF($AC585="-","-",DAYS360(AB585,AC585,TRUE)/360))</f>
        <v>1.8333333333333333</v>
      </c>
      <c r="CN585" s="344" t="str">
        <f>IF(W585="Closed",IF(AC585="-","-",YEAR(AC585)),"-")</f>
        <v>-</v>
      </c>
      <c r="CO585" s="344" t="str">
        <f>IF(W585="Closed",IF(OR(BE585="S",BE585="MS",BE585="HS"),"S",IF(OR(BE585="U",BE585="MU",BE585="HU"),"U",IF(OR(BE585="NA",BE585="NR",BE585="NV",BE585="?",BE585="#"),"NR","-"))),"-")</f>
        <v>-</v>
      </c>
      <c r="CP585" s="249">
        <v>4</v>
      </c>
      <c r="CQ585" s="414">
        <v>6</v>
      </c>
      <c r="CR585" s="414">
        <v>6</v>
      </c>
      <c r="CS585" s="414">
        <v>4</v>
      </c>
      <c r="CT585" s="414">
        <v>0</v>
      </c>
      <c r="CU585" s="436">
        <v>0</v>
      </c>
      <c r="CV585" s="432" t="str">
        <f>IF(OR(DC585="-",DC585="",DC585="n/a"),"-",HYPERLINK(DC585,"PAD"))</f>
        <v>PAD</v>
      </c>
      <c r="CW585" s="417" t="str">
        <f>IF(OR(DD585="-",DD585="",DD585="n/a"),"-",HYPERLINK(DD585,"ICR"))</f>
        <v>-</v>
      </c>
      <c r="CX585" s="438" t="str">
        <f>IF(OR(DE585="-",DE585="",DE585="n/a"),"-",HYPERLINK(DE585,"IEG"))</f>
        <v>-</v>
      </c>
      <c r="CY585" s="687" t="str">
        <f>IF(OR(DF585="-",DF585="",DF585="n/a"),"-",HYPERLINK(DF585,"PPAR"))</f>
        <v>-</v>
      </c>
      <c r="CZ585" s="665" t="str">
        <f>IF(OR(DG585="-",DG585="",DG585="n/a"),"-",HYPERLINK(DG585,"PCR"))</f>
        <v>-</v>
      </c>
      <c r="DA585" s="665" t="str">
        <f>IF(OR(DH585="-",DH585="",DH585="n/a"),"-",HYPERLINK(DH585,"PP"))</f>
        <v>PP</v>
      </c>
      <c r="DB585" s="688" t="str">
        <f>IF(OR(DI585="-",DI585="",DI585="n/a"),"-",HYPERLINK(DI585,"TA"))</f>
        <v>-</v>
      </c>
      <c r="DC585" s="897" t="s">
        <v>14006</v>
      </c>
      <c r="DD585" s="897" t="s">
        <v>33</v>
      </c>
      <c r="DE585" s="897" t="s">
        <v>33</v>
      </c>
      <c r="DF585" s="897" t="s">
        <v>33</v>
      </c>
      <c r="DG585" s="897" t="s">
        <v>33</v>
      </c>
      <c r="DH585" s="897" t="s">
        <v>14007</v>
      </c>
      <c r="DI585" s="897" t="s">
        <v>33</v>
      </c>
      <c r="DJ585" s="734"/>
    </row>
    <row r="586" spans="1:143" ht="14.1" customHeight="1" x14ac:dyDescent="0.25">
      <c r="A586" s="702">
        <f>ROW()-1</f>
        <v>585</v>
      </c>
      <c r="B586" s="712" t="s">
        <v>1302</v>
      </c>
      <c r="C586" s="711" t="str">
        <f>HYPERLINK(E586,"OP")</f>
        <v>OP</v>
      </c>
      <c r="D586" s="711" t="str">
        <f>HYPERLINK(F586,"Prj")</f>
        <v>Prj</v>
      </c>
      <c r="E586" s="704" t="s">
        <v>6557</v>
      </c>
      <c r="F586" s="415" t="s">
        <v>6558</v>
      </c>
      <c r="G586" s="414" t="s">
        <v>4247</v>
      </c>
      <c r="H586" s="414" t="s">
        <v>4248</v>
      </c>
      <c r="I586" s="694" t="s">
        <v>4249</v>
      </c>
      <c r="J586" s="696" t="s">
        <v>1261</v>
      </c>
      <c r="K586" s="199" t="s">
        <v>33</v>
      </c>
      <c r="L586" s="693" t="s">
        <v>153</v>
      </c>
      <c r="M586" s="686" t="s">
        <v>180</v>
      </c>
      <c r="N586" s="732" t="s">
        <v>18</v>
      </c>
      <c r="O586" s="732" t="s">
        <v>30</v>
      </c>
      <c r="P586" s="1080" t="s">
        <v>36</v>
      </c>
      <c r="Q586" s="1074" t="s">
        <v>33</v>
      </c>
      <c r="R586" s="698" t="s">
        <v>3565</v>
      </c>
      <c r="S586" s="907" t="s">
        <v>3572</v>
      </c>
      <c r="T586" s="908" t="s">
        <v>3809</v>
      </c>
      <c r="U586" s="905" t="s">
        <v>13824</v>
      </c>
      <c r="V586" s="905" t="s">
        <v>1415</v>
      </c>
      <c r="W586" s="1068" t="s">
        <v>1773</v>
      </c>
      <c r="X586" s="1064">
        <v>39014</v>
      </c>
      <c r="Y586" s="1066">
        <v>39240</v>
      </c>
      <c r="Z586" s="1046">
        <v>2007</v>
      </c>
      <c r="AA586" s="1064">
        <v>39330</v>
      </c>
      <c r="AB586" s="1065">
        <v>40786</v>
      </c>
      <c r="AC586" s="1066">
        <v>41882</v>
      </c>
      <c r="AD586" s="638">
        <v>0</v>
      </c>
      <c r="AE586" s="639">
        <v>17</v>
      </c>
      <c r="AF586" s="744">
        <v>0</v>
      </c>
      <c r="AG586" s="690">
        <v>17</v>
      </c>
      <c r="AH586" s="747">
        <v>2.56</v>
      </c>
      <c r="AI586" s="744">
        <v>7</v>
      </c>
      <c r="AJ586" s="1099">
        <v>27.137586819999999</v>
      </c>
      <c r="AK586" s="1100">
        <v>27.464715689999998</v>
      </c>
      <c r="AL586" s="646">
        <v>33</v>
      </c>
      <c r="AM586" s="647"/>
      <c r="AN586" s="647">
        <v>4</v>
      </c>
      <c r="AO586" s="647"/>
      <c r="AP586" s="647"/>
      <c r="AQ586" s="648"/>
      <c r="AR586" s="779" t="s">
        <v>4263</v>
      </c>
      <c r="AS586" s="649">
        <f>AT586+AU586</f>
        <v>13</v>
      </c>
      <c r="AT586" s="649">
        <v>5</v>
      </c>
      <c r="AU586" s="650">
        <v>8</v>
      </c>
      <c r="AV586" s="686" t="s">
        <v>4264</v>
      </c>
      <c r="AW586" s="686" t="s">
        <v>1853</v>
      </c>
      <c r="AX586" s="686" t="s">
        <v>2120</v>
      </c>
      <c r="AY586" s="819">
        <v>41878</v>
      </c>
      <c r="AZ586" s="721" t="s">
        <v>22</v>
      </c>
      <c r="BA586" s="721" t="s">
        <v>26</v>
      </c>
      <c r="BB586" s="834" t="s">
        <v>22</v>
      </c>
      <c r="BC586" s="835" t="s">
        <v>22</v>
      </c>
      <c r="BD586" s="836" t="s">
        <v>22</v>
      </c>
      <c r="BE586" s="834" t="s">
        <v>22</v>
      </c>
      <c r="BF586" s="835" t="s">
        <v>22</v>
      </c>
      <c r="BG586" s="836" t="s">
        <v>22</v>
      </c>
      <c r="BH586" s="905" t="s">
        <v>13072</v>
      </c>
      <c r="BI586" s="903" t="s">
        <v>4508</v>
      </c>
      <c r="BJ586" s="905" t="s">
        <v>4485</v>
      </c>
      <c r="BK586" s="903" t="s">
        <v>10472</v>
      </c>
      <c r="BL586" s="905" t="s">
        <v>13077</v>
      </c>
      <c r="BM586" s="903" t="s">
        <v>9680</v>
      </c>
      <c r="BN586" s="905" t="s">
        <v>13075</v>
      </c>
      <c r="BO586" s="903" t="s">
        <v>13771</v>
      </c>
      <c r="BP586" s="905" t="s">
        <v>0</v>
      </c>
      <c r="BQ586" s="903" t="s">
        <v>0</v>
      </c>
      <c r="BR586" s="909">
        <v>67</v>
      </c>
      <c r="BS586" s="903" t="s">
        <v>4577</v>
      </c>
      <c r="BT586" s="909">
        <v>54</v>
      </c>
      <c r="BU586" s="903" t="s">
        <v>4553</v>
      </c>
      <c r="BV586" s="909">
        <v>87</v>
      </c>
      <c r="BW586" s="903" t="s">
        <v>4535</v>
      </c>
      <c r="BX586" s="905" t="s">
        <v>0</v>
      </c>
      <c r="BY586" s="903" t="s">
        <v>4492</v>
      </c>
      <c r="BZ586" s="905" t="s">
        <v>0</v>
      </c>
      <c r="CA586" s="903" t="s">
        <v>4492</v>
      </c>
      <c r="CB586" s="340">
        <v>10</v>
      </c>
      <c r="CC586" s="249">
        <f>IF(ISBLANK(AL586),0,1)</f>
        <v>1</v>
      </c>
      <c r="CD586" s="414">
        <f>IF(ISBLANK(AM586),0,1)</f>
        <v>0</v>
      </c>
      <c r="CE586" s="414">
        <f>IF(ISBLANK(AN586),0,1)</f>
        <v>1</v>
      </c>
      <c r="CF586" s="414">
        <f>IF(ISBLANK(AO586),0,1)</f>
        <v>0</v>
      </c>
      <c r="CG586" s="414">
        <f>IF(ISBLANK(AP586),0,1)</f>
        <v>0</v>
      </c>
      <c r="CH586" s="436">
        <f>IF(ISBLANK(AQ586),0,1)</f>
        <v>0</v>
      </c>
      <c r="CI586" s="435">
        <f>IF($W586="Dropped","-",DAYS360(X586,Y586,TRUE)/360)</f>
        <v>0.61944444444444446</v>
      </c>
      <c r="CJ586" s="416">
        <f>IF(OR($W586="Pipeline",$W586="Dropped"),"-",IF(OR($AA586="-",$AA586="n/a"),"-",DAYS360(Y586,AA586,TRUE)/360))</f>
        <v>0.24444444444444444</v>
      </c>
      <c r="CK586" s="416">
        <f>IF(OR($W586="Pipeline",$W586="Dropped"),"-",IF($AC586="-","-",IF(OR($AA586="-",$AA586="n/a"),DAYS360(Y586,AC586,TRUE)/360,DAYS360(AA586,AC586,TRUE)/360)))</f>
        <v>6.9861111111111107</v>
      </c>
      <c r="CL586" s="416">
        <f>IF(OR($W586="Pipeline",$W586="Dropped"),"-",IF($AC586="-","-",DAYS360(X586,AC586,TRUE)/360))</f>
        <v>7.85</v>
      </c>
      <c r="CM586" s="437">
        <f>IF(OR($W586="Pipeline",$W586="Dropped"),"-",IF($AC586="-","-",DAYS360(AB586,AC586,TRUE)/360))</f>
        <v>3</v>
      </c>
      <c r="CN586" s="344">
        <f>IF(W586="Closed",IF(AC586="-","-",YEAR(AC586)),"-")</f>
        <v>2014</v>
      </c>
      <c r="CO586" s="344" t="str">
        <f>IF(W586="Closed",IF(OR(BE586="S",BE586="MS",BE586="HS"),"S",IF(OR(BE586="U",BE586="MU",BE586="HU"),"U",IF(OR(BE586="NA",BE586="NR",BE586="NV",BE586="?",BE586="#"),"NR","-"))),"-")</f>
        <v>S</v>
      </c>
      <c r="CP586" s="249">
        <v>0</v>
      </c>
      <c r="CQ586" s="414">
        <v>1</v>
      </c>
      <c r="CR586" s="414">
        <v>1</v>
      </c>
      <c r="CS586" s="414">
        <v>0</v>
      </c>
      <c r="CT586" s="414">
        <v>0</v>
      </c>
      <c r="CU586" s="436">
        <v>0</v>
      </c>
      <c r="CV586" s="432" t="str">
        <f>IF(OR(DC586="-",DC586="",DC586="n/a"),"-",HYPERLINK(DC586,"PAD"))</f>
        <v>PAD</v>
      </c>
      <c r="CW586" s="417" t="str">
        <f>IF(OR(DD586="-",DD586="",DD586="n/a"),"-",HYPERLINK(DD586,"ICR"))</f>
        <v>ICR</v>
      </c>
      <c r="CX586" s="438" t="str">
        <f>IF(OR(DE586="-",DE586="",DE586="n/a"),"-",HYPERLINK(DE586,"IEG"))</f>
        <v>IEG</v>
      </c>
      <c r="CY586" s="687" t="str">
        <f>IF(OR(DF586="-",DF586="",DF586="n/a"),"-",HYPERLINK(DF586,"PPAR"))</f>
        <v>-</v>
      </c>
      <c r="CZ586" s="665" t="str">
        <f>IF(OR(DG586="-",DG586="",DG586="n/a"),"-",HYPERLINK(DG586,"PCR"))</f>
        <v>-</v>
      </c>
      <c r="DA586" s="665" t="str">
        <f>IF(OR(DH586="-",DH586="",DH586="n/a"),"-",HYPERLINK(DH586,"PP"))</f>
        <v>PP</v>
      </c>
      <c r="DB586" s="688" t="str">
        <f>IF(OR(DI586="-",DI586="",DI586="n/a"),"-",HYPERLINK(DI586,"TA"))</f>
        <v>-</v>
      </c>
      <c r="DC586" s="897" t="s">
        <v>12212</v>
      </c>
      <c r="DD586" s="897" t="s">
        <v>12213</v>
      </c>
      <c r="DE586" s="897" t="s">
        <v>12214</v>
      </c>
      <c r="DF586" s="897" t="s">
        <v>33</v>
      </c>
      <c r="DG586" s="897" t="s">
        <v>33</v>
      </c>
      <c r="DH586" s="897" t="s">
        <v>14008</v>
      </c>
      <c r="DI586" s="897" t="s">
        <v>33</v>
      </c>
      <c r="DJ586" s="815"/>
    </row>
    <row r="587" spans="1:143" ht="14.1" customHeight="1" x14ac:dyDescent="0.25">
      <c r="A587" s="703">
        <f>ROW()-1</f>
        <v>586</v>
      </c>
      <c r="B587" s="713" t="s">
        <v>9439</v>
      </c>
      <c r="C587" s="711" t="str">
        <f>HYPERLINK(E587,"OP")</f>
        <v>OP</v>
      </c>
      <c r="D587" s="711" t="str">
        <f>HYPERLINK(F587,"Prj")</f>
        <v>Prj</v>
      </c>
      <c r="E587" s="705" t="s">
        <v>9794</v>
      </c>
      <c r="F587" s="424" t="s">
        <v>9795</v>
      </c>
      <c r="G587" s="414" t="s">
        <v>33</v>
      </c>
      <c r="H587" s="414" t="s">
        <v>33</v>
      </c>
      <c r="I587" s="694" t="s">
        <v>33</v>
      </c>
      <c r="J587" s="695" t="s">
        <v>9640</v>
      </c>
      <c r="K587" s="727" t="s">
        <v>33</v>
      </c>
      <c r="L587" s="735" t="s">
        <v>16</v>
      </c>
      <c r="M587" s="696" t="s">
        <v>830</v>
      </c>
      <c r="N587" s="735" t="s">
        <v>18</v>
      </c>
      <c r="O587" s="735" t="s">
        <v>30</v>
      </c>
      <c r="P587" s="1080" t="s">
        <v>1761</v>
      </c>
      <c r="Q587" s="1074" t="s">
        <v>33</v>
      </c>
      <c r="R587" s="698" t="s">
        <v>3888</v>
      </c>
      <c r="S587" s="907" t="s">
        <v>3813</v>
      </c>
      <c r="T587" s="908" t="s">
        <v>9641</v>
      </c>
      <c r="U587" s="905" t="s">
        <v>584</v>
      </c>
      <c r="V587" s="905" t="s">
        <v>10398</v>
      </c>
      <c r="W587" s="1068" t="s">
        <v>1773</v>
      </c>
      <c r="X587" s="1064">
        <v>38530</v>
      </c>
      <c r="Y587" s="1066">
        <v>39238</v>
      </c>
      <c r="Z587" s="1046">
        <v>2007</v>
      </c>
      <c r="AA587" s="1064">
        <v>39541</v>
      </c>
      <c r="AB587" s="1065">
        <v>41274</v>
      </c>
      <c r="AC587" s="1066">
        <v>42855</v>
      </c>
      <c r="AD587" s="638">
        <v>0</v>
      </c>
      <c r="AE587" s="745">
        <v>20</v>
      </c>
      <c r="AF587" s="744">
        <v>0</v>
      </c>
      <c r="AG587" s="690">
        <v>20</v>
      </c>
      <c r="AH587" s="747">
        <v>0</v>
      </c>
      <c r="AI587" s="744">
        <v>0</v>
      </c>
      <c r="AJ587" s="1103">
        <v>45</v>
      </c>
      <c r="AK587" s="1104">
        <v>45.505211080000002</v>
      </c>
      <c r="AL587" s="646">
        <v>33</v>
      </c>
      <c r="AM587" s="647"/>
      <c r="AN587" s="647"/>
      <c r="AO587" s="647"/>
      <c r="AP587" s="647"/>
      <c r="AQ587" s="648"/>
      <c r="AR587" s="778" t="s">
        <v>9856</v>
      </c>
      <c r="AS587" s="649">
        <v>7.6</v>
      </c>
      <c r="AT587" s="649">
        <v>7.6</v>
      </c>
      <c r="AU587" s="650">
        <v>0</v>
      </c>
      <c r="AV587" s="686" t="s">
        <v>9857</v>
      </c>
      <c r="AW587" s="695" t="s">
        <v>5121</v>
      </c>
      <c r="AX587" s="695" t="s">
        <v>9642</v>
      </c>
      <c r="AY587" s="822">
        <v>42735</v>
      </c>
      <c r="AZ587" s="735" t="s">
        <v>22</v>
      </c>
      <c r="BA587" s="735" t="s">
        <v>22</v>
      </c>
      <c r="BB587" s="834" t="s">
        <v>33</v>
      </c>
      <c r="BC587" s="835" t="s">
        <v>33</v>
      </c>
      <c r="BD587" s="836" t="s">
        <v>33</v>
      </c>
      <c r="BE587" s="834" t="s">
        <v>33</v>
      </c>
      <c r="BF587" s="835" t="s">
        <v>33</v>
      </c>
      <c r="BG587" s="836" t="s">
        <v>33</v>
      </c>
      <c r="BH587" s="905" t="s">
        <v>4567</v>
      </c>
      <c r="BI587" s="903" t="s">
        <v>10487</v>
      </c>
      <c r="BJ587" s="905" t="s">
        <v>4632</v>
      </c>
      <c r="BK587" s="903" t="s">
        <v>4633</v>
      </c>
      <c r="BL587" s="905" t="s">
        <v>4485</v>
      </c>
      <c r="BM587" s="903" t="s">
        <v>10472</v>
      </c>
      <c r="BN587" s="905" t="s">
        <v>4549</v>
      </c>
      <c r="BO587" s="903" t="s">
        <v>10481</v>
      </c>
      <c r="BP587" s="905" t="s">
        <v>10036</v>
      </c>
      <c r="BQ587" s="903" t="s">
        <v>13043</v>
      </c>
      <c r="BR587" s="909">
        <v>78</v>
      </c>
      <c r="BS587" s="903" t="s">
        <v>4511</v>
      </c>
      <c r="BT587" s="909">
        <v>75</v>
      </c>
      <c r="BU587" s="903" t="s">
        <v>4595</v>
      </c>
      <c r="BV587" s="909">
        <v>76</v>
      </c>
      <c r="BW587" s="903" t="s">
        <v>4593</v>
      </c>
      <c r="BX587" s="909">
        <v>77</v>
      </c>
      <c r="BY587" s="903" t="s">
        <v>4594</v>
      </c>
      <c r="BZ587" s="909">
        <v>27</v>
      </c>
      <c r="CA587" s="903" t="s">
        <v>4490</v>
      </c>
      <c r="CB587" s="340">
        <v>10</v>
      </c>
      <c r="CC587" s="249">
        <f>IF(ISBLANK(AL587),0,1)</f>
        <v>1</v>
      </c>
      <c r="CD587" s="414">
        <f>IF(ISBLANK(AM587),0,1)</f>
        <v>0</v>
      </c>
      <c r="CE587" s="414">
        <f>IF(ISBLANK(AN587),0,1)</f>
        <v>0</v>
      </c>
      <c r="CF587" s="414">
        <f>IF(ISBLANK(AO587),0,1)</f>
        <v>0</v>
      </c>
      <c r="CG587" s="414">
        <f>IF(ISBLANK(AP587),0,1)</f>
        <v>0</v>
      </c>
      <c r="CH587" s="436">
        <f>IF(ISBLANK(AQ587),0,1)</f>
        <v>0</v>
      </c>
      <c r="CI587" s="435">
        <f>IF($W587="Dropped","-",DAYS360(X587,Y587,TRUE)/360)</f>
        <v>1.9388888888888889</v>
      </c>
      <c r="CJ587" s="416">
        <f>IF(OR($W587="Pipeline",$W587="Dropped"),"-",IF(OR($AA587="-",$AA587="n/a"),"-",DAYS360(Y587,AA587,TRUE)/360))</f>
        <v>0.82777777777777772</v>
      </c>
      <c r="CK587" s="416">
        <f>IF(OR($W587="Pipeline",$W587="Dropped"),"-",IF($AC587="-","-",IF(OR($AA587="-",$AA587="n/a"),DAYS360(Y587,AC587,TRUE)/360,DAYS360(AA587,AC587,TRUE)/360)))</f>
        <v>9.0749999999999993</v>
      </c>
      <c r="CL587" s="416">
        <f>IF(OR($W587="Pipeline",$W587="Dropped"),"-",IF($AC587="-","-",DAYS360(X587,AC587,TRUE)/360))</f>
        <v>11.841666666666667</v>
      </c>
      <c r="CM587" s="437">
        <f>IF(OR($W587="Pipeline",$W587="Dropped"),"-",IF($AC587="-","-",DAYS360(AB587,AC587,TRUE)/360))</f>
        <v>4.333333333333333</v>
      </c>
      <c r="CN587" s="344">
        <f>IF(W587="Closed",IF(AC587="-","-",YEAR(AC587)),"-")</f>
        <v>2017</v>
      </c>
      <c r="CO587" s="344" t="str">
        <f>IF(W587="Closed",IF(OR(BE587="S",BE587="MS",BE587="HS"),"S",IF(OR(BE587="U",BE587="MU",BE587="HU"),"U",IF(OR(BE587="NA",BE587="NR",BE587="NV",BE587="?",BE587="#"),"NR","-"))),"-")</f>
        <v>-</v>
      </c>
      <c r="CP587" s="249">
        <v>0</v>
      </c>
      <c r="CQ587" s="414">
        <v>2</v>
      </c>
      <c r="CR587" s="414">
        <v>0</v>
      </c>
      <c r="CS587" s="414">
        <v>0</v>
      </c>
      <c r="CT587" s="414">
        <v>0</v>
      </c>
      <c r="CU587" s="436">
        <v>0</v>
      </c>
      <c r="CV587" s="432" t="str">
        <f>IF(OR(DC587="-",DC587="",DC587="n/a"),"-",HYPERLINK(DC587,"PAD"))</f>
        <v>PAD</v>
      </c>
      <c r="CW587" s="417" t="str">
        <f>IF(OR(DD587="-",DD587="",DD587="n/a"),"-",HYPERLINK(DD587,"ICR"))</f>
        <v>-</v>
      </c>
      <c r="CX587" s="438" t="str">
        <f>IF(OR(DE587="-",DE587="",DE587="n/a"),"-",HYPERLINK(DE587,"IEG"))</f>
        <v>-</v>
      </c>
      <c r="CY587" s="687" t="str">
        <f>IF(OR(DF587="-",DF587="",DF587="n/a"),"-",HYPERLINK(DF587,"PPAR"))</f>
        <v>-</v>
      </c>
      <c r="CZ587" s="665" t="str">
        <f>IF(OR(DG587="-",DG587="",DG587="n/a"),"-",HYPERLINK(DG587,"PCR"))</f>
        <v>-</v>
      </c>
      <c r="DA587" s="665" t="str">
        <f>IF(OR(DH587="-",DH587="",DH587="n/a"),"-",HYPERLINK(DH587,"PP"))</f>
        <v>PP</v>
      </c>
      <c r="DB587" s="688" t="str">
        <f>IF(OR(DI587="-",DI587="",DI587="n/a"),"-",HYPERLINK(DI587,"TA"))</f>
        <v>-</v>
      </c>
      <c r="DC587" s="897" t="s">
        <v>12215</v>
      </c>
      <c r="DD587" s="897" t="s">
        <v>33</v>
      </c>
      <c r="DE587" s="897" t="s">
        <v>33</v>
      </c>
      <c r="DF587" s="897" t="s">
        <v>33</v>
      </c>
      <c r="DG587" s="897" t="s">
        <v>33</v>
      </c>
      <c r="DH587" s="897" t="s">
        <v>14009</v>
      </c>
      <c r="DI587" s="897" t="s">
        <v>33</v>
      </c>
      <c r="DJ587" s="734"/>
    </row>
    <row r="588" spans="1:143" ht="14.1" customHeight="1" x14ac:dyDescent="0.25">
      <c r="A588" s="702">
        <f>ROW()-1</f>
        <v>587</v>
      </c>
      <c r="B588" s="710" t="s">
        <v>210</v>
      </c>
      <c r="C588" s="711" t="str">
        <f>HYPERLINK(E588,"OP")</f>
        <v>OP</v>
      </c>
      <c r="D588" s="711" t="str">
        <f>HYPERLINK(F588,"Prj")</f>
        <v>Prj</v>
      </c>
      <c r="E588" s="704" t="s">
        <v>6559</v>
      </c>
      <c r="F588" s="415" t="s">
        <v>6560</v>
      </c>
      <c r="G588" s="414" t="s">
        <v>33</v>
      </c>
      <c r="H588" s="414" t="s">
        <v>33</v>
      </c>
      <c r="I588" s="694" t="s">
        <v>33</v>
      </c>
      <c r="J588" s="686" t="s">
        <v>211</v>
      </c>
      <c r="K588" s="199" t="s">
        <v>33</v>
      </c>
      <c r="L588" s="693" t="s">
        <v>193</v>
      </c>
      <c r="M588" s="734" t="s">
        <v>212</v>
      </c>
      <c r="N588" s="693" t="s">
        <v>18</v>
      </c>
      <c r="O588" s="693" t="s">
        <v>54</v>
      </c>
      <c r="P588" s="1080" t="s">
        <v>1419</v>
      </c>
      <c r="Q588" s="1074" t="s">
        <v>33</v>
      </c>
      <c r="R588" s="698" t="s">
        <v>33</v>
      </c>
      <c r="S588" s="907" t="s">
        <v>3150</v>
      </c>
      <c r="T588" s="908" t="s">
        <v>3810</v>
      </c>
      <c r="U588" s="905" t="s">
        <v>585</v>
      </c>
      <c r="V588" s="905" t="s">
        <v>10419</v>
      </c>
      <c r="W588" s="1068" t="s">
        <v>1773</v>
      </c>
      <c r="X588" s="1064">
        <v>40066</v>
      </c>
      <c r="Y588" s="1066">
        <v>40141</v>
      </c>
      <c r="Z588" s="1046">
        <v>2010</v>
      </c>
      <c r="AA588" s="1064">
        <v>40687</v>
      </c>
      <c r="AB588" s="1065">
        <v>42004</v>
      </c>
      <c r="AC588" s="1066">
        <v>42643</v>
      </c>
      <c r="AD588" s="638">
        <v>20</v>
      </c>
      <c r="AE588" s="639">
        <v>0</v>
      </c>
      <c r="AF588" s="744">
        <v>0</v>
      </c>
      <c r="AG588" s="690">
        <v>20</v>
      </c>
      <c r="AH588" s="747">
        <v>0</v>
      </c>
      <c r="AI588" s="744">
        <v>7.4999999999999997E-2</v>
      </c>
      <c r="AJ588" s="1099">
        <v>15.26971751</v>
      </c>
      <c r="AK588" s="1100">
        <v>15.26971751</v>
      </c>
      <c r="AL588" s="1085"/>
      <c r="AM588" s="632" t="s">
        <v>2813</v>
      </c>
      <c r="AN588" s="632">
        <v>8</v>
      </c>
      <c r="AO588" s="632"/>
      <c r="AP588" s="632"/>
      <c r="AQ588" s="757" t="s">
        <v>425</v>
      </c>
      <c r="AR588" s="779" t="s">
        <v>2829</v>
      </c>
      <c r="AS588" s="649">
        <f>AT588+AU588</f>
        <v>11.5</v>
      </c>
      <c r="AT588" s="649">
        <v>11.5</v>
      </c>
      <c r="AU588" s="782">
        <v>0</v>
      </c>
      <c r="AV588" s="807" t="s">
        <v>2830</v>
      </c>
      <c r="AW588" s="686" t="s">
        <v>1867</v>
      </c>
      <c r="AX588" s="686" t="s">
        <v>2141</v>
      </c>
      <c r="AY588" s="819">
        <v>42579</v>
      </c>
      <c r="AZ588" s="721" t="s">
        <v>112</v>
      </c>
      <c r="BA588" s="721" t="s">
        <v>112</v>
      </c>
      <c r="BB588" s="834" t="s">
        <v>112</v>
      </c>
      <c r="BC588" s="835" t="s">
        <v>45</v>
      </c>
      <c r="BD588" s="836" t="s">
        <v>112</v>
      </c>
      <c r="BE588" s="834" t="s">
        <v>112</v>
      </c>
      <c r="BF588" s="835" t="s">
        <v>112</v>
      </c>
      <c r="BG588" s="836" t="s">
        <v>112</v>
      </c>
      <c r="BH588" s="905" t="s">
        <v>13069</v>
      </c>
      <c r="BI588" s="903" t="s">
        <v>13877</v>
      </c>
      <c r="BJ588" s="905" t="s">
        <v>4485</v>
      </c>
      <c r="BK588" s="903" t="s">
        <v>10472</v>
      </c>
      <c r="BL588" s="905" t="s">
        <v>13089</v>
      </c>
      <c r="BM588" s="903" t="s">
        <v>13878</v>
      </c>
      <c r="BN588" s="905" t="s">
        <v>0</v>
      </c>
      <c r="BO588" s="903" t="s">
        <v>0</v>
      </c>
      <c r="BP588" s="905" t="s">
        <v>0</v>
      </c>
      <c r="BQ588" s="903" t="s">
        <v>0</v>
      </c>
      <c r="BR588" s="909">
        <v>28</v>
      </c>
      <c r="BS588" s="903" t="s">
        <v>4500</v>
      </c>
      <c r="BT588" s="909">
        <v>27</v>
      </c>
      <c r="BU588" s="903" t="s">
        <v>4490</v>
      </c>
      <c r="BV588" s="909">
        <v>30</v>
      </c>
      <c r="BW588" s="903" t="s">
        <v>4501</v>
      </c>
      <c r="BX588" s="909">
        <v>25</v>
      </c>
      <c r="BY588" s="903" t="s">
        <v>4489</v>
      </c>
      <c r="BZ588" s="905" t="s">
        <v>0</v>
      </c>
      <c r="CA588" s="903" t="s">
        <v>4492</v>
      </c>
      <c r="CB588" s="340">
        <v>50</v>
      </c>
      <c r="CC588" s="249">
        <f>IF(ISBLANK(AL588),0,1)</f>
        <v>0</v>
      </c>
      <c r="CD588" s="414">
        <f>IF(ISBLANK(AM588),0,1)</f>
        <v>1</v>
      </c>
      <c r="CE588" s="414">
        <f>IF(ISBLANK(AN588),0,1)</f>
        <v>1</v>
      </c>
      <c r="CF588" s="414">
        <f>IF(ISBLANK(AO588),0,1)</f>
        <v>0</v>
      </c>
      <c r="CG588" s="414">
        <f>IF(ISBLANK(AP588),0,1)</f>
        <v>0</v>
      </c>
      <c r="CH588" s="436">
        <f>IF(ISBLANK(AQ588),0,1)</f>
        <v>1</v>
      </c>
      <c r="CI588" s="435">
        <f>IF($W588="Dropped","-",DAYS360(X588,Y588,TRUE)/360)</f>
        <v>0.20555555555555555</v>
      </c>
      <c r="CJ588" s="416">
        <f>IF(OR($W588="Pipeline",$W588="Dropped"),"-",IF(OR($AA588="-",$AA588="n/a"),"-",DAYS360(Y588,AA588,TRUE)/360))</f>
        <v>1.5</v>
      </c>
      <c r="CK588" s="416">
        <f>IF(OR($W588="Pipeline",$W588="Dropped"),"-",IF($AC588="-","-",IF(OR($AA588="-",$AA588="n/a"),DAYS360(Y588,AC588,TRUE)/360,DAYS360(AA588,AC588,TRUE)/360)))</f>
        <v>5.35</v>
      </c>
      <c r="CL588" s="416">
        <f>IF(OR($W588="Pipeline",$W588="Dropped"),"-",IF($AC588="-","-",DAYS360(X588,AC588,TRUE)/360))</f>
        <v>7.0555555555555554</v>
      </c>
      <c r="CM588" s="437">
        <f>IF(OR($W588="Pipeline",$W588="Dropped"),"-",IF($AC588="-","-",DAYS360(AB588,AC588,TRUE)/360))</f>
        <v>1.75</v>
      </c>
      <c r="CN588" s="344">
        <f>IF(W588="Closed",IF(AC588="-","-",YEAR(AC588)),"-")</f>
        <v>2016</v>
      </c>
      <c r="CO588" s="344" t="str">
        <f>IF(W588="Closed",IF(OR(BE588="S",BE588="MS",BE588="HS"),"S",IF(OR(BE588="U",BE588="MU",BE588="HU"),"U",IF(OR(BE588="NA",BE588="NR",BE588="NV",BE588="?",BE588="#"),"NR","-"))),"-")</f>
        <v>U</v>
      </c>
      <c r="CP588" s="249">
        <v>2</v>
      </c>
      <c r="CQ588" s="414">
        <v>12</v>
      </c>
      <c r="CR588" s="414">
        <v>2</v>
      </c>
      <c r="CS588" s="414">
        <v>2</v>
      </c>
      <c r="CT588" s="414">
        <v>0</v>
      </c>
      <c r="CU588" s="436">
        <v>0</v>
      </c>
      <c r="CV588" s="432" t="str">
        <f>IF(OR(DC588="-",DC588="",DC588="n/a"),"-",HYPERLINK(DC588,"PAD"))</f>
        <v>PAD</v>
      </c>
      <c r="CW588" s="417" t="str">
        <f>IF(OR(DD588="-",DD588="",DD588="n/a"),"-",HYPERLINK(DD588,"ICR"))</f>
        <v>ICR</v>
      </c>
      <c r="CX588" s="438" t="str">
        <f>IF(OR(DE588="-",DE588="",DE588="n/a"),"-",HYPERLINK(DE588,"IEG"))</f>
        <v>IEG</v>
      </c>
      <c r="CY588" s="687" t="str">
        <f>IF(OR(DF588="-",DF588="",DF588="n/a"),"-",HYPERLINK(DF588,"PPAR"))</f>
        <v>-</v>
      </c>
      <c r="CZ588" s="665" t="str">
        <f>IF(OR(DG588="-",DG588="",DG588="n/a"),"-",HYPERLINK(DG588,"PCR"))</f>
        <v>-</v>
      </c>
      <c r="DA588" s="665" t="str">
        <f>IF(OR(DH588="-",DH588="",DH588="n/a"),"-",HYPERLINK(DH588,"PP"))</f>
        <v>PP</v>
      </c>
      <c r="DB588" s="688" t="str">
        <f>IF(OR(DI588="-",DI588="",DI588="n/a"),"-",HYPERLINK(DI588,"TA"))</f>
        <v>-</v>
      </c>
      <c r="DC588" s="897" t="s">
        <v>12216</v>
      </c>
      <c r="DD588" s="897" t="s">
        <v>14010</v>
      </c>
      <c r="DE588" s="897" t="s">
        <v>14011</v>
      </c>
      <c r="DF588" s="897" t="s">
        <v>33</v>
      </c>
      <c r="DG588" s="897" t="s">
        <v>33</v>
      </c>
      <c r="DH588" s="897" t="s">
        <v>12217</v>
      </c>
      <c r="DI588" s="897" t="s">
        <v>33</v>
      </c>
      <c r="DJ588" s="734"/>
    </row>
    <row r="589" spans="1:143" ht="14.1" customHeight="1" x14ac:dyDescent="0.25">
      <c r="A589" s="702">
        <f>ROW()-1</f>
        <v>588</v>
      </c>
      <c r="B589" s="710" t="s">
        <v>5213</v>
      </c>
      <c r="C589" s="711" t="str">
        <f>HYPERLINK(E589,"OP")</f>
        <v>OP</v>
      </c>
      <c r="D589" s="711" t="str">
        <f>HYPERLINK(F589,"Prj")</f>
        <v>Prj</v>
      </c>
      <c r="E589" s="704" t="s">
        <v>7304</v>
      </c>
      <c r="F589" s="415" t="s">
        <v>5942</v>
      </c>
      <c r="G589" s="414" t="s">
        <v>33</v>
      </c>
      <c r="H589" s="414" t="s">
        <v>33</v>
      </c>
      <c r="I589" s="694" t="s">
        <v>33</v>
      </c>
      <c r="J589" s="697" t="s">
        <v>5214</v>
      </c>
      <c r="K589" s="727" t="s">
        <v>33</v>
      </c>
      <c r="L589" s="736" t="s">
        <v>193</v>
      </c>
      <c r="M589" s="697" t="s">
        <v>874</v>
      </c>
      <c r="N589" s="736" t="s">
        <v>18</v>
      </c>
      <c r="O589" s="736" t="s">
        <v>54</v>
      </c>
      <c r="P589" s="1080" t="s">
        <v>1419</v>
      </c>
      <c r="Q589" s="1074" t="s">
        <v>33</v>
      </c>
      <c r="R589" s="698" t="s">
        <v>33</v>
      </c>
      <c r="S589" s="1041" t="s">
        <v>33</v>
      </c>
      <c r="T589" s="908" t="s">
        <v>3522</v>
      </c>
      <c r="U589" s="905" t="s">
        <v>1783</v>
      </c>
      <c r="V589" s="905" t="s">
        <v>612</v>
      </c>
      <c r="W589" s="1068" t="s">
        <v>1773</v>
      </c>
      <c r="X589" s="1064">
        <v>38775</v>
      </c>
      <c r="Y589" s="1066">
        <v>38888</v>
      </c>
      <c r="Z589" s="1046">
        <v>2006</v>
      </c>
      <c r="AA589" s="1064">
        <v>39310</v>
      </c>
      <c r="AB589" s="1065">
        <v>39994</v>
      </c>
      <c r="AC589" s="1066">
        <v>40724</v>
      </c>
      <c r="AD589" s="1049">
        <v>0</v>
      </c>
      <c r="AE589" s="746">
        <v>2</v>
      </c>
      <c r="AF589" s="744">
        <v>0</v>
      </c>
      <c r="AG589" s="690">
        <v>2</v>
      </c>
      <c r="AH589" s="747">
        <v>0</v>
      </c>
      <c r="AI589" s="744">
        <v>0</v>
      </c>
      <c r="AJ589" s="1101">
        <v>2</v>
      </c>
      <c r="AK589" s="1102">
        <v>0.73331639000000004</v>
      </c>
      <c r="AL589" s="1085"/>
      <c r="AM589" s="632" t="s">
        <v>2537</v>
      </c>
      <c r="AN589" s="632"/>
      <c r="AO589" s="632"/>
      <c r="AP589" s="632"/>
      <c r="AQ589" s="757"/>
      <c r="AR589" s="783" t="s">
        <v>5585</v>
      </c>
      <c r="AS589" s="781">
        <f>AT589+AU589</f>
        <v>0.3</v>
      </c>
      <c r="AT589" s="784">
        <v>0.3</v>
      </c>
      <c r="AU589" s="785">
        <v>0</v>
      </c>
      <c r="AV589" s="806" t="s">
        <v>5586</v>
      </c>
      <c r="AW589" s="697" t="s">
        <v>5212</v>
      </c>
      <c r="AX589" s="697" t="s">
        <v>9374</v>
      </c>
      <c r="AY589" s="823">
        <v>40729</v>
      </c>
      <c r="AZ589" s="736" t="s">
        <v>112</v>
      </c>
      <c r="BA589" s="736" t="s">
        <v>112</v>
      </c>
      <c r="BB589" s="837" t="s">
        <v>112</v>
      </c>
      <c r="BC589" s="838" t="s">
        <v>45</v>
      </c>
      <c r="BD589" s="839" t="s">
        <v>45</v>
      </c>
      <c r="BE589" s="837" t="s">
        <v>112</v>
      </c>
      <c r="BF589" s="838" t="s">
        <v>45</v>
      </c>
      <c r="BG589" s="839" t="s">
        <v>45</v>
      </c>
      <c r="BH589" s="905" t="s">
        <v>4485</v>
      </c>
      <c r="BI589" s="903" t="s">
        <v>10472</v>
      </c>
      <c r="BJ589" s="905" t="s">
        <v>0</v>
      </c>
      <c r="BK589" s="903" t="s">
        <v>0</v>
      </c>
      <c r="BL589" s="905" t="s">
        <v>0</v>
      </c>
      <c r="BM589" s="903" t="s">
        <v>0</v>
      </c>
      <c r="BN589" s="905" t="s">
        <v>0</v>
      </c>
      <c r="BO589" s="903" t="s">
        <v>0</v>
      </c>
      <c r="BP589" s="905" t="s">
        <v>0</v>
      </c>
      <c r="BQ589" s="903" t="s">
        <v>0</v>
      </c>
      <c r="BR589" s="909">
        <v>25</v>
      </c>
      <c r="BS589" s="903" t="s">
        <v>4489</v>
      </c>
      <c r="BT589" s="909">
        <v>29</v>
      </c>
      <c r="BU589" s="903" t="s">
        <v>4497</v>
      </c>
      <c r="BV589" s="909">
        <v>27</v>
      </c>
      <c r="BW589" s="903" t="s">
        <v>4490</v>
      </c>
      <c r="BX589" s="909">
        <v>33</v>
      </c>
      <c r="BY589" s="903" t="s">
        <v>4498</v>
      </c>
      <c r="BZ589" s="909">
        <v>57</v>
      </c>
      <c r="CA589" s="903" t="s">
        <v>4527</v>
      </c>
      <c r="CB589" s="340">
        <v>50</v>
      </c>
      <c r="CC589" s="249">
        <f>IF(ISBLANK(AL589),0,1)</f>
        <v>0</v>
      </c>
      <c r="CD589" s="414">
        <f>IF(ISBLANK(AM589),0,1)</f>
        <v>1</v>
      </c>
      <c r="CE589" s="414">
        <f>IF(ISBLANK(AN589),0,1)</f>
        <v>0</v>
      </c>
      <c r="CF589" s="414">
        <f>IF(ISBLANK(AO589),0,1)</f>
        <v>0</v>
      </c>
      <c r="CG589" s="414">
        <f>IF(ISBLANK(AP589),0,1)</f>
        <v>0</v>
      </c>
      <c r="CH589" s="436">
        <f>IF(ISBLANK(AQ589),0,1)</f>
        <v>0</v>
      </c>
      <c r="CI589" s="435">
        <f>IF($W589="Dropped","-",DAYS360(X589,Y589,TRUE)/360)</f>
        <v>0.31388888888888888</v>
      </c>
      <c r="CJ589" s="416">
        <f>IF(OR($W589="Pipeline",$W589="Dropped"),"-",IF(OR($AA589="-",$AA589="n/a"),"-",DAYS360(Y589,AA589,TRUE)/360))</f>
        <v>1.1555555555555554</v>
      </c>
      <c r="CK589" s="416">
        <f>IF(OR($W589="Pipeline",$W589="Dropped"),"-",IF($AC589="-","-",IF(OR($AA589="-",$AA589="n/a"),DAYS360(Y589,AC589,TRUE)/360,DAYS360(AA589,AC589,TRUE)/360)))</f>
        <v>3.8722222222222222</v>
      </c>
      <c r="CL589" s="416">
        <f>IF(OR($W589="Pipeline",$W589="Dropped"),"-",IF($AC589="-","-",DAYS360(X589,AC589,TRUE)/360))</f>
        <v>5.3416666666666668</v>
      </c>
      <c r="CM589" s="437">
        <f>IF(OR($W589="Pipeline",$W589="Dropped"),"-",IF($AC589="-","-",DAYS360(AB589,AC589,TRUE)/360))</f>
        <v>2</v>
      </c>
      <c r="CN589" s="344">
        <f>IF(W589="Closed",IF(AC589="-","-",YEAR(AC589)),"-")</f>
        <v>2011</v>
      </c>
      <c r="CO589" s="344" t="str">
        <f>IF(W589="Closed",IF(OR(BE589="S",BE589="MS",BE589="HS"),"S",IF(OR(BE589="U",BE589="MU",BE589="HU"),"U",IF(OR(BE589="NA",BE589="NR",BE589="NV",BE589="?",BE589="#"),"NR","-"))),"-")</f>
        <v>U</v>
      </c>
      <c r="CP589" s="249">
        <v>1</v>
      </c>
      <c r="CQ589" s="414">
        <v>8</v>
      </c>
      <c r="CR589" s="414">
        <v>1</v>
      </c>
      <c r="CS589" s="414">
        <v>1</v>
      </c>
      <c r="CT589" s="414">
        <v>1</v>
      </c>
      <c r="CU589" s="436">
        <v>0</v>
      </c>
      <c r="CV589" s="432" t="str">
        <f>IF(OR(DC589="-",DC589="",DC589="n/a"),"-",HYPERLINK(DC589,"PAD"))</f>
        <v>PAD</v>
      </c>
      <c r="CW589" s="417" t="str">
        <f>IF(OR(DD589="-",DD589="",DD589="n/a"),"-",HYPERLINK(DD589,"ICR"))</f>
        <v>ICR</v>
      </c>
      <c r="CX589" s="438" t="str">
        <f>IF(OR(DE589="-",DE589="",DE589="n/a"),"-",HYPERLINK(DE589,"IEG"))</f>
        <v>IEG</v>
      </c>
      <c r="CY589" s="687" t="str">
        <f>IF(OR(DF589="-",DF589="",DF589="n/a"),"-",HYPERLINK(DF589,"PPAR"))</f>
        <v>-</v>
      </c>
      <c r="CZ589" s="665" t="str">
        <f>IF(OR(DG589="-",DG589="",DG589="n/a"),"-",HYPERLINK(DG589,"PCR"))</f>
        <v>-</v>
      </c>
      <c r="DA589" s="665" t="str">
        <f>IF(OR(DH589="-",DH589="",DH589="n/a"),"-",HYPERLINK(DH589,"PP"))</f>
        <v>PP</v>
      </c>
      <c r="DB589" s="688" t="str">
        <f>IF(OR(DI589="-",DI589="",DI589="n/a"),"-",HYPERLINK(DI589,"TA"))</f>
        <v>-</v>
      </c>
      <c r="DC589" s="897" t="s">
        <v>12218</v>
      </c>
      <c r="DD589" s="897" t="s">
        <v>12219</v>
      </c>
      <c r="DE589" s="897" t="s">
        <v>12220</v>
      </c>
      <c r="DF589" s="897" t="s">
        <v>33</v>
      </c>
      <c r="DG589" s="897" t="s">
        <v>33</v>
      </c>
      <c r="DH589" s="897" t="s">
        <v>12221</v>
      </c>
      <c r="DI589" s="897" t="s">
        <v>33</v>
      </c>
      <c r="DJ589" s="806"/>
    </row>
    <row r="590" spans="1:143" ht="14.1" customHeight="1" x14ac:dyDescent="0.25">
      <c r="A590" s="703">
        <f>ROW()-1</f>
        <v>589</v>
      </c>
      <c r="B590" s="717" t="s">
        <v>758</v>
      </c>
      <c r="C590" s="711" t="str">
        <f>HYPERLINK(E590,"OP")</f>
        <v>OP</v>
      </c>
      <c r="D590" s="711" t="str">
        <f>HYPERLINK(F590,"Prj")</f>
        <v>Prj</v>
      </c>
      <c r="E590" s="704" t="s">
        <v>6561</v>
      </c>
      <c r="F590" s="415" t="s">
        <v>6562</v>
      </c>
      <c r="G590" s="414" t="s">
        <v>33</v>
      </c>
      <c r="H590" s="414" t="s">
        <v>33</v>
      </c>
      <c r="I590" s="694" t="s">
        <v>33</v>
      </c>
      <c r="J590" s="686" t="s">
        <v>759</v>
      </c>
      <c r="K590" s="199" t="s">
        <v>33</v>
      </c>
      <c r="L590" s="693" t="s">
        <v>193</v>
      </c>
      <c r="M590" s="696" t="s">
        <v>360</v>
      </c>
      <c r="N590" s="732" t="s">
        <v>18</v>
      </c>
      <c r="O590" s="732" t="s">
        <v>30</v>
      </c>
      <c r="P590" s="1080" t="s">
        <v>19</v>
      </c>
      <c r="Q590" s="1074" t="s">
        <v>33</v>
      </c>
      <c r="R590" s="698" t="s">
        <v>3888</v>
      </c>
      <c r="S590" s="907" t="s">
        <v>3587</v>
      </c>
      <c r="T590" s="908" t="s">
        <v>3811</v>
      </c>
      <c r="U590" s="905" t="s">
        <v>573</v>
      </c>
      <c r="V590" s="905" t="s">
        <v>13821</v>
      </c>
      <c r="W590" s="1068" t="s">
        <v>1773</v>
      </c>
      <c r="X590" s="1064">
        <v>38890</v>
      </c>
      <c r="Y590" s="1066">
        <v>39261</v>
      </c>
      <c r="Z590" s="1046">
        <v>2007</v>
      </c>
      <c r="AA590" s="1064">
        <v>39458</v>
      </c>
      <c r="AB590" s="1065">
        <v>41639</v>
      </c>
      <c r="AC590" s="1066">
        <v>41639</v>
      </c>
      <c r="AD590" s="638">
        <v>200</v>
      </c>
      <c r="AE590" s="639">
        <v>0</v>
      </c>
      <c r="AF590" s="744">
        <v>0</v>
      </c>
      <c r="AG590" s="690">
        <v>200</v>
      </c>
      <c r="AH590" s="747">
        <v>25</v>
      </c>
      <c r="AI590" s="744">
        <v>0</v>
      </c>
      <c r="AJ590" s="1099">
        <v>200</v>
      </c>
      <c r="AK590" s="1100">
        <v>200</v>
      </c>
      <c r="AL590" s="646">
        <v>33</v>
      </c>
      <c r="AM590" s="647"/>
      <c r="AN590" s="647">
        <v>2</v>
      </c>
      <c r="AO590" s="647"/>
      <c r="AP590" s="647"/>
      <c r="AQ590" s="648"/>
      <c r="AR590" s="779" t="s">
        <v>4281</v>
      </c>
      <c r="AS590" s="781">
        <f>AT590+AU590</f>
        <v>14.399999999999999</v>
      </c>
      <c r="AT590" s="649">
        <v>7.6</v>
      </c>
      <c r="AU590" s="650">
        <v>6.8</v>
      </c>
      <c r="AV590" s="686" t="s">
        <v>4282</v>
      </c>
      <c r="AW590" s="686" t="s">
        <v>2022</v>
      </c>
      <c r="AX590" s="686" t="s">
        <v>2295</v>
      </c>
      <c r="AY590" s="819">
        <v>41643</v>
      </c>
      <c r="AZ590" s="721" t="s">
        <v>26</v>
      </c>
      <c r="BA590" s="721" t="s">
        <v>22</v>
      </c>
      <c r="BB590" s="834" t="s">
        <v>22</v>
      </c>
      <c r="BC590" s="835" t="s">
        <v>22</v>
      </c>
      <c r="BD590" s="836" t="s">
        <v>22</v>
      </c>
      <c r="BE590" s="834" t="s">
        <v>22</v>
      </c>
      <c r="BF590" s="835" t="s">
        <v>22</v>
      </c>
      <c r="BG590" s="836" t="s">
        <v>22</v>
      </c>
      <c r="BH590" s="905" t="s">
        <v>1371</v>
      </c>
      <c r="BI590" s="903" t="s">
        <v>13870</v>
      </c>
      <c r="BJ590" s="905" t="s">
        <v>4505</v>
      </c>
      <c r="BK590" s="903" t="s">
        <v>10474</v>
      </c>
      <c r="BL590" s="905" t="s">
        <v>13077</v>
      </c>
      <c r="BM590" s="903" t="s">
        <v>9680</v>
      </c>
      <c r="BN590" s="905" t="s">
        <v>4504</v>
      </c>
      <c r="BO590" s="903" t="s">
        <v>10473</v>
      </c>
      <c r="BP590" s="905" t="s">
        <v>4549</v>
      </c>
      <c r="BQ590" s="903" t="s">
        <v>10481</v>
      </c>
      <c r="BR590" s="909">
        <v>66</v>
      </c>
      <c r="BS590" s="903" t="s">
        <v>4532</v>
      </c>
      <c r="BT590" s="909">
        <v>51</v>
      </c>
      <c r="BU590" s="903" t="s">
        <v>4520</v>
      </c>
      <c r="BV590" s="909">
        <v>65</v>
      </c>
      <c r="BW590" s="903" t="s">
        <v>4509</v>
      </c>
      <c r="BX590" s="909">
        <v>100</v>
      </c>
      <c r="BY590" s="903" t="s">
        <v>4610</v>
      </c>
      <c r="BZ590" s="905" t="s">
        <v>0</v>
      </c>
      <c r="CA590" s="903" t="s">
        <v>4492</v>
      </c>
      <c r="CB590" s="340">
        <v>100</v>
      </c>
      <c r="CC590" s="249">
        <f>IF(ISBLANK(AL590),0,1)</f>
        <v>1</v>
      </c>
      <c r="CD590" s="414">
        <f>IF(ISBLANK(AM590),0,1)</f>
        <v>0</v>
      </c>
      <c r="CE590" s="414">
        <f>IF(ISBLANK(AN590),0,1)</f>
        <v>1</v>
      </c>
      <c r="CF590" s="414">
        <f>IF(ISBLANK(AO590),0,1)</f>
        <v>0</v>
      </c>
      <c r="CG590" s="414">
        <f>IF(ISBLANK(AP590),0,1)</f>
        <v>0</v>
      </c>
      <c r="CH590" s="436">
        <f>IF(ISBLANK(AQ590),0,1)</f>
        <v>0</v>
      </c>
      <c r="CI590" s="435">
        <f>IF($W590="Dropped","-",DAYS360(X590,Y590,TRUE)/360)</f>
        <v>1.0166666666666666</v>
      </c>
      <c r="CJ590" s="416">
        <f>IF(OR($W590="Pipeline",$W590="Dropped"),"-",IF(OR($AA590="-",$AA590="n/a"),"-",DAYS360(Y590,AA590,TRUE)/360))</f>
        <v>0.53611111111111109</v>
      </c>
      <c r="CK590" s="416">
        <f>IF(OR($W590="Pipeline",$W590="Dropped"),"-",IF($AC590="-","-",IF(OR($AA590="-",$AA590="n/a"),DAYS360(Y590,AC590,TRUE)/360,DAYS360(AA590,AC590,TRUE)/360)))</f>
        <v>5.9694444444444441</v>
      </c>
      <c r="CL590" s="416">
        <f>IF(OR($W590="Pipeline",$W590="Dropped"),"-",IF($AC590="-","-",DAYS360(X590,AC590,TRUE)/360))</f>
        <v>7.5222222222222221</v>
      </c>
      <c r="CM590" s="437">
        <f>IF(OR($W590="Pipeline",$W590="Dropped"),"-",IF($AC590="-","-",DAYS360(AB590,AC590,TRUE)/360))</f>
        <v>0</v>
      </c>
      <c r="CN590" s="344">
        <f>IF(W590="Closed",IF(AC590="-","-",YEAR(AC590)),"-")</f>
        <v>2013</v>
      </c>
      <c r="CO590" s="344" t="str">
        <f>IF(W590="Closed",IF(OR(BE590="S",BE590="MS",BE590="HS"),"S",IF(OR(BE590="U",BE590="MU",BE590="HU"),"U",IF(OR(BE590="NA",BE590="NR",BE590="NV",BE590="?",BE590="#"),"NR","-"))),"-")</f>
        <v>S</v>
      </c>
      <c r="CP590" s="249">
        <v>3</v>
      </c>
      <c r="CQ590" s="414">
        <v>0</v>
      </c>
      <c r="CR590" s="414">
        <v>2</v>
      </c>
      <c r="CS590" s="414">
        <v>0</v>
      </c>
      <c r="CT590" s="414">
        <v>0</v>
      </c>
      <c r="CU590" s="436">
        <v>2</v>
      </c>
      <c r="CV590" s="432" t="str">
        <f>IF(OR(DC590="-",DC590="",DC590="n/a"),"-",HYPERLINK(DC590,"PAD"))</f>
        <v>PAD</v>
      </c>
      <c r="CW590" s="417" t="str">
        <f>IF(OR(DD590="-",DD590="",DD590="n/a"),"-",HYPERLINK(DD590,"ICR"))</f>
        <v>ICR</v>
      </c>
      <c r="CX590" s="438" t="str">
        <f>IF(OR(DE590="-",DE590="",DE590="n/a"),"-",HYPERLINK(DE590,"IEG"))</f>
        <v>IEG</v>
      </c>
      <c r="CY590" s="687" t="str">
        <f>IF(OR(DF590="-",DF590="",DF590="n/a"),"-",HYPERLINK(DF590,"PPAR"))</f>
        <v>-</v>
      </c>
      <c r="CZ590" s="665" t="str">
        <f>IF(OR(DG590="-",DG590="",DG590="n/a"),"-",HYPERLINK(DG590,"PCR"))</f>
        <v>-</v>
      </c>
      <c r="DA590" s="665" t="str">
        <f>IF(OR(DH590="-",DH590="",DH590="n/a"),"-",HYPERLINK(DH590,"PP"))</f>
        <v>PP</v>
      </c>
      <c r="DB590" s="688" t="str">
        <f>IF(OR(DI590="-",DI590="",DI590="n/a"),"-",HYPERLINK(DI590,"TA"))</f>
        <v>-</v>
      </c>
      <c r="DC590" s="897" t="s">
        <v>12222</v>
      </c>
      <c r="DD590" s="897" t="s">
        <v>12223</v>
      </c>
      <c r="DE590" s="897" t="s">
        <v>12224</v>
      </c>
      <c r="DF590" s="897" t="s">
        <v>33</v>
      </c>
      <c r="DG590" s="897" t="s">
        <v>33</v>
      </c>
      <c r="DH590" s="897" t="s">
        <v>12225</v>
      </c>
      <c r="DI590" s="897" t="s">
        <v>33</v>
      </c>
      <c r="DJ590" s="734"/>
    </row>
    <row r="591" spans="1:143" ht="14.1" customHeight="1" x14ac:dyDescent="0.25">
      <c r="A591" s="702">
        <f>ROW()-1</f>
        <v>590</v>
      </c>
      <c r="B591" s="710" t="s">
        <v>1152</v>
      </c>
      <c r="C591" s="711" t="str">
        <f>HYPERLINK(E591,"OP")</f>
        <v>OP</v>
      </c>
      <c r="D591" s="711" t="str">
        <f>HYPERLINK(F591,"Prj")</f>
        <v>Prj</v>
      </c>
      <c r="E591" s="704" t="s">
        <v>6563</v>
      </c>
      <c r="F591" s="415" t="s">
        <v>6564</v>
      </c>
      <c r="G591" s="414" t="s">
        <v>33</v>
      </c>
      <c r="H591" s="414" t="s">
        <v>33</v>
      </c>
      <c r="I591" s="694" t="s">
        <v>33</v>
      </c>
      <c r="J591" s="686" t="s">
        <v>1153</v>
      </c>
      <c r="K591" s="199" t="s">
        <v>33</v>
      </c>
      <c r="L591" s="693" t="s">
        <v>193</v>
      </c>
      <c r="M591" s="696" t="s">
        <v>227</v>
      </c>
      <c r="N591" s="732" t="s">
        <v>18</v>
      </c>
      <c r="O591" s="732" t="s">
        <v>30</v>
      </c>
      <c r="P591" s="1080" t="s">
        <v>1763</v>
      </c>
      <c r="Q591" s="1074" t="s">
        <v>33</v>
      </c>
      <c r="R591" s="698" t="s">
        <v>33</v>
      </c>
      <c r="S591" s="907" t="s">
        <v>3574</v>
      </c>
      <c r="T591" s="908" t="s">
        <v>3714</v>
      </c>
      <c r="U591" s="905" t="s">
        <v>573</v>
      </c>
      <c r="V591" s="905" t="s">
        <v>10387</v>
      </c>
      <c r="W591" s="1068" t="s">
        <v>1773</v>
      </c>
      <c r="X591" s="1064">
        <v>38869</v>
      </c>
      <c r="Y591" s="1066">
        <v>39203</v>
      </c>
      <c r="Z591" s="1046">
        <v>2007</v>
      </c>
      <c r="AA591" s="1064">
        <v>39300</v>
      </c>
      <c r="AB591" s="1065">
        <v>41258</v>
      </c>
      <c r="AC591" s="1066">
        <v>42167</v>
      </c>
      <c r="AD591" s="638">
        <v>26</v>
      </c>
      <c r="AE591" s="639">
        <v>0</v>
      </c>
      <c r="AF591" s="744">
        <v>0</v>
      </c>
      <c r="AG591" s="690">
        <v>26</v>
      </c>
      <c r="AH591" s="747">
        <v>6.5</v>
      </c>
      <c r="AI591" s="744">
        <v>0</v>
      </c>
      <c r="AJ591" s="1099">
        <v>26</v>
      </c>
      <c r="AK591" s="1100">
        <v>26</v>
      </c>
      <c r="AL591" s="646">
        <v>33</v>
      </c>
      <c r="AM591" s="647"/>
      <c r="AN591" s="647">
        <v>2</v>
      </c>
      <c r="AO591" s="647"/>
      <c r="AP591" s="647"/>
      <c r="AQ591" s="648"/>
      <c r="AR591" s="779" t="s">
        <v>3226</v>
      </c>
      <c r="AS591" s="649">
        <f>AT591+AU591</f>
        <v>2.2999999999999998</v>
      </c>
      <c r="AT591" s="649">
        <v>1.9</v>
      </c>
      <c r="AU591" s="650">
        <v>0.4</v>
      </c>
      <c r="AV591" s="686" t="s">
        <v>3227</v>
      </c>
      <c r="AW591" s="686" t="s">
        <v>3208</v>
      </c>
      <c r="AX591" s="686" t="s">
        <v>3209</v>
      </c>
      <c r="AY591" s="819">
        <v>41969</v>
      </c>
      <c r="AZ591" s="721" t="s">
        <v>22</v>
      </c>
      <c r="BA591" s="721" t="s">
        <v>26</v>
      </c>
      <c r="BB591" s="834" t="s">
        <v>26</v>
      </c>
      <c r="BC591" s="835" t="s">
        <v>22</v>
      </c>
      <c r="BD591" s="836" t="s">
        <v>26</v>
      </c>
      <c r="BE591" s="834" t="s">
        <v>26</v>
      </c>
      <c r="BF591" s="835" t="s">
        <v>22</v>
      </c>
      <c r="BG591" s="836" t="s">
        <v>26</v>
      </c>
      <c r="BH591" s="905" t="s">
        <v>4493</v>
      </c>
      <c r="BI591" s="903" t="s">
        <v>4705</v>
      </c>
      <c r="BJ591" s="905" t="s">
        <v>4549</v>
      </c>
      <c r="BK591" s="903" t="s">
        <v>10481</v>
      </c>
      <c r="BL591" s="905" t="s">
        <v>4485</v>
      </c>
      <c r="BM591" s="903" t="s">
        <v>10472</v>
      </c>
      <c r="BN591" s="905" t="s">
        <v>0</v>
      </c>
      <c r="BO591" s="903" t="s">
        <v>0</v>
      </c>
      <c r="BP591" s="905" t="s">
        <v>0</v>
      </c>
      <c r="BQ591" s="903" t="s">
        <v>0</v>
      </c>
      <c r="BR591" s="909">
        <v>66</v>
      </c>
      <c r="BS591" s="903" t="s">
        <v>4532</v>
      </c>
      <c r="BT591" s="909">
        <v>48</v>
      </c>
      <c r="BU591" s="903" t="s">
        <v>4533</v>
      </c>
      <c r="BV591" s="909">
        <v>45</v>
      </c>
      <c r="BW591" s="903" t="s">
        <v>4564</v>
      </c>
      <c r="BX591" s="905" t="s">
        <v>0</v>
      </c>
      <c r="BY591" s="903" t="s">
        <v>4492</v>
      </c>
      <c r="BZ591" s="905" t="s">
        <v>0</v>
      </c>
      <c r="CA591" s="903" t="s">
        <v>4492</v>
      </c>
      <c r="CB591" s="340">
        <v>10</v>
      </c>
      <c r="CC591" s="249">
        <f>IF(ISBLANK(AL591),0,1)</f>
        <v>1</v>
      </c>
      <c r="CD591" s="414">
        <f>IF(ISBLANK(AM591),0,1)</f>
        <v>0</v>
      </c>
      <c r="CE591" s="414">
        <f>IF(ISBLANK(AN591),0,1)</f>
        <v>1</v>
      </c>
      <c r="CF591" s="414">
        <f>IF(ISBLANK(AO591),0,1)</f>
        <v>0</v>
      </c>
      <c r="CG591" s="414">
        <f>IF(ISBLANK(AP591),0,1)</f>
        <v>0</v>
      </c>
      <c r="CH591" s="436">
        <f>IF(ISBLANK(AQ591),0,1)</f>
        <v>0</v>
      </c>
      <c r="CI591" s="435">
        <f>IF($W591="Dropped","-",DAYS360(X591,Y591,TRUE)/360)</f>
        <v>0.91666666666666663</v>
      </c>
      <c r="CJ591" s="416">
        <f>IF(OR($W591="Pipeline",$W591="Dropped"),"-",IF(OR($AA591="-",$AA591="n/a"),"-",DAYS360(Y591,AA591,TRUE)/360))</f>
        <v>0.2638888888888889</v>
      </c>
      <c r="CK591" s="416">
        <f>IF(OR($W591="Pipeline",$W591="Dropped"),"-",IF($AC591="-","-",IF(OR($AA591="-",$AA591="n/a"),DAYS360(Y591,AC591,TRUE)/360,DAYS360(AA591,AC591,TRUE)/360)))</f>
        <v>7.85</v>
      </c>
      <c r="CL591" s="416">
        <f>IF(OR($W591="Pipeline",$W591="Dropped"),"-",IF($AC591="-","-",DAYS360(X591,AC591,TRUE)/360))</f>
        <v>9.030555555555555</v>
      </c>
      <c r="CM591" s="437">
        <f>IF(OR($W591="Pipeline",$W591="Dropped"),"-",IF($AC591="-","-",DAYS360(AB591,AC591,TRUE)/360))</f>
        <v>2.4916666666666667</v>
      </c>
      <c r="CN591" s="344">
        <f>IF(W591="Closed",IF(AC591="-","-",YEAR(AC591)),"-")</f>
        <v>2015</v>
      </c>
      <c r="CO591" s="344" t="str">
        <f>IF(W591="Closed",IF(OR(BE591="S",BE591="MS",BE591="HS"),"S",IF(OR(BE591="U",BE591="MU",BE591="HU"),"U",IF(OR(BE591="NA",BE591="NR",BE591="NV",BE591="?",BE591="#"),"NR","-"))),"-")</f>
        <v>S</v>
      </c>
      <c r="CP591" s="249">
        <v>3</v>
      </c>
      <c r="CQ591" s="414">
        <v>1</v>
      </c>
      <c r="CR591" s="414">
        <v>0</v>
      </c>
      <c r="CS591" s="414">
        <v>0</v>
      </c>
      <c r="CT591" s="414">
        <v>0</v>
      </c>
      <c r="CU591" s="436">
        <v>0</v>
      </c>
      <c r="CV591" s="432" t="str">
        <f>IF(OR(DC591="-",DC591="",DC591="n/a"),"-",HYPERLINK(DC591,"PAD"))</f>
        <v>PAD</v>
      </c>
      <c r="CW591" s="417" t="str">
        <f>IF(OR(DD591="-",DD591="",DD591="n/a"),"-",HYPERLINK(DD591,"ICR"))</f>
        <v>ICR</v>
      </c>
      <c r="CX591" s="438" t="str">
        <f>IF(OR(DE591="-",DE591="",DE591="n/a"),"-",HYPERLINK(DE591,"IEG"))</f>
        <v>IEG</v>
      </c>
      <c r="CY591" s="687" t="str">
        <f>IF(OR(DF591="-",DF591="",DF591="n/a"),"-",HYPERLINK(DF591,"PPAR"))</f>
        <v>-</v>
      </c>
      <c r="CZ591" s="665" t="str">
        <f>IF(OR(DG591="-",DG591="",DG591="n/a"),"-",HYPERLINK(DG591,"PCR"))</f>
        <v>-</v>
      </c>
      <c r="DA591" s="665" t="str">
        <f>IF(OR(DH591="-",DH591="",DH591="n/a"),"-",HYPERLINK(DH591,"PP"))</f>
        <v>PP</v>
      </c>
      <c r="DB591" s="688" t="str">
        <f>IF(OR(DI591="-",DI591="",DI591="n/a"),"-",HYPERLINK(DI591,"TA"))</f>
        <v>-</v>
      </c>
      <c r="DC591" s="897" t="s">
        <v>12226</v>
      </c>
      <c r="DD591" s="897" t="s">
        <v>12227</v>
      </c>
      <c r="DE591" s="897" t="s">
        <v>12228</v>
      </c>
      <c r="DF591" s="897" t="s">
        <v>33</v>
      </c>
      <c r="DG591" s="897" t="s">
        <v>33</v>
      </c>
      <c r="DH591" s="897" t="s">
        <v>12229</v>
      </c>
      <c r="DI591" s="897" t="s">
        <v>33</v>
      </c>
      <c r="DJ591" s="806"/>
    </row>
    <row r="592" spans="1:143" ht="14.1" customHeight="1" x14ac:dyDescent="0.25">
      <c r="A592" s="702">
        <f>ROW()-1</f>
        <v>591</v>
      </c>
      <c r="B592" s="713" t="s">
        <v>7485</v>
      </c>
      <c r="C592" s="711" t="str">
        <f>HYPERLINK(E592,"OP")</f>
        <v>OP</v>
      </c>
      <c r="D592" s="711" t="str">
        <f>HYPERLINK(F592,"Prj")</f>
        <v>Prj</v>
      </c>
      <c r="E592" s="631" t="s">
        <v>8415</v>
      </c>
      <c r="F592" s="413" t="s">
        <v>8416</v>
      </c>
      <c r="G592" s="414" t="s">
        <v>33</v>
      </c>
      <c r="H592" s="414" t="s">
        <v>33</v>
      </c>
      <c r="I592" s="694" t="s">
        <v>33</v>
      </c>
      <c r="J592" s="697" t="s">
        <v>7486</v>
      </c>
      <c r="K592" s="727" t="s">
        <v>33</v>
      </c>
      <c r="L592" s="736" t="s">
        <v>193</v>
      </c>
      <c r="M592" s="697" t="s">
        <v>223</v>
      </c>
      <c r="N592" s="736" t="s">
        <v>18</v>
      </c>
      <c r="O592" s="736" t="s">
        <v>71</v>
      </c>
      <c r="P592" s="1080" t="s">
        <v>36</v>
      </c>
      <c r="Q592" s="1074" t="s">
        <v>33</v>
      </c>
      <c r="R592" s="698" t="s">
        <v>33</v>
      </c>
      <c r="S592" s="907" t="s">
        <v>3572</v>
      </c>
      <c r="T592" s="908" t="s">
        <v>7479</v>
      </c>
      <c r="U592" s="905" t="s">
        <v>576</v>
      </c>
      <c r="V592" s="905" t="s">
        <v>10393</v>
      </c>
      <c r="W592" s="1068" t="s">
        <v>1773</v>
      </c>
      <c r="X592" s="1064">
        <v>38658</v>
      </c>
      <c r="Y592" s="1066">
        <v>39861</v>
      </c>
      <c r="Z592" s="1046">
        <v>2009</v>
      </c>
      <c r="AA592" s="1064">
        <v>40162</v>
      </c>
      <c r="AB592" s="1065">
        <v>42035</v>
      </c>
      <c r="AC592" s="1066">
        <v>42369</v>
      </c>
      <c r="AD592" s="1049">
        <v>15</v>
      </c>
      <c r="AE592" s="746">
        <v>0</v>
      </c>
      <c r="AF592" s="744">
        <v>0</v>
      </c>
      <c r="AG592" s="690">
        <v>15</v>
      </c>
      <c r="AH592" s="747">
        <v>132.4</v>
      </c>
      <c r="AI592" s="744">
        <v>0</v>
      </c>
      <c r="AJ592" s="1101">
        <v>11.984637360000001</v>
      </c>
      <c r="AK592" s="1102">
        <v>11.984637360000001</v>
      </c>
      <c r="AL592" s="1085"/>
      <c r="AM592" s="632"/>
      <c r="AN592" s="632">
        <v>3</v>
      </c>
      <c r="AO592" s="632"/>
      <c r="AP592" s="632"/>
      <c r="AQ592" s="757"/>
      <c r="AR592" s="778" t="s">
        <v>8940</v>
      </c>
      <c r="AS592" s="784">
        <f>AT592+AU592</f>
        <v>5.2</v>
      </c>
      <c r="AT592" s="784">
        <v>5.2</v>
      </c>
      <c r="AU592" s="785">
        <v>0</v>
      </c>
      <c r="AV592" s="734" t="s">
        <v>8941</v>
      </c>
      <c r="AW592" s="697" t="s">
        <v>5513</v>
      </c>
      <c r="AX592" s="697"/>
      <c r="AY592" s="823">
        <v>42368</v>
      </c>
      <c r="AZ592" s="736" t="s">
        <v>22</v>
      </c>
      <c r="BA592" s="736" t="s">
        <v>22</v>
      </c>
      <c r="BB592" s="834" t="s">
        <v>22</v>
      </c>
      <c r="BC592" s="835" t="s">
        <v>22</v>
      </c>
      <c r="BD592" s="836" t="s">
        <v>22</v>
      </c>
      <c r="BE592" s="834" t="s">
        <v>22</v>
      </c>
      <c r="BF592" s="835" t="s">
        <v>22</v>
      </c>
      <c r="BG592" s="836" t="s">
        <v>22</v>
      </c>
      <c r="BH592" s="905" t="s">
        <v>13072</v>
      </c>
      <c r="BI592" s="903" t="s">
        <v>4508</v>
      </c>
      <c r="BJ592" s="905" t="s">
        <v>13075</v>
      </c>
      <c r="BK592" s="903" t="s">
        <v>13771</v>
      </c>
      <c r="BL592" s="905" t="s">
        <v>0</v>
      </c>
      <c r="BM592" s="903" t="s">
        <v>0</v>
      </c>
      <c r="BN592" s="905" t="s">
        <v>0</v>
      </c>
      <c r="BO592" s="903" t="s">
        <v>0</v>
      </c>
      <c r="BP592" s="905" t="s">
        <v>0</v>
      </c>
      <c r="BQ592" s="903" t="s">
        <v>0</v>
      </c>
      <c r="BR592" s="909">
        <v>67</v>
      </c>
      <c r="BS592" s="903" t="s">
        <v>4577</v>
      </c>
      <c r="BT592" s="909">
        <v>69</v>
      </c>
      <c r="BU592" s="903" t="s">
        <v>4598</v>
      </c>
      <c r="BV592" s="909">
        <v>63</v>
      </c>
      <c r="BW592" s="903" t="s">
        <v>4512</v>
      </c>
      <c r="BX592" s="909">
        <v>60</v>
      </c>
      <c r="BY592" s="903" t="s">
        <v>4531</v>
      </c>
      <c r="BZ592" s="905" t="s">
        <v>0</v>
      </c>
      <c r="CA592" s="903" t="s">
        <v>4492</v>
      </c>
      <c r="CB592" s="340">
        <v>10</v>
      </c>
      <c r="CC592" s="249">
        <f>IF(ISBLANK(AL592),0,1)</f>
        <v>0</v>
      </c>
      <c r="CD592" s="414">
        <f>IF(ISBLANK(AM592),0,1)</f>
        <v>0</v>
      </c>
      <c r="CE592" s="414">
        <f>IF(ISBLANK(AN592),0,1)</f>
        <v>1</v>
      </c>
      <c r="CF592" s="414">
        <f>IF(ISBLANK(AO592),0,1)</f>
        <v>0</v>
      </c>
      <c r="CG592" s="414">
        <f>IF(ISBLANK(AP592),0,1)</f>
        <v>0</v>
      </c>
      <c r="CH592" s="436">
        <f>IF(ISBLANK(AQ592),0,1)</f>
        <v>0</v>
      </c>
      <c r="CI592" s="435">
        <f>IF($W592="Dropped","-",DAYS360(X592,Y592,TRUE)/360)</f>
        <v>3.2916666666666665</v>
      </c>
      <c r="CJ592" s="416">
        <f>IF(OR($W592="Pipeline",$W592="Dropped"),"-",IF(OR($AA592="-",$AA592="n/a"),"-",DAYS360(Y592,AA592,TRUE)/360))</f>
        <v>0.82777777777777772</v>
      </c>
      <c r="CK592" s="416">
        <f>IF(OR($W592="Pipeline",$W592="Dropped"),"-",IF($AC592="-","-",IF(OR($AA592="-",$AA592="n/a"),DAYS360(Y592,AC592,TRUE)/360,DAYS360(AA592,AC592,TRUE)/360)))</f>
        <v>6.041666666666667</v>
      </c>
      <c r="CL592" s="416">
        <f>IF(OR($W592="Pipeline",$W592="Dropped"),"-",IF($AC592="-","-",DAYS360(X592,AC592,TRUE)/360))</f>
        <v>10.161111111111111</v>
      </c>
      <c r="CM592" s="437">
        <f>IF(OR($W592="Pipeline",$W592="Dropped"),"-",IF($AC592="-","-",DAYS360(AB592,AC592,TRUE)/360))</f>
        <v>0.91666666666666663</v>
      </c>
      <c r="CN592" s="344">
        <f>IF(W592="Closed",IF(AC592="-","-",YEAR(AC592)),"-")</f>
        <v>2015</v>
      </c>
      <c r="CO592" s="344" t="str">
        <f>IF(W592="Closed",IF(OR(BE592="S",BE592="MS",BE592="HS"),"S",IF(OR(BE592="U",BE592="MU",BE592="HU"),"U",IF(OR(BE592="NA",BE592="NR",BE592="NV",BE592="?",BE592="#"),"NR","-"))),"-")</f>
        <v>S</v>
      </c>
      <c r="CP592" s="249">
        <v>0</v>
      </c>
      <c r="CQ592" s="414">
        <v>1</v>
      </c>
      <c r="CR592" s="414">
        <v>1</v>
      </c>
      <c r="CS592" s="414">
        <v>0</v>
      </c>
      <c r="CT592" s="414">
        <v>0</v>
      </c>
      <c r="CU592" s="436">
        <v>1</v>
      </c>
      <c r="CV592" s="432" t="str">
        <f>IF(OR(DC592="-",DC592="",DC592="n/a"),"-",HYPERLINK(DC592,"PAD"))</f>
        <v>PAD</v>
      </c>
      <c r="CW592" s="417" t="str">
        <f>IF(OR(DD592="-",DD592="",DD592="n/a"),"-",HYPERLINK(DD592,"ICR"))</f>
        <v>ICR</v>
      </c>
      <c r="CX592" s="438" t="str">
        <f>IF(OR(DE592="-",DE592="",DE592="n/a"),"-",HYPERLINK(DE592,"IEG"))</f>
        <v>IEG</v>
      </c>
      <c r="CY592" s="687" t="str">
        <f>IF(OR(DF592="-",DF592="",DF592="n/a"),"-",HYPERLINK(DF592,"PPAR"))</f>
        <v>-</v>
      </c>
      <c r="CZ592" s="665" t="str">
        <f>IF(OR(DG592="-",DG592="",DG592="n/a"),"-",HYPERLINK(DG592,"PCR"))</f>
        <v>-</v>
      </c>
      <c r="DA592" s="665" t="str">
        <f>IF(OR(DH592="-",DH592="",DH592="n/a"),"-",HYPERLINK(DH592,"PP"))</f>
        <v>PP</v>
      </c>
      <c r="DB592" s="688" t="str">
        <f>IF(OR(DI592="-",DI592="",DI592="n/a"),"-",HYPERLINK(DI592,"TA"))</f>
        <v>-</v>
      </c>
      <c r="DC592" s="897" t="s">
        <v>12230</v>
      </c>
      <c r="DD592" s="897" t="s">
        <v>12231</v>
      </c>
      <c r="DE592" s="897" t="s">
        <v>14012</v>
      </c>
      <c r="DF592" s="897" t="s">
        <v>33</v>
      </c>
      <c r="DG592" s="897" t="s">
        <v>33</v>
      </c>
      <c r="DH592" s="897" t="s">
        <v>12232</v>
      </c>
      <c r="DI592" s="897" t="s">
        <v>33</v>
      </c>
      <c r="DJ592" s="734"/>
    </row>
    <row r="593" spans="1:114" ht="14.1" customHeight="1" x14ac:dyDescent="0.25">
      <c r="A593" s="703">
        <f>ROW()-1</f>
        <v>592</v>
      </c>
      <c r="B593" s="718" t="s">
        <v>897</v>
      </c>
      <c r="C593" s="711" t="str">
        <f>HYPERLINK(E593,"OP")</f>
        <v>OP</v>
      </c>
      <c r="D593" s="711" t="str">
        <f>HYPERLINK(F593,"Prj")</f>
        <v>Prj</v>
      </c>
      <c r="E593" s="704" t="s">
        <v>6565</v>
      </c>
      <c r="F593" s="415" t="s">
        <v>6566</v>
      </c>
      <c r="G593" s="414" t="s">
        <v>896</v>
      </c>
      <c r="H593" s="414" t="s">
        <v>33</v>
      </c>
      <c r="I593" s="694" t="s">
        <v>33</v>
      </c>
      <c r="J593" s="686" t="s">
        <v>898</v>
      </c>
      <c r="K593" s="199" t="s">
        <v>33</v>
      </c>
      <c r="L593" s="693" t="s">
        <v>193</v>
      </c>
      <c r="M593" s="696" t="s">
        <v>393</v>
      </c>
      <c r="N593" s="732" t="s">
        <v>18</v>
      </c>
      <c r="O593" s="732" t="s">
        <v>30</v>
      </c>
      <c r="P593" s="1080" t="s">
        <v>1763</v>
      </c>
      <c r="Q593" s="1074" t="s">
        <v>33</v>
      </c>
      <c r="R593" s="698" t="s">
        <v>33</v>
      </c>
      <c r="S593" s="907" t="s">
        <v>3574</v>
      </c>
      <c r="T593" s="908" t="s">
        <v>13834</v>
      </c>
      <c r="U593" s="905" t="s">
        <v>588</v>
      </c>
      <c r="V593" s="905" t="s">
        <v>10387</v>
      </c>
      <c r="W593" s="1068" t="s">
        <v>20</v>
      </c>
      <c r="X593" s="1064">
        <v>39268</v>
      </c>
      <c r="Y593" s="1066">
        <v>39581</v>
      </c>
      <c r="Z593" s="1046">
        <v>2008</v>
      </c>
      <c r="AA593" s="1064">
        <v>39853</v>
      </c>
      <c r="AB593" s="1065">
        <v>41547</v>
      </c>
      <c r="AC593" s="1066">
        <v>43371</v>
      </c>
      <c r="AD593" s="638">
        <v>15</v>
      </c>
      <c r="AE593" s="639">
        <v>0</v>
      </c>
      <c r="AF593" s="744">
        <v>0</v>
      </c>
      <c r="AG593" s="690">
        <v>15</v>
      </c>
      <c r="AH593" s="747">
        <v>0</v>
      </c>
      <c r="AI593" s="744">
        <v>0</v>
      </c>
      <c r="AJ593" s="1099">
        <v>26.93133057</v>
      </c>
      <c r="AK593" s="1100">
        <v>23.35957994</v>
      </c>
      <c r="AL593" s="646"/>
      <c r="AM593" s="647"/>
      <c r="AN593" s="647" t="s">
        <v>2476</v>
      </c>
      <c r="AO593" s="647"/>
      <c r="AP593" s="647"/>
      <c r="AQ593" s="648"/>
      <c r="AR593" s="779" t="s">
        <v>3228</v>
      </c>
      <c r="AS593" s="649">
        <f>AT593+AU593</f>
        <v>13.1</v>
      </c>
      <c r="AT593" s="649">
        <v>13.1</v>
      </c>
      <c r="AU593" s="650">
        <v>0</v>
      </c>
      <c r="AV593" s="686" t="s">
        <v>3229</v>
      </c>
      <c r="AW593" s="686" t="s">
        <v>1810</v>
      </c>
      <c r="AX593" s="686" t="s">
        <v>2080</v>
      </c>
      <c r="AY593" s="819">
        <v>42732</v>
      </c>
      <c r="AZ593" s="721" t="s">
        <v>26</v>
      </c>
      <c r="BA593" s="721" t="s">
        <v>26</v>
      </c>
      <c r="BB593" s="834" t="s">
        <v>33</v>
      </c>
      <c r="BC593" s="835" t="s">
        <v>33</v>
      </c>
      <c r="BD593" s="836" t="s">
        <v>33</v>
      </c>
      <c r="BE593" s="834" t="s">
        <v>33</v>
      </c>
      <c r="BF593" s="835" t="s">
        <v>33</v>
      </c>
      <c r="BG593" s="836" t="s">
        <v>33</v>
      </c>
      <c r="BH593" s="905" t="s">
        <v>0</v>
      </c>
      <c r="BI593" s="903" t="s">
        <v>0</v>
      </c>
      <c r="BJ593" s="905" t="s">
        <v>0</v>
      </c>
      <c r="BK593" s="903" t="s">
        <v>0</v>
      </c>
      <c r="BL593" s="905" t="s">
        <v>4485</v>
      </c>
      <c r="BM593" s="903" t="s">
        <v>10472</v>
      </c>
      <c r="BN593" s="905" t="s">
        <v>0</v>
      </c>
      <c r="BO593" s="903" t="s">
        <v>0</v>
      </c>
      <c r="BP593" s="905" t="s">
        <v>4530</v>
      </c>
      <c r="BQ593" s="903" t="s">
        <v>10483</v>
      </c>
      <c r="BR593" s="909">
        <v>65</v>
      </c>
      <c r="BS593" s="903" t="s">
        <v>4509</v>
      </c>
      <c r="BT593" s="909">
        <v>56</v>
      </c>
      <c r="BU593" s="903" t="s">
        <v>4566</v>
      </c>
      <c r="BV593" s="909">
        <v>63</v>
      </c>
      <c r="BW593" s="903" t="s">
        <v>4512</v>
      </c>
      <c r="BX593" s="905" t="s">
        <v>0</v>
      </c>
      <c r="BY593" s="903" t="s">
        <v>4492</v>
      </c>
      <c r="BZ593" s="905" t="s">
        <v>0</v>
      </c>
      <c r="CA593" s="903" t="s">
        <v>4492</v>
      </c>
      <c r="CB593" s="340">
        <v>50</v>
      </c>
      <c r="CC593" s="249">
        <f>IF(ISBLANK(AL593),0,1)</f>
        <v>0</v>
      </c>
      <c r="CD593" s="414">
        <f>IF(ISBLANK(AM593),0,1)</f>
        <v>0</v>
      </c>
      <c r="CE593" s="414">
        <f>IF(ISBLANK(AN593),0,1)</f>
        <v>1</v>
      </c>
      <c r="CF593" s="414">
        <f>IF(ISBLANK(AO593),0,1)</f>
        <v>0</v>
      </c>
      <c r="CG593" s="414">
        <f>IF(ISBLANK(AP593),0,1)</f>
        <v>0</v>
      </c>
      <c r="CH593" s="436">
        <f>IF(ISBLANK(AQ593),0,1)</f>
        <v>0</v>
      </c>
      <c r="CI593" s="435">
        <f>IF($W593="Dropped","-",DAYS360(X593,Y593,TRUE)/360)</f>
        <v>0.85555555555555551</v>
      </c>
      <c r="CJ593" s="416">
        <f>IF(OR($W593="Pipeline",$W593="Dropped"),"-",IF(OR($AA593="-",$AA593="n/a"),"-",DAYS360(Y593,AA593,TRUE)/360))</f>
        <v>0.73888888888888893</v>
      </c>
      <c r="CK593" s="416">
        <f>IF(OR($W593="Pipeline",$W593="Dropped"),"-",IF($AC593="-","-",IF(OR($AA593="-",$AA593="n/a"),DAYS360(Y593,AC593,TRUE)/360,DAYS360(AA593,AC593,TRUE)/360)))</f>
        <v>9.6361111111111111</v>
      </c>
      <c r="CL593" s="416">
        <f>IF(OR($W593="Pipeline",$W593="Dropped"),"-",IF($AC593="-","-",DAYS360(X593,AC593,TRUE)/360))</f>
        <v>11.230555555555556</v>
      </c>
      <c r="CM593" s="437">
        <f>IF(OR($W593="Pipeline",$W593="Dropped"),"-",IF($AC593="-","-",DAYS360(AB593,AC593,TRUE)/360))</f>
        <v>4.9944444444444445</v>
      </c>
      <c r="CN593" s="344" t="str">
        <f>IF(W593="Closed",IF(AC593="-","-",YEAR(AC593)),"-")</f>
        <v>-</v>
      </c>
      <c r="CO593" s="344" t="str">
        <f>IF(W593="Closed",IF(OR(BE593="S",BE593="MS",BE593="HS"),"S",IF(OR(BE593="U",BE593="MU",BE593="HU"),"U",IF(OR(BE593="NA",BE593="NR",BE593="NV",BE593="?",BE593="#"),"NR","-"))),"-")</f>
        <v>-</v>
      </c>
      <c r="CP593" s="249">
        <v>0</v>
      </c>
      <c r="CQ593" s="414">
        <v>0</v>
      </c>
      <c r="CR593" s="414">
        <v>1</v>
      </c>
      <c r="CS593" s="414">
        <v>0</v>
      </c>
      <c r="CT593" s="414">
        <v>0</v>
      </c>
      <c r="CU593" s="436">
        <v>0</v>
      </c>
      <c r="CV593" s="432" t="str">
        <f>IF(OR(DC593="-",DC593="",DC593="n/a"),"-",HYPERLINK(DC593,"PAD"))</f>
        <v>PAD</v>
      </c>
      <c r="CW593" s="417" t="str">
        <f>IF(OR(DD593="-",DD593="",DD593="n/a"),"-",HYPERLINK(DD593,"ICR"))</f>
        <v>-</v>
      </c>
      <c r="CX593" s="438" t="str">
        <f>IF(OR(DE593="-",DE593="",DE593="n/a"),"-",HYPERLINK(DE593,"IEG"))</f>
        <v>-</v>
      </c>
      <c r="CY593" s="687" t="str">
        <f>IF(OR(DF593="-",DF593="",DF593="n/a"),"-",HYPERLINK(DF593,"PPAR"))</f>
        <v>-</v>
      </c>
      <c r="CZ593" s="665" t="str">
        <f>IF(OR(DG593="-",DG593="",DG593="n/a"),"-",HYPERLINK(DG593,"PCR"))</f>
        <v>-</v>
      </c>
      <c r="DA593" s="665" t="str">
        <f>IF(OR(DH593="-",DH593="",DH593="n/a"),"-",HYPERLINK(DH593,"PP"))</f>
        <v>PP</v>
      </c>
      <c r="DB593" s="688" t="str">
        <f>IF(OR(DI593="-",DI593="",DI593="n/a"),"-",HYPERLINK(DI593,"TA"))</f>
        <v>-</v>
      </c>
      <c r="DC593" s="897" t="s">
        <v>12233</v>
      </c>
      <c r="DD593" s="897" t="s">
        <v>33</v>
      </c>
      <c r="DE593" s="897" t="s">
        <v>33</v>
      </c>
      <c r="DF593" s="897" t="s">
        <v>33</v>
      </c>
      <c r="DG593" s="897" t="s">
        <v>33</v>
      </c>
      <c r="DH593" s="897" t="s">
        <v>12234</v>
      </c>
      <c r="DI593" s="897" t="s">
        <v>33</v>
      </c>
      <c r="DJ593" s="806"/>
    </row>
    <row r="594" spans="1:114" ht="14.1" customHeight="1" x14ac:dyDescent="0.25">
      <c r="A594" s="702">
        <f>ROW()-1</f>
        <v>593</v>
      </c>
      <c r="B594" s="712" t="s">
        <v>1303</v>
      </c>
      <c r="C594" s="711" t="str">
        <f>HYPERLINK(E594,"OP")</f>
        <v>OP</v>
      </c>
      <c r="D594" s="711" t="str">
        <f>HYPERLINK(F594,"Prj")</f>
        <v>Prj</v>
      </c>
      <c r="E594" s="704" t="s">
        <v>6567</v>
      </c>
      <c r="F594" s="415" t="s">
        <v>6568</v>
      </c>
      <c r="G594" s="414" t="s">
        <v>4154</v>
      </c>
      <c r="H594" s="414" t="s">
        <v>33</v>
      </c>
      <c r="I594" s="694" t="s">
        <v>33</v>
      </c>
      <c r="J594" s="696" t="s">
        <v>1262</v>
      </c>
      <c r="K594" s="199" t="s">
        <v>33</v>
      </c>
      <c r="L594" s="693" t="s">
        <v>245</v>
      </c>
      <c r="M594" s="686" t="s">
        <v>298</v>
      </c>
      <c r="N594" s="732" t="s">
        <v>18</v>
      </c>
      <c r="O594" s="732" t="s">
        <v>30</v>
      </c>
      <c r="P594" s="1080" t="s">
        <v>1742</v>
      </c>
      <c r="Q594" s="1074" t="s">
        <v>33</v>
      </c>
      <c r="R594" s="698" t="s">
        <v>33</v>
      </c>
      <c r="S594" s="907" t="s">
        <v>3764</v>
      </c>
      <c r="T594" s="908" t="s">
        <v>10307</v>
      </c>
      <c r="U594" s="905" t="s">
        <v>1776</v>
      </c>
      <c r="V594" s="905" t="s">
        <v>10411</v>
      </c>
      <c r="W594" s="1068" t="s">
        <v>20</v>
      </c>
      <c r="X594" s="1064">
        <v>39160</v>
      </c>
      <c r="Y594" s="1066">
        <v>39422</v>
      </c>
      <c r="Z594" s="1046">
        <v>2008</v>
      </c>
      <c r="AA594" s="1064">
        <v>39499</v>
      </c>
      <c r="AB594" s="1065">
        <v>41090</v>
      </c>
      <c r="AC594" s="1066">
        <v>43661</v>
      </c>
      <c r="AD594" s="638">
        <v>0</v>
      </c>
      <c r="AE594" s="639">
        <v>42.6</v>
      </c>
      <c r="AF594" s="744">
        <v>0</v>
      </c>
      <c r="AG594" s="690">
        <v>42.6</v>
      </c>
      <c r="AH594" s="747">
        <v>8</v>
      </c>
      <c r="AI594" s="744">
        <v>0</v>
      </c>
      <c r="AJ594" s="1099">
        <v>165.61786828999999</v>
      </c>
      <c r="AK594" s="1100">
        <v>101.21581547</v>
      </c>
      <c r="AL594" s="646" t="s">
        <v>2712</v>
      </c>
      <c r="AM594" s="647" t="s">
        <v>4132</v>
      </c>
      <c r="AN594" s="647"/>
      <c r="AO594" s="647"/>
      <c r="AP594" s="647">
        <v>1</v>
      </c>
      <c r="AQ594" s="648"/>
      <c r="AR594" s="779" t="s">
        <v>4141</v>
      </c>
      <c r="AS594" s="781">
        <f>AT594+AU594</f>
        <v>5.6</v>
      </c>
      <c r="AT594" s="649">
        <v>3.4</v>
      </c>
      <c r="AU594" s="650">
        <v>2.2000000000000002</v>
      </c>
      <c r="AV594" s="686" t="s">
        <v>4142</v>
      </c>
      <c r="AW594" s="686" t="s">
        <v>1971</v>
      </c>
      <c r="AX594" s="686" t="s">
        <v>2246</v>
      </c>
      <c r="AY594" s="819">
        <v>42523</v>
      </c>
      <c r="AZ594" s="721" t="s">
        <v>22</v>
      </c>
      <c r="BA594" s="721" t="s">
        <v>26</v>
      </c>
      <c r="BB594" s="834" t="s">
        <v>22</v>
      </c>
      <c r="BC594" s="835" t="s">
        <v>22</v>
      </c>
      <c r="BD594" s="836" t="s">
        <v>22</v>
      </c>
      <c r="BE594" s="834" t="s">
        <v>22</v>
      </c>
      <c r="BF594" s="835" t="s">
        <v>22</v>
      </c>
      <c r="BG594" s="836" t="s">
        <v>22</v>
      </c>
      <c r="BH594" s="905" t="s">
        <v>0</v>
      </c>
      <c r="BI594" s="903" t="s">
        <v>0</v>
      </c>
      <c r="BJ594" s="905" t="s">
        <v>0</v>
      </c>
      <c r="BK594" s="903" t="s">
        <v>0</v>
      </c>
      <c r="BL594" s="905" t="s">
        <v>4485</v>
      </c>
      <c r="BM594" s="903" t="s">
        <v>10472</v>
      </c>
      <c r="BN594" s="905" t="s">
        <v>0</v>
      </c>
      <c r="BO594" s="903" t="s">
        <v>0</v>
      </c>
      <c r="BP594" s="905" t="s">
        <v>4567</v>
      </c>
      <c r="BQ594" s="903" t="s">
        <v>10487</v>
      </c>
      <c r="BR594" s="909">
        <v>39</v>
      </c>
      <c r="BS594" s="903" t="s">
        <v>4545</v>
      </c>
      <c r="BT594" s="909">
        <v>78</v>
      </c>
      <c r="BU594" s="903" t="s">
        <v>4511</v>
      </c>
      <c r="BV594" s="905" t="s">
        <v>0</v>
      </c>
      <c r="BW594" s="903" t="s">
        <v>4492</v>
      </c>
      <c r="BX594" s="905" t="s">
        <v>0</v>
      </c>
      <c r="BY594" s="903" t="s">
        <v>4492</v>
      </c>
      <c r="BZ594" s="905" t="s">
        <v>0</v>
      </c>
      <c r="CA594" s="903" t="s">
        <v>4492</v>
      </c>
      <c r="CB594" s="340">
        <v>100</v>
      </c>
      <c r="CC594" s="249">
        <f>IF(ISBLANK(AL594),0,1)</f>
        <v>1</v>
      </c>
      <c r="CD594" s="414">
        <f>IF(ISBLANK(AM594),0,1)</f>
        <v>1</v>
      </c>
      <c r="CE594" s="414">
        <f>IF(ISBLANK(AN594),0,1)</f>
        <v>0</v>
      </c>
      <c r="CF594" s="414">
        <f>IF(ISBLANK(AO594),0,1)</f>
        <v>0</v>
      </c>
      <c r="CG594" s="414">
        <f>IF(ISBLANK(AP594),0,1)</f>
        <v>1</v>
      </c>
      <c r="CH594" s="436">
        <f>IF(ISBLANK(AQ594),0,1)</f>
        <v>0</v>
      </c>
      <c r="CI594" s="435">
        <f>IF($W594="Dropped","-",DAYS360(X594,Y594,TRUE)/360)</f>
        <v>0.71388888888888891</v>
      </c>
      <c r="CJ594" s="416">
        <f>IF(OR($W594="Pipeline",$W594="Dropped"),"-",IF(OR($AA594="-",$AA594="n/a"),"-",DAYS360(Y594,AA594,TRUE)/360))</f>
        <v>0.20833333333333334</v>
      </c>
      <c r="CK594" s="416">
        <f>IF(OR($W594="Pipeline",$W594="Dropped"),"-",IF($AC594="-","-",IF(OR($AA594="-",$AA594="n/a"),DAYS360(Y594,AC594,TRUE)/360,DAYS360(AA594,AC594,TRUE)/360)))</f>
        <v>11.4</v>
      </c>
      <c r="CL594" s="416">
        <f>IF(OR($W594="Pipeline",$W594="Dropped"),"-",IF($AC594="-","-",DAYS360(X594,AC594,TRUE)/360))</f>
        <v>12.322222222222223</v>
      </c>
      <c r="CM594" s="437">
        <f>IF(OR($W594="Pipeline",$W594="Dropped"),"-",IF($AC594="-","-",DAYS360(AB594,AC594,TRUE)/360))</f>
        <v>7.041666666666667</v>
      </c>
      <c r="CN594" s="344" t="str">
        <f>IF(W594="Closed",IF(AC594="-","-",YEAR(AC594)),"-")</f>
        <v>-</v>
      </c>
      <c r="CO594" s="344" t="str">
        <f>IF(W594="Closed",IF(OR(BE594="S",BE594="MS",BE594="HS"),"S",IF(OR(BE594="U",BE594="MU",BE594="HU"),"U",IF(OR(BE594="NA",BE594="NR",BE594="NV",BE594="?",BE594="#"),"NR","-"))),"-")</f>
        <v>-</v>
      </c>
      <c r="CP594" s="249">
        <v>3</v>
      </c>
      <c r="CQ594" s="414">
        <v>4</v>
      </c>
      <c r="CR594" s="414">
        <v>2</v>
      </c>
      <c r="CS594" s="414">
        <v>0</v>
      </c>
      <c r="CT594" s="414">
        <v>0</v>
      </c>
      <c r="CU594" s="436">
        <v>0</v>
      </c>
      <c r="CV594" s="432" t="str">
        <f>IF(OR(DC594="-",DC594="",DC594="n/a"),"-",HYPERLINK(DC594,"PAD"))</f>
        <v>PAD</v>
      </c>
      <c r="CW594" s="417" t="str">
        <f>IF(OR(DD594="-",DD594="",DD594="n/a"),"-",HYPERLINK(DD594,"ICR"))</f>
        <v>ICR</v>
      </c>
      <c r="CX594" s="438" t="str">
        <f>IF(OR(DE594="-",DE594="",DE594="n/a"),"-",HYPERLINK(DE594,"IEG"))</f>
        <v>IEG</v>
      </c>
      <c r="CY594" s="687" t="str">
        <f>IF(OR(DF594="-",DF594="",DF594="n/a"),"-",HYPERLINK(DF594,"PPAR"))</f>
        <v>-</v>
      </c>
      <c r="CZ594" s="665" t="str">
        <f>IF(OR(DG594="-",DG594="",DG594="n/a"),"-",HYPERLINK(DG594,"PCR"))</f>
        <v>-</v>
      </c>
      <c r="DA594" s="665" t="str">
        <f>IF(OR(DH594="-",DH594="",DH594="n/a"),"-",HYPERLINK(DH594,"PP"))</f>
        <v>PP</v>
      </c>
      <c r="DB594" s="688" t="str">
        <f>IF(OR(DI594="-",DI594="",DI594="n/a"),"-",HYPERLINK(DI594,"TA"))</f>
        <v>-</v>
      </c>
      <c r="DC594" s="897" t="s">
        <v>12235</v>
      </c>
      <c r="DD594" s="897" t="s">
        <v>12236</v>
      </c>
      <c r="DE594" s="897" t="s">
        <v>14013</v>
      </c>
      <c r="DF594" s="897" t="s">
        <v>33</v>
      </c>
      <c r="DG594" s="897" t="s">
        <v>33</v>
      </c>
      <c r="DH594" s="897" t="s">
        <v>14014</v>
      </c>
      <c r="DI594" s="897" t="s">
        <v>33</v>
      </c>
      <c r="DJ594" s="734"/>
    </row>
    <row r="595" spans="1:114" ht="14.1" customHeight="1" x14ac:dyDescent="0.25">
      <c r="A595" s="702">
        <f>ROW()-1</f>
        <v>594</v>
      </c>
      <c r="B595" s="713" t="s">
        <v>8260</v>
      </c>
      <c r="C595" s="711" t="str">
        <f>HYPERLINK(E595,"OP")</f>
        <v>OP</v>
      </c>
      <c r="D595" s="711" t="str">
        <f>HYPERLINK(F595,"Prj")</f>
        <v>Prj</v>
      </c>
      <c r="E595" s="631" t="s">
        <v>8847</v>
      </c>
      <c r="F595" s="413" t="s">
        <v>8848</v>
      </c>
      <c r="G595" s="414" t="s">
        <v>33</v>
      </c>
      <c r="H595" s="414" t="s">
        <v>33</v>
      </c>
      <c r="I595" s="694" t="s">
        <v>33</v>
      </c>
      <c r="J595" s="697" t="s">
        <v>8261</v>
      </c>
      <c r="K595" s="727" t="s">
        <v>33</v>
      </c>
      <c r="L595" s="736" t="s">
        <v>245</v>
      </c>
      <c r="M595" s="697" t="s">
        <v>255</v>
      </c>
      <c r="N595" s="736" t="s">
        <v>18</v>
      </c>
      <c r="O595" s="736" t="s">
        <v>30</v>
      </c>
      <c r="P595" s="1080" t="s">
        <v>1742</v>
      </c>
      <c r="Q595" s="1074" t="s">
        <v>33</v>
      </c>
      <c r="R595" s="698" t="s">
        <v>33</v>
      </c>
      <c r="S595" s="907" t="s">
        <v>3764</v>
      </c>
      <c r="T595" s="908" t="s">
        <v>3765</v>
      </c>
      <c r="U595" s="905" t="s">
        <v>731</v>
      </c>
      <c r="V595" s="905" t="s">
        <v>10411</v>
      </c>
      <c r="W595" s="1068" t="s">
        <v>20</v>
      </c>
      <c r="X595" s="1064">
        <v>38701</v>
      </c>
      <c r="Y595" s="1066">
        <v>40981</v>
      </c>
      <c r="Z595" s="1046">
        <v>2012</v>
      </c>
      <c r="AA595" s="1064">
        <v>41299</v>
      </c>
      <c r="AB595" s="1065">
        <v>43190</v>
      </c>
      <c r="AC595" s="1066">
        <v>43190</v>
      </c>
      <c r="AD595" s="1049">
        <v>320</v>
      </c>
      <c r="AE595" s="746">
        <v>0</v>
      </c>
      <c r="AF595" s="744">
        <v>0</v>
      </c>
      <c r="AG595" s="690">
        <v>320</v>
      </c>
      <c r="AH595" s="747">
        <v>80</v>
      </c>
      <c r="AI595" s="744">
        <v>1.75</v>
      </c>
      <c r="AJ595" s="1101">
        <v>320</v>
      </c>
      <c r="AK595" s="1102">
        <v>87.163061510000006</v>
      </c>
      <c r="AL595" s="1085"/>
      <c r="AM595" s="632"/>
      <c r="AN595" s="632">
        <v>10</v>
      </c>
      <c r="AO595" s="632"/>
      <c r="AP595" s="632"/>
      <c r="AQ595" s="757"/>
      <c r="AR595" s="778" t="s">
        <v>9063</v>
      </c>
      <c r="AS595" s="784">
        <f>AT595+AU595</f>
        <v>20</v>
      </c>
      <c r="AT595" s="784">
        <v>17</v>
      </c>
      <c r="AU595" s="785">
        <v>3</v>
      </c>
      <c r="AV595" s="734" t="s">
        <v>9064</v>
      </c>
      <c r="AW595" s="697" t="s">
        <v>3577</v>
      </c>
      <c r="AX595" s="697" t="s">
        <v>8262</v>
      </c>
      <c r="AY595" s="823">
        <v>42725</v>
      </c>
      <c r="AZ595" s="736" t="s">
        <v>45</v>
      </c>
      <c r="BA595" s="736" t="s">
        <v>45</v>
      </c>
      <c r="BB595" s="834" t="s">
        <v>33</v>
      </c>
      <c r="BC595" s="835" t="s">
        <v>33</v>
      </c>
      <c r="BD595" s="836" t="s">
        <v>33</v>
      </c>
      <c r="BE595" s="834" t="s">
        <v>33</v>
      </c>
      <c r="BF595" s="835" t="s">
        <v>33</v>
      </c>
      <c r="BG595" s="836" t="s">
        <v>33</v>
      </c>
      <c r="BH595" s="905" t="s">
        <v>4567</v>
      </c>
      <c r="BI595" s="903" t="s">
        <v>10487</v>
      </c>
      <c r="BJ595" s="905" t="s">
        <v>13102</v>
      </c>
      <c r="BK595" s="903" t="s">
        <v>13873</v>
      </c>
      <c r="BL595" s="905" t="s">
        <v>0</v>
      </c>
      <c r="BM595" s="903" t="s">
        <v>0</v>
      </c>
      <c r="BN595" s="905" t="s">
        <v>0</v>
      </c>
      <c r="BO595" s="903" t="s">
        <v>0</v>
      </c>
      <c r="BP595" s="905" t="s">
        <v>0</v>
      </c>
      <c r="BQ595" s="903" t="s">
        <v>0</v>
      </c>
      <c r="BR595" s="909">
        <v>78</v>
      </c>
      <c r="BS595" s="903" t="s">
        <v>4511</v>
      </c>
      <c r="BT595" s="905" t="s">
        <v>0</v>
      </c>
      <c r="BU595" s="903" t="s">
        <v>4492</v>
      </c>
      <c r="BV595" s="905" t="s">
        <v>0</v>
      </c>
      <c r="BW595" s="903" t="s">
        <v>4492</v>
      </c>
      <c r="BX595" s="905" t="s">
        <v>0</v>
      </c>
      <c r="BY595" s="903" t="s">
        <v>4492</v>
      </c>
      <c r="BZ595" s="905" t="s">
        <v>0</v>
      </c>
      <c r="CA595" s="903" t="s">
        <v>4492</v>
      </c>
      <c r="CB595" s="340">
        <v>10</v>
      </c>
      <c r="CC595" s="249">
        <f>IF(ISBLANK(AL595),0,1)</f>
        <v>0</v>
      </c>
      <c r="CD595" s="414">
        <f>IF(ISBLANK(AM595),0,1)</f>
        <v>0</v>
      </c>
      <c r="CE595" s="414">
        <f>IF(ISBLANK(AN595),0,1)</f>
        <v>1</v>
      </c>
      <c r="CF595" s="414">
        <f>IF(ISBLANK(AO595),0,1)</f>
        <v>0</v>
      </c>
      <c r="CG595" s="414">
        <f>IF(ISBLANK(AP595),0,1)</f>
        <v>0</v>
      </c>
      <c r="CH595" s="436">
        <f>IF(ISBLANK(AQ595),0,1)</f>
        <v>0</v>
      </c>
      <c r="CI595" s="435">
        <f>IF($W595="Dropped","-",DAYS360(X595,Y595,TRUE)/360)</f>
        <v>6.2444444444444445</v>
      </c>
      <c r="CJ595" s="416">
        <f>IF(OR($W595="Pipeline",$W595="Dropped"),"-",IF(OR($AA595="-",$AA595="n/a"),"-",DAYS360(Y595,AA595,TRUE)/360))</f>
        <v>0.8666666666666667</v>
      </c>
      <c r="CK595" s="416">
        <f>IF(OR($W595="Pipeline",$W595="Dropped"),"-",IF($AC595="-","-",IF(OR($AA595="-",$AA595="n/a"),DAYS360(Y595,AC595,TRUE)/360,DAYS360(AA595,AC595,TRUE)/360)))</f>
        <v>5.1805555555555554</v>
      </c>
      <c r="CL595" s="416">
        <f>IF(OR($W595="Pipeline",$W595="Dropped"),"-",IF($AC595="-","-",DAYS360(X595,AC595,TRUE)/360))</f>
        <v>12.291666666666666</v>
      </c>
      <c r="CM595" s="437">
        <f>IF(OR($W595="Pipeline",$W595="Dropped"),"-",IF($AC595="-","-",DAYS360(AB595,AC595,TRUE)/360))</f>
        <v>0</v>
      </c>
      <c r="CN595" s="344" t="str">
        <f>IF(W595="Closed",IF(AC595="-","-",YEAR(AC595)),"-")</f>
        <v>-</v>
      </c>
      <c r="CO595" s="344" t="str">
        <f>IF(W595="Closed",IF(OR(BE595="S",BE595="MS",BE595="HS"),"S",IF(OR(BE595="U",BE595="MU",BE595="HU"),"U",IF(OR(BE595="NA",BE595="NR",BE595="NV",BE595="?",BE595="#"),"NR","-"))),"-")</f>
        <v>-</v>
      </c>
      <c r="CP595" s="249">
        <v>5</v>
      </c>
      <c r="CQ595" s="414">
        <v>2</v>
      </c>
      <c r="CR595" s="414">
        <v>1</v>
      </c>
      <c r="CS595" s="414">
        <v>0</v>
      </c>
      <c r="CT595" s="414">
        <v>0</v>
      </c>
      <c r="CU595" s="436">
        <v>0</v>
      </c>
      <c r="CV595" s="432" t="str">
        <f>IF(OR(DC595="-",DC595="",DC595="n/a"),"-",HYPERLINK(DC595,"PAD"))</f>
        <v>PAD</v>
      </c>
      <c r="CW595" s="417" t="str">
        <f>IF(OR(DD595="-",DD595="",DD595="n/a"),"-",HYPERLINK(DD595,"ICR"))</f>
        <v>-</v>
      </c>
      <c r="CX595" s="438" t="str">
        <f>IF(OR(DE595="-",DE595="",DE595="n/a"),"-",HYPERLINK(DE595,"IEG"))</f>
        <v>-</v>
      </c>
      <c r="CY595" s="687" t="str">
        <f>IF(OR(DF595="-",DF595="",DF595="n/a"),"-",HYPERLINK(DF595,"PPAR"))</f>
        <v>-</v>
      </c>
      <c r="CZ595" s="665" t="str">
        <f>IF(OR(DG595="-",DG595="",DG595="n/a"),"-",HYPERLINK(DG595,"PCR"))</f>
        <v>-</v>
      </c>
      <c r="DA595" s="665" t="str">
        <f>IF(OR(DH595="-",DH595="",DH595="n/a"),"-",HYPERLINK(DH595,"PP"))</f>
        <v>-</v>
      </c>
      <c r="DB595" s="688" t="str">
        <f>IF(OR(DI595="-",DI595="",DI595="n/a"),"-",HYPERLINK(DI595,"TA"))</f>
        <v>-</v>
      </c>
      <c r="DC595" s="897" t="s">
        <v>12237</v>
      </c>
      <c r="DD595" s="897" t="s">
        <v>33</v>
      </c>
      <c r="DE595" s="897" t="s">
        <v>33</v>
      </c>
      <c r="DF595" s="897" t="s">
        <v>33</v>
      </c>
      <c r="DG595" s="897" t="s">
        <v>33</v>
      </c>
      <c r="DH595" s="897" t="s">
        <v>33</v>
      </c>
      <c r="DI595" s="897" t="s">
        <v>33</v>
      </c>
      <c r="DJ595" s="806"/>
    </row>
    <row r="596" spans="1:114" ht="14.1" customHeight="1" x14ac:dyDescent="0.25">
      <c r="A596" s="703">
        <f>ROW()-1</f>
        <v>595</v>
      </c>
      <c r="B596" s="713" t="s">
        <v>8263</v>
      </c>
      <c r="C596" s="711" t="str">
        <f>HYPERLINK(E596,"OP")</f>
        <v>OP</v>
      </c>
      <c r="D596" s="711" t="str">
        <f>HYPERLINK(F596,"Prj")</f>
        <v>Prj</v>
      </c>
      <c r="E596" s="631" t="s">
        <v>8849</v>
      </c>
      <c r="F596" s="413" t="s">
        <v>8850</v>
      </c>
      <c r="G596" s="414" t="s">
        <v>33</v>
      </c>
      <c r="H596" s="414" t="s">
        <v>33</v>
      </c>
      <c r="I596" s="694" t="s">
        <v>33</v>
      </c>
      <c r="J596" s="697" t="s">
        <v>8264</v>
      </c>
      <c r="K596" s="727" t="s">
        <v>33</v>
      </c>
      <c r="L596" s="736" t="s">
        <v>245</v>
      </c>
      <c r="M596" s="697" t="s">
        <v>255</v>
      </c>
      <c r="N596" s="736" t="s">
        <v>18</v>
      </c>
      <c r="O596" s="736" t="s">
        <v>30</v>
      </c>
      <c r="P596" s="1080" t="s">
        <v>1742</v>
      </c>
      <c r="Q596" s="1074" t="s">
        <v>33</v>
      </c>
      <c r="R596" s="698" t="s">
        <v>3565</v>
      </c>
      <c r="S596" s="907" t="s">
        <v>3764</v>
      </c>
      <c r="T596" s="908" t="s">
        <v>5526</v>
      </c>
      <c r="U596" s="905" t="s">
        <v>731</v>
      </c>
      <c r="V596" s="905" t="s">
        <v>10411</v>
      </c>
      <c r="W596" s="1068" t="s">
        <v>1773</v>
      </c>
      <c r="X596" s="1064">
        <v>38729</v>
      </c>
      <c r="Y596" s="1066">
        <v>39238</v>
      </c>
      <c r="Z596" s="1046">
        <v>2007</v>
      </c>
      <c r="AA596" s="1064">
        <v>39360</v>
      </c>
      <c r="AB596" s="1065">
        <v>41455</v>
      </c>
      <c r="AC596" s="1066">
        <v>42916</v>
      </c>
      <c r="AD596" s="1049">
        <v>220</v>
      </c>
      <c r="AE596" s="746">
        <v>0</v>
      </c>
      <c r="AF596" s="744">
        <v>0</v>
      </c>
      <c r="AG596" s="690">
        <v>220</v>
      </c>
      <c r="AH596" s="747">
        <v>83.43</v>
      </c>
      <c r="AI596" s="744">
        <v>0</v>
      </c>
      <c r="AJ596" s="1101">
        <v>266.69800844000002</v>
      </c>
      <c r="AK596" s="1102">
        <v>255.56877455</v>
      </c>
      <c r="AL596" s="1085"/>
      <c r="AM596" s="632"/>
      <c r="AN596" s="632">
        <v>10</v>
      </c>
      <c r="AO596" s="632"/>
      <c r="AP596" s="632"/>
      <c r="AQ596" s="757"/>
      <c r="AR596" s="778" t="s">
        <v>9065</v>
      </c>
      <c r="AS596" s="784">
        <f>AT596+AU596</f>
        <v>3.98</v>
      </c>
      <c r="AT596" s="784">
        <v>3.98</v>
      </c>
      <c r="AU596" s="785">
        <v>0</v>
      </c>
      <c r="AV596" s="806" t="s">
        <v>9066</v>
      </c>
      <c r="AW596" s="697" t="s">
        <v>3577</v>
      </c>
      <c r="AX596" s="697" t="s">
        <v>8265</v>
      </c>
      <c r="AY596" s="823">
        <v>42557</v>
      </c>
      <c r="AZ596" s="736" t="s">
        <v>22</v>
      </c>
      <c r="BA596" s="736" t="s">
        <v>22</v>
      </c>
      <c r="BB596" s="834" t="s">
        <v>33</v>
      </c>
      <c r="BC596" s="835" t="s">
        <v>33</v>
      </c>
      <c r="BD596" s="836" t="s">
        <v>33</v>
      </c>
      <c r="BE596" s="834" t="s">
        <v>33</v>
      </c>
      <c r="BF596" s="835" t="s">
        <v>33</v>
      </c>
      <c r="BG596" s="836" t="s">
        <v>33</v>
      </c>
      <c r="BH596" s="905" t="s">
        <v>4567</v>
      </c>
      <c r="BI596" s="903" t="s">
        <v>10487</v>
      </c>
      <c r="BJ596" s="905" t="s">
        <v>4525</v>
      </c>
      <c r="BK596" s="903" t="s">
        <v>10476</v>
      </c>
      <c r="BL596" s="905" t="s">
        <v>13077</v>
      </c>
      <c r="BM596" s="903" t="s">
        <v>9680</v>
      </c>
      <c r="BN596" s="905" t="s">
        <v>0</v>
      </c>
      <c r="BO596" s="903" t="s">
        <v>0</v>
      </c>
      <c r="BP596" s="905" t="s">
        <v>0</v>
      </c>
      <c r="BQ596" s="903" t="s">
        <v>0</v>
      </c>
      <c r="BR596" s="909">
        <v>39</v>
      </c>
      <c r="BS596" s="903" t="s">
        <v>4545</v>
      </c>
      <c r="BT596" s="909">
        <v>62</v>
      </c>
      <c r="BU596" s="903" t="s">
        <v>4552</v>
      </c>
      <c r="BV596" s="909">
        <v>88</v>
      </c>
      <c r="BW596" s="903" t="s">
        <v>4513</v>
      </c>
      <c r="BX596" s="909">
        <v>89</v>
      </c>
      <c r="BY596" s="903" t="s">
        <v>4639</v>
      </c>
      <c r="BZ596" s="905" t="s">
        <v>0</v>
      </c>
      <c r="CA596" s="903" t="s">
        <v>4492</v>
      </c>
      <c r="CB596" s="340">
        <v>10</v>
      </c>
      <c r="CC596" s="249">
        <f>IF(ISBLANK(AL596),0,1)</f>
        <v>0</v>
      </c>
      <c r="CD596" s="414">
        <f>IF(ISBLANK(AM596),0,1)</f>
        <v>0</v>
      </c>
      <c r="CE596" s="414">
        <f>IF(ISBLANK(AN596),0,1)</f>
        <v>1</v>
      </c>
      <c r="CF596" s="414">
        <f>IF(ISBLANK(AO596),0,1)</f>
        <v>0</v>
      </c>
      <c r="CG596" s="414">
        <f>IF(ISBLANK(AP596),0,1)</f>
        <v>0</v>
      </c>
      <c r="CH596" s="436">
        <f>IF(ISBLANK(AQ596),0,1)</f>
        <v>0</v>
      </c>
      <c r="CI596" s="435">
        <f>IF($W596="Dropped","-",DAYS360(X596,Y596,TRUE)/360)</f>
        <v>1.3972222222222221</v>
      </c>
      <c r="CJ596" s="416">
        <f>IF(OR($W596="Pipeline",$W596="Dropped"),"-",IF(OR($AA596="-",$AA596="n/a"),"-",DAYS360(Y596,AA596,TRUE)/360))</f>
        <v>0.33333333333333331</v>
      </c>
      <c r="CK596" s="416">
        <f>IF(OR($W596="Pipeline",$W596="Dropped"),"-",IF($AC596="-","-",IF(OR($AA596="-",$AA596="n/a"),DAYS360(Y596,AC596,TRUE)/360,DAYS360(AA596,AC596,TRUE)/360)))</f>
        <v>9.7361111111111107</v>
      </c>
      <c r="CL596" s="416">
        <f>IF(OR($W596="Pipeline",$W596="Dropped"),"-",IF($AC596="-","-",DAYS360(X596,AC596,TRUE)/360))</f>
        <v>11.466666666666667</v>
      </c>
      <c r="CM596" s="437">
        <f>IF(OR($W596="Pipeline",$W596="Dropped"),"-",IF($AC596="-","-",DAYS360(AB596,AC596,TRUE)/360))</f>
        <v>4</v>
      </c>
      <c r="CN596" s="344">
        <f>IF(W596="Closed",IF(AC596="-","-",YEAR(AC596)),"-")</f>
        <v>2017</v>
      </c>
      <c r="CO596" s="344" t="str">
        <f>IF(W596="Closed",IF(OR(BE596="S",BE596="MS",BE596="HS"),"S",IF(OR(BE596="U",BE596="MU",BE596="HU"),"U",IF(OR(BE596="NA",BE596="NR",BE596="NV",BE596="?",BE596="#"),"NR","-"))),"-")</f>
        <v>-</v>
      </c>
      <c r="CP596" s="249">
        <v>2</v>
      </c>
      <c r="CQ596" s="414">
        <v>1</v>
      </c>
      <c r="CR596" s="414">
        <v>0</v>
      </c>
      <c r="CS596" s="414">
        <v>0</v>
      </c>
      <c r="CT596" s="414">
        <v>0</v>
      </c>
      <c r="CU596" s="436">
        <v>0</v>
      </c>
      <c r="CV596" s="432" t="str">
        <f>IF(OR(DC596="-",DC596="",DC596="n/a"),"-",HYPERLINK(DC596,"PAD"))</f>
        <v>PAD</v>
      </c>
      <c r="CW596" s="417" t="str">
        <f>IF(OR(DD596="-",DD596="",DD596="n/a"),"-",HYPERLINK(DD596,"ICR"))</f>
        <v>-</v>
      </c>
      <c r="CX596" s="438" t="str">
        <f>IF(OR(DE596="-",DE596="",DE596="n/a"),"-",HYPERLINK(DE596,"IEG"))</f>
        <v>-</v>
      </c>
      <c r="CY596" s="687" t="str">
        <f>IF(OR(DF596="-",DF596="",DF596="n/a"),"-",HYPERLINK(DF596,"PPAR"))</f>
        <v>-</v>
      </c>
      <c r="CZ596" s="665" t="str">
        <f>IF(OR(DG596="-",DG596="",DG596="n/a"),"-",HYPERLINK(DG596,"PCR"))</f>
        <v>-</v>
      </c>
      <c r="DA596" s="665" t="str">
        <f>IF(OR(DH596="-",DH596="",DH596="n/a"),"-",HYPERLINK(DH596,"PP"))</f>
        <v>PP</v>
      </c>
      <c r="DB596" s="688" t="str">
        <f>IF(OR(DI596="-",DI596="",DI596="n/a"),"-",HYPERLINK(DI596,"TA"))</f>
        <v>-</v>
      </c>
      <c r="DC596" s="897" t="s">
        <v>12238</v>
      </c>
      <c r="DD596" s="897" t="s">
        <v>33</v>
      </c>
      <c r="DE596" s="897" t="s">
        <v>33</v>
      </c>
      <c r="DF596" s="897" t="s">
        <v>33</v>
      </c>
      <c r="DG596" s="897" t="s">
        <v>33</v>
      </c>
      <c r="DH596" s="897" t="s">
        <v>14015</v>
      </c>
      <c r="DI596" s="897" t="s">
        <v>33</v>
      </c>
      <c r="DJ596" s="806"/>
    </row>
    <row r="597" spans="1:114" ht="14.1" customHeight="1" x14ac:dyDescent="0.25">
      <c r="A597" s="702">
        <f>ROW()-1</f>
        <v>596</v>
      </c>
      <c r="B597" s="710" t="s">
        <v>5436</v>
      </c>
      <c r="C597" s="711" t="str">
        <f>HYPERLINK(E597,"OP")</f>
        <v>OP</v>
      </c>
      <c r="D597" s="711" t="str">
        <f>HYPERLINK(F597,"Prj")</f>
        <v>Prj</v>
      </c>
      <c r="E597" s="704" t="s">
        <v>7305</v>
      </c>
      <c r="F597" s="415" t="s">
        <v>5943</v>
      </c>
      <c r="G597" s="414" t="s">
        <v>33</v>
      </c>
      <c r="H597" s="414" t="s">
        <v>33</v>
      </c>
      <c r="I597" s="694" t="s">
        <v>33</v>
      </c>
      <c r="J597" s="697" t="s">
        <v>5437</v>
      </c>
      <c r="K597" s="727" t="s">
        <v>33</v>
      </c>
      <c r="L597" s="736" t="s">
        <v>245</v>
      </c>
      <c r="M597" s="697" t="s">
        <v>255</v>
      </c>
      <c r="N597" s="736" t="s">
        <v>18</v>
      </c>
      <c r="O597" s="736" t="s">
        <v>30</v>
      </c>
      <c r="P597" s="1080" t="s">
        <v>1742</v>
      </c>
      <c r="Q597" s="1074" t="s">
        <v>33</v>
      </c>
      <c r="R597" s="698" t="s">
        <v>3565</v>
      </c>
      <c r="S597" s="907" t="s">
        <v>3764</v>
      </c>
      <c r="T597" s="908" t="s">
        <v>5438</v>
      </c>
      <c r="U597" s="905" t="s">
        <v>731</v>
      </c>
      <c r="V597" s="905" t="s">
        <v>10411</v>
      </c>
      <c r="W597" s="1068" t="s">
        <v>1773</v>
      </c>
      <c r="X597" s="1064">
        <v>38659</v>
      </c>
      <c r="Y597" s="1066">
        <v>39721</v>
      </c>
      <c r="Z597" s="1046">
        <v>2009</v>
      </c>
      <c r="AA597" s="1064">
        <v>39918</v>
      </c>
      <c r="AB597" s="1065">
        <v>42004</v>
      </c>
      <c r="AC597" s="1066">
        <v>42551</v>
      </c>
      <c r="AD597" s="1049">
        <v>250</v>
      </c>
      <c r="AE597" s="746">
        <v>0</v>
      </c>
      <c r="AF597" s="744">
        <v>0</v>
      </c>
      <c r="AG597" s="690">
        <v>250</v>
      </c>
      <c r="AH597" s="747">
        <v>72.5</v>
      </c>
      <c r="AI597" s="744">
        <v>0</v>
      </c>
      <c r="AJ597" s="1101">
        <v>163</v>
      </c>
      <c r="AK597" s="1102">
        <v>73.034868639999999</v>
      </c>
      <c r="AL597" s="646">
        <v>32</v>
      </c>
      <c r="AM597" s="647" t="s">
        <v>5778</v>
      </c>
      <c r="AN597" s="647">
        <v>10</v>
      </c>
      <c r="AO597" s="647"/>
      <c r="AP597" s="647">
        <v>2</v>
      </c>
      <c r="AQ597" s="648"/>
      <c r="AR597" s="779" t="s">
        <v>5787</v>
      </c>
      <c r="AS597" s="649">
        <f>AT597+AU597</f>
        <v>6.8000000000000007</v>
      </c>
      <c r="AT597" s="649">
        <v>5.4</v>
      </c>
      <c r="AU597" s="650">
        <v>1.4</v>
      </c>
      <c r="AV597" s="686" t="s">
        <v>5788</v>
      </c>
      <c r="AW597" s="697" t="s">
        <v>5439</v>
      </c>
      <c r="AX597" s="697" t="s">
        <v>5440</v>
      </c>
      <c r="AY597" s="823">
        <v>42550</v>
      </c>
      <c r="AZ597" s="736" t="s">
        <v>112</v>
      </c>
      <c r="BA597" s="736" t="s">
        <v>112</v>
      </c>
      <c r="BB597" s="840" t="s">
        <v>112</v>
      </c>
      <c r="BC597" s="841" t="s">
        <v>45</v>
      </c>
      <c r="BD597" s="842" t="s">
        <v>112</v>
      </c>
      <c r="BE597" s="840" t="s">
        <v>112</v>
      </c>
      <c r="BF597" s="841" t="s">
        <v>45</v>
      </c>
      <c r="BG597" s="842" t="s">
        <v>112</v>
      </c>
      <c r="BH597" s="905" t="s">
        <v>4567</v>
      </c>
      <c r="BI597" s="903" t="s">
        <v>10487</v>
      </c>
      <c r="BJ597" s="905" t="s">
        <v>13102</v>
      </c>
      <c r="BK597" s="903" t="s">
        <v>13873</v>
      </c>
      <c r="BL597" s="905" t="s">
        <v>0</v>
      </c>
      <c r="BM597" s="903" t="s">
        <v>0</v>
      </c>
      <c r="BN597" s="905" t="s">
        <v>0</v>
      </c>
      <c r="BO597" s="903" t="s">
        <v>0</v>
      </c>
      <c r="BP597" s="905" t="s">
        <v>0</v>
      </c>
      <c r="BQ597" s="903" t="s">
        <v>0</v>
      </c>
      <c r="BR597" s="909">
        <v>39</v>
      </c>
      <c r="BS597" s="903" t="s">
        <v>4545</v>
      </c>
      <c r="BT597" s="905" t="s">
        <v>0</v>
      </c>
      <c r="BU597" s="903" t="s">
        <v>4492</v>
      </c>
      <c r="BV597" s="905" t="s">
        <v>0</v>
      </c>
      <c r="BW597" s="903" t="s">
        <v>4492</v>
      </c>
      <c r="BX597" s="905" t="s">
        <v>0</v>
      </c>
      <c r="BY597" s="903" t="s">
        <v>4492</v>
      </c>
      <c r="BZ597" s="905" t="s">
        <v>0</v>
      </c>
      <c r="CA597" s="903" t="s">
        <v>4492</v>
      </c>
      <c r="CB597" s="340">
        <v>100</v>
      </c>
      <c r="CC597" s="249">
        <f>IF(ISBLANK(AL597),0,1)</f>
        <v>1</v>
      </c>
      <c r="CD597" s="414">
        <f>IF(ISBLANK(AM597),0,1)</f>
        <v>1</v>
      </c>
      <c r="CE597" s="414">
        <f>IF(ISBLANK(AN597),0,1)</f>
        <v>1</v>
      </c>
      <c r="CF597" s="414">
        <f>IF(ISBLANK(AO597),0,1)</f>
        <v>0</v>
      </c>
      <c r="CG597" s="414">
        <f>IF(ISBLANK(AP597),0,1)</f>
        <v>1</v>
      </c>
      <c r="CH597" s="436">
        <f>IF(ISBLANK(AQ597),0,1)</f>
        <v>0</v>
      </c>
      <c r="CI597" s="435">
        <f>IF($W597="Dropped","-",DAYS360(X597,Y597,TRUE)/360)</f>
        <v>2.9083333333333332</v>
      </c>
      <c r="CJ597" s="416">
        <f>IF(OR($W597="Pipeline",$W597="Dropped"),"-",IF(OR($AA597="-",$AA597="n/a"),"-",DAYS360(Y597,AA597,TRUE)/360))</f>
        <v>0.54166666666666663</v>
      </c>
      <c r="CK597" s="416">
        <f>IF(OR($W597="Pipeline",$W597="Dropped"),"-",IF($AC597="-","-",IF(OR($AA597="-",$AA597="n/a"),DAYS360(Y597,AC597,TRUE)/360,DAYS360(AA597,AC597,TRUE)/360)))</f>
        <v>7.208333333333333</v>
      </c>
      <c r="CL597" s="416">
        <f>IF(OR($W597="Pipeline",$W597="Dropped"),"-",IF($AC597="-","-",DAYS360(X597,AC597,TRUE)/360))</f>
        <v>10.658333333333333</v>
      </c>
      <c r="CM597" s="437">
        <f>IF(OR($W597="Pipeline",$W597="Dropped"),"-",IF($AC597="-","-",DAYS360(AB597,AC597,TRUE)/360))</f>
        <v>1.5</v>
      </c>
      <c r="CN597" s="344">
        <f>IF(W597="Closed",IF(AC597="-","-",YEAR(AC597)),"-")</f>
        <v>2016</v>
      </c>
      <c r="CO597" s="344" t="str">
        <f>IF(W597="Closed",IF(OR(BE597="S",BE597="MS",BE597="HS"),"S",IF(OR(BE597="U",BE597="MU",BE597="HU"),"U",IF(OR(BE597="NA",BE597="NR",BE597="NV",BE597="?",BE597="#"),"NR","-"))),"-")</f>
        <v>U</v>
      </c>
      <c r="CP597" s="249">
        <v>7</v>
      </c>
      <c r="CQ597" s="414">
        <v>7</v>
      </c>
      <c r="CR597" s="414">
        <v>2</v>
      </c>
      <c r="CS597" s="414">
        <v>1</v>
      </c>
      <c r="CT597" s="414">
        <v>0</v>
      </c>
      <c r="CU597" s="436">
        <v>0</v>
      </c>
      <c r="CV597" s="432" t="str">
        <f>IF(OR(DC597="-",DC597="",DC597="n/a"),"-",HYPERLINK(DC597,"PAD"))</f>
        <v>PAD</v>
      </c>
      <c r="CW597" s="417" t="str">
        <f>IF(OR(DD597="-",DD597="",DD597="n/a"),"-",HYPERLINK(DD597,"ICR"))</f>
        <v>ICR</v>
      </c>
      <c r="CX597" s="438" t="str">
        <f>IF(OR(DE597="-",DE597="",DE597="n/a"),"-",HYPERLINK(DE597,"IEG"))</f>
        <v>IEG</v>
      </c>
      <c r="CY597" s="687" t="str">
        <f>IF(OR(DF597="-",DF597="",DF597="n/a"),"-",HYPERLINK(DF597,"PPAR"))</f>
        <v>-</v>
      </c>
      <c r="CZ597" s="665" t="str">
        <f>IF(OR(DG597="-",DG597="",DG597="n/a"),"-",HYPERLINK(DG597,"PCR"))</f>
        <v>-</v>
      </c>
      <c r="DA597" s="665" t="str">
        <f>IF(OR(DH597="-",DH597="",DH597="n/a"),"-",HYPERLINK(DH597,"PP"))</f>
        <v>PP</v>
      </c>
      <c r="DB597" s="688" t="str">
        <f>IF(OR(DI597="-",DI597="",DI597="n/a"),"-",HYPERLINK(DI597,"TA"))</f>
        <v>-</v>
      </c>
      <c r="DC597" s="897" t="s">
        <v>12239</v>
      </c>
      <c r="DD597" s="897" t="s">
        <v>14016</v>
      </c>
      <c r="DE597" s="897" t="s">
        <v>14017</v>
      </c>
      <c r="DF597" s="897" t="s">
        <v>33</v>
      </c>
      <c r="DG597" s="897" t="s">
        <v>33</v>
      </c>
      <c r="DH597" s="897" t="s">
        <v>14018</v>
      </c>
      <c r="DI597" s="897" t="s">
        <v>33</v>
      </c>
      <c r="DJ597" s="806"/>
    </row>
    <row r="598" spans="1:114" ht="14.1" customHeight="1" x14ac:dyDescent="0.25">
      <c r="A598" s="702">
        <f>ROW()-1</f>
        <v>597</v>
      </c>
      <c r="B598" s="717" t="s">
        <v>992</v>
      </c>
      <c r="C598" s="711" t="str">
        <f>HYPERLINK(E598,"OP")</f>
        <v>OP</v>
      </c>
      <c r="D598" s="711" t="str">
        <f>HYPERLINK(F598,"Prj")</f>
        <v>Prj</v>
      </c>
      <c r="E598" s="704" t="s">
        <v>6569</v>
      </c>
      <c r="F598" s="415" t="s">
        <v>6570</v>
      </c>
      <c r="G598" s="414" t="s">
        <v>33</v>
      </c>
      <c r="H598" s="414" t="s">
        <v>33</v>
      </c>
      <c r="I598" s="694" t="s">
        <v>33</v>
      </c>
      <c r="J598" s="686" t="s">
        <v>993</v>
      </c>
      <c r="K598" s="199" t="s">
        <v>33</v>
      </c>
      <c r="L598" s="693" t="s">
        <v>16</v>
      </c>
      <c r="M598" s="696" t="s">
        <v>280</v>
      </c>
      <c r="N598" s="732" t="s">
        <v>18</v>
      </c>
      <c r="O598" s="732" t="s">
        <v>30</v>
      </c>
      <c r="P598" s="1080" t="s">
        <v>1763</v>
      </c>
      <c r="Q598" s="1074" t="s">
        <v>33</v>
      </c>
      <c r="R598" s="698" t="s">
        <v>33</v>
      </c>
      <c r="S598" s="907" t="s">
        <v>3793</v>
      </c>
      <c r="T598" s="908" t="s">
        <v>3703</v>
      </c>
      <c r="U598" s="905" t="s">
        <v>1790</v>
      </c>
      <c r="V598" s="905" t="s">
        <v>10452</v>
      </c>
      <c r="W598" s="1068" t="s">
        <v>1773</v>
      </c>
      <c r="X598" s="1064">
        <v>38929</v>
      </c>
      <c r="Y598" s="1066">
        <v>39198</v>
      </c>
      <c r="Z598" s="1046">
        <v>2007</v>
      </c>
      <c r="AA598" s="1064">
        <v>39563</v>
      </c>
      <c r="AB598" s="1065">
        <v>40725</v>
      </c>
      <c r="AC598" s="1066">
        <v>40725</v>
      </c>
      <c r="AD598" s="638">
        <v>0</v>
      </c>
      <c r="AE598" s="639">
        <v>65</v>
      </c>
      <c r="AF598" s="744">
        <v>0</v>
      </c>
      <c r="AG598" s="690">
        <v>65</v>
      </c>
      <c r="AH598" s="747">
        <v>0</v>
      </c>
      <c r="AI598" s="744">
        <v>0</v>
      </c>
      <c r="AJ598" s="1099">
        <v>61.423711259999997</v>
      </c>
      <c r="AK598" s="1100">
        <v>63.743174330000002</v>
      </c>
      <c r="AL598" s="646"/>
      <c r="AM598" s="647"/>
      <c r="AN598" s="647">
        <v>2</v>
      </c>
      <c r="AO598" s="647"/>
      <c r="AP598" s="647"/>
      <c r="AQ598" s="648"/>
      <c r="AR598" s="779" t="s">
        <v>4162</v>
      </c>
      <c r="AS598" s="781">
        <f>AT598+AU598</f>
        <v>1.6</v>
      </c>
      <c r="AT598" s="649">
        <v>1</v>
      </c>
      <c r="AU598" s="650">
        <v>0.6</v>
      </c>
      <c r="AV598" s="686" t="s">
        <v>4163</v>
      </c>
      <c r="AW598" s="686" t="s">
        <v>2046</v>
      </c>
      <c r="AX598" s="686" t="s">
        <v>2314</v>
      </c>
      <c r="AY598" s="819">
        <v>40742</v>
      </c>
      <c r="AZ598" s="721" t="s">
        <v>26</v>
      </c>
      <c r="BA598" s="721" t="s">
        <v>26</v>
      </c>
      <c r="BB598" s="625" t="s">
        <v>22</v>
      </c>
      <c r="BC598" s="626" t="s">
        <v>22</v>
      </c>
      <c r="BD598" s="633" t="s">
        <v>22</v>
      </c>
      <c r="BE598" s="625" t="s">
        <v>45</v>
      </c>
      <c r="BF598" s="626" t="s">
        <v>45</v>
      </c>
      <c r="BG598" s="633" t="s">
        <v>22</v>
      </c>
      <c r="BH598" s="905" t="s">
        <v>4503</v>
      </c>
      <c r="BI598" s="903" t="s">
        <v>4703</v>
      </c>
      <c r="BJ598" s="905" t="s">
        <v>4515</v>
      </c>
      <c r="BK598" s="903" t="s">
        <v>4704</v>
      </c>
      <c r="BL598" s="905" t="s">
        <v>4525</v>
      </c>
      <c r="BM598" s="903" t="s">
        <v>10476</v>
      </c>
      <c r="BN598" s="905" t="s">
        <v>4493</v>
      </c>
      <c r="BO598" s="903" t="s">
        <v>4705</v>
      </c>
      <c r="BP598" s="905" t="s">
        <v>4518</v>
      </c>
      <c r="BQ598" s="903" t="s">
        <v>10475</v>
      </c>
      <c r="BR598" s="909">
        <v>65</v>
      </c>
      <c r="BS598" s="903" t="s">
        <v>4509</v>
      </c>
      <c r="BT598" s="909">
        <v>59</v>
      </c>
      <c r="BU598" s="903" t="s">
        <v>4510</v>
      </c>
      <c r="BV598" s="909">
        <v>78</v>
      </c>
      <c r="BW598" s="903" t="s">
        <v>4511</v>
      </c>
      <c r="BX598" s="909">
        <v>73</v>
      </c>
      <c r="BY598" s="903" t="s">
        <v>4534</v>
      </c>
      <c r="BZ598" s="905" t="s">
        <v>0</v>
      </c>
      <c r="CA598" s="903" t="s">
        <v>4492</v>
      </c>
      <c r="CB598" s="340">
        <v>100</v>
      </c>
      <c r="CC598" s="249">
        <f>IF(ISBLANK(AL598),0,1)</f>
        <v>0</v>
      </c>
      <c r="CD598" s="414">
        <f>IF(ISBLANK(AM598),0,1)</f>
        <v>0</v>
      </c>
      <c r="CE598" s="414">
        <f>IF(ISBLANK(AN598),0,1)</f>
        <v>1</v>
      </c>
      <c r="CF598" s="414">
        <f>IF(ISBLANK(AO598),0,1)</f>
        <v>0</v>
      </c>
      <c r="CG598" s="414">
        <f>IF(ISBLANK(AP598),0,1)</f>
        <v>0</v>
      </c>
      <c r="CH598" s="436">
        <f>IF(ISBLANK(AQ598),0,1)</f>
        <v>0</v>
      </c>
      <c r="CI598" s="435">
        <f>IF($W598="Dropped","-",DAYS360(X598,Y598,TRUE)/360)</f>
        <v>0.73888888888888893</v>
      </c>
      <c r="CJ598" s="416">
        <f>IF(OR($W598="Pipeline",$W598="Dropped"),"-",IF(OR($AA598="-",$AA598="n/a"),"-",DAYS360(Y598,AA598,TRUE)/360))</f>
        <v>0.99722222222222223</v>
      </c>
      <c r="CK598" s="416">
        <f>IF(OR($W598="Pipeline",$W598="Dropped"),"-",IF($AC598="-","-",IF(OR($AA598="-",$AA598="n/a"),DAYS360(Y598,AC598,TRUE)/360,DAYS360(AA598,AC598,TRUE)/360)))</f>
        <v>3.1833333333333331</v>
      </c>
      <c r="CL598" s="416">
        <f>IF(OR($W598="Pipeline",$W598="Dropped"),"-",IF($AC598="-","-",DAYS360(X598,AC598,TRUE)/360))</f>
        <v>4.9194444444444443</v>
      </c>
      <c r="CM598" s="437">
        <f>IF(OR($W598="Pipeline",$W598="Dropped"),"-",IF($AC598="-","-",DAYS360(AB598,AC598,TRUE)/360))</f>
        <v>0</v>
      </c>
      <c r="CN598" s="344">
        <f>IF(W598="Closed",IF(AC598="-","-",YEAR(AC598)),"-")</f>
        <v>2011</v>
      </c>
      <c r="CO598" s="344" t="str">
        <f>IF(W598="Closed",IF(OR(BE598="S",BE598="MS",BE598="HS"),"S",IF(OR(BE598="U",BE598="MU",BE598="HU"),"U",IF(OR(BE598="NA",BE598="NR",BE598="NV",BE598="?",BE598="#"),"NR","-"))),"-")</f>
        <v>U</v>
      </c>
      <c r="CP598" s="249">
        <v>2</v>
      </c>
      <c r="CQ598" s="414">
        <v>2</v>
      </c>
      <c r="CR598" s="414">
        <v>5</v>
      </c>
      <c r="CS598" s="414">
        <v>0</v>
      </c>
      <c r="CT598" s="414">
        <v>0</v>
      </c>
      <c r="CU598" s="436">
        <v>0</v>
      </c>
      <c r="CV598" s="432" t="str">
        <f>IF(OR(DC598="-",DC598="",DC598="n/a"),"-",HYPERLINK(DC598,"PAD"))</f>
        <v>PAD</v>
      </c>
      <c r="CW598" s="417" t="str">
        <f>IF(OR(DD598="-",DD598="",DD598="n/a"),"-",HYPERLINK(DD598,"ICR"))</f>
        <v>ICR</v>
      </c>
      <c r="CX598" s="438" t="str">
        <f>IF(OR(DE598="-",DE598="",DE598="n/a"),"-",HYPERLINK(DE598,"IEG"))</f>
        <v>IEG</v>
      </c>
      <c r="CY598" s="687" t="str">
        <f>IF(OR(DF598="-",DF598="",DF598="n/a"),"-",HYPERLINK(DF598,"PPAR"))</f>
        <v>PPAR</v>
      </c>
      <c r="CZ598" s="665" t="str">
        <f>IF(OR(DG598="-",DG598="",DG598="n/a"),"-",HYPERLINK(DG598,"PCR"))</f>
        <v>-</v>
      </c>
      <c r="DA598" s="665" t="str">
        <f>IF(OR(DH598="-",DH598="",DH598="n/a"),"-",HYPERLINK(DH598,"PP"))</f>
        <v>PP</v>
      </c>
      <c r="DB598" s="688" t="str">
        <f>IF(OR(DI598="-",DI598="",DI598="n/a"),"-",HYPERLINK(DI598,"TA"))</f>
        <v>-</v>
      </c>
      <c r="DC598" s="897" t="s">
        <v>12240</v>
      </c>
      <c r="DD598" s="897" t="s">
        <v>12241</v>
      </c>
      <c r="DE598" s="897" t="s">
        <v>12242</v>
      </c>
      <c r="DF598" s="897" t="s">
        <v>12243</v>
      </c>
      <c r="DG598" s="897" t="s">
        <v>33</v>
      </c>
      <c r="DH598" s="897" t="s">
        <v>14019</v>
      </c>
      <c r="DI598" s="897" t="s">
        <v>33</v>
      </c>
      <c r="DJ598" s="734"/>
    </row>
    <row r="599" spans="1:114" ht="14.1" customHeight="1" x14ac:dyDescent="0.25">
      <c r="A599" s="703">
        <f>ROW()-1</f>
        <v>598</v>
      </c>
      <c r="B599" s="712" t="s">
        <v>1319</v>
      </c>
      <c r="C599" s="711" t="str">
        <f>HYPERLINK(E599,"OP")</f>
        <v>OP</v>
      </c>
      <c r="D599" s="711" t="str">
        <f>HYPERLINK(F599,"Prj")</f>
        <v>Prj</v>
      </c>
      <c r="E599" s="704" t="s">
        <v>6571</v>
      </c>
      <c r="F599" s="415" t="s">
        <v>6572</v>
      </c>
      <c r="G599" s="414" t="s">
        <v>4409</v>
      </c>
      <c r="H599" s="414" t="s">
        <v>33</v>
      </c>
      <c r="I599" s="694" t="s">
        <v>33</v>
      </c>
      <c r="J599" s="696" t="s">
        <v>1281</v>
      </c>
      <c r="K599" s="199" t="s">
        <v>33</v>
      </c>
      <c r="L599" s="693" t="s">
        <v>124</v>
      </c>
      <c r="M599" s="686" t="s">
        <v>284</v>
      </c>
      <c r="N599" s="732" t="s">
        <v>18</v>
      </c>
      <c r="O599" s="732" t="s">
        <v>1432</v>
      </c>
      <c r="P599" s="1080" t="s">
        <v>1764</v>
      </c>
      <c r="Q599" s="1074" t="s">
        <v>33</v>
      </c>
      <c r="R599" s="698" t="s">
        <v>33</v>
      </c>
      <c r="S599" s="907" t="s">
        <v>3779</v>
      </c>
      <c r="T599" s="908" t="s">
        <v>3812</v>
      </c>
      <c r="U599" s="905" t="s">
        <v>1787</v>
      </c>
      <c r="V599" s="905" t="s">
        <v>1774</v>
      </c>
      <c r="W599" s="1068" t="s">
        <v>1773</v>
      </c>
      <c r="X599" s="1064">
        <v>38509</v>
      </c>
      <c r="Y599" s="1066">
        <v>39259</v>
      </c>
      <c r="Z599" s="1046">
        <v>2007</v>
      </c>
      <c r="AA599" s="1064">
        <v>39413</v>
      </c>
      <c r="AB599" s="1065">
        <v>41274</v>
      </c>
      <c r="AC599" s="1066">
        <v>41639</v>
      </c>
      <c r="AD599" s="638">
        <v>50</v>
      </c>
      <c r="AE599" s="639">
        <v>0</v>
      </c>
      <c r="AF599" s="744">
        <v>0</v>
      </c>
      <c r="AG599" s="690">
        <v>50</v>
      </c>
      <c r="AH599" s="747">
        <v>30</v>
      </c>
      <c r="AI599" s="744">
        <v>0</v>
      </c>
      <c r="AJ599" s="1099">
        <v>50</v>
      </c>
      <c r="AK599" s="1100">
        <v>50</v>
      </c>
      <c r="AL599" s="646" t="s">
        <v>2712</v>
      </c>
      <c r="AM599" s="647"/>
      <c r="AN599" s="647">
        <v>11</v>
      </c>
      <c r="AO599" s="647"/>
      <c r="AP599" s="647"/>
      <c r="AQ599" s="648">
        <v>18</v>
      </c>
      <c r="AR599" s="779" t="s">
        <v>4381</v>
      </c>
      <c r="AS599" s="649">
        <f>AT599+AU599</f>
        <v>8</v>
      </c>
      <c r="AT599" s="649">
        <v>7.6</v>
      </c>
      <c r="AU599" s="650">
        <v>0.4</v>
      </c>
      <c r="AV599" s="686" t="s">
        <v>4382</v>
      </c>
      <c r="AW599" s="686" t="s">
        <v>1944</v>
      </c>
      <c r="AX599" s="686" t="s">
        <v>2222</v>
      </c>
      <c r="AY599" s="819">
        <v>41634</v>
      </c>
      <c r="AZ599" s="721" t="s">
        <v>22</v>
      </c>
      <c r="BA599" s="721" t="s">
        <v>22</v>
      </c>
      <c r="BB599" s="625" t="s">
        <v>22</v>
      </c>
      <c r="BC599" s="626" t="s">
        <v>22</v>
      </c>
      <c r="BD599" s="633" t="s">
        <v>22</v>
      </c>
      <c r="BE599" s="625" t="s">
        <v>45</v>
      </c>
      <c r="BF599" s="626" t="s">
        <v>45</v>
      </c>
      <c r="BG599" s="633" t="s">
        <v>22</v>
      </c>
      <c r="BH599" s="905" t="s">
        <v>4568</v>
      </c>
      <c r="BI599" s="903" t="s">
        <v>10484</v>
      </c>
      <c r="BJ599" s="905" t="s">
        <v>4580</v>
      </c>
      <c r="BK599" s="903" t="s">
        <v>10478</v>
      </c>
      <c r="BL599" s="905" t="s">
        <v>4505</v>
      </c>
      <c r="BM599" s="903" t="s">
        <v>10474</v>
      </c>
      <c r="BN599" s="905" t="s">
        <v>2772</v>
      </c>
      <c r="BO599" s="903" t="s">
        <v>4628</v>
      </c>
      <c r="BP599" s="905" t="s">
        <v>4657</v>
      </c>
      <c r="BQ599" s="903" t="s">
        <v>10493</v>
      </c>
      <c r="BR599" s="909">
        <v>84</v>
      </c>
      <c r="BS599" s="903" t="s">
        <v>4619</v>
      </c>
      <c r="BT599" s="909">
        <v>82</v>
      </c>
      <c r="BU599" s="903" t="s">
        <v>4613</v>
      </c>
      <c r="BV599" s="909">
        <v>85</v>
      </c>
      <c r="BW599" s="903" t="s">
        <v>4601</v>
      </c>
      <c r="BX599" s="909">
        <v>79</v>
      </c>
      <c r="BY599" s="903" t="s">
        <v>4582</v>
      </c>
      <c r="BZ599" s="909">
        <v>80</v>
      </c>
      <c r="CA599" s="903" t="s">
        <v>4629</v>
      </c>
      <c r="CB599" s="340">
        <v>100</v>
      </c>
      <c r="CC599" s="249">
        <f>IF(ISBLANK(AL599),0,1)</f>
        <v>1</v>
      </c>
      <c r="CD599" s="414">
        <f>IF(ISBLANK(AM599),0,1)</f>
        <v>0</v>
      </c>
      <c r="CE599" s="414">
        <f>IF(ISBLANK(AN599),0,1)</f>
        <v>1</v>
      </c>
      <c r="CF599" s="414">
        <f>IF(ISBLANK(AO599),0,1)</f>
        <v>0</v>
      </c>
      <c r="CG599" s="414">
        <f>IF(ISBLANK(AP599),0,1)</f>
        <v>0</v>
      </c>
      <c r="CH599" s="436">
        <f>IF(ISBLANK(AQ599),0,1)</f>
        <v>1</v>
      </c>
      <c r="CI599" s="435">
        <f>IF($W599="Dropped","-",DAYS360(X599,Y599,TRUE)/360)</f>
        <v>2.0555555555555554</v>
      </c>
      <c r="CJ599" s="416">
        <f>IF(OR($W599="Pipeline",$W599="Dropped"),"-",IF(OR($AA599="-",$AA599="n/a"),"-",DAYS360(Y599,AA599,TRUE)/360))</f>
        <v>0.41944444444444445</v>
      </c>
      <c r="CK599" s="416">
        <f>IF(OR($W599="Pipeline",$W599="Dropped"),"-",IF($AC599="-","-",IF(OR($AA599="-",$AA599="n/a"),DAYS360(Y599,AC599,TRUE)/360,DAYS360(AA599,AC599,TRUE)/360)))</f>
        <v>6.0916666666666668</v>
      </c>
      <c r="CL599" s="416">
        <f>IF(OR($W599="Pipeline",$W599="Dropped"),"-",IF($AC599="-","-",DAYS360(X599,AC599,TRUE)/360))</f>
        <v>8.5666666666666664</v>
      </c>
      <c r="CM599" s="437">
        <f>IF(OR($W599="Pipeline",$W599="Dropped"),"-",IF($AC599="-","-",DAYS360(AB599,AC599,TRUE)/360))</f>
        <v>1</v>
      </c>
      <c r="CN599" s="344">
        <f>IF(W599="Closed",IF(AC599="-","-",YEAR(AC599)),"-")</f>
        <v>2013</v>
      </c>
      <c r="CO599" s="344" t="str">
        <f>IF(W599="Closed",IF(OR(BE599="S",BE599="MS",BE599="HS"),"S",IF(OR(BE599="U",BE599="MU",BE599="HU"),"U",IF(OR(BE599="NA",BE599="NR",BE599="NV",BE599="?",BE599="#"),"NR","-"))),"-")</f>
        <v>U</v>
      </c>
      <c r="CP599" s="249">
        <v>6</v>
      </c>
      <c r="CQ599" s="414">
        <v>2</v>
      </c>
      <c r="CR599" s="414">
        <v>3</v>
      </c>
      <c r="CS599" s="414">
        <v>0</v>
      </c>
      <c r="CT599" s="414">
        <v>0</v>
      </c>
      <c r="CU599" s="436">
        <v>0</v>
      </c>
      <c r="CV599" s="432" t="str">
        <f>IF(OR(DC599="-",DC599="",DC599="n/a"),"-",HYPERLINK(DC599,"PAD"))</f>
        <v>PAD</v>
      </c>
      <c r="CW599" s="417" t="str">
        <f>IF(OR(DD599="-",DD599="",DD599="n/a"),"-",HYPERLINK(DD599,"ICR"))</f>
        <v>-</v>
      </c>
      <c r="CX599" s="438" t="str">
        <f>IF(OR(DE599="-",DE599="",DE599="n/a"),"-",HYPERLINK(DE599,"IEG"))</f>
        <v>IEG</v>
      </c>
      <c r="CY599" s="687" t="str">
        <f>IF(OR(DF599="-",DF599="",DF599="n/a"),"-",HYPERLINK(DF599,"PPAR"))</f>
        <v>-</v>
      </c>
      <c r="CZ599" s="665" t="str">
        <f>IF(OR(DG599="-",DG599="",DG599="n/a"),"-",HYPERLINK(DG599,"PCR"))</f>
        <v>-</v>
      </c>
      <c r="DA599" s="665" t="str">
        <f>IF(OR(DH599="-",DH599="",DH599="n/a"),"-",HYPERLINK(DH599,"PP"))</f>
        <v>PP</v>
      </c>
      <c r="DB599" s="688" t="str">
        <f>IF(OR(DI599="-",DI599="",DI599="n/a"),"-",HYPERLINK(DI599,"TA"))</f>
        <v>-</v>
      </c>
      <c r="DC599" s="897" t="s">
        <v>12244</v>
      </c>
      <c r="DD599" s="897" t="s">
        <v>33</v>
      </c>
      <c r="DE599" s="897" t="s">
        <v>12245</v>
      </c>
      <c r="DF599" s="897" t="s">
        <v>33</v>
      </c>
      <c r="DG599" s="897" t="s">
        <v>33</v>
      </c>
      <c r="DH599" s="897" t="s">
        <v>12246</v>
      </c>
      <c r="DI599" s="897" t="s">
        <v>33</v>
      </c>
      <c r="DJ599" s="734"/>
    </row>
    <row r="600" spans="1:114" ht="14.1" customHeight="1" x14ac:dyDescent="0.25">
      <c r="A600" s="702">
        <f>ROW()-1</f>
        <v>599</v>
      </c>
      <c r="B600" s="713" t="s">
        <v>9440</v>
      </c>
      <c r="C600" s="711" t="str">
        <f>HYPERLINK(E600,"OP")</f>
        <v>OP</v>
      </c>
      <c r="D600" s="711" t="str">
        <f>HYPERLINK(F600,"Prj")</f>
        <v>Prj</v>
      </c>
      <c r="E600" s="705" t="s">
        <v>9796</v>
      </c>
      <c r="F600" s="424" t="s">
        <v>9797</v>
      </c>
      <c r="G600" s="414" t="s">
        <v>33</v>
      </c>
      <c r="H600" s="414" t="s">
        <v>33</v>
      </c>
      <c r="I600" s="694" t="s">
        <v>33</v>
      </c>
      <c r="J600" s="695" t="s">
        <v>9643</v>
      </c>
      <c r="K600" s="727" t="s">
        <v>33</v>
      </c>
      <c r="L600" s="735" t="s">
        <v>153</v>
      </c>
      <c r="M600" s="695" t="s">
        <v>790</v>
      </c>
      <c r="N600" s="735" t="s">
        <v>18</v>
      </c>
      <c r="O600" s="735" t="s">
        <v>30</v>
      </c>
      <c r="P600" s="1080" t="s">
        <v>1743</v>
      </c>
      <c r="Q600" s="1074" t="s">
        <v>33</v>
      </c>
      <c r="R600" s="698" t="s">
        <v>33</v>
      </c>
      <c r="S600" s="1041" t="s">
        <v>33</v>
      </c>
      <c r="T600" s="908" t="s">
        <v>3817</v>
      </c>
      <c r="U600" s="905" t="s">
        <v>13703</v>
      </c>
      <c r="V600" s="905" t="s">
        <v>1416</v>
      </c>
      <c r="W600" s="1068" t="s">
        <v>1773</v>
      </c>
      <c r="X600" s="1064">
        <v>38552</v>
      </c>
      <c r="Y600" s="1066">
        <v>38834</v>
      </c>
      <c r="Z600" s="1046">
        <v>2006</v>
      </c>
      <c r="AA600" s="1064">
        <v>39185</v>
      </c>
      <c r="AB600" s="1065">
        <v>40633</v>
      </c>
      <c r="AC600" s="1066">
        <v>41090</v>
      </c>
      <c r="AD600" s="638">
        <v>0</v>
      </c>
      <c r="AE600" s="745">
        <v>15</v>
      </c>
      <c r="AF600" s="744">
        <v>0</v>
      </c>
      <c r="AG600" s="690">
        <v>15</v>
      </c>
      <c r="AH600" s="747">
        <v>2</v>
      </c>
      <c r="AI600" s="744">
        <v>0</v>
      </c>
      <c r="AJ600" s="1103">
        <v>15</v>
      </c>
      <c r="AK600" s="1104">
        <v>14.14643746</v>
      </c>
      <c r="AL600" s="646"/>
      <c r="AM600" s="647"/>
      <c r="AN600" s="647">
        <v>6</v>
      </c>
      <c r="AO600" s="647"/>
      <c r="AP600" s="647"/>
      <c r="AQ600" s="648"/>
      <c r="AR600" s="778" t="s">
        <v>9924</v>
      </c>
      <c r="AS600" s="649">
        <f>AT600+AU600</f>
        <v>9.6999999999999993</v>
      </c>
      <c r="AT600" s="649">
        <v>7.1</v>
      </c>
      <c r="AU600" s="650">
        <v>2.6</v>
      </c>
      <c r="AV600" s="686" t="s">
        <v>9917</v>
      </c>
      <c r="AW600" s="695" t="s">
        <v>9644</v>
      </c>
      <c r="AX600" s="695" t="s">
        <v>3592</v>
      </c>
      <c r="AY600" s="822">
        <v>41084</v>
      </c>
      <c r="AZ600" s="735" t="s">
        <v>26</v>
      </c>
      <c r="BA600" s="735" t="s">
        <v>26</v>
      </c>
      <c r="BB600" s="843" t="s">
        <v>26</v>
      </c>
      <c r="BC600" s="844" t="s">
        <v>26</v>
      </c>
      <c r="BD600" s="845" t="s">
        <v>26</v>
      </c>
      <c r="BE600" s="843" t="s">
        <v>26</v>
      </c>
      <c r="BF600" s="844" t="s">
        <v>26</v>
      </c>
      <c r="BG600" s="845" t="s">
        <v>26</v>
      </c>
      <c r="BH600" s="905" t="s">
        <v>4487</v>
      </c>
      <c r="BI600" s="903" t="s">
        <v>4683</v>
      </c>
      <c r="BJ600" s="905" t="s">
        <v>4485</v>
      </c>
      <c r="BK600" s="903" t="s">
        <v>10472</v>
      </c>
      <c r="BL600" s="905" t="s">
        <v>4494</v>
      </c>
      <c r="BM600" s="903" t="s">
        <v>10485</v>
      </c>
      <c r="BN600" s="905" t="s">
        <v>4659</v>
      </c>
      <c r="BO600" s="903" t="s">
        <v>10494</v>
      </c>
      <c r="BP600" s="905" t="s">
        <v>0</v>
      </c>
      <c r="BQ600" s="903" t="s">
        <v>0</v>
      </c>
      <c r="BR600" s="909">
        <v>83</v>
      </c>
      <c r="BS600" s="903" t="s">
        <v>4600</v>
      </c>
      <c r="BT600" s="909">
        <v>36</v>
      </c>
      <c r="BU600" s="903" t="s">
        <v>4565</v>
      </c>
      <c r="BV600" s="909">
        <v>25</v>
      </c>
      <c r="BW600" s="903" t="s">
        <v>4489</v>
      </c>
      <c r="BX600" s="905" t="s">
        <v>0</v>
      </c>
      <c r="BY600" s="903" t="s">
        <v>4492</v>
      </c>
      <c r="BZ600" s="905" t="s">
        <v>0</v>
      </c>
      <c r="CA600" s="903" t="s">
        <v>4492</v>
      </c>
      <c r="CB600" s="340">
        <v>50</v>
      </c>
      <c r="CC600" s="249">
        <f>IF(ISBLANK(AL600),0,1)</f>
        <v>0</v>
      </c>
      <c r="CD600" s="414">
        <f>IF(ISBLANK(AM600),0,1)</f>
        <v>0</v>
      </c>
      <c r="CE600" s="414">
        <f>IF(ISBLANK(AN600),0,1)</f>
        <v>1</v>
      </c>
      <c r="CF600" s="414">
        <f>IF(ISBLANK(AO600),0,1)</f>
        <v>0</v>
      </c>
      <c r="CG600" s="414">
        <f>IF(ISBLANK(AP600),0,1)</f>
        <v>0</v>
      </c>
      <c r="CH600" s="436">
        <f>IF(ISBLANK(AQ600),0,1)</f>
        <v>0</v>
      </c>
      <c r="CI600" s="435">
        <f>IF($W600="Dropped","-",DAYS360(X600,Y600,TRUE)/360)</f>
        <v>0.77222222222222225</v>
      </c>
      <c r="CJ600" s="416">
        <f>IF(OR($W600="Pipeline",$W600="Dropped"),"-",IF(OR($AA600="-",$AA600="n/a"),"-",DAYS360(Y600,AA600,TRUE)/360))</f>
        <v>0.96111111111111114</v>
      </c>
      <c r="CK600" s="416">
        <f>IF(OR($W600="Pipeline",$W600="Dropped"),"-",IF($AC600="-","-",IF(OR($AA600="-",$AA600="n/a"),DAYS360(Y600,AC600,TRUE)/360,DAYS360(AA600,AC600,TRUE)/360)))</f>
        <v>5.2138888888888886</v>
      </c>
      <c r="CL600" s="416">
        <f>IF(OR($W600="Pipeline",$W600="Dropped"),"-",IF($AC600="-","-",DAYS360(X600,AC600,TRUE)/360))</f>
        <v>6.947222222222222</v>
      </c>
      <c r="CM600" s="437">
        <f>IF(OR($W600="Pipeline",$W600="Dropped"),"-",IF($AC600="-","-",DAYS360(AB600,AC600,TRUE)/360))</f>
        <v>1.25</v>
      </c>
      <c r="CN600" s="344">
        <f>IF(W600="Closed",IF(AC600="-","-",YEAR(AC600)),"-")</f>
        <v>2012</v>
      </c>
      <c r="CO600" s="344" t="str">
        <f>IF(W600="Closed",IF(OR(BE600="S",BE600="MS",BE600="HS"),"S",IF(OR(BE600="U",BE600="MU",BE600="HU"),"U",IF(OR(BE600="NA",BE600="NR",BE600="NV",BE600="?",BE600="#"),"NR","-"))),"-")</f>
        <v>S</v>
      </c>
      <c r="CP600" s="249">
        <v>14</v>
      </c>
      <c r="CQ600" s="414">
        <v>2</v>
      </c>
      <c r="CR600" s="414">
        <v>12</v>
      </c>
      <c r="CS600" s="414">
        <v>8</v>
      </c>
      <c r="CT600" s="414">
        <v>2</v>
      </c>
      <c r="CU600" s="436">
        <v>0</v>
      </c>
      <c r="CV600" s="432" t="str">
        <f>IF(OR(DC600="-",DC600="",DC600="n/a"),"-",HYPERLINK(DC600,"PAD"))</f>
        <v>PAD</v>
      </c>
      <c r="CW600" s="417" t="str">
        <f>IF(OR(DD600="-",DD600="",DD600="n/a"),"-",HYPERLINK(DD600,"ICR"))</f>
        <v>ICR</v>
      </c>
      <c r="CX600" s="438" t="str">
        <f>IF(OR(DE600="-",DE600="",DE600="n/a"),"-",HYPERLINK(DE600,"IEG"))</f>
        <v>IEG</v>
      </c>
      <c r="CY600" s="687" t="str">
        <f>IF(OR(DF600="-",DF600="",DF600="n/a"),"-",HYPERLINK(DF600,"PPAR"))</f>
        <v>-</v>
      </c>
      <c r="CZ600" s="665" t="str">
        <f>IF(OR(DG600="-",DG600="",DG600="n/a"),"-",HYPERLINK(DG600,"PCR"))</f>
        <v>-</v>
      </c>
      <c r="DA600" s="665" t="str">
        <f>IF(OR(DH600="-",DH600="",DH600="n/a"),"-",HYPERLINK(DH600,"PP"))</f>
        <v>PP</v>
      </c>
      <c r="DB600" s="688" t="str">
        <f>IF(OR(DI600="-",DI600="",DI600="n/a"),"-",HYPERLINK(DI600,"TA"))</f>
        <v>-</v>
      </c>
      <c r="DC600" s="897" t="s">
        <v>12247</v>
      </c>
      <c r="DD600" s="897" t="s">
        <v>12248</v>
      </c>
      <c r="DE600" s="897" t="s">
        <v>12249</v>
      </c>
      <c r="DF600" s="897" t="s">
        <v>33</v>
      </c>
      <c r="DG600" s="897" t="s">
        <v>33</v>
      </c>
      <c r="DH600" s="897" t="s">
        <v>14020</v>
      </c>
      <c r="DI600" s="897" t="s">
        <v>33</v>
      </c>
      <c r="DJ600" s="734"/>
    </row>
    <row r="601" spans="1:114" ht="14.1" customHeight="1" x14ac:dyDescent="0.25">
      <c r="A601" s="702">
        <f>ROW()-1</f>
        <v>600</v>
      </c>
      <c r="B601" s="712" t="s">
        <v>1304</v>
      </c>
      <c r="C601" s="711" t="str">
        <f>HYPERLINK(E601,"OP")</f>
        <v>OP</v>
      </c>
      <c r="D601" s="711" t="str">
        <f>HYPERLINK(F601,"Prj")</f>
        <v>Prj</v>
      </c>
      <c r="E601" s="704" t="s">
        <v>6573</v>
      </c>
      <c r="F601" s="415" t="s">
        <v>6574</v>
      </c>
      <c r="G601" s="414" t="s">
        <v>4408</v>
      </c>
      <c r="H601" s="414" t="s">
        <v>33</v>
      </c>
      <c r="I601" s="694" t="s">
        <v>33</v>
      </c>
      <c r="J601" s="696" t="s">
        <v>1263</v>
      </c>
      <c r="K601" s="199" t="s">
        <v>33</v>
      </c>
      <c r="L601" s="693" t="s">
        <v>153</v>
      </c>
      <c r="M601" s="686" t="s">
        <v>594</v>
      </c>
      <c r="N601" s="693" t="s">
        <v>18</v>
      </c>
      <c r="O601" s="693" t="s">
        <v>30</v>
      </c>
      <c r="P601" s="1080" t="s">
        <v>1766</v>
      </c>
      <c r="Q601" s="1074" t="s">
        <v>33</v>
      </c>
      <c r="R601" s="698" t="s">
        <v>33</v>
      </c>
      <c r="S601" s="907" t="s">
        <v>10308</v>
      </c>
      <c r="T601" s="908" t="s">
        <v>3814</v>
      </c>
      <c r="U601" s="905" t="s">
        <v>13822</v>
      </c>
      <c r="V601" s="905" t="s">
        <v>10420</v>
      </c>
      <c r="W601" s="1068" t="s">
        <v>1773</v>
      </c>
      <c r="X601" s="1064">
        <v>38652</v>
      </c>
      <c r="Y601" s="1066">
        <v>39247</v>
      </c>
      <c r="Z601" s="1046">
        <v>2007</v>
      </c>
      <c r="AA601" s="1064">
        <v>39521</v>
      </c>
      <c r="AB601" s="1065">
        <v>40939</v>
      </c>
      <c r="AC601" s="1066">
        <v>42735</v>
      </c>
      <c r="AD601" s="638">
        <v>230</v>
      </c>
      <c r="AE601" s="639">
        <v>0</v>
      </c>
      <c r="AF601" s="744">
        <v>0</v>
      </c>
      <c r="AG601" s="690">
        <v>230</v>
      </c>
      <c r="AH601" s="747">
        <v>80</v>
      </c>
      <c r="AI601" s="744">
        <v>1.9517059999999999</v>
      </c>
      <c r="AJ601" s="1099">
        <v>207.57762554999999</v>
      </c>
      <c r="AK601" s="1100">
        <v>207.46077285000001</v>
      </c>
      <c r="AL601" s="646"/>
      <c r="AM601" s="647">
        <v>15</v>
      </c>
      <c r="AN601" s="647">
        <v>11</v>
      </c>
      <c r="AO601" s="647"/>
      <c r="AP601" s="647"/>
      <c r="AQ601" s="648"/>
      <c r="AR601" s="779" t="s">
        <v>4399</v>
      </c>
      <c r="AS601" s="781">
        <f>AT601+AU601</f>
        <v>12.6</v>
      </c>
      <c r="AT601" s="649">
        <v>5</v>
      </c>
      <c r="AU601" s="650">
        <v>7.6</v>
      </c>
      <c r="AV601" s="686" t="s">
        <v>4400</v>
      </c>
      <c r="AW601" s="686" t="s">
        <v>3815</v>
      </c>
      <c r="AX601" s="686" t="s">
        <v>3816</v>
      </c>
      <c r="AY601" s="819">
        <v>42683</v>
      </c>
      <c r="AZ601" s="721" t="s">
        <v>22</v>
      </c>
      <c r="BA601" s="721" t="s">
        <v>26</v>
      </c>
      <c r="BB601" s="625" t="s">
        <v>33</v>
      </c>
      <c r="BC601" s="626" t="s">
        <v>33</v>
      </c>
      <c r="BD601" s="633" t="s">
        <v>33</v>
      </c>
      <c r="BE601" s="625" t="s">
        <v>33</v>
      </c>
      <c r="BF601" s="626" t="s">
        <v>33</v>
      </c>
      <c r="BG601" s="633" t="s">
        <v>33</v>
      </c>
      <c r="BH601" s="905" t="s">
        <v>4605</v>
      </c>
      <c r="BI601" s="903" t="s">
        <v>4744</v>
      </c>
      <c r="BJ601" s="905" t="s">
        <v>4617</v>
      </c>
      <c r="BK601" s="903" t="s">
        <v>4618</v>
      </c>
      <c r="BL601" s="905" t="s">
        <v>4485</v>
      </c>
      <c r="BM601" s="903" t="s">
        <v>10472</v>
      </c>
      <c r="BN601" s="905" t="s">
        <v>0</v>
      </c>
      <c r="BO601" s="903" t="s">
        <v>0</v>
      </c>
      <c r="BP601" s="905" t="s">
        <v>0</v>
      </c>
      <c r="BQ601" s="903" t="s">
        <v>0</v>
      </c>
      <c r="BR601" s="909">
        <v>71</v>
      </c>
      <c r="BS601" s="903" t="s">
        <v>4521</v>
      </c>
      <c r="BT601" s="909">
        <v>102</v>
      </c>
      <c r="BU601" s="903" t="s">
        <v>4538</v>
      </c>
      <c r="BV601" s="909">
        <v>84</v>
      </c>
      <c r="BW601" s="903" t="s">
        <v>4619</v>
      </c>
      <c r="BX601" s="909">
        <v>38</v>
      </c>
      <c r="BY601" s="903" t="s">
        <v>4631</v>
      </c>
      <c r="BZ601" s="905" t="s">
        <v>0</v>
      </c>
      <c r="CA601" s="903" t="s">
        <v>4492</v>
      </c>
      <c r="CB601" s="340">
        <v>50</v>
      </c>
      <c r="CC601" s="249">
        <f>IF(ISBLANK(AL601),0,1)</f>
        <v>0</v>
      </c>
      <c r="CD601" s="414">
        <f>IF(ISBLANK(AM601),0,1)</f>
        <v>1</v>
      </c>
      <c r="CE601" s="414">
        <f>IF(ISBLANK(AN601),0,1)</f>
        <v>1</v>
      </c>
      <c r="CF601" s="414">
        <f>IF(ISBLANK(AO601),0,1)</f>
        <v>0</v>
      </c>
      <c r="CG601" s="414">
        <f>IF(ISBLANK(AP601),0,1)</f>
        <v>0</v>
      </c>
      <c r="CH601" s="436">
        <f>IF(ISBLANK(AQ601),0,1)</f>
        <v>0</v>
      </c>
      <c r="CI601" s="435">
        <f>IF($W601="Dropped","-",DAYS360(X601,Y601,TRUE)/360)</f>
        <v>1.6305555555555555</v>
      </c>
      <c r="CJ601" s="416">
        <f>IF(OR($W601="Pipeline",$W601="Dropped"),"-",IF(OR($AA601="-",$AA601="n/a"),"-",DAYS360(Y601,AA601,TRUE)/360))</f>
        <v>0.75</v>
      </c>
      <c r="CK601" s="416">
        <f>IF(OR($W601="Pipeline",$W601="Dropped"),"-",IF($AC601="-","-",IF(OR($AA601="-",$AA601="n/a"),DAYS360(Y601,AC601,TRUE)/360,DAYS360(AA601,AC601,TRUE)/360)))</f>
        <v>8.7944444444444443</v>
      </c>
      <c r="CL601" s="416">
        <f>IF(OR($W601="Pipeline",$W601="Dropped"),"-",IF($AC601="-","-",DAYS360(X601,AC601,TRUE)/360))</f>
        <v>11.175000000000001</v>
      </c>
      <c r="CM601" s="437">
        <f>IF(OR($W601="Pipeline",$W601="Dropped"),"-",IF($AC601="-","-",DAYS360(AB601,AC601,TRUE)/360))</f>
        <v>4.916666666666667</v>
      </c>
      <c r="CN601" s="344">
        <f>IF(W601="Closed",IF(AC601="-","-",YEAR(AC601)),"-")</f>
        <v>2016</v>
      </c>
      <c r="CO601" s="344" t="str">
        <f>IF(W601="Closed",IF(OR(BE601="S",BE601="MS",BE601="HS"),"S",IF(OR(BE601="U",BE601="MU",BE601="HU"),"U",IF(OR(BE601="NA",BE601="NR",BE601="NV",BE601="?",BE601="#"),"NR","-"))),"-")</f>
        <v>-</v>
      </c>
      <c r="CP601" s="249">
        <v>0</v>
      </c>
      <c r="CQ601" s="414">
        <v>2</v>
      </c>
      <c r="CR601" s="414">
        <v>0</v>
      </c>
      <c r="CS601" s="414">
        <v>0</v>
      </c>
      <c r="CT601" s="414">
        <v>0</v>
      </c>
      <c r="CU601" s="436">
        <v>0</v>
      </c>
      <c r="CV601" s="432" t="str">
        <f>IF(OR(DC601="-",DC601="",DC601="n/a"),"-",HYPERLINK(DC601,"PAD"))</f>
        <v>PAD</v>
      </c>
      <c r="CW601" s="417" t="str">
        <f>IF(OR(DD601="-",DD601="",DD601="n/a"),"-",HYPERLINK(DD601,"ICR"))</f>
        <v>-</v>
      </c>
      <c r="CX601" s="438" t="str">
        <f>IF(OR(DE601="-",DE601="",DE601="n/a"),"-",HYPERLINK(DE601,"IEG"))</f>
        <v>-</v>
      </c>
      <c r="CY601" s="687" t="str">
        <f>IF(OR(DF601="-",DF601="",DF601="n/a"),"-",HYPERLINK(DF601,"PPAR"))</f>
        <v>-</v>
      </c>
      <c r="CZ601" s="665" t="str">
        <f>IF(OR(DG601="-",DG601="",DG601="n/a"),"-",HYPERLINK(DG601,"PCR"))</f>
        <v>-</v>
      </c>
      <c r="DA601" s="665" t="str">
        <f>IF(OR(DH601="-",DH601="",DH601="n/a"),"-",HYPERLINK(DH601,"PP"))</f>
        <v>PP</v>
      </c>
      <c r="DB601" s="688" t="str">
        <f>IF(OR(DI601="-",DI601="",DI601="n/a"),"-",HYPERLINK(DI601,"TA"))</f>
        <v>-</v>
      </c>
      <c r="DC601" s="897" t="s">
        <v>12250</v>
      </c>
      <c r="DD601" s="897" t="s">
        <v>33</v>
      </c>
      <c r="DE601" s="897" t="s">
        <v>33</v>
      </c>
      <c r="DF601" s="897" t="s">
        <v>33</v>
      </c>
      <c r="DG601" s="897" t="s">
        <v>33</v>
      </c>
      <c r="DH601" s="897" t="s">
        <v>14021</v>
      </c>
      <c r="DI601" s="897" t="s">
        <v>33</v>
      </c>
      <c r="DJ601" s="734"/>
    </row>
    <row r="602" spans="1:114" ht="14.1" customHeight="1" x14ac:dyDescent="0.25">
      <c r="A602" s="703">
        <f>ROW()-1</f>
        <v>601</v>
      </c>
      <c r="B602" s="713" t="s">
        <v>8381</v>
      </c>
      <c r="C602" s="711" t="str">
        <f>HYPERLINK(E602,"OP")</f>
        <v>OP</v>
      </c>
      <c r="D602" s="711" t="str">
        <f>HYPERLINK(F602,"Prj")</f>
        <v>Prj</v>
      </c>
      <c r="E602" s="631" t="s">
        <v>8913</v>
      </c>
      <c r="F602" s="413" t="s">
        <v>8914</v>
      </c>
      <c r="G602" s="414" t="s">
        <v>33</v>
      </c>
      <c r="H602" s="414" t="s">
        <v>33</v>
      </c>
      <c r="I602" s="694" t="s">
        <v>33</v>
      </c>
      <c r="J602" s="697" t="s">
        <v>8382</v>
      </c>
      <c r="K602" s="727" t="s">
        <v>33</v>
      </c>
      <c r="L602" s="736" t="s">
        <v>153</v>
      </c>
      <c r="M602" s="697" t="s">
        <v>5504</v>
      </c>
      <c r="N602" s="736" t="s">
        <v>18</v>
      </c>
      <c r="O602" s="736" t="s">
        <v>30</v>
      </c>
      <c r="P602" s="1080" t="s">
        <v>1742</v>
      </c>
      <c r="Q602" s="1074" t="s">
        <v>33</v>
      </c>
      <c r="R602" s="698" t="s">
        <v>33</v>
      </c>
      <c r="S602" s="1041" t="s">
        <v>33</v>
      </c>
      <c r="T602" s="908" t="s">
        <v>8361</v>
      </c>
      <c r="U602" s="905" t="s">
        <v>13823</v>
      </c>
      <c r="V602" s="905" t="s">
        <v>1417</v>
      </c>
      <c r="W602" s="1068" t="s">
        <v>1773</v>
      </c>
      <c r="X602" s="1064">
        <v>38734</v>
      </c>
      <c r="Y602" s="1066">
        <v>38874</v>
      </c>
      <c r="Z602" s="1046">
        <v>2006</v>
      </c>
      <c r="AA602" s="1064">
        <v>38903</v>
      </c>
      <c r="AB602" s="1065">
        <v>40801</v>
      </c>
      <c r="AC602" s="1066">
        <v>40801</v>
      </c>
      <c r="AD602" s="1049">
        <v>180.2</v>
      </c>
      <c r="AE602" s="746">
        <v>0</v>
      </c>
      <c r="AF602" s="744">
        <v>0</v>
      </c>
      <c r="AG602" s="690">
        <v>180.2</v>
      </c>
      <c r="AH602" s="747">
        <v>30</v>
      </c>
      <c r="AI602" s="744">
        <v>0</v>
      </c>
      <c r="AJ602" s="1101">
        <v>177.52620730000001</v>
      </c>
      <c r="AK602" s="1102">
        <v>193.94685039000001</v>
      </c>
      <c r="AL602" s="1085"/>
      <c r="AM602" s="632"/>
      <c r="AN602" s="632">
        <v>10</v>
      </c>
      <c r="AO602" s="632"/>
      <c r="AP602" s="632"/>
      <c r="AQ602" s="757"/>
      <c r="AR602" s="778" t="s">
        <v>9361</v>
      </c>
      <c r="AS602" s="784">
        <f>AT602+AU602</f>
        <v>2.5</v>
      </c>
      <c r="AT602" s="784">
        <v>2.5</v>
      </c>
      <c r="AU602" s="782">
        <v>0</v>
      </c>
      <c r="AV602" s="734" t="s">
        <v>9362</v>
      </c>
      <c r="AW602" s="697" t="s">
        <v>4255</v>
      </c>
      <c r="AX602" s="697" t="s">
        <v>9375</v>
      </c>
      <c r="AY602" s="823">
        <v>40799</v>
      </c>
      <c r="AZ602" s="736" t="s">
        <v>22</v>
      </c>
      <c r="BA602" s="736" t="s">
        <v>22</v>
      </c>
      <c r="BB602" s="840" t="s">
        <v>22</v>
      </c>
      <c r="BC602" s="841" t="s">
        <v>22</v>
      </c>
      <c r="BD602" s="842" t="s">
        <v>22</v>
      </c>
      <c r="BE602" s="840" t="s">
        <v>22</v>
      </c>
      <c r="BF602" s="841" t="s">
        <v>22</v>
      </c>
      <c r="BG602" s="842" t="s">
        <v>22</v>
      </c>
      <c r="BH602" s="905" t="s">
        <v>4567</v>
      </c>
      <c r="BI602" s="903" t="s">
        <v>10487</v>
      </c>
      <c r="BJ602" s="905" t="s">
        <v>4485</v>
      </c>
      <c r="BK602" s="903" t="s">
        <v>10472</v>
      </c>
      <c r="BL602" s="905" t="s">
        <v>0</v>
      </c>
      <c r="BM602" s="903" t="s">
        <v>0</v>
      </c>
      <c r="BN602" s="905" t="s">
        <v>0</v>
      </c>
      <c r="BO602" s="903" t="s">
        <v>0</v>
      </c>
      <c r="BP602" s="905" t="s">
        <v>0</v>
      </c>
      <c r="BQ602" s="903" t="s">
        <v>0</v>
      </c>
      <c r="BR602" s="909">
        <v>39</v>
      </c>
      <c r="BS602" s="903" t="s">
        <v>4545</v>
      </c>
      <c r="BT602" s="909">
        <v>89</v>
      </c>
      <c r="BU602" s="903" t="s">
        <v>4639</v>
      </c>
      <c r="BV602" s="909">
        <v>25</v>
      </c>
      <c r="BW602" s="903" t="s">
        <v>4489</v>
      </c>
      <c r="BX602" s="905" t="s">
        <v>0</v>
      </c>
      <c r="BY602" s="903" t="s">
        <v>4492</v>
      </c>
      <c r="BZ602" s="905" t="s">
        <v>0</v>
      </c>
      <c r="CA602" s="903" t="s">
        <v>4492</v>
      </c>
      <c r="CB602" s="340">
        <v>50</v>
      </c>
      <c r="CC602" s="249">
        <f>IF(ISBLANK(AL602),0,1)</f>
        <v>0</v>
      </c>
      <c r="CD602" s="414">
        <f>IF(ISBLANK(AM602),0,1)</f>
        <v>0</v>
      </c>
      <c r="CE602" s="414">
        <f>IF(ISBLANK(AN602),0,1)</f>
        <v>1</v>
      </c>
      <c r="CF602" s="414">
        <f>IF(ISBLANK(AO602),0,1)</f>
        <v>0</v>
      </c>
      <c r="CG602" s="414">
        <f>IF(ISBLANK(AP602),0,1)</f>
        <v>0</v>
      </c>
      <c r="CH602" s="436">
        <f>IF(ISBLANK(AQ602),0,1)</f>
        <v>0</v>
      </c>
      <c r="CI602" s="435">
        <f>IF($W602="Dropped","-",DAYS360(X602,Y602,TRUE)/360)</f>
        <v>0.38611111111111113</v>
      </c>
      <c r="CJ602" s="416">
        <f>IF(OR($W602="Pipeline",$W602="Dropped"),"-",IF(OR($AA602="-",$AA602="n/a"),"-",DAYS360(Y602,AA602,TRUE)/360))</f>
        <v>8.0555555555555561E-2</v>
      </c>
      <c r="CK602" s="416">
        <f>IF(OR($W602="Pipeline",$W602="Dropped"),"-",IF($AC602="-","-",IF(OR($AA602="-",$AA602="n/a"),DAYS360(Y602,AC602,TRUE)/360,DAYS360(AA602,AC602,TRUE)/360)))</f>
        <v>5.1944444444444446</v>
      </c>
      <c r="CL602" s="416">
        <f>IF(OR($W602="Pipeline",$W602="Dropped"),"-",IF($AC602="-","-",DAYS360(X602,AC602,TRUE)/360))</f>
        <v>5.6611111111111114</v>
      </c>
      <c r="CM602" s="437">
        <f>IF(OR($W602="Pipeline",$W602="Dropped"),"-",IF($AC602="-","-",DAYS360(AB602,AC602,TRUE)/360))</f>
        <v>0</v>
      </c>
      <c r="CN602" s="344">
        <f>IF(W602="Closed",IF(AC602="-","-",YEAR(AC602)),"-")</f>
        <v>2011</v>
      </c>
      <c r="CO602" s="344" t="str">
        <f>IF(W602="Closed",IF(OR(BE602="S",BE602="MS",BE602="HS"),"S",IF(OR(BE602="U",BE602="MU",BE602="HU"),"U",IF(OR(BE602="NA",BE602="NR",BE602="NV",BE602="?",BE602="#"),"NR","-"))),"-")</f>
        <v>S</v>
      </c>
      <c r="CP602" s="249">
        <v>6</v>
      </c>
      <c r="CQ602" s="414">
        <v>4</v>
      </c>
      <c r="CR602" s="414">
        <v>6</v>
      </c>
      <c r="CS602" s="414">
        <v>0</v>
      </c>
      <c r="CT602" s="414">
        <v>0</v>
      </c>
      <c r="CU602" s="436">
        <v>0</v>
      </c>
      <c r="CV602" s="432" t="str">
        <f>IF(OR(DC602="-",DC602="",DC602="n/a"),"-",HYPERLINK(DC602,"PAD"))</f>
        <v>PAD</v>
      </c>
      <c r="CW602" s="417" t="str">
        <f>IF(OR(DD602="-",DD602="",DD602="n/a"),"-",HYPERLINK(DD602,"ICR"))</f>
        <v>ICR</v>
      </c>
      <c r="CX602" s="438" t="str">
        <f>IF(OR(DE602="-",DE602="",DE602="n/a"),"-",HYPERLINK(DE602,"IEG"))</f>
        <v>IEG</v>
      </c>
      <c r="CY602" s="687" t="str">
        <f>IF(OR(DF602="-",DF602="",DF602="n/a"),"-",HYPERLINK(DF602,"PPAR"))</f>
        <v>PPAR</v>
      </c>
      <c r="CZ602" s="665" t="str">
        <f>IF(OR(DG602="-",DG602="",DG602="n/a"),"-",HYPERLINK(DG602,"PCR"))</f>
        <v>-</v>
      </c>
      <c r="DA602" s="665" t="str">
        <f>IF(OR(DH602="-",DH602="",DH602="n/a"),"-",HYPERLINK(DH602,"PP"))</f>
        <v>PP</v>
      </c>
      <c r="DB602" s="688" t="str">
        <f>IF(OR(DI602="-",DI602="",DI602="n/a"),"-",HYPERLINK(DI602,"TA"))</f>
        <v>-</v>
      </c>
      <c r="DC602" s="897" t="s">
        <v>12251</v>
      </c>
      <c r="DD602" s="897" t="s">
        <v>12252</v>
      </c>
      <c r="DE602" s="897" t="s">
        <v>12253</v>
      </c>
      <c r="DF602" s="897" t="s">
        <v>11841</v>
      </c>
      <c r="DG602" s="897" t="s">
        <v>33</v>
      </c>
      <c r="DH602" s="897" t="s">
        <v>12254</v>
      </c>
      <c r="DI602" s="897" t="s">
        <v>33</v>
      </c>
      <c r="DJ602" s="734"/>
    </row>
    <row r="603" spans="1:114" ht="14.1" customHeight="1" x14ac:dyDescent="0.25">
      <c r="A603" s="702">
        <f>ROW()-1</f>
        <v>602</v>
      </c>
      <c r="B603" s="710" t="s">
        <v>349</v>
      </c>
      <c r="C603" s="711" t="str">
        <f>HYPERLINK(E603,"OP")</f>
        <v>OP</v>
      </c>
      <c r="D603" s="711" t="str">
        <f>HYPERLINK(F603,"Prj")</f>
        <v>Prj</v>
      </c>
      <c r="E603" s="704" t="s">
        <v>6575</v>
      </c>
      <c r="F603" s="415" t="s">
        <v>6576</v>
      </c>
      <c r="G603" s="414" t="s">
        <v>33</v>
      </c>
      <c r="H603" s="414" t="s">
        <v>33</v>
      </c>
      <c r="I603" s="694" t="s">
        <v>33</v>
      </c>
      <c r="J603" s="686" t="s">
        <v>350</v>
      </c>
      <c r="K603" s="199" t="s">
        <v>33</v>
      </c>
      <c r="L603" s="693" t="s">
        <v>153</v>
      </c>
      <c r="M603" s="696" t="s">
        <v>154</v>
      </c>
      <c r="N603" s="693" t="s">
        <v>18</v>
      </c>
      <c r="O603" s="693" t="s">
        <v>30</v>
      </c>
      <c r="P603" s="1080" t="s">
        <v>1743</v>
      </c>
      <c r="Q603" s="1074" t="s">
        <v>33</v>
      </c>
      <c r="R603" s="698" t="s">
        <v>33</v>
      </c>
      <c r="S603" s="907" t="s">
        <v>3788</v>
      </c>
      <c r="T603" s="908" t="s">
        <v>9658</v>
      </c>
      <c r="U603" s="905" t="s">
        <v>13703</v>
      </c>
      <c r="V603" s="905" t="s">
        <v>1416</v>
      </c>
      <c r="W603" s="1068" t="s">
        <v>1773</v>
      </c>
      <c r="X603" s="1064">
        <v>38685</v>
      </c>
      <c r="Y603" s="1066">
        <v>39135</v>
      </c>
      <c r="Z603" s="1046">
        <v>2007</v>
      </c>
      <c r="AA603" s="1064">
        <v>39286</v>
      </c>
      <c r="AB603" s="1065">
        <v>40908</v>
      </c>
      <c r="AC603" s="1066">
        <v>41820</v>
      </c>
      <c r="AD603" s="1050">
        <v>19.96</v>
      </c>
      <c r="AE603" s="749">
        <v>15</v>
      </c>
      <c r="AF603" s="744">
        <v>0</v>
      </c>
      <c r="AG603" s="690">
        <v>34.96</v>
      </c>
      <c r="AH603" s="747">
        <v>6</v>
      </c>
      <c r="AI603" s="744">
        <v>0</v>
      </c>
      <c r="AJ603" s="1099">
        <v>34.289171619999998</v>
      </c>
      <c r="AK603" s="1100">
        <v>28.439997550000001</v>
      </c>
      <c r="AL603" s="1086"/>
      <c r="AM603" s="760"/>
      <c r="AN603" s="760">
        <v>6</v>
      </c>
      <c r="AO603" s="760"/>
      <c r="AP603" s="760" t="s">
        <v>2433</v>
      </c>
      <c r="AQ603" s="761">
        <v>18</v>
      </c>
      <c r="AR603" s="779" t="s">
        <v>4294</v>
      </c>
      <c r="AS603" s="781">
        <f>AT603+AU603</f>
        <v>19.3</v>
      </c>
      <c r="AT603" s="649">
        <v>16.3</v>
      </c>
      <c r="AU603" s="650">
        <v>3</v>
      </c>
      <c r="AV603" s="686" t="s">
        <v>4295</v>
      </c>
      <c r="AW603" s="686" t="s">
        <v>1802</v>
      </c>
      <c r="AX603" s="686" t="s">
        <v>2072</v>
      </c>
      <c r="AY603" s="819">
        <v>41806</v>
      </c>
      <c r="AZ603" s="721" t="s">
        <v>22</v>
      </c>
      <c r="BA603" s="721" t="s">
        <v>22</v>
      </c>
      <c r="BB603" s="834" t="s">
        <v>22</v>
      </c>
      <c r="BC603" s="835" t="s">
        <v>22</v>
      </c>
      <c r="BD603" s="836" t="s">
        <v>22</v>
      </c>
      <c r="BE603" s="834" t="s">
        <v>26</v>
      </c>
      <c r="BF603" s="835" t="s">
        <v>22</v>
      </c>
      <c r="BG603" s="836" t="s">
        <v>22</v>
      </c>
      <c r="BH603" s="905" t="s">
        <v>4525</v>
      </c>
      <c r="BI603" s="903" t="s">
        <v>10476</v>
      </c>
      <c r="BJ603" s="905" t="s">
        <v>4485</v>
      </c>
      <c r="BK603" s="903" t="s">
        <v>10472</v>
      </c>
      <c r="BL603" s="905" t="s">
        <v>4487</v>
      </c>
      <c r="BM603" s="903" t="s">
        <v>4683</v>
      </c>
      <c r="BN603" s="905" t="s">
        <v>0</v>
      </c>
      <c r="BO603" s="903" t="s">
        <v>0</v>
      </c>
      <c r="BP603" s="905" t="s">
        <v>0</v>
      </c>
      <c r="BQ603" s="903" t="s">
        <v>0</v>
      </c>
      <c r="BR603" s="909">
        <v>83</v>
      </c>
      <c r="BS603" s="903" t="s">
        <v>4600</v>
      </c>
      <c r="BT603" s="909">
        <v>36</v>
      </c>
      <c r="BU603" s="903" t="s">
        <v>4565</v>
      </c>
      <c r="BV603" s="909">
        <v>101</v>
      </c>
      <c r="BW603" s="903" t="s">
        <v>4608</v>
      </c>
      <c r="BX603" s="909">
        <v>39</v>
      </c>
      <c r="BY603" s="903" t="s">
        <v>4545</v>
      </c>
      <c r="BZ603" s="909">
        <v>34</v>
      </c>
      <c r="CA603" s="903" t="s">
        <v>4491</v>
      </c>
      <c r="CB603" s="340">
        <v>100</v>
      </c>
      <c r="CC603" s="249">
        <f>IF(ISBLANK(AL603),0,1)</f>
        <v>0</v>
      </c>
      <c r="CD603" s="414">
        <f>IF(ISBLANK(AM603),0,1)</f>
        <v>0</v>
      </c>
      <c r="CE603" s="414">
        <f>IF(ISBLANK(AN603),0,1)</f>
        <v>1</v>
      </c>
      <c r="CF603" s="414">
        <f>IF(ISBLANK(AO603),0,1)</f>
        <v>0</v>
      </c>
      <c r="CG603" s="414">
        <f>IF(ISBLANK(AP603),0,1)</f>
        <v>1</v>
      </c>
      <c r="CH603" s="436">
        <f>IF(ISBLANK(AQ603),0,1)</f>
        <v>1</v>
      </c>
      <c r="CI603" s="435">
        <f>IF($W603="Dropped","-",DAYS360(X603,Y603,TRUE)/360)</f>
        <v>1.2305555555555556</v>
      </c>
      <c r="CJ603" s="416">
        <f>IF(OR($W603="Pipeline",$W603="Dropped"),"-",IF(OR($AA603="-",$AA603="n/a"),"-",DAYS360(Y603,AA603,TRUE)/360))</f>
        <v>0.41944444444444445</v>
      </c>
      <c r="CK603" s="416">
        <f>IF(OR($W603="Pipeline",$W603="Dropped"),"-",IF($AC603="-","-",IF(OR($AA603="-",$AA603="n/a"),DAYS360(Y603,AC603,TRUE)/360,DAYS360(AA603,AC603,TRUE)/360)))</f>
        <v>6.9361111111111109</v>
      </c>
      <c r="CL603" s="416">
        <f>IF(OR($W603="Pipeline",$W603="Dropped"),"-",IF($AC603="-","-",DAYS360(X603,AC603,TRUE)/360))</f>
        <v>8.5861111111111104</v>
      </c>
      <c r="CM603" s="437">
        <f>IF(OR($W603="Pipeline",$W603="Dropped"),"-",IF($AC603="-","-",DAYS360(AB603,AC603,TRUE)/360))</f>
        <v>2.5</v>
      </c>
      <c r="CN603" s="344">
        <f>IF(W603="Closed",IF(AC603="-","-",YEAR(AC603)),"-")</f>
        <v>2014</v>
      </c>
      <c r="CO603" s="344" t="str">
        <f>IF(W603="Closed",IF(OR(BE603="S",BE603="MS",BE603="HS"),"S",IF(OR(BE603="U",BE603="MU",BE603="HU"),"U",IF(OR(BE603="NA",BE603="NR",BE603="NV",BE603="?",BE603="#"),"NR","-"))),"-")</f>
        <v>S</v>
      </c>
      <c r="CP603" s="249">
        <v>9</v>
      </c>
      <c r="CQ603" s="414">
        <v>3</v>
      </c>
      <c r="CR603" s="414">
        <v>6</v>
      </c>
      <c r="CS603" s="414">
        <v>5</v>
      </c>
      <c r="CT603" s="414">
        <v>2</v>
      </c>
      <c r="CU603" s="436">
        <v>0</v>
      </c>
      <c r="CV603" s="432" t="str">
        <f>IF(OR(DC603="-",DC603="",DC603="n/a"),"-",HYPERLINK(DC603,"PAD"))</f>
        <v>PAD</v>
      </c>
      <c r="CW603" s="417" t="str">
        <f>IF(OR(DD603="-",DD603="",DD603="n/a"),"-",HYPERLINK(DD603,"ICR"))</f>
        <v>ICR</v>
      </c>
      <c r="CX603" s="438" t="str">
        <f>IF(OR(DE603="-",DE603="",DE603="n/a"),"-",HYPERLINK(DE603,"IEG"))</f>
        <v>IEG</v>
      </c>
      <c r="CY603" s="687" t="str">
        <f>IF(OR(DF603="-",DF603="",DF603="n/a"),"-",HYPERLINK(DF603,"PPAR"))</f>
        <v>-</v>
      </c>
      <c r="CZ603" s="665" t="str">
        <f>IF(OR(DG603="-",DG603="",DG603="n/a"),"-",HYPERLINK(DG603,"PCR"))</f>
        <v>-</v>
      </c>
      <c r="DA603" s="665" t="str">
        <f>IF(OR(DH603="-",DH603="",DH603="n/a"),"-",HYPERLINK(DH603,"PP"))</f>
        <v>PP</v>
      </c>
      <c r="DB603" s="688" t="str">
        <f>IF(OR(DI603="-",DI603="",DI603="n/a"),"-",HYPERLINK(DI603,"TA"))</f>
        <v>-</v>
      </c>
      <c r="DC603" s="897" t="s">
        <v>12255</v>
      </c>
      <c r="DD603" s="897" t="s">
        <v>12256</v>
      </c>
      <c r="DE603" s="897" t="s">
        <v>12257</v>
      </c>
      <c r="DF603" s="897" t="s">
        <v>33</v>
      </c>
      <c r="DG603" s="897" t="s">
        <v>33</v>
      </c>
      <c r="DH603" s="897" t="s">
        <v>14022</v>
      </c>
      <c r="DI603" s="897" t="s">
        <v>33</v>
      </c>
      <c r="DJ603" s="734"/>
    </row>
    <row r="604" spans="1:114" ht="14.1" customHeight="1" x14ac:dyDescent="0.25">
      <c r="A604" s="702">
        <f>ROW()-1</f>
        <v>603</v>
      </c>
      <c r="B604" s="713" t="s">
        <v>9441</v>
      </c>
      <c r="C604" s="711" t="str">
        <f>HYPERLINK(E604,"OP")</f>
        <v>OP</v>
      </c>
      <c r="D604" s="711" t="str">
        <f>HYPERLINK(F604,"Prj")</f>
        <v>Prj</v>
      </c>
      <c r="E604" s="705" t="s">
        <v>9798</v>
      </c>
      <c r="F604" s="424" t="s">
        <v>9799</v>
      </c>
      <c r="G604" s="414" t="s">
        <v>33</v>
      </c>
      <c r="H604" s="414" t="s">
        <v>33</v>
      </c>
      <c r="I604" s="694" t="s">
        <v>33</v>
      </c>
      <c r="J604" s="695" t="s">
        <v>9645</v>
      </c>
      <c r="K604" s="727" t="s">
        <v>33</v>
      </c>
      <c r="L604" s="735" t="s">
        <v>16</v>
      </c>
      <c r="M604" s="695" t="s">
        <v>268</v>
      </c>
      <c r="N604" s="735" t="s">
        <v>18</v>
      </c>
      <c r="O604" s="735" t="s">
        <v>30</v>
      </c>
      <c r="P604" s="1080" t="s">
        <v>1766</v>
      </c>
      <c r="Q604" s="1074" t="s">
        <v>33</v>
      </c>
      <c r="R604" s="698" t="s">
        <v>3565</v>
      </c>
      <c r="S604" s="907" t="s">
        <v>3848</v>
      </c>
      <c r="T604" s="908" t="s">
        <v>10309</v>
      </c>
      <c r="U604" s="905" t="s">
        <v>626</v>
      </c>
      <c r="V604" s="905" t="s">
        <v>10421</v>
      </c>
      <c r="W604" s="1068" t="s">
        <v>1773</v>
      </c>
      <c r="X604" s="1064">
        <v>38894</v>
      </c>
      <c r="Y604" s="1066">
        <v>39597</v>
      </c>
      <c r="Z604" s="1046">
        <v>2008</v>
      </c>
      <c r="AA604" s="1064">
        <v>39729</v>
      </c>
      <c r="AB604" s="1065">
        <v>41547</v>
      </c>
      <c r="AC604" s="1066">
        <v>42582</v>
      </c>
      <c r="AD604" s="638">
        <v>0</v>
      </c>
      <c r="AE604" s="745">
        <v>45</v>
      </c>
      <c r="AF604" s="744">
        <v>0</v>
      </c>
      <c r="AG604" s="690">
        <v>45</v>
      </c>
      <c r="AH604" s="747">
        <v>17.600000000000001</v>
      </c>
      <c r="AI604" s="744">
        <v>3.4846789999999999</v>
      </c>
      <c r="AJ604" s="1103">
        <v>50.099353960000002</v>
      </c>
      <c r="AK604" s="1104">
        <v>46.321999259999998</v>
      </c>
      <c r="AL604" s="646"/>
      <c r="AM604" s="647">
        <v>21</v>
      </c>
      <c r="AN604" s="647"/>
      <c r="AO604" s="647"/>
      <c r="AP604" s="647"/>
      <c r="AQ604" s="648"/>
      <c r="AR604" s="779" t="s">
        <v>9952</v>
      </c>
      <c r="AS604" s="649">
        <v>11.2</v>
      </c>
      <c r="AT604" s="649">
        <v>11.2</v>
      </c>
      <c r="AU604" s="650">
        <v>0</v>
      </c>
      <c r="AV604" s="686" t="s">
        <v>9953</v>
      </c>
      <c r="AW604" s="695" t="s">
        <v>9646</v>
      </c>
      <c r="AX604" s="695" t="s">
        <v>9647</v>
      </c>
      <c r="AY604" s="822">
        <v>42663</v>
      </c>
      <c r="AZ604" s="735" t="s">
        <v>22</v>
      </c>
      <c r="BA604" s="735" t="s">
        <v>22</v>
      </c>
      <c r="BB604" s="834" t="s">
        <v>22</v>
      </c>
      <c r="BC604" s="835" t="s">
        <v>22</v>
      </c>
      <c r="BD604" s="836" t="s">
        <v>22</v>
      </c>
      <c r="BE604" s="834" t="s">
        <v>33</v>
      </c>
      <c r="BF604" s="835" t="s">
        <v>33</v>
      </c>
      <c r="BG604" s="836" t="s">
        <v>33</v>
      </c>
      <c r="BH604" s="905" t="s">
        <v>4568</v>
      </c>
      <c r="BI604" s="903" t="s">
        <v>10484</v>
      </c>
      <c r="BJ604" s="905" t="s">
        <v>4580</v>
      </c>
      <c r="BK604" s="903" t="s">
        <v>10478</v>
      </c>
      <c r="BL604" s="905" t="s">
        <v>4505</v>
      </c>
      <c r="BM604" s="903" t="s">
        <v>10474</v>
      </c>
      <c r="BN604" s="905" t="s">
        <v>4602</v>
      </c>
      <c r="BO604" s="903" t="s">
        <v>10480</v>
      </c>
      <c r="BP604" s="905" t="s">
        <v>4605</v>
      </c>
      <c r="BQ604" s="903" t="s">
        <v>4744</v>
      </c>
      <c r="BR604" s="909">
        <v>85</v>
      </c>
      <c r="BS604" s="903" t="s">
        <v>4601</v>
      </c>
      <c r="BT604" s="909">
        <v>78</v>
      </c>
      <c r="BU604" s="903" t="s">
        <v>4511</v>
      </c>
      <c r="BV604" s="909">
        <v>57</v>
      </c>
      <c r="BW604" s="903" t="s">
        <v>4527</v>
      </c>
      <c r="BX604" s="905" t="s">
        <v>0</v>
      </c>
      <c r="BY604" s="903" t="s">
        <v>4492</v>
      </c>
      <c r="BZ604" s="905" t="s">
        <v>0</v>
      </c>
      <c r="CA604" s="903" t="s">
        <v>4492</v>
      </c>
      <c r="CB604" s="340">
        <v>10</v>
      </c>
      <c r="CC604" s="249">
        <f>IF(ISBLANK(AL604),0,1)</f>
        <v>0</v>
      </c>
      <c r="CD604" s="414">
        <f>IF(ISBLANK(AM604),0,1)</f>
        <v>1</v>
      </c>
      <c r="CE604" s="414">
        <f>IF(ISBLANK(AN604),0,1)</f>
        <v>0</v>
      </c>
      <c r="CF604" s="414">
        <f>IF(ISBLANK(AO604),0,1)</f>
        <v>0</v>
      </c>
      <c r="CG604" s="414">
        <f>IF(ISBLANK(AP604),0,1)</f>
        <v>0</v>
      </c>
      <c r="CH604" s="436">
        <f>IF(ISBLANK(AQ604),0,1)</f>
        <v>0</v>
      </c>
      <c r="CI604" s="435">
        <f>IF($W604="Dropped","-",DAYS360(X604,Y604,TRUE)/360)</f>
        <v>1.925</v>
      </c>
      <c r="CJ604" s="416">
        <f>IF(OR($W604="Pipeline",$W604="Dropped"),"-",IF(OR($AA604="-",$AA604="n/a"),"-",DAYS360(Y604,AA604,TRUE)/360))</f>
        <v>0.35833333333333334</v>
      </c>
      <c r="CK604" s="416">
        <f>IF(OR($W604="Pipeline",$W604="Dropped"),"-",IF($AC604="-","-",IF(OR($AA604="-",$AA604="n/a"),DAYS360(Y604,AC604,TRUE)/360,DAYS360(AA604,AC604,TRUE)/360)))</f>
        <v>7.8111111111111109</v>
      </c>
      <c r="CL604" s="416">
        <f>IF(OR($W604="Pipeline",$W604="Dropped"),"-",IF($AC604="-","-",DAYS360(X604,AC604,TRUE)/360))</f>
        <v>10.094444444444445</v>
      </c>
      <c r="CM604" s="437">
        <f>IF(OR($W604="Pipeline",$W604="Dropped"),"-",IF($AC604="-","-",DAYS360(AB604,AC604,TRUE)/360))</f>
        <v>2.8333333333333335</v>
      </c>
      <c r="CN604" s="344">
        <f>IF(W604="Closed",IF(AC604="-","-",YEAR(AC604)),"-")</f>
        <v>2016</v>
      </c>
      <c r="CO604" s="344" t="str">
        <f>IF(W604="Closed",IF(OR(BE604="S",BE604="MS",BE604="HS"),"S",IF(OR(BE604="U",BE604="MU",BE604="HU"),"U",IF(OR(BE604="NA",BE604="NR",BE604="NV",BE604="?",BE604="#"),"NR","-"))),"-")</f>
        <v>-</v>
      </c>
      <c r="CP604" s="249">
        <v>4</v>
      </c>
      <c r="CQ604" s="414">
        <v>7</v>
      </c>
      <c r="CR604" s="414">
        <v>9</v>
      </c>
      <c r="CS604" s="414">
        <v>0</v>
      </c>
      <c r="CT604" s="414">
        <v>0</v>
      </c>
      <c r="CU604" s="436">
        <v>0</v>
      </c>
      <c r="CV604" s="432" t="str">
        <f>IF(OR(DC604="-",DC604="",DC604="n/a"),"-",HYPERLINK(DC604,"PAD"))</f>
        <v>PAD</v>
      </c>
      <c r="CW604" s="417" t="str">
        <f>IF(OR(DD604="-",DD604="",DD604="n/a"),"-",HYPERLINK(DD604,"ICR"))</f>
        <v>ICR</v>
      </c>
      <c r="CX604" s="438" t="str">
        <f>IF(OR(DE604="-",DE604="",DE604="n/a"),"-",HYPERLINK(DE604,"IEG"))</f>
        <v>-</v>
      </c>
      <c r="CY604" s="687" t="str">
        <f>IF(OR(DF604="-",DF604="",DF604="n/a"),"-",HYPERLINK(DF604,"PPAR"))</f>
        <v>-</v>
      </c>
      <c r="CZ604" s="665" t="str">
        <f>IF(OR(DG604="-",DG604="",DG604="n/a"),"-",HYPERLINK(DG604,"PCR"))</f>
        <v>-</v>
      </c>
      <c r="DA604" s="665" t="str">
        <f>IF(OR(DH604="-",DH604="",DH604="n/a"),"-",HYPERLINK(DH604,"PP"))</f>
        <v>PP</v>
      </c>
      <c r="DB604" s="688" t="str">
        <f>IF(OR(DI604="-",DI604="",DI604="n/a"),"-",HYPERLINK(DI604,"TA"))</f>
        <v>-</v>
      </c>
      <c r="DC604" s="897" t="s">
        <v>12258</v>
      </c>
      <c r="DD604" s="897" t="s">
        <v>14023</v>
      </c>
      <c r="DE604" s="897" t="s">
        <v>33</v>
      </c>
      <c r="DF604" s="897" t="s">
        <v>33</v>
      </c>
      <c r="DG604" s="897" t="s">
        <v>33</v>
      </c>
      <c r="DH604" s="897" t="s">
        <v>14024</v>
      </c>
      <c r="DI604" s="897" t="s">
        <v>33</v>
      </c>
      <c r="DJ604" s="734"/>
    </row>
    <row r="605" spans="1:114" ht="14.1" customHeight="1" x14ac:dyDescent="0.25">
      <c r="A605" s="703">
        <f>ROW()-1</f>
        <v>604</v>
      </c>
      <c r="B605" s="713" t="s">
        <v>8224</v>
      </c>
      <c r="C605" s="711" t="str">
        <f>HYPERLINK(E605,"OP")</f>
        <v>OP</v>
      </c>
      <c r="D605" s="711" t="str">
        <f>HYPERLINK(F605,"Prj")</f>
        <v>Prj</v>
      </c>
      <c r="E605" s="631" t="s">
        <v>8829</v>
      </c>
      <c r="F605" s="413" t="s">
        <v>8830</v>
      </c>
      <c r="G605" s="414" t="s">
        <v>33</v>
      </c>
      <c r="H605" s="414" t="s">
        <v>33</v>
      </c>
      <c r="I605" s="694" t="s">
        <v>33</v>
      </c>
      <c r="J605" s="697" t="s">
        <v>8225</v>
      </c>
      <c r="K605" s="727" t="s">
        <v>33</v>
      </c>
      <c r="L605" s="736" t="s">
        <v>16</v>
      </c>
      <c r="M605" s="737" t="s">
        <v>1770</v>
      </c>
      <c r="N605" s="736" t="s">
        <v>18</v>
      </c>
      <c r="O605" s="736" t="s">
        <v>71</v>
      </c>
      <c r="P605" s="1080" t="s">
        <v>1742</v>
      </c>
      <c r="Q605" s="1074" t="s">
        <v>33</v>
      </c>
      <c r="R605" s="698" t="s">
        <v>33</v>
      </c>
      <c r="S605" s="907" t="s">
        <v>8355</v>
      </c>
      <c r="T605" s="908" t="s">
        <v>5840</v>
      </c>
      <c r="U605" s="905" t="s">
        <v>1790</v>
      </c>
      <c r="V605" s="905" t="s">
        <v>10401</v>
      </c>
      <c r="W605" s="1068" t="s">
        <v>1773</v>
      </c>
      <c r="X605" s="1064">
        <v>39120</v>
      </c>
      <c r="Y605" s="1066">
        <v>40260</v>
      </c>
      <c r="Z605" s="1046">
        <v>2010</v>
      </c>
      <c r="AA605" s="1064">
        <v>40396</v>
      </c>
      <c r="AB605" s="1065">
        <v>42643</v>
      </c>
      <c r="AC605" s="1066">
        <v>42916</v>
      </c>
      <c r="AD605" s="1049">
        <v>0</v>
      </c>
      <c r="AE605" s="746">
        <v>228</v>
      </c>
      <c r="AF605" s="744">
        <v>0</v>
      </c>
      <c r="AG605" s="690">
        <v>228</v>
      </c>
      <c r="AH605" s="747">
        <v>29.5</v>
      </c>
      <c r="AI605" s="744">
        <v>0</v>
      </c>
      <c r="AJ605" s="1101">
        <v>227.82553630000001</v>
      </c>
      <c r="AK605" s="1102">
        <v>208.76417488999999</v>
      </c>
      <c r="AL605" s="1085">
        <v>33</v>
      </c>
      <c r="AM605" s="632">
        <v>1</v>
      </c>
      <c r="AN605" s="632"/>
      <c r="AO605" s="632"/>
      <c r="AP605" s="632"/>
      <c r="AQ605" s="757"/>
      <c r="AR605" s="778" t="s">
        <v>9067</v>
      </c>
      <c r="AS605" s="784">
        <f>AT605+AU605</f>
        <v>2.6</v>
      </c>
      <c r="AT605" s="784">
        <v>2.6</v>
      </c>
      <c r="AU605" s="785">
        <v>0</v>
      </c>
      <c r="AV605" s="734" t="s">
        <v>9068</v>
      </c>
      <c r="AW605" s="697" t="s">
        <v>8226</v>
      </c>
      <c r="AX605" s="697" t="s">
        <v>8227</v>
      </c>
      <c r="AY605" s="823">
        <v>42514</v>
      </c>
      <c r="AZ605" s="736" t="s">
        <v>45</v>
      </c>
      <c r="BA605" s="736" t="s">
        <v>45</v>
      </c>
      <c r="BB605" s="834" t="s">
        <v>33</v>
      </c>
      <c r="BC605" s="835" t="s">
        <v>33</v>
      </c>
      <c r="BD605" s="836" t="s">
        <v>33</v>
      </c>
      <c r="BE605" s="834" t="s">
        <v>33</v>
      </c>
      <c r="BF605" s="835" t="s">
        <v>33</v>
      </c>
      <c r="BG605" s="836" t="s">
        <v>33</v>
      </c>
      <c r="BH605" s="905" t="s">
        <v>4567</v>
      </c>
      <c r="BI605" s="903" t="s">
        <v>10487</v>
      </c>
      <c r="BJ605" s="905" t="s">
        <v>4655</v>
      </c>
      <c r="BK605" s="903" t="s">
        <v>10492</v>
      </c>
      <c r="BL605" s="905" t="s">
        <v>13072</v>
      </c>
      <c r="BM605" s="903" t="s">
        <v>4508</v>
      </c>
      <c r="BN605" s="905" t="s">
        <v>13102</v>
      </c>
      <c r="BO605" s="903" t="s">
        <v>13873</v>
      </c>
      <c r="BP605" s="905" t="s">
        <v>0</v>
      </c>
      <c r="BQ605" s="903" t="s">
        <v>0</v>
      </c>
      <c r="BR605" s="909">
        <v>49</v>
      </c>
      <c r="BS605" s="903" t="s">
        <v>4607</v>
      </c>
      <c r="BT605" s="909">
        <v>47</v>
      </c>
      <c r="BU605" s="903" t="s">
        <v>4539</v>
      </c>
      <c r="BV605" s="909">
        <v>88</v>
      </c>
      <c r="BW605" s="903" t="s">
        <v>4513</v>
      </c>
      <c r="BX605" s="905" t="s">
        <v>0</v>
      </c>
      <c r="BY605" s="903" t="s">
        <v>4492</v>
      </c>
      <c r="BZ605" s="905" t="s">
        <v>0</v>
      </c>
      <c r="CA605" s="903" t="s">
        <v>4492</v>
      </c>
      <c r="CB605" s="340">
        <v>10</v>
      </c>
      <c r="CC605" s="249">
        <f>IF(ISBLANK(AL605),0,1)</f>
        <v>1</v>
      </c>
      <c r="CD605" s="414">
        <f>IF(ISBLANK(AM605),0,1)</f>
        <v>1</v>
      </c>
      <c r="CE605" s="414">
        <f>IF(ISBLANK(AN605),0,1)</f>
        <v>0</v>
      </c>
      <c r="CF605" s="414">
        <f>IF(ISBLANK(AO605),0,1)</f>
        <v>0</v>
      </c>
      <c r="CG605" s="414">
        <f>IF(ISBLANK(AP605),0,1)</f>
        <v>0</v>
      </c>
      <c r="CH605" s="436">
        <f>IF(ISBLANK(AQ605),0,1)</f>
        <v>0</v>
      </c>
      <c r="CI605" s="435">
        <f>IF($W605="Dropped","-",DAYS360(X605,Y605,TRUE)/360)</f>
        <v>3.1277777777777778</v>
      </c>
      <c r="CJ605" s="416">
        <f>IF(OR($W605="Pipeline",$W605="Dropped"),"-",IF(OR($AA605="-",$AA605="n/a"),"-",DAYS360(Y605,AA605,TRUE)/360))</f>
        <v>0.36944444444444446</v>
      </c>
      <c r="CK605" s="416">
        <f>IF(OR($W605="Pipeline",$W605="Dropped"),"-",IF($AC605="-","-",IF(OR($AA605="-",$AA605="n/a"),DAYS360(Y605,AC605,TRUE)/360,DAYS360(AA605,AC605,TRUE)/360)))</f>
        <v>6.9</v>
      </c>
      <c r="CL605" s="416">
        <f>IF(OR($W605="Pipeline",$W605="Dropped"),"-",IF($AC605="-","-",DAYS360(X605,AC605,TRUE)/360))</f>
        <v>10.397222222222222</v>
      </c>
      <c r="CM605" s="437">
        <f>IF(OR($W605="Pipeline",$W605="Dropped"),"-",IF($AC605="-","-",DAYS360(AB605,AC605,TRUE)/360))</f>
        <v>0.75</v>
      </c>
      <c r="CN605" s="344">
        <f>IF(W605="Closed",IF(AC605="-","-",YEAR(AC605)),"-")</f>
        <v>2017</v>
      </c>
      <c r="CO605" s="344" t="str">
        <f>IF(W605="Closed",IF(OR(BE605="S",BE605="MS",BE605="HS"),"S",IF(OR(BE605="U",BE605="MU",BE605="HU"),"U",IF(OR(BE605="NA",BE605="NR",BE605="NV",BE605="?",BE605="#"),"NR","-"))),"-")</f>
        <v>-</v>
      </c>
      <c r="CP605" s="249">
        <v>2</v>
      </c>
      <c r="CQ605" s="414">
        <v>2</v>
      </c>
      <c r="CR605" s="414">
        <v>1</v>
      </c>
      <c r="CS605" s="414">
        <v>1</v>
      </c>
      <c r="CT605" s="414">
        <v>0</v>
      </c>
      <c r="CU605" s="436">
        <v>0</v>
      </c>
      <c r="CV605" s="432" t="str">
        <f>IF(OR(DC605="-",DC605="",DC605="n/a"),"-",HYPERLINK(DC605,"PAD"))</f>
        <v>PAD</v>
      </c>
      <c r="CW605" s="417" t="str">
        <f>IF(OR(DD605="-",DD605="",DD605="n/a"),"-",HYPERLINK(DD605,"ICR"))</f>
        <v>-</v>
      </c>
      <c r="CX605" s="438" t="str">
        <f>IF(OR(DE605="-",DE605="",DE605="n/a"),"-",HYPERLINK(DE605,"IEG"))</f>
        <v>-</v>
      </c>
      <c r="CY605" s="687" t="str">
        <f>IF(OR(DF605="-",DF605="",DF605="n/a"),"-",HYPERLINK(DF605,"PPAR"))</f>
        <v>-</v>
      </c>
      <c r="CZ605" s="665" t="str">
        <f>IF(OR(DG605="-",DG605="",DG605="n/a"),"-",HYPERLINK(DG605,"PCR"))</f>
        <v>-</v>
      </c>
      <c r="DA605" s="665" t="str">
        <f>IF(OR(DH605="-",DH605="",DH605="n/a"),"-",HYPERLINK(DH605,"PP"))</f>
        <v>PP</v>
      </c>
      <c r="DB605" s="688" t="str">
        <f>IF(OR(DI605="-",DI605="",DI605="n/a"),"-",HYPERLINK(DI605,"TA"))</f>
        <v>-</v>
      </c>
      <c r="DC605" s="897" t="s">
        <v>12259</v>
      </c>
      <c r="DD605" s="897" t="s">
        <v>33</v>
      </c>
      <c r="DE605" s="897" t="s">
        <v>33</v>
      </c>
      <c r="DF605" s="897" t="s">
        <v>33</v>
      </c>
      <c r="DG605" s="897" t="s">
        <v>33</v>
      </c>
      <c r="DH605" s="897" t="s">
        <v>12260</v>
      </c>
      <c r="DI605" s="897" t="s">
        <v>33</v>
      </c>
      <c r="DJ605" s="734"/>
    </row>
    <row r="606" spans="1:114" ht="14.1" customHeight="1" x14ac:dyDescent="0.25">
      <c r="A606" s="702">
        <f>ROW()-1</f>
        <v>605</v>
      </c>
      <c r="B606" s="710" t="s">
        <v>143</v>
      </c>
      <c r="C606" s="711" t="str">
        <f>HYPERLINK(E606,"OP")</f>
        <v>OP</v>
      </c>
      <c r="D606" s="711" t="str">
        <f>HYPERLINK(F606,"Prj")</f>
        <v>Prj</v>
      </c>
      <c r="E606" s="704" t="s">
        <v>6577</v>
      </c>
      <c r="F606" s="415" t="s">
        <v>6578</v>
      </c>
      <c r="G606" s="414" t="s">
        <v>33</v>
      </c>
      <c r="H606" s="414" t="s">
        <v>33</v>
      </c>
      <c r="I606" s="694" t="s">
        <v>33</v>
      </c>
      <c r="J606" s="686" t="s">
        <v>144</v>
      </c>
      <c r="K606" s="199" t="s">
        <v>33</v>
      </c>
      <c r="L606" s="693" t="s">
        <v>124</v>
      </c>
      <c r="M606" s="696" t="s">
        <v>140</v>
      </c>
      <c r="N606" s="693" t="s">
        <v>18</v>
      </c>
      <c r="O606" s="693" t="s">
        <v>30</v>
      </c>
      <c r="P606" s="1080" t="s">
        <v>1743</v>
      </c>
      <c r="Q606" s="1074" t="s">
        <v>33</v>
      </c>
      <c r="R606" s="698" t="s">
        <v>33</v>
      </c>
      <c r="S606" s="907" t="s">
        <v>3788</v>
      </c>
      <c r="T606" s="908" t="s">
        <v>10310</v>
      </c>
      <c r="U606" s="905" t="s">
        <v>613</v>
      </c>
      <c r="V606" s="905" t="s">
        <v>10408</v>
      </c>
      <c r="W606" s="1068" t="s">
        <v>1773</v>
      </c>
      <c r="X606" s="1064">
        <v>38789</v>
      </c>
      <c r="Y606" s="1066">
        <v>39534</v>
      </c>
      <c r="Z606" s="1046">
        <v>2008</v>
      </c>
      <c r="AA606" s="1064">
        <v>39708</v>
      </c>
      <c r="AB606" s="1065">
        <v>41639</v>
      </c>
      <c r="AC606" s="1066">
        <v>42185</v>
      </c>
      <c r="AD606" s="1050">
        <v>0</v>
      </c>
      <c r="AE606" s="749">
        <v>75</v>
      </c>
      <c r="AF606" s="744">
        <v>0</v>
      </c>
      <c r="AG606" s="690">
        <v>75</v>
      </c>
      <c r="AH606" s="747">
        <v>25</v>
      </c>
      <c r="AI606" s="744">
        <v>0</v>
      </c>
      <c r="AJ606" s="1099">
        <v>75</v>
      </c>
      <c r="AK606" s="1100">
        <v>50.529750909999997</v>
      </c>
      <c r="AL606" s="1086"/>
      <c r="AM606" s="760"/>
      <c r="AN606" s="760"/>
      <c r="AO606" s="760"/>
      <c r="AP606" s="760"/>
      <c r="AQ606" s="761">
        <v>18</v>
      </c>
      <c r="AR606" s="780" t="s">
        <v>145</v>
      </c>
      <c r="AS606" s="781">
        <f>AT606+AU606</f>
        <v>92.699999999999989</v>
      </c>
      <c r="AT606" s="781">
        <v>69.55</v>
      </c>
      <c r="AU606" s="782">
        <v>23.15</v>
      </c>
      <c r="AV606" s="807" t="s">
        <v>146</v>
      </c>
      <c r="AW606" s="686" t="s">
        <v>1821</v>
      </c>
      <c r="AX606" s="686" t="s">
        <v>2088</v>
      </c>
      <c r="AY606" s="819">
        <v>42185</v>
      </c>
      <c r="AZ606" s="721" t="s">
        <v>45</v>
      </c>
      <c r="BA606" s="721" t="s">
        <v>45</v>
      </c>
      <c r="BB606" s="834" t="s">
        <v>22</v>
      </c>
      <c r="BC606" s="835" t="s">
        <v>22</v>
      </c>
      <c r="BD606" s="836" t="s">
        <v>22</v>
      </c>
      <c r="BE606" s="834" t="s">
        <v>22</v>
      </c>
      <c r="BF606" s="835" t="s">
        <v>22</v>
      </c>
      <c r="BG606" s="836" t="s">
        <v>22</v>
      </c>
      <c r="BH606" s="905" t="s">
        <v>4525</v>
      </c>
      <c r="BI606" s="903" t="s">
        <v>10476</v>
      </c>
      <c r="BJ606" s="905" t="s">
        <v>4485</v>
      </c>
      <c r="BK606" s="903" t="s">
        <v>10472</v>
      </c>
      <c r="BL606" s="905" t="s">
        <v>0</v>
      </c>
      <c r="BM606" s="903" t="s">
        <v>0</v>
      </c>
      <c r="BN606" s="905" t="s">
        <v>0</v>
      </c>
      <c r="BO606" s="903" t="s">
        <v>0</v>
      </c>
      <c r="BP606" s="905" t="s">
        <v>0</v>
      </c>
      <c r="BQ606" s="903" t="s">
        <v>0</v>
      </c>
      <c r="BR606" s="909">
        <v>83</v>
      </c>
      <c r="BS606" s="903" t="s">
        <v>4600</v>
      </c>
      <c r="BT606" s="905" t="s">
        <v>0</v>
      </c>
      <c r="BU606" s="903" t="s">
        <v>4492</v>
      </c>
      <c r="BV606" s="905" t="s">
        <v>0</v>
      </c>
      <c r="BW606" s="903" t="s">
        <v>4492</v>
      </c>
      <c r="BX606" s="905" t="s">
        <v>0</v>
      </c>
      <c r="BY606" s="903" t="s">
        <v>4492</v>
      </c>
      <c r="BZ606" s="905" t="s">
        <v>0</v>
      </c>
      <c r="CA606" s="903" t="s">
        <v>4492</v>
      </c>
      <c r="CB606" s="340">
        <v>10</v>
      </c>
      <c r="CC606" s="249">
        <f>IF(ISBLANK(AL606),0,1)</f>
        <v>0</v>
      </c>
      <c r="CD606" s="414">
        <f>IF(ISBLANK(AM606),0,1)</f>
        <v>0</v>
      </c>
      <c r="CE606" s="414">
        <f>IF(ISBLANK(AN606),0,1)</f>
        <v>0</v>
      </c>
      <c r="CF606" s="414">
        <f>IF(ISBLANK(AO606),0,1)</f>
        <v>0</v>
      </c>
      <c r="CG606" s="414">
        <f>IF(ISBLANK(AP606),0,1)</f>
        <v>0</v>
      </c>
      <c r="CH606" s="436">
        <f>IF(ISBLANK(AQ606),0,1)</f>
        <v>1</v>
      </c>
      <c r="CI606" s="435">
        <f>IF($W606="Dropped","-",DAYS360(X606,Y606,TRUE)/360)</f>
        <v>2.0388888888888888</v>
      </c>
      <c r="CJ606" s="416">
        <f>IF(OR($W606="Pipeline",$W606="Dropped"),"-",IF(OR($AA606="-",$AA606="n/a"),"-",DAYS360(Y606,AA606,TRUE)/360))</f>
        <v>0.47222222222222221</v>
      </c>
      <c r="CK606" s="416">
        <f>IF(OR($W606="Pipeline",$W606="Dropped"),"-",IF($AC606="-","-",IF(OR($AA606="-",$AA606="n/a"),DAYS360(Y606,AC606,TRUE)/360,DAYS360(AA606,AC606,TRUE)/360)))</f>
        <v>6.7861111111111114</v>
      </c>
      <c r="CL606" s="416">
        <f>IF(OR($W606="Pipeline",$W606="Dropped"),"-",IF($AC606="-","-",DAYS360(X606,AC606,TRUE)/360))</f>
        <v>9.2972222222222225</v>
      </c>
      <c r="CM606" s="437">
        <f>IF(OR($W606="Pipeline",$W606="Dropped"),"-",IF($AC606="-","-",DAYS360(AB606,AC606,TRUE)/360))</f>
        <v>1.5</v>
      </c>
      <c r="CN606" s="344">
        <f>IF(W606="Closed",IF(AC606="-","-",YEAR(AC606)),"-")</f>
        <v>2015</v>
      </c>
      <c r="CO606" s="344" t="str">
        <f>IF(W606="Closed",IF(OR(BE606="S",BE606="MS",BE606="HS"),"S",IF(OR(BE606="U",BE606="MU",BE606="HU"),"U",IF(OR(BE606="NA",BE606="NR",BE606="NV",BE606="?",BE606="#"),"NR","-"))),"-")</f>
        <v>S</v>
      </c>
      <c r="CP606" s="249">
        <v>7</v>
      </c>
      <c r="CQ606" s="414">
        <v>1</v>
      </c>
      <c r="CR606" s="414">
        <v>6</v>
      </c>
      <c r="CS606" s="414">
        <v>2</v>
      </c>
      <c r="CT606" s="414">
        <v>0</v>
      </c>
      <c r="CU606" s="436">
        <v>0</v>
      </c>
      <c r="CV606" s="432" t="str">
        <f>IF(OR(DC606="-",DC606="",DC606="n/a"),"-",HYPERLINK(DC606,"PAD"))</f>
        <v>PAD</v>
      </c>
      <c r="CW606" s="417" t="str">
        <f>IF(OR(DD606="-",DD606="",DD606="n/a"),"-",HYPERLINK(DD606,"ICR"))</f>
        <v>ICR</v>
      </c>
      <c r="CX606" s="438" t="str">
        <f>IF(OR(DE606="-",DE606="",DE606="n/a"),"-",HYPERLINK(DE606,"IEG"))</f>
        <v>IEG</v>
      </c>
      <c r="CY606" s="687" t="str">
        <f>IF(OR(DF606="-",DF606="",DF606="n/a"),"-",HYPERLINK(DF606,"PPAR"))</f>
        <v>-</v>
      </c>
      <c r="CZ606" s="665" t="str">
        <f>IF(OR(DG606="-",DG606="",DG606="n/a"),"-",HYPERLINK(DG606,"PCR"))</f>
        <v>-</v>
      </c>
      <c r="DA606" s="665" t="str">
        <f>IF(OR(DH606="-",DH606="",DH606="n/a"),"-",HYPERLINK(DH606,"PP"))</f>
        <v>PP</v>
      </c>
      <c r="DB606" s="688" t="str">
        <f>IF(OR(DI606="-",DI606="",DI606="n/a"),"-",HYPERLINK(DI606,"TA"))</f>
        <v>-</v>
      </c>
      <c r="DC606" s="897" t="s">
        <v>12261</v>
      </c>
      <c r="DD606" s="897" t="s">
        <v>12262</v>
      </c>
      <c r="DE606" s="897" t="s">
        <v>12263</v>
      </c>
      <c r="DF606" s="897" t="s">
        <v>33</v>
      </c>
      <c r="DG606" s="897" t="s">
        <v>33</v>
      </c>
      <c r="DH606" s="897" t="s">
        <v>12264</v>
      </c>
      <c r="DI606" s="897" t="s">
        <v>33</v>
      </c>
      <c r="DJ606" s="734"/>
    </row>
    <row r="607" spans="1:114" ht="14.1" customHeight="1" x14ac:dyDescent="0.25">
      <c r="A607" s="702">
        <f>ROW()-1</f>
        <v>606</v>
      </c>
      <c r="B607" s="712" t="s">
        <v>1305</v>
      </c>
      <c r="C607" s="711" t="str">
        <f>HYPERLINK(E607,"OP")</f>
        <v>OP</v>
      </c>
      <c r="D607" s="711" t="str">
        <f>HYPERLINK(F607,"Prj")</f>
        <v>Prj</v>
      </c>
      <c r="E607" s="704" t="s">
        <v>6579</v>
      </c>
      <c r="F607" s="415" t="s">
        <v>6580</v>
      </c>
      <c r="G607" s="414" t="s">
        <v>4421</v>
      </c>
      <c r="H607" s="414" t="s">
        <v>33</v>
      </c>
      <c r="I607" s="694" t="s">
        <v>33</v>
      </c>
      <c r="J607" s="696" t="s">
        <v>1264</v>
      </c>
      <c r="K607" s="199" t="s">
        <v>33</v>
      </c>
      <c r="L607" s="693" t="s">
        <v>16</v>
      </c>
      <c r="M607" s="686" t="s">
        <v>280</v>
      </c>
      <c r="N607" s="693" t="s">
        <v>18</v>
      </c>
      <c r="O607" s="693" t="s">
        <v>30</v>
      </c>
      <c r="P607" s="1080" t="s">
        <v>1761</v>
      </c>
      <c r="Q607" s="1074" t="s">
        <v>10311</v>
      </c>
      <c r="R607" s="698" t="s">
        <v>10312</v>
      </c>
      <c r="S607" s="907" t="s">
        <v>10313</v>
      </c>
      <c r="T607" s="908" t="s">
        <v>3818</v>
      </c>
      <c r="U607" s="905" t="s">
        <v>1790</v>
      </c>
      <c r="V607" s="905" t="s">
        <v>10422</v>
      </c>
      <c r="W607" s="1068" t="s">
        <v>20</v>
      </c>
      <c r="X607" s="1064">
        <v>38895</v>
      </c>
      <c r="Y607" s="1066">
        <v>39630</v>
      </c>
      <c r="Z607" s="1046">
        <v>2009</v>
      </c>
      <c r="AA607" s="1064">
        <v>39895</v>
      </c>
      <c r="AB607" s="1065">
        <v>41639</v>
      </c>
      <c r="AC607" s="1066">
        <v>43830</v>
      </c>
      <c r="AD607" s="638">
        <v>0</v>
      </c>
      <c r="AE607" s="639">
        <v>250</v>
      </c>
      <c r="AF607" s="744">
        <v>0</v>
      </c>
      <c r="AG607" s="690">
        <v>250</v>
      </c>
      <c r="AH607" s="747">
        <v>35</v>
      </c>
      <c r="AI607" s="744">
        <v>0</v>
      </c>
      <c r="AJ607" s="1099">
        <v>500</v>
      </c>
      <c r="AK607" s="1100">
        <v>378.52130044</v>
      </c>
      <c r="AL607" s="646"/>
      <c r="AM607" s="647"/>
      <c r="AN607" s="647">
        <v>7</v>
      </c>
      <c r="AO607" s="647"/>
      <c r="AP607" s="647"/>
      <c r="AQ607" s="648"/>
      <c r="AR607" s="779" t="s">
        <v>4304</v>
      </c>
      <c r="AS607" s="649">
        <f>AT607+AU607</f>
        <v>59.3</v>
      </c>
      <c r="AT607" s="649">
        <v>17</v>
      </c>
      <c r="AU607" s="650">
        <v>42.3</v>
      </c>
      <c r="AV607" s="686" t="s">
        <v>1602</v>
      </c>
      <c r="AW607" s="686" t="s">
        <v>2046</v>
      </c>
      <c r="AX607" s="686" t="s">
        <v>2317</v>
      </c>
      <c r="AY607" s="819">
        <v>42735</v>
      </c>
      <c r="AZ607" s="721" t="s">
        <v>26</v>
      </c>
      <c r="BA607" s="721" t="s">
        <v>26</v>
      </c>
      <c r="BB607" s="834" t="s">
        <v>33</v>
      </c>
      <c r="BC607" s="835" t="s">
        <v>33</v>
      </c>
      <c r="BD607" s="836" t="s">
        <v>33</v>
      </c>
      <c r="BE607" s="834" t="s">
        <v>33</v>
      </c>
      <c r="BF607" s="835" t="s">
        <v>33</v>
      </c>
      <c r="BG607" s="836" t="s">
        <v>33</v>
      </c>
      <c r="BH607" s="905" t="s">
        <v>4632</v>
      </c>
      <c r="BI607" s="903" t="s">
        <v>4633</v>
      </c>
      <c r="BJ607" s="905" t="s">
        <v>4580</v>
      </c>
      <c r="BK607" s="903" t="s">
        <v>10478</v>
      </c>
      <c r="BL607" s="905" t="s">
        <v>4592</v>
      </c>
      <c r="BM607" s="903" t="s">
        <v>10488</v>
      </c>
      <c r="BN607" s="905" t="s">
        <v>13077</v>
      </c>
      <c r="BO607" s="903" t="s">
        <v>9680</v>
      </c>
      <c r="BP607" s="905" t="s">
        <v>4634</v>
      </c>
      <c r="BQ607" s="903" t="s">
        <v>4635</v>
      </c>
      <c r="BR607" s="909">
        <v>78</v>
      </c>
      <c r="BS607" s="903" t="s">
        <v>4511</v>
      </c>
      <c r="BT607" s="909">
        <v>57</v>
      </c>
      <c r="BU607" s="903" t="s">
        <v>4527</v>
      </c>
      <c r="BV607" s="909">
        <v>83</v>
      </c>
      <c r="BW607" s="903" t="s">
        <v>4600</v>
      </c>
      <c r="BX607" s="909">
        <v>79</v>
      </c>
      <c r="BY607" s="903" t="s">
        <v>4582</v>
      </c>
      <c r="BZ607" s="909">
        <v>85</v>
      </c>
      <c r="CA607" s="903" t="s">
        <v>4601</v>
      </c>
      <c r="CB607" s="340">
        <v>10</v>
      </c>
      <c r="CC607" s="249">
        <f>IF(ISBLANK(AL607),0,1)</f>
        <v>0</v>
      </c>
      <c r="CD607" s="414">
        <f>IF(ISBLANK(AM607),0,1)</f>
        <v>0</v>
      </c>
      <c r="CE607" s="414">
        <f>IF(ISBLANK(AN607),0,1)</f>
        <v>1</v>
      </c>
      <c r="CF607" s="414">
        <f>IF(ISBLANK(AO607),0,1)</f>
        <v>0</v>
      </c>
      <c r="CG607" s="414">
        <f>IF(ISBLANK(AP607),0,1)</f>
        <v>0</v>
      </c>
      <c r="CH607" s="436">
        <f>IF(ISBLANK(AQ607),0,1)</f>
        <v>0</v>
      </c>
      <c r="CI607" s="435">
        <f>IF($W607="Dropped","-",DAYS360(X607,Y607,TRUE)/360)</f>
        <v>2.0111111111111111</v>
      </c>
      <c r="CJ607" s="416">
        <f>IF(OR($W607="Pipeline",$W607="Dropped"),"-",IF(OR($AA607="-",$AA607="n/a"),"-",DAYS360(Y607,AA607,TRUE)/360))</f>
        <v>0.72777777777777775</v>
      </c>
      <c r="CK607" s="416">
        <f>IF(OR($W607="Pipeline",$W607="Dropped"),"-",IF($AC607="-","-",IF(OR($AA607="-",$AA607="n/a"),DAYS360(Y607,AC607,TRUE)/360,DAYS360(AA607,AC607,TRUE)/360)))</f>
        <v>10.769444444444444</v>
      </c>
      <c r="CL607" s="416">
        <f>IF(OR($W607="Pipeline",$W607="Dropped"),"-",IF($AC607="-","-",DAYS360(X607,AC607,TRUE)/360))</f>
        <v>13.508333333333333</v>
      </c>
      <c r="CM607" s="437">
        <f>IF(OR($W607="Pipeline",$W607="Dropped"),"-",IF($AC607="-","-",DAYS360(AB607,AC607,TRUE)/360))</f>
        <v>6</v>
      </c>
      <c r="CN607" s="344" t="str">
        <f>IF(W607="Closed",IF(AC607="-","-",YEAR(AC607)),"-")</f>
        <v>-</v>
      </c>
      <c r="CO607" s="344" t="str">
        <f>IF(W607="Closed",IF(OR(BE607="S",BE607="MS",BE607="HS"),"S",IF(OR(BE607="U",BE607="MU",BE607="HU"),"U",IF(OR(BE607="NA",BE607="NR",BE607="NV",BE607="?",BE607="#"),"NR","-"))),"-")</f>
        <v>-</v>
      </c>
      <c r="CP607" s="249">
        <v>3</v>
      </c>
      <c r="CQ607" s="414">
        <v>0</v>
      </c>
      <c r="CR607" s="414">
        <v>4</v>
      </c>
      <c r="CS607" s="414">
        <v>1</v>
      </c>
      <c r="CT607" s="414">
        <v>0</v>
      </c>
      <c r="CU607" s="436">
        <v>0</v>
      </c>
      <c r="CV607" s="432" t="str">
        <f>IF(OR(DC607="-",DC607="",DC607="n/a"),"-",HYPERLINK(DC607,"PAD"))</f>
        <v>PAD</v>
      </c>
      <c r="CW607" s="417" t="str">
        <f>IF(OR(DD607="-",DD607="",DD607="n/a"),"-",HYPERLINK(DD607,"ICR"))</f>
        <v>ICR</v>
      </c>
      <c r="CX607" s="438" t="str">
        <f>IF(OR(DE607="-",DE607="",DE607="n/a"),"-",HYPERLINK(DE607,"IEG"))</f>
        <v>-</v>
      </c>
      <c r="CY607" s="687" t="str">
        <f>IF(OR(DF607="-",DF607="",DF607="n/a"),"-",HYPERLINK(DF607,"PPAR"))</f>
        <v>-</v>
      </c>
      <c r="CZ607" s="665" t="str">
        <f>IF(OR(DG607="-",DG607="",DG607="n/a"),"-",HYPERLINK(DG607,"PCR"))</f>
        <v>-</v>
      </c>
      <c r="DA607" s="665" t="str">
        <f>IF(OR(DH607="-",DH607="",DH607="n/a"),"-",HYPERLINK(DH607,"PP"))</f>
        <v>PP</v>
      </c>
      <c r="DB607" s="688" t="str">
        <f>IF(OR(DI607="-",DI607="",DI607="n/a"),"-",HYPERLINK(DI607,"TA"))</f>
        <v>-</v>
      </c>
      <c r="DC607" s="897" t="s">
        <v>12265</v>
      </c>
      <c r="DD607" s="897" t="s">
        <v>12266</v>
      </c>
      <c r="DE607" s="897" t="s">
        <v>33</v>
      </c>
      <c r="DF607" s="897" t="s">
        <v>33</v>
      </c>
      <c r="DG607" s="897" t="s">
        <v>33</v>
      </c>
      <c r="DH607" s="897" t="s">
        <v>12267</v>
      </c>
      <c r="DI607" s="897" t="s">
        <v>33</v>
      </c>
      <c r="DJ607" s="734"/>
    </row>
    <row r="608" spans="1:114" ht="14.1" customHeight="1" x14ac:dyDescent="0.25">
      <c r="A608" s="703">
        <f>ROW()-1</f>
        <v>607</v>
      </c>
      <c r="B608" s="710" t="s">
        <v>5215</v>
      </c>
      <c r="C608" s="711" t="str">
        <f>HYPERLINK(E608,"OP")</f>
        <v>OP</v>
      </c>
      <c r="D608" s="711" t="str">
        <f>HYPERLINK(F608,"Prj")</f>
        <v>Prj</v>
      </c>
      <c r="E608" s="704" t="s">
        <v>7306</v>
      </c>
      <c r="F608" s="415" t="s">
        <v>5944</v>
      </c>
      <c r="G608" s="414" t="s">
        <v>33</v>
      </c>
      <c r="H608" s="414" t="s">
        <v>33</v>
      </c>
      <c r="I608" s="694" t="s">
        <v>33</v>
      </c>
      <c r="J608" s="697" t="s">
        <v>5216</v>
      </c>
      <c r="K608" s="727" t="s">
        <v>33</v>
      </c>
      <c r="L608" s="736" t="s">
        <v>153</v>
      </c>
      <c r="M608" s="697" t="s">
        <v>188</v>
      </c>
      <c r="N608" s="736" t="s">
        <v>18</v>
      </c>
      <c r="O608" s="736" t="s">
        <v>54</v>
      </c>
      <c r="P608" s="1080" t="s">
        <v>1419</v>
      </c>
      <c r="Q608" s="1074" t="s">
        <v>33</v>
      </c>
      <c r="R608" s="698" t="s">
        <v>33</v>
      </c>
      <c r="S608" s="1041" t="s">
        <v>33</v>
      </c>
      <c r="T608" s="908" t="s">
        <v>3537</v>
      </c>
      <c r="U608" s="905" t="s">
        <v>13707</v>
      </c>
      <c r="V608" s="905" t="s">
        <v>612</v>
      </c>
      <c r="W608" s="1068" t="s">
        <v>1773</v>
      </c>
      <c r="X608" s="1064">
        <v>38691</v>
      </c>
      <c r="Y608" s="1066">
        <v>38904</v>
      </c>
      <c r="Z608" s="1046">
        <v>2007</v>
      </c>
      <c r="AA608" s="1064">
        <v>38968</v>
      </c>
      <c r="AB608" s="1065">
        <v>40695</v>
      </c>
      <c r="AC608" s="1066">
        <v>40817</v>
      </c>
      <c r="AD608" s="1049">
        <v>0</v>
      </c>
      <c r="AE608" s="746">
        <v>5</v>
      </c>
      <c r="AF608" s="744">
        <v>0</v>
      </c>
      <c r="AG608" s="690">
        <v>5</v>
      </c>
      <c r="AH608" s="747">
        <v>0</v>
      </c>
      <c r="AI608" s="744">
        <v>0</v>
      </c>
      <c r="AJ608" s="1101">
        <v>5</v>
      </c>
      <c r="AK608" s="1102">
        <v>5.3663769500000003</v>
      </c>
      <c r="AL608" s="1085"/>
      <c r="AM608" s="632" t="s">
        <v>2418</v>
      </c>
      <c r="AN608" s="632"/>
      <c r="AO608" s="632"/>
      <c r="AP608" s="632"/>
      <c r="AQ608" s="757"/>
      <c r="AR608" s="783" t="s">
        <v>5587</v>
      </c>
      <c r="AS608" s="781">
        <f>AT608+AU608</f>
        <v>0.5</v>
      </c>
      <c r="AT608" s="784">
        <v>0.5</v>
      </c>
      <c r="AU608" s="785">
        <v>0</v>
      </c>
      <c r="AV608" s="806" t="s">
        <v>5588</v>
      </c>
      <c r="AW608" s="697" t="s">
        <v>2721</v>
      </c>
      <c r="AX608" s="697" t="s">
        <v>5217</v>
      </c>
      <c r="AY608" s="823">
        <v>40792</v>
      </c>
      <c r="AZ608" s="736" t="s">
        <v>26</v>
      </c>
      <c r="BA608" s="736" t="s">
        <v>26</v>
      </c>
      <c r="BB608" s="837" t="s">
        <v>22</v>
      </c>
      <c r="BC608" s="838" t="s">
        <v>22</v>
      </c>
      <c r="BD608" s="839" t="s">
        <v>22</v>
      </c>
      <c r="BE608" s="837" t="s">
        <v>22</v>
      </c>
      <c r="BF608" s="838" t="s">
        <v>22</v>
      </c>
      <c r="BG608" s="839" t="s">
        <v>45</v>
      </c>
      <c r="BH608" s="905" t="s">
        <v>4485</v>
      </c>
      <c r="BI608" s="903" t="s">
        <v>10472</v>
      </c>
      <c r="BJ608" s="905" t="s">
        <v>4525</v>
      </c>
      <c r="BK608" s="903" t="s">
        <v>10476</v>
      </c>
      <c r="BL608" s="905" t="s">
        <v>0</v>
      </c>
      <c r="BM608" s="903" t="s">
        <v>0</v>
      </c>
      <c r="BN608" s="905" t="s">
        <v>0</v>
      </c>
      <c r="BO608" s="903" t="s">
        <v>0</v>
      </c>
      <c r="BP608" s="905" t="s">
        <v>0</v>
      </c>
      <c r="BQ608" s="903" t="s">
        <v>0</v>
      </c>
      <c r="BR608" s="909">
        <v>25</v>
      </c>
      <c r="BS608" s="903" t="s">
        <v>4489</v>
      </c>
      <c r="BT608" s="909">
        <v>34</v>
      </c>
      <c r="BU608" s="903" t="s">
        <v>4491</v>
      </c>
      <c r="BV608" s="909">
        <v>27</v>
      </c>
      <c r="BW608" s="903" t="s">
        <v>4490</v>
      </c>
      <c r="BX608" s="909">
        <v>54</v>
      </c>
      <c r="BY608" s="903" t="s">
        <v>4553</v>
      </c>
      <c r="BZ608" s="909">
        <v>67</v>
      </c>
      <c r="CA608" s="903" t="s">
        <v>4577</v>
      </c>
      <c r="CB608" s="340">
        <v>50</v>
      </c>
      <c r="CC608" s="249">
        <f>IF(ISBLANK(AL608),0,1)</f>
        <v>0</v>
      </c>
      <c r="CD608" s="414">
        <f>IF(ISBLANK(AM608),0,1)</f>
        <v>1</v>
      </c>
      <c r="CE608" s="414">
        <f>IF(ISBLANK(AN608),0,1)</f>
        <v>0</v>
      </c>
      <c r="CF608" s="414">
        <f>IF(ISBLANK(AO608),0,1)</f>
        <v>0</v>
      </c>
      <c r="CG608" s="414">
        <f>IF(ISBLANK(AP608),0,1)</f>
        <v>0</v>
      </c>
      <c r="CH608" s="436">
        <f>IF(ISBLANK(AQ608),0,1)</f>
        <v>0</v>
      </c>
      <c r="CI608" s="435">
        <f>IF($W608="Dropped","-",DAYS360(X608,Y608,TRUE)/360)</f>
        <v>0.58611111111111114</v>
      </c>
      <c r="CJ608" s="416">
        <f>IF(OR($W608="Pipeline",$W608="Dropped"),"-",IF(OR($AA608="-",$AA608="n/a"),"-",DAYS360(Y608,AA608,TRUE)/360))</f>
        <v>0.17222222222222222</v>
      </c>
      <c r="CK608" s="416">
        <f>IF(OR($W608="Pipeline",$W608="Dropped"),"-",IF($AC608="-","-",IF(OR($AA608="-",$AA608="n/a"),DAYS360(Y608,AC608,TRUE)/360,DAYS360(AA608,AC608,TRUE)/360)))</f>
        <v>5.0638888888888891</v>
      </c>
      <c r="CL608" s="416">
        <f>IF(OR($W608="Pipeline",$W608="Dropped"),"-",IF($AC608="-","-",DAYS360(X608,AC608,TRUE)/360))</f>
        <v>5.822222222222222</v>
      </c>
      <c r="CM608" s="437">
        <f>IF(OR($W608="Pipeline",$W608="Dropped"),"-",IF($AC608="-","-",DAYS360(AB608,AC608,TRUE)/360))</f>
        <v>0.33333333333333331</v>
      </c>
      <c r="CN608" s="344">
        <f>IF(W608="Closed",IF(AC608="-","-",YEAR(AC608)),"-")</f>
        <v>2011</v>
      </c>
      <c r="CO608" s="344" t="str">
        <f>IF(W608="Closed",IF(OR(BE608="S",BE608="MS",BE608="HS"),"S",IF(OR(BE608="U",BE608="MU",BE608="HU"),"U",IF(OR(BE608="NA",BE608="NR",BE608="NV",BE608="?",BE608="#"),"NR","-"))),"-")</f>
        <v>S</v>
      </c>
      <c r="CP608" s="249">
        <v>3</v>
      </c>
      <c r="CQ608" s="414">
        <v>11</v>
      </c>
      <c r="CR608" s="414">
        <v>0</v>
      </c>
      <c r="CS608" s="414">
        <v>2</v>
      </c>
      <c r="CT608" s="414">
        <v>0</v>
      </c>
      <c r="CU608" s="436">
        <v>3</v>
      </c>
      <c r="CV608" s="432" t="str">
        <f>IF(OR(DC608="-",DC608="",DC608="n/a"),"-",HYPERLINK(DC608,"PAD"))</f>
        <v>PAD</v>
      </c>
      <c r="CW608" s="417" t="str">
        <f>IF(OR(DD608="-",DD608="",DD608="n/a"),"-",HYPERLINK(DD608,"ICR"))</f>
        <v>ICR</v>
      </c>
      <c r="CX608" s="438" t="str">
        <f>IF(OR(DE608="-",DE608="",DE608="n/a"),"-",HYPERLINK(DE608,"IEG"))</f>
        <v>IEG</v>
      </c>
      <c r="CY608" s="687" t="str">
        <f>IF(OR(DF608="-",DF608="",DF608="n/a"),"-",HYPERLINK(DF608,"PPAR"))</f>
        <v>-</v>
      </c>
      <c r="CZ608" s="665" t="str">
        <f>IF(OR(DG608="-",DG608="",DG608="n/a"),"-",HYPERLINK(DG608,"PCR"))</f>
        <v>-</v>
      </c>
      <c r="DA608" s="665" t="str">
        <f>IF(OR(DH608="-",DH608="",DH608="n/a"),"-",HYPERLINK(DH608,"PP"))</f>
        <v>PP</v>
      </c>
      <c r="DB608" s="688" t="str">
        <f>IF(OR(DI608="-",DI608="",DI608="n/a"),"-",HYPERLINK(DI608,"TA"))</f>
        <v>-</v>
      </c>
      <c r="DC608" s="897" t="s">
        <v>12268</v>
      </c>
      <c r="DD608" s="897" t="s">
        <v>12269</v>
      </c>
      <c r="DE608" s="897" t="s">
        <v>12270</v>
      </c>
      <c r="DF608" s="897" t="s">
        <v>33</v>
      </c>
      <c r="DG608" s="897" t="s">
        <v>33</v>
      </c>
      <c r="DH608" s="897" t="s">
        <v>14025</v>
      </c>
      <c r="DI608" s="897" t="s">
        <v>33</v>
      </c>
      <c r="DJ608" s="734"/>
    </row>
    <row r="609" spans="1:114" ht="14.1" customHeight="1" x14ac:dyDescent="0.25">
      <c r="A609" s="702">
        <f>ROW()-1</f>
        <v>608</v>
      </c>
      <c r="B609" s="710" t="s">
        <v>745</v>
      </c>
      <c r="C609" s="711" t="str">
        <f>HYPERLINK(E609,"OP")</f>
        <v>OP</v>
      </c>
      <c r="D609" s="711" t="str">
        <f>HYPERLINK(F609,"Prj")</f>
        <v>Prj</v>
      </c>
      <c r="E609" s="704" t="s">
        <v>6581</v>
      </c>
      <c r="F609" s="415" t="s">
        <v>6582</v>
      </c>
      <c r="G609" s="414" t="s">
        <v>33</v>
      </c>
      <c r="H609" s="414" t="s">
        <v>33</v>
      </c>
      <c r="I609" s="694" t="s">
        <v>33</v>
      </c>
      <c r="J609" s="686" t="s">
        <v>746</v>
      </c>
      <c r="K609" s="199" t="s">
        <v>33</v>
      </c>
      <c r="L609" s="693" t="s">
        <v>153</v>
      </c>
      <c r="M609" s="696" t="s">
        <v>170</v>
      </c>
      <c r="N609" s="732" t="s">
        <v>18</v>
      </c>
      <c r="O609" s="693" t="s">
        <v>30</v>
      </c>
      <c r="P609" s="1080" t="s">
        <v>1419</v>
      </c>
      <c r="Q609" s="1074" t="s">
        <v>33</v>
      </c>
      <c r="R609" s="698" t="s">
        <v>33</v>
      </c>
      <c r="S609" s="907" t="s">
        <v>3153</v>
      </c>
      <c r="T609" s="908" t="s">
        <v>3820</v>
      </c>
      <c r="U609" s="905" t="s">
        <v>13707</v>
      </c>
      <c r="V609" s="905" t="s">
        <v>10413</v>
      </c>
      <c r="W609" s="1068" t="s">
        <v>1773</v>
      </c>
      <c r="X609" s="1064">
        <v>38614</v>
      </c>
      <c r="Y609" s="1066">
        <v>39413</v>
      </c>
      <c r="Z609" s="1046">
        <v>2008</v>
      </c>
      <c r="AA609" s="1064">
        <v>39896</v>
      </c>
      <c r="AB609" s="1065">
        <v>41274</v>
      </c>
      <c r="AC609" s="1066">
        <v>42369</v>
      </c>
      <c r="AD609" s="638">
        <v>18.5</v>
      </c>
      <c r="AE609" s="639">
        <v>0</v>
      </c>
      <c r="AF609" s="744">
        <v>0</v>
      </c>
      <c r="AG609" s="690">
        <v>18.5</v>
      </c>
      <c r="AH609" s="747">
        <v>43.5</v>
      </c>
      <c r="AI609" s="744">
        <v>0</v>
      </c>
      <c r="AJ609" s="1099">
        <v>7.3483053399999996</v>
      </c>
      <c r="AK609" s="1100">
        <v>7.3483053399999996</v>
      </c>
      <c r="AL609" s="1085">
        <v>33</v>
      </c>
      <c r="AM609" s="632" t="s">
        <v>2915</v>
      </c>
      <c r="AN609" s="632">
        <v>1</v>
      </c>
      <c r="AO609" s="632"/>
      <c r="AP609" s="632"/>
      <c r="AQ609" s="757"/>
      <c r="AR609" s="779" t="s">
        <v>2935</v>
      </c>
      <c r="AS609" s="649">
        <f>AT609+AU609</f>
        <v>59.62</v>
      </c>
      <c r="AT609" s="781">
        <v>50.22</v>
      </c>
      <c r="AU609" s="782">
        <v>9.4</v>
      </c>
      <c r="AV609" s="686" t="s">
        <v>2936</v>
      </c>
      <c r="AW609" s="686" t="s">
        <v>1858</v>
      </c>
      <c r="AX609" s="686" t="s">
        <v>2126</v>
      </c>
      <c r="AY609" s="819">
        <v>42364</v>
      </c>
      <c r="AZ609" s="721" t="s">
        <v>22</v>
      </c>
      <c r="BA609" s="721" t="s">
        <v>22</v>
      </c>
      <c r="BB609" s="834" t="s">
        <v>45</v>
      </c>
      <c r="BC609" s="835" t="s">
        <v>45</v>
      </c>
      <c r="BD609" s="836" t="s">
        <v>45</v>
      </c>
      <c r="BE609" s="834" t="s">
        <v>45</v>
      </c>
      <c r="BF609" s="835" t="s">
        <v>45</v>
      </c>
      <c r="BG609" s="836" t="s">
        <v>112</v>
      </c>
      <c r="BH609" s="905" t="s">
        <v>4485</v>
      </c>
      <c r="BI609" s="903" t="s">
        <v>10472</v>
      </c>
      <c r="BJ609" s="905" t="s">
        <v>0</v>
      </c>
      <c r="BK609" s="903" t="s">
        <v>0</v>
      </c>
      <c r="BL609" s="905" t="s">
        <v>0</v>
      </c>
      <c r="BM609" s="903" t="s">
        <v>0</v>
      </c>
      <c r="BN609" s="905" t="s">
        <v>0</v>
      </c>
      <c r="BO609" s="903" t="s">
        <v>0</v>
      </c>
      <c r="BP609" s="905" t="s">
        <v>0</v>
      </c>
      <c r="BQ609" s="903" t="s">
        <v>0</v>
      </c>
      <c r="BR609" s="909">
        <v>28</v>
      </c>
      <c r="BS609" s="903" t="s">
        <v>4500</v>
      </c>
      <c r="BT609" s="909">
        <v>49</v>
      </c>
      <c r="BU609" s="903" t="s">
        <v>4607</v>
      </c>
      <c r="BV609" s="909">
        <v>29</v>
      </c>
      <c r="BW609" s="903" t="s">
        <v>4497</v>
      </c>
      <c r="BX609" s="909">
        <v>34</v>
      </c>
      <c r="BY609" s="903" t="s">
        <v>4491</v>
      </c>
      <c r="BZ609" s="905" t="s">
        <v>0</v>
      </c>
      <c r="CA609" s="903" t="s">
        <v>4492</v>
      </c>
      <c r="CB609" s="340">
        <v>50</v>
      </c>
      <c r="CC609" s="249">
        <f>IF(ISBLANK(AL609),0,1)</f>
        <v>1</v>
      </c>
      <c r="CD609" s="414">
        <f>IF(ISBLANK(AM609),0,1)</f>
        <v>1</v>
      </c>
      <c r="CE609" s="414">
        <f>IF(ISBLANK(AN609),0,1)</f>
        <v>1</v>
      </c>
      <c r="CF609" s="414">
        <f>IF(ISBLANK(AO609),0,1)</f>
        <v>0</v>
      </c>
      <c r="CG609" s="414">
        <f>IF(ISBLANK(AP609),0,1)</f>
        <v>0</v>
      </c>
      <c r="CH609" s="436">
        <f>IF(ISBLANK(AQ609),0,1)</f>
        <v>0</v>
      </c>
      <c r="CI609" s="435">
        <f>IF($W609="Dropped","-",DAYS360(X609,Y609,TRUE)/360)</f>
        <v>2.1888888888888891</v>
      </c>
      <c r="CJ609" s="416">
        <f>IF(OR($W609="Pipeline",$W609="Dropped"),"-",IF(OR($AA609="-",$AA609="n/a"),"-",DAYS360(Y609,AA609,TRUE)/360))</f>
        <v>1.325</v>
      </c>
      <c r="CK609" s="416">
        <f>IF(OR($W609="Pipeline",$W609="Dropped"),"-",IF($AC609="-","-",IF(OR($AA609="-",$AA609="n/a"),DAYS360(Y609,AC609,TRUE)/360,DAYS360(AA609,AC609,TRUE)/360)))</f>
        <v>6.7666666666666666</v>
      </c>
      <c r="CL609" s="416">
        <f>IF(OR($W609="Pipeline",$W609="Dropped"),"-",IF($AC609="-","-",DAYS360(X609,AC609,TRUE)/360))</f>
        <v>10.280555555555555</v>
      </c>
      <c r="CM609" s="437">
        <f>IF(OR($W609="Pipeline",$W609="Dropped"),"-",IF($AC609="-","-",DAYS360(AB609,AC609,TRUE)/360))</f>
        <v>3</v>
      </c>
      <c r="CN609" s="344">
        <f>IF(W609="Closed",IF(AC609="-","-",YEAR(AC609)),"-")</f>
        <v>2015</v>
      </c>
      <c r="CO609" s="344" t="str">
        <f>IF(W609="Closed",IF(OR(BE609="S",BE609="MS",BE609="HS"),"S",IF(OR(BE609="U",BE609="MU",BE609="HU"),"U",IF(OR(BE609="NA",BE609="NR",BE609="NV",BE609="?",BE609="#"),"NR","-"))),"-")</f>
        <v>U</v>
      </c>
      <c r="CP609" s="249">
        <v>8</v>
      </c>
      <c r="CQ609" s="414">
        <v>3</v>
      </c>
      <c r="CR609" s="414">
        <v>1</v>
      </c>
      <c r="CS609" s="414">
        <v>3</v>
      </c>
      <c r="CT609" s="414">
        <v>0</v>
      </c>
      <c r="CU609" s="436">
        <v>0</v>
      </c>
      <c r="CV609" s="432" t="str">
        <f>IF(OR(DC609="-",DC609="",DC609="n/a"),"-",HYPERLINK(DC609,"PAD"))</f>
        <v>PAD</v>
      </c>
      <c r="CW609" s="417" t="str">
        <f>IF(OR(DD609="-",DD609="",DD609="n/a"),"-",HYPERLINK(DD609,"ICR"))</f>
        <v>ICR</v>
      </c>
      <c r="CX609" s="438" t="str">
        <f>IF(OR(DE609="-",DE609="",DE609="n/a"),"-",HYPERLINK(DE609,"IEG"))</f>
        <v>IEG</v>
      </c>
      <c r="CY609" s="687" t="str">
        <f>IF(OR(DF609="-",DF609="",DF609="n/a"),"-",HYPERLINK(DF609,"PPAR"))</f>
        <v>-</v>
      </c>
      <c r="CZ609" s="665" t="str">
        <f>IF(OR(DG609="-",DG609="",DG609="n/a"),"-",HYPERLINK(DG609,"PCR"))</f>
        <v>-</v>
      </c>
      <c r="DA609" s="665" t="str">
        <f>IF(OR(DH609="-",DH609="",DH609="n/a"),"-",HYPERLINK(DH609,"PP"))</f>
        <v>PP</v>
      </c>
      <c r="DB609" s="688" t="str">
        <f>IF(OR(DI609="-",DI609="",DI609="n/a"),"-",HYPERLINK(DI609,"TA"))</f>
        <v>-</v>
      </c>
      <c r="DC609" s="897" t="s">
        <v>12271</v>
      </c>
      <c r="DD609" s="897" t="s">
        <v>12272</v>
      </c>
      <c r="DE609" s="897" t="s">
        <v>12273</v>
      </c>
      <c r="DF609" s="897" t="s">
        <v>33</v>
      </c>
      <c r="DG609" s="897" t="s">
        <v>33</v>
      </c>
      <c r="DH609" s="897" t="s">
        <v>12274</v>
      </c>
      <c r="DI609" s="897" t="s">
        <v>33</v>
      </c>
      <c r="DJ609" s="806"/>
    </row>
    <row r="610" spans="1:114" ht="14.1" customHeight="1" x14ac:dyDescent="0.25">
      <c r="A610" s="702">
        <f>ROW()-1</f>
        <v>609</v>
      </c>
      <c r="B610" s="710" t="s">
        <v>485</v>
      </c>
      <c r="C610" s="711" t="str">
        <f>HYPERLINK(E610,"OP")</f>
        <v>OP</v>
      </c>
      <c r="D610" s="711" t="str">
        <f>HYPERLINK(F610,"Prj")</f>
        <v>Prj</v>
      </c>
      <c r="E610" s="704" t="s">
        <v>6583</v>
      </c>
      <c r="F610" s="415" t="s">
        <v>6584</v>
      </c>
      <c r="G610" s="414" t="s">
        <v>33</v>
      </c>
      <c r="H610" s="414" t="s">
        <v>33</v>
      </c>
      <c r="I610" s="694" t="s">
        <v>33</v>
      </c>
      <c r="J610" s="686" t="s">
        <v>554</v>
      </c>
      <c r="K610" s="199" t="s">
        <v>33</v>
      </c>
      <c r="L610" s="693" t="s">
        <v>16</v>
      </c>
      <c r="M610" s="734" t="s">
        <v>280</v>
      </c>
      <c r="N610" s="693" t="s">
        <v>18</v>
      </c>
      <c r="O610" s="693" t="s">
        <v>54</v>
      </c>
      <c r="P610" s="1080" t="s">
        <v>1419</v>
      </c>
      <c r="Q610" s="1074" t="s">
        <v>33</v>
      </c>
      <c r="R610" s="698" t="s">
        <v>33</v>
      </c>
      <c r="S610" s="907" t="s">
        <v>3162</v>
      </c>
      <c r="T610" s="908" t="s">
        <v>3730</v>
      </c>
      <c r="U610" s="905" t="s">
        <v>1790</v>
      </c>
      <c r="V610" s="905" t="s">
        <v>10423</v>
      </c>
      <c r="W610" s="1068" t="s">
        <v>20</v>
      </c>
      <c r="X610" s="1064">
        <v>39652</v>
      </c>
      <c r="Y610" s="1066">
        <v>40358</v>
      </c>
      <c r="Z610" s="1046">
        <v>2010</v>
      </c>
      <c r="AA610" s="1064">
        <v>41221</v>
      </c>
      <c r="AB610" s="1065">
        <v>42338</v>
      </c>
      <c r="AC610" s="1066">
        <v>43039</v>
      </c>
      <c r="AD610" s="638">
        <v>0</v>
      </c>
      <c r="AE610" s="639">
        <v>120</v>
      </c>
      <c r="AF610" s="744">
        <v>0</v>
      </c>
      <c r="AG610" s="690">
        <v>120</v>
      </c>
      <c r="AH610" s="747">
        <v>0</v>
      </c>
      <c r="AI610" s="744">
        <v>0</v>
      </c>
      <c r="AJ610" s="1099">
        <v>120</v>
      </c>
      <c r="AK610" s="1100">
        <v>42.540968599999999</v>
      </c>
      <c r="AL610" s="1085"/>
      <c r="AM610" s="632" t="s">
        <v>2685</v>
      </c>
      <c r="AN610" s="632"/>
      <c r="AO610" s="632"/>
      <c r="AP610" s="632"/>
      <c r="AQ610" s="757"/>
      <c r="AR610" s="779" t="s">
        <v>2831</v>
      </c>
      <c r="AS610" s="649">
        <f>AT610+AU610</f>
        <v>81.900000000000006</v>
      </c>
      <c r="AT610" s="649">
        <v>46.3</v>
      </c>
      <c r="AU610" s="650">
        <v>35.6</v>
      </c>
      <c r="AV610" s="686" t="s">
        <v>2604</v>
      </c>
      <c r="AW610" s="686" t="s">
        <v>2046</v>
      </c>
      <c r="AX610" s="686" t="s">
        <v>2316</v>
      </c>
      <c r="AY610" s="819">
        <v>42611</v>
      </c>
      <c r="AZ610" s="721" t="s">
        <v>22</v>
      </c>
      <c r="BA610" s="721" t="s">
        <v>22</v>
      </c>
      <c r="BB610" s="834" t="s">
        <v>33</v>
      </c>
      <c r="BC610" s="835" t="s">
        <v>33</v>
      </c>
      <c r="BD610" s="836" t="s">
        <v>33</v>
      </c>
      <c r="BE610" s="834" t="s">
        <v>33</v>
      </c>
      <c r="BF610" s="835" t="s">
        <v>33</v>
      </c>
      <c r="BG610" s="836" t="s">
        <v>33</v>
      </c>
      <c r="BH610" s="905" t="s">
        <v>0</v>
      </c>
      <c r="BI610" s="903" t="s">
        <v>0</v>
      </c>
      <c r="BJ610" s="905" t="s">
        <v>0</v>
      </c>
      <c r="BK610" s="903" t="s">
        <v>0</v>
      </c>
      <c r="BL610" s="905" t="s">
        <v>4485</v>
      </c>
      <c r="BM610" s="903" t="s">
        <v>10472</v>
      </c>
      <c r="BN610" s="905" t="s">
        <v>4525</v>
      </c>
      <c r="BO610" s="903" t="s">
        <v>10476</v>
      </c>
      <c r="BP610" s="905" t="s">
        <v>0</v>
      </c>
      <c r="BQ610" s="903" t="s">
        <v>0</v>
      </c>
      <c r="BR610" s="909">
        <v>27</v>
      </c>
      <c r="BS610" s="903" t="s">
        <v>4490</v>
      </c>
      <c r="BT610" s="909">
        <v>25</v>
      </c>
      <c r="BU610" s="903" t="s">
        <v>4489</v>
      </c>
      <c r="BV610" s="909">
        <v>30</v>
      </c>
      <c r="BW610" s="903" t="s">
        <v>4501</v>
      </c>
      <c r="BX610" s="909">
        <v>28</v>
      </c>
      <c r="BY610" s="903" t="s">
        <v>4500</v>
      </c>
      <c r="BZ610" s="905" t="s">
        <v>0</v>
      </c>
      <c r="CA610" s="903" t="s">
        <v>4492</v>
      </c>
      <c r="CB610" s="340">
        <v>50</v>
      </c>
      <c r="CC610" s="249">
        <f>IF(ISBLANK(AL610),0,1)</f>
        <v>0</v>
      </c>
      <c r="CD610" s="414">
        <f>IF(ISBLANK(AM610),0,1)</f>
        <v>1</v>
      </c>
      <c r="CE610" s="414">
        <f>IF(ISBLANK(AN610),0,1)</f>
        <v>0</v>
      </c>
      <c r="CF610" s="414">
        <f>IF(ISBLANK(AO610),0,1)</f>
        <v>0</v>
      </c>
      <c r="CG610" s="414">
        <f>IF(ISBLANK(AP610),0,1)</f>
        <v>0</v>
      </c>
      <c r="CH610" s="436">
        <f>IF(ISBLANK(AQ610),0,1)</f>
        <v>0</v>
      </c>
      <c r="CI610" s="435">
        <f>IF($W610="Dropped","-",DAYS360(X610,Y610,TRUE)/360)</f>
        <v>1.9333333333333333</v>
      </c>
      <c r="CJ610" s="416">
        <f>IF(OR($W610="Pipeline",$W610="Dropped"),"-",IF(OR($AA610="-",$AA610="n/a"),"-",DAYS360(Y610,AA610,TRUE)/360))</f>
        <v>2.3583333333333334</v>
      </c>
      <c r="CK610" s="416">
        <f>IF(OR($W610="Pipeline",$W610="Dropped"),"-",IF($AC610="-","-",IF(OR($AA610="-",$AA610="n/a"),DAYS360(Y610,AC610,TRUE)/360,DAYS360(AA610,AC610,TRUE)/360)))</f>
        <v>4.9777777777777779</v>
      </c>
      <c r="CL610" s="416">
        <f>IF(OR($W610="Pipeline",$W610="Dropped"),"-",IF($AC610="-","-",DAYS360(X610,AC610,TRUE)/360))</f>
        <v>9.2694444444444439</v>
      </c>
      <c r="CM610" s="437">
        <f>IF(OR($W610="Pipeline",$W610="Dropped"),"-",IF($AC610="-","-",DAYS360(AB610,AC610,TRUE)/360))</f>
        <v>1.9166666666666667</v>
      </c>
      <c r="CN610" s="344" t="str">
        <f>IF(W610="Closed",IF(AC610="-","-",YEAR(AC610)),"-")</f>
        <v>-</v>
      </c>
      <c r="CO610" s="344" t="str">
        <f>IF(W610="Closed",IF(OR(BE610="S",BE610="MS",BE610="HS"),"S",IF(OR(BE610="U",BE610="MU",BE610="HU"),"U",IF(OR(BE610="NA",BE610="NR",BE610="NV",BE610="?",BE610="#"),"NR","-"))),"-")</f>
        <v>-</v>
      </c>
      <c r="CP610" s="249">
        <v>2</v>
      </c>
      <c r="CQ610" s="414">
        <v>12</v>
      </c>
      <c r="CR610" s="414">
        <v>1</v>
      </c>
      <c r="CS610" s="414">
        <v>2</v>
      </c>
      <c r="CT610" s="414">
        <v>0</v>
      </c>
      <c r="CU610" s="436">
        <v>0</v>
      </c>
      <c r="CV610" s="432" t="str">
        <f>IF(OR(DC610="-",DC610="",DC610="n/a"),"-",HYPERLINK(DC610,"PAD"))</f>
        <v>PAD</v>
      </c>
      <c r="CW610" s="417" t="str">
        <f>IF(OR(DD610="-",DD610="",DD610="n/a"),"-",HYPERLINK(DD610,"ICR"))</f>
        <v>-</v>
      </c>
      <c r="CX610" s="438" t="str">
        <f>IF(OR(DE610="-",DE610="",DE610="n/a"),"-",HYPERLINK(DE610,"IEG"))</f>
        <v>-</v>
      </c>
      <c r="CY610" s="687" t="str">
        <f>IF(OR(DF610="-",DF610="",DF610="n/a"),"-",HYPERLINK(DF610,"PPAR"))</f>
        <v>-</v>
      </c>
      <c r="CZ610" s="665" t="str">
        <f>IF(OR(DG610="-",DG610="",DG610="n/a"),"-",HYPERLINK(DG610,"PCR"))</f>
        <v>-</v>
      </c>
      <c r="DA610" s="665" t="str">
        <f>IF(OR(DH610="-",DH610="",DH610="n/a"),"-",HYPERLINK(DH610,"PP"))</f>
        <v>PP</v>
      </c>
      <c r="DB610" s="688" t="str">
        <f>IF(OR(DI610="-",DI610="",DI610="n/a"),"-",HYPERLINK(DI610,"TA"))</f>
        <v>-</v>
      </c>
      <c r="DC610" s="897" t="s">
        <v>12275</v>
      </c>
      <c r="DD610" s="897" t="s">
        <v>33</v>
      </c>
      <c r="DE610" s="897" t="s">
        <v>33</v>
      </c>
      <c r="DF610" s="897" t="s">
        <v>33</v>
      </c>
      <c r="DG610" s="897" t="s">
        <v>33</v>
      </c>
      <c r="DH610" s="897" t="s">
        <v>12276</v>
      </c>
      <c r="DI610" s="897" t="s">
        <v>33</v>
      </c>
      <c r="DJ610" s="734"/>
    </row>
    <row r="611" spans="1:114" ht="14.1" customHeight="1" x14ac:dyDescent="0.25">
      <c r="A611" s="703">
        <f>ROW()-1</f>
        <v>610</v>
      </c>
      <c r="B611" s="710" t="s">
        <v>5218</v>
      </c>
      <c r="C611" s="711" t="str">
        <f>HYPERLINK(E611,"OP")</f>
        <v>OP</v>
      </c>
      <c r="D611" s="711" t="str">
        <f>HYPERLINK(F611,"Prj")</f>
        <v>Prj</v>
      </c>
      <c r="E611" s="704" t="s">
        <v>7307</v>
      </c>
      <c r="F611" s="415" t="s">
        <v>5945</v>
      </c>
      <c r="G611" s="414" t="s">
        <v>33</v>
      </c>
      <c r="H611" s="414" t="s">
        <v>33</v>
      </c>
      <c r="I611" s="694" t="s">
        <v>33</v>
      </c>
      <c r="J611" s="697" t="s">
        <v>5219</v>
      </c>
      <c r="K611" s="727" t="s">
        <v>33</v>
      </c>
      <c r="L611" s="736" t="s">
        <v>245</v>
      </c>
      <c r="M611" s="697" t="s">
        <v>406</v>
      </c>
      <c r="N611" s="736" t="s">
        <v>18</v>
      </c>
      <c r="O611" s="736" t="s">
        <v>54</v>
      </c>
      <c r="P611" s="1080" t="s">
        <v>1419</v>
      </c>
      <c r="Q611" s="1074" t="s">
        <v>33</v>
      </c>
      <c r="R611" s="698" t="s">
        <v>33</v>
      </c>
      <c r="S611" s="1041" t="s">
        <v>33</v>
      </c>
      <c r="T611" s="908" t="s">
        <v>5220</v>
      </c>
      <c r="U611" s="905" t="s">
        <v>1778</v>
      </c>
      <c r="V611" s="905" t="s">
        <v>612</v>
      </c>
      <c r="W611" s="1068" t="s">
        <v>1773</v>
      </c>
      <c r="X611" s="1064">
        <v>38643</v>
      </c>
      <c r="Y611" s="1066">
        <v>39231</v>
      </c>
      <c r="Z611" s="1046">
        <v>2007</v>
      </c>
      <c r="AA611" s="1064">
        <v>39274</v>
      </c>
      <c r="AB611" s="1065">
        <v>40755</v>
      </c>
      <c r="AC611" s="1066">
        <v>40755</v>
      </c>
      <c r="AD611" s="1049">
        <v>0</v>
      </c>
      <c r="AE611" s="746">
        <v>20.399999999999999</v>
      </c>
      <c r="AF611" s="744">
        <v>0</v>
      </c>
      <c r="AG611" s="690">
        <v>20.399999999999999</v>
      </c>
      <c r="AH611" s="747">
        <v>0</v>
      </c>
      <c r="AI611" s="744">
        <v>0</v>
      </c>
      <c r="AJ611" s="1101">
        <v>14.53112312</v>
      </c>
      <c r="AK611" s="1102">
        <v>15.074020709999999</v>
      </c>
      <c r="AL611" s="1085"/>
      <c r="AM611" s="632">
        <v>4</v>
      </c>
      <c r="AN611" s="632"/>
      <c r="AO611" s="632"/>
      <c r="AP611" s="632"/>
      <c r="AQ611" s="757"/>
      <c r="AR611" s="783" t="s">
        <v>5589</v>
      </c>
      <c r="AS611" s="784">
        <f>AT611+AU611</f>
        <v>8.6999999999999993</v>
      </c>
      <c r="AT611" s="784">
        <v>8.6999999999999993</v>
      </c>
      <c r="AU611" s="785">
        <v>0</v>
      </c>
      <c r="AV611" s="806" t="s">
        <v>5590</v>
      </c>
      <c r="AW611" s="697" t="s">
        <v>5221</v>
      </c>
      <c r="AX611" s="697" t="s">
        <v>5222</v>
      </c>
      <c r="AY611" s="823">
        <v>40529</v>
      </c>
      <c r="AZ611" s="736" t="s">
        <v>45</v>
      </c>
      <c r="BA611" s="736" t="s">
        <v>45</v>
      </c>
      <c r="BB611" s="837" t="s">
        <v>45</v>
      </c>
      <c r="BC611" s="838" t="s">
        <v>45</v>
      </c>
      <c r="BD611" s="839" t="s">
        <v>45</v>
      </c>
      <c r="BE611" s="837" t="s">
        <v>45</v>
      </c>
      <c r="BF611" s="838" t="s">
        <v>45</v>
      </c>
      <c r="BG611" s="839" t="s">
        <v>45</v>
      </c>
      <c r="BH611" s="905" t="s">
        <v>4485</v>
      </c>
      <c r="BI611" s="903" t="s">
        <v>10472</v>
      </c>
      <c r="BJ611" s="905" t="s">
        <v>4525</v>
      </c>
      <c r="BK611" s="903" t="s">
        <v>10476</v>
      </c>
      <c r="BL611" s="905" t="s">
        <v>0</v>
      </c>
      <c r="BM611" s="903" t="s">
        <v>0</v>
      </c>
      <c r="BN611" s="905" t="s">
        <v>0</v>
      </c>
      <c r="BO611" s="903" t="s">
        <v>0</v>
      </c>
      <c r="BP611" s="905" t="s">
        <v>0</v>
      </c>
      <c r="BQ611" s="903" t="s">
        <v>0</v>
      </c>
      <c r="BR611" s="909">
        <v>25</v>
      </c>
      <c r="BS611" s="903" t="s">
        <v>4489</v>
      </c>
      <c r="BT611" s="905" t="s">
        <v>0</v>
      </c>
      <c r="BU611" s="903" t="s">
        <v>4492</v>
      </c>
      <c r="BV611" s="905" t="s">
        <v>0</v>
      </c>
      <c r="BW611" s="903" t="s">
        <v>4492</v>
      </c>
      <c r="BX611" s="905" t="s">
        <v>0</v>
      </c>
      <c r="BY611" s="903" t="s">
        <v>4492</v>
      </c>
      <c r="BZ611" s="905" t="s">
        <v>0</v>
      </c>
      <c r="CA611" s="903" t="s">
        <v>4492</v>
      </c>
      <c r="CB611" s="340">
        <v>50</v>
      </c>
      <c r="CC611" s="249">
        <f>IF(ISBLANK(AL611),0,1)</f>
        <v>0</v>
      </c>
      <c r="CD611" s="414">
        <f>IF(ISBLANK(AM611),0,1)</f>
        <v>1</v>
      </c>
      <c r="CE611" s="414">
        <f>IF(ISBLANK(AN611),0,1)</f>
        <v>0</v>
      </c>
      <c r="CF611" s="414">
        <f>IF(ISBLANK(AO611),0,1)</f>
        <v>0</v>
      </c>
      <c r="CG611" s="414">
        <f>IF(ISBLANK(AP611),0,1)</f>
        <v>0</v>
      </c>
      <c r="CH611" s="436">
        <f>IF(ISBLANK(AQ611),0,1)</f>
        <v>0</v>
      </c>
      <c r="CI611" s="435">
        <f>IF($W611="Dropped","-",DAYS360(X611,Y611,TRUE)/360)</f>
        <v>1.6138888888888889</v>
      </c>
      <c r="CJ611" s="416">
        <f>IF(OR($W611="Pipeline",$W611="Dropped"),"-",IF(OR($AA611="-",$AA611="n/a"),"-",DAYS360(Y611,AA611,TRUE)/360))</f>
        <v>0.11666666666666667</v>
      </c>
      <c r="CK611" s="416">
        <f>IF(OR($W611="Pipeline",$W611="Dropped"),"-",IF($AC611="-","-",IF(OR($AA611="-",$AA611="n/a"),DAYS360(Y611,AC611,TRUE)/360,DAYS360(AA611,AC611,TRUE)/360)))</f>
        <v>4.052777777777778</v>
      </c>
      <c r="CL611" s="416">
        <f>IF(OR($W611="Pipeline",$W611="Dropped"),"-",IF($AC611="-","-",DAYS360(X611,AC611,TRUE)/360))</f>
        <v>5.7833333333333332</v>
      </c>
      <c r="CM611" s="437">
        <f>IF(OR($W611="Pipeline",$W611="Dropped"),"-",IF($AC611="-","-",DAYS360(AB611,AC611,TRUE)/360))</f>
        <v>0</v>
      </c>
      <c r="CN611" s="344">
        <f>IF(W611="Closed",IF(AC611="-","-",YEAR(AC611)),"-")</f>
        <v>2011</v>
      </c>
      <c r="CO611" s="344" t="str">
        <f>IF(W611="Closed",IF(OR(BE611="S",BE611="MS",BE611="HS"),"S",IF(OR(BE611="U",BE611="MU",BE611="HU"),"U",IF(OR(BE611="NA",BE611="NR",BE611="NV",BE611="?",BE611="#"),"NR","-"))),"-")</f>
        <v>U</v>
      </c>
      <c r="CP611" s="249">
        <v>0</v>
      </c>
      <c r="CQ611" s="414">
        <v>4</v>
      </c>
      <c r="CR611" s="414">
        <v>0</v>
      </c>
      <c r="CS611" s="414">
        <v>1</v>
      </c>
      <c r="CT611" s="414">
        <v>0</v>
      </c>
      <c r="CU611" s="436">
        <v>0</v>
      </c>
      <c r="CV611" s="432" t="str">
        <f>IF(OR(DC611="-",DC611="",DC611="n/a"),"-",HYPERLINK(DC611,"PAD"))</f>
        <v>-</v>
      </c>
      <c r="CW611" s="417" t="str">
        <f>IF(OR(DD611="-",DD611="",DD611="n/a"),"-",HYPERLINK(DD611,"ICR"))</f>
        <v>ICR</v>
      </c>
      <c r="CX611" s="438" t="str">
        <f>IF(OR(DE611="-",DE611="",DE611="n/a"),"-",HYPERLINK(DE611,"IEG"))</f>
        <v>IEG</v>
      </c>
      <c r="CY611" s="687" t="str">
        <f>IF(OR(DF611="-",DF611="",DF611="n/a"),"-",HYPERLINK(DF611,"PPAR"))</f>
        <v>-</v>
      </c>
      <c r="CZ611" s="665" t="str">
        <f>IF(OR(DG611="-",DG611="",DG611="n/a"),"-",HYPERLINK(DG611,"PCR"))</f>
        <v>-</v>
      </c>
      <c r="DA611" s="665" t="str">
        <f>IF(OR(DH611="-",DH611="",DH611="n/a"),"-",HYPERLINK(DH611,"PP"))</f>
        <v>PP</v>
      </c>
      <c r="DB611" s="688" t="str">
        <f>IF(OR(DI611="-",DI611="",DI611="n/a"),"-",HYPERLINK(DI611,"TA"))</f>
        <v>TA</v>
      </c>
      <c r="DC611" s="897" t="s">
        <v>33</v>
      </c>
      <c r="DD611" s="897" t="s">
        <v>12277</v>
      </c>
      <c r="DE611" s="897" t="s">
        <v>12278</v>
      </c>
      <c r="DF611" s="897" t="s">
        <v>33</v>
      </c>
      <c r="DG611" s="897" t="s">
        <v>33</v>
      </c>
      <c r="DH611" s="897" t="s">
        <v>12279</v>
      </c>
      <c r="DI611" s="897" t="s">
        <v>12280</v>
      </c>
      <c r="DJ611" s="734"/>
    </row>
    <row r="612" spans="1:114" ht="14.1" customHeight="1" x14ac:dyDescent="0.25">
      <c r="A612" s="702">
        <f>ROW()-1</f>
        <v>611</v>
      </c>
      <c r="B612" s="710" t="s">
        <v>5223</v>
      </c>
      <c r="C612" s="711" t="str">
        <f>HYPERLINK(E612,"OP")</f>
        <v>OP</v>
      </c>
      <c r="D612" s="711" t="str">
        <f>HYPERLINK(F612,"Prj")</f>
        <v>Prj</v>
      </c>
      <c r="E612" s="704" t="s">
        <v>7308</v>
      </c>
      <c r="F612" s="415" t="s">
        <v>5946</v>
      </c>
      <c r="G612" s="414" t="s">
        <v>33</v>
      </c>
      <c r="H612" s="414" t="s">
        <v>33</v>
      </c>
      <c r="I612" s="694" t="s">
        <v>33</v>
      </c>
      <c r="J612" s="697" t="s">
        <v>5224</v>
      </c>
      <c r="K612" s="727" t="s">
        <v>33</v>
      </c>
      <c r="L612" s="736" t="s">
        <v>245</v>
      </c>
      <c r="M612" s="697" t="s">
        <v>640</v>
      </c>
      <c r="N612" s="736" t="s">
        <v>18</v>
      </c>
      <c r="O612" s="736" t="s">
        <v>30</v>
      </c>
      <c r="P612" s="1080" t="s">
        <v>1419</v>
      </c>
      <c r="Q612" s="1074" t="s">
        <v>33</v>
      </c>
      <c r="R612" s="698" t="s">
        <v>33</v>
      </c>
      <c r="S612" s="907" t="s">
        <v>3522</v>
      </c>
      <c r="T612" s="908" t="s">
        <v>3535</v>
      </c>
      <c r="U612" s="905" t="s">
        <v>1772</v>
      </c>
      <c r="V612" s="905" t="s">
        <v>612</v>
      </c>
      <c r="W612" s="1068" t="s">
        <v>1773</v>
      </c>
      <c r="X612" s="1064">
        <v>38554</v>
      </c>
      <c r="Y612" s="1066">
        <v>39604</v>
      </c>
      <c r="Z612" s="1046">
        <v>2008</v>
      </c>
      <c r="AA612" s="1064">
        <v>39736</v>
      </c>
      <c r="AB612" s="1065">
        <v>40908</v>
      </c>
      <c r="AC612" s="1066">
        <v>41639</v>
      </c>
      <c r="AD612" s="1049">
        <v>0</v>
      </c>
      <c r="AE612" s="746">
        <v>22.6</v>
      </c>
      <c r="AF612" s="744">
        <v>0</v>
      </c>
      <c r="AG612" s="690">
        <v>22.6</v>
      </c>
      <c r="AH612" s="747">
        <v>3.5</v>
      </c>
      <c r="AI612" s="744">
        <v>9.9500000000000005E-2</v>
      </c>
      <c r="AJ612" s="1101">
        <v>15.26511653</v>
      </c>
      <c r="AK612" s="1102">
        <v>13.74844474</v>
      </c>
      <c r="AL612" s="1085">
        <v>33</v>
      </c>
      <c r="AM612" s="632">
        <v>16</v>
      </c>
      <c r="AN612" s="632">
        <v>8</v>
      </c>
      <c r="AO612" s="632"/>
      <c r="AP612" s="632"/>
      <c r="AQ612" s="757"/>
      <c r="AR612" s="783" t="s">
        <v>5591</v>
      </c>
      <c r="AS612" s="784">
        <f>AT612+AU612</f>
        <v>6.5</v>
      </c>
      <c r="AT612" s="784">
        <v>6.5</v>
      </c>
      <c r="AU612" s="785">
        <v>0</v>
      </c>
      <c r="AV612" s="806" t="s">
        <v>5592</v>
      </c>
      <c r="AW612" s="697" t="s">
        <v>5225</v>
      </c>
      <c r="AX612" s="697" t="s">
        <v>2721</v>
      </c>
      <c r="AY612" s="823">
        <v>41633</v>
      </c>
      <c r="AZ612" s="736" t="s">
        <v>45</v>
      </c>
      <c r="BA612" s="736" t="s">
        <v>22</v>
      </c>
      <c r="BB612" s="837" t="s">
        <v>45</v>
      </c>
      <c r="BC612" s="838" t="s">
        <v>45</v>
      </c>
      <c r="BD612" s="839" t="s">
        <v>22</v>
      </c>
      <c r="BE612" s="834" t="s">
        <v>45</v>
      </c>
      <c r="BF612" s="835" t="s">
        <v>45</v>
      </c>
      <c r="BG612" s="836" t="s">
        <v>22</v>
      </c>
      <c r="BH612" s="905" t="s">
        <v>4485</v>
      </c>
      <c r="BI612" s="903" t="s">
        <v>10472</v>
      </c>
      <c r="BJ612" s="905" t="s">
        <v>0</v>
      </c>
      <c r="BK612" s="903" t="s">
        <v>0</v>
      </c>
      <c r="BL612" s="905" t="s">
        <v>0</v>
      </c>
      <c r="BM612" s="903" t="s">
        <v>0</v>
      </c>
      <c r="BN612" s="905" t="s">
        <v>0</v>
      </c>
      <c r="BO612" s="903" t="s">
        <v>0</v>
      </c>
      <c r="BP612" s="905" t="s">
        <v>0</v>
      </c>
      <c r="BQ612" s="903" t="s">
        <v>0</v>
      </c>
      <c r="BR612" s="909">
        <v>90</v>
      </c>
      <c r="BS612" s="903" t="s">
        <v>4621</v>
      </c>
      <c r="BT612" s="909">
        <v>27</v>
      </c>
      <c r="BU612" s="903" t="s">
        <v>4490</v>
      </c>
      <c r="BV612" s="909">
        <v>22</v>
      </c>
      <c r="BW612" s="903" t="s">
        <v>4502</v>
      </c>
      <c r="BX612" s="909">
        <v>25</v>
      </c>
      <c r="BY612" s="903" t="s">
        <v>4489</v>
      </c>
      <c r="BZ612" s="905" t="s">
        <v>0</v>
      </c>
      <c r="CA612" s="903" t="s">
        <v>4492</v>
      </c>
      <c r="CB612" s="340">
        <v>50</v>
      </c>
      <c r="CC612" s="249">
        <f>IF(ISBLANK(AL612),0,1)</f>
        <v>1</v>
      </c>
      <c r="CD612" s="414">
        <f>IF(ISBLANK(AM612),0,1)</f>
        <v>1</v>
      </c>
      <c r="CE612" s="414">
        <f>IF(ISBLANK(AN612),0,1)</f>
        <v>1</v>
      </c>
      <c r="CF612" s="414">
        <f>IF(ISBLANK(AO612),0,1)</f>
        <v>0</v>
      </c>
      <c r="CG612" s="414">
        <f>IF(ISBLANK(AP612),0,1)</f>
        <v>0</v>
      </c>
      <c r="CH612" s="436">
        <f>IF(ISBLANK(AQ612),0,1)</f>
        <v>0</v>
      </c>
      <c r="CI612" s="435">
        <f>IF($W612="Dropped","-",DAYS360(X612,Y612,TRUE)/360)</f>
        <v>2.8722222222222222</v>
      </c>
      <c r="CJ612" s="416">
        <f>IF(OR($W612="Pipeline",$W612="Dropped"),"-",IF(OR($AA612="-",$AA612="n/a"),"-",DAYS360(Y612,AA612,TRUE)/360))</f>
        <v>0.3611111111111111</v>
      </c>
      <c r="CK612" s="416">
        <f>IF(OR($W612="Pipeline",$W612="Dropped"),"-",IF($AC612="-","-",IF(OR($AA612="-",$AA612="n/a"),DAYS360(Y612,AC612,TRUE)/360,DAYS360(AA612,AC612,TRUE)/360)))</f>
        <v>5.208333333333333</v>
      </c>
      <c r="CL612" s="416">
        <f>IF(OR($W612="Pipeline",$W612="Dropped"),"-",IF($AC612="-","-",DAYS360(X612,AC612,TRUE)/360))</f>
        <v>8.4416666666666664</v>
      </c>
      <c r="CM612" s="437">
        <f>IF(OR($W612="Pipeline",$W612="Dropped"),"-",IF($AC612="-","-",DAYS360(AB612,AC612,TRUE)/360))</f>
        <v>2</v>
      </c>
      <c r="CN612" s="344">
        <f>IF(W612="Closed",IF(AC612="-","-",YEAR(AC612)),"-")</f>
        <v>2013</v>
      </c>
      <c r="CO612" s="344" t="str">
        <f>IF(W612="Closed",IF(OR(BE612="S",BE612="MS",BE612="HS"),"S",IF(OR(BE612="U",BE612="MU",BE612="HU"),"U",IF(OR(BE612="NA",BE612="NR",BE612="NV",BE612="?",BE612="#"),"NR","-"))),"-")</f>
        <v>U</v>
      </c>
      <c r="CP612" s="249">
        <v>5</v>
      </c>
      <c r="CQ612" s="414">
        <v>2</v>
      </c>
      <c r="CR612" s="414">
        <v>2</v>
      </c>
      <c r="CS612" s="414">
        <v>0</v>
      </c>
      <c r="CT612" s="414">
        <v>0</v>
      </c>
      <c r="CU612" s="436">
        <v>0</v>
      </c>
      <c r="CV612" s="432" t="str">
        <f>IF(OR(DC612="-",DC612="",DC612="n/a"),"-",HYPERLINK(DC612,"PAD"))</f>
        <v>PAD</v>
      </c>
      <c r="CW612" s="417" t="str">
        <f>IF(OR(DD612="-",DD612="",DD612="n/a"),"-",HYPERLINK(DD612,"ICR"))</f>
        <v>ICR</v>
      </c>
      <c r="CX612" s="438" t="str">
        <f>IF(OR(DE612="-",DE612="",DE612="n/a"),"-",HYPERLINK(DE612,"IEG"))</f>
        <v>IEG</v>
      </c>
      <c r="CY612" s="687" t="str">
        <f>IF(OR(DF612="-",DF612="",DF612="n/a"),"-",HYPERLINK(DF612,"PPAR"))</f>
        <v>-</v>
      </c>
      <c r="CZ612" s="665" t="str">
        <f>IF(OR(DG612="-",DG612="",DG612="n/a"),"-",HYPERLINK(DG612,"PCR"))</f>
        <v>-</v>
      </c>
      <c r="DA612" s="665" t="str">
        <f>IF(OR(DH612="-",DH612="",DH612="n/a"),"-",HYPERLINK(DH612,"PP"))</f>
        <v>PP</v>
      </c>
      <c r="DB612" s="688" t="str">
        <f>IF(OR(DI612="-",DI612="",DI612="n/a"),"-",HYPERLINK(DI612,"TA"))</f>
        <v>-</v>
      </c>
      <c r="DC612" s="897" t="s">
        <v>12281</v>
      </c>
      <c r="DD612" s="897" t="s">
        <v>12282</v>
      </c>
      <c r="DE612" s="897" t="s">
        <v>12283</v>
      </c>
      <c r="DF612" s="897" t="s">
        <v>33</v>
      </c>
      <c r="DG612" s="897" t="s">
        <v>33</v>
      </c>
      <c r="DH612" s="897" t="s">
        <v>14026</v>
      </c>
      <c r="DI612" s="897" t="s">
        <v>33</v>
      </c>
      <c r="DJ612" s="734"/>
    </row>
    <row r="613" spans="1:114" ht="14.1" customHeight="1" x14ac:dyDescent="0.25">
      <c r="A613" s="702">
        <f>ROW()-1</f>
        <v>612</v>
      </c>
      <c r="B613" s="712" t="s">
        <v>225</v>
      </c>
      <c r="C613" s="711" t="str">
        <f>HYPERLINK(E613,"OP")</f>
        <v>OP</v>
      </c>
      <c r="D613" s="711" t="str">
        <f>HYPERLINK(F613,"Prj")</f>
        <v>Prj</v>
      </c>
      <c r="E613" s="663" t="s">
        <v>6585</v>
      </c>
      <c r="F613" s="422" t="s">
        <v>6586</v>
      </c>
      <c r="G613" s="414" t="s">
        <v>2856</v>
      </c>
      <c r="H613" s="414" t="s">
        <v>33</v>
      </c>
      <c r="I613" s="694" t="s">
        <v>33</v>
      </c>
      <c r="J613" s="686" t="s">
        <v>226</v>
      </c>
      <c r="K613" s="199" t="s">
        <v>33</v>
      </c>
      <c r="L613" s="693" t="s">
        <v>193</v>
      </c>
      <c r="M613" s="696" t="s">
        <v>227</v>
      </c>
      <c r="N613" s="693" t="s">
        <v>18</v>
      </c>
      <c r="O613" s="693" t="s">
        <v>54</v>
      </c>
      <c r="P613" s="1080" t="s">
        <v>1419</v>
      </c>
      <c r="Q613" s="1074" t="s">
        <v>33</v>
      </c>
      <c r="R613" s="698" t="s">
        <v>3888</v>
      </c>
      <c r="S613" s="907" t="s">
        <v>3150</v>
      </c>
      <c r="T613" s="908" t="s">
        <v>3151</v>
      </c>
      <c r="U613" s="905" t="s">
        <v>573</v>
      </c>
      <c r="V613" s="905" t="s">
        <v>10419</v>
      </c>
      <c r="W613" s="1068" t="s">
        <v>1773</v>
      </c>
      <c r="X613" s="1064">
        <v>39056</v>
      </c>
      <c r="Y613" s="1066">
        <v>39232</v>
      </c>
      <c r="Z613" s="1046">
        <v>2007</v>
      </c>
      <c r="AA613" s="1064">
        <v>39300</v>
      </c>
      <c r="AB613" s="1065">
        <v>40907</v>
      </c>
      <c r="AC613" s="1066">
        <v>42735</v>
      </c>
      <c r="AD613" s="1050">
        <v>12.1</v>
      </c>
      <c r="AE613" s="749">
        <v>0</v>
      </c>
      <c r="AF613" s="744">
        <v>0</v>
      </c>
      <c r="AG613" s="690">
        <v>12.1</v>
      </c>
      <c r="AH613" s="747">
        <v>1.93</v>
      </c>
      <c r="AI613" s="744">
        <v>0</v>
      </c>
      <c r="AJ613" s="1099">
        <v>20.512728620000001</v>
      </c>
      <c r="AK613" s="1100">
        <v>20.512728620000001</v>
      </c>
      <c r="AL613" s="1085"/>
      <c r="AM613" s="632" t="s">
        <v>2434</v>
      </c>
      <c r="AN613" s="632">
        <v>4</v>
      </c>
      <c r="AO613" s="632" t="s">
        <v>2622</v>
      </c>
      <c r="AP613" s="632"/>
      <c r="AQ613" s="757" t="s">
        <v>2421</v>
      </c>
      <c r="AR613" s="779" t="s">
        <v>2832</v>
      </c>
      <c r="AS613" s="649">
        <f>AT613+AU613</f>
        <v>11.48</v>
      </c>
      <c r="AT613" s="781">
        <v>9.64</v>
      </c>
      <c r="AU613" s="782">
        <v>1.84</v>
      </c>
      <c r="AV613" s="807" t="s">
        <v>228</v>
      </c>
      <c r="AW613" s="686" t="s">
        <v>1424</v>
      </c>
      <c r="AX613" s="686" t="s">
        <v>1903</v>
      </c>
      <c r="AY613" s="819">
        <v>42573</v>
      </c>
      <c r="AZ613" s="721" t="s">
        <v>22</v>
      </c>
      <c r="BA613" s="721" t="s">
        <v>26</v>
      </c>
      <c r="BB613" s="834" t="s">
        <v>26</v>
      </c>
      <c r="BC613" s="835" t="s">
        <v>26</v>
      </c>
      <c r="BD613" s="836" t="s">
        <v>26</v>
      </c>
      <c r="BE613" s="834" t="s">
        <v>33</v>
      </c>
      <c r="BF613" s="835" t="s">
        <v>33</v>
      </c>
      <c r="BG613" s="836" t="s">
        <v>33</v>
      </c>
      <c r="BH613" s="905" t="s">
        <v>4485</v>
      </c>
      <c r="BI613" s="903" t="s">
        <v>10472</v>
      </c>
      <c r="BJ613" s="905" t="s">
        <v>13078</v>
      </c>
      <c r="BK613" s="903" t="s">
        <v>13872</v>
      </c>
      <c r="BL613" s="905" t="s">
        <v>4487</v>
      </c>
      <c r="BM613" s="903" t="s">
        <v>4683</v>
      </c>
      <c r="BN613" s="905" t="s">
        <v>0</v>
      </c>
      <c r="BO613" s="903" t="s">
        <v>0</v>
      </c>
      <c r="BP613" s="905" t="s">
        <v>0</v>
      </c>
      <c r="BQ613" s="903" t="s">
        <v>0</v>
      </c>
      <c r="BR613" s="909">
        <v>28</v>
      </c>
      <c r="BS613" s="903" t="s">
        <v>4500</v>
      </c>
      <c r="BT613" s="909">
        <v>40</v>
      </c>
      <c r="BU613" s="903" t="s">
        <v>4563</v>
      </c>
      <c r="BV613" s="909">
        <v>87</v>
      </c>
      <c r="BW613" s="903" t="s">
        <v>4535</v>
      </c>
      <c r="BX613" s="909">
        <v>27</v>
      </c>
      <c r="BY613" s="903" t="s">
        <v>4490</v>
      </c>
      <c r="BZ613" s="909">
        <v>90</v>
      </c>
      <c r="CA613" s="903" t="s">
        <v>4621</v>
      </c>
      <c r="CB613" s="340">
        <v>10</v>
      </c>
      <c r="CC613" s="249">
        <f>IF(ISBLANK(AL613),0,1)</f>
        <v>0</v>
      </c>
      <c r="CD613" s="414">
        <f>IF(ISBLANK(AM613),0,1)</f>
        <v>1</v>
      </c>
      <c r="CE613" s="414">
        <f>IF(ISBLANK(AN613),0,1)</f>
        <v>1</v>
      </c>
      <c r="CF613" s="414">
        <f>IF(ISBLANK(AO613),0,1)</f>
        <v>1</v>
      </c>
      <c r="CG613" s="414">
        <f>IF(ISBLANK(AP613),0,1)</f>
        <v>0</v>
      </c>
      <c r="CH613" s="436">
        <f>IF(ISBLANK(AQ613),0,1)</f>
        <v>1</v>
      </c>
      <c r="CI613" s="435">
        <f>IF($W613="Dropped","-",DAYS360(X613,Y613,TRUE)/360)</f>
        <v>0.4861111111111111</v>
      </c>
      <c r="CJ613" s="416">
        <f>IF(OR($W613="Pipeline",$W613="Dropped"),"-",IF(OR($AA613="-",$AA613="n/a"),"-",DAYS360(Y613,AA613,TRUE)/360))</f>
        <v>0.18333333333333332</v>
      </c>
      <c r="CK613" s="416">
        <f>IF(OR($W613="Pipeline",$W613="Dropped"),"-",IF($AC613="-","-",IF(OR($AA613="-",$AA613="n/a"),DAYS360(Y613,AC613,TRUE)/360,DAYS360(AA613,AC613,TRUE)/360)))</f>
        <v>9.4</v>
      </c>
      <c r="CL613" s="416">
        <f>IF(OR($W613="Pipeline",$W613="Dropped"),"-",IF($AC613="-","-",DAYS360(X613,AC613,TRUE)/360))</f>
        <v>10.069444444444445</v>
      </c>
      <c r="CM613" s="437">
        <f>IF(OR($W613="Pipeline",$W613="Dropped"),"-",IF($AC613="-","-",DAYS360(AB613,AC613,TRUE)/360))</f>
        <v>5</v>
      </c>
      <c r="CN613" s="344">
        <f>IF(W613="Closed",IF(AC613="-","-",YEAR(AC613)),"-")</f>
        <v>2016</v>
      </c>
      <c r="CO613" s="344" t="str">
        <f>IF(W613="Closed",IF(OR(BE613="S",BE613="MS",BE613="HS"),"S",IF(OR(BE613="U",BE613="MU",BE613="HU"),"U",IF(OR(BE613="NA",BE613="NR",BE613="NV",BE613="?",BE613="#"),"NR","-"))),"-")</f>
        <v>-</v>
      </c>
      <c r="CP613" s="249">
        <v>8</v>
      </c>
      <c r="CQ613" s="414">
        <v>4</v>
      </c>
      <c r="CR613" s="414">
        <v>4</v>
      </c>
      <c r="CS613" s="414">
        <v>3</v>
      </c>
      <c r="CT613" s="414">
        <v>0</v>
      </c>
      <c r="CU613" s="436">
        <v>1</v>
      </c>
      <c r="CV613" s="432" t="str">
        <f>IF(OR(DC613="-",DC613="",DC613="n/a"),"-",HYPERLINK(DC613,"PAD"))</f>
        <v>PAD</v>
      </c>
      <c r="CW613" s="417" t="str">
        <f>IF(OR(DD613="-",DD613="",DD613="n/a"),"-",HYPERLINK(DD613,"ICR"))</f>
        <v>ICR</v>
      </c>
      <c r="CX613" s="438" t="str">
        <f>IF(OR(DE613="-",DE613="",DE613="n/a"),"-",HYPERLINK(DE613,"IEG"))</f>
        <v>-</v>
      </c>
      <c r="CY613" s="687" t="str">
        <f>IF(OR(DF613="-",DF613="",DF613="n/a"),"-",HYPERLINK(DF613,"PPAR"))</f>
        <v>-</v>
      </c>
      <c r="CZ613" s="665" t="str">
        <f>IF(OR(DG613="-",DG613="",DG613="n/a"),"-",HYPERLINK(DG613,"PCR"))</f>
        <v>-</v>
      </c>
      <c r="DA613" s="665" t="str">
        <f>IF(OR(DH613="-",DH613="",DH613="n/a"),"-",HYPERLINK(DH613,"PP"))</f>
        <v>PP</v>
      </c>
      <c r="DB613" s="688" t="str">
        <f>IF(OR(DI613="-",DI613="",DI613="n/a"),"-",HYPERLINK(DI613,"TA"))</f>
        <v>-</v>
      </c>
      <c r="DC613" s="897" t="s">
        <v>12284</v>
      </c>
      <c r="DD613" s="897" t="s">
        <v>14027</v>
      </c>
      <c r="DE613" s="897" t="s">
        <v>33</v>
      </c>
      <c r="DF613" s="897" t="s">
        <v>33</v>
      </c>
      <c r="DG613" s="897" t="s">
        <v>33</v>
      </c>
      <c r="DH613" s="897" t="s">
        <v>14028</v>
      </c>
      <c r="DI613" s="897" t="s">
        <v>33</v>
      </c>
      <c r="DJ613" s="806"/>
    </row>
    <row r="614" spans="1:114" ht="14.1" customHeight="1" x14ac:dyDescent="0.25">
      <c r="A614" s="703">
        <f>ROW()-1</f>
        <v>613</v>
      </c>
      <c r="B614" s="712" t="s">
        <v>1306</v>
      </c>
      <c r="C614" s="711" t="str">
        <f>HYPERLINK(E614,"OP")</f>
        <v>OP</v>
      </c>
      <c r="D614" s="711" t="str">
        <f>HYPERLINK(F614,"Prj")</f>
        <v>Prj</v>
      </c>
      <c r="E614" s="704" t="s">
        <v>6587</v>
      </c>
      <c r="F614" s="415" t="s">
        <v>6588</v>
      </c>
      <c r="G614" s="414" t="s">
        <v>2944</v>
      </c>
      <c r="H614" s="414" t="s">
        <v>33</v>
      </c>
      <c r="I614" s="694" t="s">
        <v>33</v>
      </c>
      <c r="J614" s="696" t="s">
        <v>1265</v>
      </c>
      <c r="K614" s="199" t="s">
        <v>33</v>
      </c>
      <c r="L614" s="693" t="s">
        <v>245</v>
      </c>
      <c r="M614" s="686" t="s">
        <v>246</v>
      </c>
      <c r="N614" s="732" t="s">
        <v>18</v>
      </c>
      <c r="O614" s="732" t="s">
        <v>54</v>
      </c>
      <c r="P614" s="1080" t="s">
        <v>1419</v>
      </c>
      <c r="Q614" s="1074" t="s">
        <v>33</v>
      </c>
      <c r="R614" s="698" t="s">
        <v>3565</v>
      </c>
      <c r="S614" s="907" t="s">
        <v>3821</v>
      </c>
      <c r="T614" s="908" t="s">
        <v>3822</v>
      </c>
      <c r="U614" s="905" t="s">
        <v>575</v>
      </c>
      <c r="V614" s="905" t="s">
        <v>10424</v>
      </c>
      <c r="W614" s="1068" t="s">
        <v>1773</v>
      </c>
      <c r="X614" s="1064">
        <v>38775</v>
      </c>
      <c r="Y614" s="1066">
        <v>39268</v>
      </c>
      <c r="Z614" s="1046">
        <v>2008</v>
      </c>
      <c r="AA614" s="1064">
        <v>39337</v>
      </c>
      <c r="AB614" s="1065">
        <v>41364</v>
      </c>
      <c r="AC614" s="1066">
        <v>42916</v>
      </c>
      <c r="AD614" s="638">
        <v>0</v>
      </c>
      <c r="AE614" s="639">
        <v>23.6</v>
      </c>
      <c r="AF614" s="744">
        <v>0</v>
      </c>
      <c r="AG614" s="690">
        <v>23.6</v>
      </c>
      <c r="AH614" s="747">
        <v>1.3</v>
      </c>
      <c r="AI614" s="744">
        <v>0</v>
      </c>
      <c r="AJ614" s="1099">
        <v>68.099999999999994</v>
      </c>
      <c r="AK614" s="1100">
        <v>66.057758730000003</v>
      </c>
      <c r="AL614" s="1085"/>
      <c r="AM614" s="632" t="s">
        <v>2916</v>
      </c>
      <c r="AN614" s="632"/>
      <c r="AO614" s="632" t="s">
        <v>2622</v>
      </c>
      <c r="AP614" s="632">
        <v>1</v>
      </c>
      <c r="AQ614" s="757"/>
      <c r="AR614" s="779" t="s">
        <v>1266</v>
      </c>
      <c r="AS614" s="649">
        <f>AT614+AU614</f>
        <v>21.4</v>
      </c>
      <c r="AT614" s="649">
        <v>13.6</v>
      </c>
      <c r="AU614" s="650">
        <v>7.8</v>
      </c>
      <c r="AV614" s="686" t="s">
        <v>2937</v>
      </c>
      <c r="AW614" s="686" t="s">
        <v>1884</v>
      </c>
      <c r="AX614" s="686" t="s">
        <v>2162</v>
      </c>
      <c r="AY614" s="819">
        <v>42734</v>
      </c>
      <c r="AZ614" s="721" t="s">
        <v>26</v>
      </c>
      <c r="BA614" s="721" t="s">
        <v>26</v>
      </c>
      <c r="BB614" s="834" t="s">
        <v>33</v>
      </c>
      <c r="BC614" s="835" t="s">
        <v>33</v>
      </c>
      <c r="BD614" s="836" t="s">
        <v>33</v>
      </c>
      <c r="BE614" s="834" t="s">
        <v>33</v>
      </c>
      <c r="BF614" s="835" t="s">
        <v>33</v>
      </c>
      <c r="BG614" s="836" t="s">
        <v>33</v>
      </c>
      <c r="BH614" s="905" t="s">
        <v>4485</v>
      </c>
      <c r="BI614" s="903" t="s">
        <v>10472</v>
      </c>
      <c r="BJ614" s="905" t="s">
        <v>4525</v>
      </c>
      <c r="BK614" s="903" t="s">
        <v>10476</v>
      </c>
      <c r="BL614" s="905" t="s">
        <v>13077</v>
      </c>
      <c r="BM614" s="903" t="s">
        <v>9680</v>
      </c>
      <c r="BN614" s="905" t="s">
        <v>4561</v>
      </c>
      <c r="BO614" s="903" t="s">
        <v>10489</v>
      </c>
      <c r="BP614" s="905" t="s">
        <v>0</v>
      </c>
      <c r="BQ614" s="903" t="s">
        <v>0</v>
      </c>
      <c r="BR614" s="909">
        <v>27</v>
      </c>
      <c r="BS614" s="903" t="s">
        <v>4490</v>
      </c>
      <c r="BT614" s="909">
        <v>30</v>
      </c>
      <c r="BU614" s="903" t="s">
        <v>4501</v>
      </c>
      <c r="BV614" s="909">
        <v>25</v>
      </c>
      <c r="BW614" s="903" t="s">
        <v>4489</v>
      </c>
      <c r="BX614" s="909">
        <v>29</v>
      </c>
      <c r="BY614" s="903" t="s">
        <v>4497</v>
      </c>
      <c r="BZ614" s="909">
        <v>57</v>
      </c>
      <c r="CA614" s="903" t="s">
        <v>4527</v>
      </c>
      <c r="CB614" s="340">
        <v>50</v>
      </c>
      <c r="CC614" s="249">
        <f>IF(ISBLANK(AL614),0,1)</f>
        <v>0</v>
      </c>
      <c r="CD614" s="414">
        <f>IF(ISBLANK(AM614),0,1)</f>
        <v>1</v>
      </c>
      <c r="CE614" s="414">
        <f>IF(ISBLANK(AN614),0,1)</f>
        <v>0</v>
      </c>
      <c r="CF614" s="414">
        <f>IF(ISBLANK(AO614),0,1)</f>
        <v>1</v>
      </c>
      <c r="CG614" s="414">
        <f>IF(ISBLANK(AP614),0,1)</f>
        <v>1</v>
      </c>
      <c r="CH614" s="436">
        <f>IF(ISBLANK(AQ614),0,1)</f>
        <v>0</v>
      </c>
      <c r="CI614" s="435">
        <f>IF($W614="Dropped","-",DAYS360(X614,Y614,TRUE)/360)</f>
        <v>1.3555555555555556</v>
      </c>
      <c r="CJ614" s="416">
        <f>IF(OR($W614="Pipeline",$W614="Dropped"),"-",IF(OR($AA614="-",$AA614="n/a"),"-",DAYS360(Y614,AA614,TRUE)/360))</f>
        <v>0.18611111111111112</v>
      </c>
      <c r="CK614" s="416">
        <f>IF(OR($W614="Pipeline",$W614="Dropped"),"-",IF($AC614="-","-",IF(OR($AA614="-",$AA614="n/a"),DAYS360(Y614,AC614,TRUE)/360,DAYS360(AA614,AC614,TRUE)/360)))</f>
        <v>9.8000000000000007</v>
      </c>
      <c r="CL614" s="416">
        <f>IF(OR($W614="Pipeline",$W614="Dropped"),"-",IF($AC614="-","-",DAYS360(X614,AC614,TRUE)/360))</f>
        <v>11.341666666666667</v>
      </c>
      <c r="CM614" s="437">
        <f>IF(OR($W614="Pipeline",$W614="Dropped"),"-",IF($AC614="-","-",DAYS360(AB614,AC614,TRUE)/360))</f>
        <v>4.25</v>
      </c>
      <c r="CN614" s="344">
        <f>IF(W614="Closed",IF(AC614="-","-",YEAR(AC614)),"-")</f>
        <v>2017</v>
      </c>
      <c r="CO614" s="344" t="str">
        <f>IF(W614="Closed",IF(OR(BE614="S",BE614="MS",BE614="HS"),"S",IF(OR(BE614="U",BE614="MU",BE614="HU"),"U",IF(OR(BE614="NA",BE614="NR",BE614="NV",BE614="?",BE614="#"),"NR","-"))),"-")</f>
        <v>-</v>
      </c>
      <c r="CP614" s="249">
        <v>13</v>
      </c>
      <c r="CQ614" s="414">
        <v>3</v>
      </c>
      <c r="CR614" s="414">
        <v>4</v>
      </c>
      <c r="CS614" s="414">
        <v>1</v>
      </c>
      <c r="CT614" s="414">
        <v>1</v>
      </c>
      <c r="CU614" s="436">
        <v>0</v>
      </c>
      <c r="CV614" s="432" t="str">
        <f>IF(OR(DC614="-",DC614="",DC614="n/a"),"-",HYPERLINK(DC614,"PAD"))</f>
        <v>PAD</v>
      </c>
      <c r="CW614" s="417" t="str">
        <f>IF(OR(DD614="-",DD614="",DD614="n/a"),"-",HYPERLINK(DD614,"ICR"))</f>
        <v>-</v>
      </c>
      <c r="CX614" s="438" t="str">
        <f>IF(OR(DE614="-",DE614="",DE614="n/a"),"-",HYPERLINK(DE614,"IEG"))</f>
        <v>-</v>
      </c>
      <c r="CY614" s="687" t="str">
        <f>IF(OR(DF614="-",DF614="",DF614="n/a"),"-",HYPERLINK(DF614,"PPAR"))</f>
        <v>-</v>
      </c>
      <c r="CZ614" s="665" t="str">
        <f>IF(OR(DG614="-",DG614="",DG614="n/a"),"-",HYPERLINK(DG614,"PCR"))</f>
        <v>-</v>
      </c>
      <c r="DA614" s="665" t="str">
        <f>IF(OR(DH614="-",DH614="",DH614="n/a"),"-",HYPERLINK(DH614,"PP"))</f>
        <v>PP</v>
      </c>
      <c r="DB614" s="688" t="str">
        <f>IF(OR(DI614="-",DI614="",DI614="n/a"),"-",HYPERLINK(DI614,"TA"))</f>
        <v>-</v>
      </c>
      <c r="DC614" s="897" t="s">
        <v>12285</v>
      </c>
      <c r="DD614" s="897" t="s">
        <v>33</v>
      </c>
      <c r="DE614" s="897" t="s">
        <v>33</v>
      </c>
      <c r="DF614" s="897" t="s">
        <v>33</v>
      </c>
      <c r="DG614" s="897" t="s">
        <v>33</v>
      </c>
      <c r="DH614" s="897" t="s">
        <v>14029</v>
      </c>
      <c r="DI614" s="897" t="s">
        <v>33</v>
      </c>
      <c r="DJ614" s="734"/>
    </row>
    <row r="615" spans="1:114" ht="14.1" customHeight="1" x14ac:dyDescent="0.25">
      <c r="A615" s="702">
        <f>ROW()-1</f>
        <v>614</v>
      </c>
      <c r="B615" s="710" t="s">
        <v>1148</v>
      </c>
      <c r="C615" s="711" t="str">
        <f>HYPERLINK(E615,"OP")</f>
        <v>OP</v>
      </c>
      <c r="D615" s="711" t="str">
        <f>HYPERLINK(F615,"Prj")</f>
        <v>Prj</v>
      </c>
      <c r="E615" s="704" t="s">
        <v>6589</v>
      </c>
      <c r="F615" s="415" t="s">
        <v>6590</v>
      </c>
      <c r="G615" s="414" t="s">
        <v>33</v>
      </c>
      <c r="H615" s="414" t="s">
        <v>33</v>
      </c>
      <c r="I615" s="694" t="s">
        <v>33</v>
      </c>
      <c r="J615" s="686" t="s">
        <v>1149</v>
      </c>
      <c r="K615" s="199" t="s">
        <v>33</v>
      </c>
      <c r="L615" s="693" t="s">
        <v>153</v>
      </c>
      <c r="M615" s="696" t="s">
        <v>353</v>
      </c>
      <c r="N615" s="732" t="s">
        <v>18</v>
      </c>
      <c r="O615" s="732" t="s">
        <v>71</v>
      </c>
      <c r="P615" s="1080" t="s">
        <v>1763</v>
      </c>
      <c r="Q615" s="1074" t="s">
        <v>33</v>
      </c>
      <c r="R615" s="698" t="s">
        <v>33</v>
      </c>
      <c r="S615" s="907" t="s">
        <v>3725</v>
      </c>
      <c r="T615" s="908" t="s">
        <v>3823</v>
      </c>
      <c r="U615" s="905" t="s">
        <v>13822</v>
      </c>
      <c r="V615" s="905" t="s">
        <v>10388</v>
      </c>
      <c r="W615" s="1068" t="s">
        <v>1773</v>
      </c>
      <c r="X615" s="1064">
        <v>38659</v>
      </c>
      <c r="Y615" s="1066">
        <v>39036</v>
      </c>
      <c r="Z615" s="1046">
        <v>2007</v>
      </c>
      <c r="AA615" s="1064">
        <v>39112</v>
      </c>
      <c r="AB615" s="1065">
        <v>40178</v>
      </c>
      <c r="AC615" s="1066">
        <v>40786</v>
      </c>
      <c r="AD615" s="638">
        <v>0</v>
      </c>
      <c r="AE615" s="639">
        <v>15</v>
      </c>
      <c r="AF615" s="744">
        <v>0</v>
      </c>
      <c r="AG615" s="690">
        <v>15</v>
      </c>
      <c r="AH615" s="747">
        <v>3.78</v>
      </c>
      <c r="AI615" s="744">
        <v>0.108</v>
      </c>
      <c r="AJ615" s="1099">
        <v>15</v>
      </c>
      <c r="AK615" s="1100">
        <v>15.84713457</v>
      </c>
      <c r="AL615" s="646">
        <v>33</v>
      </c>
      <c r="AM615" s="647"/>
      <c r="AN615" s="647">
        <v>2</v>
      </c>
      <c r="AO615" s="647"/>
      <c r="AP615" s="647"/>
      <c r="AQ615" s="648"/>
      <c r="AR615" s="779" t="s">
        <v>4164</v>
      </c>
      <c r="AS615" s="781">
        <f>AT615+AU615</f>
        <v>2.1</v>
      </c>
      <c r="AT615" s="649">
        <v>2.1</v>
      </c>
      <c r="AU615" s="650">
        <v>0</v>
      </c>
      <c r="AV615" s="686" t="s">
        <v>4165</v>
      </c>
      <c r="AW615" s="686" t="s">
        <v>353</v>
      </c>
      <c r="AX615" s="686" t="s">
        <v>1901</v>
      </c>
      <c r="AY615" s="819">
        <v>40775</v>
      </c>
      <c r="AZ615" s="721" t="s">
        <v>22</v>
      </c>
      <c r="BA615" s="721" t="s">
        <v>22</v>
      </c>
      <c r="BB615" s="834" t="s">
        <v>22</v>
      </c>
      <c r="BC615" s="835" t="s">
        <v>22</v>
      </c>
      <c r="BD615" s="836" t="s">
        <v>26</v>
      </c>
      <c r="BE615" s="834" t="s">
        <v>22</v>
      </c>
      <c r="BF615" s="835" t="s">
        <v>22</v>
      </c>
      <c r="BG615" s="836" t="s">
        <v>22</v>
      </c>
      <c r="BH615" s="905" t="s">
        <v>4485</v>
      </c>
      <c r="BI615" s="903" t="s">
        <v>10472</v>
      </c>
      <c r="BJ615" s="905" t="s">
        <v>4503</v>
      </c>
      <c r="BK615" s="903" t="s">
        <v>4703</v>
      </c>
      <c r="BL615" s="905" t="s">
        <v>4515</v>
      </c>
      <c r="BM615" s="903" t="s">
        <v>4704</v>
      </c>
      <c r="BN615" s="905" t="s">
        <v>4493</v>
      </c>
      <c r="BO615" s="903" t="s">
        <v>4705</v>
      </c>
      <c r="BP615" s="905" t="s">
        <v>0</v>
      </c>
      <c r="BQ615" s="903" t="s">
        <v>0</v>
      </c>
      <c r="BR615" s="909">
        <v>65</v>
      </c>
      <c r="BS615" s="903" t="s">
        <v>4509</v>
      </c>
      <c r="BT615" s="909">
        <v>66</v>
      </c>
      <c r="BU615" s="903" t="s">
        <v>4532</v>
      </c>
      <c r="BV615" s="909">
        <v>33</v>
      </c>
      <c r="BW615" s="903" t="s">
        <v>4498</v>
      </c>
      <c r="BX615" s="905" t="s">
        <v>0</v>
      </c>
      <c r="BY615" s="903" t="s">
        <v>4492</v>
      </c>
      <c r="BZ615" s="905" t="s">
        <v>0</v>
      </c>
      <c r="CA615" s="903" t="s">
        <v>4492</v>
      </c>
      <c r="CB615" s="340">
        <v>100</v>
      </c>
      <c r="CC615" s="249">
        <f>IF(ISBLANK(AL615),0,1)</f>
        <v>1</v>
      </c>
      <c r="CD615" s="414">
        <f>IF(ISBLANK(AM615),0,1)</f>
        <v>0</v>
      </c>
      <c r="CE615" s="414">
        <f>IF(ISBLANK(AN615),0,1)</f>
        <v>1</v>
      </c>
      <c r="CF615" s="414">
        <f>IF(ISBLANK(AO615),0,1)</f>
        <v>0</v>
      </c>
      <c r="CG615" s="414">
        <f>IF(ISBLANK(AP615),0,1)</f>
        <v>0</v>
      </c>
      <c r="CH615" s="436">
        <f>IF(ISBLANK(AQ615),0,1)</f>
        <v>0</v>
      </c>
      <c r="CI615" s="435">
        <f>IF($W615="Dropped","-",DAYS360(X615,Y615,TRUE)/360)</f>
        <v>1.0333333333333334</v>
      </c>
      <c r="CJ615" s="416">
        <f>IF(OR($W615="Pipeline",$W615="Dropped"),"-",IF(OR($AA615="-",$AA615="n/a"),"-",DAYS360(Y615,AA615,TRUE)/360))</f>
        <v>0.20833333333333334</v>
      </c>
      <c r="CK615" s="416">
        <f>IF(OR($W615="Pipeline",$W615="Dropped"),"-",IF($AC615="-","-",IF(OR($AA615="-",$AA615="n/a"),DAYS360(Y615,AC615,TRUE)/360,DAYS360(AA615,AC615,TRUE)/360)))</f>
        <v>4.583333333333333</v>
      </c>
      <c r="CL615" s="416">
        <f>IF(OR($W615="Pipeline",$W615="Dropped"),"-",IF($AC615="-","-",DAYS360(X615,AC615,TRUE)/360))</f>
        <v>5.8250000000000002</v>
      </c>
      <c r="CM615" s="437">
        <f>IF(OR($W615="Pipeline",$W615="Dropped"),"-",IF($AC615="-","-",DAYS360(AB615,AC615,TRUE)/360))</f>
        <v>1.6666666666666667</v>
      </c>
      <c r="CN615" s="344">
        <f>IF(W615="Closed",IF(AC615="-","-",YEAR(AC615)),"-")</f>
        <v>2011</v>
      </c>
      <c r="CO615" s="344" t="str">
        <f>IF(W615="Closed",IF(OR(BE615="S",BE615="MS",BE615="HS"),"S",IF(OR(BE615="U",BE615="MU",BE615="HU"),"U",IF(OR(BE615="NA",BE615="NR",BE615="NV",BE615="?",BE615="#"),"NR","-"))),"-")</f>
        <v>S</v>
      </c>
      <c r="CP615" s="249">
        <v>5</v>
      </c>
      <c r="CQ615" s="414">
        <v>2</v>
      </c>
      <c r="CR615" s="414">
        <v>3</v>
      </c>
      <c r="CS615" s="414">
        <v>0</v>
      </c>
      <c r="CT615" s="414">
        <v>0</v>
      </c>
      <c r="CU615" s="436">
        <v>0</v>
      </c>
      <c r="CV615" s="432" t="str">
        <f>IF(OR(DC615="-",DC615="",DC615="n/a"),"-",HYPERLINK(DC615,"PAD"))</f>
        <v>PAD</v>
      </c>
      <c r="CW615" s="417" t="str">
        <f>IF(OR(DD615="-",DD615="",DD615="n/a"),"-",HYPERLINK(DD615,"ICR"))</f>
        <v>ICR</v>
      </c>
      <c r="CX615" s="438" t="str">
        <f>IF(OR(DE615="-",DE615="",DE615="n/a"),"-",HYPERLINK(DE615,"IEG"))</f>
        <v>IEG</v>
      </c>
      <c r="CY615" s="687" t="str">
        <f>IF(OR(DF615="-",DF615="",DF615="n/a"),"-",HYPERLINK(DF615,"PPAR"))</f>
        <v>-</v>
      </c>
      <c r="CZ615" s="665" t="str">
        <f>IF(OR(DG615="-",DG615="",DG615="n/a"),"-",HYPERLINK(DG615,"PCR"))</f>
        <v>-</v>
      </c>
      <c r="DA615" s="665" t="str">
        <f>IF(OR(DH615="-",DH615="",DH615="n/a"),"-",HYPERLINK(DH615,"PP"))</f>
        <v>PP</v>
      </c>
      <c r="DB615" s="688" t="str">
        <f>IF(OR(DI615="-",DI615="",DI615="n/a"),"-",HYPERLINK(DI615,"TA"))</f>
        <v>-</v>
      </c>
      <c r="DC615" s="897" t="s">
        <v>12286</v>
      </c>
      <c r="DD615" s="897" t="s">
        <v>12287</v>
      </c>
      <c r="DE615" s="897" t="s">
        <v>12288</v>
      </c>
      <c r="DF615" s="897" t="s">
        <v>33</v>
      </c>
      <c r="DG615" s="897" t="s">
        <v>33</v>
      </c>
      <c r="DH615" s="897" t="s">
        <v>12289</v>
      </c>
      <c r="DI615" s="897" t="s">
        <v>33</v>
      </c>
      <c r="DJ615" s="806"/>
    </row>
    <row r="616" spans="1:114" ht="14.1" customHeight="1" x14ac:dyDescent="0.25">
      <c r="A616" s="702">
        <f>ROW()-1</f>
        <v>615</v>
      </c>
      <c r="B616" s="710" t="s">
        <v>2345</v>
      </c>
      <c r="C616" s="711" t="str">
        <f>HYPERLINK(E616,"OP")</f>
        <v>OP</v>
      </c>
      <c r="D616" s="711" t="str">
        <f>HYPERLINK(F616,"Prj")</f>
        <v>Prj</v>
      </c>
      <c r="E616" s="704" t="s">
        <v>6591</v>
      </c>
      <c r="F616" s="415" t="s">
        <v>6592</v>
      </c>
      <c r="G616" s="414" t="s">
        <v>33</v>
      </c>
      <c r="H616" s="414" t="s">
        <v>33</v>
      </c>
      <c r="I616" s="694" t="s">
        <v>33</v>
      </c>
      <c r="J616" s="686" t="s">
        <v>2346</v>
      </c>
      <c r="K616" s="199" t="s">
        <v>33</v>
      </c>
      <c r="L616" s="693" t="s">
        <v>124</v>
      </c>
      <c r="M616" s="696" t="s">
        <v>335</v>
      </c>
      <c r="N616" s="693" t="s">
        <v>18</v>
      </c>
      <c r="O616" s="693" t="s">
        <v>54</v>
      </c>
      <c r="P616" s="1080" t="s">
        <v>1419</v>
      </c>
      <c r="Q616" s="1074" t="s">
        <v>33</v>
      </c>
      <c r="R616" s="698" t="s">
        <v>33</v>
      </c>
      <c r="S616" s="907" t="s">
        <v>3581</v>
      </c>
      <c r="T616" s="908" t="s">
        <v>3745</v>
      </c>
      <c r="U616" s="905" t="s">
        <v>1789</v>
      </c>
      <c r="V616" s="905" t="s">
        <v>612</v>
      </c>
      <c r="W616" s="1068" t="s">
        <v>1773</v>
      </c>
      <c r="X616" s="1064">
        <v>38631</v>
      </c>
      <c r="Y616" s="1066">
        <v>38860</v>
      </c>
      <c r="Z616" s="1046">
        <v>2006</v>
      </c>
      <c r="AA616" s="1064">
        <v>38919</v>
      </c>
      <c r="AB616" s="1065">
        <v>40923</v>
      </c>
      <c r="AC616" s="1066">
        <v>42004</v>
      </c>
      <c r="AD616" s="638">
        <v>0</v>
      </c>
      <c r="AE616" s="639">
        <v>14</v>
      </c>
      <c r="AF616" s="744">
        <v>0</v>
      </c>
      <c r="AG616" s="690">
        <v>14</v>
      </c>
      <c r="AH616" s="747">
        <v>0</v>
      </c>
      <c r="AI616" s="744">
        <v>0</v>
      </c>
      <c r="AJ616" s="1099">
        <v>13.95126026</v>
      </c>
      <c r="AK616" s="1100">
        <v>14.979388549999999</v>
      </c>
      <c r="AL616" s="646"/>
      <c r="AM616" s="647" t="s">
        <v>2917</v>
      </c>
      <c r="AN616" s="647"/>
      <c r="AO616" s="647"/>
      <c r="AP616" s="647"/>
      <c r="AQ616" s="648" t="s">
        <v>2918</v>
      </c>
      <c r="AR616" s="779" t="s">
        <v>2603</v>
      </c>
      <c r="AS616" s="781">
        <f>AT616+AU616</f>
        <v>12.62</v>
      </c>
      <c r="AT616" s="649">
        <v>12.62</v>
      </c>
      <c r="AU616" s="650">
        <v>0</v>
      </c>
      <c r="AV616" s="686" t="s">
        <v>2938</v>
      </c>
      <c r="AW616" s="686" t="s">
        <v>335</v>
      </c>
      <c r="AX616" s="686" t="s">
        <v>38</v>
      </c>
      <c r="AY616" s="819">
        <v>41990</v>
      </c>
      <c r="AZ616" s="721" t="s">
        <v>22</v>
      </c>
      <c r="BA616" s="721" t="s">
        <v>26</v>
      </c>
      <c r="BB616" s="834" t="s">
        <v>26</v>
      </c>
      <c r="BC616" s="835" t="s">
        <v>22</v>
      </c>
      <c r="BD616" s="836" t="s">
        <v>22</v>
      </c>
      <c r="BE616" s="834" t="s">
        <v>22</v>
      </c>
      <c r="BF616" s="835" t="s">
        <v>22</v>
      </c>
      <c r="BG616" s="836" t="s">
        <v>22</v>
      </c>
      <c r="BH616" s="905" t="s">
        <v>4485</v>
      </c>
      <c r="BI616" s="903" t="s">
        <v>10472</v>
      </c>
      <c r="BJ616" s="905" t="s">
        <v>4505</v>
      </c>
      <c r="BK616" s="903" t="s">
        <v>10474</v>
      </c>
      <c r="BL616" s="905" t="s">
        <v>0</v>
      </c>
      <c r="BM616" s="903" t="s">
        <v>0</v>
      </c>
      <c r="BN616" s="905" t="s">
        <v>0</v>
      </c>
      <c r="BO616" s="903" t="s">
        <v>0</v>
      </c>
      <c r="BP616" s="905" t="s">
        <v>0</v>
      </c>
      <c r="BQ616" s="903" t="s">
        <v>0</v>
      </c>
      <c r="BR616" s="909">
        <v>28</v>
      </c>
      <c r="BS616" s="903" t="s">
        <v>4500</v>
      </c>
      <c r="BT616" s="909">
        <v>21</v>
      </c>
      <c r="BU616" s="903" t="s">
        <v>4547</v>
      </c>
      <c r="BV616" s="909">
        <v>27</v>
      </c>
      <c r="BW616" s="903" t="s">
        <v>4490</v>
      </c>
      <c r="BX616" s="909">
        <v>29</v>
      </c>
      <c r="BY616" s="903" t="s">
        <v>4497</v>
      </c>
      <c r="BZ616" s="909">
        <v>40</v>
      </c>
      <c r="CA616" s="903" t="s">
        <v>4563</v>
      </c>
      <c r="CB616" s="340">
        <v>100</v>
      </c>
      <c r="CC616" s="249">
        <f>IF(ISBLANK(AL616),0,1)</f>
        <v>0</v>
      </c>
      <c r="CD616" s="414">
        <f>IF(ISBLANK(AM616),0,1)</f>
        <v>1</v>
      </c>
      <c r="CE616" s="414">
        <f>IF(ISBLANK(AN616),0,1)</f>
        <v>0</v>
      </c>
      <c r="CF616" s="414">
        <f>IF(ISBLANK(AO616),0,1)</f>
        <v>0</v>
      </c>
      <c r="CG616" s="414">
        <f>IF(ISBLANK(AP616),0,1)</f>
        <v>0</v>
      </c>
      <c r="CH616" s="436">
        <f>IF(ISBLANK(AQ616),0,1)</f>
        <v>1</v>
      </c>
      <c r="CI616" s="435">
        <f>IF($W616="Dropped","-",DAYS360(X616,Y616,TRUE)/360)</f>
        <v>0.63055555555555554</v>
      </c>
      <c r="CJ616" s="416">
        <f>IF(OR($W616="Pipeline",$W616="Dropped"),"-",IF(OR($AA616="-",$AA616="n/a"),"-",DAYS360(Y616,AA616,TRUE)/360))</f>
        <v>0.16111111111111112</v>
      </c>
      <c r="CK616" s="416">
        <f>IF(OR($W616="Pipeline",$W616="Dropped"),"-",IF($AC616="-","-",IF(OR($AA616="-",$AA616="n/a"),DAYS360(Y616,AC616,TRUE)/360,DAYS360(AA616,AC616,TRUE)/360)))</f>
        <v>8.4416666666666664</v>
      </c>
      <c r="CL616" s="416">
        <f>IF(OR($W616="Pipeline",$W616="Dropped"),"-",IF($AC616="-","-",DAYS360(X616,AC616,TRUE)/360))</f>
        <v>9.2333333333333325</v>
      </c>
      <c r="CM616" s="437">
        <f>IF(OR($W616="Pipeline",$W616="Dropped"),"-",IF($AC616="-","-",DAYS360(AB616,AC616,TRUE)/360))</f>
        <v>2.9583333333333335</v>
      </c>
      <c r="CN616" s="344">
        <f>IF(W616="Closed",IF(AC616="-","-",YEAR(AC616)),"-")</f>
        <v>2014</v>
      </c>
      <c r="CO616" s="344" t="str">
        <f>IF(W616="Closed",IF(OR(BE616="S",BE616="MS",BE616="HS"),"S",IF(OR(BE616="U",BE616="MU",BE616="HU"),"U",IF(OR(BE616="NA",BE616="NR",BE616="NV",BE616="?",BE616="#"),"NR","-"))),"-")</f>
        <v>S</v>
      </c>
      <c r="CP616" s="249">
        <v>7</v>
      </c>
      <c r="CQ616" s="414">
        <v>11</v>
      </c>
      <c r="CR616" s="414">
        <v>6</v>
      </c>
      <c r="CS616" s="414">
        <v>3</v>
      </c>
      <c r="CT616" s="414">
        <v>1</v>
      </c>
      <c r="CU616" s="436">
        <v>0</v>
      </c>
      <c r="CV616" s="432" t="str">
        <f>IF(OR(DC616="-",DC616="",DC616="n/a"),"-",HYPERLINK(DC616,"PAD"))</f>
        <v>PAD</v>
      </c>
      <c r="CW616" s="417" t="str">
        <f>IF(OR(DD616="-",DD616="",DD616="n/a"),"-",HYPERLINK(DD616,"ICR"))</f>
        <v>-</v>
      </c>
      <c r="CX616" s="438" t="str">
        <f>IF(OR(DE616="-",DE616="",DE616="n/a"),"-",HYPERLINK(DE616,"IEG"))</f>
        <v>IEG</v>
      </c>
      <c r="CY616" s="687" t="str">
        <f>IF(OR(DF616="-",DF616="",DF616="n/a"),"-",HYPERLINK(DF616,"PPAR"))</f>
        <v>-</v>
      </c>
      <c r="CZ616" s="665" t="str">
        <f>IF(OR(DG616="-",DG616="",DG616="n/a"),"-",HYPERLINK(DG616,"PCR"))</f>
        <v>-</v>
      </c>
      <c r="DA616" s="665" t="str">
        <f>IF(OR(DH616="-",DH616="",DH616="n/a"),"-",HYPERLINK(DH616,"PP"))</f>
        <v>PP</v>
      </c>
      <c r="DB616" s="688" t="str">
        <f>IF(OR(DI616="-",DI616="",DI616="n/a"),"-",HYPERLINK(DI616,"TA"))</f>
        <v>-</v>
      </c>
      <c r="DC616" s="897" t="s">
        <v>12290</v>
      </c>
      <c r="DD616" s="897" t="s">
        <v>33</v>
      </c>
      <c r="DE616" s="897" t="s">
        <v>12291</v>
      </c>
      <c r="DF616" s="897" t="s">
        <v>33</v>
      </c>
      <c r="DG616" s="897" t="s">
        <v>33</v>
      </c>
      <c r="DH616" s="897" t="s">
        <v>12292</v>
      </c>
      <c r="DI616" s="897" t="s">
        <v>33</v>
      </c>
      <c r="DJ616" s="734"/>
    </row>
    <row r="617" spans="1:114" ht="14.1" customHeight="1" x14ac:dyDescent="0.25">
      <c r="A617" s="703">
        <f>ROW()-1</f>
        <v>616</v>
      </c>
      <c r="B617" s="718" t="s">
        <v>1036</v>
      </c>
      <c r="C617" s="711" t="str">
        <f>HYPERLINK(E617,"OP")</f>
        <v>OP</v>
      </c>
      <c r="D617" s="711" t="str">
        <f>HYPERLINK(F617,"Prj")</f>
        <v>Prj</v>
      </c>
      <c r="E617" s="704" t="s">
        <v>6593</v>
      </c>
      <c r="F617" s="415" t="s">
        <v>6594</v>
      </c>
      <c r="G617" s="414" t="s">
        <v>3282</v>
      </c>
      <c r="H617" s="414" t="s">
        <v>33</v>
      </c>
      <c r="I617" s="694" t="s">
        <v>33</v>
      </c>
      <c r="J617" s="686" t="s">
        <v>1037</v>
      </c>
      <c r="K617" s="199" t="s">
        <v>33</v>
      </c>
      <c r="L617" s="693" t="s">
        <v>16</v>
      </c>
      <c r="M617" s="696" t="s">
        <v>115</v>
      </c>
      <c r="N617" s="732" t="s">
        <v>18</v>
      </c>
      <c r="O617" s="732" t="s">
        <v>71</v>
      </c>
      <c r="P617" s="1080" t="s">
        <v>1763</v>
      </c>
      <c r="Q617" s="1074" t="s">
        <v>33</v>
      </c>
      <c r="R617" s="698" t="s">
        <v>3888</v>
      </c>
      <c r="S617" s="907" t="s">
        <v>3602</v>
      </c>
      <c r="T617" s="908" t="s">
        <v>3824</v>
      </c>
      <c r="U617" s="905" t="s">
        <v>579</v>
      </c>
      <c r="V617" s="905" t="s">
        <v>10383</v>
      </c>
      <c r="W617" s="1068" t="s">
        <v>1773</v>
      </c>
      <c r="X617" s="1064">
        <v>39034</v>
      </c>
      <c r="Y617" s="1066">
        <v>39595</v>
      </c>
      <c r="Z617" s="1046">
        <v>2008</v>
      </c>
      <c r="AA617" s="1064">
        <v>39723</v>
      </c>
      <c r="AB617" s="1065">
        <v>41455</v>
      </c>
      <c r="AC617" s="1066">
        <v>42400</v>
      </c>
      <c r="AD617" s="638">
        <v>0</v>
      </c>
      <c r="AE617" s="639">
        <v>100</v>
      </c>
      <c r="AF617" s="744">
        <v>0</v>
      </c>
      <c r="AG617" s="690">
        <v>100</v>
      </c>
      <c r="AH617" s="747">
        <v>0</v>
      </c>
      <c r="AI617" s="744">
        <v>0</v>
      </c>
      <c r="AJ617" s="1099">
        <v>114.99793513</v>
      </c>
      <c r="AK617" s="1100">
        <v>108.21239484</v>
      </c>
      <c r="AL617" s="646"/>
      <c r="AM617" s="647"/>
      <c r="AN617" s="647">
        <v>2</v>
      </c>
      <c r="AO617" s="647"/>
      <c r="AP617" s="647"/>
      <c r="AQ617" s="648"/>
      <c r="AR617" s="779" t="s">
        <v>3230</v>
      </c>
      <c r="AS617" s="649">
        <f>AT617+AU617</f>
        <v>7</v>
      </c>
      <c r="AT617" s="649">
        <v>7</v>
      </c>
      <c r="AU617" s="650">
        <v>0</v>
      </c>
      <c r="AV617" s="686" t="s">
        <v>3231</v>
      </c>
      <c r="AW617" s="686" t="s">
        <v>1949</v>
      </c>
      <c r="AX617" s="686" t="s">
        <v>2228</v>
      </c>
      <c r="AY617" s="819">
        <v>42400</v>
      </c>
      <c r="AZ617" s="721" t="s">
        <v>22</v>
      </c>
      <c r="BA617" s="721" t="s">
        <v>22</v>
      </c>
      <c r="BB617" s="834" t="s">
        <v>22</v>
      </c>
      <c r="BC617" s="835" t="s">
        <v>26</v>
      </c>
      <c r="BD617" s="836" t="s">
        <v>26</v>
      </c>
      <c r="BE617" s="834" t="s">
        <v>22</v>
      </c>
      <c r="BF617" s="835" t="s">
        <v>22</v>
      </c>
      <c r="BG617" s="836" t="s">
        <v>22</v>
      </c>
      <c r="BH617" s="905" t="s">
        <v>4493</v>
      </c>
      <c r="BI617" s="903" t="s">
        <v>4705</v>
      </c>
      <c r="BJ617" s="905" t="s">
        <v>4485</v>
      </c>
      <c r="BK617" s="903" t="s">
        <v>10472</v>
      </c>
      <c r="BL617" s="905" t="s">
        <v>0</v>
      </c>
      <c r="BM617" s="903" t="s">
        <v>0</v>
      </c>
      <c r="BN617" s="905" t="s">
        <v>0</v>
      </c>
      <c r="BO617" s="903" t="s">
        <v>0</v>
      </c>
      <c r="BP617" s="905" t="s">
        <v>0</v>
      </c>
      <c r="BQ617" s="903" t="s">
        <v>0</v>
      </c>
      <c r="BR617" s="909">
        <v>66</v>
      </c>
      <c r="BS617" s="903" t="s">
        <v>4532</v>
      </c>
      <c r="BT617" s="905" t="s">
        <v>0</v>
      </c>
      <c r="BU617" s="903" t="s">
        <v>4492</v>
      </c>
      <c r="BV617" s="905" t="s">
        <v>0</v>
      </c>
      <c r="BW617" s="903" t="s">
        <v>4492</v>
      </c>
      <c r="BX617" s="905" t="s">
        <v>0</v>
      </c>
      <c r="BY617" s="903" t="s">
        <v>4492</v>
      </c>
      <c r="BZ617" s="905" t="s">
        <v>0</v>
      </c>
      <c r="CA617" s="903" t="s">
        <v>4492</v>
      </c>
      <c r="CB617" s="340">
        <v>50</v>
      </c>
      <c r="CC617" s="249">
        <f>IF(ISBLANK(AL617),0,1)</f>
        <v>0</v>
      </c>
      <c r="CD617" s="414">
        <f>IF(ISBLANK(AM617),0,1)</f>
        <v>0</v>
      </c>
      <c r="CE617" s="414">
        <f>IF(ISBLANK(AN617),0,1)</f>
        <v>1</v>
      </c>
      <c r="CF617" s="414">
        <f>IF(ISBLANK(AO617),0,1)</f>
        <v>0</v>
      </c>
      <c r="CG617" s="414">
        <f>IF(ISBLANK(AP617),0,1)</f>
        <v>0</v>
      </c>
      <c r="CH617" s="436">
        <f>IF(ISBLANK(AQ617),0,1)</f>
        <v>0</v>
      </c>
      <c r="CI617" s="435">
        <f>IF($W617="Dropped","-",DAYS360(X617,Y617,TRUE)/360)</f>
        <v>1.538888888888889</v>
      </c>
      <c r="CJ617" s="416">
        <f>IF(OR($W617="Pipeline",$W617="Dropped"),"-",IF(OR($AA617="-",$AA617="n/a"),"-",DAYS360(Y617,AA617,TRUE)/360))</f>
        <v>0.34722222222222221</v>
      </c>
      <c r="CK617" s="416">
        <f>IF(OR($W617="Pipeline",$W617="Dropped"),"-",IF($AC617="-","-",IF(OR($AA617="-",$AA617="n/a"),DAYS360(Y617,AC617,TRUE)/360,DAYS360(AA617,AC617,TRUE)/360)))</f>
        <v>7.3277777777777775</v>
      </c>
      <c r="CL617" s="416">
        <f>IF(OR($W617="Pipeline",$W617="Dropped"),"-",IF($AC617="-","-",DAYS360(X617,AC617,TRUE)/360))</f>
        <v>9.2138888888888886</v>
      </c>
      <c r="CM617" s="437">
        <f>IF(OR($W617="Pipeline",$W617="Dropped"),"-",IF($AC617="-","-",DAYS360(AB617,AC617,TRUE)/360))</f>
        <v>2.5833333333333335</v>
      </c>
      <c r="CN617" s="344">
        <f>IF(W617="Closed",IF(AC617="-","-",YEAR(AC617)),"-")</f>
        <v>2016</v>
      </c>
      <c r="CO617" s="344" t="str">
        <f>IF(W617="Closed",IF(OR(BE617="S",BE617="MS",BE617="HS"),"S",IF(OR(BE617="U",BE617="MU",BE617="HU"),"U",IF(OR(BE617="NA",BE617="NR",BE617="NV",BE617="?",BE617="#"),"NR","-"))),"-")</f>
        <v>S</v>
      </c>
      <c r="CP617" s="249">
        <v>10</v>
      </c>
      <c r="CQ617" s="414">
        <v>4</v>
      </c>
      <c r="CR617" s="414">
        <v>3</v>
      </c>
      <c r="CS617" s="414">
        <v>1</v>
      </c>
      <c r="CT617" s="414">
        <v>0</v>
      </c>
      <c r="CU617" s="436">
        <v>0</v>
      </c>
      <c r="CV617" s="432" t="str">
        <f>IF(OR(DC617="-",DC617="",DC617="n/a"),"-",HYPERLINK(DC617,"PAD"))</f>
        <v>PAD</v>
      </c>
      <c r="CW617" s="417" t="str">
        <f>IF(OR(DD617="-",DD617="",DD617="n/a"),"-",HYPERLINK(DD617,"ICR"))</f>
        <v>ICR</v>
      </c>
      <c r="CX617" s="438" t="str">
        <f>IF(OR(DE617="-",DE617="",DE617="n/a"),"-",HYPERLINK(DE617,"IEG"))</f>
        <v>IEG</v>
      </c>
      <c r="CY617" s="687" t="str">
        <f>IF(OR(DF617="-",DF617="",DF617="n/a"),"-",HYPERLINK(DF617,"PPAR"))</f>
        <v>-</v>
      </c>
      <c r="CZ617" s="665" t="str">
        <f>IF(OR(DG617="-",DG617="",DG617="n/a"),"-",HYPERLINK(DG617,"PCR"))</f>
        <v>-</v>
      </c>
      <c r="DA617" s="665" t="str">
        <f>IF(OR(DH617="-",DH617="",DH617="n/a"),"-",HYPERLINK(DH617,"PP"))</f>
        <v>PP</v>
      </c>
      <c r="DB617" s="688" t="str">
        <f>IF(OR(DI617="-",DI617="",DI617="n/a"),"-",HYPERLINK(DI617,"TA"))</f>
        <v>-</v>
      </c>
      <c r="DC617" s="897" t="s">
        <v>12293</v>
      </c>
      <c r="DD617" s="897" t="s">
        <v>12294</v>
      </c>
      <c r="DE617" s="897" t="s">
        <v>12295</v>
      </c>
      <c r="DF617" s="897" t="s">
        <v>33</v>
      </c>
      <c r="DG617" s="897" t="s">
        <v>33</v>
      </c>
      <c r="DH617" s="897" t="s">
        <v>14030</v>
      </c>
      <c r="DI617" s="897" t="s">
        <v>33</v>
      </c>
      <c r="DJ617" s="734"/>
    </row>
    <row r="618" spans="1:114" ht="14.1" customHeight="1" x14ac:dyDescent="0.25">
      <c r="A618" s="702">
        <f>ROW()-1</f>
        <v>617</v>
      </c>
      <c r="B618" s="710" t="s">
        <v>5226</v>
      </c>
      <c r="C618" s="711" t="str">
        <f>HYPERLINK(E618,"OP")</f>
        <v>OP</v>
      </c>
      <c r="D618" s="711" t="str">
        <f>HYPERLINK(F618,"Prj")</f>
        <v>Prj</v>
      </c>
      <c r="E618" s="704" t="s">
        <v>7309</v>
      </c>
      <c r="F618" s="415" t="s">
        <v>5947</v>
      </c>
      <c r="G618" s="414" t="s">
        <v>33</v>
      </c>
      <c r="H618" s="414" t="s">
        <v>33</v>
      </c>
      <c r="I618" s="694" t="s">
        <v>33</v>
      </c>
      <c r="J618" s="697" t="s">
        <v>5227</v>
      </c>
      <c r="K618" s="727" t="s">
        <v>33</v>
      </c>
      <c r="L618" s="736" t="s">
        <v>16</v>
      </c>
      <c r="M618" s="697" t="s">
        <v>108</v>
      </c>
      <c r="N618" s="736" t="s">
        <v>233</v>
      </c>
      <c r="O618" s="736" t="s">
        <v>49</v>
      </c>
      <c r="P618" s="1080" t="s">
        <v>1419</v>
      </c>
      <c r="Q618" s="1074" t="s">
        <v>33</v>
      </c>
      <c r="R618" s="698" t="s">
        <v>33</v>
      </c>
      <c r="S618" s="1041" t="s">
        <v>33</v>
      </c>
      <c r="T618" s="908" t="s">
        <v>4857</v>
      </c>
      <c r="U618" s="905" t="s">
        <v>626</v>
      </c>
      <c r="V618" s="905" t="s">
        <v>612</v>
      </c>
      <c r="W618" s="1068" t="s">
        <v>1773</v>
      </c>
      <c r="X618" s="1064">
        <v>38691</v>
      </c>
      <c r="Y618" s="1066">
        <v>38966</v>
      </c>
      <c r="Z618" s="1046">
        <v>2007</v>
      </c>
      <c r="AA618" s="1064">
        <v>38966</v>
      </c>
      <c r="AB618" s="1065">
        <v>40724</v>
      </c>
      <c r="AC618" s="1066">
        <v>41364</v>
      </c>
      <c r="AD618" s="1049">
        <v>0</v>
      </c>
      <c r="AE618" s="746">
        <v>0</v>
      </c>
      <c r="AF618" s="744">
        <v>5.5735999999999999</v>
      </c>
      <c r="AG618" s="690">
        <v>5.5735999999999999</v>
      </c>
      <c r="AH618" s="747">
        <v>5.5735999999999999</v>
      </c>
      <c r="AI618" s="744">
        <v>8.5736000000000008</v>
      </c>
      <c r="AJ618" s="1101">
        <v>8.5736000000000008</v>
      </c>
      <c r="AK618" s="1102">
        <v>13.4472</v>
      </c>
      <c r="AL618" s="1085"/>
      <c r="AM618" s="632" t="s">
        <v>426</v>
      </c>
      <c r="AN618" s="632"/>
      <c r="AO618" s="632"/>
      <c r="AP618" s="632"/>
      <c r="AQ618" s="757"/>
      <c r="AR618" s="783" t="s">
        <v>5593</v>
      </c>
      <c r="AS618" s="781">
        <f>AT618+AU618</f>
        <v>11</v>
      </c>
      <c r="AT618" s="791">
        <v>0</v>
      </c>
      <c r="AU618" s="785">
        <v>11</v>
      </c>
      <c r="AV618" s="806" t="s">
        <v>5594</v>
      </c>
      <c r="AW618" s="697" t="s">
        <v>5228</v>
      </c>
      <c r="AX618" s="697" t="s">
        <v>5228</v>
      </c>
      <c r="AY618" s="823">
        <v>41231</v>
      </c>
      <c r="AZ618" s="736" t="s">
        <v>26</v>
      </c>
      <c r="BA618" s="736" t="s">
        <v>26</v>
      </c>
      <c r="BB618" s="837" t="s">
        <v>33</v>
      </c>
      <c r="BC618" s="838" t="s">
        <v>33</v>
      </c>
      <c r="BD618" s="839" t="s">
        <v>33</v>
      </c>
      <c r="BE618" s="837" t="s">
        <v>26</v>
      </c>
      <c r="BF618" s="838" t="s">
        <v>26</v>
      </c>
      <c r="BG618" s="839" t="s">
        <v>26</v>
      </c>
      <c r="BH618" s="905" t="s">
        <v>4505</v>
      </c>
      <c r="BI618" s="903" t="s">
        <v>10474</v>
      </c>
      <c r="BJ618" s="905" t="s">
        <v>0</v>
      </c>
      <c r="BK618" s="903" t="s">
        <v>0</v>
      </c>
      <c r="BL618" s="905" t="s">
        <v>0</v>
      </c>
      <c r="BM618" s="903" t="s">
        <v>0</v>
      </c>
      <c r="BN618" s="905" t="s">
        <v>0</v>
      </c>
      <c r="BO618" s="903" t="s">
        <v>0</v>
      </c>
      <c r="BP618" s="905" t="s">
        <v>0</v>
      </c>
      <c r="BQ618" s="903" t="s">
        <v>0</v>
      </c>
      <c r="BR618" s="909">
        <v>29</v>
      </c>
      <c r="BS618" s="903" t="s">
        <v>4497</v>
      </c>
      <c r="BT618" s="909">
        <v>27</v>
      </c>
      <c r="BU618" s="903" t="s">
        <v>4490</v>
      </c>
      <c r="BV618" s="905" t="s">
        <v>0</v>
      </c>
      <c r="BW618" s="903" t="s">
        <v>4492</v>
      </c>
      <c r="BX618" s="905" t="s">
        <v>0</v>
      </c>
      <c r="BY618" s="903" t="s">
        <v>4492</v>
      </c>
      <c r="BZ618" s="905" t="s">
        <v>0</v>
      </c>
      <c r="CA618" s="903" t="s">
        <v>4492</v>
      </c>
      <c r="CB618" s="340">
        <v>50</v>
      </c>
      <c r="CC618" s="249">
        <f>IF(ISBLANK(AL618),0,1)</f>
        <v>0</v>
      </c>
      <c r="CD618" s="414">
        <f>IF(ISBLANK(AM618),0,1)</f>
        <v>1</v>
      </c>
      <c r="CE618" s="414">
        <f>IF(ISBLANK(AN618),0,1)</f>
        <v>0</v>
      </c>
      <c r="CF618" s="414">
        <f>IF(ISBLANK(AO618),0,1)</f>
        <v>0</v>
      </c>
      <c r="CG618" s="414">
        <f>IF(ISBLANK(AP618),0,1)</f>
        <v>0</v>
      </c>
      <c r="CH618" s="436">
        <f>IF(ISBLANK(AQ618),0,1)</f>
        <v>0</v>
      </c>
      <c r="CI618" s="435">
        <f>IF($W618="Dropped","-",DAYS360(X618,Y618,TRUE)/360)</f>
        <v>0.75277777777777777</v>
      </c>
      <c r="CJ618" s="416">
        <f>IF(OR($W618="Pipeline",$W618="Dropped"),"-",IF(OR($AA618="-",$AA618="n/a"),"-",DAYS360(Y618,AA618,TRUE)/360))</f>
        <v>0</v>
      </c>
      <c r="CK618" s="416">
        <f>IF(OR($W618="Pipeline",$W618="Dropped"),"-",IF($AC618="-","-",IF(OR($AA618="-",$AA618="n/a"),DAYS360(Y618,AC618,TRUE)/360,DAYS360(AA618,AC618,TRUE)/360)))</f>
        <v>6.5666666666666664</v>
      </c>
      <c r="CL618" s="416">
        <f>IF(OR($W618="Pipeline",$W618="Dropped"),"-",IF($AC618="-","-",DAYS360(X618,AC618,TRUE)/360))</f>
        <v>7.3194444444444446</v>
      </c>
      <c r="CM618" s="437">
        <f>IF(OR($W618="Pipeline",$W618="Dropped"),"-",IF($AC618="-","-",DAYS360(AB618,AC618,TRUE)/360))</f>
        <v>1.75</v>
      </c>
      <c r="CN618" s="344">
        <f>IF(W618="Closed",IF(AC618="-","-",YEAR(AC618)),"-")</f>
        <v>2013</v>
      </c>
      <c r="CO618" s="344" t="str">
        <f>IF(W618="Closed",IF(OR(BE618="S",BE618="MS",BE618="HS"),"S",IF(OR(BE618="U",BE618="MU",BE618="HU"),"U",IF(OR(BE618="NA",BE618="NR",BE618="NV",BE618="?",BE618="#"),"NR","-"))),"-")</f>
        <v>S</v>
      </c>
      <c r="CP618" s="249">
        <v>0</v>
      </c>
      <c r="CQ618" s="414">
        <v>1</v>
      </c>
      <c r="CR618" s="414">
        <v>0</v>
      </c>
      <c r="CS618" s="414">
        <v>0</v>
      </c>
      <c r="CT618" s="414">
        <v>0</v>
      </c>
      <c r="CU618" s="436">
        <v>0</v>
      </c>
      <c r="CV618" s="432" t="str">
        <f>IF(OR(DC618="-",DC618="",DC618="n/a"),"-",HYPERLINK(DC618,"PAD"))</f>
        <v>-</v>
      </c>
      <c r="CW618" s="417" t="str">
        <f>IF(OR(DD618="-",DD618="",DD618="n/a"),"-",HYPERLINK(DD618,"ICR"))</f>
        <v>ICR</v>
      </c>
      <c r="CX618" s="438" t="str">
        <f>IF(OR(DE618="-",DE618="",DE618="n/a"),"-",HYPERLINK(DE618,"IEG"))</f>
        <v>IEG</v>
      </c>
      <c r="CY618" s="687" t="str">
        <f>IF(OR(DF618="-",DF618="",DF618="n/a"),"-",HYPERLINK(DF618,"PPAR"))</f>
        <v>-</v>
      </c>
      <c r="CZ618" s="665" t="str">
        <f>IF(OR(DG618="-",DG618="",DG618="n/a"),"-",HYPERLINK(DG618,"PCR"))</f>
        <v>-</v>
      </c>
      <c r="DA618" s="665" t="str">
        <f>IF(OR(DH618="-",DH618="",DH618="n/a"),"-",HYPERLINK(DH618,"PP"))</f>
        <v>PP</v>
      </c>
      <c r="DB618" s="688" t="str">
        <f>IF(OR(DI618="-",DI618="",DI618="n/a"),"-",HYPERLINK(DI618,"TA"))</f>
        <v>-</v>
      </c>
      <c r="DC618" s="897" t="s">
        <v>33</v>
      </c>
      <c r="DD618" s="897" t="s">
        <v>12296</v>
      </c>
      <c r="DE618" s="897" t="s">
        <v>12297</v>
      </c>
      <c r="DF618" s="897" t="s">
        <v>33</v>
      </c>
      <c r="DG618" s="897" t="s">
        <v>33</v>
      </c>
      <c r="DH618" s="897" t="s">
        <v>12298</v>
      </c>
      <c r="DI618" s="897" t="s">
        <v>33</v>
      </c>
      <c r="DJ618" s="734"/>
    </row>
    <row r="619" spans="1:114" ht="14.1" customHeight="1" x14ac:dyDescent="0.25">
      <c r="A619" s="702">
        <f>ROW()-1</f>
        <v>618</v>
      </c>
      <c r="B619" s="710" t="s">
        <v>664</v>
      </c>
      <c r="C619" s="711" t="str">
        <f>HYPERLINK(E619,"OP")</f>
        <v>OP</v>
      </c>
      <c r="D619" s="711" t="str">
        <f>HYPERLINK(F619,"Prj")</f>
        <v>Prj</v>
      </c>
      <c r="E619" s="704" t="s">
        <v>6595</v>
      </c>
      <c r="F619" s="415" t="s">
        <v>6596</v>
      </c>
      <c r="G619" s="414" t="s">
        <v>33</v>
      </c>
      <c r="H619" s="414" t="s">
        <v>33</v>
      </c>
      <c r="I619" s="694" t="s">
        <v>33</v>
      </c>
      <c r="J619" s="696" t="s">
        <v>665</v>
      </c>
      <c r="K619" s="199" t="s">
        <v>33</v>
      </c>
      <c r="L619" s="693" t="s">
        <v>16</v>
      </c>
      <c r="M619" s="696" t="s">
        <v>98</v>
      </c>
      <c r="N619" s="732" t="s">
        <v>18</v>
      </c>
      <c r="O619" s="732" t="s">
        <v>54</v>
      </c>
      <c r="P619" s="1080" t="s">
        <v>1742</v>
      </c>
      <c r="Q619" s="1074" t="s">
        <v>33</v>
      </c>
      <c r="R619" s="698" t="s">
        <v>33</v>
      </c>
      <c r="S619" s="1041" t="s">
        <v>33</v>
      </c>
      <c r="T619" s="908" t="s">
        <v>3825</v>
      </c>
      <c r="U619" s="905" t="s">
        <v>589</v>
      </c>
      <c r="V619" s="905" t="s">
        <v>1417</v>
      </c>
      <c r="W619" s="1068" t="s">
        <v>1773</v>
      </c>
      <c r="X619" s="1064">
        <v>38677</v>
      </c>
      <c r="Y619" s="1066">
        <v>38967</v>
      </c>
      <c r="Z619" s="1046">
        <v>2007</v>
      </c>
      <c r="AA619" s="1064">
        <v>39252</v>
      </c>
      <c r="AB619" s="1065">
        <v>40543</v>
      </c>
      <c r="AC619" s="1066">
        <v>40543</v>
      </c>
      <c r="AD619" s="638">
        <v>0</v>
      </c>
      <c r="AE619" s="639">
        <v>10</v>
      </c>
      <c r="AF619" s="744">
        <v>0</v>
      </c>
      <c r="AG619" s="690">
        <v>10</v>
      </c>
      <c r="AH619" s="747">
        <v>0</v>
      </c>
      <c r="AI619" s="744">
        <v>0</v>
      </c>
      <c r="AJ619" s="1099">
        <v>10</v>
      </c>
      <c r="AK619" s="1100">
        <v>10.64247855</v>
      </c>
      <c r="AL619" s="646" t="s">
        <v>7405</v>
      </c>
      <c r="AM619" s="647"/>
      <c r="AN619" s="647"/>
      <c r="AO619" s="647" t="s">
        <v>3340</v>
      </c>
      <c r="AP619" s="647"/>
      <c r="AQ619" s="648"/>
      <c r="AR619" s="779" t="s">
        <v>3097</v>
      </c>
      <c r="AS619" s="649">
        <f>AT619+AU619</f>
        <v>9.17</v>
      </c>
      <c r="AT619" s="649">
        <v>9.17</v>
      </c>
      <c r="AU619" s="650">
        <v>0</v>
      </c>
      <c r="AV619" s="686" t="s">
        <v>3354</v>
      </c>
      <c r="AW619" s="686" t="s">
        <v>1959</v>
      </c>
      <c r="AX619" s="686" t="s">
        <v>2232</v>
      </c>
      <c r="AY619" s="819">
        <v>40667</v>
      </c>
      <c r="AZ619" s="721" t="s">
        <v>26</v>
      </c>
      <c r="BA619" s="721" t="s">
        <v>26</v>
      </c>
      <c r="BB619" s="834" t="s">
        <v>26</v>
      </c>
      <c r="BC619" s="835" t="s">
        <v>26</v>
      </c>
      <c r="BD619" s="836" t="s">
        <v>26</v>
      </c>
      <c r="BE619" s="834" t="s">
        <v>22</v>
      </c>
      <c r="BF619" s="835" t="s">
        <v>22</v>
      </c>
      <c r="BG619" s="836" t="s">
        <v>22</v>
      </c>
      <c r="BH619" s="905" t="s">
        <v>4485</v>
      </c>
      <c r="BI619" s="903" t="s">
        <v>10472</v>
      </c>
      <c r="BJ619" s="905" t="s">
        <v>4525</v>
      </c>
      <c r="BK619" s="903" t="s">
        <v>10476</v>
      </c>
      <c r="BL619" s="905" t="s">
        <v>4561</v>
      </c>
      <c r="BM619" s="903" t="s">
        <v>10489</v>
      </c>
      <c r="BN619" s="905" t="s">
        <v>0</v>
      </c>
      <c r="BO619" s="903" t="s">
        <v>0</v>
      </c>
      <c r="BP619" s="905" t="s">
        <v>0</v>
      </c>
      <c r="BQ619" s="903" t="s">
        <v>0</v>
      </c>
      <c r="BR619" s="909">
        <v>25</v>
      </c>
      <c r="BS619" s="903" t="s">
        <v>4489</v>
      </c>
      <c r="BT619" s="909">
        <v>40</v>
      </c>
      <c r="BU619" s="903" t="s">
        <v>4563</v>
      </c>
      <c r="BV619" s="909">
        <v>39</v>
      </c>
      <c r="BW619" s="903" t="s">
        <v>4545</v>
      </c>
      <c r="BX619" s="909">
        <v>67</v>
      </c>
      <c r="BY619" s="903" t="s">
        <v>4577</v>
      </c>
      <c r="BZ619" s="909">
        <v>78</v>
      </c>
      <c r="CA619" s="903" t="s">
        <v>4511</v>
      </c>
      <c r="CB619" s="340">
        <v>100</v>
      </c>
      <c r="CC619" s="249">
        <f>IF(ISBLANK(AL619),0,1)</f>
        <v>1</v>
      </c>
      <c r="CD619" s="414">
        <f>IF(ISBLANK(AM619),0,1)</f>
        <v>0</v>
      </c>
      <c r="CE619" s="414">
        <f>IF(ISBLANK(AN619),0,1)</f>
        <v>0</v>
      </c>
      <c r="CF619" s="414">
        <f>IF(ISBLANK(AO619),0,1)</f>
        <v>1</v>
      </c>
      <c r="CG619" s="414">
        <f>IF(ISBLANK(AP619),0,1)</f>
        <v>0</v>
      </c>
      <c r="CH619" s="436">
        <f>IF(ISBLANK(AQ619),0,1)</f>
        <v>0</v>
      </c>
      <c r="CI619" s="435">
        <f>IF($W619="Dropped","-",DAYS360(X619,Y619,TRUE)/360)</f>
        <v>0.7944444444444444</v>
      </c>
      <c r="CJ619" s="416">
        <f>IF(OR($W619="Pipeline",$W619="Dropped"),"-",IF(OR($AA619="-",$AA619="n/a"),"-",DAYS360(Y619,AA619,TRUE)/360))</f>
        <v>0.78333333333333333</v>
      </c>
      <c r="CK619" s="416">
        <f>IF(OR($W619="Pipeline",$W619="Dropped"),"-",IF($AC619="-","-",IF(OR($AA619="-",$AA619="n/a"),DAYS360(Y619,AC619,TRUE)/360,DAYS360(AA619,AC619,TRUE)/360)))</f>
        <v>3.5305555555555554</v>
      </c>
      <c r="CL619" s="416">
        <f>IF(OR($W619="Pipeline",$W619="Dropped"),"-",IF($AC619="-","-",DAYS360(X619,AC619,TRUE)/360))</f>
        <v>5.1083333333333334</v>
      </c>
      <c r="CM619" s="437">
        <f>IF(OR($W619="Pipeline",$W619="Dropped"),"-",IF($AC619="-","-",DAYS360(AB619,AC619,TRUE)/360))</f>
        <v>0</v>
      </c>
      <c r="CN619" s="344">
        <f>IF(W619="Closed",IF(AC619="-","-",YEAR(AC619)),"-")</f>
        <v>2010</v>
      </c>
      <c r="CO619" s="344" t="str">
        <f>IF(W619="Closed",IF(OR(BE619="S",BE619="MS",BE619="HS"),"S",IF(OR(BE619="U",BE619="MU",BE619="HU"),"U",IF(OR(BE619="NA",BE619="NR",BE619="NV",BE619="?",BE619="#"),"NR","-"))),"-")</f>
        <v>S</v>
      </c>
      <c r="CP619" s="249">
        <v>31</v>
      </c>
      <c r="CQ619" s="414">
        <v>6</v>
      </c>
      <c r="CR619" s="414">
        <v>5</v>
      </c>
      <c r="CS619" s="414">
        <v>14</v>
      </c>
      <c r="CT619" s="414">
        <v>1</v>
      </c>
      <c r="CU619" s="436">
        <v>0</v>
      </c>
      <c r="CV619" s="432" t="str">
        <f>IF(OR(DC619="-",DC619="",DC619="n/a"),"-",HYPERLINK(DC619,"PAD"))</f>
        <v>PAD</v>
      </c>
      <c r="CW619" s="417" t="str">
        <f>IF(OR(DD619="-",DD619="",DD619="n/a"),"-",HYPERLINK(DD619,"ICR"))</f>
        <v>ICR</v>
      </c>
      <c r="CX619" s="438" t="str">
        <f>IF(OR(DE619="-",DE619="",DE619="n/a"),"-",HYPERLINK(DE619,"IEG"))</f>
        <v>IEG</v>
      </c>
      <c r="CY619" s="687" t="str">
        <f>IF(OR(DF619="-",DF619="",DF619="n/a"),"-",HYPERLINK(DF619,"PPAR"))</f>
        <v>-</v>
      </c>
      <c r="CZ619" s="665" t="str">
        <f>IF(OR(DG619="-",DG619="",DG619="n/a"),"-",HYPERLINK(DG619,"PCR"))</f>
        <v>-</v>
      </c>
      <c r="DA619" s="665" t="str">
        <f>IF(OR(DH619="-",DH619="",DH619="n/a"),"-",HYPERLINK(DH619,"PP"))</f>
        <v>-</v>
      </c>
      <c r="DB619" s="688" t="str">
        <f>IF(OR(DI619="-",DI619="",DI619="n/a"),"-",HYPERLINK(DI619,"TA"))</f>
        <v>-</v>
      </c>
      <c r="DC619" s="897" t="s">
        <v>12299</v>
      </c>
      <c r="DD619" s="897" t="s">
        <v>12300</v>
      </c>
      <c r="DE619" s="897" t="s">
        <v>12301</v>
      </c>
      <c r="DF619" s="897" t="s">
        <v>33</v>
      </c>
      <c r="DG619" s="897" t="s">
        <v>33</v>
      </c>
      <c r="DH619" s="897" t="s">
        <v>33</v>
      </c>
      <c r="DI619" s="897" t="s">
        <v>33</v>
      </c>
      <c r="DJ619" s="734"/>
    </row>
    <row r="620" spans="1:114" ht="14.1" customHeight="1" x14ac:dyDescent="0.25">
      <c r="A620" s="703">
        <f>ROW()-1</f>
        <v>619</v>
      </c>
      <c r="B620" s="710" t="s">
        <v>1154</v>
      </c>
      <c r="C620" s="711" t="str">
        <f>HYPERLINK(E620,"OP")</f>
        <v>OP</v>
      </c>
      <c r="D620" s="711" t="str">
        <f>HYPERLINK(F620,"Prj")</f>
        <v>Prj</v>
      </c>
      <c r="E620" s="704" t="s">
        <v>6597</v>
      </c>
      <c r="F620" s="415" t="s">
        <v>6598</v>
      </c>
      <c r="G620" s="414" t="s">
        <v>33</v>
      </c>
      <c r="H620" s="414" t="s">
        <v>33</v>
      </c>
      <c r="I620" s="694" t="s">
        <v>33</v>
      </c>
      <c r="J620" s="686" t="s">
        <v>1155</v>
      </c>
      <c r="K620" s="199" t="s">
        <v>33</v>
      </c>
      <c r="L620" s="693" t="s">
        <v>16</v>
      </c>
      <c r="M620" s="696" t="s">
        <v>17</v>
      </c>
      <c r="N620" s="732" t="s">
        <v>18</v>
      </c>
      <c r="O620" s="732" t="s">
        <v>30</v>
      </c>
      <c r="P620" s="1080" t="s">
        <v>1763</v>
      </c>
      <c r="Q620" s="1074" t="s">
        <v>33</v>
      </c>
      <c r="R620" s="698" t="s">
        <v>3565</v>
      </c>
      <c r="S620" s="907" t="s">
        <v>3637</v>
      </c>
      <c r="T620" s="908" t="s">
        <v>3597</v>
      </c>
      <c r="U620" s="905" t="s">
        <v>578</v>
      </c>
      <c r="V620" s="905" t="s">
        <v>10382</v>
      </c>
      <c r="W620" s="1068" t="s">
        <v>1773</v>
      </c>
      <c r="X620" s="1064">
        <v>38698</v>
      </c>
      <c r="Y620" s="1066">
        <v>38888</v>
      </c>
      <c r="Z620" s="1046">
        <v>2006</v>
      </c>
      <c r="AA620" s="1064">
        <v>39070</v>
      </c>
      <c r="AB620" s="1065">
        <v>40268</v>
      </c>
      <c r="AC620" s="1066">
        <v>41273</v>
      </c>
      <c r="AD620" s="638">
        <v>0</v>
      </c>
      <c r="AE620" s="639">
        <v>22.9</v>
      </c>
      <c r="AF620" s="744">
        <v>0</v>
      </c>
      <c r="AG620" s="690">
        <v>22.9</v>
      </c>
      <c r="AH620" s="747">
        <v>2.1</v>
      </c>
      <c r="AI620" s="744">
        <v>0</v>
      </c>
      <c r="AJ620" s="1099">
        <v>45.8</v>
      </c>
      <c r="AK620" s="1100">
        <v>40.634204310000001</v>
      </c>
      <c r="AL620" s="646">
        <v>33</v>
      </c>
      <c r="AM620" s="647" t="s">
        <v>740</v>
      </c>
      <c r="AN620" s="647">
        <v>2</v>
      </c>
      <c r="AO620" s="647"/>
      <c r="AP620" s="647"/>
      <c r="AQ620" s="648"/>
      <c r="AR620" s="779" t="s">
        <v>4166</v>
      </c>
      <c r="AS620" s="781">
        <f>AT620+AU620</f>
        <v>9.1</v>
      </c>
      <c r="AT620" s="649">
        <v>3.8</v>
      </c>
      <c r="AU620" s="650">
        <v>5.3</v>
      </c>
      <c r="AV620" s="686" t="s">
        <v>4167</v>
      </c>
      <c r="AW620" s="686" t="s">
        <v>1926</v>
      </c>
      <c r="AX620" s="686" t="s">
        <v>2206</v>
      </c>
      <c r="AY620" s="819">
        <v>41283</v>
      </c>
      <c r="AZ620" s="721" t="s">
        <v>22</v>
      </c>
      <c r="BA620" s="721" t="s">
        <v>22</v>
      </c>
      <c r="BB620" s="834" t="s">
        <v>22</v>
      </c>
      <c r="BC620" s="835" t="s">
        <v>22</v>
      </c>
      <c r="BD620" s="836" t="s">
        <v>22</v>
      </c>
      <c r="BE620" s="834" t="s">
        <v>26</v>
      </c>
      <c r="BF620" s="835" t="s">
        <v>22</v>
      </c>
      <c r="BG620" s="836" t="s">
        <v>26</v>
      </c>
      <c r="BH620" s="905" t="s">
        <v>4515</v>
      </c>
      <c r="BI620" s="903" t="s">
        <v>4704</v>
      </c>
      <c r="BJ620" s="905" t="s">
        <v>4485</v>
      </c>
      <c r="BK620" s="903" t="s">
        <v>10472</v>
      </c>
      <c r="BL620" s="905" t="s">
        <v>4493</v>
      </c>
      <c r="BM620" s="903" t="s">
        <v>4705</v>
      </c>
      <c r="BN620" s="905" t="s">
        <v>1371</v>
      </c>
      <c r="BO620" s="903" t="s">
        <v>13870</v>
      </c>
      <c r="BP620" s="905" t="s">
        <v>0</v>
      </c>
      <c r="BQ620" s="903" t="s">
        <v>0</v>
      </c>
      <c r="BR620" s="909">
        <v>65</v>
      </c>
      <c r="BS620" s="903" t="s">
        <v>4509</v>
      </c>
      <c r="BT620" s="909">
        <v>59</v>
      </c>
      <c r="BU620" s="903" t="s">
        <v>4510</v>
      </c>
      <c r="BV620" s="909">
        <v>78</v>
      </c>
      <c r="BW620" s="903" t="s">
        <v>4511</v>
      </c>
      <c r="BX620" s="909">
        <v>25</v>
      </c>
      <c r="BY620" s="903" t="s">
        <v>4489</v>
      </c>
      <c r="BZ620" s="909">
        <v>72</v>
      </c>
      <c r="CA620" s="903" t="s">
        <v>4551</v>
      </c>
      <c r="CB620" s="340">
        <v>100</v>
      </c>
      <c r="CC620" s="249">
        <f>IF(ISBLANK(AL620),0,1)</f>
        <v>1</v>
      </c>
      <c r="CD620" s="414">
        <f>IF(ISBLANK(AM620),0,1)</f>
        <v>1</v>
      </c>
      <c r="CE620" s="414">
        <f>IF(ISBLANK(AN620),0,1)</f>
        <v>1</v>
      </c>
      <c r="CF620" s="414">
        <f>IF(ISBLANK(AO620),0,1)</f>
        <v>0</v>
      </c>
      <c r="CG620" s="414">
        <f>IF(ISBLANK(AP620),0,1)</f>
        <v>0</v>
      </c>
      <c r="CH620" s="436">
        <f>IF(ISBLANK(AQ620),0,1)</f>
        <v>0</v>
      </c>
      <c r="CI620" s="435">
        <f>IF($W620="Dropped","-",DAYS360(X620,Y620,TRUE)/360)</f>
        <v>0.52222222222222225</v>
      </c>
      <c r="CJ620" s="416">
        <f>IF(OR($W620="Pipeline",$W620="Dropped"),"-",IF(OR($AA620="-",$AA620="n/a"),"-",DAYS360(Y620,AA620,TRUE)/360))</f>
        <v>0.49722222222222223</v>
      </c>
      <c r="CK620" s="416">
        <f>IF(OR($W620="Pipeline",$W620="Dropped"),"-",IF($AC620="-","-",IF(OR($AA620="-",$AA620="n/a"),DAYS360(Y620,AC620,TRUE)/360,DAYS360(AA620,AC620,TRUE)/360)))</f>
        <v>6.0305555555555559</v>
      </c>
      <c r="CL620" s="416">
        <f>IF(OR($W620="Pipeline",$W620="Dropped"),"-",IF($AC620="-","-",DAYS360(X620,AC620,TRUE)/360))</f>
        <v>7.05</v>
      </c>
      <c r="CM620" s="437">
        <f>IF(OR($W620="Pipeline",$W620="Dropped"),"-",IF($AC620="-","-",DAYS360(AB620,AC620,TRUE)/360))</f>
        <v>2.75</v>
      </c>
      <c r="CN620" s="344">
        <f>IF(W620="Closed",IF(AC620="-","-",YEAR(AC620)),"-")</f>
        <v>2012</v>
      </c>
      <c r="CO620" s="344" t="str">
        <f>IF(W620="Closed",IF(OR(BE620="S",BE620="MS",BE620="HS"),"S",IF(OR(BE620="U",BE620="MU",BE620="HU"),"U",IF(OR(BE620="NA",BE620="NR",BE620="NV",BE620="?",BE620="#"),"NR","-"))),"-")</f>
        <v>S</v>
      </c>
      <c r="CP620" s="249">
        <v>6</v>
      </c>
      <c r="CQ620" s="414">
        <v>5</v>
      </c>
      <c r="CR620" s="414">
        <v>0</v>
      </c>
      <c r="CS620" s="414">
        <v>0</v>
      </c>
      <c r="CT620" s="414">
        <v>0</v>
      </c>
      <c r="CU620" s="436">
        <v>0</v>
      </c>
      <c r="CV620" s="432" t="str">
        <f>IF(OR(DC620="-",DC620="",DC620="n/a"),"-",HYPERLINK(DC620,"PAD"))</f>
        <v>PAD</v>
      </c>
      <c r="CW620" s="417" t="str">
        <f>IF(OR(DD620="-",DD620="",DD620="n/a"),"-",HYPERLINK(DD620,"ICR"))</f>
        <v>ICR</v>
      </c>
      <c r="CX620" s="438" t="str">
        <f>IF(OR(DE620="-",DE620="",DE620="n/a"),"-",HYPERLINK(DE620,"IEG"))</f>
        <v>IEG</v>
      </c>
      <c r="CY620" s="687" t="str">
        <f>IF(OR(DF620="-",DF620="",DF620="n/a"),"-",HYPERLINK(DF620,"PPAR"))</f>
        <v>PPAR</v>
      </c>
      <c r="CZ620" s="665" t="str">
        <f>IF(OR(DG620="-",DG620="",DG620="n/a"),"-",HYPERLINK(DG620,"PCR"))</f>
        <v>-</v>
      </c>
      <c r="DA620" s="665" t="str">
        <f>IF(OR(DH620="-",DH620="",DH620="n/a"),"-",HYPERLINK(DH620,"PP"))</f>
        <v>PP</v>
      </c>
      <c r="DB620" s="688" t="str">
        <f>IF(OR(DI620="-",DI620="",DI620="n/a"),"-",HYPERLINK(DI620,"TA"))</f>
        <v>-</v>
      </c>
      <c r="DC620" s="897" t="s">
        <v>12302</v>
      </c>
      <c r="DD620" s="897" t="s">
        <v>12303</v>
      </c>
      <c r="DE620" s="897" t="s">
        <v>12304</v>
      </c>
      <c r="DF620" s="897" t="s">
        <v>12305</v>
      </c>
      <c r="DG620" s="897" t="s">
        <v>33</v>
      </c>
      <c r="DH620" s="897" t="s">
        <v>12306</v>
      </c>
      <c r="DI620" s="897" t="s">
        <v>33</v>
      </c>
      <c r="DJ620" s="734"/>
    </row>
    <row r="621" spans="1:114" ht="14.1" customHeight="1" x14ac:dyDescent="0.25">
      <c r="A621" s="702">
        <f>ROW()-1</f>
        <v>620</v>
      </c>
      <c r="B621" s="717" t="s">
        <v>884</v>
      </c>
      <c r="C621" s="711" t="str">
        <f>HYPERLINK(E621,"OP")</f>
        <v>OP</v>
      </c>
      <c r="D621" s="711" t="str">
        <f>HYPERLINK(F621,"Prj")</f>
        <v>Prj</v>
      </c>
      <c r="E621" s="704" t="s">
        <v>6599</v>
      </c>
      <c r="F621" s="415" t="s">
        <v>6600</v>
      </c>
      <c r="G621" s="414" t="s">
        <v>33</v>
      </c>
      <c r="H621" s="414" t="s">
        <v>33</v>
      </c>
      <c r="I621" s="694" t="s">
        <v>33</v>
      </c>
      <c r="J621" s="686" t="s">
        <v>885</v>
      </c>
      <c r="K621" s="199" t="s">
        <v>33</v>
      </c>
      <c r="L621" s="693" t="s">
        <v>245</v>
      </c>
      <c r="M621" s="696" t="s">
        <v>255</v>
      </c>
      <c r="N621" s="732" t="s">
        <v>18</v>
      </c>
      <c r="O621" s="732" t="s">
        <v>30</v>
      </c>
      <c r="P621" s="1080" t="s">
        <v>1763</v>
      </c>
      <c r="Q621" s="1074" t="s">
        <v>33</v>
      </c>
      <c r="R621" s="698" t="s">
        <v>3888</v>
      </c>
      <c r="S621" s="907" t="s">
        <v>10288</v>
      </c>
      <c r="T621" s="908" t="s">
        <v>3826</v>
      </c>
      <c r="U621" s="905" t="s">
        <v>731</v>
      </c>
      <c r="V621" s="905" t="s">
        <v>10389</v>
      </c>
      <c r="W621" s="1068" t="s">
        <v>20</v>
      </c>
      <c r="X621" s="1064">
        <v>38841</v>
      </c>
      <c r="Y621" s="1066">
        <v>39238</v>
      </c>
      <c r="Z621" s="1046">
        <v>2007</v>
      </c>
      <c r="AA621" s="1064">
        <v>39433</v>
      </c>
      <c r="AB621" s="1065">
        <v>41274</v>
      </c>
      <c r="AC621" s="1066">
        <v>43373</v>
      </c>
      <c r="AD621" s="638">
        <v>0</v>
      </c>
      <c r="AE621" s="639">
        <v>280</v>
      </c>
      <c r="AF621" s="744">
        <v>0</v>
      </c>
      <c r="AG621" s="690">
        <v>280</v>
      </c>
      <c r="AH621" s="747">
        <v>79</v>
      </c>
      <c r="AI621" s="744">
        <v>0</v>
      </c>
      <c r="AJ621" s="1099">
        <v>280</v>
      </c>
      <c r="AK621" s="1100">
        <v>247.61656103000001</v>
      </c>
      <c r="AL621" s="646"/>
      <c r="AM621" s="647"/>
      <c r="AN621" s="647">
        <v>2</v>
      </c>
      <c r="AO621" s="647"/>
      <c r="AP621" s="647"/>
      <c r="AQ621" s="648"/>
      <c r="AR621" s="779" t="s">
        <v>3232</v>
      </c>
      <c r="AS621" s="649">
        <f>AT621+AU621</f>
        <v>58</v>
      </c>
      <c r="AT621" s="649">
        <v>52</v>
      </c>
      <c r="AU621" s="650">
        <v>6</v>
      </c>
      <c r="AV621" s="686" t="s">
        <v>3233</v>
      </c>
      <c r="AW621" s="686" t="s">
        <v>1993</v>
      </c>
      <c r="AX621" s="686" t="s">
        <v>3210</v>
      </c>
      <c r="AY621" s="819">
        <v>42711</v>
      </c>
      <c r="AZ621" s="721" t="s">
        <v>22</v>
      </c>
      <c r="BA621" s="721" t="s">
        <v>22</v>
      </c>
      <c r="BB621" s="834" t="s">
        <v>33</v>
      </c>
      <c r="BC621" s="835" t="s">
        <v>33</v>
      </c>
      <c r="BD621" s="836" t="s">
        <v>33</v>
      </c>
      <c r="BE621" s="834" t="s">
        <v>33</v>
      </c>
      <c r="BF621" s="835" t="s">
        <v>33</v>
      </c>
      <c r="BG621" s="836" t="s">
        <v>33</v>
      </c>
      <c r="BH621" s="905" t="s">
        <v>1371</v>
      </c>
      <c r="BI621" s="903" t="s">
        <v>13870</v>
      </c>
      <c r="BJ621" s="905" t="s">
        <v>4485</v>
      </c>
      <c r="BK621" s="903" t="s">
        <v>10472</v>
      </c>
      <c r="BL621" s="905" t="s">
        <v>4525</v>
      </c>
      <c r="BM621" s="903" t="s">
        <v>10476</v>
      </c>
      <c r="BN621" s="905" t="s">
        <v>0</v>
      </c>
      <c r="BO621" s="903" t="s">
        <v>0</v>
      </c>
      <c r="BP621" s="905" t="s">
        <v>0</v>
      </c>
      <c r="BQ621" s="903" t="s">
        <v>0</v>
      </c>
      <c r="BR621" s="909">
        <v>66</v>
      </c>
      <c r="BS621" s="903" t="s">
        <v>4532</v>
      </c>
      <c r="BT621" s="909">
        <v>51</v>
      </c>
      <c r="BU621" s="903" t="s">
        <v>4520</v>
      </c>
      <c r="BV621" s="905" t="s">
        <v>0</v>
      </c>
      <c r="BW621" s="903" t="s">
        <v>4492</v>
      </c>
      <c r="BX621" s="905" t="s">
        <v>0</v>
      </c>
      <c r="BY621" s="903" t="s">
        <v>4492</v>
      </c>
      <c r="BZ621" s="905" t="s">
        <v>0</v>
      </c>
      <c r="CA621" s="903" t="s">
        <v>4492</v>
      </c>
      <c r="CB621" s="340">
        <v>10</v>
      </c>
      <c r="CC621" s="249">
        <f>IF(ISBLANK(AL621),0,1)</f>
        <v>0</v>
      </c>
      <c r="CD621" s="414">
        <f>IF(ISBLANK(AM621),0,1)</f>
        <v>0</v>
      </c>
      <c r="CE621" s="414">
        <f>IF(ISBLANK(AN621),0,1)</f>
        <v>1</v>
      </c>
      <c r="CF621" s="414">
        <f>IF(ISBLANK(AO621),0,1)</f>
        <v>0</v>
      </c>
      <c r="CG621" s="414">
        <f>IF(ISBLANK(AP621),0,1)</f>
        <v>0</v>
      </c>
      <c r="CH621" s="436">
        <f>IF(ISBLANK(AQ621),0,1)</f>
        <v>0</v>
      </c>
      <c r="CI621" s="435">
        <f>IF($W621="Dropped","-",DAYS360(X621,Y621,TRUE)/360)</f>
        <v>1.086111111111111</v>
      </c>
      <c r="CJ621" s="416">
        <f>IF(OR($W621="Pipeline",$W621="Dropped"),"-",IF(OR($AA621="-",$AA621="n/a"),"-",DAYS360(Y621,AA621,TRUE)/360))</f>
        <v>0.53333333333333333</v>
      </c>
      <c r="CK621" s="416">
        <f>IF(OR($W621="Pipeline",$W621="Dropped"),"-",IF($AC621="-","-",IF(OR($AA621="-",$AA621="n/a"),DAYS360(Y621,AC621,TRUE)/360,DAYS360(AA621,AC621,TRUE)/360)))</f>
        <v>10.786111111111111</v>
      </c>
      <c r="CL621" s="416">
        <f>IF(OR($W621="Pipeline",$W621="Dropped"),"-",IF($AC621="-","-",DAYS360(X621,AC621,TRUE)/360))</f>
        <v>12.405555555555555</v>
      </c>
      <c r="CM621" s="437">
        <f>IF(OR($W621="Pipeline",$W621="Dropped"),"-",IF($AC621="-","-",DAYS360(AB621,AC621,TRUE)/360))</f>
        <v>5.75</v>
      </c>
      <c r="CN621" s="344" t="str">
        <f>IF(W621="Closed",IF(AC621="-","-",YEAR(AC621)),"-")</f>
        <v>-</v>
      </c>
      <c r="CO621" s="344" t="str">
        <f>IF(W621="Closed",IF(OR(BE621="S",BE621="MS",BE621="HS"),"S",IF(OR(BE621="U",BE621="MU",BE621="HU"),"U",IF(OR(BE621="NA",BE621="NR",BE621="NV",BE621="?",BE621="#"),"NR","-"))),"-")</f>
        <v>-</v>
      </c>
      <c r="CP621" s="249">
        <v>2</v>
      </c>
      <c r="CQ621" s="414">
        <v>1</v>
      </c>
      <c r="CR621" s="414">
        <v>4</v>
      </c>
      <c r="CS621" s="414">
        <v>0</v>
      </c>
      <c r="CT621" s="414">
        <v>0</v>
      </c>
      <c r="CU621" s="436">
        <v>0</v>
      </c>
      <c r="CV621" s="432" t="str">
        <f>IF(OR(DC621="-",DC621="",DC621="n/a"),"-",HYPERLINK(DC621,"PAD"))</f>
        <v>PAD</v>
      </c>
      <c r="CW621" s="417" t="str">
        <f>IF(OR(DD621="-",DD621="",DD621="n/a"),"-",HYPERLINK(DD621,"ICR"))</f>
        <v>-</v>
      </c>
      <c r="CX621" s="438" t="str">
        <f>IF(OR(DE621="-",DE621="",DE621="n/a"),"-",HYPERLINK(DE621,"IEG"))</f>
        <v>-</v>
      </c>
      <c r="CY621" s="687" t="str">
        <f>IF(OR(DF621="-",DF621="",DF621="n/a"),"-",HYPERLINK(DF621,"PPAR"))</f>
        <v>-</v>
      </c>
      <c r="CZ621" s="665" t="str">
        <f>IF(OR(DG621="-",DG621="",DG621="n/a"),"-",HYPERLINK(DG621,"PCR"))</f>
        <v>-</v>
      </c>
      <c r="DA621" s="665" t="str">
        <f>IF(OR(DH621="-",DH621="",DH621="n/a"),"-",HYPERLINK(DH621,"PP"))</f>
        <v>PP</v>
      </c>
      <c r="DB621" s="688" t="str">
        <f>IF(OR(DI621="-",DI621="",DI621="n/a"),"-",HYPERLINK(DI621,"TA"))</f>
        <v>-</v>
      </c>
      <c r="DC621" s="897" t="s">
        <v>12307</v>
      </c>
      <c r="DD621" s="897" t="s">
        <v>33</v>
      </c>
      <c r="DE621" s="897" t="s">
        <v>33</v>
      </c>
      <c r="DF621" s="897" t="s">
        <v>33</v>
      </c>
      <c r="DG621" s="897" t="s">
        <v>33</v>
      </c>
      <c r="DH621" s="897" t="s">
        <v>14031</v>
      </c>
      <c r="DI621" s="897" t="s">
        <v>33</v>
      </c>
      <c r="DJ621" s="806"/>
    </row>
    <row r="622" spans="1:114" ht="14.1" customHeight="1" x14ac:dyDescent="0.25">
      <c r="A622" s="702">
        <f>ROW()-1</f>
        <v>621</v>
      </c>
      <c r="B622" s="712" t="s">
        <v>2347</v>
      </c>
      <c r="C622" s="711" t="str">
        <f>HYPERLINK(E622,"OP")</f>
        <v>OP</v>
      </c>
      <c r="D622" s="711" t="str">
        <f>HYPERLINK(F622,"Prj")</f>
        <v>Prj</v>
      </c>
      <c r="E622" s="704" t="s">
        <v>6601</v>
      </c>
      <c r="F622" s="415" t="s">
        <v>6602</v>
      </c>
      <c r="G622" s="414" t="s">
        <v>2945</v>
      </c>
      <c r="H622" s="414" t="s">
        <v>33</v>
      </c>
      <c r="I622" s="694" t="s">
        <v>33</v>
      </c>
      <c r="J622" s="686" t="s">
        <v>2348</v>
      </c>
      <c r="K622" s="199" t="s">
        <v>33</v>
      </c>
      <c r="L622" s="693" t="s">
        <v>153</v>
      </c>
      <c r="M622" s="696" t="s">
        <v>594</v>
      </c>
      <c r="N622" s="693" t="s">
        <v>18</v>
      </c>
      <c r="O622" s="693" t="s">
        <v>30</v>
      </c>
      <c r="P622" s="1080" t="s">
        <v>1419</v>
      </c>
      <c r="Q622" s="1074" t="s">
        <v>33</v>
      </c>
      <c r="R622" s="698" t="s">
        <v>33</v>
      </c>
      <c r="S622" s="907" t="s">
        <v>3153</v>
      </c>
      <c r="T622" s="908" t="s">
        <v>3530</v>
      </c>
      <c r="U622" s="905" t="s">
        <v>13822</v>
      </c>
      <c r="V622" s="905" t="s">
        <v>612</v>
      </c>
      <c r="W622" s="1068" t="s">
        <v>1773</v>
      </c>
      <c r="X622" s="1064">
        <v>38747</v>
      </c>
      <c r="Y622" s="1066">
        <v>38897</v>
      </c>
      <c r="Z622" s="1046">
        <v>2006</v>
      </c>
      <c r="AA622" s="1064">
        <v>39080</v>
      </c>
      <c r="AB622" s="1065">
        <v>40908</v>
      </c>
      <c r="AC622" s="1066">
        <v>42004</v>
      </c>
      <c r="AD622" s="638">
        <v>0</v>
      </c>
      <c r="AE622" s="639">
        <v>21.6</v>
      </c>
      <c r="AF622" s="744">
        <v>0</v>
      </c>
      <c r="AG622" s="690">
        <v>21.6</v>
      </c>
      <c r="AH622" s="747">
        <v>0</v>
      </c>
      <c r="AI622" s="744">
        <v>0</v>
      </c>
      <c r="AJ622" s="1099">
        <v>55</v>
      </c>
      <c r="AK622" s="1100">
        <v>56.102149990000001</v>
      </c>
      <c r="AL622" s="646"/>
      <c r="AM622" s="647"/>
      <c r="AN622" s="647">
        <v>9</v>
      </c>
      <c r="AO622" s="647"/>
      <c r="AP622" s="647"/>
      <c r="AQ622" s="648"/>
      <c r="AR622" s="779" t="s">
        <v>2601</v>
      </c>
      <c r="AS622" s="781">
        <f>AT622+AU622</f>
        <v>28.5</v>
      </c>
      <c r="AT622" s="649">
        <v>23.6</v>
      </c>
      <c r="AU622" s="650">
        <v>4.9000000000000004</v>
      </c>
      <c r="AV622" s="686" t="s">
        <v>2602</v>
      </c>
      <c r="AW622" s="686" t="s">
        <v>2599</v>
      </c>
      <c r="AX622" s="686" t="s">
        <v>2600</v>
      </c>
      <c r="AY622" s="819">
        <v>41911</v>
      </c>
      <c r="AZ622" s="721" t="s">
        <v>26</v>
      </c>
      <c r="BA622" s="721" t="s">
        <v>26</v>
      </c>
      <c r="BB622" s="834" t="s">
        <v>112</v>
      </c>
      <c r="BC622" s="835" t="s">
        <v>45</v>
      </c>
      <c r="BD622" s="836" t="s">
        <v>22</v>
      </c>
      <c r="BE622" s="834" t="s">
        <v>112</v>
      </c>
      <c r="BF622" s="835" t="s">
        <v>112</v>
      </c>
      <c r="BG622" s="836" t="s">
        <v>45</v>
      </c>
      <c r="BH622" s="905" t="s">
        <v>4487</v>
      </c>
      <c r="BI622" s="903" t="s">
        <v>4683</v>
      </c>
      <c r="BJ622" s="905" t="s">
        <v>0</v>
      </c>
      <c r="BK622" s="903" t="s">
        <v>0</v>
      </c>
      <c r="BL622" s="905" t="s">
        <v>0</v>
      </c>
      <c r="BM622" s="903" t="s">
        <v>0</v>
      </c>
      <c r="BN622" s="905" t="s">
        <v>0</v>
      </c>
      <c r="BO622" s="903" t="s">
        <v>0</v>
      </c>
      <c r="BP622" s="905" t="s">
        <v>0</v>
      </c>
      <c r="BQ622" s="903" t="s">
        <v>0</v>
      </c>
      <c r="BR622" s="909">
        <v>32</v>
      </c>
      <c r="BS622" s="903" t="s">
        <v>4555</v>
      </c>
      <c r="BT622" s="909">
        <v>31</v>
      </c>
      <c r="BU622" s="903" t="s">
        <v>4579</v>
      </c>
      <c r="BV622" s="909">
        <v>35</v>
      </c>
      <c r="BW622" s="903" t="s">
        <v>4556</v>
      </c>
      <c r="BX622" s="905" t="s">
        <v>0</v>
      </c>
      <c r="BY622" s="903" t="s">
        <v>4492</v>
      </c>
      <c r="BZ622" s="905" t="s">
        <v>0</v>
      </c>
      <c r="CA622" s="903" t="s">
        <v>4492</v>
      </c>
      <c r="CB622" s="340">
        <v>50</v>
      </c>
      <c r="CC622" s="249">
        <f>IF(ISBLANK(AL622),0,1)</f>
        <v>0</v>
      </c>
      <c r="CD622" s="414">
        <f>IF(ISBLANK(AM622),0,1)</f>
        <v>0</v>
      </c>
      <c r="CE622" s="414">
        <f>IF(ISBLANK(AN622),0,1)</f>
        <v>1</v>
      </c>
      <c r="CF622" s="414">
        <f>IF(ISBLANK(AO622),0,1)</f>
        <v>0</v>
      </c>
      <c r="CG622" s="414">
        <f>IF(ISBLANK(AP622),0,1)</f>
        <v>0</v>
      </c>
      <c r="CH622" s="436">
        <f>IF(ISBLANK(AQ622),0,1)</f>
        <v>0</v>
      </c>
      <c r="CI622" s="435">
        <f>IF($W622="Dropped","-",DAYS360(X622,Y622,TRUE)/360)</f>
        <v>0.41388888888888886</v>
      </c>
      <c r="CJ622" s="416">
        <f>IF(OR($W622="Pipeline",$W622="Dropped"),"-",IF(OR($AA622="-",$AA622="n/a"),"-",DAYS360(Y622,AA622,TRUE)/360))</f>
        <v>0.5</v>
      </c>
      <c r="CK622" s="416">
        <f>IF(OR($W622="Pipeline",$W622="Dropped"),"-",IF($AC622="-","-",IF(OR($AA622="-",$AA622="n/a"),DAYS360(Y622,AC622,TRUE)/360,DAYS360(AA622,AC622,TRUE)/360)))</f>
        <v>8.0027777777777782</v>
      </c>
      <c r="CL622" s="416">
        <f>IF(OR($W622="Pipeline",$W622="Dropped"),"-",IF($AC622="-","-",DAYS360(X622,AC622,TRUE)/360))</f>
        <v>8.9166666666666661</v>
      </c>
      <c r="CM622" s="437">
        <f>IF(OR($W622="Pipeline",$W622="Dropped"),"-",IF($AC622="-","-",DAYS360(AB622,AC622,TRUE)/360))</f>
        <v>3</v>
      </c>
      <c r="CN622" s="344">
        <f>IF(W622="Closed",IF(AC622="-","-",YEAR(AC622)),"-")</f>
        <v>2014</v>
      </c>
      <c r="CO622" s="344" t="str">
        <f>IF(W622="Closed",IF(OR(BE622="S",BE622="MS",BE622="HS"),"S",IF(OR(BE622="U",BE622="MU",BE622="HU"),"U",IF(OR(BE622="NA",BE622="NR",BE622="NV",BE622="?",BE622="#"),"NR","-"))),"-")</f>
        <v>U</v>
      </c>
      <c r="CP622" s="249">
        <v>3</v>
      </c>
      <c r="CQ622" s="414">
        <v>1</v>
      </c>
      <c r="CR622" s="414">
        <v>1</v>
      </c>
      <c r="CS622" s="414">
        <v>1</v>
      </c>
      <c r="CT622" s="414">
        <v>0</v>
      </c>
      <c r="CU622" s="436">
        <v>0</v>
      </c>
      <c r="CV622" s="432" t="str">
        <f>IF(OR(DC622="-",DC622="",DC622="n/a"),"-",HYPERLINK(DC622,"PAD"))</f>
        <v>PAD</v>
      </c>
      <c r="CW622" s="417" t="str">
        <f>IF(OR(DD622="-",DD622="",DD622="n/a"),"-",HYPERLINK(DD622,"ICR"))</f>
        <v>ICR</v>
      </c>
      <c r="CX622" s="438" t="str">
        <f>IF(OR(DE622="-",DE622="",DE622="n/a"),"-",HYPERLINK(DE622,"IEG"))</f>
        <v>IEG</v>
      </c>
      <c r="CY622" s="687" t="str">
        <f>IF(OR(DF622="-",DF622="",DF622="n/a"),"-",HYPERLINK(DF622,"PPAR"))</f>
        <v>-</v>
      </c>
      <c r="CZ622" s="665" t="str">
        <f>IF(OR(DG622="-",DG622="",DG622="n/a"),"-",HYPERLINK(DG622,"PCR"))</f>
        <v>-</v>
      </c>
      <c r="DA622" s="665" t="str">
        <f>IF(OR(DH622="-",DH622="",DH622="n/a"),"-",HYPERLINK(DH622,"PP"))</f>
        <v>PP</v>
      </c>
      <c r="DB622" s="688" t="str">
        <f>IF(OR(DI622="-",DI622="",DI622="n/a"),"-",HYPERLINK(DI622,"TA"))</f>
        <v>-</v>
      </c>
      <c r="DC622" s="897" t="s">
        <v>12308</v>
      </c>
      <c r="DD622" s="897" t="s">
        <v>12309</v>
      </c>
      <c r="DE622" s="897" t="s">
        <v>14032</v>
      </c>
      <c r="DF622" s="897" t="s">
        <v>33</v>
      </c>
      <c r="DG622" s="897" t="s">
        <v>33</v>
      </c>
      <c r="DH622" s="897" t="s">
        <v>12310</v>
      </c>
      <c r="DI622" s="897" t="s">
        <v>33</v>
      </c>
      <c r="DJ622" s="734"/>
    </row>
    <row r="623" spans="1:114" ht="14.1" customHeight="1" x14ac:dyDescent="0.25">
      <c r="A623" s="703">
        <f>ROW()-1</f>
        <v>622</v>
      </c>
      <c r="B623" s="710" t="s">
        <v>1308</v>
      </c>
      <c r="C623" s="711" t="str">
        <f>HYPERLINK(E623,"OP")</f>
        <v>OP</v>
      </c>
      <c r="D623" s="711" t="str">
        <f>HYPERLINK(F623,"Prj")</f>
        <v>Prj</v>
      </c>
      <c r="E623" s="704" t="s">
        <v>6603</v>
      </c>
      <c r="F623" s="415" t="s">
        <v>6604</v>
      </c>
      <c r="G623" s="414" t="s">
        <v>33</v>
      </c>
      <c r="H623" s="414" t="s">
        <v>33</v>
      </c>
      <c r="I623" s="694" t="s">
        <v>33</v>
      </c>
      <c r="J623" s="696" t="s">
        <v>1268</v>
      </c>
      <c r="K623" s="199" t="s">
        <v>33</v>
      </c>
      <c r="L623" s="693" t="s">
        <v>153</v>
      </c>
      <c r="M623" s="686" t="s">
        <v>170</v>
      </c>
      <c r="N623" s="732" t="s">
        <v>18</v>
      </c>
      <c r="O623" s="693" t="s">
        <v>30</v>
      </c>
      <c r="P623" s="1080" t="s">
        <v>1742</v>
      </c>
      <c r="Q623" s="1074" t="s">
        <v>33</v>
      </c>
      <c r="R623" s="698" t="s">
        <v>3565</v>
      </c>
      <c r="S623" s="907" t="s">
        <v>5468</v>
      </c>
      <c r="T623" s="908" t="s">
        <v>3828</v>
      </c>
      <c r="U623" s="905" t="s">
        <v>13707</v>
      </c>
      <c r="V623" s="905" t="s">
        <v>10425</v>
      </c>
      <c r="W623" s="1068" t="s">
        <v>20</v>
      </c>
      <c r="X623" s="1064">
        <v>39336</v>
      </c>
      <c r="Y623" s="1066">
        <v>39933</v>
      </c>
      <c r="Z623" s="1046">
        <v>2009</v>
      </c>
      <c r="AA623" s="1064">
        <v>40156</v>
      </c>
      <c r="AB623" s="1065">
        <v>41639</v>
      </c>
      <c r="AC623" s="1066">
        <v>43281</v>
      </c>
      <c r="AD623" s="638">
        <v>2125</v>
      </c>
      <c r="AE623" s="639">
        <v>0</v>
      </c>
      <c r="AF623" s="744">
        <v>0</v>
      </c>
      <c r="AG623" s="690">
        <v>2125</v>
      </c>
      <c r="AH623" s="747">
        <v>375</v>
      </c>
      <c r="AI623" s="744">
        <v>0</v>
      </c>
      <c r="AJ623" s="1099">
        <v>2125</v>
      </c>
      <c r="AK623" s="1100">
        <v>1776.1547791099999</v>
      </c>
      <c r="AL623" s="646"/>
      <c r="AM623" s="647"/>
      <c r="AN623" s="647">
        <v>10</v>
      </c>
      <c r="AO623" s="647"/>
      <c r="AP623" s="647"/>
      <c r="AQ623" s="648"/>
      <c r="AR623" s="779" t="s">
        <v>4143</v>
      </c>
      <c r="AS623" s="781">
        <f>AT623+AU623</f>
        <v>3.5</v>
      </c>
      <c r="AT623" s="781">
        <v>3</v>
      </c>
      <c r="AU623" s="650">
        <v>0.5</v>
      </c>
      <c r="AV623" s="686" t="s">
        <v>4144</v>
      </c>
      <c r="AW623" s="686" t="s">
        <v>1900</v>
      </c>
      <c r="AX623" s="686" t="s">
        <v>2187</v>
      </c>
      <c r="AY623" s="819">
        <v>42732</v>
      </c>
      <c r="AZ623" s="721" t="s">
        <v>26</v>
      </c>
      <c r="BA623" s="721" t="s">
        <v>22</v>
      </c>
      <c r="BB623" s="834" t="s">
        <v>33</v>
      </c>
      <c r="BC623" s="835" t="s">
        <v>33</v>
      </c>
      <c r="BD623" s="836" t="s">
        <v>33</v>
      </c>
      <c r="BE623" s="834" t="s">
        <v>33</v>
      </c>
      <c r="BF623" s="835" t="s">
        <v>33</v>
      </c>
      <c r="BG623" s="836" t="s">
        <v>33</v>
      </c>
      <c r="BH623" s="905" t="s">
        <v>4567</v>
      </c>
      <c r="BI623" s="903" t="s">
        <v>10487</v>
      </c>
      <c r="BJ623" s="905" t="s">
        <v>13102</v>
      </c>
      <c r="BK623" s="903" t="s">
        <v>13873</v>
      </c>
      <c r="BL623" s="905" t="s">
        <v>0</v>
      </c>
      <c r="BM623" s="903" t="s">
        <v>0</v>
      </c>
      <c r="BN623" s="905" t="s">
        <v>0</v>
      </c>
      <c r="BO623" s="903" t="s">
        <v>0</v>
      </c>
      <c r="BP623" s="905" t="s">
        <v>0</v>
      </c>
      <c r="BQ623" s="903" t="s">
        <v>0</v>
      </c>
      <c r="BR623" s="909">
        <v>49</v>
      </c>
      <c r="BS623" s="903" t="s">
        <v>4607</v>
      </c>
      <c r="BT623" s="909">
        <v>47</v>
      </c>
      <c r="BU623" s="903" t="s">
        <v>4539</v>
      </c>
      <c r="BV623" s="905" t="s">
        <v>0</v>
      </c>
      <c r="BW623" s="903" t="s">
        <v>4492</v>
      </c>
      <c r="BX623" s="905" t="s">
        <v>0</v>
      </c>
      <c r="BY623" s="903" t="s">
        <v>4492</v>
      </c>
      <c r="BZ623" s="905" t="s">
        <v>0</v>
      </c>
      <c r="CA623" s="903" t="s">
        <v>4492</v>
      </c>
      <c r="CB623" s="340">
        <v>100</v>
      </c>
      <c r="CC623" s="249">
        <f>IF(ISBLANK(AL623),0,1)</f>
        <v>0</v>
      </c>
      <c r="CD623" s="414">
        <f>IF(ISBLANK(AM623),0,1)</f>
        <v>0</v>
      </c>
      <c r="CE623" s="414">
        <f>IF(ISBLANK(AN623),0,1)</f>
        <v>1</v>
      </c>
      <c r="CF623" s="414">
        <f>IF(ISBLANK(AO623),0,1)</f>
        <v>0</v>
      </c>
      <c r="CG623" s="414">
        <f>IF(ISBLANK(AP623),0,1)</f>
        <v>0</v>
      </c>
      <c r="CH623" s="436">
        <f>IF(ISBLANK(AQ623),0,1)</f>
        <v>0</v>
      </c>
      <c r="CI623" s="435">
        <f>IF($W623="Dropped","-",DAYS360(X623,Y623,TRUE)/360)</f>
        <v>1.6361111111111111</v>
      </c>
      <c r="CJ623" s="416">
        <f>IF(OR($W623="Pipeline",$W623="Dropped"),"-",IF(OR($AA623="-",$AA623="n/a"),"-",DAYS360(Y623,AA623,TRUE)/360))</f>
        <v>0.60833333333333328</v>
      </c>
      <c r="CK623" s="416">
        <f>IF(OR($W623="Pipeline",$W623="Dropped"),"-",IF($AC623="-","-",IF(OR($AA623="-",$AA623="n/a"),DAYS360(Y623,AC623,TRUE)/360,DAYS360(AA623,AC623,TRUE)/360)))</f>
        <v>8.5583333333333336</v>
      </c>
      <c r="CL623" s="416">
        <f>IF(OR($W623="Pipeline",$W623="Dropped"),"-",IF($AC623="-","-",DAYS360(X623,AC623,TRUE)/360))</f>
        <v>10.802777777777777</v>
      </c>
      <c r="CM623" s="437">
        <f>IF(OR($W623="Pipeline",$W623="Dropped"),"-",IF($AC623="-","-",DAYS360(AB623,AC623,TRUE)/360))</f>
        <v>4.5</v>
      </c>
      <c r="CN623" s="344" t="str">
        <f>IF(W623="Closed",IF(AC623="-","-",YEAR(AC623)),"-")</f>
        <v>-</v>
      </c>
      <c r="CO623" s="344" t="str">
        <f>IF(W623="Closed",IF(OR(BE623="S",BE623="MS",BE623="HS"),"S",IF(OR(BE623="U",BE623="MU",BE623="HU"),"U",IF(OR(BE623="NA",BE623="NR",BE623="NV",BE623="?",BE623="#"),"NR","-"))),"-")</f>
        <v>-</v>
      </c>
      <c r="CP623" s="249">
        <v>0</v>
      </c>
      <c r="CQ623" s="414">
        <v>1</v>
      </c>
      <c r="CR623" s="414">
        <v>0</v>
      </c>
      <c r="CS623" s="414">
        <v>0</v>
      </c>
      <c r="CT623" s="414">
        <v>0</v>
      </c>
      <c r="CU623" s="436">
        <v>0</v>
      </c>
      <c r="CV623" s="432" t="str">
        <f>IF(OR(DC623="-",DC623="",DC623="n/a"),"-",HYPERLINK(DC623,"PAD"))</f>
        <v>PAD</v>
      </c>
      <c r="CW623" s="417" t="str">
        <f>IF(OR(DD623="-",DD623="",DD623="n/a"),"-",HYPERLINK(DD623,"ICR"))</f>
        <v>-</v>
      </c>
      <c r="CX623" s="438" t="str">
        <f>IF(OR(DE623="-",DE623="",DE623="n/a"),"-",HYPERLINK(DE623,"IEG"))</f>
        <v>-</v>
      </c>
      <c r="CY623" s="687" t="str">
        <f>IF(OR(DF623="-",DF623="",DF623="n/a"),"-",HYPERLINK(DF623,"PPAR"))</f>
        <v>-</v>
      </c>
      <c r="CZ623" s="665" t="str">
        <f>IF(OR(DG623="-",DG623="",DG623="n/a"),"-",HYPERLINK(DG623,"PCR"))</f>
        <v>-</v>
      </c>
      <c r="DA623" s="665" t="str">
        <f>IF(OR(DH623="-",DH623="",DH623="n/a"),"-",HYPERLINK(DH623,"PP"))</f>
        <v>PP</v>
      </c>
      <c r="DB623" s="688" t="str">
        <f>IF(OR(DI623="-",DI623="",DI623="n/a"),"-",HYPERLINK(DI623,"TA"))</f>
        <v>-</v>
      </c>
      <c r="DC623" s="897" t="s">
        <v>14033</v>
      </c>
      <c r="DD623" s="897" t="s">
        <v>33</v>
      </c>
      <c r="DE623" s="897" t="s">
        <v>33</v>
      </c>
      <c r="DF623" s="897" t="s">
        <v>33</v>
      </c>
      <c r="DG623" s="897" t="s">
        <v>33</v>
      </c>
      <c r="DH623" s="897" t="s">
        <v>14034</v>
      </c>
      <c r="DI623" s="897" t="s">
        <v>33</v>
      </c>
      <c r="DJ623" s="806"/>
    </row>
    <row r="624" spans="1:114" ht="14.1" customHeight="1" x14ac:dyDescent="0.25">
      <c r="A624" s="702">
        <f>ROW()-1</f>
        <v>623</v>
      </c>
      <c r="B624" s="710" t="s">
        <v>138</v>
      </c>
      <c r="C624" s="711" t="str">
        <f>HYPERLINK(E624,"OP")</f>
        <v>OP</v>
      </c>
      <c r="D624" s="711" t="str">
        <f>HYPERLINK(F624,"Prj")</f>
        <v>Prj</v>
      </c>
      <c r="E624" s="704" t="s">
        <v>6605</v>
      </c>
      <c r="F624" s="415" t="s">
        <v>6606</v>
      </c>
      <c r="G624" s="414" t="s">
        <v>33</v>
      </c>
      <c r="H624" s="414" t="s">
        <v>33</v>
      </c>
      <c r="I624" s="694" t="s">
        <v>33</v>
      </c>
      <c r="J624" s="686" t="s">
        <v>139</v>
      </c>
      <c r="K624" s="199" t="s">
        <v>33</v>
      </c>
      <c r="L624" s="693" t="s">
        <v>124</v>
      </c>
      <c r="M624" s="696" t="s">
        <v>140</v>
      </c>
      <c r="N624" s="693" t="s">
        <v>18</v>
      </c>
      <c r="O624" s="693" t="s">
        <v>30</v>
      </c>
      <c r="P624" s="1080" t="s">
        <v>1419</v>
      </c>
      <c r="Q624" s="1074" t="s">
        <v>33</v>
      </c>
      <c r="R624" s="698" t="s">
        <v>3888</v>
      </c>
      <c r="S624" s="907" t="s">
        <v>3581</v>
      </c>
      <c r="T624" s="908" t="s">
        <v>3829</v>
      </c>
      <c r="U624" s="905" t="s">
        <v>613</v>
      </c>
      <c r="V624" s="905" t="s">
        <v>612</v>
      </c>
      <c r="W624" s="1068" t="s">
        <v>1773</v>
      </c>
      <c r="X624" s="1064">
        <v>38791</v>
      </c>
      <c r="Y624" s="1066">
        <v>39350</v>
      </c>
      <c r="Z624" s="1046">
        <v>2008</v>
      </c>
      <c r="AA624" s="1064">
        <v>39625</v>
      </c>
      <c r="AB624" s="1065">
        <v>41455</v>
      </c>
      <c r="AC624" s="1066">
        <v>42094</v>
      </c>
      <c r="AD624" s="1050">
        <v>0</v>
      </c>
      <c r="AE624" s="749">
        <v>80</v>
      </c>
      <c r="AF624" s="744">
        <v>0</v>
      </c>
      <c r="AG624" s="690">
        <v>80</v>
      </c>
      <c r="AH624" s="747">
        <v>13.3</v>
      </c>
      <c r="AI624" s="744">
        <v>0</v>
      </c>
      <c r="AJ624" s="1099">
        <v>9.6600883999999994</v>
      </c>
      <c r="AK624" s="1100">
        <v>1.43938034</v>
      </c>
      <c r="AL624" s="1085">
        <v>20</v>
      </c>
      <c r="AM624" s="632" t="s">
        <v>2814</v>
      </c>
      <c r="AN624" s="632">
        <v>1</v>
      </c>
      <c r="AO624" s="632"/>
      <c r="AP624" s="632"/>
      <c r="AQ624" s="757">
        <v>12</v>
      </c>
      <c r="AR624" s="780" t="s">
        <v>2833</v>
      </c>
      <c r="AS624" s="649">
        <f>AT624+AU624</f>
        <v>79.899999999999991</v>
      </c>
      <c r="AT624" s="781">
        <v>71.599999999999994</v>
      </c>
      <c r="AU624" s="782">
        <v>8.3000000000000007</v>
      </c>
      <c r="AV624" s="818" t="s">
        <v>2834</v>
      </c>
      <c r="AW624" s="686" t="s">
        <v>1821</v>
      </c>
      <c r="AX624" s="686" t="s">
        <v>1900</v>
      </c>
      <c r="AY624" s="819">
        <v>41988</v>
      </c>
      <c r="AZ624" s="721" t="s">
        <v>112</v>
      </c>
      <c r="BA624" s="721" t="s">
        <v>112</v>
      </c>
      <c r="BB624" s="834" t="s">
        <v>33</v>
      </c>
      <c r="BC624" s="835" t="s">
        <v>33</v>
      </c>
      <c r="BD624" s="836" t="s">
        <v>33</v>
      </c>
      <c r="BE624" s="834" t="s">
        <v>33</v>
      </c>
      <c r="BF624" s="835" t="s">
        <v>33</v>
      </c>
      <c r="BG624" s="836" t="s">
        <v>33</v>
      </c>
      <c r="BH624" s="905" t="s">
        <v>4485</v>
      </c>
      <c r="BI624" s="903" t="s">
        <v>10472</v>
      </c>
      <c r="BJ624" s="905" t="s">
        <v>0</v>
      </c>
      <c r="BK624" s="903" t="s">
        <v>0</v>
      </c>
      <c r="BL624" s="905" t="s">
        <v>0</v>
      </c>
      <c r="BM624" s="903" t="s">
        <v>0</v>
      </c>
      <c r="BN624" s="905" t="s">
        <v>0</v>
      </c>
      <c r="BO624" s="903" t="s">
        <v>0</v>
      </c>
      <c r="BP624" s="905" t="s">
        <v>0</v>
      </c>
      <c r="BQ624" s="903" t="s">
        <v>0</v>
      </c>
      <c r="BR624" s="909">
        <v>28</v>
      </c>
      <c r="BS624" s="903" t="s">
        <v>4500</v>
      </c>
      <c r="BT624" s="905" t="s">
        <v>0</v>
      </c>
      <c r="BU624" s="903" t="s">
        <v>4492</v>
      </c>
      <c r="BV624" s="905" t="s">
        <v>0</v>
      </c>
      <c r="BW624" s="903" t="s">
        <v>4492</v>
      </c>
      <c r="BX624" s="905" t="s">
        <v>0</v>
      </c>
      <c r="BY624" s="903" t="s">
        <v>4492</v>
      </c>
      <c r="BZ624" s="905" t="s">
        <v>0</v>
      </c>
      <c r="CA624" s="903" t="s">
        <v>4492</v>
      </c>
      <c r="CB624" s="340">
        <v>100</v>
      </c>
      <c r="CC624" s="249">
        <f>IF(ISBLANK(AL624),0,1)</f>
        <v>1</v>
      </c>
      <c r="CD624" s="414">
        <f>IF(ISBLANK(AM624),0,1)</f>
        <v>1</v>
      </c>
      <c r="CE624" s="414">
        <f>IF(ISBLANK(AN624),0,1)</f>
        <v>1</v>
      </c>
      <c r="CF624" s="414">
        <f>IF(ISBLANK(AO624),0,1)</f>
        <v>0</v>
      </c>
      <c r="CG624" s="414">
        <f>IF(ISBLANK(AP624),0,1)</f>
        <v>0</v>
      </c>
      <c r="CH624" s="436">
        <f>IF(ISBLANK(AQ624),0,1)</f>
        <v>1</v>
      </c>
      <c r="CI624" s="435">
        <f>IF($W624="Dropped","-",DAYS360(X624,Y624,TRUE)/360)</f>
        <v>1.5277777777777777</v>
      </c>
      <c r="CJ624" s="416">
        <f>IF(OR($W624="Pipeline",$W624="Dropped"),"-",IF(OR($AA624="-",$AA624="n/a"),"-",DAYS360(Y624,AA624,TRUE)/360))</f>
        <v>0.75277777777777777</v>
      </c>
      <c r="CK624" s="416">
        <f>IF(OR($W624="Pipeline",$W624="Dropped"),"-",IF($AC624="-","-",IF(OR($AA624="-",$AA624="n/a"),DAYS360(Y624,AC624,TRUE)/360,DAYS360(AA624,AC624,TRUE)/360)))</f>
        <v>6.7611111111111111</v>
      </c>
      <c r="CL624" s="416">
        <f>IF(OR($W624="Pipeline",$W624="Dropped"),"-",IF($AC624="-","-",DAYS360(X624,AC624,TRUE)/360))</f>
        <v>9.0416666666666661</v>
      </c>
      <c r="CM624" s="437">
        <f>IF(OR($W624="Pipeline",$W624="Dropped"),"-",IF($AC624="-","-",DAYS360(AB624,AC624,TRUE)/360))</f>
        <v>1.75</v>
      </c>
      <c r="CN624" s="344">
        <f>IF(W624="Closed",IF(AC624="-","-",YEAR(AC624)),"-")</f>
        <v>2015</v>
      </c>
      <c r="CO624" s="344" t="str">
        <f>IF(W624="Closed",IF(OR(BE624="S",BE624="MS",BE624="HS"),"S",IF(OR(BE624="U",BE624="MU",BE624="HU"),"U",IF(OR(BE624="NA",BE624="NR",BE624="NV",BE624="?",BE624="#"),"NR","-"))),"-")</f>
        <v>-</v>
      </c>
      <c r="CP624" s="249">
        <v>7</v>
      </c>
      <c r="CQ624" s="414">
        <v>2</v>
      </c>
      <c r="CR624" s="414">
        <v>4</v>
      </c>
      <c r="CS624" s="414">
        <v>3</v>
      </c>
      <c r="CT624" s="414">
        <v>0</v>
      </c>
      <c r="CU624" s="436">
        <v>0</v>
      </c>
      <c r="CV624" s="432" t="str">
        <f>IF(OR(DC624="-",DC624="",DC624="n/a"),"-",HYPERLINK(DC624,"PAD"))</f>
        <v>PAD</v>
      </c>
      <c r="CW624" s="417" t="str">
        <f>IF(OR(DD624="-",DD624="",DD624="n/a"),"-",HYPERLINK(DD624,"ICR"))</f>
        <v>-</v>
      </c>
      <c r="CX624" s="438" t="str">
        <f>IF(OR(DE624="-",DE624="",DE624="n/a"),"-",HYPERLINK(DE624,"IEG"))</f>
        <v>-</v>
      </c>
      <c r="CY624" s="687" t="str">
        <f>IF(OR(DF624="-",DF624="",DF624="n/a"),"-",HYPERLINK(DF624,"PPAR"))</f>
        <v>-</v>
      </c>
      <c r="CZ624" s="665" t="str">
        <f>IF(OR(DG624="-",DG624="",DG624="n/a"),"-",HYPERLINK(DG624,"PCR"))</f>
        <v>-</v>
      </c>
      <c r="DA624" s="665" t="str">
        <f>IF(OR(DH624="-",DH624="",DH624="n/a"),"-",HYPERLINK(DH624,"PP"))</f>
        <v>PP</v>
      </c>
      <c r="DB624" s="688" t="str">
        <f>IF(OR(DI624="-",DI624="",DI624="n/a"),"-",HYPERLINK(DI624,"TA"))</f>
        <v>-</v>
      </c>
      <c r="DC624" s="897" t="s">
        <v>12311</v>
      </c>
      <c r="DD624" s="897" t="s">
        <v>33</v>
      </c>
      <c r="DE624" s="897" t="s">
        <v>33</v>
      </c>
      <c r="DF624" s="897" t="s">
        <v>33</v>
      </c>
      <c r="DG624" s="897" t="s">
        <v>33</v>
      </c>
      <c r="DH624" s="897" t="s">
        <v>12312</v>
      </c>
      <c r="DI624" s="897" t="s">
        <v>33</v>
      </c>
      <c r="DJ624" s="806"/>
    </row>
    <row r="625" spans="1:143" s="35" customFormat="1" ht="14.1" customHeight="1" x14ac:dyDescent="0.25">
      <c r="A625" s="702">
        <f>ROW()-1</f>
        <v>624</v>
      </c>
      <c r="B625" s="710" t="s">
        <v>5230</v>
      </c>
      <c r="C625" s="711" t="str">
        <f>HYPERLINK(E625,"OP")</f>
        <v>OP</v>
      </c>
      <c r="D625" s="711" t="str">
        <f>HYPERLINK(F625,"Prj")</f>
        <v>Prj</v>
      </c>
      <c r="E625" s="704" t="s">
        <v>7310</v>
      </c>
      <c r="F625" s="415" t="s">
        <v>5948</v>
      </c>
      <c r="G625" s="414" t="s">
        <v>33</v>
      </c>
      <c r="H625" s="414" t="s">
        <v>33</v>
      </c>
      <c r="I625" s="694" t="s">
        <v>33</v>
      </c>
      <c r="J625" s="697" t="s">
        <v>5231</v>
      </c>
      <c r="K625" s="727" t="s">
        <v>33</v>
      </c>
      <c r="L625" s="736" t="s">
        <v>153</v>
      </c>
      <c r="M625" s="697" t="s">
        <v>161</v>
      </c>
      <c r="N625" s="736" t="s">
        <v>18</v>
      </c>
      <c r="O625" s="736" t="s">
        <v>30</v>
      </c>
      <c r="P625" s="1080" t="s">
        <v>1419</v>
      </c>
      <c r="Q625" s="1074" t="s">
        <v>33</v>
      </c>
      <c r="R625" s="698" t="s">
        <v>33</v>
      </c>
      <c r="S625" s="1041" t="s">
        <v>33</v>
      </c>
      <c r="T625" s="908" t="s">
        <v>3154</v>
      </c>
      <c r="U625" s="905" t="s">
        <v>13822</v>
      </c>
      <c r="V625" s="905" t="s">
        <v>612</v>
      </c>
      <c r="W625" s="1068" t="s">
        <v>1773</v>
      </c>
      <c r="X625" s="1064">
        <v>38750</v>
      </c>
      <c r="Y625" s="1066">
        <v>39149</v>
      </c>
      <c r="Z625" s="1046">
        <v>2007</v>
      </c>
      <c r="AA625" s="1064">
        <v>39268</v>
      </c>
      <c r="AB625" s="1065">
        <v>41274</v>
      </c>
      <c r="AC625" s="1066">
        <v>41455</v>
      </c>
      <c r="AD625" s="1049">
        <v>0</v>
      </c>
      <c r="AE625" s="746">
        <v>22.5</v>
      </c>
      <c r="AF625" s="744">
        <v>0</v>
      </c>
      <c r="AG625" s="690">
        <v>22.5</v>
      </c>
      <c r="AH625" s="747">
        <v>7.1920000000000002</v>
      </c>
      <c r="AI625" s="744">
        <v>0</v>
      </c>
      <c r="AJ625" s="1101">
        <v>22.5</v>
      </c>
      <c r="AK625" s="1102">
        <v>23.61588261</v>
      </c>
      <c r="AL625" s="1085"/>
      <c r="AM625" s="632"/>
      <c r="AN625" s="632">
        <v>9</v>
      </c>
      <c r="AO625" s="632"/>
      <c r="AP625" s="632"/>
      <c r="AQ625" s="757"/>
      <c r="AR625" s="783" t="s">
        <v>5595</v>
      </c>
      <c r="AS625" s="781">
        <f>AT625+AU625</f>
        <v>3.5</v>
      </c>
      <c r="AT625" s="791">
        <v>2.2999999999999998</v>
      </c>
      <c r="AU625" s="794">
        <v>1.2</v>
      </c>
      <c r="AV625" s="806" t="s">
        <v>5596</v>
      </c>
      <c r="AW625" s="697" t="s">
        <v>3531</v>
      </c>
      <c r="AX625" s="697" t="s">
        <v>5232</v>
      </c>
      <c r="AY625" s="823">
        <v>41545</v>
      </c>
      <c r="AZ625" s="736" t="s">
        <v>22</v>
      </c>
      <c r="BA625" s="736" t="s">
        <v>22</v>
      </c>
      <c r="BB625" s="837" t="s">
        <v>22</v>
      </c>
      <c r="BC625" s="838" t="s">
        <v>26</v>
      </c>
      <c r="BD625" s="839" t="s">
        <v>22</v>
      </c>
      <c r="BE625" s="837" t="s">
        <v>22</v>
      </c>
      <c r="BF625" s="838" t="s">
        <v>22</v>
      </c>
      <c r="BG625" s="839" t="s">
        <v>22</v>
      </c>
      <c r="BH625" s="905" t="s">
        <v>4487</v>
      </c>
      <c r="BI625" s="903" t="s">
        <v>4683</v>
      </c>
      <c r="BJ625" s="905" t="s">
        <v>4485</v>
      </c>
      <c r="BK625" s="903" t="s">
        <v>10472</v>
      </c>
      <c r="BL625" s="905" t="s">
        <v>13077</v>
      </c>
      <c r="BM625" s="903" t="s">
        <v>9680</v>
      </c>
      <c r="BN625" s="905" t="s">
        <v>0</v>
      </c>
      <c r="BO625" s="903" t="s">
        <v>0</v>
      </c>
      <c r="BP625" s="905" t="s">
        <v>0</v>
      </c>
      <c r="BQ625" s="903" t="s">
        <v>0</v>
      </c>
      <c r="BR625" s="909">
        <v>32</v>
      </c>
      <c r="BS625" s="903" t="s">
        <v>4555</v>
      </c>
      <c r="BT625" s="909">
        <v>31</v>
      </c>
      <c r="BU625" s="903" t="s">
        <v>4579</v>
      </c>
      <c r="BV625" s="909">
        <v>33</v>
      </c>
      <c r="BW625" s="903" t="s">
        <v>4498</v>
      </c>
      <c r="BX625" s="909">
        <v>37</v>
      </c>
      <c r="BY625" s="903" t="s">
        <v>4546</v>
      </c>
      <c r="BZ625" s="905" t="s">
        <v>0</v>
      </c>
      <c r="CA625" s="903" t="s">
        <v>4492</v>
      </c>
      <c r="CB625" s="340">
        <v>50</v>
      </c>
      <c r="CC625" s="249">
        <f>IF(ISBLANK(AL625),0,1)</f>
        <v>0</v>
      </c>
      <c r="CD625" s="414">
        <f>IF(ISBLANK(AM625),0,1)</f>
        <v>0</v>
      </c>
      <c r="CE625" s="414">
        <f>IF(ISBLANK(AN625),0,1)</f>
        <v>1</v>
      </c>
      <c r="CF625" s="414">
        <f>IF(ISBLANK(AO625),0,1)</f>
        <v>0</v>
      </c>
      <c r="CG625" s="414">
        <f>IF(ISBLANK(AP625),0,1)</f>
        <v>0</v>
      </c>
      <c r="CH625" s="436">
        <f>IF(ISBLANK(AQ625),0,1)</f>
        <v>0</v>
      </c>
      <c r="CI625" s="435">
        <f>IF($W625="Dropped","-",DAYS360(X625,Y625,TRUE)/360)</f>
        <v>1.1000000000000001</v>
      </c>
      <c r="CJ625" s="416">
        <f>IF(OR($W625="Pipeline",$W625="Dropped"),"-",IF(OR($AA625="-",$AA625="n/a"),"-",DAYS360(Y625,AA625,TRUE)/360))</f>
        <v>0.32500000000000001</v>
      </c>
      <c r="CK625" s="416">
        <f>IF(OR($W625="Pipeline",$W625="Dropped"),"-",IF($AC625="-","-",IF(OR($AA625="-",$AA625="n/a"),DAYS360(Y625,AC625,TRUE)/360,DAYS360(AA625,AC625,TRUE)/360)))</f>
        <v>5.9861111111111107</v>
      </c>
      <c r="CL625" s="416">
        <f>IF(OR($W625="Pipeline",$W625="Dropped"),"-",IF($AC625="-","-",DAYS360(X625,AC625,TRUE)/360))</f>
        <v>7.4111111111111114</v>
      </c>
      <c r="CM625" s="437">
        <f>IF(OR($W625="Pipeline",$W625="Dropped"),"-",IF($AC625="-","-",DAYS360(AB625,AC625,TRUE)/360))</f>
        <v>0.5</v>
      </c>
      <c r="CN625" s="344">
        <f>IF(W625="Closed",IF(AC625="-","-",YEAR(AC625)),"-")</f>
        <v>2013</v>
      </c>
      <c r="CO625" s="344" t="str">
        <f>IF(W625="Closed",IF(OR(BE625="S",BE625="MS",BE625="HS"),"S",IF(OR(BE625="U",BE625="MU",BE625="HU"),"U",IF(OR(BE625="NA",BE625="NR",BE625="NV",BE625="?",BE625="#"),"NR","-"))),"-")</f>
        <v>S</v>
      </c>
      <c r="CP625" s="249">
        <v>10</v>
      </c>
      <c r="CQ625" s="414">
        <v>2</v>
      </c>
      <c r="CR625" s="414">
        <v>2</v>
      </c>
      <c r="CS625" s="414">
        <v>5</v>
      </c>
      <c r="CT625" s="414">
        <v>0</v>
      </c>
      <c r="CU625" s="436">
        <v>0</v>
      </c>
      <c r="CV625" s="432" t="str">
        <f>IF(OR(DC625="-",DC625="",DC625="n/a"),"-",HYPERLINK(DC625,"PAD"))</f>
        <v>PAD</v>
      </c>
      <c r="CW625" s="417" t="str">
        <f>IF(OR(DD625="-",DD625="",DD625="n/a"),"-",HYPERLINK(DD625,"ICR"))</f>
        <v>ICR</v>
      </c>
      <c r="CX625" s="438" t="str">
        <f>IF(OR(DE625="-",DE625="",DE625="n/a"),"-",HYPERLINK(DE625,"IEG"))</f>
        <v>IEG</v>
      </c>
      <c r="CY625" s="687" t="str">
        <f>IF(OR(DF625="-",DF625="",DF625="n/a"),"-",HYPERLINK(DF625,"PPAR"))</f>
        <v>-</v>
      </c>
      <c r="CZ625" s="665" t="str">
        <f>IF(OR(DG625="-",DG625="",DG625="n/a"),"-",HYPERLINK(DG625,"PCR"))</f>
        <v>-</v>
      </c>
      <c r="DA625" s="665" t="str">
        <f>IF(OR(DH625="-",DH625="",DH625="n/a"),"-",HYPERLINK(DH625,"PP"))</f>
        <v>PP</v>
      </c>
      <c r="DB625" s="688" t="str">
        <f>IF(OR(DI625="-",DI625="",DI625="n/a"),"-",HYPERLINK(DI625,"TA"))</f>
        <v>-</v>
      </c>
      <c r="DC625" s="897" t="s">
        <v>12313</v>
      </c>
      <c r="DD625" s="897" t="s">
        <v>12314</v>
      </c>
      <c r="DE625" s="897" t="s">
        <v>12315</v>
      </c>
      <c r="DF625" s="897" t="s">
        <v>33</v>
      </c>
      <c r="DG625" s="897" t="s">
        <v>33</v>
      </c>
      <c r="DH625" s="897" t="s">
        <v>14035</v>
      </c>
      <c r="DI625" s="897" t="s">
        <v>33</v>
      </c>
      <c r="DJ625" s="734"/>
      <c r="DK625" s="14"/>
      <c r="DL625" s="14"/>
      <c r="DM625" s="441"/>
      <c r="DN625" s="441"/>
      <c r="DO625" s="441"/>
      <c r="DP625" s="441"/>
      <c r="DQ625" s="441"/>
      <c r="DR625" s="441"/>
      <c r="DS625" s="441"/>
      <c r="DT625" s="441"/>
      <c r="DU625" s="441"/>
      <c r="DV625" s="441"/>
      <c r="DW625" s="441"/>
      <c r="DX625" s="441"/>
      <c r="DY625" s="441"/>
      <c r="DZ625" s="441"/>
      <c r="EA625" s="441"/>
      <c r="EB625" s="441"/>
      <c r="EC625" s="441"/>
      <c r="ED625" s="441"/>
      <c r="EE625" s="441"/>
      <c r="EF625" s="441"/>
      <c r="EG625" s="441"/>
      <c r="EH625" s="441"/>
      <c r="EI625" s="441"/>
      <c r="EJ625" s="441"/>
      <c r="EK625" s="441"/>
      <c r="EL625" s="441"/>
      <c r="EM625" s="441"/>
    </row>
    <row r="626" spans="1:143" ht="14.1" customHeight="1" x14ac:dyDescent="0.25">
      <c r="A626" s="703">
        <f>ROW()-1</f>
        <v>625</v>
      </c>
      <c r="B626" s="710" t="s">
        <v>499</v>
      </c>
      <c r="C626" s="711" t="str">
        <f>HYPERLINK(E626,"OP")</f>
        <v>OP</v>
      </c>
      <c r="D626" s="711" t="str">
        <f>HYPERLINK(F626,"Prj")</f>
        <v>Prj</v>
      </c>
      <c r="E626" s="704" t="s">
        <v>6607</v>
      </c>
      <c r="F626" s="415" t="s">
        <v>6608</v>
      </c>
      <c r="G626" s="414" t="s">
        <v>33</v>
      </c>
      <c r="H626" s="414" t="s">
        <v>33</v>
      </c>
      <c r="I626" s="694" t="s">
        <v>33</v>
      </c>
      <c r="J626" s="686" t="s">
        <v>565</v>
      </c>
      <c r="K626" s="199" t="s">
        <v>33</v>
      </c>
      <c r="L626" s="693" t="s">
        <v>153</v>
      </c>
      <c r="M626" s="734" t="s">
        <v>188</v>
      </c>
      <c r="N626" s="693" t="s">
        <v>18</v>
      </c>
      <c r="O626" s="732" t="s">
        <v>71</v>
      </c>
      <c r="P626" s="1080" t="s">
        <v>1419</v>
      </c>
      <c r="Q626" s="1074" t="s">
        <v>33</v>
      </c>
      <c r="R626" s="698" t="s">
        <v>33</v>
      </c>
      <c r="S626" s="907" t="s">
        <v>3153</v>
      </c>
      <c r="T626" s="908" t="s">
        <v>3537</v>
      </c>
      <c r="U626" s="905" t="s">
        <v>13707</v>
      </c>
      <c r="V626" s="905" t="s">
        <v>612</v>
      </c>
      <c r="W626" s="1068" t="s">
        <v>1773</v>
      </c>
      <c r="X626" s="1064">
        <v>38943</v>
      </c>
      <c r="Y626" s="1066">
        <v>39947</v>
      </c>
      <c r="Z626" s="1046">
        <v>2009</v>
      </c>
      <c r="AA626" s="1064">
        <v>40221</v>
      </c>
      <c r="AB626" s="1065">
        <v>41882</v>
      </c>
      <c r="AC626" s="1066">
        <v>42094</v>
      </c>
      <c r="AD626" s="638">
        <v>0</v>
      </c>
      <c r="AE626" s="639">
        <v>5</v>
      </c>
      <c r="AF626" s="744">
        <v>0</v>
      </c>
      <c r="AG626" s="690">
        <v>5</v>
      </c>
      <c r="AH626" s="747">
        <v>1.33</v>
      </c>
      <c r="AI626" s="744">
        <v>4.6978854999999999</v>
      </c>
      <c r="AJ626" s="1099">
        <v>5</v>
      </c>
      <c r="AK626" s="1100">
        <v>4.9752957599999998</v>
      </c>
      <c r="AL626" s="1085">
        <v>20</v>
      </c>
      <c r="AM626" s="632" t="s">
        <v>2815</v>
      </c>
      <c r="AN626" s="632"/>
      <c r="AO626" s="632">
        <v>1</v>
      </c>
      <c r="AP626" s="632">
        <v>1</v>
      </c>
      <c r="AQ626" s="757"/>
      <c r="AR626" s="779" t="s">
        <v>2598</v>
      </c>
      <c r="AS626" s="649">
        <f>AT626+AU626</f>
        <v>11.57</v>
      </c>
      <c r="AT626" s="649">
        <v>1.3</v>
      </c>
      <c r="AU626" s="650">
        <v>10.27</v>
      </c>
      <c r="AV626" s="686" t="s">
        <v>2835</v>
      </c>
      <c r="AW626" s="686" t="s">
        <v>1841</v>
      </c>
      <c r="AX626" s="686" t="s">
        <v>1900</v>
      </c>
      <c r="AY626" s="819">
        <v>41964</v>
      </c>
      <c r="AZ626" s="721" t="s">
        <v>26</v>
      </c>
      <c r="BA626" s="721" t="s">
        <v>26</v>
      </c>
      <c r="BB626" s="834" t="s">
        <v>26</v>
      </c>
      <c r="BC626" s="835" t="s">
        <v>26</v>
      </c>
      <c r="BD626" s="836" t="s">
        <v>26</v>
      </c>
      <c r="BE626" s="834" t="s">
        <v>26</v>
      </c>
      <c r="BF626" s="835" t="s">
        <v>26</v>
      </c>
      <c r="BG626" s="836" t="s">
        <v>22</v>
      </c>
      <c r="BH626" s="905" t="s">
        <v>4485</v>
      </c>
      <c r="BI626" s="903" t="s">
        <v>10472</v>
      </c>
      <c r="BJ626" s="905" t="s">
        <v>0</v>
      </c>
      <c r="BK626" s="903" t="s">
        <v>0</v>
      </c>
      <c r="BL626" s="905" t="s">
        <v>0</v>
      </c>
      <c r="BM626" s="903" t="s">
        <v>0</v>
      </c>
      <c r="BN626" s="905" t="s">
        <v>0</v>
      </c>
      <c r="BO626" s="903" t="s">
        <v>0</v>
      </c>
      <c r="BP626" s="905" t="s">
        <v>0</v>
      </c>
      <c r="BQ626" s="903" t="s">
        <v>0</v>
      </c>
      <c r="BR626" s="909">
        <v>27</v>
      </c>
      <c r="BS626" s="903" t="s">
        <v>4490</v>
      </c>
      <c r="BT626" s="909">
        <v>25</v>
      </c>
      <c r="BU626" s="903" t="s">
        <v>4489</v>
      </c>
      <c r="BV626" s="905" t="s">
        <v>0</v>
      </c>
      <c r="BW626" s="903" t="s">
        <v>4492</v>
      </c>
      <c r="BX626" s="905" t="s">
        <v>0</v>
      </c>
      <c r="BY626" s="903" t="s">
        <v>4492</v>
      </c>
      <c r="BZ626" s="905" t="s">
        <v>0</v>
      </c>
      <c r="CA626" s="903" t="s">
        <v>4492</v>
      </c>
      <c r="CB626" s="340">
        <v>100</v>
      </c>
      <c r="CC626" s="249">
        <f>IF(ISBLANK(AL626),0,1)</f>
        <v>1</v>
      </c>
      <c r="CD626" s="414">
        <f>IF(ISBLANK(AM626),0,1)</f>
        <v>1</v>
      </c>
      <c r="CE626" s="414">
        <f>IF(ISBLANK(AN626),0,1)</f>
        <v>0</v>
      </c>
      <c r="CF626" s="414">
        <f>IF(ISBLANK(AO626),0,1)</f>
        <v>1</v>
      </c>
      <c r="CG626" s="414">
        <f>IF(ISBLANK(AP626),0,1)</f>
        <v>1</v>
      </c>
      <c r="CH626" s="436">
        <f>IF(ISBLANK(AQ626),0,1)</f>
        <v>0</v>
      </c>
      <c r="CI626" s="435">
        <f>IF($W626="Dropped","-",DAYS360(X626,Y626,TRUE)/360)</f>
        <v>2.75</v>
      </c>
      <c r="CJ626" s="416">
        <f>IF(OR($W626="Pipeline",$W626="Dropped"),"-",IF(OR($AA626="-",$AA626="n/a"),"-",DAYS360(Y626,AA626,TRUE)/360))</f>
        <v>0.74444444444444446</v>
      </c>
      <c r="CK626" s="416">
        <f>IF(OR($W626="Pipeline",$W626="Dropped"),"-",IF($AC626="-","-",IF(OR($AA626="-",$AA626="n/a"),DAYS360(Y626,AC626,TRUE)/360,DAYS360(AA626,AC626,TRUE)/360)))</f>
        <v>5.1333333333333337</v>
      </c>
      <c r="CL626" s="416">
        <f>IF(OR($W626="Pipeline",$W626="Dropped"),"-",IF($AC626="-","-",DAYS360(X626,AC626,TRUE)/360))</f>
        <v>8.6277777777777782</v>
      </c>
      <c r="CM626" s="437">
        <f>IF(OR($W626="Pipeline",$W626="Dropped"),"-",IF($AC626="-","-",DAYS360(AB626,AC626,TRUE)/360))</f>
        <v>0.58333333333333337</v>
      </c>
      <c r="CN626" s="344">
        <f>IF(W626="Closed",IF(AC626="-","-",YEAR(AC626)),"-")</f>
        <v>2015</v>
      </c>
      <c r="CO626" s="344" t="str">
        <f>IF(W626="Closed",IF(OR(BE626="S",BE626="MS",BE626="HS"),"S",IF(OR(BE626="U",BE626="MU",BE626="HU"),"U",IF(OR(BE626="NA",BE626="NR",BE626="NV",BE626="?",BE626="#"),"NR","-"))),"-")</f>
        <v>S</v>
      </c>
      <c r="CP626" s="249">
        <v>0</v>
      </c>
      <c r="CQ626" s="414">
        <v>1</v>
      </c>
      <c r="CR626" s="414">
        <v>0</v>
      </c>
      <c r="CS626" s="414">
        <v>0</v>
      </c>
      <c r="CT626" s="414">
        <v>0</v>
      </c>
      <c r="CU626" s="436">
        <v>0</v>
      </c>
      <c r="CV626" s="432" t="str">
        <f>IF(OR(DC626="-",DC626="",DC626="n/a"),"-",HYPERLINK(DC626,"PAD"))</f>
        <v>PAD</v>
      </c>
      <c r="CW626" s="417" t="str">
        <f>IF(OR(DD626="-",DD626="",DD626="n/a"),"-",HYPERLINK(DD626,"ICR"))</f>
        <v>ICR</v>
      </c>
      <c r="CX626" s="438" t="str">
        <f>IF(OR(DE626="-",DE626="",DE626="n/a"),"-",HYPERLINK(DE626,"IEG"))</f>
        <v>IEG</v>
      </c>
      <c r="CY626" s="687" t="str">
        <f>IF(OR(DF626="-",DF626="",DF626="n/a"),"-",HYPERLINK(DF626,"PPAR"))</f>
        <v>-</v>
      </c>
      <c r="CZ626" s="665" t="str">
        <f>IF(OR(DG626="-",DG626="",DG626="n/a"),"-",HYPERLINK(DG626,"PCR"))</f>
        <v>-</v>
      </c>
      <c r="DA626" s="665" t="str">
        <f>IF(OR(DH626="-",DH626="",DH626="n/a"),"-",HYPERLINK(DH626,"PP"))</f>
        <v>PP</v>
      </c>
      <c r="DB626" s="688" t="str">
        <f>IF(OR(DI626="-",DI626="",DI626="n/a"),"-",HYPERLINK(DI626,"TA"))</f>
        <v>-</v>
      </c>
      <c r="DC626" s="897" t="s">
        <v>12316</v>
      </c>
      <c r="DD626" s="897" t="s">
        <v>12317</v>
      </c>
      <c r="DE626" s="897" t="s">
        <v>12318</v>
      </c>
      <c r="DF626" s="897" t="s">
        <v>33</v>
      </c>
      <c r="DG626" s="897" t="s">
        <v>33</v>
      </c>
      <c r="DH626" s="897" t="s">
        <v>12319</v>
      </c>
      <c r="DI626" s="897" t="s">
        <v>33</v>
      </c>
      <c r="DJ626" s="734"/>
    </row>
    <row r="627" spans="1:143" ht="14.1" customHeight="1" x14ac:dyDescent="0.25">
      <c r="A627" s="702">
        <f>ROW()-1</f>
        <v>626</v>
      </c>
      <c r="B627" s="712" t="s">
        <v>875</v>
      </c>
      <c r="C627" s="711" t="str">
        <f>HYPERLINK(E627,"OP")</f>
        <v>OP</v>
      </c>
      <c r="D627" s="711" t="str">
        <f>HYPERLINK(F627,"Prj")</f>
        <v>Prj</v>
      </c>
      <c r="E627" s="704" t="s">
        <v>6609</v>
      </c>
      <c r="F627" s="415" t="s">
        <v>6610</v>
      </c>
      <c r="G627" s="414" t="s">
        <v>1123</v>
      </c>
      <c r="H627" s="414" t="s">
        <v>33</v>
      </c>
      <c r="I627" s="694" t="s">
        <v>33</v>
      </c>
      <c r="J627" s="696" t="s">
        <v>1269</v>
      </c>
      <c r="K627" s="199" t="s">
        <v>33</v>
      </c>
      <c r="L627" s="693" t="s">
        <v>193</v>
      </c>
      <c r="M627" s="686" t="s">
        <v>874</v>
      </c>
      <c r="N627" s="732" t="s">
        <v>18</v>
      </c>
      <c r="O627" s="732" t="s">
        <v>71</v>
      </c>
      <c r="P627" s="1080" t="s">
        <v>1763</v>
      </c>
      <c r="Q627" s="1074" t="s">
        <v>33</v>
      </c>
      <c r="R627" s="698" t="s">
        <v>33</v>
      </c>
      <c r="S627" s="907" t="s">
        <v>3574</v>
      </c>
      <c r="T627" s="908" t="s">
        <v>3830</v>
      </c>
      <c r="U627" s="905" t="s">
        <v>1783</v>
      </c>
      <c r="V627" s="905" t="s">
        <v>10387</v>
      </c>
      <c r="W627" s="1068" t="s">
        <v>1773</v>
      </c>
      <c r="X627" s="1064">
        <v>38995</v>
      </c>
      <c r="Y627" s="1066">
        <v>39198</v>
      </c>
      <c r="Z627" s="1046">
        <v>2007</v>
      </c>
      <c r="AA627" s="1064">
        <v>39353</v>
      </c>
      <c r="AB627" s="1065">
        <v>40574</v>
      </c>
      <c r="AC627" s="1066">
        <v>41060</v>
      </c>
      <c r="AD627" s="638">
        <v>0</v>
      </c>
      <c r="AE627" s="639">
        <v>25</v>
      </c>
      <c r="AF627" s="744">
        <v>0</v>
      </c>
      <c r="AG627" s="690">
        <v>25</v>
      </c>
      <c r="AH627" s="747">
        <v>0</v>
      </c>
      <c r="AI627" s="744">
        <v>0</v>
      </c>
      <c r="AJ627" s="1099">
        <v>37</v>
      </c>
      <c r="AK627" s="1100">
        <v>37.845737309999997</v>
      </c>
      <c r="AL627" s="646">
        <v>33</v>
      </c>
      <c r="AM627" s="647">
        <v>4</v>
      </c>
      <c r="AN627" s="647">
        <v>2</v>
      </c>
      <c r="AO627" s="647"/>
      <c r="AP627" s="647">
        <v>1</v>
      </c>
      <c r="AQ627" s="648"/>
      <c r="AR627" s="779" t="s">
        <v>4168</v>
      </c>
      <c r="AS627" s="781">
        <f>AT627+AU627</f>
        <v>1.4</v>
      </c>
      <c r="AT627" s="649">
        <v>0.9</v>
      </c>
      <c r="AU627" s="650">
        <v>0.5</v>
      </c>
      <c r="AV627" s="686" t="s">
        <v>4169</v>
      </c>
      <c r="AW627" s="686" t="s">
        <v>1995</v>
      </c>
      <c r="AX627" s="686" t="s">
        <v>2273</v>
      </c>
      <c r="AY627" s="819">
        <v>41057</v>
      </c>
      <c r="AZ627" s="721" t="s">
        <v>22</v>
      </c>
      <c r="BA627" s="721" t="s">
        <v>22</v>
      </c>
      <c r="BB627" s="834" t="s">
        <v>22</v>
      </c>
      <c r="BC627" s="835" t="s">
        <v>22</v>
      </c>
      <c r="BD627" s="836" t="s">
        <v>22</v>
      </c>
      <c r="BE627" s="834" t="s">
        <v>22</v>
      </c>
      <c r="BF627" s="835" t="s">
        <v>22</v>
      </c>
      <c r="BG627" s="836" t="s">
        <v>22</v>
      </c>
      <c r="BH627" s="905" t="s">
        <v>4503</v>
      </c>
      <c r="BI627" s="903" t="s">
        <v>4703</v>
      </c>
      <c r="BJ627" s="905" t="s">
        <v>4485</v>
      </c>
      <c r="BK627" s="903" t="s">
        <v>10472</v>
      </c>
      <c r="BL627" s="905" t="s">
        <v>13077</v>
      </c>
      <c r="BM627" s="903" t="s">
        <v>9680</v>
      </c>
      <c r="BN627" s="905" t="s">
        <v>4493</v>
      </c>
      <c r="BO627" s="903" t="s">
        <v>4705</v>
      </c>
      <c r="BP627" s="905" t="s">
        <v>0</v>
      </c>
      <c r="BQ627" s="903" t="s">
        <v>0</v>
      </c>
      <c r="BR627" s="909">
        <v>65</v>
      </c>
      <c r="BS627" s="903" t="s">
        <v>4509</v>
      </c>
      <c r="BT627" s="909">
        <v>54</v>
      </c>
      <c r="BU627" s="903" t="s">
        <v>4553</v>
      </c>
      <c r="BV627" s="909">
        <v>63</v>
      </c>
      <c r="BW627" s="903" t="s">
        <v>4512</v>
      </c>
      <c r="BX627" s="909">
        <v>25</v>
      </c>
      <c r="BY627" s="903" t="s">
        <v>4489</v>
      </c>
      <c r="BZ627" s="905" t="s">
        <v>0</v>
      </c>
      <c r="CA627" s="903" t="s">
        <v>4492</v>
      </c>
      <c r="CB627" s="340">
        <v>10</v>
      </c>
      <c r="CC627" s="249">
        <f>IF(ISBLANK(AL627),0,1)</f>
        <v>1</v>
      </c>
      <c r="CD627" s="414">
        <f>IF(ISBLANK(AM627),0,1)</f>
        <v>1</v>
      </c>
      <c r="CE627" s="414">
        <f>IF(ISBLANK(AN627),0,1)</f>
        <v>1</v>
      </c>
      <c r="CF627" s="414">
        <f>IF(ISBLANK(AO627),0,1)</f>
        <v>0</v>
      </c>
      <c r="CG627" s="414">
        <f>IF(ISBLANK(AP627),0,1)</f>
        <v>1</v>
      </c>
      <c r="CH627" s="436">
        <f>IF(ISBLANK(AQ627),0,1)</f>
        <v>0</v>
      </c>
      <c r="CI627" s="435">
        <f>IF($W627="Dropped","-",DAYS360(X627,Y627,TRUE)/360)</f>
        <v>0.55833333333333335</v>
      </c>
      <c r="CJ627" s="416">
        <f>IF(OR($W627="Pipeline",$W627="Dropped"),"-",IF(OR($AA627="-",$AA627="n/a"),"-",DAYS360(Y627,AA627,TRUE)/360))</f>
        <v>0.42222222222222222</v>
      </c>
      <c r="CK627" s="416">
        <f>IF(OR($W627="Pipeline",$W627="Dropped"),"-",IF($AC627="-","-",IF(OR($AA627="-",$AA627="n/a"),DAYS360(Y627,AC627,TRUE)/360,DAYS360(AA627,AC627,TRUE)/360)))</f>
        <v>4.6722222222222225</v>
      </c>
      <c r="CL627" s="416">
        <f>IF(OR($W627="Pipeline",$W627="Dropped"),"-",IF($AC627="-","-",DAYS360(X627,AC627,TRUE)/360))</f>
        <v>5.6527777777777777</v>
      </c>
      <c r="CM627" s="437">
        <f>IF(OR($W627="Pipeline",$W627="Dropped"),"-",IF($AC627="-","-",DAYS360(AB627,AC627,TRUE)/360))</f>
        <v>1.3333333333333333</v>
      </c>
      <c r="CN627" s="344">
        <f>IF(W627="Closed",IF(AC627="-","-",YEAR(AC627)),"-")</f>
        <v>2012</v>
      </c>
      <c r="CO627" s="344" t="str">
        <f>IF(W627="Closed",IF(OR(BE627="S",BE627="MS",BE627="HS"),"S",IF(OR(BE627="U",BE627="MU",BE627="HU"),"U",IF(OR(BE627="NA",BE627="NR",BE627="NV",BE627="?",BE627="#"),"NR","-"))),"-")</f>
        <v>S</v>
      </c>
      <c r="CP627" s="249">
        <v>0</v>
      </c>
      <c r="CQ627" s="414">
        <v>1</v>
      </c>
      <c r="CR627" s="414">
        <v>0</v>
      </c>
      <c r="CS627" s="414">
        <v>0</v>
      </c>
      <c r="CT627" s="414">
        <v>0</v>
      </c>
      <c r="CU627" s="436">
        <v>0</v>
      </c>
      <c r="CV627" s="432" t="str">
        <f>IF(OR(DC627="-",DC627="",DC627="n/a"),"-",HYPERLINK(DC627,"PAD"))</f>
        <v>PAD</v>
      </c>
      <c r="CW627" s="417" t="str">
        <f>IF(OR(DD627="-",DD627="",DD627="n/a"),"-",HYPERLINK(DD627,"ICR"))</f>
        <v>ICR</v>
      </c>
      <c r="CX627" s="438" t="str">
        <f>IF(OR(DE627="-",DE627="",DE627="n/a"),"-",HYPERLINK(DE627,"IEG"))</f>
        <v>IEG</v>
      </c>
      <c r="CY627" s="687" t="str">
        <f>IF(OR(DF627="-",DF627="",DF627="n/a"),"-",HYPERLINK(DF627,"PPAR"))</f>
        <v>-</v>
      </c>
      <c r="CZ627" s="665" t="str">
        <f>IF(OR(DG627="-",DG627="",DG627="n/a"),"-",HYPERLINK(DG627,"PCR"))</f>
        <v>-</v>
      </c>
      <c r="DA627" s="665" t="str">
        <f>IF(OR(DH627="-",DH627="",DH627="n/a"),"-",HYPERLINK(DH627,"PP"))</f>
        <v>PP</v>
      </c>
      <c r="DB627" s="688" t="str">
        <f>IF(OR(DI627="-",DI627="",DI627="n/a"),"-",HYPERLINK(DI627,"TA"))</f>
        <v>-</v>
      </c>
      <c r="DC627" s="897" t="s">
        <v>12320</v>
      </c>
      <c r="DD627" s="897" t="s">
        <v>12321</v>
      </c>
      <c r="DE627" s="897" t="s">
        <v>14036</v>
      </c>
      <c r="DF627" s="897" t="s">
        <v>33</v>
      </c>
      <c r="DG627" s="897" t="s">
        <v>33</v>
      </c>
      <c r="DH627" s="897" t="s">
        <v>14037</v>
      </c>
      <c r="DI627" s="897" t="s">
        <v>33</v>
      </c>
      <c r="DJ627" s="806"/>
    </row>
    <row r="628" spans="1:143" ht="14.1" customHeight="1" x14ac:dyDescent="0.25">
      <c r="A628" s="702">
        <f>ROW()-1</f>
        <v>627</v>
      </c>
      <c r="B628" s="710" t="s">
        <v>2349</v>
      </c>
      <c r="C628" s="711" t="str">
        <f>HYPERLINK(E628,"OP")</f>
        <v>OP</v>
      </c>
      <c r="D628" s="711" t="str">
        <f>HYPERLINK(F628,"Prj")</f>
        <v>Prj</v>
      </c>
      <c r="E628" s="704" t="s">
        <v>6611</v>
      </c>
      <c r="F628" s="415" t="s">
        <v>6612</v>
      </c>
      <c r="G628" s="414" t="s">
        <v>33</v>
      </c>
      <c r="H628" s="414" t="s">
        <v>33</v>
      </c>
      <c r="I628" s="694" t="s">
        <v>33</v>
      </c>
      <c r="J628" s="686" t="s">
        <v>2350</v>
      </c>
      <c r="K628" s="199" t="s">
        <v>33</v>
      </c>
      <c r="L628" s="693" t="s">
        <v>153</v>
      </c>
      <c r="M628" s="696" t="s">
        <v>594</v>
      </c>
      <c r="N628" s="693" t="s">
        <v>18</v>
      </c>
      <c r="O628" s="740" t="s">
        <v>30</v>
      </c>
      <c r="P628" s="1080" t="s">
        <v>1419</v>
      </c>
      <c r="Q628" s="1074" t="s">
        <v>33</v>
      </c>
      <c r="R628" s="698" t="s">
        <v>33</v>
      </c>
      <c r="S628" s="907" t="s">
        <v>3927</v>
      </c>
      <c r="T628" s="908" t="s">
        <v>3832</v>
      </c>
      <c r="U628" s="905" t="s">
        <v>13822</v>
      </c>
      <c r="V628" s="905" t="s">
        <v>10426</v>
      </c>
      <c r="W628" s="1068" t="s">
        <v>1773</v>
      </c>
      <c r="X628" s="1064">
        <v>38915</v>
      </c>
      <c r="Y628" s="1066">
        <v>39534</v>
      </c>
      <c r="Z628" s="1046">
        <v>2008</v>
      </c>
      <c r="AA628" s="1064">
        <v>39801</v>
      </c>
      <c r="AB628" s="1065">
        <v>41274</v>
      </c>
      <c r="AC628" s="1066">
        <v>42185</v>
      </c>
      <c r="AD628" s="638">
        <v>0</v>
      </c>
      <c r="AE628" s="639">
        <v>11</v>
      </c>
      <c r="AF628" s="744">
        <v>0</v>
      </c>
      <c r="AG628" s="690">
        <v>11</v>
      </c>
      <c r="AH628" s="747">
        <v>8</v>
      </c>
      <c r="AI628" s="744">
        <v>0</v>
      </c>
      <c r="AJ628" s="1099">
        <v>11</v>
      </c>
      <c r="AK628" s="1100">
        <v>10.5677448</v>
      </c>
      <c r="AL628" s="646"/>
      <c r="AM628" s="647" t="s">
        <v>2595</v>
      </c>
      <c r="AN628" s="647"/>
      <c r="AO628" s="647"/>
      <c r="AP628" s="647"/>
      <c r="AQ628" s="648"/>
      <c r="AR628" s="779" t="s">
        <v>2597</v>
      </c>
      <c r="AS628" s="649">
        <f>AT628+AU628</f>
        <v>19.3</v>
      </c>
      <c r="AT628" s="649">
        <v>6.2</v>
      </c>
      <c r="AU628" s="650">
        <v>13.1</v>
      </c>
      <c r="AV628" s="686" t="s">
        <v>2939</v>
      </c>
      <c r="AW628" s="686" t="s">
        <v>2596</v>
      </c>
      <c r="AX628" s="686" t="s">
        <v>38</v>
      </c>
      <c r="AY628" s="820">
        <v>42171</v>
      </c>
      <c r="AZ628" s="721" t="s">
        <v>26</v>
      </c>
      <c r="BA628" s="721" t="s">
        <v>26</v>
      </c>
      <c r="BB628" s="834" t="s">
        <v>26</v>
      </c>
      <c r="BC628" s="835" t="s">
        <v>26</v>
      </c>
      <c r="BD628" s="836" t="s">
        <v>26</v>
      </c>
      <c r="BE628" s="834" t="s">
        <v>22</v>
      </c>
      <c r="BF628" s="835" t="s">
        <v>22</v>
      </c>
      <c r="BG628" s="836" t="s">
        <v>26</v>
      </c>
      <c r="BH628" s="905" t="s">
        <v>4659</v>
      </c>
      <c r="BI628" s="903" t="s">
        <v>10494</v>
      </c>
      <c r="BJ628" s="905" t="s">
        <v>4485</v>
      </c>
      <c r="BK628" s="903" t="s">
        <v>10472</v>
      </c>
      <c r="BL628" s="905" t="s">
        <v>4549</v>
      </c>
      <c r="BM628" s="903" t="s">
        <v>10481</v>
      </c>
      <c r="BN628" s="905" t="s">
        <v>0</v>
      </c>
      <c r="BO628" s="903" t="s">
        <v>0</v>
      </c>
      <c r="BP628" s="905" t="s">
        <v>0</v>
      </c>
      <c r="BQ628" s="903" t="s">
        <v>0</v>
      </c>
      <c r="BR628" s="909">
        <v>42</v>
      </c>
      <c r="BS628" s="903" t="s">
        <v>4529</v>
      </c>
      <c r="BT628" s="909">
        <v>38</v>
      </c>
      <c r="BU628" s="903" t="s">
        <v>4631</v>
      </c>
      <c r="BV628" s="909">
        <v>27</v>
      </c>
      <c r="BW628" s="903" t="s">
        <v>4490</v>
      </c>
      <c r="BX628" s="905" t="s">
        <v>0</v>
      </c>
      <c r="BY628" s="903" t="s">
        <v>4492</v>
      </c>
      <c r="BZ628" s="905" t="s">
        <v>0</v>
      </c>
      <c r="CA628" s="903" t="s">
        <v>4492</v>
      </c>
      <c r="CB628" s="340">
        <v>50</v>
      </c>
      <c r="CC628" s="249">
        <f>IF(ISBLANK(AL628),0,1)</f>
        <v>0</v>
      </c>
      <c r="CD628" s="414">
        <f>IF(ISBLANK(AM628),0,1)</f>
        <v>1</v>
      </c>
      <c r="CE628" s="414">
        <f>IF(ISBLANK(AN628),0,1)</f>
        <v>0</v>
      </c>
      <c r="CF628" s="414">
        <f>IF(ISBLANK(AO628),0,1)</f>
        <v>0</v>
      </c>
      <c r="CG628" s="414">
        <f>IF(ISBLANK(AP628),0,1)</f>
        <v>0</v>
      </c>
      <c r="CH628" s="436">
        <f>IF(ISBLANK(AQ628),0,1)</f>
        <v>0</v>
      </c>
      <c r="CI628" s="435">
        <f>IF($W628="Dropped","-",DAYS360(X628,Y628,TRUE)/360)</f>
        <v>1.6944444444444444</v>
      </c>
      <c r="CJ628" s="416">
        <f>IF(OR($W628="Pipeline",$W628="Dropped"),"-",IF(OR($AA628="-",$AA628="n/a"),"-",DAYS360(Y628,AA628,TRUE)/360))</f>
        <v>0.72777777777777775</v>
      </c>
      <c r="CK628" s="416">
        <f>IF(OR($W628="Pipeline",$W628="Dropped"),"-",IF($AC628="-","-",IF(OR($AA628="-",$AA628="n/a"),DAYS360(Y628,AC628,TRUE)/360,DAYS360(AA628,AC628,TRUE)/360)))</f>
        <v>6.5305555555555559</v>
      </c>
      <c r="CL628" s="416">
        <f>IF(OR($W628="Pipeline",$W628="Dropped"),"-",IF($AC628="-","-",DAYS360(X628,AC628,TRUE)/360))</f>
        <v>8.9527777777777775</v>
      </c>
      <c r="CM628" s="437">
        <f>IF(OR($W628="Pipeline",$W628="Dropped"),"-",IF($AC628="-","-",DAYS360(AB628,AC628,TRUE)/360))</f>
        <v>2.5</v>
      </c>
      <c r="CN628" s="344">
        <f>IF(W628="Closed",IF(AC628="-","-",YEAR(AC628)),"-")</f>
        <v>2015</v>
      </c>
      <c r="CO628" s="344" t="str">
        <f>IF(W628="Closed",IF(OR(BE628="S",BE628="MS",BE628="HS"),"S",IF(OR(BE628="U",BE628="MU",BE628="HU"),"U",IF(OR(BE628="NA",BE628="NR",BE628="NV",BE628="?",BE628="#"),"NR","-"))),"-")</f>
        <v>S</v>
      </c>
      <c r="CP628" s="249">
        <v>1</v>
      </c>
      <c r="CQ628" s="414">
        <v>4</v>
      </c>
      <c r="CR628" s="414">
        <v>2</v>
      </c>
      <c r="CS628" s="414">
        <v>0</v>
      </c>
      <c r="CT628" s="414">
        <v>0</v>
      </c>
      <c r="CU628" s="436">
        <v>0</v>
      </c>
      <c r="CV628" s="432" t="str">
        <f>IF(OR(DC628="-",DC628="",DC628="n/a"),"-",HYPERLINK(DC628,"PAD"))</f>
        <v>PAD</v>
      </c>
      <c r="CW628" s="417" t="str">
        <f>IF(OR(DD628="-",DD628="",DD628="n/a"),"-",HYPERLINK(DD628,"ICR"))</f>
        <v>ICR</v>
      </c>
      <c r="CX628" s="438" t="str">
        <f>IF(OR(DE628="-",DE628="",DE628="n/a"),"-",HYPERLINK(DE628,"IEG"))</f>
        <v>IEG</v>
      </c>
      <c r="CY628" s="687" t="str">
        <f>IF(OR(DF628="-",DF628="",DF628="n/a"),"-",HYPERLINK(DF628,"PPAR"))</f>
        <v>-</v>
      </c>
      <c r="CZ628" s="665" t="str">
        <f>IF(OR(DG628="-",DG628="",DG628="n/a"),"-",HYPERLINK(DG628,"PCR"))</f>
        <v>-</v>
      </c>
      <c r="DA628" s="665" t="str">
        <f>IF(OR(DH628="-",DH628="",DH628="n/a"),"-",HYPERLINK(DH628,"PP"))</f>
        <v>PP</v>
      </c>
      <c r="DB628" s="688" t="str">
        <f>IF(OR(DI628="-",DI628="",DI628="n/a"),"-",HYPERLINK(DI628,"TA"))</f>
        <v>-</v>
      </c>
      <c r="DC628" s="897" t="s">
        <v>12322</v>
      </c>
      <c r="DD628" s="897" t="s">
        <v>12323</v>
      </c>
      <c r="DE628" s="897" t="s">
        <v>12324</v>
      </c>
      <c r="DF628" s="897" t="s">
        <v>33</v>
      </c>
      <c r="DG628" s="897" t="s">
        <v>33</v>
      </c>
      <c r="DH628" s="897" t="s">
        <v>14038</v>
      </c>
      <c r="DI628" s="897" t="s">
        <v>33</v>
      </c>
      <c r="DJ628" s="734"/>
    </row>
    <row r="629" spans="1:143" ht="14.1" customHeight="1" x14ac:dyDescent="0.25">
      <c r="A629" s="703">
        <f>ROW()-1</f>
        <v>628</v>
      </c>
      <c r="B629" s="713" t="s">
        <v>7570</v>
      </c>
      <c r="C629" s="711" t="str">
        <f>HYPERLINK(E629,"OP")</f>
        <v>OP</v>
      </c>
      <c r="D629" s="711" t="str">
        <f>HYPERLINK(F629,"Prj")</f>
        <v>Prj</v>
      </c>
      <c r="E629" s="631" t="s">
        <v>8459</v>
      </c>
      <c r="F629" s="413" t="s">
        <v>8460</v>
      </c>
      <c r="G629" s="414" t="s">
        <v>33</v>
      </c>
      <c r="H629" s="414" t="s">
        <v>33</v>
      </c>
      <c r="I629" s="694" t="s">
        <v>33</v>
      </c>
      <c r="J629" s="697" t="s">
        <v>7571</v>
      </c>
      <c r="K629" s="727" t="s">
        <v>33</v>
      </c>
      <c r="L629" s="736" t="s">
        <v>16</v>
      </c>
      <c r="M629" s="697" t="s">
        <v>94</v>
      </c>
      <c r="N629" s="736" t="s">
        <v>18</v>
      </c>
      <c r="O629" s="736" t="s">
        <v>30</v>
      </c>
      <c r="P629" s="1080" t="s">
        <v>36</v>
      </c>
      <c r="Q629" s="1074" t="s">
        <v>33</v>
      </c>
      <c r="R629" s="698" t="s">
        <v>33</v>
      </c>
      <c r="S629" s="907" t="s">
        <v>7608</v>
      </c>
      <c r="T629" s="908" t="s">
        <v>7572</v>
      </c>
      <c r="U629" s="905" t="s">
        <v>590</v>
      </c>
      <c r="V629" s="905" t="s">
        <v>10427</v>
      </c>
      <c r="W629" s="1068" t="s">
        <v>20</v>
      </c>
      <c r="X629" s="1064">
        <v>38701</v>
      </c>
      <c r="Y629" s="1066">
        <v>39919</v>
      </c>
      <c r="Z629" s="1046">
        <v>2009</v>
      </c>
      <c r="AA629" s="1064">
        <v>40340</v>
      </c>
      <c r="AB629" s="1065">
        <v>41698</v>
      </c>
      <c r="AC629" s="1066">
        <v>43100</v>
      </c>
      <c r="AD629" s="1049">
        <v>0</v>
      </c>
      <c r="AE629" s="746">
        <v>44.6</v>
      </c>
      <c r="AF629" s="744">
        <v>0</v>
      </c>
      <c r="AG629" s="690">
        <v>44.6</v>
      </c>
      <c r="AH629" s="747">
        <v>0</v>
      </c>
      <c r="AI629" s="744">
        <v>28.320816539999999</v>
      </c>
      <c r="AJ629" s="1101">
        <v>81.599999999999994</v>
      </c>
      <c r="AK629" s="1102">
        <v>71.723296419999997</v>
      </c>
      <c r="AL629" s="1085"/>
      <c r="AM629" s="632"/>
      <c r="AN629" s="632"/>
      <c r="AO629" s="632"/>
      <c r="AP629" s="632"/>
      <c r="AQ629" s="757"/>
      <c r="AR629" s="778" t="s">
        <v>8979</v>
      </c>
      <c r="AS629" s="784">
        <f>AT629+AU629</f>
        <v>13.5</v>
      </c>
      <c r="AT629" s="784">
        <v>13.5</v>
      </c>
      <c r="AU629" s="785">
        <v>0</v>
      </c>
      <c r="AV629" s="734" t="s">
        <v>8980</v>
      </c>
      <c r="AW629" s="697" t="s">
        <v>4855</v>
      </c>
      <c r="AX629" s="697" t="s">
        <v>3547</v>
      </c>
      <c r="AY629" s="823">
        <v>42620</v>
      </c>
      <c r="AZ629" s="736" t="s">
        <v>26</v>
      </c>
      <c r="BA629" s="736" t="s">
        <v>22</v>
      </c>
      <c r="BB629" s="834" t="s">
        <v>33</v>
      </c>
      <c r="BC629" s="835" t="s">
        <v>33</v>
      </c>
      <c r="BD629" s="836" t="s">
        <v>33</v>
      </c>
      <c r="BE629" s="834" t="s">
        <v>33</v>
      </c>
      <c r="BF629" s="835" t="s">
        <v>33</v>
      </c>
      <c r="BG629" s="836" t="s">
        <v>33</v>
      </c>
      <c r="BH629" s="905" t="s">
        <v>13072</v>
      </c>
      <c r="BI629" s="903" t="s">
        <v>4508</v>
      </c>
      <c r="BJ629" s="905" t="s">
        <v>13075</v>
      </c>
      <c r="BK629" s="903" t="s">
        <v>13771</v>
      </c>
      <c r="BL629" s="905" t="s">
        <v>0</v>
      </c>
      <c r="BM629" s="903" t="s">
        <v>0</v>
      </c>
      <c r="BN629" s="905" t="s">
        <v>0</v>
      </c>
      <c r="BO629" s="903" t="s">
        <v>0</v>
      </c>
      <c r="BP629" s="905" t="s">
        <v>0</v>
      </c>
      <c r="BQ629" s="903" t="s">
        <v>0</v>
      </c>
      <c r="BR629" s="909">
        <v>67</v>
      </c>
      <c r="BS629" s="903" t="s">
        <v>4577</v>
      </c>
      <c r="BT629" s="909">
        <v>63</v>
      </c>
      <c r="BU629" s="903" t="s">
        <v>4512</v>
      </c>
      <c r="BV629" s="909">
        <v>92</v>
      </c>
      <c r="BW629" s="903" t="s">
        <v>4597</v>
      </c>
      <c r="BX629" s="909">
        <v>69</v>
      </c>
      <c r="BY629" s="903" t="s">
        <v>4598</v>
      </c>
      <c r="BZ629" s="909">
        <v>88</v>
      </c>
      <c r="CA629" s="903" t="s">
        <v>4513</v>
      </c>
      <c r="CB629" s="340">
        <v>10</v>
      </c>
      <c r="CC629" s="249">
        <f>IF(ISBLANK(AL629),0,1)</f>
        <v>0</v>
      </c>
      <c r="CD629" s="414">
        <f>IF(ISBLANK(AM629),0,1)</f>
        <v>0</v>
      </c>
      <c r="CE629" s="414">
        <f>IF(ISBLANK(AN629),0,1)</f>
        <v>0</v>
      </c>
      <c r="CF629" s="414">
        <f>IF(ISBLANK(AO629),0,1)</f>
        <v>0</v>
      </c>
      <c r="CG629" s="414">
        <f>IF(ISBLANK(AP629),0,1)</f>
        <v>0</v>
      </c>
      <c r="CH629" s="436">
        <f>IF(ISBLANK(AQ629),0,1)</f>
        <v>0</v>
      </c>
      <c r="CI629" s="435">
        <f>IF($W629="Dropped","-",DAYS360(X629,Y629,TRUE)/360)</f>
        <v>3.3361111111111112</v>
      </c>
      <c r="CJ629" s="416">
        <f>IF(OR($W629="Pipeline",$W629="Dropped"),"-",IF(OR($AA629="-",$AA629="n/a"),"-",DAYS360(Y629,AA629,TRUE)/360))</f>
        <v>1.1527777777777777</v>
      </c>
      <c r="CK629" s="416">
        <f>IF(OR($W629="Pipeline",$W629="Dropped"),"-",IF($AC629="-","-",IF(OR($AA629="-",$AA629="n/a"),DAYS360(Y629,AC629,TRUE)/360,DAYS360(AA629,AC629,TRUE)/360)))</f>
        <v>7.552777777777778</v>
      </c>
      <c r="CL629" s="416">
        <f>IF(OR($W629="Pipeline",$W629="Dropped"),"-",IF($AC629="-","-",DAYS360(X629,AC629,TRUE)/360))</f>
        <v>12.041666666666666</v>
      </c>
      <c r="CM629" s="437">
        <f>IF(OR($W629="Pipeline",$W629="Dropped"),"-",IF($AC629="-","-",DAYS360(AB629,AC629,TRUE)/360))</f>
        <v>3.838888888888889</v>
      </c>
      <c r="CN629" s="344" t="str">
        <f>IF(W629="Closed",IF(AC629="-","-",YEAR(AC629)),"-")</f>
        <v>-</v>
      </c>
      <c r="CO629" s="344" t="str">
        <f>IF(W629="Closed",IF(OR(BE629="S",BE629="MS",BE629="HS"),"S",IF(OR(BE629="U",BE629="MU",BE629="HU"),"U",IF(OR(BE629="NA",BE629="NR",BE629="NV",BE629="?",BE629="#"),"NR","-"))),"-")</f>
        <v>-</v>
      </c>
      <c r="CP629" s="249">
        <v>2</v>
      </c>
      <c r="CQ629" s="414">
        <v>6</v>
      </c>
      <c r="CR629" s="414">
        <v>1</v>
      </c>
      <c r="CS629" s="414">
        <v>1</v>
      </c>
      <c r="CT629" s="414">
        <v>0</v>
      </c>
      <c r="CU629" s="436">
        <v>0</v>
      </c>
      <c r="CV629" s="432" t="str">
        <f>IF(OR(DC629="-",DC629="",DC629="n/a"),"-",HYPERLINK(DC629,"PAD"))</f>
        <v>PAD</v>
      </c>
      <c r="CW629" s="417" t="str">
        <f>IF(OR(DD629="-",DD629="",DD629="n/a"),"-",HYPERLINK(DD629,"ICR"))</f>
        <v>-</v>
      </c>
      <c r="CX629" s="438" t="str">
        <f>IF(OR(DE629="-",DE629="",DE629="n/a"),"-",HYPERLINK(DE629,"IEG"))</f>
        <v>-</v>
      </c>
      <c r="CY629" s="687" t="str">
        <f>IF(OR(DF629="-",DF629="",DF629="n/a"),"-",HYPERLINK(DF629,"PPAR"))</f>
        <v>-</v>
      </c>
      <c r="CZ629" s="665" t="str">
        <f>IF(OR(DG629="-",DG629="",DG629="n/a"),"-",HYPERLINK(DG629,"PCR"))</f>
        <v>-</v>
      </c>
      <c r="DA629" s="665" t="str">
        <f>IF(OR(DH629="-",DH629="",DH629="n/a"),"-",HYPERLINK(DH629,"PP"))</f>
        <v>PP</v>
      </c>
      <c r="DB629" s="688" t="str">
        <f>IF(OR(DI629="-",DI629="",DI629="n/a"),"-",HYPERLINK(DI629,"TA"))</f>
        <v>-</v>
      </c>
      <c r="DC629" s="897" t="s">
        <v>12325</v>
      </c>
      <c r="DD629" s="897" t="s">
        <v>33</v>
      </c>
      <c r="DE629" s="897" t="s">
        <v>33</v>
      </c>
      <c r="DF629" s="897" t="s">
        <v>33</v>
      </c>
      <c r="DG629" s="897" t="s">
        <v>33</v>
      </c>
      <c r="DH629" s="897" t="s">
        <v>12326</v>
      </c>
      <c r="DI629" s="897" t="s">
        <v>33</v>
      </c>
      <c r="DJ629" s="734"/>
    </row>
    <row r="630" spans="1:143" ht="14.1" customHeight="1" x14ac:dyDescent="0.25">
      <c r="A630" s="702">
        <f>ROW()-1</f>
        <v>629</v>
      </c>
      <c r="B630" s="710" t="s">
        <v>407</v>
      </c>
      <c r="C630" s="711" t="str">
        <f>HYPERLINK(E630,"OP")</f>
        <v>OP</v>
      </c>
      <c r="D630" s="711" t="str">
        <f>HYPERLINK(F630,"Prj")</f>
        <v>Prj</v>
      </c>
      <c r="E630" s="704" t="s">
        <v>6613</v>
      </c>
      <c r="F630" s="415" t="s">
        <v>6614</v>
      </c>
      <c r="G630" s="414" t="s">
        <v>33</v>
      </c>
      <c r="H630" s="414" t="s">
        <v>33</v>
      </c>
      <c r="I630" s="694" t="s">
        <v>33</v>
      </c>
      <c r="J630" s="686" t="s">
        <v>408</v>
      </c>
      <c r="K630" s="199" t="s">
        <v>33</v>
      </c>
      <c r="L630" s="693" t="s">
        <v>245</v>
      </c>
      <c r="M630" s="734" t="s">
        <v>406</v>
      </c>
      <c r="N630" s="693" t="s">
        <v>18</v>
      </c>
      <c r="O630" s="693" t="s">
        <v>54</v>
      </c>
      <c r="P630" s="1080" t="s">
        <v>1419</v>
      </c>
      <c r="Q630" s="1074" t="s">
        <v>33</v>
      </c>
      <c r="R630" s="698" t="s">
        <v>33</v>
      </c>
      <c r="S630" s="1041" t="s">
        <v>33</v>
      </c>
      <c r="T630" s="908" t="s">
        <v>3571</v>
      </c>
      <c r="U630" s="905" t="s">
        <v>1778</v>
      </c>
      <c r="V630" s="905" t="s">
        <v>612</v>
      </c>
      <c r="W630" s="1068" t="s">
        <v>1773</v>
      </c>
      <c r="X630" s="1064">
        <v>39063</v>
      </c>
      <c r="Y630" s="1066">
        <v>39231</v>
      </c>
      <c r="Z630" s="1046">
        <v>2007</v>
      </c>
      <c r="AA630" s="1064">
        <v>39274</v>
      </c>
      <c r="AB630" s="1065">
        <v>40543</v>
      </c>
      <c r="AC630" s="1066">
        <v>40908</v>
      </c>
      <c r="AD630" s="638">
        <v>0</v>
      </c>
      <c r="AE630" s="639">
        <v>33.4</v>
      </c>
      <c r="AF630" s="744">
        <v>0</v>
      </c>
      <c r="AG630" s="690">
        <v>33.4</v>
      </c>
      <c r="AH630" s="747">
        <v>0</v>
      </c>
      <c r="AI630" s="744">
        <v>0</v>
      </c>
      <c r="AJ630" s="1099">
        <v>33.4</v>
      </c>
      <c r="AK630" s="1100">
        <v>34.291987399999996</v>
      </c>
      <c r="AL630" s="646"/>
      <c r="AM630" s="647" t="s">
        <v>2823</v>
      </c>
      <c r="AN630" s="647"/>
      <c r="AO630" s="647"/>
      <c r="AP630" s="647"/>
      <c r="AQ630" s="648"/>
      <c r="AR630" s="779" t="s">
        <v>2672</v>
      </c>
      <c r="AS630" s="781">
        <f>AT630+AU630</f>
        <v>12.8</v>
      </c>
      <c r="AT630" s="649">
        <v>12.8</v>
      </c>
      <c r="AU630" s="650">
        <v>0</v>
      </c>
      <c r="AV630" s="686" t="s">
        <v>2853</v>
      </c>
      <c r="AW630" s="686" t="s">
        <v>2026</v>
      </c>
      <c r="AX630" s="686" t="s">
        <v>1900</v>
      </c>
      <c r="AY630" s="819">
        <v>40735</v>
      </c>
      <c r="AZ630" s="721" t="s">
        <v>26</v>
      </c>
      <c r="BA630" s="721" t="s">
        <v>26</v>
      </c>
      <c r="BB630" s="834" t="s">
        <v>26</v>
      </c>
      <c r="BC630" s="835" t="s">
        <v>26</v>
      </c>
      <c r="BD630" s="836" t="s">
        <v>26</v>
      </c>
      <c r="BE630" s="834" t="s">
        <v>22</v>
      </c>
      <c r="BF630" s="835" t="s">
        <v>26</v>
      </c>
      <c r="BG630" s="836" t="s">
        <v>26</v>
      </c>
      <c r="BH630" s="905" t="s">
        <v>4485</v>
      </c>
      <c r="BI630" s="903" t="s">
        <v>10472</v>
      </c>
      <c r="BJ630" s="905" t="s">
        <v>4525</v>
      </c>
      <c r="BK630" s="903" t="s">
        <v>10476</v>
      </c>
      <c r="BL630" s="905" t="s">
        <v>0</v>
      </c>
      <c r="BM630" s="903" t="s">
        <v>0</v>
      </c>
      <c r="BN630" s="905" t="s">
        <v>0</v>
      </c>
      <c r="BO630" s="903" t="s">
        <v>0</v>
      </c>
      <c r="BP630" s="905" t="s">
        <v>0</v>
      </c>
      <c r="BQ630" s="903" t="s">
        <v>0</v>
      </c>
      <c r="BR630" s="909">
        <v>27</v>
      </c>
      <c r="BS630" s="903" t="s">
        <v>4490</v>
      </c>
      <c r="BT630" s="909">
        <v>25</v>
      </c>
      <c r="BU630" s="903" t="s">
        <v>4489</v>
      </c>
      <c r="BV630" s="909">
        <v>30</v>
      </c>
      <c r="BW630" s="903" t="s">
        <v>4501</v>
      </c>
      <c r="BX630" s="909">
        <v>59</v>
      </c>
      <c r="BY630" s="903" t="s">
        <v>4510</v>
      </c>
      <c r="BZ630" s="909">
        <v>50</v>
      </c>
      <c r="CA630" s="903" t="s">
        <v>4638</v>
      </c>
      <c r="CB630" s="340">
        <v>100</v>
      </c>
      <c r="CC630" s="249">
        <f>IF(ISBLANK(AL630),0,1)</f>
        <v>0</v>
      </c>
      <c r="CD630" s="414">
        <f>IF(ISBLANK(AM630),0,1)</f>
        <v>1</v>
      </c>
      <c r="CE630" s="414">
        <f>IF(ISBLANK(AN630),0,1)</f>
        <v>0</v>
      </c>
      <c r="CF630" s="414">
        <f>IF(ISBLANK(AO630),0,1)</f>
        <v>0</v>
      </c>
      <c r="CG630" s="414">
        <f>IF(ISBLANK(AP630),0,1)</f>
        <v>0</v>
      </c>
      <c r="CH630" s="436">
        <f>IF(ISBLANK(AQ630),0,1)</f>
        <v>0</v>
      </c>
      <c r="CI630" s="435">
        <f>IF($W630="Dropped","-",DAYS360(X630,Y630,TRUE)/360)</f>
        <v>0.46388888888888891</v>
      </c>
      <c r="CJ630" s="416">
        <f>IF(OR($W630="Pipeline",$W630="Dropped"),"-",IF(OR($AA630="-",$AA630="n/a"),"-",DAYS360(Y630,AA630,TRUE)/360))</f>
        <v>0.11666666666666667</v>
      </c>
      <c r="CK630" s="416">
        <f>IF(OR($W630="Pipeline",$W630="Dropped"),"-",IF($AC630="-","-",IF(OR($AA630="-",$AA630="n/a"),DAYS360(Y630,AC630,TRUE)/360,DAYS360(AA630,AC630,TRUE)/360)))</f>
        <v>4.4694444444444441</v>
      </c>
      <c r="CL630" s="416">
        <f>IF(OR($W630="Pipeline",$W630="Dropped"),"-",IF($AC630="-","-",DAYS360(X630,AC630,TRUE)/360))</f>
        <v>5.05</v>
      </c>
      <c r="CM630" s="437">
        <f>IF(OR($W630="Pipeline",$W630="Dropped"),"-",IF($AC630="-","-",DAYS360(AB630,AC630,TRUE)/360))</f>
        <v>1</v>
      </c>
      <c r="CN630" s="344">
        <f>IF(W630="Closed",IF(AC630="-","-",YEAR(AC630)),"-")</f>
        <v>2011</v>
      </c>
      <c r="CO630" s="344" t="str">
        <f>IF(W630="Closed",IF(OR(BE630="S",BE630="MS",BE630="HS"),"S",IF(OR(BE630="U",BE630="MU",BE630="HU"),"U",IF(OR(BE630="NA",BE630="NR",BE630="NV",BE630="?",BE630="#"),"NR","-"))),"-")</f>
        <v>S</v>
      </c>
      <c r="CP630" s="249">
        <v>4</v>
      </c>
      <c r="CQ630" s="414">
        <v>12</v>
      </c>
      <c r="CR630" s="414">
        <v>2</v>
      </c>
      <c r="CS630" s="414">
        <v>2</v>
      </c>
      <c r="CT630" s="414">
        <v>0</v>
      </c>
      <c r="CU630" s="436">
        <v>0</v>
      </c>
      <c r="CV630" s="432" t="str">
        <f>IF(OR(DC630="-",DC630="",DC630="n/a"),"-",HYPERLINK(DC630,"PAD"))</f>
        <v>-</v>
      </c>
      <c r="CW630" s="417" t="str">
        <f>IF(OR(DD630="-",DD630="",DD630="n/a"),"-",HYPERLINK(DD630,"ICR"))</f>
        <v>ICR</v>
      </c>
      <c r="CX630" s="438" t="str">
        <f>IF(OR(DE630="-",DE630="",DE630="n/a"),"-",HYPERLINK(DE630,"IEG"))</f>
        <v>IEG</v>
      </c>
      <c r="CY630" s="687" t="str">
        <f>IF(OR(DF630="-",DF630="",DF630="n/a"),"-",HYPERLINK(DF630,"PPAR"))</f>
        <v>-</v>
      </c>
      <c r="CZ630" s="665" t="str">
        <f>IF(OR(DG630="-",DG630="",DG630="n/a"),"-",HYPERLINK(DG630,"PCR"))</f>
        <v>-</v>
      </c>
      <c r="DA630" s="665" t="str">
        <f>IF(OR(DH630="-",DH630="",DH630="n/a"),"-",HYPERLINK(DH630,"PP"))</f>
        <v>-</v>
      </c>
      <c r="DB630" s="688" t="str">
        <f>IF(OR(DI630="-",DI630="",DI630="n/a"),"-",HYPERLINK(DI630,"TA"))</f>
        <v>TA</v>
      </c>
      <c r="DC630" s="897" t="s">
        <v>33</v>
      </c>
      <c r="DD630" s="897" t="s">
        <v>12327</v>
      </c>
      <c r="DE630" s="897" t="s">
        <v>12328</v>
      </c>
      <c r="DF630" s="897" t="s">
        <v>33</v>
      </c>
      <c r="DG630" s="897" t="s">
        <v>33</v>
      </c>
      <c r="DH630" s="897" t="s">
        <v>33</v>
      </c>
      <c r="DI630" s="897" t="s">
        <v>12329</v>
      </c>
      <c r="DJ630" s="734"/>
    </row>
    <row r="631" spans="1:143" ht="14.1" customHeight="1" x14ac:dyDescent="0.25">
      <c r="A631" s="702">
        <f>ROW()-1</f>
        <v>630</v>
      </c>
      <c r="B631" s="713" t="s">
        <v>7515</v>
      </c>
      <c r="C631" s="711" t="str">
        <f>HYPERLINK(E631,"OP")</f>
        <v>OP</v>
      </c>
      <c r="D631" s="711" t="str">
        <f>HYPERLINK(F631,"Prj")</f>
        <v>Prj</v>
      </c>
      <c r="E631" s="631" t="s">
        <v>8429</v>
      </c>
      <c r="F631" s="413" t="s">
        <v>8430</v>
      </c>
      <c r="G631" s="414" t="s">
        <v>33</v>
      </c>
      <c r="H631" s="414" t="s">
        <v>33</v>
      </c>
      <c r="I631" s="694" t="s">
        <v>33</v>
      </c>
      <c r="J631" s="697" t="s">
        <v>7516</v>
      </c>
      <c r="K631" s="727" t="s">
        <v>33</v>
      </c>
      <c r="L631" s="736" t="s">
        <v>245</v>
      </c>
      <c r="M631" s="697" t="s">
        <v>255</v>
      </c>
      <c r="N631" s="736" t="s">
        <v>18</v>
      </c>
      <c r="O631" s="736" t="s">
        <v>30</v>
      </c>
      <c r="P631" s="1080" t="s">
        <v>36</v>
      </c>
      <c r="Q631" s="1074" t="s">
        <v>33</v>
      </c>
      <c r="R631" s="698" t="s">
        <v>3565</v>
      </c>
      <c r="S631" s="907" t="s">
        <v>7754</v>
      </c>
      <c r="T631" s="908" t="s">
        <v>10292</v>
      </c>
      <c r="U631" s="905" t="s">
        <v>731</v>
      </c>
      <c r="V631" s="905" t="s">
        <v>10391</v>
      </c>
      <c r="W631" s="1068" t="s">
        <v>20</v>
      </c>
      <c r="X631" s="1064">
        <v>40483</v>
      </c>
      <c r="Y631" s="1066">
        <v>40897</v>
      </c>
      <c r="Z631" s="1046">
        <v>2012</v>
      </c>
      <c r="AA631" s="1064">
        <v>41054</v>
      </c>
      <c r="AB631" s="1065">
        <v>42825</v>
      </c>
      <c r="AC631" s="1066">
        <v>43554</v>
      </c>
      <c r="AD631" s="1049">
        <v>0</v>
      </c>
      <c r="AE631" s="746">
        <v>152</v>
      </c>
      <c r="AF631" s="744">
        <v>0</v>
      </c>
      <c r="AG631" s="690">
        <v>152</v>
      </c>
      <c r="AH631" s="747">
        <v>18</v>
      </c>
      <c r="AI631" s="744">
        <v>0</v>
      </c>
      <c r="AJ631" s="1101">
        <v>152</v>
      </c>
      <c r="AK631" s="1102">
        <v>56.788885319999999</v>
      </c>
      <c r="AL631" s="1085"/>
      <c r="AM631" s="632"/>
      <c r="AN631" s="632">
        <v>3</v>
      </c>
      <c r="AO631" s="632"/>
      <c r="AP631" s="632"/>
      <c r="AQ631" s="757"/>
      <c r="AR631" s="778" t="s">
        <v>8953</v>
      </c>
      <c r="AS631" s="784">
        <f>AT631+AU631</f>
        <v>55</v>
      </c>
      <c r="AT631" s="784">
        <v>51</v>
      </c>
      <c r="AU631" s="785">
        <v>4</v>
      </c>
      <c r="AV631" s="734" t="s">
        <v>8954</v>
      </c>
      <c r="AW631" s="697" t="s">
        <v>3577</v>
      </c>
      <c r="AX631" s="697" t="s">
        <v>7518</v>
      </c>
      <c r="AY631" s="823">
        <v>42695</v>
      </c>
      <c r="AZ631" s="736" t="s">
        <v>22</v>
      </c>
      <c r="BA631" s="736" t="s">
        <v>22</v>
      </c>
      <c r="BB631" s="834" t="s">
        <v>33</v>
      </c>
      <c r="BC631" s="835" t="s">
        <v>33</v>
      </c>
      <c r="BD631" s="836" t="s">
        <v>33</v>
      </c>
      <c r="BE631" s="834" t="s">
        <v>33</v>
      </c>
      <c r="BF631" s="835" t="s">
        <v>33</v>
      </c>
      <c r="BG631" s="836" t="s">
        <v>33</v>
      </c>
      <c r="BH631" s="905" t="s">
        <v>0</v>
      </c>
      <c r="BI631" s="903" t="s">
        <v>0</v>
      </c>
      <c r="BJ631" s="905" t="s">
        <v>0</v>
      </c>
      <c r="BK631" s="903" t="s">
        <v>0</v>
      </c>
      <c r="BL631" s="905" t="s">
        <v>13075</v>
      </c>
      <c r="BM631" s="903" t="s">
        <v>13771</v>
      </c>
      <c r="BN631" s="905" t="s">
        <v>13072</v>
      </c>
      <c r="BO631" s="903" t="s">
        <v>4508</v>
      </c>
      <c r="BP631" s="905" t="s">
        <v>0</v>
      </c>
      <c r="BQ631" s="903" t="s">
        <v>0</v>
      </c>
      <c r="BR631" s="909">
        <v>67</v>
      </c>
      <c r="BS631" s="903" t="s">
        <v>4577</v>
      </c>
      <c r="BT631" s="909">
        <v>63</v>
      </c>
      <c r="BU631" s="903" t="s">
        <v>4512</v>
      </c>
      <c r="BV631" s="909">
        <v>69</v>
      </c>
      <c r="BW631" s="903" t="s">
        <v>4598</v>
      </c>
      <c r="BX631" s="905" t="s">
        <v>0</v>
      </c>
      <c r="BY631" s="903" t="s">
        <v>4492</v>
      </c>
      <c r="BZ631" s="905" t="s">
        <v>0</v>
      </c>
      <c r="CA631" s="903" t="s">
        <v>4492</v>
      </c>
      <c r="CB631" s="340">
        <v>10</v>
      </c>
      <c r="CC631" s="249">
        <f>IF(ISBLANK(AL631),0,1)</f>
        <v>0</v>
      </c>
      <c r="CD631" s="414">
        <f>IF(ISBLANK(AM631),0,1)</f>
        <v>0</v>
      </c>
      <c r="CE631" s="414">
        <f>IF(ISBLANK(AN631),0,1)</f>
        <v>1</v>
      </c>
      <c r="CF631" s="414">
        <f>IF(ISBLANK(AO631),0,1)</f>
        <v>0</v>
      </c>
      <c r="CG631" s="414">
        <f>IF(ISBLANK(AP631),0,1)</f>
        <v>0</v>
      </c>
      <c r="CH631" s="436">
        <f>IF(ISBLANK(AQ631),0,1)</f>
        <v>0</v>
      </c>
      <c r="CI631" s="435">
        <f>IF($W631="Dropped","-",DAYS360(X631,Y631,TRUE)/360)</f>
        <v>1.1361111111111111</v>
      </c>
      <c r="CJ631" s="416">
        <f>IF(OR($W631="Pipeline",$W631="Dropped"),"-",IF(OR($AA631="-",$AA631="n/a"),"-",DAYS360(Y631,AA631,TRUE)/360))</f>
        <v>0.43055555555555558</v>
      </c>
      <c r="CK631" s="416">
        <f>IF(OR($W631="Pipeline",$W631="Dropped"),"-",IF($AC631="-","-",IF(OR($AA631="-",$AA631="n/a"),DAYS360(Y631,AC631,TRUE)/360,DAYS360(AA631,AC631,TRUE)/360)))</f>
        <v>6.8472222222222223</v>
      </c>
      <c r="CL631" s="416">
        <f>IF(OR($W631="Pipeline",$W631="Dropped"),"-",IF($AC631="-","-",DAYS360(X631,AC631,TRUE)/360))</f>
        <v>8.4138888888888896</v>
      </c>
      <c r="CM631" s="437">
        <f>IF(OR($W631="Pipeline",$W631="Dropped"),"-",IF($AC631="-","-",DAYS360(AB631,AC631,TRUE)/360))</f>
        <v>2</v>
      </c>
      <c r="CN631" s="344" t="str">
        <f>IF(W631="Closed",IF(AC631="-","-",YEAR(AC631)),"-")</f>
        <v>-</v>
      </c>
      <c r="CO631" s="344" t="str">
        <f>IF(W631="Closed",IF(OR(BE631="S",BE631="MS",BE631="HS"),"S",IF(OR(BE631="U",BE631="MU",BE631="HU"),"U",IF(OR(BE631="NA",BE631="NR",BE631="NV",BE631="?",BE631="#"),"NR","-"))),"-")</f>
        <v>-</v>
      </c>
      <c r="CP631" s="249">
        <v>3</v>
      </c>
      <c r="CQ631" s="414">
        <v>2</v>
      </c>
      <c r="CR631" s="414">
        <v>5</v>
      </c>
      <c r="CS631" s="414">
        <v>1</v>
      </c>
      <c r="CT631" s="414">
        <v>0</v>
      </c>
      <c r="CU631" s="436">
        <v>0</v>
      </c>
      <c r="CV631" s="432" t="str">
        <f>IF(OR(DC631="-",DC631="",DC631="n/a"),"-",HYPERLINK(DC631,"PAD"))</f>
        <v>PAD</v>
      </c>
      <c r="CW631" s="417" t="str">
        <f>IF(OR(DD631="-",DD631="",DD631="n/a"),"-",HYPERLINK(DD631,"ICR"))</f>
        <v>-</v>
      </c>
      <c r="CX631" s="438" t="str">
        <f>IF(OR(DE631="-",DE631="",DE631="n/a"),"-",HYPERLINK(DE631,"IEG"))</f>
        <v>-</v>
      </c>
      <c r="CY631" s="687" t="str">
        <f>IF(OR(DF631="-",DF631="",DF631="n/a"),"-",HYPERLINK(DF631,"PPAR"))</f>
        <v>-</v>
      </c>
      <c r="CZ631" s="665" t="str">
        <f>IF(OR(DG631="-",DG631="",DG631="n/a"),"-",HYPERLINK(DG631,"PCR"))</f>
        <v>-</v>
      </c>
      <c r="DA631" s="665" t="str">
        <f>IF(OR(DH631="-",DH631="",DH631="n/a"),"-",HYPERLINK(DH631,"PP"))</f>
        <v>-</v>
      </c>
      <c r="DB631" s="688" t="str">
        <f>IF(OR(DI631="-",DI631="",DI631="n/a"),"-",HYPERLINK(DI631,"TA"))</f>
        <v>-</v>
      </c>
      <c r="DC631" s="897" t="s">
        <v>12330</v>
      </c>
      <c r="DD631" s="897" t="s">
        <v>33</v>
      </c>
      <c r="DE631" s="897" t="s">
        <v>33</v>
      </c>
      <c r="DF631" s="897" t="s">
        <v>33</v>
      </c>
      <c r="DG631" s="897" t="s">
        <v>33</v>
      </c>
      <c r="DH631" s="897" t="s">
        <v>33</v>
      </c>
      <c r="DI631" s="897" t="s">
        <v>33</v>
      </c>
      <c r="DJ631" s="806"/>
    </row>
    <row r="632" spans="1:143" ht="14.1" customHeight="1" x14ac:dyDescent="0.25">
      <c r="A632" s="703">
        <f>ROW()-1</f>
        <v>631</v>
      </c>
      <c r="B632" s="713" t="s">
        <v>9442</v>
      </c>
      <c r="C632" s="711" t="str">
        <f>HYPERLINK(E632,"OP")</f>
        <v>OP</v>
      </c>
      <c r="D632" s="711" t="str">
        <f>HYPERLINK(F632,"Prj")</f>
        <v>Prj</v>
      </c>
      <c r="E632" s="705" t="s">
        <v>9800</v>
      </c>
      <c r="F632" s="424" t="s">
        <v>9801</v>
      </c>
      <c r="G632" s="414" t="s">
        <v>33</v>
      </c>
      <c r="H632" s="414" t="s">
        <v>33</v>
      </c>
      <c r="I632" s="694" t="s">
        <v>33</v>
      </c>
      <c r="J632" s="695" t="s">
        <v>9649</v>
      </c>
      <c r="K632" s="727" t="s">
        <v>33</v>
      </c>
      <c r="L632" s="735" t="s">
        <v>16</v>
      </c>
      <c r="M632" s="695" t="s">
        <v>115</v>
      </c>
      <c r="N632" s="735" t="s">
        <v>18</v>
      </c>
      <c r="O632" s="735" t="s">
        <v>30</v>
      </c>
      <c r="P632" s="1080" t="s">
        <v>1744</v>
      </c>
      <c r="Q632" s="1074" t="s">
        <v>33</v>
      </c>
      <c r="R632" s="698" t="s">
        <v>33</v>
      </c>
      <c r="S632" s="1041" t="s">
        <v>33</v>
      </c>
      <c r="T632" s="908" t="s">
        <v>9650</v>
      </c>
      <c r="U632" s="905" t="s">
        <v>579</v>
      </c>
      <c r="V632" s="905" t="s">
        <v>1425</v>
      </c>
      <c r="W632" s="1068" t="s">
        <v>1773</v>
      </c>
      <c r="X632" s="1064">
        <v>38819</v>
      </c>
      <c r="Y632" s="1066">
        <v>38883</v>
      </c>
      <c r="Z632" s="1046">
        <v>2006</v>
      </c>
      <c r="AA632" s="1064">
        <v>39049</v>
      </c>
      <c r="AB632" s="1065">
        <v>40025</v>
      </c>
      <c r="AC632" s="1066">
        <v>40816</v>
      </c>
      <c r="AD632" s="1049">
        <v>0</v>
      </c>
      <c r="AE632" s="745">
        <v>12</v>
      </c>
      <c r="AF632" s="744">
        <v>0</v>
      </c>
      <c r="AG632" s="690">
        <v>12</v>
      </c>
      <c r="AH632" s="747">
        <v>2</v>
      </c>
      <c r="AI632" s="744">
        <v>0</v>
      </c>
      <c r="AJ632" s="1103">
        <v>12</v>
      </c>
      <c r="AK632" s="1104">
        <v>12.97633806</v>
      </c>
      <c r="AL632" s="646"/>
      <c r="AM632" s="647">
        <v>1</v>
      </c>
      <c r="AN632" s="647"/>
      <c r="AO632" s="647"/>
      <c r="AP632" s="647"/>
      <c r="AQ632" s="648"/>
      <c r="AR632" s="778" t="s">
        <v>9968</v>
      </c>
      <c r="AS632" s="649">
        <f>AT632+AU632</f>
        <v>6.4</v>
      </c>
      <c r="AT632" s="649">
        <v>0.7</v>
      </c>
      <c r="AU632" s="650">
        <v>5.7</v>
      </c>
      <c r="AV632" s="686" t="s">
        <v>9969</v>
      </c>
      <c r="AW632" s="695" t="s">
        <v>5207</v>
      </c>
      <c r="AX632" s="695" t="s">
        <v>9651</v>
      </c>
      <c r="AY632" s="822">
        <v>40851</v>
      </c>
      <c r="AZ632" s="735" t="s">
        <v>22</v>
      </c>
      <c r="BA632" s="735" t="s">
        <v>26</v>
      </c>
      <c r="BB632" s="857" t="s">
        <v>22</v>
      </c>
      <c r="BC632" s="858" t="s">
        <v>22</v>
      </c>
      <c r="BD632" s="859" t="s">
        <v>22</v>
      </c>
      <c r="BE632" s="857" t="s">
        <v>22</v>
      </c>
      <c r="BF632" s="858" t="s">
        <v>22</v>
      </c>
      <c r="BG632" s="859" t="s">
        <v>22</v>
      </c>
      <c r="BH632" s="905" t="s">
        <v>4485</v>
      </c>
      <c r="BI632" s="903" t="s">
        <v>10472</v>
      </c>
      <c r="BJ632" s="905" t="s">
        <v>0</v>
      </c>
      <c r="BK632" s="903" t="s">
        <v>0</v>
      </c>
      <c r="BL632" s="905" t="s">
        <v>0</v>
      </c>
      <c r="BM632" s="903" t="s">
        <v>0</v>
      </c>
      <c r="BN632" s="905" t="s">
        <v>0</v>
      </c>
      <c r="BO632" s="903" t="s">
        <v>0</v>
      </c>
      <c r="BP632" s="905" t="s">
        <v>0</v>
      </c>
      <c r="BQ632" s="903" t="s">
        <v>0</v>
      </c>
      <c r="BR632" s="909">
        <v>28</v>
      </c>
      <c r="BS632" s="903" t="s">
        <v>4500</v>
      </c>
      <c r="BT632" s="909">
        <v>33</v>
      </c>
      <c r="BU632" s="903" t="s">
        <v>4498</v>
      </c>
      <c r="BV632" s="909">
        <v>25</v>
      </c>
      <c r="BW632" s="903" t="s">
        <v>4489</v>
      </c>
      <c r="BX632" s="905" t="s">
        <v>0</v>
      </c>
      <c r="BY632" s="903" t="s">
        <v>4492</v>
      </c>
      <c r="BZ632" s="905" t="s">
        <v>0</v>
      </c>
      <c r="CA632" s="903" t="s">
        <v>4492</v>
      </c>
      <c r="CB632" s="340">
        <v>50</v>
      </c>
      <c r="CC632" s="249">
        <f>IF(ISBLANK(AL632),0,1)</f>
        <v>0</v>
      </c>
      <c r="CD632" s="414">
        <f>IF(ISBLANK(AM632),0,1)</f>
        <v>1</v>
      </c>
      <c r="CE632" s="414">
        <f>IF(ISBLANK(AN632),0,1)</f>
        <v>0</v>
      </c>
      <c r="CF632" s="414">
        <f>IF(ISBLANK(AO632),0,1)</f>
        <v>0</v>
      </c>
      <c r="CG632" s="414">
        <f>IF(ISBLANK(AP632),0,1)</f>
        <v>0</v>
      </c>
      <c r="CH632" s="436">
        <f>IF(ISBLANK(AQ632),0,1)</f>
        <v>0</v>
      </c>
      <c r="CI632" s="435">
        <f>IF($W632="Dropped","-",DAYS360(X632,Y632,TRUE)/360)</f>
        <v>0.17499999999999999</v>
      </c>
      <c r="CJ632" s="416">
        <f>IF(OR($W632="Pipeline",$W632="Dropped"),"-",IF(OR($AA632="-",$AA632="n/a"),"-",DAYS360(Y632,AA632,TRUE)/360))</f>
        <v>0.45277777777777778</v>
      </c>
      <c r="CK632" s="416">
        <f>IF(OR($W632="Pipeline",$W632="Dropped"),"-",IF($AC632="-","-",IF(OR($AA632="-",$AA632="n/a"),DAYS360(Y632,AC632,TRUE)/360,DAYS360(AA632,AC632,TRUE)/360)))</f>
        <v>4.8388888888888886</v>
      </c>
      <c r="CL632" s="416">
        <f>IF(OR($W632="Pipeline",$W632="Dropped"),"-",IF($AC632="-","-",DAYS360(X632,AC632,TRUE)/360))</f>
        <v>5.4666666666666668</v>
      </c>
      <c r="CM632" s="437">
        <f>IF(OR($W632="Pipeline",$W632="Dropped"),"-",IF($AC632="-","-",DAYS360(AB632,AC632,TRUE)/360))</f>
        <v>2.1666666666666665</v>
      </c>
      <c r="CN632" s="344">
        <f>IF(W632="Closed",IF(AC632="-","-",YEAR(AC632)),"-")</f>
        <v>2011</v>
      </c>
      <c r="CO632" s="344" t="str">
        <f>IF(W632="Closed",IF(OR(BE632="S",BE632="MS",BE632="HS"),"S",IF(OR(BE632="U",BE632="MU",BE632="HU"),"U",IF(OR(BE632="NA",BE632="NR",BE632="NV",BE632="?",BE632="#"),"NR","-"))),"-")</f>
        <v>S</v>
      </c>
      <c r="CP632" s="249">
        <v>4</v>
      </c>
      <c r="CQ632" s="414">
        <v>3</v>
      </c>
      <c r="CR632" s="414">
        <v>0</v>
      </c>
      <c r="CS632" s="414">
        <v>3</v>
      </c>
      <c r="CT632" s="414">
        <v>0</v>
      </c>
      <c r="CU632" s="436">
        <v>2</v>
      </c>
      <c r="CV632" s="432" t="str">
        <f>IF(OR(DC632="-",DC632="",DC632="n/a"),"-",HYPERLINK(DC632,"PAD"))</f>
        <v>PAD</v>
      </c>
      <c r="CW632" s="417" t="str">
        <f>IF(OR(DD632="-",DD632="",DD632="n/a"),"-",HYPERLINK(DD632,"ICR"))</f>
        <v>ICR</v>
      </c>
      <c r="CX632" s="438" t="str">
        <f>IF(OR(DE632="-",DE632="",DE632="n/a"),"-",HYPERLINK(DE632,"IEG"))</f>
        <v>IEG</v>
      </c>
      <c r="CY632" s="687" t="str">
        <f>IF(OR(DF632="-",DF632="",DF632="n/a"),"-",HYPERLINK(DF632,"PPAR"))</f>
        <v>-</v>
      </c>
      <c r="CZ632" s="665" t="str">
        <f>IF(OR(DG632="-",DG632="",DG632="n/a"),"-",HYPERLINK(DG632,"PCR"))</f>
        <v>-</v>
      </c>
      <c r="DA632" s="665" t="str">
        <f>IF(OR(DH632="-",DH632="",DH632="n/a"),"-",HYPERLINK(DH632,"PP"))</f>
        <v>PP</v>
      </c>
      <c r="DB632" s="688" t="str">
        <f>IF(OR(DI632="-",DI632="",DI632="n/a"),"-",HYPERLINK(DI632,"TA"))</f>
        <v>-</v>
      </c>
      <c r="DC632" s="897" t="s">
        <v>12331</v>
      </c>
      <c r="DD632" s="897" t="s">
        <v>12332</v>
      </c>
      <c r="DE632" s="897" t="s">
        <v>12333</v>
      </c>
      <c r="DF632" s="897" t="s">
        <v>33</v>
      </c>
      <c r="DG632" s="897" t="s">
        <v>33</v>
      </c>
      <c r="DH632" s="897" t="s">
        <v>12334</v>
      </c>
      <c r="DI632" s="897" t="s">
        <v>33</v>
      </c>
      <c r="DJ632" s="734"/>
    </row>
    <row r="633" spans="1:143" ht="14.1" customHeight="1" x14ac:dyDescent="0.25">
      <c r="A633" s="702">
        <f>ROW()-1</f>
        <v>632</v>
      </c>
      <c r="B633" s="710" t="s">
        <v>1309</v>
      </c>
      <c r="C633" s="711" t="str">
        <f>HYPERLINK(E633,"OP")</f>
        <v>OP</v>
      </c>
      <c r="D633" s="711" t="str">
        <f>HYPERLINK(F633,"Prj")</f>
        <v>Prj</v>
      </c>
      <c r="E633" s="704" t="s">
        <v>6615</v>
      </c>
      <c r="F633" s="415" t="s">
        <v>6616</v>
      </c>
      <c r="G633" s="414" t="s">
        <v>33</v>
      </c>
      <c r="H633" s="414" t="s">
        <v>33</v>
      </c>
      <c r="I633" s="694" t="s">
        <v>33</v>
      </c>
      <c r="J633" s="696" t="s">
        <v>1270</v>
      </c>
      <c r="K633" s="199" t="s">
        <v>33</v>
      </c>
      <c r="L633" s="693" t="s">
        <v>153</v>
      </c>
      <c r="M633" s="686" t="s">
        <v>611</v>
      </c>
      <c r="N633" s="732" t="s">
        <v>18</v>
      </c>
      <c r="O633" s="693" t="s">
        <v>30</v>
      </c>
      <c r="P633" s="1080" t="s">
        <v>1742</v>
      </c>
      <c r="Q633" s="1074" t="s">
        <v>33</v>
      </c>
      <c r="R633" s="698" t="s">
        <v>33</v>
      </c>
      <c r="S633" s="907" t="s">
        <v>3827</v>
      </c>
      <c r="T633" s="908" t="s">
        <v>3833</v>
      </c>
      <c r="U633" s="905" t="s">
        <v>13824</v>
      </c>
      <c r="V633" s="905" t="s">
        <v>10407</v>
      </c>
      <c r="W633" s="1068" t="s">
        <v>1773</v>
      </c>
      <c r="X633" s="1064">
        <v>39065</v>
      </c>
      <c r="Y633" s="1066">
        <v>39910</v>
      </c>
      <c r="Z633" s="1046">
        <v>2009</v>
      </c>
      <c r="AA633" s="1064">
        <v>40059</v>
      </c>
      <c r="AB633" s="1065">
        <v>41274</v>
      </c>
      <c r="AC633" s="1066">
        <v>41973</v>
      </c>
      <c r="AD633" s="638">
        <v>400</v>
      </c>
      <c r="AE633" s="639">
        <v>0</v>
      </c>
      <c r="AF633" s="744">
        <v>0</v>
      </c>
      <c r="AG633" s="690">
        <v>400</v>
      </c>
      <c r="AH633" s="747">
        <v>100</v>
      </c>
      <c r="AI633" s="744">
        <v>0</v>
      </c>
      <c r="AJ633" s="1099">
        <v>380.35112279999998</v>
      </c>
      <c r="AK633" s="1100">
        <v>380.35112279999998</v>
      </c>
      <c r="AL633" s="646">
        <v>32</v>
      </c>
      <c r="AM633" s="647"/>
      <c r="AN633" s="647">
        <v>10</v>
      </c>
      <c r="AO633" s="647"/>
      <c r="AP633" s="647"/>
      <c r="AQ633" s="648"/>
      <c r="AR633" s="779" t="s">
        <v>4271</v>
      </c>
      <c r="AS633" s="781">
        <f>AT633+AU633</f>
        <v>1.5</v>
      </c>
      <c r="AT633" s="781">
        <v>1.2</v>
      </c>
      <c r="AU633" s="650">
        <v>0.3</v>
      </c>
      <c r="AV633" s="686" t="s">
        <v>4272</v>
      </c>
      <c r="AW633" s="686" t="s">
        <v>1834</v>
      </c>
      <c r="AX633" s="686" t="s">
        <v>2102</v>
      </c>
      <c r="AY633" s="819">
        <v>41890</v>
      </c>
      <c r="AZ633" s="721" t="s">
        <v>26</v>
      </c>
      <c r="BA633" s="721" t="s">
        <v>22</v>
      </c>
      <c r="BB633" s="834" t="s">
        <v>22</v>
      </c>
      <c r="BC633" s="835" t="s">
        <v>22</v>
      </c>
      <c r="BD633" s="836" t="s">
        <v>22</v>
      </c>
      <c r="BE633" s="834" t="s">
        <v>22</v>
      </c>
      <c r="BF633" s="835" t="s">
        <v>22</v>
      </c>
      <c r="BG633" s="836" t="s">
        <v>22</v>
      </c>
      <c r="BH633" s="905" t="s">
        <v>4567</v>
      </c>
      <c r="BI633" s="903" t="s">
        <v>10487</v>
      </c>
      <c r="BJ633" s="905" t="s">
        <v>13102</v>
      </c>
      <c r="BK633" s="903" t="s">
        <v>13873</v>
      </c>
      <c r="BL633" s="905" t="s">
        <v>0</v>
      </c>
      <c r="BM633" s="903" t="s">
        <v>0</v>
      </c>
      <c r="BN633" s="905" t="s">
        <v>0</v>
      </c>
      <c r="BO633" s="903" t="s">
        <v>0</v>
      </c>
      <c r="BP633" s="905" t="s">
        <v>0</v>
      </c>
      <c r="BQ633" s="903" t="s">
        <v>0</v>
      </c>
      <c r="BR633" s="909">
        <v>49</v>
      </c>
      <c r="BS633" s="903" t="s">
        <v>4607</v>
      </c>
      <c r="BT633" s="909">
        <v>39</v>
      </c>
      <c r="BU633" s="903" t="s">
        <v>4545</v>
      </c>
      <c r="BV633" s="909">
        <v>89</v>
      </c>
      <c r="BW633" s="903" t="s">
        <v>4639</v>
      </c>
      <c r="BX633" s="905" t="s">
        <v>0</v>
      </c>
      <c r="BY633" s="903" t="s">
        <v>4492</v>
      </c>
      <c r="BZ633" s="905" t="s">
        <v>0</v>
      </c>
      <c r="CA633" s="903" t="s">
        <v>4492</v>
      </c>
      <c r="CB633" s="340">
        <v>100</v>
      </c>
      <c r="CC633" s="249">
        <f>IF(ISBLANK(AL633),0,1)</f>
        <v>1</v>
      </c>
      <c r="CD633" s="414">
        <f>IF(ISBLANK(AM633),0,1)</f>
        <v>0</v>
      </c>
      <c r="CE633" s="414">
        <f>IF(ISBLANK(AN633),0,1)</f>
        <v>1</v>
      </c>
      <c r="CF633" s="414">
        <f>IF(ISBLANK(AO633),0,1)</f>
        <v>0</v>
      </c>
      <c r="CG633" s="414">
        <f>IF(ISBLANK(AP633),0,1)</f>
        <v>0</v>
      </c>
      <c r="CH633" s="436">
        <f>IF(ISBLANK(AQ633),0,1)</f>
        <v>0</v>
      </c>
      <c r="CI633" s="435">
        <f>IF($W633="Dropped","-",DAYS360(X633,Y633,TRUE)/360)</f>
        <v>2.3138888888888891</v>
      </c>
      <c r="CJ633" s="416">
        <f>IF(OR($W633="Pipeline",$W633="Dropped"),"-",IF(OR($AA633="-",$AA633="n/a"),"-",DAYS360(Y633,AA633,TRUE)/360))</f>
        <v>0.40555555555555556</v>
      </c>
      <c r="CK633" s="416">
        <f>IF(OR($W633="Pipeline",$W633="Dropped"),"-",IF($AC633="-","-",IF(OR($AA633="-",$AA633="n/a"),DAYS360(Y633,AC633,TRUE)/360,DAYS360(AA633,AC633,TRUE)/360)))</f>
        <v>5.2416666666666663</v>
      </c>
      <c r="CL633" s="416">
        <f>IF(OR($W633="Pipeline",$W633="Dropped"),"-",IF($AC633="-","-",DAYS360(X633,AC633,TRUE)/360))</f>
        <v>7.9611111111111112</v>
      </c>
      <c r="CM633" s="437">
        <f>IF(OR($W633="Pipeline",$W633="Dropped"),"-",IF($AC633="-","-",DAYS360(AB633,AC633,TRUE)/360))</f>
        <v>1.9166666666666667</v>
      </c>
      <c r="CN633" s="344">
        <f>IF(W633="Closed",IF(AC633="-","-",YEAR(AC633)),"-")</f>
        <v>2014</v>
      </c>
      <c r="CO633" s="344" t="str">
        <f>IF(W633="Closed",IF(OR(BE633="S",BE633="MS",BE633="HS"),"S",IF(OR(BE633="U",BE633="MU",BE633="HU"),"U",IF(OR(BE633="NA",BE633="NR",BE633="NV",BE633="?",BE633="#"),"NR","-"))),"-")</f>
        <v>S</v>
      </c>
      <c r="CP633" s="249">
        <v>2</v>
      </c>
      <c r="CQ633" s="414">
        <v>3</v>
      </c>
      <c r="CR633" s="414">
        <v>0</v>
      </c>
      <c r="CS633" s="414">
        <v>0</v>
      </c>
      <c r="CT633" s="414">
        <v>0</v>
      </c>
      <c r="CU633" s="436">
        <v>0</v>
      </c>
      <c r="CV633" s="432" t="str">
        <f>IF(OR(DC633="-",DC633="",DC633="n/a"),"-",HYPERLINK(DC633,"PAD"))</f>
        <v>PAD</v>
      </c>
      <c r="CW633" s="417" t="str">
        <f>IF(OR(DD633="-",DD633="",DD633="n/a"),"-",HYPERLINK(DD633,"ICR"))</f>
        <v>ICR</v>
      </c>
      <c r="CX633" s="438" t="str">
        <f>IF(OR(DE633="-",DE633="",DE633="n/a"),"-",HYPERLINK(DE633,"IEG"))</f>
        <v>IEG</v>
      </c>
      <c r="CY633" s="687" t="str">
        <f>IF(OR(DF633="-",DF633="",DF633="n/a"),"-",HYPERLINK(DF633,"PPAR"))</f>
        <v>-</v>
      </c>
      <c r="CZ633" s="665" t="str">
        <f>IF(OR(DG633="-",DG633="",DG633="n/a"),"-",HYPERLINK(DG633,"PCR"))</f>
        <v>-</v>
      </c>
      <c r="DA633" s="665" t="str">
        <f>IF(OR(DH633="-",DH633="",DH633="n/a"),"-",HYPERLINK(DH633,"PP"))</f>
        <v>PP</v>
      </c>
      <c r="DB633" s="688" t="str">
        <f>IF(OR(DI633="-",DI633="",DI633="n/a"),"-",HYPERLINK(DI633,"TA"))</f>
        <v>-</v>
      </c>
      <c r="DC633" s="897" t="s">
        <v>12335</v>
      </c>
      <c r="DD633" s="897" t="s">
        <v>12336</v>
      </c>
      <c r="DE633" s="897" t="s">
        <v>12337</v>
      </c>
      <c r="DF633" s="897" t="s">
        <v>33</v>
      </c>
      <c r="DG633" s="897" t="s">
        <v>33</v>
      </c>
      <c r="DH633" s="897" t="s">
        <v>12338</v>
      </c>
      <c r="DI633" s="897" t="s">
        <v>33</v>
      </c>
      <c r="DJ633" s="806"/>
    </row>
    <row r="634" spans="1:143" ht="14.1" customHeight="1" x14ac:dyDescent="0.25">
      <c r="A634" s="702">
        <f>ROW()-1</f>
        <v>633</v>
      </c>
      <c r="B634" s="713" t="s">
        <v>9443</v>
      </c>
      <c r="C634" s="711" t="str">
        <f>HYPERLINK(E634,"OP")</f>
        <v>OP</v>
      </c>
      <c r="D634" s="711" t="str">
        <f>HYPERLINK(F634,"Prj")</f>
        <v>Prj</v>
      </c>
      <c r="E634" s="705" t="s">
        <v>9802</v>
      </c>
      <c r="F634" s="424" t="s">
        <v>9803</v>
      </c>
      <c r="G634" s="414" t="s">
        <v>33</v>
      </c>
      <c r="H634" s="414" t="s">
        <v>33</v>
      </c>
      <c r="I634" s="694" t="s">
        <v>33</v>
      </c>
      <c r="J634" s="695" t="s">
        <v>9653</v>
      </c>
      <c r="K634" s="727" t="s">
        <v>33</v>
      </c>
      <c r="L634" s="735" t="s">
        <v>153</v>
      </c>
      <c r="M634" s="695" t="s">
        <v>594</v>
      </c>
      <c r="N634" s="735" t="s">
        <v>18</v>
      </c>
      <c r="O634" s="735" t="s">
        <v>30</v>
      </c>
      <c r="P634" s="1080" t="s">
        <v>1743</v>
      </c>
      <c r="Q634" s="1074" t="s">
        <v>33</v>
      </c>
      <c r="R634" s="698" t="s">
        <v>33</v>
      </c>
      <c r="S634" s="907" t="s">
        <v>3788</v>
      </c>
      <c r="T634" s="908" t="s">
        <v>9553</v>
      </c>
      <c r="U634" s="905" t="s">
        <v>13822</v>
      </c>
      <c r="V634" s="905" t="s">
        <v>10408</v>
      </c>
      <c r="W634" s="1068" t="s">
        <v>1773</v>
      </c>
      <c r="X634" s="1064">
        <v>38911</v>
      </c>
      <c r="Y634" s="1066">
        <v>39162</v>
      </c>
      <c r="Z634" s="1046">
        <v>2007</v>
      </c>
      <c r="AA634" s="1064">
        <v>39342</v>
      </c>
      <c r="AB634" s="1065">
        <v>41333</v>
      </c>
      <c r="AC634" s="1066">
        <v>42278</v>
      </c>
      <c r="AD634" s="1051">
        <v>30</v>
      </c>
      <c r="AE634" s="639">
        <v>0</v>
      </c>
      <c r="AF634" s="744">
        <v>0</v>
      </c>
      <c r="AG634" s="690">
        <v>30</v>
      </c>
      <c r="AH634" s="747">
        <v>8.57</v>
      </c>
      <c r="AI634" s="744">
        <v>0</v>
      </c>
      <c r="AJ634" s="1103">
        <v>29.092955920000001</v>
      </c>
      <c r="AK634" s="1104">
        <v>29.092955920000001</v>
      </c>
      <c r="AL634" s="646"/>
      <c r="AM634" s="647"/>
      <c r="AN634" s="647"/>
      <c r="AO634" s="647"/>
      <c r="AP634" s="647"/>
      <c r="AQ634" s="648">
        <v>18</v>
      </c>
      <c r="AR634" s="778" t="s">
        <v>9896</v>
      </c>
      <c r="AS634" s="649">
        <v>30</v>
      </c>
      <c r="AT634" s="649">
        <v>30</v>
      </c>
      <c r="AU634" s="650">
        <v>0</v>
      </c>
      <c r="AV634" s="686" t="s">
        <v>9897</v>
      </c>
      <c r="AW634" s="695" t="s">
        <v>9654</v>
      </c>
      <c r="AX634" s="695" t="s">
        <v>9655</v>
      </c>
      <c r="AY634" s="822">
        <v>42144</v>
      </c>
      <c r="AZ634" s="735" t="s">
        <v>22</v>
      </c>
      <c r="BA634" s="735" t="s">
        <v>22</v>
      </c>
      <c r="BB634" s="834" t="s">
        <v>22</v>
      </c>
      <c r="BC634" s="835" t="s">
        <v>22</v>
      </c>
      <c r="BD634" s="836" t="s">
        <v>22</v>
      </c>
      <c r="BE634" s="834" t="s">
        <v>22</v>
      </c>
      <c r="BF634" s="835" t="s">
        <v>22</v>
      </c>
      <c r="BG634" s="836" t="s">
        <v>22</v>
      </c>
      <c r="BH634" s="905" t="s">
        <v>4485</v>
      </c>
      <c r="BI634" s="903" t="s">
        <v>10472</v>
      </c>
      <c r="BJ634" s="905" t="s">
        <v>4525</v>
      </c>
      <c r="BK634" s="903" t="s">
        <v>10476</v>
      </c>
      <c r="BL634" s="905" t="s">
        <v>4580</v>
      </c>
      <c r="BM634" s="903" t="s">
        <v>10478</v>
      </c>
      <c r="BN634" s="905" t="s">
        <v>4493</v>
      </c>
      <c r="BO634" s="903" t="s">
        <v>4705</v>
      </c>
      <c r="BP634" s="905" t="s">
        <v>0</v>
      </c>
      <c r="BQ634" s="903" t="s">
        <v>0</v>
      </c>
      <c r="BR634" s="909">
        <v>83</v>
      </c>
      <c r="BS634" s="903" t="s">
        <v>4600</v>
      </c>
      <c r="BT634" s="909">
        <v>36</v>
      </c>
      <c r="BU634" s="903" t="s">
        <v>4565</v>
      </c>
      <c r="BV634" s="909">
        <v>25</v>
      </c>
      <c r="BW634" s="903" t="s">
        <v>4489</v>
      </c>
      <c r="BX634" s="909">
        <v>101</v>
      </c>
      <c r="BY634" s="903" t="s">
        <v>4608</v>
      </c>
      <c r="BZ634" s="909">
        <v>43</v>
      </c>
      <c r="CA634" s="903" t="s">
        <v>4496</v>
      </c>
      <c r="CB634" s="340">
        <v>10</v>
      </c>
      <c r="CC634" s="249">
        <f>IF(ISBLANK(AL634),0,1)</f>
        <v>0</v>
      </c>
      <c r="CD634" s="414">
        <f>IF(ISBLANK(AM634),0,1)</f>
        <v>0</v>
      </c>
      <c r="CE634" s="414">
        <f>IF(ISBLANK(AN634),0,1)</f>
        <v>0</v>
      </c>
      <c r="CF634" s="414">
        <f>IF(ISBLANK(AO634),0,1)</f>
        <v>0</v>
      </c>
      <c r="CG634" s="414">
        <f>IF(ISBLANK(AP634),0,1)</f>
        <v>0</v>
      </c>
      <c r="CH634" s="436">
        <f>IF(ISBLANK(AQ634),0,1)</f>
        <v>1</v>
      </c>
      <c r="CI634" s="435">
        <f>IF($W634="Dropped","-",DAYS360(X634,Y634,TRUE)/360)</f>
        <v>0.68888888888888888</v>
      </c>
      <c r="CJ634" s="416">
        <f>IF(OR($W634="Pipeline",$W634="Dropped"),"-",IF(OR($AA634="-",$AA634="n/a"),"-",DAYS360(Y634,AA634,TRUE)/360))</f>
        <v>0.48888888888888887</v>
      </c>
      <c r="CK634" s="416">
        <f>IF(OR($W634="Pipeline",$W634="Dropped"),"-",IF($AC634="-","-",IF(OR($AA634="-",$AA634="n/a"),DAYS360(Y634,AC634,TRUE)/360,DAYS360(AA634,AC634,TRUE)/360)))</f>
        <v>8.0388888888888896</v>
      </c>
      <c r="CL634" s="416">
        <f>IF(OR($W634="Pipeline",$W634="Dropped"),"-",IF($AC634="-","-",DAYS360(X634,AC634,TRUE)/360))</f>
        <v>9.2166666666666668</v>
      </c>
      <c r="CM634" s="437">
        <f>IF(OR($W634="Pipeline",$W634="Dropped"),"-",IF($AC634="-","-",DAYS360(AB634,AC634,TRUE)/360))</f>
        <v>2.5916666666666668</v>
      </c>
      <c r="CN634" s="344">
        <f>IF(W634="Closed",IF(AC634="-","-",YEAR(AC634)),"-")</f>
        <v>2015</v>
      </c>
      <c r="CO634" s="344" t="str">
        <f>IF(W634="Closed",IF(OR(BE634="S",BE634="MS",BE634="HS"),"S",IF(OR(BE634="U",BE634="MU",BE634="HU"),"U",IF(OR(BE634="NA",BE634="NR",BE634="NV",BE634="?",BE634="#"),"NR","-"))),"-")</f>
        <v>S</v>
      </c>
      <c r="CP634" s="249">
        <v>4</v>
      </c>
      <c r="CQ634" s="414">
        <v>2</v>
      </c>
      <c r="CR634" s="414">
        <v>3</v>
      </c>
      <c r="CS634" s="414">
        <v>0</v>
      </c>
      <c r="CT634" s="414">
        <v>0</v>
      </c>
      <c r="CU634" s="436">
        <v>0</v>
      </c>
      <c r="CV634" s="432" t="str">
        <f>IF(OR(DC634="-",DC634="",DC634="n/a"),"-",HYPERLINK(DC634,"PAD"))</f>
        <v>PAD</v>
      </c>
      <c r="CW634" s="417" t="str">
        <f>IF(OR(DD634="-",DD634="",DD634="n/a"),"-",HYPERLINK(DD634,"ICR"))</f>
        <v>ICR</v>
      </c>
      <c r="CX634" s="438" t="str">
        <f>IF(OR(DE634="-",DE634="",DE634="n/a"),"-",HYPERLINK(DE634,"IEG"))</f>
        <v>IEG</v>
      </c>
      <c r="CY634" s="687" t="str">
        <f>IF(OR(DF634="-",DF634="",DF634="n/a"),"-",HYPERLINK(DF634,"PPAR"))</f>
        <v>-</v>
      </c>
      <c r="CZ634" s="665" t="str">
        <f>IF(OR(DG634="-",DG634="",DG634="n/a"),"-",HYPERLINK(DG634,"PCR"))</f>
        <v>-</v>
      </c>
      <c r="DA634" s="665" t="str">
        <f>IF(OR(DH634="-",DH634="",DH634="n/a"),"-",HYPERLINK(DH634,"PP"))</f>
        <v>PP</v>
      </c>
      <c r="DB634" s="688" t="str">
        <f>IF(OR(DI634="-",DI634="",DI634="n/a"),"-",HYPERLINK(DI634,"TA"))</f>
        <v>-</v>
      </c>
      <c r="DC634" s="897" t="s">
        <v>12339</v>
      </c>
      <c r="DD634" s="897" t="s">
        <v>12340</v>
      </c>
      <c r="DE634" s="897" t="s">
        <v>14039</v>
      </c>
      <c r="DF634" s="897" t="s">
        <v>33</v>
      </c>
      <c r="DG634" s="897" t="s">
        <v>33</v>
      </c>
      <c r="DH634" s="897" t="s">
        <v>12341</v>
      </c>
      <c r="DI634" s="897" t="s">
        <v>33</v>
      </c>
      <c r="DJ634" s="734"/>
    </row>
    <row r="635" spans="1:143" ht="14.1" customHeight="1" x14ac:dyDescent="0.25">
      <c r="A635" s="703">
        <f>ROW()-1</f>
        <v>634</v>
      </c>
      <c r="B635" s="710" t="s">
        <v>1310</v>
      </c>
      <c r="C635" s="711" t="str">
        <f>HYPERLINK(E635,"OP")</f>
        <v>OP</v>
      </c>
      <c r="D635" s="711" t="str">
        <f>HYPERLINK(F635,"Prj")</f>
        <v>Prj</v>
      </c>
      <c r="E635" s="704" t="s">
        <v>6617</v>
      </c>
      <c r="F635" s="415" t="s">
        <v>6618</v>
      </c>
      <c r="G635" s="414" t="s">
        <v>33</v>
      </c>
      <c r="H635" s="414" t="s">
        <v>33</v>
      </c>
      <c r="I635" s="694" t="s">
        <v>33</v>
      </c>
      <c r="J635" s="696" t="s">
        <v>1271</v>
      </c>
      <c r="K635" s="199" t="s">
        <v>33</v>
      </c>
      <c r="L635" s="693" t="s">
        <v>16</v>
      </c>
      <c r="M635" s="696" t="s">
        <v>29</v>
      </c>
      <c r="N635" s="732" t="s">
        <v>18</v>
      </c>
      <c r="O635" s="693" t="s">
        <v>30</v>
      </c>
      <c r="P635" s="1080" t="s">
        <v>1764</v>
      </c>
      <c r="Q635" s="1074" t="s">
        <v>33</v>
      </c>
      <c r="R635" s="698" t="s">
        <v>33</v>
      </c>
      <c r="S635" s="907" t="s">
        <v>3834</v>
      </c>
      <c r="T635" s="908" t="s">
        <v>10314</v>
      </c>
      <c r="U635" s="905" t="s">
        <v>584</v>
      </c>
      <c r="V635" s="905" t="s">
        <v>10428</v>
      </c>
      <c r="W635" s="1068" t="s">
        <v>1773</v>
      </c>
      <c r="X635" s="1064">
        <v>39041</v>
      </c>
      <c r="Y635" s="1066">
        <v>39905</v>
      </c>
      <c r="Z635" s="1046">
        <v>2009</v>
      </c>
      <c r="AA635" s="1064">
        <v>40065</v>
      </c>
      <c r="AB635" s="1065">
        <v>42185</v>
      </c>
      <c r="AC635" s="1066">
        <v>42185</v>
      </c>
      <c r="AD635" s="638">
        <v>0</v>
      </c>
      <c r="AE635" s="639">
        <v>64</v>
      </c>
      <c r="AF635" s="744">
        <v>0</v>
      </c>
      <c r="AG635" s="690">
        <v>64</v>
      </c>
      <c r="AH635" s="747">
        <v>15</v>
      </c>
      <c r="AI635" s="744">
        <v>7</v>
      </c>
      <c r="AJ635" s="1099">
        <v>64</v>
      </c>
      <c r="AK635" s="1100">
        <v>65.187479359999998</v>
      </c>
      <c r="AL635" s="646" t="s">
        <v>4358</v>
      </c>
      <c r="AM635" s="647" t="s">
        <v>4359</v>
      </c>
      <c r="AN635" s="647" t="s">
        <v>4360</v>
      </c>
      <c r="AO635" s="647"/>
      <c r="AP635" s="647">
        <v>1</v>
      </c>
      <c r="AQ635" s="648">
        <v>18</v>
      </c>
      <c r="AR635" s="779" t="s">
        <v>4379</v>
      </c>
      <c r="AS635" s="649">
        <f>AT635+AU635</f>
        <v>10.4</v>
      </c>
      <c r="AT635" s="649">
        <v>10.4</v>
      </c>
      <c r="AU635" s="650">
        <v>0</v>
      </c>
      <c r="AV635" s="686" t="s">
        <v>4380</v>
      </c>
      <c r="AW635" s="686" t="s">
        <v>1808</v>
      </c>
      <c r="AX635" s="686" t="s">
        <v>2078</v>
      </c>
      <c r="AY635" s="819">
        <v>42164</v>
      </c>
      <c r="AZ635" s="721" t="s">
        <v>45</v>
      </c>
      <c r="BA635" s="721" t="s">
        <v>45</v>
      </c>
      <c r="BB635" s="834" t="s">
        <v>45</v>
      </c>
      <c r="BC635" s="835" t="s">
        <v>112</v>
      </c>
      <c r="BD635" s="836" t="s">
        <v>112</v>
      </c>
      <c r="BE635" s="834" t="s">
        <v>112</v>
      </c>
      <c r="BF635" s="835" t="s">
        <v>112</v>
      </c>
      <c r="BG635" s="836" t="s">
        <v>112</v>
      </c>
      <c r="BH635" s="905" t="s">
        <v>10038</v>
      </c>
      <c r="BI635" s="903" t="s">
        <v>13786</v>
      </c>
      <c r="BJ635" s="905" t="s">
        <v>2772</v>
      </c>
      <c r="BK635" s="903" t="s">
        <v>4628</v>
      </c>
      <c r="BL635" s="905" t="s">
        <v>4580</v>
      </c>
      <c r="BM635" s="903" t="s">
        <v>10478</v>
      </c>
      <c r="BN635" s="905" t="s">
        <v>0</v>
      </c>
      <c r="BO635" s="903" t="s">
        <v>0</v>
      </c>
      <c r="BP635" s="905" t="s">
        <v>0</v>
      </c>
      <c r="BQ635" s="903" t="s">
        <v>0</v>
      </c>
      <c r="BR635" s="909">
        <v>82</v>
      </c>
      <c r="BS635" s="903" t="s">
        <v>4613</v>
      </c>
      <c r="BT635" s="909">
        <v>86</v>
      </c>
      <c r="BU635" s="903" t="s">
        <v>4641</v>
      </c>
      <c r="BV635" s="909">
        <v>57</v>
      </c>
      <c r="BW635" s="903" t="s">
        <v>4527</v>
      </c>
      <c r="BX635" s="909">
        <v>60</v>
      </c>
      <c r="BY635" s="903" t="s">
        <v>4531</v>
      </c>
      <c r="BZ635" s="909">
        <v>80</v>
      </c>
      <c r="CA635" s="903" t="s">
        <v>4629</v>
      </c>
      <c r="CB635" s="340">
        <v>100</v>
      </c>
      <c r="CC635" s="249">
        <f>IF(ISBLANK(AL635),0,1)</f>
        <v>1</v>
      </c>
      <c r="CD635" s="414">
        <f>IF(ISBLANK(AM635),0,1)</f>
        <v>1</v>
      </c>
      <c r="CE635" s="414">
        <f>IF(ISBLANK(AN635),0,1)</f>
        <v>1</v>
      </c>
      <c r="CF635" s="414">
        <f>IF(ISBLANK(AO635),0,1)</f>
        <v>0</v>
      </c>
      <c r="CG635" s="414">
        <f>IF(ISBLANK(AP635),0,1)</f>
        <v>1</v>
      </c>
      <c r="CH635" s="436">
        <f>IF(ISBLANK(AQ635),0,1)</f>
        <v>1</v>
      </c>
      <c r="CI635" s="435">
        <f>IF($W635="Dropped","-",DAYS360(X635,Y635,TRUE)/360)</f>
        <v>2.3666666666666667</v>
      </c>
      <c r="CJ635" s="416">
        <f>IF(OR($W635="Pipeline",$W635="Dropped"),"-",IF(OR($AA635="-",$AA635="n/a"),"-",DAYS360(Y635,AA635,TRUE)/360))</f>
        <v>0.43611111111111112</v>
      </c>
      <c r="CK635" s="416">
        <f>IF(OR($W635="Pipeline",$W635="Dropped"),"-",IF($AC635="-","-",IF(OR($AA635="-",$AA635="n/a"),DAYS360(Y635,AC635,TRUE)/360,DAYS360(AA635,AC635,TRUE)/360)))</f>
        <v>5.8083333333333336</v>
      </c>
      <c r="CL635" s="416">
        <f>IF(OR($W635="Pipeline",$W635="Dropped"),"-",IF($AC635="-","-",DAYS360(X635,AC635,TRUE)/360))</f>
        <v>8.6111111111111107</v>
      </c>
      <c r="CM635" s="437">
        <f>IF(OR($W635="Pipeline",$W635="Dropped"),"-",IF($AC635="-","-",DAYS360(AB635,AC635,TRUE)/360))</f>
        <v>0</v>
      </c>
      <c r="CN635" s="344">
        <f>IF(W635="Closed",IF(AC635="-","-",YEAR(AC635)),"-")</f>
        <v>2015</v>
      </c>
      <c r="CO635" s="344" t="str">
        <f>IF(W635="Closed",IF(OR(BE635="S",BE635="MS",BE635="HS"),"S",IF(OR(BE635="U",BE635="MU",BE635="HU"),"U",IF(OR(BE635="NA",BE635="NR",BE635="NV",BE635="?",BE635="#"),"NR","-"))),"-")</f>
        <v>U</v>
      </c>
      <c r="CP635" s="249">
        <v>2</v>
      </c>
      <c r="CQ635" s="414">
        <v>3</v>
      </c>
      <c r="CR635" s="414">
        <v>2</v>
      </c>
      <c r="CS635" s="414">
        <v>0</v>
      </c>
      <c r="CT635" s="414">
        <v>0</v>
      </c>
      <c r="CU635" s="436">
        <v>0</v>
      </c>
      <c r="CV635" s="432" t="str">
        <f>IF(OR(DC635="-",DC635="",DC635="n/a"),"-",HYPERLINK(DC635,"PAD"))</f>
        <v>PAD</v>
      </c>
      <c r="CW635" s="417" t="str">
        <f>IF(OR(DD635="-",DD635="",DD635="n/a"),"-",HYPERLINK(DD635,"ICR"))</f>
        <v>ICR</v>
      </c>
      <c r="CX635" s="438" t="str">
        <f>IF(OR(DE635="-",DE635="",DE635="n/a"),"-",HYPERLINK(DE635,"IEG"))</f>
        <v>IEG</v>
      </c>
      <c r="CY635" s="687" t="str">
        <f>IF(OR(DF635="-",DF635="",DF635="n/a"),"-",HYPERLINK(DF635,"PPAR"))</f>
        <v>-</v>
      </c>
      <c r="CZ635" s="665" t="str">
        <f>IF(OR(DG635="-",DG635="",DG635="n/a"),"-",HYPERLINK(DG635,"PCR"))</f>
        <v>-</v>
      </c>
      <c r="DA635" s="665" t="str">
        <f>IF(OR(DH635="-",DH635="",DH635="n/a"),"-",HYPERLINK(DH635,"PP"))</f>
        <v>PP</v>
      </c>
      <c r="DB635" s="688" t="str">
        <f>IF(OR(DI635="-",DI635="",DI635="n/a"),"-",HYPERLINK(DI635,"TA"))</f>
        <v>-</v>
      </c>
      <c r="DC635" s="897" t="s">
        <v>12342</v>
      </c>
      <c r="DD635" s="897" t="s">
        <v>12343</v>
      </c>
      <c r="DE635" s="897" t="s">
        <v>12344</v>
      </c>
      <c r="DF635" s="897" t="s">
        <v>33</v>
      </c>
      <c r="DG635" s="897" t="s">
        <v>33</v>
      </c>
      <c r="DH635" s="897" t="s">
        <v>12345</v>
      </c>
      <c r="DI635" s="897" t="s">
        <v>33</v>
      </c>
      <c r="DJ635" s="734"/>
    </row>
    <row r="636" spans="1:143" ht="14.1" customHeight="1" x14ac:dyDescent="0.25">
      <c r="A636" s="702">
        <f>ROW()-1</f>
        <v>635</v>
      </c>
      <c r="B636" s="723" t="s">
        <v>395</v>
      </c>
      <c r="C636" s="711" t="str">
        <f>HYPERLINK(E636,"OP")</f>
        <v>OP</v>
      </c>
      <c r="D636" s="711" t="str">
        <f>HYPERLINK(F636,"Prj")</f>
        <v>Prj</v>
      </c>
      <c r="E636" s="704" t="s">
        <v>6619</v>
      </c>
      <c r="F636" s="415" t="s">
        <v>6620</v>
      </c>
      <c r="G636" s="426" t="s">
        <v>414</v>
      </c>
      <c r="H636" s="414" t="s">
        <v>33</v>
      </c>
      <c r="I636" s="694" t="s">
        <v>33</v>
      </c>
      <c r="J636" s="696" t="s">
        <v>666</v>
      </c>
      <c r="K636" s="199" t="s">
        <v>33</v>
      </c>
      <c r="L636" s="693" t="s">
        <v>193</v>
      </c>
      <c r="M636" s="696" t="s">
        <v>396</v>
      </c>
      <c r="N636" s="732" t="s">
        <v>18</v>
      </c>
      <c r="O636" s="732" t="s">
        <v>71</v>
      </c>
      <c r="P636" s="1080" t="s">
        <v>1742</v>
      </c>
      <c r="Q636" s="1074" t="s">
        <v>33</v>
      </c>
      <c r="R636" s="698" t="s">
        <v>33</v>
      </c>
      <c r="S636" s="907" t="s">
        <v>10303</v>
      </c>
      <c r="T636" s="908" t="s">
        <v>3835</v>
      </c>
      <c r="U636" s="905" t="s">
        <v>588</v>
      </c>
      <c r="V636" s="905" t="s">
        <v>1417</v>
      </c>
      <c r="W636" s="1068" t="s">
        <v>1773</v>
      </c>
      <c r="X636" s="1064">
        <v>39204</v>
      </c>
      <c r="Y636" s="1066">
        <v>39595</v>
      </c>
      <c r="Z636" s="1046">
        <v>2008</v>
      </c>
      <c r="AA636" s="1064">
        <v>39982</v>
      </c>
      <c r="AB636" s="1065">
        <v>41090</v>
      </c>
      <c r="AC636" s="1066">
        <v>41698</v>
      </c>
      <c r="AD636" s="638">
        <v>0</v>
      </c>
      <c r="AE636" s="639">
        <v>7.2</v>
      </c>
      <c r="AF636" s="744">
        <v>0</v>
      </c>
      <c r="AG636" s="690">
        <v>7.2</v>
      </c>
      <c r="AH636" s="747">
        <v>0</v>
      </c>
      <c r="AI636" s="744">
        <v>0</v>
      </c>
      <c r="AJ636" s="1099">
        <v>7.2</v>
      </c>
      <c r="AK636" s="1100">
        <v>6.9166634900000004</v>
      </c>
      <c r="AL636" s="646" t="s">
        <v>7404</v>
      </c>
      <c r="AM636" s="647" t="s">
        <v>3341</v>
      </c>
      <c r="AN636" s="647" t="s">
        <v>2423</v>
      </c>
      <c r="AO636" s="647" t="s">
        <v>2434</v>
      </c>
      <c r="AP636" s="647">
        <v>3</v>
      </c>
      <c r="AQ636" s="648">
        <v>3</v>
      </c>
      <c r="AR636" s="779" t="s">
        <v>3097</v>
      </c>
      <c r="AS636" s="649">
        <f>AT636+AU636</f>
        <v>9.86</v>
      </c>
      <c r="AT636" s="649">
        <v>8.09</v>
      </c>
      <c r="AU636" s="650">
        <v>1.77</v>
      </c>
      <c r="AV636" s="686" t="s">
        <v>3355</v>
      </c>
      <c r="AW636" s="686" t="s">
        <v>1931</v>
      </c>
      <c r="AX636" s="686" t="s">
        <v>2209</v>
      </c>
      <c r="AY636" s="819">
        <v>41704</v>
      </c>
      <c r="AZ636" s="721" t="s">
        <v>22</v>
      </c>
      <c r="BA636" s="721" t="s">
        <v>26</v>
      </c>
      <c r="BB636" s="834" t="s">
        <v>22</v>
      </c>
      <c r="BC636" s="835" t="s">
        <v>22</v>
      </c>
      <c r="BD636" s="836" t="s">
        <v>22</v>
      </c>
      <c r="BE636" s="834" t="s">
        <v>22</v>
      </c>
      <c r="BF636" s="835" t="s">
        <v>22</v>
      </c>
      <c r="BG636" s="836" t="s">
        <v>22</v>
      </c>
      <c r="BH636" s="905" t="s">
        <v>4485</v>
      </c>
      <c r="BI636" s="903" t="s">
        <v>10472</v>
      </c>
      <c r="BJ636" s="905" t="s">
        <v>0</v>
      </c>
      <c r="BK636" s="903" t="s">
        <v>0</v>
      </c>
      <c r="BL636" s="905" t="s">
        <v>0</v>
      </c>
      <c r="BM636" s="903" t="s">
        <v>0</v>
      </c>
      <c r="BN636" s="905" t="s">
        <v>0</v>
      </c>
      <c r="BO636" s="903" t="s">
        <v>0</v>
      </c>
      <c r="BP636" s="905" t="s">
        <v>0</v>
      </c>
      <c r="BQ636" s="903" t="s">
        <v>0</v>
      </c>
      <c r="BR636" s="909">
        <v>47</v>
      </c>
      <c r="BS636" s="903" t="s">
        <v>4539</v>
      </c>
      <c r="BT636" s="909">
        <v>25</v>
      </c>
      <c r="BU636" s="903" t="s">
        <v>4489</v>
      </c>
      <c r="BV636" s="909">
        <v>27</v>
      </c>
      <c r="BW636" s="903" t="s">
        <v>4490</v>
      </c>
      <c r="BX636" s="909">
        <v>28</v>
      </c>
      <c r="BY636" s="903" t="s">
        <v>4500</v>
      </c>
      <c r="BZ636" s="909">
        <v>49</v>
      </c>
      <c r="CA636" s="903" t="s">
        <v>4607</v>
      </c>
      <c r="CB636" s="340">
        <v>100</v>
      </c>
      <c r="CC636" s="249">
        <f>IF(ISBLANK(AL636),0,1)</f>
        <v>1</v>
      </c>
      <c r="CD636" s="414">
        <f>IF(ISBLANK(AM636),0,1)</f>
        <v>1</v>
      </c>
      <c r="CE636" s="414">
        <f>IF(ISBLANK(AN636),0,1)</f>
        <v>1</v>
      </c>
      <c r="CF636" s="414">
        <f>IF(ISBLANK(AO636),0,1)</f>
        <v>1</v>
      </c>
      <c r="CG636" s="414">
        <f>IF(ISBLANK(AP636),0,1)</f>
        <v>1</v>
      </c>
      <c r="CH636" s="436">
        <f>IF(ISBLANK(AQ636),0,1)</f>
        <v>1</v>
      </c>
      <c r="CI636" s="435">
        <f>IF($W636="Dropped","-",DAYS360(X636,Y636,TRUE)/360)</f>
        <v>1.0694444444444444</v>
      </c>
      <c r="CJ636" s="416">
        <f>IF(OR($W636="Pipeline",$W636="Dropped"),"-",IF(OR($AA636="-",$AA636="n/a"),"-",DAYS360(Y636,AA636,TRUE)/360))</f>
        <v>1.0583333333333333</v>
      </c>
      <c r="CK636" s="416">
        <f>IF(OR($W636="Pipeline",$W636="Dropped"),"-",IF($AC636="-","-",IF(OR($AA636="-",$AA636="n/a"),DAYS360(Y636,AC636,TRUE)/360,DAYS360(AA636,AC636,TRUE)/360)))</f>
        <v>4.6944444444444446</v>
      </c>
      <c r="CL636" s="416">
        <f>IF(OR($W636="Pipeline",$W636="Dropped"),"-",IF($AC636="-","-",DAYS360(X636,AC636,TRUE)/360))</f>
        <v>6.822222222222222</v>
      </c>
      <c r="CM636" s="437">
        <f>IF(OR($W636="Pipeline",$W636="Dropped"),"-",IF($AC636="-","-",DAYS360(AB636,AC636,TRUE)/360))</f>
        <v>1.6611111111111112</v>
      </c>
      <c r="CN636" s="344">
        <f>IF(W636="Closed",IF(AC636="-","-",YEAR(AC636)),"-")</f>
        <v>2014</v>
      </c>
      <c r="CO636" s="344" t="str">
        <f>IF(W636="Closed",IF(OR(BE636="S",BE636="MS",BE636="HS"),"S",IF(OR(BE636="U",BE636="MU",BE636="HU"),"U",IF(OR(BE636="NA",BE636="NR",BE636="NV",BE636="?",BE636="#"),"NR","-"))),"-")</f>
        <v>S</v>
      </c>
      <c r="CP636" s="249">
        <v>25</v>
      </c>
      <c r="CQ636" s="414">
        <v>7</v>
      </c>
      <c r="CR636" s="414">
        <v>11</v>
      </c>
      <c r="CS636" s="414">
        <v>8</v>
      </c>
      <c r="CT636" s="414">
        <v>5</v>
      </c>
      <c r="CU636" s="436">
        <v>9</v>
      </c>
      <c r="CV636" s="432" t="str">
        <f>IF(OR(DC636="-",DC636="",DC636="n/a"),"-",HYPERLINK(DC636,"PAD"))</f>
        <v>PAD</v>
      </c>
      <c r="CW636" s="417" t="str">
        <f>IF(OR(DD636="-",DD636="",DD636="n/a"),"-",HYPERLINK(DD636,"ICR"))</f>
        <v>ICR</v>
      </c>
      <c r="CX636" s="438" t="str">
        <f>IF(OR(DE636="-",DE636="",DE636="n/a"),"-",HYPERLINK(DE636,"IEG"))</f>
        <v>IEG</v>
      </c>
      <c r="CY636" s="687" t="str">
        <f>IF(OR(DF636="-",DF636="",DF636="n/a"),"-",HYPERLINK(DF636,"PPAR"))</f>
        <v>-</v>
      </c>
      <c r="CZ636" s="665" t="str">
        <f>IF(OR(DG636="-",DG636="",DG636="n/a"),"-",HYPERLINK(DG636,"PCR"))</f>
        <v>-</v>
      </c>
      <c r="DA636" s="665" t="str">
        <f>IF(OR(DH636="-",DH636="",DH636="n/a"),"-",HYPERLINK(DH636,"PP"))</f>
        <v>PP</v>
      </c>
      <c r="DB636" s="688" t="str">
        <f>IF(OR(DI636="-",DI636="",DI636="n/a"),"-",HYPERLINK(DI636,"TA"))</f>
        <v>-</v>
      </c>
      <c r="DC636" s="897" t="s">
        <v>12346</v>
      </c>
      <c r="DD636" s="897" t="s">
        <v>12347</v>
      </c>
      <c r="DE636" s="897" t="s">
        <v>12348</v>
      </c>
      <c r="DF636" s="897" t="s">
        <v>33</v>
      </c>
      <c r="DG636" s="897" t="s">
        <v>33</v>
      </c>
      <c r="DH636" s="897" t="s">
        <v>12349</v>
      </c>
      <c r="DI636" s="897" t="s">
        <v>33</v>
      </c>
      <c r="DJ636" s="734"/>
    </row>
    <row r="637" spans="1:143" ht="14.1" customHeight="1" x14ac:dyDescent="0.25">
      <c r="A637" s="702">
        <f>ROW()-1</f>
        <v>636</v>
      </c>
      <c r="B637" s="710" t="s">
        <v>743</v>
      </c>
      <c r="C637" s="711" t="str">
        <f>HYPERLINK(E637,"OP")</f>
        <v>OP</v>
      </c>
      <c r="D637" s="711" t="str">
        <f>HYPERLINK(F637,"Prj")</f>
        <v>Prj</v>
      </c>
      <c r="E637" s="704" t="s">
        <v>6621</v>
      </c>
      <c r="F637" s="415" t="s">
        <v>6622</v>
      </c>
      <c r="G637" s="414" t="s">
        <v>33</v>
      </c>
      <c r="H637" s="414" t="s">
        <v>33</v>
      </c>
      <c r="I637" s="694" t="s">
        <v>33</v>
      </c>
      <c r="J637" s="686" t="s">
        <v>744</v>
      </c>
      <c r="K637" s="199" t="s">
        <v>33</v>
      </c>
      <c r="L637" s="693" t="s">
        <v>124</v>
      </c>
      <c r="M637" s="696" t="s">
        <v>600</v>
      </c>
      <c r="N637" s="732" t="s">
        <v>18</v>
      </c>
      <c r="O637" s="693" t="s">
        <v>30</v>
      </c>
      <c r="P637" s="1080" t="s">
        <v>1419</v>
      </c>
      <c r="Q637" s="1074" t="s">
        <v>33</v>
      </c>
      <c r="R637" s="698" t="s">
        <v>33</v>
      </c>
      <c r="S637" s="907" t="s">
        <v>3581</v>
      </c>
      <c r="T637" s="908" t="s">
        <v>3710</v>
      </c>
      <c r="U637" s="905" t="s">
        <v>1788</v>
      </c>
      <c r="V637" s="905" t="s">
        <v>612</v>
      </c>
      <c r="W637" s="1068" t="s">
        <v>1773</v>
      </c>
      <c r="X637" s="1064">
        <v>39099</v>
      </c>
      <c r="Y637" s="1066">
        <v>39828</v>
      </c>
      <c r="Z637" s="1046">
        <v>2009</v>
      </c>
      <c r="AA637" s="1064">
        <v>40032</v>
      </c>
      <c r="AB637" s="1065">
        <v>42369</v>
      </c>
      <c r="AC637" s="1066">
        <v>41907</v>
      </c>
      <c r="AD637" s="638">
        <v>110</v>
      </c>
      <c r="AE637" s="639">
        <v>0</v>
      </c>
      <c r="AF637" s="744">
        <v>0</v>
      </c>
      <c r="AG637" s="690">
        <v>110</v>
      </c>
      <c r="AH637" s="747">
        <v>36.1</v>
      </c>
      <c r="AI637" s="744">
        <v>2.3132000000000001</v>
      </c>
      <c r="AJ637" s="1099">
        <v>0.27500000000000002</v>
      </c>
      <c r="AK637" s="1100">
        <v>0.27500000000000002</v>
      </c>
      <c r="AL637" s="1085"/>
      <c r="AM637" s="632" t="s">
        <v>2422</v>
      </c>
      <c r="AN637" s="632"/>
      <c r="AO637" s="632"/>
      <c r="AP637" s="632"/>
      <c r="AQ637" s="757">
        <v>12</v>
      </c>
      <c r="AR637" s="779" t="s">
        <v>2594</v>
      </c>
      <c r="AS637" s="799">
        <f>SUM(AT637:AU637)</f>
        <v>66.62</v>
      </c>
      <c r="AT637" s="800">
        <v>51.62</v>
      </c>
      <c r="AU637" s="643">
        <v>15</v>
      </c>
      <c r="AV637" s="686" t="s">
        <v>2940</v>
      </c>
      <c r="AW637" s="686" t="s">
        <v>1859</v>
      </c>
      <c r="AX637" s="686" t="s">
        <v>1900</v>
      </c>
      <c r="AY637" s="819">
        <v>41916</v>
      </c>
      <c r="AZ637" s="721" t="s">
        <v>112</v>
      </c>
      <c r="BA637" s="721" t="s">
        <v>112</v>
      </c>
      <c r="BB637" s="834" t="s">
        <v>33</v>
      </c>
      <c r="BC637" s="835" t="s">
        <v>33</v>
      </c>
      <c r="BD637" s="836" t="s">
        <v>33</v>
      </c>
      <c r="BE637" s="834" t="s">
        <v>33</v>
      </c>
      <c r="BF637" s="835" t="s">
        <v>33</v>
      </c>
      <c r="BG637" s="836" t="s">
        <v>33</v>
      </c>
      <c r="BH637" s="905" t="s">
        <v>4485</v>
      </c>
      <c r="BI637" s="903" t="s">
        <v>10472</v>
      </c>
      <c r="BJ637" s="905" t="s">
        <v>0</v>
      </c>
      <c r="BK637" s="903" t="s">
        <v>0</v>
      </c>
      <c r="BL637" s="905" t="s">
        <v>0</v>
      </c>
      <c r="BM637" s="903" t="s">
        <v>0</v>
      </c>
      <c r="BN637" s="905" t="s">
        <v>0</v>
      </c>
      <c r="BO637" s="903" t="s">
        <v>0</v>
      </c>
      <c r="BP637" s="905" t="s">
        <v>0</v>
      </c>
      <c r="BQ637" s="903" t="s">
        <v>0</v>
      </c>
      <c r="BR637" s="909">
        <v>28</v>
      </c>
      <c r="BS637" s="903" t="s">
        <v>4500</v>
      </c>
      <c r="BT637" s="909">
        <v>25</v>
      </c>
      <c r="BU637" s="903" t="s">
        <v>4489</v>
      </c>
      <c r="BV637" s="909">
        <v>29</v>
      </c>
      <c r="BW637" s="903" t="s">
        <v>4497</v>
      </c>
      <c r="BX637" s="905" t="s">
        <v>0</v>
      </c>
      <c r="BY637" s="903" t="s">
        <v>4492</v>
      </c>
      <c r="BZ637" s="905" t="s">
        <v>0</v>
      </c>
      <c r="CA637" s="903" t="s">
        <v>4492</v>
      </c>
      <c r="CB637" s="352">
        <v>100</v>
      </c>
      <c r="CC637" s="249">
        <f>IF(ISBLANK(AL637),0,1)</f>
        <v>0</v>
      </c>
      <c r="CD637" s="414">
        <f>IF(ISBLANK(AM637),0,1)</f>
        <v>1</v>
      </c>
      <c r="CE637" s="414">
        <f>IF(ISBLANK(AN637),0,1)</f>
        <v>0</v>
      </c>
      <c r="CF637" s="414">
        <f>IF(ISBLANK(AO637),0,1)</f>
        <v>0</v>
      </c>
      <c r="CG637" s="414">
        <f>IF(ISBLANK(AP637),0,1)</f>
        <v>0</v>
      </c>
      <c r="CH637" s="436">
        <f>IF(ISBLANK(AQ637),0,1)</f>
        <v>1</v>
      </c>
      <c r="CI637" s="435">
        <f>IF($W637="Dropped","-",DAYS360(X637,Y637,TRUE)/360)</f>
        <v>1.9944444444444445</v>
      </c>
      <c r="CJ637" s="416">
        <f>IF(OR($W637="Pipeline",$W637="Dropped"),"-",IF(OR($AA637="-",$AA637="n/a"),"-",DAYS360(Y637,AA637,TRUE)/360))</f>
        <v>0.56111111111111112</v>
      </c>
      <c r="CK637" s="416">
        <f>IF(OR($W637="Pipeline",$W637="Dropped"),"-",IF($AC637="-","-",IF(OR($AA637="-",$AA637="n/a"),DAYS360(Y637,AC637,TRUE)/360,DAYS360(AA637,AC637,TRUE)/360)))</f>
        <v>5.1333333333333337</v>
      </c>
      <c r="CL637" s="416">
        <f>IF(OR($W637="Pipeline",$W637="Dropped"),"-",IF($AC637="-","-",DAYS360(X637,AC637,TRUE)/360))</f>
        <v>7.6888888888888891</v>
      </c>
      <c r="CM637" s="437">
        <f>IF(OR($W637="Pipeline",$W637="Dropped"),"-",IF($AC637="-","-",DAYS360(AB637,AC637,TRUE)/360))</f>
        <v>-1.2638888888888888</v>
      </c>
      <c r="CN637" s="344">
        <f>IF(W637="Closed",IF(AC637="-","-",YEAR(AC637)),"-")</f>
        <v>2014</v>
      </c>
      <c r="CO637" s="344" t="str">
        <f>IF(W637="Closed",IF(OR(BE637="S",BE637="MS",BE637="HS"),"S",IF(OR(BE637="U",BE637="MU",BE637="HU"),"U",IF(OR(BE637="NA",BE637="NR",BE637="NV",BE637="?",BE637="#"),"NR","-"))),"-")</f>
        <v>-</v>
      </c>
      <c r="CP637" s="249">
        <v>4</v>
      </c>
      <c r="CQ637" s="414">
        <v>3</v>
      </c>
      <c r="CR637" s="414">
        <v>2</v>
      </c>
      <c r="CS637" s="414">
        <v>3</v>
      </c>
      <c r="CT637" s="414">
        <v>0</v>
      </c>
      <c r="CU637" s="436">
        <v>2</v>
      </c>
      <c r="CV637" s="432" t="str">
        <f>IF(OR(DC637="-",DC637="",DC637="n/a"),"-",HYPERLINK(DC637,"PAD"))</f>
        <v>PAD</v>
      </c>
      <c r="CW637" s="417" t="str">
        <f>IF(OR(DD637="-",DD637="",DD637="n/a"),"-",HYPERLINK(DD637,"ICR"))</f>
        <v>-</v>
      </c>
      <c r="CX637" s="438" t="str">
        <f>IF(OR(DE637="-",DE637="",DE637="n/a"),"-",HYPERLINK(DE637,"IEG"))</f>
        <v>-</v>
      </c>
      <c r="CY637" s="687" t="str">
        <f>IF(OR(DF637="-",DF637="",DF637="n/a"),"-",HYPERLINK(DF637,"PPAR"))</f>
        <v>-</v>
      </c>
      <c r="CZ637" s="665" t="str">
        <f>IF(OR(DG637="-",DG637="",DG637="n/a"),"-",HYPERLINK(DG637,"PCR"))</f>
        <v>-</v>
      </c>
      <c r="DA637" s="665" t="str">
        <f>IF(OR(DH637="-",DH637="",DH637="n/a"),"-",HYPERLINK(DH637,"PP"))</f>
        <v>-</v>
      </c>
      <c r="DB637" s="688" t="str">
        <f>IF(OR(DI637="-",DI637="",DI637="n/a"),"-",HYPERLINK(DI637,"TA"))</f>
        <v>-</v>
      </c>
      <c r="DC637" s="897" t="s">
        <v>12350</v>
      </c>
      <c r="DD637" s="897" t="s">
        <v>33</v>
      </c>
      <c r="DE637" s="897" t="s">
        <v>33</v>
      </c>
      <c r="DF637" s="897" t="s">
        <v>33</v>
      </c>
      <c r="DG637" s="897" t="s">
        <v>33</v>
      </c>
      <c r="DH637" s="897" t="s">
        <v>33</v>
      </c>
      <c r="DI637" s="897" t="s">
        <v>33</v>
      </c>
      <c r="DJ637" s="806"/>
    </row>
    <row r="638" spans="1:143" ht="14.1" customHeight="1" x14ac:dyDescent="0.25">
      <c r="A638" s="703">
        <f>ROW()-1</f>
        <v>637</v>
      </c>
      <c r="B638" s="710" t="s">
        <v>5234</v>
      </c>
      <c r="C638" s="711" t="str">
        <f>HYPERLINK(E638,"OP")</f>
        <v>OP</v>
      </c>
      <c r="D638" s="711" t="str">
        <f>HYPERLINK(F638,"Prj")</f>
        <v>Prj</v>
      </c>
      <c r="E638" s="704" t="s">
        <v>7311</v>
      </c>
      <c r="F638" s="415" t="s">
        <v>5949</v>
      </c>
      <c r="G638" s="414" t="s">
        <v>33</v>
      </c>
      <c r="H638" s="414" t="s">
        <v>33</v>
      </c>
      <c r="I638" s="694" t="s">
        <v>33</v>
      </c>
      <c r="J638" s="697" t="s">
        <v>5235</v>
      </c>
      <c r="K638" s="727" t="s">
        <v>33</v>
      </c>
      <c r="L638" s="736" t="s">
        <v>16</v>
      </c>
      <c r="M638" s="697" t="s">
        <v>108</v>
      </c>
      <c r="N638" s="736" t="s">
        <v>233</v>
      </c>
      <c r="O638" s="736" t="s">
        <v>49</v>
      </c>
      <c r="P638" s="1080" t="s">
        <v>1419</v>
      </c>
      <c r="Q638" s="1074" t="s">
        <v>33</v>
      </c>
      <c r="R638" s="698" t="s">
        <v>3888</v>
      </c>
      <c r="S638" s="1041" t="s">
        <v>33</v>
      </c>
      <c r="T638" s="1043" t="s">
        <v>5206</v>
      </c>
      <c r="U638" s="1044" t="s">
        <v>626</v>
      </c>
      <c r="V638" s="1044" t="s">
        <v>612</v>
      </c>
      <c r="W638" s="1069" t="s">
        <v>1773</v>
      </c>
      <c r="X638" s="1064">
        <v>38769</v>
      </c>
      <c r="Y638" s="1066">
        <v>39028</v>
      </c>
      <c r="Z638" s="1046">
        <v>2007</v>
      </c>
      <c r="AA638" s="1064">
        <v>39127</v>
      </c>
      <c r="AB638" s="1065">
        <v>40178</v>
      </c>
      <c r="AC638" s="1066">
        <v>40694</v>
      </c>
      <c r="AD638" s="1049">
        <v>0</v>
      </c>
      <c r="AE638" s="746">
        <v>0</v>
      </c>
      <c r="AF638" s="744">
        <v>8.24</v>
      </c>
      <c r="AG638" s="690">
        <v>8.24</v>
      </c>
      <c r="AH638" s="747">
        <v>5.49</v>
      </c>
      <c r="AI638" s="744">
        <v>8.24</v>
      </c>
      <c r="AJ638" s="1101">
        <v>8.24</v>
      </c>
      <c r="AK638" s="1102">
        <v>12.16</v>
      </c>
      <c r="AL638" s="1085" t="s">
        <v>7412</v>
      </c>
      <c r="AM638" s="632"/>
      <c r="AN638" s="632"/>
      <c r="AO638" s="632"/>
      <c r="AP638" s="632"/>
      <c r="AQ638" s="757"/>
      <c r="AR638" s="783" t="s">
        <v>5597</v>
      </c>
      <c r="AS638" s="781">
        <f>AT638+AU638</f>
        <v>1</v>
      </c>
      <c r="AT638" s="791">
        <v>0.5</v>
      </c>
      <c r="AU638" s="794">
        <v>0.5</v>
      </c>
      <c r="AV638" s="806" t="s">
        <v>5598</v>
      </c>
      <c r="AW638" s="697" t="s">
        <v>5236</v>
      </c>
      <c r="AX638" s="697" t="s">
        <v>5236</v>
      </c>
      <c r="AY638" s="823">
        <v>40614</v>
      </c>
      <c r="AZ638" s="736" t="s">
        <v>22</v>
      </c>
      <c r="BA638" s="736" t="s">
        <v>26</v>
      </c>
      <c r="BB638" s="837" t="s">
        <v>33</v>
      </c>
      <c r="BC638" s="838" t="s">
        <v>33</v>
      </c>
      <c r="BD638" s="839" t="s">
        <v>33</v>
      </c>
      <c r="BE638" s="837" t="s">
        <v>45</v>
      </c>
      <c r="BF638" s="838" t="s">
        <v>45</v>
      </c>
      <c r="BG638" s="839" t="s">
        <v>45</v>
      </c>
      <c r="BH638" s="1117" t="s">
        <v>4505</v>
      </c>
      <c r="BI638" s="1114" t="s">
        <v>10474</v>
      </c>
      <c r="BJ638" s="1117" t="s">
        <v>4485</v>
      </c>
      <c r="BK638" s="1114" t="s">
        <v>10472</v>
      </c>
      <c r="BL638" s="1117" t="s">
        <v>1371</v>
      </c>
      <c r="BM638" s="1114" t="s">
        <v>13870</v>
      </c>
      <c r="BN638" s="1117" t="s">
        <v>0</v>
      </c>
      <c r="BO638" s="1114" t="s">
        <v>0</v>
      </c>
      <c r="BP638" s="1117" t="s">
        <v>0</v>
      </c>
      <c r="BQ638" s="1114" t="s">
        <v>0</v>
      </c>
      <c r="BR638" s="1119">
        <v>25</v>
      </c>
      <c r="BS638" s="1114" t="s">
        <v>4489</v>
      </c>
      <c r="BT638" s="1119">
        <v>30</v>
      </c>
      <c r="BU638" s="1114" t="s">
        <v>4501</v>
      </c>
      <c r="BV638" s="1119">
        <v>70</v>
      </c>
      <c r="BW638" s="1114" t="s">
        <v>4609</v>
      </c>
      <c r="BX638" s="1117" t="s">
        <v>0</v>
      </c>
      <c r="BY638" s="1114" t="s">
        <v>4492</v>
      </c>
      <c r="BZ638" s="1117" t="s">
        <v>0</v>
      </c>
      <c r="CA638" s="1118" t="s">
        <v>4492</v>
      </c>
      <c r="CB638" s="340">
        <v>50</v>
      </c>
      <c r="CC638" s="249">
        <f>IF(ISBLANK(AL638),0,1)</f>
        <v>1</v>
      </c>
      <c r="CD638" s="414">
        <f>IF(ISBLANK(AM638),0,1)</f>
        <v>0</v>
      </c>
      <c r="CE638" s="414">
        <f>IF(ISBLANK(AN638),0,1)</f>
        <v>0</v>
      </c>
      <c r="CF638" s="414">
        <f>IF(ISBLANK(AO638),0,1)</f>
        <v>0</v>
      </c>
      <c r="CG638" s="414">
        <f>IF(ISBLANK(AP638),0,1)</f>
        <v>0</v>
      </c>
      <c r="CH638" s="436">
        <f>IF(ISBLANK(AQ638),0,1)</f>
        <v>0</v>
      </c>
      <c r="CI638" s="435">
        <f>IF($W638="Dropped","-",DAYS360(X638,Y638,TRUE)/360)</f>
        <v>0.71111111111111114</v>
      </c>
      <c r="CJ638" s="416">
        <f>IF(OR($W638="Pipeline",$W638="Dropped"),"-",IF(OR($AA638="-",$AA638="n/a"),"-",DAYS360(Y638,AA638,TRUE)/360))</f>
        <v>0.26944444444444443</v>
      </c>
      <c r="CK638" s="416">
        <f>IF(OR($W638="Pipeline",$W638="Dropped"),"-",IF($AC638="-","-",IF(OR($AA638="-",$AA638="n/a"),DAYS360(Y638,AC638,TRUE)/360,DAYS360(AA638,AC638,TRUE)/360)))</f>
        <v>4.2944444444444443</v>
      </c>
      <c r="CL638" s="416">
        <f>IF(OR($W638="Pipeline",$W638="Dropped"),"-",IF($AC638="-","-",DAYS360(X638,AC638,TRUE)/360))</f>
        <v>5.2750000000000004</v>
      </c>
      <c r="CM638" s="437">
        <f>IF(OR($W638="Pipeline",$W638="Dropped"),"-",IF($AC638="-","-",DAYS360(AB638,AC638,TRUE)/360))</f>
        <v>1.4166666666666667</v>
      </c>
      <c r="CN638" s="344">
        <f>IF(W638="Closed",IF(AC638="-","-",YEAR(AC638)),"-")</f>
        <v>2011</v>
      </c>
      <c r="CO638" s="344" t="str">
        <f>IF(W638="Closed",IF(OR(BE638="S",BE638="MS",BE638="HS"),"S",IF(OR(BE638="U",BE638="MU",BE638="HU"),"U",IF(OR(BE638="NA",BE638="NR",BE638="NV",BE638="?",BE638="#"),"NR","-"))),"-")</f>
        <v>U</v>
      </c>
      <c r="CP638" s="249">
        <v>10</v>
      </c>
      <c r="CQ638" s="414">
        <v>1</v>
      </c>
      <c r="CR638" s="414">
        <v>0</v>
      </c>
      <c r="CS638" s="414">
        <v>3</v>
      </c>
      <c r="CT638" s="414">
        <v>0</v>
      </c>
      <c r="CU638" s="436">
        <v>0</v>
      </c>
      <c r="CV638" s="432" t="str">
        <f>IF(OR(DC638="-",DC638="",DC638="n/a"),"-",HYPERLINK(DC638,"PAD"))</f>
        <v>-</v>
      </c>
      <c r="CW638" s="417" t="str">
        <f>IF(OR(DD638="-",DD638="",DD638="n/a"),"-",HYPERLINK(DD638,"ICR"))</f>
        <v>ICR</v>
      </c>
      <c r="CX638" s="438" t="str">
        <f>IF(OR(DE638="-",DE638="",DE638="n/a"),"-",HYPERLINK(DE638,"IEG"))</f>
        <v>IEG</v>
      </c>
      <c r="CY638" s="687" t="str">
        <f>IF(OR(DF638="-",DF638="",DF638="n/a"),"-",HYPERLINK(DF638,"PPAR"))</f>
        <v>-</v>
      </c>
      <c r="CZ638" s="665" t="str">
        <f>IF(OR(DG638="-",DG638="",DG638="n/a"),"-",HYPERLINK(DG638,"PCR"))</f>
        <v>-</v>
      </c>
      <c r="DA638" s="665" t="str">
        <f>IF(OR(DH638="-",DH638="",DH638="n/a"),"-",HYPERLINK(DH638,"PP"))</f>
        <v>PP</v>
      </c>
      <c r="DB638" s="688" t="str">
        <f>IF(OR(DI638="-",DI638="",DI638="n/a"),"-",HYPERLINK(DI638,"TA"))</f>
        <v>-</v>
      </c>
      <c r="DC638" s="1122" t="s">
        <v>33</v>
      </c>
      <c r="DD638" s="1122" t="s">
        <v>12351</v>
      </c>
      <c r="DE638" s="1122" t="s">
        <v>12352</v>
      </c>
      <c r="DF638" s="1122" t="s">
        <v>33</v>
      </c>
      <c r="DG638" s="1122" t="s">
        <v>33</v>
      </c>
      <c r="DH638" s="1122" t="s">
        <v>14040</v>
      </c>
      <c r="DI638" s="1123" t="s">
        <v>33</v>
      </c>
      <c r="DJ638" s="734"/>
    </row>
    <row r="639" spans="1:143" ht="14.1" customHeight="1" x14ac:dyDescent="0.25">
      <c r="A639" s="702">
        <f>ROW()-1</f>
        <v>638</v>
      </c>
      <c r="B639" s="713" t="s">
        <v>8001</v>
      </c>
      <c r="C639" s="711" t="str">
        <f>HYPERLINK(E639,"OP")</f>
        <v>OP</v>
      </c>
      <c r="D639" s="711" t="str">
        <f>HYPERLINK(F639,"Prj")</f>
        <v>Prj</v>
      </c>
      <c r="E639" s="631" t="s">
        <v>8699</v>
      </c>
      <c r="F639" s="413" t="s">
        <v>8700</v>
      </c>
      <c r="G639" s="414" t="s">
        <v>33</v>
      </c>
      <c r="H639" s="414" t="s">
        <v>33</v>
      </c>
      <c r="I639" s="694" t="s">
        <v>33</v>
      </c>
      <c r="J639" s="697" t="s">
        <v>8002</v>
      </c>
      <c r="K639" s="727" t="s">
        <v>33</v>
      </c>
      <c r="L639" s="736" t="s">
        <v>193</v>
      </c>
      <c r="M639" s="697" t="s">
        <v>366</v>
      </c>
      <c r="N639" s="736" t="s">
        <v>18</v>
      </c>
      <c r="O639" s="736" t="s">
        <v>30</v>
      </c>
      <c r="P639" s="1080" t="s">
        <v>19</v>
      </c>
      <c r="Q639" s="1074" t="s">
        <v>33</v>
      </c>
      <c r="R639" s="698" t="s">
        <v>3888</v>
      </c>
      <c r="S639" s="907" t="s">
        <v>3587</v>
      </c>
      <c r="T639" s="908" t="s">
        <v>3970</v>
      </c>
      <c r="U639" s="905" t="s">
        <v>576</v>
      </c>
      <c r="V639" s="905" t="s">
        <v>10415</v>
      </c>
      <c r="W639" s="1068" t="s">
        <v>1773</v>
      </c>
      <c r="X639" s="1064">
        <v>39343</v>
      </c>
      <c r="Y639" s="1066">
        <v>39518</v>
      </c>
      <c r="Z639" s="1046">
        <v>2008</v>
      </c>
      <c r="AA639" s="1064">
        <v>39857</v>
      </c>
      <c r="AB639" s="1065">
        <v>41639</v>
      </c>
      <c r="AC639" s="1066">
        <v>42185</v>
      </c>
      <c r="AD639" s="1049">
        <v>0</v>
      </c>
      <c r="AE639" s="746">
        <v>17</v>
      </c>
      <c r="AF639" s="744">
        <v>0</v>
      </c>
      <c r="AG639" s="690">
        <v>17</v>
      </c>
      <c r="AH639" s="747">
        <v>2.5499999999999998</v>
      </c>
      <c r="AI639" s="744">
        <v>0</v>
      </c>
      <c r="AJ639" s="1101">
        <v>13.189513460000001</v>
      </c>
      <c r="AK639" s="1102">
        <v>11.912251919999999</v>
      </c>
      <c r="AL639" s="1085"/>
      <c r="AM639" s="632"/>
      <c r="AN639" s="632">
        <v>4</v>
      </c>
      <c r="AO639" s="632"/>
      <c r="AP639" s="632"/>
      <c r="AQ639" s="757"/>
      <c r="AR639" s="778" t="s">
        <v>9011</v>
      </c>
      <c r="AS639" s="784">
        <f>AT639+AU639</f>
        <v>14.9</v>
      </c>
      <c r="AT639" s="784">
        <v>12.4</v>
      </c>
      <c r="AU639" s="785">
        <v>2.5</v>
      </c>
      <c r="AV639" s="734" t="s">
        <v>9012</v>
      </c>
      <c r="AW639" s="697" t="s">
        <v>5536</v>
      </c>
      <c r="AX639" s="697" t="s">
        <v>7481</v>
      </c>
      <c r="AY639" s="823">
        <v>42181</v>
      </c>
      <c r="AZ639" s="736" t="s">
        <v>45</v>
      </c>
      <c r="BA639" s="736" t="s">
        <v>45</v>
      </c>
      <c r="BB639" s="834" t="s">
        <v>45</v>
      </c>
      <c r="BC639" s="835" t="s">
        <v>22</v>
      </c>
      <c r="BD639" s="836" t="s">
        <v>45</v>
      </c>
      <c r="BE639" s="834" t="s">
        <v>45</v>
      </c>
      <c r="BF639" s="835" t="s">
        <v>45</v>
      </c>
      <c r="BG639" s="836" t="s">
        <v>45</v>
      </c>
      <c r="BH639" s="905" t="s">
        <v>13077</v>
      </c>
      <c r="BI639" s="903" t="s">
        <v>9680</v>
      </c>
      <c r="BJ639" s="905" t="s">
        <v>4485</v>
      </c>
      <c r="BK639" s="903" t="s">
        <v>10472</v>
      </c>
      <c r="BL639" s="905" t="s">
        <v>0</v>
      </c>
      <c r="BM639" s="903" t="s">
        <v>0</v>
      </c>
      <c r="BN639" s="905" t="s">
        <v>0</v>
      </c>
      <c r="BO639" s="903" t="s">
        <v>0</v>
      </c>
      <c r="BP639" s="905" t="s">
        <v>0</v>
      </c>
      <c r="BQ639" s="903" t="s">
        <v>0</v>
      </c>
      <c r="BR639" s="909">
        <v>54</v>
      </c>
      <c r="BS639" s="903" t="s">
        <v>4553</v>
      </c>
      <c r="BT639" s="909">
        <v>68</v>
      </c>
      <c r="BU639" s="903" t="s">
        <v>4557</v>
      </c>
      <c r="BV639" s="909">
        <v>51</v>
      </c>
      <c r="BW639" s="903" t="s">
        <v>4520</v>
      </c>
      <c r="BX639" s="905" t="s">
        <v>0</v>
      </c>
      <c r="BY639" s="903" t="s">
        <v>4492</v>
      </c>
      <c r="BZ639" s="905" t="s">
        <v>0</v>
      </c>
      <c r="CA639" s="903" t="s">
        <v>4492</v>
      </c>
      <c r="CB639" s="340">
        <v>10</v>
      </c>
      <c r="CC639" s="249">
        <f>IF(ISBLANK(AL639),0,1)</f>
        <v>0</v>
      </c>
      <c r="CD639" s="414">
        <f>IF(ISBLANK(AM639),0,1)</f>
        <v>0</v>
      </c>
      <c r="CE639" s="414">
        <f>IF(ISBLANK(AN639),0,1)</f>
        <v>1</v>
      </c>
      <c r="CF639" s="414">
        <f>IF(ISBLANK(AO639),0,1)</f>
        <v>0</v>
      </c>
      <c r="CG639" s="414">
        <f>IF(ISBLANK(AP639),0,1)</f>
        <v>0</v>
      </c>
      <c r="CH639" s="436">
        <f>IF(ISBLANK(AQ639),0,1)</f>
        <v>0</v>
      </c>
      <c r="CI639" s="435">
        <f>IF($W639="Dropped","-",DAYS360(X639,Y639,TRUE)/360)</f>
        <v>0.48055555555555557</v>
      </c>
      <c r="CJ639" s="416">
        <f>IF(OR($W639="Pipeline",$W639="Dropped"),"-",IF(OR($AA639="-",$AA639="n/a"),"-",DAYS360(Y639,AA639,TRUE)/360))</f>
        <v>0.92222222222222228</v>
      </c>
      <c r="CK639" s="416">
        <f>IF(OR($W639="Pipeline",$W639="Dropped"),"-",IF($AC639="-","-",IF(OR($AA639="-",$AA639="n/a"),DAYS360(Y639,AC639,TRUE)/360,DAYS360(AA639,AC639,TRUE)/360)))</f>
        <v>6.3805555555555555</v>
      </c>
      <c r="CL639" s="416">
        <f>IF(OR($W639="Pipeline",$W639="Dropped"),"-",IF($AC639="-","-",DAYS360(X639,AC639,TRUE)/360))</f>
        <v>7.7833333333333332</v>
      </c>
      <c r="CM639" s="437">
        <f>IF(OR($W639="Pipeline",$W639="Dropped"),"-",IF($AC639="-","-",DAYS360(AB639,AC639,TRUE)/360))</f>
        <v>1.5</v>
      </c>
      <c r="CN639" s="344">
        <f>IF(W639="Closed",IF(AC639="-","-",YEAR(AC639)),"-")</f>
        <v>2015</v>
      </c>
      <c r="CO639" s="344" t="str">
        <f>IF(W639="Closed",IF(OR(BE639="S",BE639="MS",BE639="HS"),"S",IF(OR(BE639="U",BE639="MU",BE639="HU"),"U",IF(OR(BE639="NA",BE639="NR",BE639="NV",BE639="?",BE639="#"),"NR","-"))),"-")</f>
        <v>U</v>
      </c>
      <c r="CP639" s="249">
        <v>3</v>
      </c>
      <c r="CQ639" s="414">
        <v>4</v>
      </c>
      <c r="CR639" s="414">
        <v>5</v>
      </c>
      <c r="CS639" s="414">
        <v>0</v>
      </c>
      <c r="CT639" s="414">
        <v>0</v>
      </c>
      <c r="CU639" s="436">
        <v>1</v>
      </c>
      <c r="CV639" s="432" t="str">
        <f>IF(OR(DC639="-",DC639="",DC639="n/a"),"-",HYPERLINK(DC639,"PAD"))</f>
        <v>PAD</v>
      </c>
      <c r="CW639" s="417" t="str">
        <f>IF(OR(DD639="-",DD639="",DD639="n/a"),"-",HYPERLINK(DD639,"ICR"))</f>
        <v>ICR</v>
      </c>
      <c r="CX639" s="438" t="str">
        <f>IF(OR(DE639="-",DE639="",DE639="n/a"),"-",HYPERLINK(DE639,"IEG"))</f>
        <v>IEG</v>
      </c>
      <c r="CY639" s="687" t="str">
        <f>IF(OR(DF639="-",DF639="",DF639="n/a"),"-",HYPERLINK(DF639,"PPAR"))</f>
        <v>-</v>
      </c>
      <c r="CZ639" s="665" t="str">
        <f>IF(OR(DG639="-",DG639="",DG639="n/a"),"-",HYPERLINK(DG639,"PCR"))</f>
        <v>-</v>
      </c>
      <c r="DA639" s="665" t="str">
        <f>IF(OR(DH639="-",DH639="",DH639="n/a"),"-",HYPERLINK(DH639,"PP"))</f>
        <v>PP</v>
      </c>
      <c r="DB639" s="688" t="str">
        <f>IF(OR(DI639="-",DI639="",DI639="n/a"),"-",HYPERLINK(DI639,"TA"))</f>
        <v>-</v>
      </c>
      <c r="DC639" s="897" t="s">
        <v>12353</v>
      </c>
      <c r="DD639" s="897" t="s">
        <v>12354</v>
      </c>
      <c r="DE639" s="897" t="s">
        <v>12355</v>
      </c>
      <c r="DF639" s="897" t="s">
        <v>33</v>
      </c>
      <c r="DG639" s="897" t="s">
        <v>33</v>
      </c>
      <c r="DH639" s="897" t="s">
        <v>12356</v>
      </c>
      <c r="DI639" s="897" t="s">
        <v>33</v>
      </c>
      <c r="DJ639" s="734"/>
    </row>
    <row r="640" spans="1:143" ht="14.1" customHeight="1" x14ac:dyDescent="0.25">
      <c r="A640" s="702">
        <f>ROW()-1</f>
        <v>639</v>
      </c>
      <c r="B640" s="712" t="s">
        <v>5444</v>
      </c>
      <c r="C640" s="711" t="str">
        <f>HYPERLINK(E640,"OP")</f>
        <v>OP</v>
      </c>
      <c r="D640" s="711" t="str">
        <f>HYPERLINK(F640,"Prj")</f>
        <v>Prj</v>
      </c>
      <c r="E640" s="704" t="s">
        <v>7312</v>
      </c>
      <c r="F640" s="415" t="s">
        <v>5950</v>
      </c>
      <c r="G640" s="414" t="s">
        <v>5461</v>
      </c>
      <c r="H640" s="414" t="s">
        <v>33</v>
      </c>
      <c r="I640" s="694" t="s">
        <v>33</v>
      </c>
      <c r="J640" s="697" t="s">
        <v>5445</v>
      </c>
      <c r="K640" s="727" t="s">
        <v>33</v>
      </c>
      <c r="L640" s="736" t="s">
        <v>231</v>
      </c>
      <c r="M640" s="686" t="s">
        <v>1286</v>
      </c>
      <c r="N640" s="736" t="s">
        <v>18</v>
      </c>
      <c r="O640" s="736" t="s">
        <v>30</v>
      </c>
      <c r="P640" s="1080" t="s">
        <v>1742</v>
      </c>
      <c r="Q640" s="1074" t="s">
        <v>33</v>
      </c>
      <c r="R640" s="698" t="s">
        <v>33</v>
      </c>
      <c r="S640" s="907" t="s">
        <v>3633</v>
      </c>
      <c r="T640" s="908" t="s">
        <v>5491</v>
      </c>
      <c r="U640" s="905" t="s">
        <v>592</v>
      </c>
      <c r="V640" s="905" t="s">
        <v>10390</v>
      </c>
      <c r="W640" s="1068" t="s">
        <v>20</v>
      </c>
      <c r="X640" s="1064">
        <v>38897</v>
      </c>
      <c r="Y640" s="1066">
        <v>39889</v>
      </c>
      <c r="Z640" s="1046">
        <v>2009</v>
      </c>
      <c r="AA640" s="1064">
        <v>40353</v>
      </c>
      <c r="AB640" s="1065">
        <v>42277</v>
      </c>
      <c r="AC640" s="1066">
        <v>43496</v>
      </c>
      <c r="AD640" s="1049">
        <v>270</v>
      </c>
      <c r="AE640" s="746">
        <v>0</v>
      </c>
      <c r="AF640" s="744">
        <v>0</v>
      </c>
      <c r="AG640" s="690">
        <v>270</v>
      </c>
      <c r="AH640" s="747">
        <v>35</v>
      </c>
      <c r="AI640" s="744">
        <v>0</v>
      </c>
      <c r="AJ640" s="1101">
        <v>600</v>
      </c>
      <c r="AK640" s="1102">
        <v>161.80849329</v>
      </c>
      <c r="AL640" s="646">
        <v>32</v>
      </c>
      <c r="AM640" s="647">
        <v>12</v>
      </c>
      <c r="AN640" s="647"/>
      <c r="AO640" s="647"/>
      <c r="AP640" s="647"/>
      <c r="AQ640" s="648"/>
      <c r="AR640" s="779" t="s">
        <v>5789</v>
      </c>
      <c r="AS640" s="649">
        <f>AT640+AU640</f>
        <v>2</v>
      </c>
      <c r="AT640" s="649">
        <v>0</v>
      </c>
      <c r="AU640" s="650">
        <v>2</v>
      </c>
      <c r="AV640" s="686" t="s">
        <v>5790</v>
      </c>
      <c r="AW640" s="697" t="s">
        <v>5446</v>
      </c>
      <c r="AX640" s="697" t="s">
        <v>5447</v>
      </c>
      <c r="AY640" s="823">
        <v>42637</v>
      </c>
      <c r="AZ640" s="736" t="s">
        <v>22</v>
      </c>
      <c r="BA640" s="736" t="s">
        <v>22</v>
      </c>
      <c r="BB640" s="837" t="s">
        <v>33</v>
      </c>
      <c r="BC640" s="838" t="s">
        <v>33</v>
      </c>
      <c r="BD640" s="839" t="s">
        <v>33</v>
      </c>
      <c r="BE640" s="837" t="s">
        <v>33</v>
      </c>
      <c r="BF640" s="838" t="s">
        <v>33</v>
      </c>
      <c r="BG640" s="839" t="s">
        <v>33</v>
      </c>
      <c r="BH640" s="905" t="s">
        <v>4739</v>
      </c>
      <c r="BI640" s="903" t="s">
        <v>4740</v>
      </c>
      <c r="BJ640" s="905" t="s">
        <v>0</v>
      </c>
      <c r="BK640" s="903" t="s">
        <v>0</v>
      </c>
      <c r="BL640" s="905" t="s">
        <v>0</v>
      </c>
      <c r="BM640" s="903" t="s">
        <v>0</v>
      </c>
      <c r="BN640" s="905" t="s">
        <v>0</v>
      </c>
      <c r="BO640" s="903" t="s">
        <v>0</v>
      </c>
      <c r="BP640" s="905" t="s">
        <v>0</v>
      </c>
      <c r="BQ640" s="903" t="s">
        <v>0</v>
      </c>
      <c r="BR640" s="909">
        <v>39</v>
      </c>
      <c r="BS640" s="903" t="s">
        <v>4545</v>
      </c>
      <c r="BT640" s="909">
        <v>49</v>
      </c>
      <c r="BU640" s="903" t="s">
        <v>4607</v>
      </c>
      <c r="BV640" s="905" t="s">
        <v>0</v>
      </c>
      <c r="BW640" s="903" t="s">
        <v>4492</v>
      </c>
      <c r="BX640" s="905" t="s">
        <v>0</v>
      </c>
      <c r="BY640" s="903" t="s">
        <v>4492</v>
      </c>
      <c r="BZ640" s="905" t="s">
        <v>0</v>
      </c>
      <c r="CA640" s="903" t="s">
        <v>4492</v>
      </c>
      <c r="CB640" s="340">
        <v>100</v>
      </c>
      <c r="CC640" s="249">
        <f>IF(ISBLANK(AL640),0,1)</f>
        <v>1</v>
      </c>
      <c r="CD640" s="414">
        <f>IF(ISBLANK(AM640),0,1)</f>
        <v>1</v>
      </c>
      <c r="CE640" s="414">
        <f>IF(ISBLANK(AN640),0,1)</f>
        <v>0</v>
      </c>
      <c r="CF640" s="414">
        <f>IF(ISBLANK(AO640),0,1)</f>
        <v>0</v>
      </c>
      <c r="CG640" s="414">
        <f>IF(ISBLANK(AP640),0,1)</f>
        <v>0</v>
      </c>
      <c r="CH640" s="436">
        <f>IF(ISBLANK(AQ640),0,1)</f>
        <v>0</v>
      </c>
      <c r="CI640" s="435">
        <f>IF($W640="Dropped","-",DAYS360(X640,Y640,TRUE)/360)</f>
        <v>2.7166666666666668</v>
      </c>
      <c r="CJ640" s="416">
        <f>IF(OR($W640="Pipeline",$W640="Dropped"),"-",IF(OR($AA640="-",$AA640="n/a"),"-",DAYS360(Y640,AA640,TRUE)/360))</f>
        <v>1.2694444444444444</v>
      </c>
      <c r="CK640" s="416">
        <f>IF(OR($W640="Pipeline",$W640="Dropped"),"-",IF($AC640="-","-",IF(OR($AA640="-",$AA640="n/a"),DAYS360(Y640,AC640,TRUE)/360,DAYS360(AA640,AC640,TRUE)/360)))</f>
        <v>8.6</v>
      </c>
      <c r="CL640" s="416">
        <f>IF(OR($W640="Pipeline",$W640="Dropped"),"-",IF($AC640="-","-",DAYS360(X640,AC640,TRUE)/360))</f>
        <v>12.58611111111111</v>
      </c>
      <c r="CM640" s="437">
        <f>IF(OR($W640="Pipeline",$W640="Dropped"),"-",IF($AC640="-","-",DAYS360(AB640,AC640,TRUE)/360))</f>
        <v>3.3333333333333335</v>
      </c>
      <c r="CN640" s="344" t="str">
        <f>IF(W640="Closed",IF(AC640="-","-",YEAR(AC640)),"-")</f>
        <v>-</v>
      </c>
      <c r="CO640" s="344" t="str">
        <f>IF(W640="Closed",IF(OR(BE640="S",BE640="MS",BE640="HS"),"S",IF(OR(BE640="U",BE640="MU",BE640="HU"),"U",IF(OR(BE640="NA",BE640="NR",BE640="NV",BE640="?",BE640="#"),"NR","-"))),"-")</f>
        <v>-</v>
      </c>
      <c r="CP640" s="249">
        <v>2</v>
      </c>
      <c r="CQ640" s="414">
        <v>0</v>
      </c>
      <c r="CR640" s="414">
        <v>0</v>
      </c>
      <c r="CS640" s="414">
        <v>0</v>
      </c>
      <c r="CT640" s="414">
        <v>0</v>
      </c>
      <c r="CU640" s="436">
        <v>0</v>
      </c>
      <c r="CV640" s="432" t="str">
        <f>IF(OR(DC640="-",DC640="",DC640="n/a"),"-",HYPERLINK(DC640,"PAD"))</f>
        <v>PAD</v>
      </c>
      <c r="CW640" s="417" t="str">
        <f>IF(OR(DD640="-",DD640="",DD640="n/a"),"-",HYPERLINK(DD640,"ICR"))</f>
        <v>-</v>
      </c>
      <c r="CX640" s="438" t="str">
        <f>IF(OR(DE640="-",DE640="",DE640="n/a"),"-",HYPERLINK(DE640,"IEG"))</f>
        <v>-</v>
      </c>
      <c r="CY640" s="687" t="str">
        <f>IF(OR(DF640="-",DF640="",DF640="n/a"),"-",HYPERLINK(DF640,"PPAR"))</f>
        <v>-</v>
      </c>
      <c r="CZ640" s="665" t="str">
        <f>IF(OR(DG640="-",DG640="",DG640="n/a"),"-",HYPERLINK(DG640,"PCR"))</f>
        <v>-</v>
      </c>
      <c r="DA640" s="665" t="str">
        <f>IF(OR(DH640="-",DH640="",DH640="n/a"),"-",HYPERLINK(DH640,"PP"))</f>
        <v>PP</v>
      </c>
      <c r="DB640" s="688" t="str">
        <f>IF(OR(DI640="-",DI640="",DI640="n/a"),"-",HYPERLINK(DI640,"TA"))</f>
        <v>-</v>
      </c>
      <c r="DC640" s="897" t="s">
        <v>12357</v>
      </c>
      <c r="DD640" s="897" t="s">
        <v>33</v>
      </c>
      <c r="DE640" s="897" t="s">
        <v>33</v>
      </c>
      <c r="DF640" s="897" t="s">
        <v>33</v>
      </c>
      <c r="DG640" s="897" t="s">
        <v>33</v>
      </c>
      <c r="DH640" s="897" t="s">
        <v>14041</v>
      </c>
      <c r="DI640" s="897" t="s">
        <v>33</v>
      </c>
      <c r="DJ640" s="734"/>
    </row>
    <row r="641" spans="1:114" ht="14.1" customHeight="1" x14ac:dyDescent="0.25">
      <c r="A641" s="703">
        <f>ROW()-1</f>
        <v>640</v>
      </c>
      <c r="B641" s="710" t="s">
        <v>2351</v>
      </c>
      <c r="C641" s="711" t="str">
        <f>HYPERLINK(E641,"OP")</f>
        <v>OP</v>
      </c>
      <c r="D641" s="711" t="str">
        <f>HYPERLINK(F641,"Prj")</f>
        <v>Prj</v>
      </c>
      <c r="E641" s="704" t="s">
        <v>6623</v>
      </c>
      <c r="F641" s="415" t="s">
        <v>6624</v>
      </c>
      <c r="G641" s="414" t="s">
        <v>33</v>
      </c>
      <c r="H641" s="414" t="s">
        <v>33</v>
      </c>
      <c r="I641" s="694" t="s">
        <v>33</v>
      </c>
      <c r="J641" s="686" t="s">
        <v>2352</v>
      </c>
      <c r="K641" s="199" t="s">
        <v>33</v>
      </c>
      <c r="L641" s="693" t="s">
        <v>193</v>
      </c>
      <c r="M641" s="696" t="s">
        <v>360</v>
      </c>
      <c r="N641" s="693" t="s">
        <v>18</v>
      </c>
      <c r="O641" s="693" t="s">
        <v>54</v>
      </c>
      <c r="P641" s="1080" t="s">
        <v>1419</v>
      </c>
      <c r="Q641" s="1074" t="s">
        <v>33</v>
      </c>
      <c r="R641" s="698" t="s">
        <v>33</v>
      </c>
      <c r="S641" s="907" t="s">
        <v>3150</v>
      </c>
      <c r="T641" s="908" t="s">
        <v>3541</v>
      </c>
      <c r="U641" s="905" t="s">
        <v>573</v>
      </c>
      <c r="V641" s="905" t="s">
        <v>612</v>
      </c>
      <c r="W641" s="1068" t="s">
        <v>1773</v>
      </c>
      <c r="X641" s="1064">
        <v>38987</v>
      </c>
      <c r="Y641" s="1066">
        <v>39231</v>
      </c>
      <c r="Z641" s="1046">
        <v>2007</v>
      </c>
      <c r="AA641" s="1064">
        <v>39493</v>
      </c>
      <c r="AB641" s="1065">
        <v>40908</v>
      </c>
      <c r="AC641" s="1066">
        <v>42004</v>
      </c>
      <c r="AD641" s="638">
        <v>20</v>
      </c>
      <c r="AE641" s="639">
        <v>0</v>
      </c>
      <c r="AF641" s="744">
        <v>0</v>
      </c>
      <c r="AG641" s="690">
        <v>20</v>
      </c>
      <c r="AH641" s="747">
        <v>0</v>
      </c>
      <c r="AI641" s="744">
        <v>0</v>
      </c>
      <c r="AJ641" s="1099">
        <v>18.392835479999999</v>
      </c>
      <c r="AK641" s="1100">
        <v>18.392835479999999</v>
      </c>
      <c r="AL641" s="646">
        <v>31</v>
      </c>
      <c r="AM641" s="647" t="s">
        <v>2423</v>
      </c>
      <c r="AN641" s="647"/>
      <c r="AO641" s="647" t="s">
        <v>2622</v>
      </c>
      <c r="AP641" s="647"/>
      <c r="AQ641" s="648"/>
      <c r="AR641" s="779" t="s">
        <v>2593</v>
      </c>
      <c r="AS641" s="781">
        <f>AT641+AU641</f>
        <v>20.299999999999997</v>
      </c>
      <c r="AT641" s="649">
        <v>16.2</v>
      </c>
      <c r="AU641" s="650">
        <v>4.0999999999999996</v>
      </c>
      <c r="AV641" s="686" t="s">
        <v>2854</v>
      </c>
      <c r="AW641" s="686" t="s">
        <v>2591</v>
      </c>
      <c r="AX641" s="686" t="s">
        <v>2592</v>
      </c>
      <c r="AY641" s="819">
        <v>41997</v>
      </c>
      <c r="AZ641" s="721" t="s">
        <v>22</v>
      </c>
      <c r="BA641" s="721" t="s">
        <v>22</v>
      </c>
      <c r="BB641" s="834" t="s">
        <v>22</v>
      </c>
      <c r="BC641" s="835" t="s">
        <v>22</v>
      </c>
      <c r="BD641" s="836" t="s">
        <v>22</v>
      </c>
      <c r="BE641" s="834" t="s">
        <v>22</v>
      </c>
      <c r="BF641" s="835" t="s">
        <v>22</v>
      </c>
      <c r="BG641" s="836" t="s">
        <v>22</v>
      </c>
      <c r="BH641" s="905" t="s">
        <v>4485</v>
      </c>
      <c r="BI641" s="903" t="s">
        <v>10472</v>
      </c>
      <c r="BJ641" s="905" t="s">
        <v>4525</v>
      </c>
      <c r="BK641" s="903" t="s">
        <v>10476</v>
      </c>
      <c r="BL641" s="905" t="s">
        <v>0</v>
      </c>
      <c r="BM641" s="903" t="s">
        <v>0</v>
      </c>
      <c r="BN641" s="905" t="s">
        <v>0</v>
      </c>
      <c r="BO641" s="903" t="s">
        <v>0</v>
      </c>
      <c r="BP641" s="905" t="s">
        <v>0</v>
      </c>
      <c r="BQ641" s="903" t="s">
        <v>0</v>
      </c>
      <c r="BR641" s="909">
        <v>25</v>
      </c>
      <c r="BS641" s="903" t="s">
        <v>4489</v>
      </c>
      <c r="BT641" s="909">
        <v>30</v>
      </c>
      <c r="BU641" s="903" t="s">
        <v>4501</v>
      </c>
      <c r="BV641" s="909">
        <v>27</v>
      </c>
      <c r="BW641" s="903" t="s">
        <v>4490</v>
      </c>
      <c r="BX641" s="909">
        <v>99</v>
      </c>
      <c r="BY641" s="903" t="s">
        <v>4570</v>
      </c>
      <c r="BZ641" s="909">
        <v>90</v>
      </c>
      <c r="CA641" s="903" t="s">
        <v>4621</v>
      </c>
      <c r="CB641" s="340">
        <v>100</v>
      </c>
      <c r="CC641" s="249">
        <f>IF(ISBLANK(AL641),0,1)</f>
        <v>1</v>
      </c>
      <c r="CD641" s="414">
        <f>IF(ISBLANK(AM641),0,1)</f>
        <v>1</v>
      </c>
      <c r="CE641" s="414">
        <f>IF(ISBLANK(AN641),0,1)</f>
        <v>0</v>
      </c>
      <c r="CF641" s="414">
        <f>IF(ISBLANK(AO641),0,1)</f>
        <v>1</v>
      </c>
      <c r="CG641" s="414">
        <f>IF(ISBLANK(AP641),0,1)</f>
        <v>0</v>
      </c>
      <c r="CH641" s="436">
        <f>IF(ISBLANK(AQ641),0,1)</f>
        <v>0</v>
      </c>
      <c r="CI641" s="435">
        <f>IF($W641="Dropped","-",DAYS360(X641,Y641,TRUE)/360)</f>
        <v>0.67222222222222228</v>
      </c>
      <c r="CJ641" s="416">
        <f>IF(OR($W641="Pipeline",$W641="Dropped"),"-",IF(OR($AA641="-",$AA641="n/a"),"-",DAYS360(Y641,AA641,TRUE)/360))</f>
        <v>0.71111111111111114</v>
      </c>
      <c r="CK641" s="416">
        <f>IF(OR($W641="Pipeline",$W641="Dropped"),"-",IF($AC641="-","-",IF(OR($AA641="-",$AA641="n/a"),DAYS360(Y641,AC641,TRUE)/360,DAYS360(AA641,AC641,TRUE)/360)))</f>
        <v>6.875</v>
      </c>
      <c r="CL641" s="416">
        <f>IF(OR($W641="Pipeline",$W641="Dropped"),"-",IF($AC641="-","-",DAYS360(X641,AC641,TRUE)/360))</f>
        <v>8.2583333333333329</v>
      </c>
      <c r="CM641" s="437">
        <f>IF(OR($W641="Pipeline",$W641="Dropped"),"-",IF($AC641="-","-",DAYS360(AB641,AC641,TRUE)/360))</f>
        <v>3</v>
      </c>
      <c r="CN641" s="344">
        <f>IF(W641="Closed",IF(AC641="-","-",YEAR(AC641)),"-")</f>
        <v>2014</v>
      </c>
      <c r="CO641" s="344" t="str">
        <f>IF(W641="Closed",IF(OR(BE641="S",BE641="MS",BE641="HS"),"S",IF(OR(BE641="U",BE641="MU",BE641="HU"),"U",IF(OR(BE641="NA",BE641="NR",BE641="NV",BE641="?",BE641="#"),"NR","-"))),"-")</f>
        <v>S</v>
      </c>
      <c r="CP641" s="249">
        <v>14</v>
      </c>
      <c r="CQ641" s="414">
        <v>5</v>
      </c>
      <c r="CR641" s="414">
        <v>2</v>
      </c>
      <c r="CS641" s="414">
        <v>11</v>
      </c>
      <c r="CT641" s="414">
        <v>1</v>
      </c>
      <c r="CU641" s="436">
        <v>2</v>
      </c>
      <c r="CV641" s="432" t="str">
        <f>IF(OR(DC641="-",DC641="",DC641="n/a"),"-",HYPERLINK(DC641,"PAD"))</f>
        <v>PAD</v>
      </c>
      <c r="CW641" s="417" t="str">
        <f>IF(OR(DD641="-",DD641="",DD641="n/a"),"-",HYPERLINK(DD641,"ICR"))</f>
        <v>ICR</v>
      </c>
      <c r="CX641" s="438" t="str">
        <f>IF(OR(DE641="-",DE641="",DE641="n/a"),"-",HYPERLINK(DE641,"IEG"))</f>
        <v>IEG</v>
      </c>
      <c r="CY641" s="687" t="str">
        <f>IF(OR(DF641="-",DF641="",DF641="n/a"),"-",HYPERLINK(DF641,"PPAR"))</f>
        <v>-</v>
      </c>
      <c r="CZ641" s="665" t="str">
        <f>IF(OR(DG641="-",DG641="",DG641="n/a"),"-",HYPERLINK(DG641,"PCR"))</f>
        <v>-</v>
      </c>
      <c r="DA641" s="665" t="str">
        <f>IF(OR(DH641="-",DH641="",DH641="n/a"),"-",HYPERLINK(DH641,"PP"))</f>
        <v>PP</v>
      </c>
      <c r="DB641" s="688" t="str">
        <f>IF(OR(DI641="-",DI641="",DI641="n/a"),"-",HYPERLINK(DI641,"TA"))</f>
        <v>-</v>
      </c>
      <c r="DC641" s="897" t="s">
        <v>12358</v>
      </c>
      <c r="DD641" s="897" t="s">
        <v>12359</v>
      </c>
      <c r="DE641" s="897" t="s">
        <v>12360</v>
      </c>
      <c r="DF641" s="897" t="s">
        <v>33</v>
      </c>
      <c r="DG641" s="897" t="s">
        <v>33</v>
      </c>
      <c r="DH641" s="897" t="s">
        <v>14042</v>
      </c>
      <c r="DI641" s="897" t="s">
        <v>33</v>
      </c>
      <c r="DJ641" s="734"/>
    </row>
    <row r="642" spans="1:114" ht="14.1" customHeight="1" x14ac:dyDescent="0.25">
      <c r="A642" s="702">
        <f>ROW()-1</f>
        <v>641</v>
      </c>
      <c r="B642" s="710" t="s">
        <v>363</v>
      </c>
      <c r="C642" s="711" t="str">
        <f>HYPERLINK(E642,"OP")</f>
        <v>OP</v>
      </c>
      <c r="D642" s="711" t="str">
        <f>HYPERLINK(F642,"Prj")</f>
        <v>Prj</v>
      </c>
      <c r="E642" s="704" t="s">
        <v>6625</v>
      </c>
      <c r="F642" s="415" t="s">
        <v>6626</v>
      </c>
      <c r="G642" s="414" t="s">
        <v>33</v>
      </c>
      <c r="H642" s="414" t="s">
        <v>33</v>
      </c>
      <c r="I642" s="694" t="s">
        <v>33</v>
      </c>
      <c r="J642" s="686" t="s">
        <v>364</v>
      </c>
      <c r="K642" s="199" t="s">
        <v>33</v>
      </c>
      <c r="L642" s="693" t="s">
        <v>193</v>
      </c>
      <c r="M642" s="696" t="s">
        <v>360</v>
      </c>
      <c r="N642" s="693" t="s">
        <v>18</v>
      </c>
      <c r="O642" s="732" t="s">
        <v>71</v>
      </c>
      <c r="P642" s="1080" t="s">
        <v>1419</v>
      </c>
      <c r="Q642" s="1074" t="s">
        <v>33</v>
      </c>
      <c r="R642" s="698" t="s">
        <v>33</v>
      </c>
      <c r="S642" s="1041" t="s">
        <v>33</v>
      </c>
      <c r="T642" s="908" t="s">
        <v>3541</v>
      </c>
      <c r="U642" s="905" t="s">
        <v>573</v>
      </c>
      <c r="V642" s="905" t="s">
        <v>612</v>
      </c>
      <c r="W642" s="1068" t="s">
        <v>1773</v>
      </c>
      <c r="X642" s="1064">
        <v>39469</v>
      </c>
      <c r="Y642" s="1066">
        <v>39639</v>
      </c>
      <c r="Z642" s="1046">
        <v>2009</v>
      </c>
      <c r="AA642" s="1064">
        <v>39871</v>
      </c>
      <c r="AB642" s="1065">
        <v>41639</v>
      </c>
      <c r="AC642" s="1066">
        <v>41639</v>
      </c>
      <c r="AD642" s="1050">
        <v>20</v>
      </c>
      <c r="AE642" s="749">
        <v>0</v>
      </c>
      <c r="AF642" s="744">
        <v>0</v>
      </c>
      <c r="AG642" s="690">
        <v>20</v>
      </c>
      <c r="AH642" s="747">
        <v>8.0299999999999994</v>
      </c>
      <c r="AI642" s="744">
        <v>0</v>
      </c>
      <c r="AJ642" s="1099">
        <v>20</v>
      </c>
      <c r="AK642" s="1100">
        <v>20</v>
      </c>
      <c r="AL642" s="1086" t="s">
        <v>7399</v>
      </c>
      <c r="AM642" s="760"/>
      <c r="AN642" s="760"/>
      <c r="AO642" s="760" t="s">
        <v>2433</v>
      </c>
      <c r="AP642" s="760"/>
      <c r="AQ642" s="761" t="s">
        <v>2824</v>
      </c>
      <c r="AR642" s="779" t="s">
        <v>2673</v>
      </c>
      <c r="AS642" s="781">
        <f>AT642+AU642</f>
        <v>22.8</v>
      </c>
      <c r="AT642" s="649">
        <v>15.1</v>
      </c>
      <c r="AU642" s="650">
        <v>7.7</v>
      </c>
      <c r="AV642" s="807" t="s">
        <v>2855</v>
      </c>
      <c r="AW642" s="686" t="s">
        <v>2022</v>
      </c>
      <c r="AX642" s="686" t="s">
        <v>2294</v>
      </c>
      <c r="AY642" s="819">
        <v>41639</v>
      </c>
      <c r="AZ642" s="721" t="s">
        <v>22</v>
      </c>
      <c r="BA642" s="721" t="s">
        <v>26</v>
      </c>
      <c r="BB642" s="834" t="s">
        <v>22</v>
      </c>
      <c r="BC642" s="835" t="s">
        <v>22</v>
      </c>
      <c r="BD642" s="836" t="s">
        <v>26</v>
      </c>
      <c r="BE642" s="834" t="s">
        <v>22</v>
      </c>
      <c r="BF642" s="835" t="s">
        <v>22</v>
      </c>
      <c r="BG642" s="836" t="s">
        <v>22</v>
      </c>
      <c r="BH642" s="905" t="s">
        <v>4485</v>
      </c>
      <c r="BI642" s="903" t="s">
        <v>10472</v>
      </c>
      <c r="BJ642" s="905" t="s">
        <v>13078</v>
      </c>
      <c r="BK642" s="903" t="s">
        <v>13872</v>
      </c>
      <c r="BL642" s="905" t="s">
        <v>4525</v>
      </c>
      <c r="BM642" s="903" t="s">
        <v>10476</v>
      </c>
      <c r="BN642" s="905" t="s">
        <v>0</v>
      </c>
      <c r="BO642" s="903" t="s">
        <v>0</v>
      </c>
      <c r="BP642" s="905" t="s">
        <v>0</v>
      </c>
      <c r="BQ642" s="903" t="s">
        <v>0</v>
      </c>
      <c r="BR642" s="909">
        <v>25</v>
      </c>
      <c r="BS642" s="903" t="s">
        <v>4489</v>
      </c>
      <c r="BT642" s="909">
        <v>54</v>
      </c>
      <c r="BU642" s="903" t="s">
        <v>4553</v>
      </c>
      <c r="BV642" s="909">
        <v>28</v>
      </c>
      <c r="BW642" s="903" t="s">
        <v>4500</v>
      </c>
      <c r="BX642" s="909">
        <v>33</v>
      </c>
      <c r="BY642" s="903" t="s">
        <v>4498</v>
      </c>
      <c r="BZ642" s="905" t="s">
        <v>0</v>
      </c>
      <c r="CA642" s="903" t="s">
        <v>4492</v>
      </c>
      <c r="CB642" s="340">
        <v>100</v>
      </c>
      <c r="CC642" s="249">
        <f>IF(ISBLANK(AL642),0,1)</f>
        <v>1</v>
      </c>
      <c r="CD642" s="414">
        <f>IF(ISBLANK(AM642),0,1)</f>
        <v>0</v>
      </c>
      <c r="CE642" s="414">
        <f>IF(ISBLANK(AN642),0,1)</f>
        <v>0</v>
      </c>
      <c r="CF642" s="414">
        <f>IF(ISBLANK(AO642),0,1)</f>
        <v>1</v>
      </c>
      <c r="CG642" s="414">
        <f>IF(ISBLANK(AP642),0,1)</f>
        <v>0</v>
      </c>
      <c r="CH642" s="436">
        <f>IF(ISBLANK(AQ642),0,1)</f>
        <v>1</v>
      </c>
      <c r="CI642" s="435">
        <f>IF($W642="Dropped","-",DAYS360(X642,Y642,TRUE)/360)</f>
        <v>0.46666666666666667</v>
      </c>
      <c r="CJ642" s="416">
        <f>IF(OR($W642="Pipeline",$W642="Dropped"),"-",IF(OR($AA642="-",$AA642="n/a"),"-",DAYS360(Y642,AA642,TRUE)/360))</f>
        <v>0.63055555555555554</v>
      </c>
      <c r="CK642" s="416">
        <f>IF(OR($W642="Pipeline",$W642="Dropped"),"-",IF($AC642="-","-",IF(OR($AA642="-",$AA642="n/a"),DAYS360(Y642,AC642,TRUE)/360,DAYS360(AA642,AC642,TRUE)/360)))</f>
        <v>4.8416666666666668</v>
      </c>
      <c r="CL642" s="416">
        <f>IF(OR($W642="Pipeline",$W642="Dropped"),"-",IF($AC642="-","-",DAYS360(X642,AC642,TRUE)/360))</f>
        <v>5.9388888888888891</v>
      </c>
      <c r="CM642" s="437">
        <f>IF(OR($W642="Pipeline",$W642="Dropped"),"-",IF($AC642="-","-",DAYS360(AB642,AC642,TRUE)/360))</f>
        <v>0</v>
      </c>
      <c r="CN642" s="344">
        <f>IF(W642="Closed",IF(AC642="-","-",YEAR(AC642)),"-")</f>
        <v>2013</v>
      </c>
      <c r="CO642" s="344" t="str">
        <f>IF(W642="Closed",IF(OR(BE642="S",BE642="MS",BE642="HS"),"S",IF(OR(BE642="U",BE642="MU",BE642="HU"),"U",IF(OR(BE642="NA",BE642="NR",BE642="NV",BE642="?",BE642="#"),"NR","-"))),"-")</f>
        <v>S</v>
      </c>
      <c r="CP642" s="249">
        <v>19</v>
      </c>
      <c r="CQ642" s="414">
        <v>2</v>
      </c>
      <c r="CR642" s="414">
        <v>0</v>
      </c>
      <c r="CS642" s="414">
        <v>6</v>
      </c>
      <c r="CT642" s="414">
        <v>1</v>
      </c>
      <c r="CU642" s="436">
        <v>9</v>
      </c>
      <c r="CV642" s="432" t="str">
        <f>IF(OR(DC642="-",DC642="",DC642="n/a"),"-",HYPERLINK(DC642,"PAD"))</f>
        <v>PAD</v>
      </c>
      <c r="CW642" s="417" t="str">
        <f>IF(OR(DD642="-",DD642="",DD642="n/a"),"-",HYPERLINK(DD642,"ICR"))</f>
        <v>ICR</v>
      </c>
      <c r="CX642" s="438" t="str">
        <f>IF(OR(DE642="-",DE642="",DE642="n/a"),"-",HYPERLINK(DE642,"IEG"))</f>
        <v>IEG</v>
      </c>
      <c r="CY642" s="687" t="str">
        <f>IF(OR(DF642="-",DF642="",DF642="n/a"),"-",HYPERLINK(DF642,"PPAR"))</f>
        <v>-</v>
      </c>
      <c r="CZ642" s="665" t="str">
        <f>IF(OR(DG642="-",DG642="",DG642="n/a"),"-",HYPERLINK(DG642,"PCR"))</f>
        <v>-</v>
      </c>
      <c r="DA642" s="665" t="str">
        <f>IF(OR(DH642="-",DH642="",DH642="n/a"),"-",HYPERLINK(DH642,"PP"))</f>
        <v>PP</v>
      </c>
      <c r="DB642" s="688" t="str">
        <f>IF(OR(DI642="-",DI642="",DI642="n/a"),"-",HYPERLINK(DI642,"TA"))</f>
        <v>-</v>
      </c>
      <c r="DC642" s="897" t="s">
        <v>12361</v>
      </c>
      <c r="DD642" s="897" t="s">
        <v>12362</v>
      </c>
      <c r="DE642" s="897" t="s">
        <v>12363</v>
      </c>
      <c r="DF642" s="897" t="s">
        <v>33</v>
      </c>
      <c r="DG642" s="897" t="s">
        <v>33</v>
      </c>
      <c r="DH642" s="897" t="s">
        <v>12364</v>
      </c>
      <c r="DI642" s="897" t="s">
        <v>33</v>
      </c>
      <c r="DJ642" s="734"/>
    </row>
    <row r="643" spans="1:114" ht="14.1" customHeight="1" x14ac:dyDescent="0.25">
      <c r="A643" s="702">
        <f>ROW()-1</f>
        <v>642</v>
      </c>
      <c r="B643" s="713" t="s">
        <v>7477</v>
      </c>
      <c r="C643" s="711" t="str">
        <f>HYPERLINK(E643,"OP")</f>
        <v>OP</v>
      </c>
      <c r="D643" s="711" t="str">
        <f>HYPERLINK(F643,"Prj")</f>
        <v>Prj</v>
      </c>
      <c r="E643" s="631" t="s">
        <v>8411</v>
      </c>
      <c r="F643" s="413" t="s">
        <v>8412</v>
      </c>
      <c r="G643" s="414" t="s">
        <v>33</v>
      </c>
      <c r="H643" s="414" t="s">
        <v>33</v>
      </c>
      <c r="I643" s="694" t="s">
        <v>33</v>
      </c>
      <c r="J643" s="697" t="s">
        <v>7478</v>
      </c>
      <c r="K643" s="727" t="s">
        <v>33</v>
      </c>
      <c r="L643" s="736" t="s">
        <v>193</v>
      </c>
      <c r="M643" s="697" t="s">
        <v>366</v>
      </c>
      <c r="N643" s="736" t="s">
        <v>18</v>
      </c>
      <c r="O643" s="736" t="s">
        <v>71</v>
      </c>
      <c r="P643" s="1080" t="s">
        <v>36</v>
      </c>
      <c r="Q643" s="1074" t="s">
        <v>33</v>
      </c>
      <c r="R643" s="698" t="s">
        <v>33</v>
      </c>
      <c r="S643" s="907" t="s">
        <v>3572</v>
      </c>
      <c r="T643" s="908" t="s">
        <v>7479</v>
      </c>
      <c r="U643" s="905" t="s">
        <v>576</v>
      </c>
      <c r="V643" s="905" t="s">
        <v>10393</v>
      </c>
      <c r="W643" s="1068" t="s">
        <v>1773</v>
      </c>
      <c r="X643" s="1064">
        <v>39330</v>
      </c>
      <c r="Y643" s="1066">
        <v>39471</v>
      </c>
      <c r="Z643" s="1046">
        <v>2008</v>
      </c>
      <c r="AA643" s="1064">
        <v>39983</v>
      </c>
      <c r="AB643" s="1065">
        <v>41670</v>
      </c>
      <c r="AC643" s="1066">
        <v>42369</v>
      </c>
      <c r="AD643" s="1049">
        <v>0</v>
      </c>
      <c r="AE643" s="746">
        <v>18.5</v>
      </c>
      <c r="AF643" s="744">
        <v>0</v>
      </c>
      <c r="AG643" s="690">
        <v>18.5</v>
      </c>
      <c r="AH643" s="747">
        <v>6</v>
      </c>
      <c r="AI643" s="744">
        <v>0</v>
      </c>
      <c r="AJ643" s="1101">
        <v>11.174075</v>
      </c>
      <c r="AK643" s="1102">
        <v>10.285040889999999</v>
      </c>
      <c r="AL643" s="1085"/>
      <c r="AM643" s="632"/>
      <c r="AN643" s="632">
        <v>3</v>
      </c>
      <c r="AO643" s="632"/>
      <c r="AP643" s="632"/>
      <c r="AQ643" s="757">
        <v>14</v>
      </c>
      <c r="AR643" s="778" t="s">
        <v>8936</v>
      </c>
      <c r="AS643" s="784">
        <f>AT643+AU643</f>
        <v>20</v>
      </c>
      <c r="AT643" s="784">
        <v>18</v>
      </c>
      <c r="AU643" s="785">
        <v>2</v>
      </c>
      <c r="AV643" s="734" t="s">
        <v>8937</v>
      </c>
      <c r="AW643" s="697" t="s">
        <v>7480</v>
      </c>
      <c r="AX643" s="697" t="s">
        <v>7481</v>
      </c>
      <c r="AY643" s="823">
        <v>42368</v>
      </c>
      <c r="AZ643" s="736" t="s">
        <v>22</v>
      </c>
      <c r="BA643" s="736" t="s">
        <v>22</v>
      </c>
      <c r="BB643" s="625" t="s">
        <v>22</v>
      </c>
      <c r="BC643" s="626" t="s">
        <v>22</v>
      </c>
      <c r="BD643" s="633" t="s">
        <v>22</v>
      </c>
      <c r="BE643" s="625" t="s">
        <v>45</v>
      </c>
      <c r="BF643" s="626" t="s">
        <v>45</v>
      </c>
      <c r="BG643" s="633" t="s">
        <v>45</v>
      </c>
      <c r="BH643" s="905" t="s">
        <v>13072</v>
      </c>
      <c r="BI643" s="903" t="s">
        <v>4508</v>
      </c>
      <c r="BJ643" s="905" t="s">
        <v>4485</v>
      </c>
      <c r="BK643" s="903" t="s">
        <v>10472</v>
      </c>
      <c r="BL643" s="905" t="s">
        <v>4525</v>
      </c>
      <c r="BM643" s="903" t="s">
        <v>10476</v>
      </c>
      <c r="BN643" s="905" t="s">
        <v>13075</v>
      </c>
      <c r="BO643" s="903" t="s">
        <v>13771</v>
      </c>
      <c r="BP643" s="905" t="s">
        <v>0</v>
      </c>
      <c r="BQ643" s="903" t="s">
        <v>0</v>
      </c>
      <c r="BR643" s="909">
        <v>67</v>
      </c>
      <c r="BS643" s="903" t="s">
        <v>4577</v>
      </c>
      <c r="BT643" s="909">
        <v>63</v>
      </c>
      <c r="BU643" s="903" t="s">
        <v>4512</v>
      </c>
      <c r="BV643" s="909">
        <v>69</v>
      </c>
      <c r="BW643" s="903" t="s">
        <v>4598</v>
      </c>
      <c r="BX643" s="909">
        <v>68</v>
      </c>
      <c r="BY643" s="903" t="s">
        <v>4557</v>
      </c>
      <c r="BZ643" s="905" t="s">
        <v>0</v>
      </c>
      <c r="CA643" s="903" t="s">
        <v>4492</v>
      </c>
      <c r="CB643" s="340">
        <v>10</v>
      </c>
      <c r="CC643" s="249">
        <f>IF(ISBLANK(AL643),0,1)</f>
        <v>0</v>
      </c>
      <c r="CD643" s="414">
        <f>IF(ISBLANK(AM643),0,1)</f>
        <v>0</v>
      </c>
      <c r="CE643" s="414">
        <f>IF(ISBLANK(AN643),0,1)</f>
        <v>1</v>
      </c>
      <c r="CF643" s="414">
        <f>IF(ISBLANK(AO643),0,1)</f>
        <v>0</v>
      </c>
      <c r="CG643" s="414">
        <f>IF(ISBLANK(AP643),0,1)</f>
        <v>0</v>
      </c>
      <c r="CH643" s="436">
        <f>IF(ISBLANK(AQ643),0,1)</f>
        <v>1</v>
      </c>
      <c r="CI643" s="435">
        <f>IF($W643="Dropped","-",DAYS360(X643,Y643,TRUE)/360)</f>
        <v>0.38611111111111113</v>
      </c>
      <c r="CJ643" s="416">
        <f>IF(OR($W643="Pipeline",$W643="Dropped"),"-",IF(OR($AA643="-",$AA643="n/a"),"-",DAYS360(Y643,AA643,TRUE)/360))</f>
        <v>1.4027777777777777</v>
      </c>
      <c r="CK643" s="416">
        <f>IF(OR($W643="Pipeline",$W643="Dropped"),"-",IF($AC643="-","-",IF(OR($AA643="-",$AA643="n/a"),DAYS360(Y643,AC643,TRUE)/360,DAYS360(AA643,AC643,TRUE)/360)))</f>
        <v>6.5305555555555559</v>
      </c>
      <c r="CL643" s="416">
        <f>IF(OR($W643="Pipeline",$W643="Dropped"),"-",IF($AC643="-","-",DAYS360(X643,AC643,TRUE)/360))</f>
        <v>8.3194444444444446</v>
      </c>
      <c r="CM643" s="437">
        <f>IF(OR($W643="Pipeline",$W643="Dropped"),"-",IF($AC643="-","-",DAYS360(AB643,AC643,TRUE)/360))</f>
        <v>1.9166666666666667</v>
      </c>
      <c r="CN643" s="344">
        <f>IF(W643="Closed",IF(AC643="-","-",YEAR(AC643)),"-")</f>
        <v>2015</v>
      </c>
      <c r="CO643" s="344" t="str">
        <f>IF(W643="Closed",IF(OR(BE643="S",BE643="MS",BE643="HS"),"S",IF(OR(BE643="U",BE643="MU",BE643="HU"),"U",IF(OR(BE643="NA",BE643="NR",BE643="NV",BE643="?",BE643="#"),"NR","-"))),"-")</f>
        <v>U</v>
      </c>
      <c r="CP643" s="249">
        <v>0</v>
      </c>
      <c r="CQ643" s="414">
        <v>2</v>
      </c>
      <c r="CR643" s="414">
        <v>1</v>
      </c>
      <c r="CS643" s="414">
        <v>1</v>
      </c>
      <c r="CT643" s="414">
        <v>0</v>
      </c>
      <c r="CU643" s="436">
        <v>0</v>
      </c>
      <c r="CV643" s="432" t="str">
        <f>IF(OR(DC643="-",DC643="",DC643="n/a"),"-",HYPERLINK(DC643,"PAD"))</f>
        <v>PAD</v>
      </c>
      <c r="CW643" s="417" t="str">
        <f>IF(OR(DD643="-",DD643="",DD643="n/a"),"-",HYPERLINK(DD643,"ICR"))</f>
        <v>ICR</v>
      </c>
      <c r="CX643" s="438" t="str">
        <f>IF(OR(DE643="-",DE643="",DE643="n/a"),"-",HYPERLINK(DE643,"IEG"))</f>
        <v>IEG</v>
      </c>
      <c r="CY643" s="687" t="str">
        <f>IF(OR(DF643="-",DF643="",DF643="n/a"),"-",HYPERLINK(DF643,"PPAR"))</f>
        <v>-</v>
      </c>
      <c r="CZ643" s="665" t="str">
        <f>IF(OR(DG643="-",DG643="",DG643="n/a"),"-",HYPERLINK(DG643,"PCR"))</f>
        <v>-</v>
      </c>
      <c r="DA643" s="665" t="str">
        <f>IF(OR(DH643="-",DH643="",DH643="n/a"),"-",HYPERLINK(DH643,"PP"))</f>
        <v>PP</v>
      </c>
      <c r="DB643" s="688" t="str">
        <f>IF(OR(DI643="-",DI643="",DI643="n/a"),"-",HYPERLINK(DI643,"TA"))</f>
        <v>-</v>
      </c>
      <c r="DC643" s="897" t="s">
        <v>12365</v>
      </c>
      <c r="DD643" s="897" t="s">
        <v>12366</v>
      </c>
      <c r="DE643" s="897" t="s">
        <v>14043</v>
      </c>
      <c r="DF643" s="897" t="s">
        <v>33</v>
      </c>
      <c r="DG643" s="897" t="s">
        <v>33</v>
      </c>
      <c r="DH643" s="897" t="s">
        <v>12367</v>
      </c>
      <c r="DI643" s="897" t="s">
        <v>33</v>
      </c>
      <c r="DJ643" s="734"/>
    </row>
    <row r="644" spans="1:114" ht="14.1" customHeight="1" x14ac:dyDescent="0.25">
      <c r="A644" s="703">
        <f>ROW()-1</f>
        <v>643</v>
      </c>
      <c r="B644" s="713" t="s">
        <v>9444</v>
      </c>
      <c r="C644" s="711" t="str">
        <f>HYPERLINK(E644,"OP")</f>
        <v>OP</v>
      </c>
      <c r="D644" s="711" t="str">
        <f>HYPERLINK(F644,"Prj")</f>
        <v>Prj</v>
      </c>
      <c r="E644" s="705" t="s">
        <v>9804</v>
      </c>
      <c r="F644" s="424" t="s">
        <v>9805</v>
      </c>
      <c r="G644" s="414" t="s">
        <v>33</v>
      </c>
      <c r="H644" s="414" t="s">
        <v>33</v>
      </c>
      <c r="I644" s="694" t="s">
        <v>33</v>
      </c>
      <c r="J644" s="695" t="s">
        <v>9656</v>
      </c>
      <c r="K644" s="727" t="s">
        <v>33</v>
      </c>
      <c r="L644" s="735" t="s">
        <v>193</v>
      </c>
      <c r="M644" s="695" t="s">
        <v>390</v>
      </c>
      <c r="N644" s="735" t="s">
        <v>18</v>
      </c>
      <c r="O644" s="735" t="s">
        <v>30</v>
      </c>
      <c r="P644" s="1080" t="s">
        <v>1761</v>
      </c>
      <c r="Q644" s="1074" t="s">
        <v>33</v>
      </c>
      <c r="R644" s="698" t="s">
        <v>3888</v>
      </c>
      <c r="S644" s="907" t="s">
        <v>13835</v>
      </c>
      <c r="T644" s="908" t="s">
        <v>9652</v>
      </c>
      <c r="U644" s="905" t="s">
        <v>585</v>
      </c>
      <c r="V644" s="905" t="s">
        <v>10429</v>
      </c>
      <c r="W644" s="1068" t="s">
        <v>20</v>
      </c>
      <c r="X644" s="1064">
        <v>39233</v>
      </c>
      <c r="Y644" s="1066">
        <v>39616</v>
      </c>
      <c r="Z644" s="1046">
        <v>2008</v>
      </c>
      <c r="AA644" s="1064">
        <v>40326</v>
      </c>
      <c r="AB644" s="1065">
        <v>42338</v>
      </c>
      <c r="AC644" s="1066">
        <v>44165</v>
      </c>
      <c r="AD644" s="1049">
        <v>0</v>
      </c>
      <c r="AE644" s="745">
        <v>30</v>
      </c>
      <c r="AF644" s="744">
        <v>0</v>
      </c>
      <c r="AG644" s="690">
        <v>30</v>
      </c>
      <c r="AH644" s="747">
        <v>21.2</v>
      </c>
      <c r="AI644" s="744">
        <v>0</v>
      </c>
      <c r="AJ644" s="1103">
        <v>47.950628000000002</v>
      </c>
      <c r="AK644" s="1104">
        <v>20.192393849999998</v>
      </c>
      <c r="AL644" s="646">
        <v>33</v>
      </c>
      <c r="AM644" s="647"/>
      <c r="AN644" s="647"/>
      <c r="AO644" s="647"/>
      <c r="AP644" s="647"/>
      <c r="AQ644" s="648"/>
      <c r="AR644" s="779" t="s">
        <v>9858</v>
      </c>
      <c r="AS644" s="649">
        <v>0.7</v>
      </c>
      <c r="AT644" s="649">
        <v>0.7</v>
      </c>
      <c r="AU644" s="650">
        <v>0</v>
      </c>
      <c r="AV644" s="734" t="s">
        <v>9859</v>
      </c>
      <c r="AW644" s="695" t="s">
        <v>3836</v>
      </c>
      <c r="AX644" s="695"/>
      <c r="AY644" s="822">
        <v>42632</v>
      </c>
      <c r="AZ644" s="735" t="s">
        <v>26</v>
      </c>
      <c r="BA644" s="735" t="s">
        <v>26</v>
      </c>
      <c r="BB644" s="625" t="s">
        <v>26</v>
      </c>
      <c r="BC644" s="626" t="s">
        <v>22</v>
      </c>
      <c r="BD644" s="633" t="s">
        <v>22</v>
      </c>
      <c r="BE644" s="625" t="s">
        <v>33</v>
      </c>
      <c r="BF644" s="626" t="s">
        <v>33</v>
      </c>
      <c r="BG644" s="633" t="s">
        <v>33</v>
      </c>
      <c r="BH644" s="905" t="s">
        <v>0</v>
      </c>
      <c r="BI644" s="903" t="s">
        <v>0</v>
      </c>
      <c r="BJ644" s="905" t="s">
        <v>0</v>
      </c>
      <c r="BK644" s="903" t="s">
        <v>0</v>
      </c>
      <c r="BL644" s="905" t="s">
        <v>4580</v>
      </c>
      <c r="BM644" s="903" t="s">
        <v>10478</v>
      </c>
      <c r="BN644" s="905" t="s">
        <v>0</v>
      </c>
      <c r="BO644" s="903" t="s">
        <v>0</v>
      </c>
      <c r="BP644" s="905" t="s">
        <v>4485</v>
      </c>
      <c r="BQ644" s="903" t="s">
        <v>10472</v>
      </c>
      <c r="BR644" s="909">
        <v>76</v>
      </c>
      <c r="BS644" s="903" t="s">
        <v>4593</v>
      </c>
      <c r="BT644" s="909">
        <v>77</v>
      </c>
      <c r="BU644" s="903" t="s">
        <v>4594</v>
      </c>
      <c r="BV644" s="909">
        <v>78</v>
      </c>
      <c r="BW644" s="903" t="s">
        <v>4511</v>
      </c>
      <c r="BX644" s="909">
        <v>75</v>
      </c>
      <c r="BY644" s="903" t="s">
        <v>4595</v>
      </c>
      <c r="BZ644" s="905" t="s">
        <v>0</v>
      </c>
      <c r="CA644" s="903" t="s">
        <v>4492</v>
      </c>
      <c r="CB644" s="340">
        <v>10</v>
      </c>
      <c r="CC644" s="249">
        <f>IF(ISBLANK(AL644),0,1)</f>
        <v>1</v>
      </c>
      <c r="CD644" s="414">
        <f>IF(ISBLANK(AM644),0,1)</f>
        <v>0</v>
      </c>
      <c r="CE644" s="414">
        <f>IF(ISBLANK(AN644),0,1)</f>
        <v>0</v>
      </c>
      <c r="CF644" s="414">
        <f>IF(ISBLANK(AO644),0,1)</f>
        <v>0</v>
      </c>
      <c r="CG644" s="414">
        <f>IF(ISBLANK(AP644),0,1)</f>
        <v>0</v>
      </c>
      <c r="CH644" s="436">
        <f>IF(ISBLANK(AQ644),0,1)</f>
        <v>0</v>
      </c>
      <c r="CI644" s="435">
        <f>IF($W644="Dropped","-",DAYS360(X644,Y644,TRUE)/360)</f>
        <v>1.0472222222222223</v>
      </c>
      <c r="CJ644" s="416">
        <f>IF(OR($W644="Pipeline",$W644="Dropped"),"-",IF(OR($AA644="-",$AA644="n/a"),"-",DAYS360(Y644,AA644,TRUE)/360))</f>
        <v>1.9472222222222222</v>
      </c>
      <c r="CK644" s="416">
        <f>IF(OR($W644="Pipeline",$W644="Dropped"),"-",IF($AC644="-","-",IF(OR($AA644="-",$AA644="n/a"),DAYS360(Y644,AC644,TRUE)/360,DAYS360(AA644,AC644,TRUE)/360)))</f>
        <v>10.505555555555556</v>
      </c>
      <c r="CL644" s="416">
        <f>IF(OR($W644="Pipeline",$W644="Dropped"),"-",IF($AC644="-","-",DAYS360(X644,AC644,TRUE)/360))</f>
        <v>13.5</v>
      </c>
      <c r="CM644" s="437">
        <f>IF(OR($W644="Pipeline",$W644="Dropped"),"-",IF($AC644="-","-",DAYS360(AB644,AC644,TRUE)/360))</f>
        <v>5</v>
      </c>
      <c r="CN644" s="344" t="str">
        <f>IF(W644="Closed",IF(AC644="-","-",YEAR(AC644)),"-")</f>
        <v>-</v>
      </c>
      <c r="CO644" s="344" t="str">
        <f>IF(W644="Closed",IF(OR(BE644="S",BE644="MS",BE644="HS"),"S",IF(OR(BE644="U",BE644="MU",BE644="HU"),"U",IF(OR(BE644="NA",BE644="NR",BE644="NV",BE644="?",BE644="#"),"NR","-"))),"-")</f>
        <v>-</v>
      </c>
      <c r="CP644" s="249">
        <v>3</v>
      </c>
      <c r="CQ644" s="414">
        <v>4</v>
      </c>
      <c r="CR644" s="414">
        <v>4</v>
      </c>
      <c r="CS644" s="414">
        <v>0</v>
      </c>
      <c r="CT644" s="414">
        <v>0</v>
      </c>
      <c r="CU644" s="436">
        <v>0</v>
      </c>
      <c r="CV644" s="432" t="str">
        <f>IF(OR(DC644="-",DC644="",DC644="n/a"),"-",HYPERLINK(DC644,"PAD"))</f>
        <v>PAD</v>
      </c>
      <c r="CW644" s="417" t="str">
        <f>IF(OR(DD644="-",DD644="",DD644="n/a"),"-",HYPERLINK(DD644,"ICR"))</f>
        <v>ICR</v>
      </c>
      <c r="CX644" s="438" t="str">
        <f>IF(OR(DE644="-",DE644="",DE644="n/a"),"-",HYPERLINK(DE644,"IEG"))</f>
        <v>-</v>
      </c>
      <c r="CY644" s="687" t="str">
        <f>IF(OR(DF644="-",DF644="",DF644="n/a"),"-",HYPERLINK(DF644,"PPAR"))</f>
        <v>-</v>
      </c>
      <c r="CZ644" s="665" t="str">
        <f>IF(OR(DG644="-",DG644="",DG644="n/a"),"-",HYPERLINK(DG644,"PCR"))</f>
        <v>-</v>
      </c>
      <c r="DA644" s="665" t="str">
        <f>IF(OR(DH644="-",DH644="",DH644="n/a"),"-",HYPERLINK(DH644,"PP"))</f>
        <v>PP</v>
      </c>
      <c r="DB644" s="688" t="str">
        <f>IF(OR(DI644="-",DI644="",DI644="n/a"),"-",HYPERLINK(DI644,"TA"))</f>
        <v>-</v>
      </c>
      <c r="DC644" s="897" t="s">
        <v>12368</v>
      </c>
      <c r="DD644" s="897" t="s">
        <v>14044</v>
      </c>
      <c r="DE644" s="897" t="s">
        <v>33</v>
      </c>
      <c r="DF644" s="897" t="s">
        <v>33</v>
      </c>
      <c r="DG644" s="897" t="s">
        <v>33</v>
      </c>
      <c r="DH644" s="897" t="s">
        <v>14045</v>
      </c>
      <c r="DI644" s="897" t="s">
        <v>33</v>
      </c>
      <c r="DJ644" s="806"/>
    </row>
    <row r="645" spans="1:114" ht="14.1" customHeight="1" x14ac:dyDescent="0.25">
      <c r="A645" s="702">
        <f>ROW()-1</f>
        <v>644</v>
      </c>
      <c r="B645" s="713" t="s">
        <v>9445</v>
      </c>
      <c r="C645" s="711" t="str">
        <f>HYPERLINK(E645,"OP")</f>
        <v>OP</v>
      </c>
      <c r="D645" s="711" t="str">
        <f>HYPERLINK(F645,"Prj")</f>
        <v>Prj</v>
      </c>
      <c r="E645" s="705" t="s">
        <v>9806</v>
      </c>
      <c r="F645" s="424" t="s">
        <v>9807</v>
      </c>
      <c r="G645" s="414" t="s">
        <v>33</v>
      </c>
      <c r="H645" s="414" t="s">
        <v>33</v>
      </c>
      <c r="I645" s="694" t="s">
        <v>33</v>
      </c>
      <c r="J645" s="695" t="s">
        <v>9657</v>
      </c>
      <c r="K645" s="727" t="s">
        <v>33</v>
      </c>
      <c r="L645" s="735" t="s">
        <v>153</v>
      </c>
      <c r="M645" s="695" t="s">
        <v>912</v>
      </c>
      <c r="N645" s="735" t="s">
        <v>18</v>
      </c>
      <c r="O645" s="735" t="s">
        <v>30</v>
      </c>
      <c r="P645" s="1080" t="s">
        <v>1743</v>
      </c>
      <c r="Q645" s="1074" t="s">
        <v>33</v>
      </c>
      <c r="R645" s="698" t="s">
        <v>33</v>
      </c>
      <c r="S645" s="907" t="s">
        <v>3788</v>
      </c>
      <c r="T645" s="908" t="s">
        <v>9658</v>
      </c>
      <c r="U645" s="905" t="s">
        <v>13703</v>
      </c>
      <c r="V645" s="905" t="s">
        <v>10408</v>
      </c>
      <c r="W645" s="1068" t="s">
        <v>20</v>
      </c>
      <c r="X645" s="1064">
        <v>39030</v>
      </c>
      <c r="Y645" s="1066">
        <v>40213</v>
      </c>
      <c r="Z645" s="1046">
        <v>2010</v>
      </c>
      <c r="AA645" s="1064">
        <v>40711</v>
      </c>
      <c r="AB645" s="1065">
        <v>42216</v>
      </c>
      <c r="AC645" s="1066">
        <v>43281</v>
      </c>
      <c r="AD645" s="1049">
        <v>0</v>
      </c>
      <c r="AE645" s="745">
        <v>12.25</v>
      </c>
      <c r="AF645" s="744">
        <v>0</v>
      </c>
      <c r="AG645" s="690">
        <v>12.25</v>
      </c>
      <c r="AH645" s="747">
        <v>1.61</v>
      </c>
      <c r="AI645" s="744">
        <v>0</v>
      </c>
      <c r="AJ645" s="1103">
        <v>11.83005973</v>
      </c>
      <c r="AK645" s="1104">
        <v>10.209722380000001</v>
      </c>
      <c r="AL645" s="646"/>
      <c r="AM645" s="647"/>
      <c r="AN645" s="647"/>
      <c r="AO645" s="647"/>
      <c r="AP645" s="647"/>
      <c r="AQ645" s="648">
        <v>18</v>
      </c>
      <c r="AR645" s="778" t="s">
        <v>9898</v>
      </c>
      <c r="AS645" s="649">
        <f>5.5*0.6</f>
        <v>3.3</v>
      </c>
      <c r="AT645" s="649">
        <v>3.3</v>
      </c>
      <c r="AU645" s="650">
        <v>0</v>
      </c>
      <c r="AV645" s="686" t="s">
        <v>9899</v>
      </c>
      <c r="AW645" s="695" t="s">
        <v>9659</v>
      </c>
      <c r="AX645" s="695" t="s">
        <v>9660</v>
      </c>
      <c r="AY645" s="822">
        <v>42564</v>
      </c>
      <c r="AZ645" s="735" t="s">
        <v>26</v>
      </c>
      <c r="BA645" s="735" t="s">
        <v>26</v>
      </c>
      <c r="BB645" s="625" t="s">
        <v>33</v>
      </c>
      <c r="BC645" s="626" t="s">
        <v>33</v>
      </c>
      <c r="BD645" s="633" t="s">
        <v>33</v>
      </c>
      <c r="BE645" s="625" t="s">
        <v>33</v>
      </c>
      <c r="BF645" s="626" t="s">
        <v>33</v>
      </c>
      <c r="BG645" s="633" t="s">
        <v>33</v>
      </c>
      <c r="BH645" s="905" t="s">
        <v>0</v>
      </c>
      <c r="BI645" s="903" t="s">
        <v>0</v>
      </c>
      <c r="BJ645" s="905" t="s">
        <v>0</v>
      </c>
      <c r="BK645" s="903" t="s">
        <v>0</v>
      </c>
      <c r="BL645" s="905" t="s">
        <v>4485</v>
      </c>
      <c r="BM645" s="903" t="s">
        <v>10472</v>
      </c>
      <c r="BN645" s="905" t="s">
        <v>4525</v>
      </c>
      <c r="BO645" s="903" t="s">
        <v>10476</v>
      </c>
      <c r="BP645" s="905" t="s">
        <v>0</v>
      </c>
      <c r="BQ645" s="903" t="s">
        <v>0</v>
      </c>
      <c r="BR645" s="909">
        <v>83</v>
      </c>
      <c r="BS645" s="903" t="s">
        <v>4600</v>
      </c>
      <c r="BT645" s="905" t="s">
        <v>0</v>
      </c>
      <c r="BU645" s="903" t="s">
        <v>4492</v>
      </c>
      <c r="BV645" s="905" t="s">
        <v>0</v>
      </c>
      <c r="BW645" s="903" t="s">
        <v>4492</v>
      </c>
      <c r="BX645" s="905" t="s">
        <v>0</v>
      </c>
      <c r="BY645" s="903" t="s">
        <v>4492</v>
      </c>
      <c r="BZ645" s="905" t="s">
        <v>0</v>
      </c>
      <c r="CA645" s="903" t="s">
        <v>4492</v>
      </c>
      <c r="CB645" s="340">
        <v>10</v>
      </c>
      <c r="CC645" s="249">
        <f>IF(ISBLANK(AL645),0,1)</f>
        <v>0</v>
      </c>
      <c r="CD645" s="414">
        <f>IF(ISBLANK(AM645),0,1)</f>
        <v>0</v>
      </c>
      <c r="CE645" s="414">
        <f>IF(ISBLANK(AN645),0,1)</f>
        <v>0</v>
      </c>
      <c r="CF645" s="414">
        <f>IF(ISBLANK(AO645),0,1)</f>
        <v>0</v>
      </c>
      <c r="CG645" s="414">
        <f>IF(ISBLANK(AP645),0,1)</f>
        <v>0</v>
      </c>
      <c r="CH645" s="436">
        <f>IF(ISBLANK(AQ645),0,1)</f>
        <v>1</v>
      </c>
      <c r="CI645" s="435">
        <f>IF($W645="Dropped","-",DAYS360(X645,Y645,TRUE)/360)</f>
        <v>3.2361111111111112</v>
      </c>
      <c r="CJ645" s="416">
        <f>IF(OR($W645="Pipeline",$W645="Dropped"),"-",IF(OR($AA645="-",$AA645="n/a"),"-",DAYS360(Y645,AA645,TRUE)/360))</f>
        <v>1.3694444444444445</v>
      </c>
      <c r="CK645" s="416">
        <f>IF(OR($W645="Pipeline",$W645="Dropped"),"-",IF($AC645="-","-",IF(OR($AA645="-",$AA645="n/a"),DAYS360(Y645,AC645,TRUE)/360,DAYS360(AA645,AC645,TRUE)/360)))</f>
        <v>7.0361111111111114</v>
      </c>
      <c r="CL645" s="416">
        <f>IF(OR($W645="Pipeline",$W645="Dropped"),"-",IF($AC645="-","-",DAYS360(X645,AC645,TRUE)/360))</f>
        <v>11.641666666666667</v>
      </c>
      <c r="CM645" s="437">
        <f>IF(OR($W645="Pipeline",$W645="Dropped"),"-",IF($AC645="-","-",DAYS360(AB645,AC645,TRUE)/360))</f>
        <v>2.9166666666666665</v>
      </c>
      <c r="CN645" s="344" t="str">
        <f>IF(W645="Closed",IF(AC645="-","-",YEAR(AC645)),"-")</f>
        <v>-</v>
      </c>
      <c r="CO645" s="344" t="str">
        <f>IF(W645="Closed",IF(OR(BE645="S",BE645="MS",BE645="HS"),"S",IF(OR(BE645="U",BE645="MU",BE645="HU"),"U",IF(OR(BE645="NA",BE645="NR",BE645="NV",BE645="?",BE645="#"),"NR","-"))),"-")</f>
        <v>-</v>
      </c>
      <c r="CP645" s="249">
        <v>1</v>
      </c>
      <c r="CQ645" s="414">
        <v>3</v>
      </c>
      <c r="CR645" s="414">
        <v>2</v>
      </c>
      <c r="CS645" s="414">
        <v>0</v>
      </c>
      <c r="CT645" s="414">
        <v>0</v>
      </c>
      <c r="CU645" s="436">
        <v>0</v>
      </c>
      <c r="CV645" s="432" t="str">
        <f>IF(OR(DC645="-",DC645="",DC645="n/a"),"-",HYPERLINK(DC645,"PAD"))</f>
        <v>PAD</v>
      </c>
      <c r="CW645" s="417" t="str">
        <f>IF(OR(DD645="-",DD645="",DD645="n/a"),"-",HYPERLINK(DD645,"ICR"))</f>
        <v>-</v>
      </c>
      <c r="CX645" s="438" t="str">
        <f>IF(OR(DE645="-",DE645="",DE645="n/a"),"-",HYPERLINK(DE645,"IEG"))</f>
        <v>-</v>
      </c>
      <c r="CY645" s="687" t="str">
        <f>IF(OR(DF645="-",DF645="",DF645="n/a"),"-",HYPERLINK(DF645,"PPAR"))</f>
        <v>-</v>
      </c>
      <c r="CZ645" s="665" t="str">
        <f>IF(OR(DG645="-",DG645="",DG645="n/a"),"-",HYPERLINK(DG645,"PCR"))</f>
        <v>-</v>
      </c>
      <c r="DA645" s="665" t="str">
        <f>IF(OR(DH645="-",DH645="",DH645="n/a"),"-",HYPERLINK(DH645,"PP"))</f>
        <v>PP</v>
      </c>
      <c r="DB645" s="688" t="str">
        <f>IF(OR(DI645="-",DI645="",DI645="n/a"),"-",HYPERLINK(DI645,"TA"))</f>
        <v>-</v>
      </c>
      <c r="DC645" s="897" t="s">
        <v>12369</v>
      </c>
      <c r="DD645" s="897" t="s">
        <v>33</v>
      </c>
      <c r="DE645" s="897" t="s">
        <v>33</v>
      </c>
      <c r="DF645" s="897" t="s">
        <v>33</v>
      </c>
      <c r="DG645" s="897" t="s">
        <v>33</v>
      </c>
      <c r="DH645" s="897" t="s">
        <v>12370</v>
      </c>
      <c r="DI645" s="897" t="s">
        <v>33</v>
      </c>
      <c r="DJ645" s="734"/>
    </row>
    <row r="646" spans="1:114" ht="14.1" customHeight="1" x14ac:dyDescent="0.25">
      <c r="A646" s="702">
        <f>ROW()-1</f>
        <v>645</v>
      </c>
      <c r="B646" s="710" t="s">
        <v>5237</v>
      </c>
      <c r="C646" s="711" t="str">
        <f>HYPERLINK(E646,"OP")</f>
        <v>OP</v>
      </c>
      <c r="D646" s="711" t="str">
        <f>HYPERLINK(F646,"Prj")</f>
        <v>Prj</v>
      </c>
      <c r="E646" s="704" t="s">
        <v>7313</v>
      </c>
      <c r="F646" s="415" t="s">
        <v>5951</v>
      </c>
      <c r="G646" s="414" t="s">
        <v>33</v>
      </c>
      <c r="H646" s="414" t="s">
        <v>33</v>
      </c>
      <c r="I646" s="694" t="s">
        <v>33</v>
      </c>
      <c r="J646" s="697" t="s">
        <v>5238</v>
      </c>
      <c r="K646" s="727" t="s">
        <v>33</v>
      </c>
      <c r="L646" s="736" t="s">
        <v>193</v>
      </c>
      <c r="M646" s="697" t="s">
        <v>864</v>
      </c>
      <c r="N646" s="736" t="s">
        <v>18</v>
      </c>
      <c r="O646" s="736" t="s">
        <v>54</v>
      </c>
      <c r="P646" s="1080" t="s">
        <v>1419</v>
      </c>
      <c r="Q646" s="1074" t="s">
        <v>33</v>
      </c>
      <c r="R646" s="698" t="s">
        <v>33</v>
      </c>
      <c r="S646" s="1041" t="s">
        <v>33</v>
      </c>
      <c r="T646" s="908" t="s">
        <v>3808</v>
      </c>
      <c r="U646" s="905" t="s">
        <v>588</v>
      </c>
      <c r="V646" s="905" t="s">
        <v>612</v>
      </c>
      <c r="W646" s="1068" t="s">
        <v>1773</v>
      </c>
      <c r="X646" s="1064">
        <v>39195</v>
      </c>
      <c r="Y646" s="1066">
        <v>39520</v>
      </c>
      <c r="Z646" s="1046">
        <v>2008</v>
      </c>
      <c r="AA646" s="1064">
        <v>39842</v>
      </c>
      <c r="AB646" s="1065">
        <v>40847</v>
      </c>
      <c r="AC646" s="1066">
        <v>41090</v>
      </c>
      <c r="AD646" s="1049">
        <v>0</v>
      </c>
      <c r="AE646" s="746">
        <v>1.86</v>
      </c>
      <c r="AF646" s="744">
        <v>0</v>
      </c>
      <c r="AG646" s="690">
        <v>1.86</v>
      </c>
      <c r="AH646" s="747">
        <v>0.25</v>
      </c>
      <c r="AI646" s="744">
        <v>0</v>
      </c>
      <c r="AJ646" s="1101">
        <v>1.86</v>
      </c>
      <c r="AK646" s="1102">
        <v>1.80918296</v>
      </c>
      <c r="AL646" s="1085">
        <v>33</v>
      </c>
      <c r="AM646" s="632" t="s">
        <v>2433</v>
      </c>
      <c r="AN646" s="632"/>
      <c r="AO646" s="632"/>
      <c r="AP646" s="632"/>
      <c r="AQ646" s="757"/>
      <c r="AR646" s="783" t="s">
        <v>5599</v>
      </c>
      <c r="AS646" s="781">
        <f>AT646+AU646</f>
        <v>1.4</v>
      </c>
      <c r="AT646" s="784">
        <v>0.2</v>
      </c>
      <c r="AU646" s="785">
        <v>1.2</v>
      </c>
      <c r="AV646" s="806" t="s">
        <v>5600</v>
      </c>
      <c r="AW646" s="697" t="s">
        <v>5167</v>
      </c>
      <c r="AX646" s="697" t="s">
        <v>2721</v>
      </c>
      <c r="AY646" s="823">
        <v>41090</v>
      </c>
      <c r="AZ646" s="736" t="s">
        <v>22</v>
      </c>
      <c r="BA646" s="736" t="s">
        <v>26</v>
      </c>
      <c r="BB646" s="837" t="s">
        <v>22</v>
      </c>
      <c r="BC646" s="838" t="s">
        <v>22</v>
      </c>
      <c r="BD646" s="839" t="s">
        <v>22</v>
      </c>
      <c r="BE646" s="837" t="s">
        <v>22</v>
      </c>
      <c r="BF646" s="838" t="s">
        <v>22</v>
      </c>
      <c r="BG646" s="839" t="s">
        <v>22</v>
      </c>
      <c r="BH646" s="905" t="s">
        <v>4485</v>
      </c>
      <c r="BI646" s="903" t="s">
        <v>10472</v>
      </c>
      <c r="BJ646" s="905" t="s">
        <v>0</v>
      </c>
      <c r="BK646" s="903" t="s">
        <v>0</v>
      </c>
      <c r="BL646" s="905" t="s">
        <v>0</v>
      </c>
      <c r="BM646" s="903" t="s">
        <v>0</v>
      </c>
      <c r="BN646" s="905" t="s">
        <v>0</v>
      </c>
      <c r="BO646" s="903" t="s">
        <v>0</v>
      </c>
      <c r="BP646" s="905" t="s">
        <v>0</v>
      </c>
      <c r="BQ646" s="903" t="s">
        <v>0</v>
      </c>
      <c r="BR646" s="909">
        <v>49</v>
      </c>
      <c r="BS646" s="903" t="s">
        <v>4607</v>
      </c>
      <c r="BT646" s="909">
        <v>28</v>
      </c>
      <c r="BU646" s="903" t="s">
        <v>4500</v>
      </c>
      <c r="BV646" s="909">
        <v>45</v>
      </c>
      <c r="BW646" s="903" t="s">
        <v>4564</v>
      </c>
      <c r="BX646" s="909">
        <v>99</v>
      </c>
      <c r="BY646" s="903" t="s">
        <v>4570</v>
      </c>
      <c r="BZ646" s="905" t="s">
        <v>0</v>
      </c>
      <c r="CA646" s="903" t="s">
        <v>4492</v>
      </c>
      <c r="CB646" s="340">
        <v>50</v>
      </c>
      <c r="CC646" s="249">
        <f>IF(ISBLANK(AL646),0,1)</f>
        <v>1</v>
      </c>
      <c r="CD646" s="414">
        <f>IF(ISBLANK(AM646),0,1)</f>
        <v>1</v>
      </c>
      <c r="CE646" s="414">
        <f>IF(ISBLANK(AN646),0,1)</f>
        <v>0</v>
      </c>
      <c r="CF646" s="414">
        <f>IF(ISBLANK(AO646),0,1)</f>
        <v>0</v>
      </c>
      <c r="CG646" s="414">
        <f>IF(ISBLANK(AP646),0,1)</f>
        <v>0</v>
      </c>
      <c r="CH646" s="436">
        <f>IF(ISBLANK(AQ646),0,1)</f>
        <v>0</v>
      </c>
      <c r="CI646" s="435">
        <f>IF($W646="Dropped","-",DAYS360(X646,Y646,TRUE)/360)</f>
        <v>0.88888888888888884</v>
      </c>
      <c r="CJ646" s="416">
        <f>IF(OR($W646="Pipeline",$W646="Dropped"),"-",IF(OR($AA646="-",$AA646="n/a"),"-",DAYS360(Y646,AA646,TRUE)/360))</f>
        <v>0.87777777777777777</v>
      </c>
      <c r="CK646" s="416">
        <f>IF(OR($W646="Pipeline",$W646="Dropped"),"-",IF($AC646="-","-",IF(OR($AA646="-",$AA646="n/a"),DAYS360(Y646,AC646,TRUE)/360,DAYS360(AA646,AC646,TRUE)/360)))</f>
        <v>3.4194444444444443</v>
      </c>
      <c r="CL646" s="416">
        <f>IF(OR($W646="Pipeline",$W646="Dropped"),"-",IF($AC646="-","-",DAYS360(X646,AC646,TRUE)/360))</f>
        <v>5.1861111111111109</v>
      </c>
      <c r="CM646" s="437">
        <f>IF(OR($W646="Pipeline",$W646="Dropped"),"-",IF($AC646="-","-",DAYS360(AB646,AC646,TRUE)/360))</f>
        <v>0.66666666666666663</v>
      </c>
      <c r="CN646" s="344">
        <f>IF(W646="Closed",IF(AC646="-","-",YEAR(AC646)),"-")</f>
        <v>2012</v>
      </c>
      <c r="CO646" s="344" t="str">
        <f>IF(W646="Closed",IF(OR(BE646="S",BE646="MS",BE646="HS"),"S",IF(OR(BE646="U",BE646="MU",BE646="HU"),"U",IF(OR(BE646="NA",BE646="NR",BE646="NV",BE646="?",BE646="#"),"NR","-"))),"-")</f>
        <v>S</v>
      </c>
      <c r="CP646" s="249">
        <v>9</v>
      </c>
      <c r="CQ646" s="414">
        <v>4</v>
      </c>
      <c r="CR646" s="414">
        <v>1</v>
      </c>
      <c r="CS646" s="414">
        <v>6</v>
      </c>
      <c r="CT646" s="414">
        <v>0</v>
      </c>
      <c r="CU646" s="436">
        <v>2</v>
      </c>
      <c r="CV646" s="432" t="str">
        <f>IF(OR(DC646="-",DC646="",DC646="n/a"),"-",HYPERLINK(DC646,"PAD"))</f>
        <v>PAD</v>
      </c>
      <c r="CW646" s="417" t="str">
        <f>IF(OR(DD646="-",DD646="",DD646="n/a"),"-",HYPERLINK(DD646,"ICR"))</f>
        <v>ICR</v>
      </c>
      <c r="CX646" s="438" t="str">
        <f>IF(OR(DE646="-",DE646="",DE646="n/a"),"-",HYPERLINK(DE646,"IEG"))</f>
        <v>IEG</v>
      </c>
      <c r="CY646" s="687" t="str">
        <f>IF(OR(DF646="-",DF646="",DF646="n/a"),"-",HYPERLINK(DF646,"PPAR"))</f>
        <v>-</v>
      </c>
      <c r="CZ646" s="665" t="str">
        <f>IF(OR(DG646="-",DG646="",DG646="n/a"),"-",HYPERLINK(DG646,"PCR"))</f>
        <v>-</v>
      </c>
      <c r="DA646" s="665" t="str">
        <f>IF(OR(DH646="-",DH646="",DH646="n/a"),"-",HYPERLINK(DH646,"PP"))</f>
        <v>PP</v>
      </c>
      <c r="DB646" s="688" t="str">
        <f>IF(OR(DI646="-",DI646="",DI646="n/a"),"-",HYPERLINK(DI646,"TA"))</f>
        <v>-</v>
      </c>
      <c r="DC646" s="897" t="s">
        <v>12371</v>
      </c>
      <c r="DD646" s="897" t="s">
        <v>12372</v>
      </c>
      <c r="DE646" s="897" t="s">
        <v>12373</v>
      </c>
      <c r="DF646" s="897" t="s">
        <v>33</v>
      </c>
      <c r="DG646" s="897" t="s">
        <v>33</v>
      </c>
      <c r="DH646" s="897" t="s">
        <v>12374</v>
      </c>
      <c r="DI646" s="897" t="s">
        <v>33</v>
      </c>
      <c r="DJ646" s="806"/>
    </row>
    <row r="647" spans="1:114" ht="14.1" customHeight="1" x14ac:dyDescent="0.25">
      <c r="A647" s="703">
        <f>ROW()-1</f>
        <v>646</v>
      </c>
      <c r="B647" s="712" t="s">
        <v>2353</v>
      </c>
      <c r="C647" s="711" t="str">
        <f>HYPERLINK(E647,"OP")</f>
        <v>OP</v>
      </c>
      <c r="D647" s="711" t="str">
        <f>HYPERLINK(F647,"Prj")</f>
        <v>Prj</v>
      </c>
      <c r="E647" s="704" t="s">
        <v>6627</v>
      </c>
      <c r="F647" s="415" t="s">
        <v>6628</v>
      </c>
      <c r="G647" s="414" t="s">
        <v>4422</v>
      </c>
      <c r="H647" s="414" t="s">
        <v>33</v>
      </c>
      <c r="I647" s="694" t="s">
        <v>33</v>
      </c>
      <c r="J647" s="686" t="s">
        <v>2354</v>
      </c>
      <c r="K647" s="199" t="s">
        <v>33</v>
      </c>
      <c r="L647" s="693" t="s">
        <v>193</v>
      </c>
      <c r="M647" s="696" t="s">
        <v>194</v>
      </c>
      <c r="N647" s="693" t="s">
        <v>18</v>
      </c>
      <c r="O647" s="693" t="s">
        <v>30</v>
      </c>
      <c r="P647" s="1080" t="s">
        <v>1419</v>
      </c>
      <c r="Q647" s="1074" t="s">
        <v>33</v>
      </c>
      <c r="R647" s="698" t="s">
        <v>3565</v>
      </c>
      <c r="S647" s="907" t="s">
        <v>3150</v>
      </c>
      <c r="T647" s="908" t="s">
        <v>3583</v>
      </c>
      <c r="U647" s="905" t="s">
        <v>577</v>
      </c>
      <c r="V647" s="905" t="s">
        <v>612</v>
      </c>
      <c r="W647" s="1068" t="s">
        <v>1773</v>
      </c>
      <c r="X647" s="1064">
        <v>39371</v>
      </c>
      <c r="Y647" s="1066">
        <v>39569</v>
      </c>
      <c r="Z647" s="1046">
        <v>2008</v>
      </c>
      <c r="AA647" s="1064">
        <v>39714</v>
      </c>
      <c r="AB647" s="1065">
        <v>40724</v>
      </c>
      <c r="AC647" s="1066">
        <v>41943</v>
      </c>
      <c r="AD647" s="638">
        <v>976</v>
      </c>
      <c r="AE647" s="639">
        <v>0</v>
      </c>
      <c r="AF647" s="744">
        <v>0</v>
      </c>
      <c r="AG647" s="690">
        <v>976</v>
      </c>
      <c r="AH647" s="747">
        <v>0</v>
      </c>
      <c r="AI647" s="744">
        <v>0</v>
      </c>
      <c r="AJ647" s="1109">
        <v>1434.4426269600001</v>
      </c>
      <c r="AK647" s="1100">
        <v>1434.4426269600001</v>
      </c>
      <c r="AL647" s="646"/>
      <c r="AM647" s="647" t="s">
        <v>2587</v>
      </c>
      <c r="AN647" s="647" t="s">
        <v>2919</v>
      </c>
      <c r="AO647" s="647"/>
      <c r="AP647" s="647"/>
      <c r="AQ647" s="648"/>
      <c r="AR647" s="779" t="s">
        <v>2590</v>
      </c>
      <c r="AS647" s="781">
        <f>AT647+AU647</f>
        <v>18.5</v>
      </c>
      <c r="AT647" s="791">
        <v>18.5</v>
      </c>
      <c r="AU647" s="782">
        <v>0</v>
      </c>
      <c r="AV647" s="686" t="s">
        <v>2941</v>
      </c>
      <c r="AW647" s="686" t="s">
        <v>2588</v>
      </c>
      <c r="AX647" s="686" t="s">
        <v>2589</v>
      </c>
      <c r="AY647" s="819">
        <v>41817</v>
      </c>
      <c r="AZ647" s="721" t="s">
        <v>82</v>
      </c>
      <c r="BA647" s="721" t="s">
        <v>26</v>
      </c>
      <c r="BB647" s="834" t="s">
        <v>26</v>
      </c>
      <c r="BC647" s="835" t="s">
        <v>26</v>
      </c>
      <c r="BD647" s="836" t="s">
        <v>82</v>
      </c>
      <c r="BE647" s="834" t="s">
        <v>22</v>
      </c>
      <c r="BF647" s="835" t="s">
        <v>22</v>
      </c>
      <c r="BG647" s="836" t="s">
        <v>26</v>
      </c>
      <c r="BH647" s="905" t="s">
        <v>4525</v>
      </c>
      <c r="BI647" s="903" t="s">
        <v>10476</v>
      </c>
      <c r="BJ647" s="905" t="s">
        <v>4567</v>
      </c>
      <c r="BK647" s="903" t="s">
        <v>10487</v>
      </c>
      <c r="BL647" s="905" t="s">
        <v>13072</v>
      </c>
      <c r="BM647" s="903" t="s">
        <v>4508</v>
      </c>
      <c r="BN647" s="905" t="s">
        <v>4518</v>
      </c>
      <c r="BO647" s="903" t="s">
        <v>10475</v>
      </c>
      <c r="BP647" s="905" t="s">
        <v>4549</v>
      </c>
      <c r="BQ647" s="903" t="s">
        <v>10481</v>
      </c>
      <c r="BR647" s="909">
        <v>25</v>
      </c>
      <c r="BS647" s="903" t="s">
        <v>4489</v>
      </c>
      <c r="BT647" s="909">
        <v>27</v>
      </c>
      <c r="BU647" s="903" t="s">
        <v>4490</v>
      </c>
      <c r="BV647" s="909">
        <v>90</v>
      </c>
      <c r="BW647" s="903" t="s">
        <v>4621</v>
      </c>
      <c r="BX647" s="909">
        <v>40</v>
      </c>
      <c r="BY647" s="903" t="s">
        <v>4563</v>
      </c>
      <c r="BZ647" s="909">
        <v>24</v>
      </c>
      <c r="CA647" s="903" t="s">
        <v>4540</v>
      </c>
      <c r="CB647" s="340">
        <v>50</v>
      </c>
      <c r="CC647" s="249">
        <f>IF(ISBLANK(AL647),0,1)</f>
        <v>0</v>
      </c>
      <c r="CD647" s="414">
        <f>IF(ISBLANK(AM647),0,1)</f>
        <v>1</v>
      </c>
      <c r="CE647" s="414">
        <f>IF(ISBLANK(AN647),0,1)</f>
        <v>1</v>
      </c>
      <c r="CF647" s="414">
        <f>IF(ISBLANK(AO647),0,1)</f>
        <v>0</v>
      </c>
      <c r="CG647" s="414">
        <f>IF(ISBLANK(AP647),0,1)</f>
        <v>0</v>
      </c>
      <c r="CH647" s="436">
        <f>IF(ISBLANK(AQ647),0,1)</f>
        <v>0</v>
      </c>
      <c r="CI647" s="435">
        <f>IF($W647="Dropped","-",DAYS360(X647,Y647,TRUE)/360)</f>
        <v>0.54166666666666663</v>
      </c>
      <c r="CJ647" s="416">
        <f>IF(OR($W647="Pipeline",$W647="Dropped"),"-",IF(OR($AA647="-",$AA647="n/a"),"-",DAYS360(Y647,AA647,TRUE)/360))</f>
        <v>0.39444444444444443</v>
      </c>
      <c r="CK647" s="416">
        <f>IF(OR($W647="Pipeline",$W647="Dropped"),"-",IF($AC647="-","-",IF(OR($AA647="-",$AA647="n/a"),DAYS360(Y647,AC647,TRUE)/360,DAYS360(AA647,AC647,TRUE)/360)))</f>
        <v>6.1027777777777779</v>
      </c>
      <c r="CL647" s="416">
        <f>IF(OR($W647="Pipeline",$W647="Dropped"),"-",IF($AC647="-","-",DAYS360(X647,AC647,TRUE)/360))</f>
        <v>7.0388888888888888</v>
      </c>
      <c r="CM647" s="437">
        <f>IF(OR($W647="Pipeline",$W647="Dropped"),"-",IF($AC647="-","-",DAYS360(AB647,AC647,TRUE)/360))</f>
        <v>3.3333333333333335</v>
      </c>
      <c r="CN647" s="344">
        <f>IF(W647="Closed",IF(AC647="-","-",YEAR(AC647)),"-")</f>
        <v>2014</v>
      </c>
      <c r="CO647" s="344" t="str">
        <f>IF(W647="Closed",IF(OR(BE647="S",BE647="MS",BE647="HS"),"S",IF(OR(BE647="U",BE647="MU",BE647="HU"),"U",IF(OR(BE647="NA",BE647="NR",BE647="NV",BE647="?",BE647="#"),"NR","-"))),"-")</f>
        <v>S</v>
      </c>
      <c r="CP647" s="249">
        <v>5</v>
      </c>
      <c r="CQ647" s="414">
        <v>6</v>
      </c>
      <c r="CR647" s="414">
        <v>1</v>
      </c>
      <c r="CS647" s="414">
        <v>1</v>
      </c>
      <c r="CT647" s="414">
        <v>0</v>
      </c>
      <c r="CU647" s="436">
        <v>0</v>
      </c>
      <c r="CV647" s="432" t="str">
        <f>IF(OR(DC647="-",DC647="",DC647="n/a"),"-",HYPERLINK(DC647,"PAD"))</f>
        <v>PAD</v>
      </c>
      <c r="CW647" s="417" t="str">
        <f>IF(OR(DD647="-",DD647="",DD647="n/a"),"-",HYPERLINK(DD647,"ICR"))</f>
        <v>ICR</v>
      </c>
      <c r="CX647" s="438" t="str">
        <f>IF(OR(DE647="-",DE647="",DE647="n/a"),"-",HYPERLINK(DE647,"IEG"))</f>
        <v>IEG</v>
      </c>
      <c r="CY647" s="687" t="str">
        <f>IF(OR(DF647="-",DF647="",DF647="n/a"),"-",HYPERLINK(DF647,"PPAR"))</f>
        <v>-</v>
      </c>
      <c r="CZ647" s="665" t="str">
        <f>IF(OR(DG647="-",DG647="",DG647="n/a"),"-",HYPERLINK(DG647,"PCR"))</f>
        <v>-</v>
      </c>
      <c r="DA647" s="665" t="str">
        <f>IF(OR(DH647="-",DH647="",DH647="n/a"),"-",HYPERLINK(DH647,"PP"))</f>
        <v>PP</v>
      </c>
      <c r="DB647" s="688" t="str">
        <f>IF(OR(DI647="-",DI647="",DI647="n/a"),"-",HYPERLINK(DI647,"TA"))</f>
        <v>-</v>
      </c>
      <c r="DC647" s="897" t="s">
        <v>12375</v>
      </c>
      <c r="DD647" s="897" t="s">
        <v>12376</v>
      </c>
      <c r="DE647" s="897" t="s">
        <v>12377</v>
      </c>
      <c r="DF647" s="897" t="s">
        <v>33</v>
      </c>
      <c r="DG647" s="897" t="s">
        <v>33</v>
      </c>
      <c r="DH647" s="897" t="s">
        <v>12378</v>
      </c>
      <c r="DI647" s="897" t="s">
        <v>33</v>
      </c>
      <c r="DJ647" s="734"/>
    </row>
    <row r="648" spans="1:114" ht="14.1" customHeight="1" x14ac:dyDescent="0.25">
      <c r="A648" s="702">
        <f>ROW()-1</f>
        <v>647</v>
      </c>
      <c r="B648" s="710" t="s">
        <v>1124</v>
      </c>
      <c r="C648" s="711" t="str">
        <f>HYPERLINK(E648,"OP")</f>
        <v>OP</v>
      </c>
      <c r="D648" s="711" t="str">
        <f>HYPERLINK(F648,"Prj")</f>
        <v>Prj</v>
      </c>
      <c r="E648" s="704" t="s">
        <v>6629</v>
      </c>
      <c r="F648" s="415" t="s">
        <v>6630</v>
      </c>
      <c r="G648" s="414" t="s">
        <v>33</v>
      </c>
      <c r="H648" s="414" t="s">
        <v>33</v>
      </c>
      <c r="I648" s="694" t="s">
        <v>33</v>
      </c>
      <c r="J648" s="686" t="s">
        <v>1125</v>
      </c>
      <c r="K648" s="199" t="s">
        <v>33</v>
      </c>
      <c r="L648" s="693" t="s">
        <v>193</v>
      </c>
      <c r="M648" s="696" t="s">
        <v>215</v>
      </c>
      <c r="N648" s="693" t="s">
        <v>18</v>
      </c>
      <c r="O648" s="693" t="s">
        <v>30</v>
      </c>
      <c r="P648" s="1080" t="s">
        <v>1763</v>
      </c>
      <c r="Q648" s="1074" t="s">
        <v>33</v>
      </c>
      <c r="R648" s="698" t="s">
        <v>33</v>
      </c>
      <c r="S648" s="907" t="s">
        <v>3574</v>
      </c>
      <c r="T648" s="908" t="s">
        <v>3837</v>
      </c>
      <c r="U648" s="905" t="s">
        <v>583</v>
      </c>
      <c r="V648" s="905" t="s">
        <v>10387</v>
      </c>
      <c r="W648" s="1068" t="s">
        <v>1773</v>
      </c>
      <c r="X648" s="1064">
        <v>40071</v>
      </c>
      <c r="Y648" s="1066">
        <v>40262</v>
      </c>
      <c r="Z648" s="1046">
        <v>2010</v>
      </c>
      <c r="AA648" s="1064">
        <v>40781</v>
      </c>
      <c r="AB648" s="1065">
        <v>41820</v>
      </c>
      <c r="AC648" s="1066">
        <v>41820</v>
      </c>
      <c r="AD648" s="638">
        <v>100</v>
      </c>
      <c r="AE648" s="639">
        <v>0</v>
      </c>
      <c r="AF648" s="744">
        <v>0</v>
      </c>
      <c r="AG648" s="690">
        <v>100</v>
      </c>
      <c r="AH648" s="747">
        <v>66.7</v>
      </c>
      <c r="AI648" s="744">
        <v>0</v>
      </c>
      <c r="AJ648" s="1099">
        <v>100</v>
      </c>
      <c r="AK648" s="1100">
        <v>100</v>
      </c>
      <c r="AL648" s="646">
        <v>33</v>
      </c>
      <c r="AM648" s="647" t="s">
        <v>2416</v>
      </c>
      <c r="AN648" s="647"/>
      <c r="AO648" s="647"/>
      <c r="AP648" s="647"/>
      <c r="AQ648" s="648"/>
      <c r="AR648" s="779" t="s">
        <v>4170</v>
      </c>
      <c r="AS648" s="781">
        <f>AT648+AU648</f>
        <v>3.2</v>
      </c>
      <c r="AT648" s="649">
        <v>1.8</v>
      </c>
      <c r="AU648" s="650">
        <v>1.4</v>
      </c>
      <c r="AV648" s="686" t="s">
        <v>4171</v>
      </c>
      <c r="AW648" s="686" t="s">
        <v>1423</v>
      </c>
      <c r="AX648" s="686" t="s">
        <v>2062</v>
      </c>
      <c r="AY648" s="819">
        <v>41832</v>
      </c>
      <c r="AZ648" s="721" t="s">
        <v>26</v>
      </c>
      <c r="BA648" s="721" t="s">
        <v>26</v>
      </c>
      <c r="BB648" s="834" t="s">
        <v>26</v>
      </c>
      <c r="BC648" s="835" t="s">
        <v>22</v>
      </c>
      <c r="BD648" s="836" t="s">
        <v>22</v>
      </c>
      <c r="BE648" s="834" t="s">
        <v>26</v>
      </c>
      <c r="BF648" s="835" t="s">
        <v>22</v>
      </c>
      <c r="BG648" s="836" t="s">
        <v>22</v>
      </c>
      <c r="BH648" s="905" t="s">
        <v>4503</v>
      </c>
      <c r="BI648" s="903" t="s">
        <v>4703</v>
      </c>
      <c r="BJ648" s="905" t="s">
        <v>4530</v>
      </c>
      <c r="BK648" s="903" t="s">
        <v>10483</v>
      </c>
      <c r="BL648" s="905" t="s">
        <v>13050</v>
      </c>
      <c r="BM648" s="903" t="s">
        <v>13876</v>
      </c>
      <c r="BN648" s="905" t="s">
        <v>0</v>
      </c>
      <c r="BO648" s="903" t="s">
        <v>0</v>
      </c>
      <c r="BP648" s="905" t="s">
        <v>0</v>
      </c>
      <c r="BQ648" s="903" t="s">
        <v>0</v>
      </c>
      <c r="BR648" s="909">
        <v>65</v>
      </c>
      <c r="BS648" s="903" t="s">
        <v>4509</v>
      </c>
      <c r="BT648" s="905" t="s">
        <v>0</v>
      </c>
      <c r="BU648" s="903" t="s">
        <v>4492</v>
      </c>
      <c r="BV648" s="905" t="s">
        <v>0</v>
      </c>
      <c r="BW648" s="903" t="s">
        <v>4492</v>
      </c>
      <c r="BX648" s="905" t="s">
        <v>0</v>
      </c>
      <c r="BY648" s="903" t="s">
        <v>4492</v>
      </c>
      <c r="BZ648" s="905" t="s">
        <v>0</v>
      </c>
      <c r="CA648" s="903" t="s">
        <v>4492</v>
      </c>
      <c r="CB648" s="340">
        <v>100</v>
      </c>
      <c r="CC648" s="249">
        <f>IF(ISBLANK(AL648),0,1)</f>
        <v>1</v>
      </c>
      <c r="CD648" s="414">
        <f>IF(ISBLANK(AM648),0,1)</f>
        <v>1</v>
      </c>
      <c r="CE648" s="414">
        <f>IF(ISBLANK(AN648),0,1)</f>
        <v>0</v>
      </c>
      <c r="CF648" s="414">
        <f>IF(ISBLANK(AO648),0,1)</f>
        <v>0</v>
      </c>
      <c r="CG648" s="414">
        <f>IF(ISBLANK(AP648),0,1)</f>
        <v>0</v>
      </c>
      <c r="CH648" s="436">
        <f>IF(ISBLANK(AQ648),0,1)</f>
        <v>0</v>
      </c>
      <c r="CI648" s="435">
        <f>IF($W648="Dropped","-",DAYS360(X648,Y648,TRUE)/360)</f>
        <v>0.52777777777777779</v>
      </c>
      <c r="CJ648" s="416">
        <f>IF(OR($W648="Pipeline",$W648="Dropped"),"-",IF(OR($AA648="-",$AA648="n/a"),"-",DAYS360(Y648,AA648,TRUE)/360))</f>
        <v>1.4194444444444445</v>
      </c>
      <c r="CK648" s="416">
        <f>IF(OR($W648="Pipeline",$W648="Dropped"),"-",IF($AC648="-","-",IF(OR($AA648="-",$AA648="n/a"),DAYS360(Y648,AC648,TRUE)/360,DAYS360(AA648,AC648,TRUE)/360)))</f>
        <v>2.8444444444444446</v>
      </c>
      <c r="CL648" s="416">
        <f>IF(OR($W648="Pipeline",$W648="Dropped"),"-",IF($AC648="-","-",DAYS360(X648,AC648,TRUE)/360))</f>
        <v>4.791666666666667</v>
      </c>
      <c r="CM648" s="437">
        <f>IF(OR($W648="Pipeline",$W648="Dropped"),"-",IF($AC648="-","-",DAYS360(AB648,AC648,TRUE)/360))</f>
        <v>0</v>
      </c>
      <c r="CN648" s="344">
        <f>IF(W648="Closed",IF(AC648="-","-",YEAR(AC648)),"-")</f>
        <v>2014</v>
      </c>
      <c r="CO648" s="344" t="str">
        <f>IF(W648="Closed",IF(OR(BE648="S",BE648="MS",BE648="HS"),"S",IF(OR(BE648="U",BE648="MU",BE648="HU"),"U",IF(OR(BE648="NA",BE648="NR",BE648="NV",BE648="?",BE648="#"),"NR","-"))),"-")</f>
        <v>S</v>
      </c>
      <c r="CP648" s="249">
        <v>3</v>
      </c>
      <c r="CQ648" s="414">
        <v>2</v>
      </c>
      <c r="CR648" s="414">
        <v>0</v>
      </c>
      <c r="CS648" s="414">
        <v>2</v>
      </c>
      <c r="CT648" s="414">
        <v>3</v>
      </c>
      <c r="CU648" s="436">
        <v>3</v>
      </c>
      <c r="CV648" s="432" t="str">
        <f>IF(OR(DC648="-",DC648="",DC648="n/a"),"-",HYPERLINK(DC648,"PAD"))</f>
        <v>PAD</v>
      </c>
      <c r="CW648" s="417" t="str">
        <f>IF(OR(DD648="-",DD648="",DD648="n/a"),"-",HYPERLINK(DD648,"ICR"))</f>
        <v>ICR</v>
      </c>
      <c r="CX648" s="438" t="str">
        <f>IF(OR(DE648="-",DE648="",DE648="n/a"),"-",HYPERLINK(DE648,"IEG"))</f>
        <v>IEG</v>
      </c>
      <c r="CY648" s="687" t="str">
        <f>IF(OR(DF648="-",DF648="",DF648="n/a"),"-",HYPERLINK(DF648,"PPAR"))</f>
        <v>-</v>
      </c>
      <c r="CZ648" s="665" t="str">
        <f>IF(OR(DG648="-",DG648="",DG648="n/a"),"-",HYPERLINK(DG648,"PCR"))</f>
        <v>-</v>
      </c>
      <c r="DA648" s="665" t="str">
        <f>IF(OR(DH648="-",DH648="",DH648="n/a"),"-",HYPERLINK(DH648,"PP"))</f>
        <v>-</v>
      </c>
      <c r="DB648" s="688" t="str">
        <f>IF(OR(DI648="-",DI648="",DI648="n/a"),"-",HYPERLINK(DI648,"TA"))</f>
        <v>-</v>
      </c>
      <c r="DC648" s="897" t="s">
        <v>12379</v>
      </c>
      <c r="DD648" s="897" t="s">
        <v>12380</v>
      </c>
      <c r="DE648" s="897" t="s">
        <v>12381</v>
      </c>
      <c r="DF648" s="897" t="s">
        <v>33</v>
      </c>
      <c r="DG648" s="897" t="s">
        <v>33</v>
      </c>
      <c r="DH648" s="897" t="s">
        <v>33</v>
      </c>
      <c r="DI648" s="897" t="s">
        <v>33</v>
      </c>
      <c r="DJ648" s="734"/>
    </row>
    <row r="649" spans="1:114" ht="14.1" customHeight="1" x14ac:dyDescent="0.25">
      <c r="A649" s="702">
        <f>ROW()-1</f>
        <v>648</v>
      </c>
      <c r="B649" s="710" t="s">
        <v>5239</v>
      </c>
      <c r="C649" s="711" t="str">
        <f>HYPERLINK(E649,"OP")</f>
        <v>OP</v>
      </c>
      <c r="D649" s="711" t="str">
        <f>HYPERLINK(F649,"Prj")</f>
        <v>Prj</v>
      </c>
      <c r="E649" s="704" t="s">
        <v>7314</v>
      </c>
      <c r="F649" s="415" t="s">
        <v>5952</v>
      </c>
      <c r="G649" s="414" t="s">
        <v>33</v>
      </c>
      <c r="H649" s="414" t="s">
        <v>33</v>
      </c>
      <c r="I649" s="694" t="s">
        <v>33</v>
      </c>
      <c r="J649" s="697" t="s">
        <v>5240</v>
      </c>
      <c r="K649" s="727" t="s">
        <v>33</v>
      </c>
      <c r="L649" s="736" t="s">
        <v>124</v>
      </c>
      <c r="M649" s="697" t="s">
        <v>335</v>
      </c>
      <c r="N649" s="736" t="s">
        <v>18</v>
      </c>
      <c r="O649" s="736" t="s">
        <v>30</v>
      </c>
      <c r="P649" s="1080" t="s">
        <v>1419</v>
      </c>
      <c r="Q649" s="1074" t="s">
        <v>33</v>
      </c>
      <c r="R649" s="698" t="s">
        <v>33</v>
      </c>
      <c r="S649" s="1041" t="s">
        <v>33</v>
      </c>
      <c r="T649" s="908" t="s">
        <v>5241</v>
      </c>
      <c r="U649" s="905" t="s">
        <v>1789</v>
      </c>
      <c r="V649" s="905" t="s">
        <v>5233</v>
      </c>
      <c r="W649" s="1068" t="s">
        <v>1773</v>
      </c>
      <c r="X649" s="1064">
        <v>39127</v>
      </c>
      <c r="Y649" s="1066">
        <v>39625</v>
      </c>
      <c r="Z649" s="1046">
        <v>2008</v>
      </c>
      <c r="AA649" s="1064">
        <v>39980</v>
      </c>
      <c r="AB649" s="1065">
        <v>41274</v>
      </c>
      <c r="AC649" s="1066">
        <v>41455</v>
      </c>
      <c r="AD649" s="1049">
        <v>0</v>
      </c>
      <c r="AE649" s="746">
        <v>5</v>
      </c>
      <c r="AF649" s="744">
        <v>0</v>
      </c>
      <c r="AG649" s="690">
        <v>5</v>
      </c>
      <c r="AH649" s="747">
        <v>1</v>
      </c>
      <c r="AI649" s="744">
        <v>0</v>
      </c>
      <c r="AJ649" s="1101">
        <v>5</v>
      </c>
      <c r="AK649" s="1102">
        <v>4.0952854700000003</v>
      </c>
      <c r="AL649" s="1085"/>
      <c r="AM649" s="632"/>
      <c r="AN649" s="632">
        <v>9</v>
      </c>
      <c r="AO649" s="632"/>
      <c r="AP649" s="632"/>
      <c r="AQ649" s="757"/>
      <c r="AR649" s="783" t="s">
        <v>5601</v>
      </c>
      <c r="AS649" s="781">
        <f>AT649+AU649</f>
        <v>1.4</v>
      </c>
      <c r="AT649" s="784">
        <v>1</v>
      </c>
      <c r="AU649" s="785">
        <v>0.4</v>
      </c>
      <c r="AV649" s="806" t="s">
        <v>5596</v>
      </c>
      <c r="AW649" s="697" t="s">
        <v>3746</v>
      </c>
      <c r="AX649" s="697" t="s">
        <v>5242</v>
      </c>
      <c r="AY649" s="823">
        <v>41450</v>
      </c>
      <c r="AZ649" s="736" t="s">
        <v>45</v>
      </c>
      <c r="BA649" s="736" t="s">
        <v>45</v>
      </c>
      <c r="BB649" s="837" t="s">
        <v>22</v>
      </c>
      <c r="BC649" s="838" t="s">
        <v>22</v>
      </c>
      <c r="BD649" s="839" t="s">
        <v>22</v>
      </c>
      <c r="BE649" s="837" t="s">
        <v>22</v>
      </c>
      <c r="BF649" s="838" t="s">
        <v>22</v>
      </c>
      <c r="BG649" s="839" t="s">
        <v>45</v>
      </c>
      <c r="BH649" s="905" t="s">
        <v>4487</v>
      </c>
      <c r="BI649" s="903" t="s">
        <v>4683</v>
      </c>
      <c r="BJ649" s="905" t="s">
        <v>0</v>
      </c>
      <c r="BK649" s="903" t="s">
        <v>0</v>
      </c>
      <c r="BL649" s="905" t="s">
        <v>0</v>
      </c>
      <c r="BM649" s="903" t="s">
        <v>0</v>
      </c>
      <c r="BN649" s="905" t="s">
        <v>0</v>
      </c>
      <c r="BO649" s="903" t="s">
        <v>0</v>
      </c>
      <c r="BP649" s="905" t="s">
        <v>0</v>
      </c>
      <c r="BQ649" s="903" t="s">
        <v>0</v>
      </c>
      <c r="BR649" s="909">
        <v>32</v>
      </c>
      <c r="BS649" s="903" t="s">
        <v>4555</v>
      </c>
      <c r="BT649" s="909">
        <v>37</v>
      </c>
      <c r="BU649" s="903" t="s">
        <v>4546</v>
      </c>
      <c r="BV649" s="909">
        <v>35</v>
      </c>
      <c r="BW649" s="903" t="s">
        <v>4556</v>
      </c>
      <c r="BX649" s="909">
        <v>36</v>
      </c>
      <c r="BY649" s="903" t="s">
        <v>4565</v>
      </c>
      <c r="BZ649" s="905" t="s">
        <v>0</v>
      </c>
      <c r="CA649" s="903" t="s">
        <v>4492</v>
      </c>
      <c r="CB649" s="340">
        <v>50</v>
      </c>
      <c r="CC649" s="249">
        <f>IF(ISBLANK(AL649),0,1)</f>
        <v>0</v>
      </c>
      <c r="CD649" s="414">
        <f>IF(ISBLANK(AM649),0,1)</f>
        <v>0</v>
      </c>
      <c r="CE649" s="414">
        <f>IF(ISBLANK(AN649),0,1)</f>
        <v>1</v>
      </c>
      <c r="CF649" s="414">
        <f>IF(ISBLANK(AO649),0,1)</f>
        <v>0</v>
      </c>
      <c r="CG649" s="414">
        <f>IF(ISBLANK(AP649),0,1)</f>
        <v>0</v>
      </c>
      <c r="CH649" s="436">
        <f>IF(ISBLANK(AQ649),0,1)</f>
        <v>0</v>
      </c>
      <c r="CI649" s="435">
        <f>IF($W649="Dropped","-",DAYS360(X649,Y649,TRUE)/360)</f>
        <v>1.3666666666666667</v>
      </c>
      <c r="CJ649" s="416">
        <f>IF(OR($W649="Pipeline",$W649="Dropped"),"-",IF(OR($AA649="-",$AA649="n/a"),"-",DAYS360(Y649,AA649,TRUE)/360))</f>
        <v>0.97222222222222221</v>
      </c>
      <c r="CK649" s="416">
        <f>IF(OR($W649="Pipeline",$W649="Dropped"),"-",IF($AC649="-","-",IF(OR($AA649="-",$AA649="n/a"),DAYS360(Y649,AC649,TRUE)/360,DAYS360(AA649,AC649,TRUE)/360)))</f>
        <v>4.0388888888888888</v>
      </c>
      <c r="CL649" s="416">
        <f>IF(OR($W649="Pipeline",$W649="Dropped"),"-",IF($AC649="-","-",DAYS360(X649,AC649,TRUE)/360))</f>
        <v>6.3777777777777782</v>
      </c>
      <c r="CM649" s="437">
        <f>IF(OR($W649="Pipeline",$W649="Dropped"),"-",IF($AC649="-","-",DAYS360(AB649,AC649,TRUE)/360))</f>
        <v>0.5</v>
      </c>
      <c r="CN649" s="344">
        <f>IF(W649="Closed",IF(AC649="-","-",YEAR(AC649)),"-")</f>
        <v>2013</v>
      </c>
      <c r="CO649" s="344" t="str">
        <f>IF(W649="Closed",IF(OR(BE649="S",BE649="MS",BE649="HS"),"S",IF(OR(BE649="U",BE649="MU",BE649="HU"),"U",IF(OR(BE649="NA",BE649="NR",BE649="NV",BE649="?",BE649="#"),"NR","-"))),"-")</f>
        <v>S</v>
      </c>
      <c r="CP649" s="249">
        <v>7</v>
      </c>
      <c r="CQ649" s="414">
        <v>1</v>
      </c>
      <c r="CR649" s="414">
        <v>1</v>
      </c>
      <c r="CS649" s="414">
        <v>2</v>
      </c>
      <c r="CT649" s="414">
        <v>0</v>
      </c>
      <c r="CU649" s="436">
        <v>0</v>
      </c>
      <c r="CV649" s="432" t="str">
        <f>IF(OR(DC649="-",DC649="",DC649="n/a"),"-",HYPERLINK(DC649,"PAD"))</f>
        <v>PAD</v>
      </c>
      <c r="CW649" s="417" t="str">
        <f>IF(OR(DD649="-",DD649="",DD649="n/a"),"-",HYPERLINK(DD649,"ICR"))</f>
        <v>ICR</v>
      </c>
      <c r="CX649" s="438" t="str">
        <f>IF(OR(DE649="-",DE649="",DE649="n/a"),"-",HYPERLINK(DE649,"IEG"))</f>
        <v>IEG</v>
      </c>
      <c r="CY649" s="687" t="str">
        <f>IF(OR(DF649="-",DF649="",DF649="n/a"),"-",HYPERLINK(DF649,"PPAR"))</f>
        <v>-</v>
      </c>
      <c r="CZ649" s="665" t="str">
        <f>IF(OR(DG649="-",DG649="",DG649="n/a"),"-",HYPERLINK(DG649,"PCR"))</f>
        <v>-</v>
      </c>
      <c r="DA649" s="665" t="str">
        <f>IF(OR(DH649="-",DH649="",DH649="n/a"),"-",HYPERLINK(DH649,"PP"))</f>
        <v>PP</v>
      </c>
      <c r="DB649" s="688" t="str">
        <f>IF(OR(DI649="-",DI649="",DI649="n/a"),"-",HYPERLINK(DI649,"TA"))</f>
        <v>-</v>
      </c>
      <c r="DC649" s="897" t="s">
        <v>12382</v>
      </c>
      <c r="DD649" s="897" t="s">
        <v>12383</v>
      </c>
      <c r="DE649" s="897" t="s">
        <v>12384</v>
      </c>
      <c r="DF649" s="897" t="s">
        <v>33</v>
      </c>
      <c r="DG649" s="897" t="s">
        <v>33</v>
      </c>
      <c r="DH649" s="897" t="s">
        <v>12385</v>
      </c>
      <c r="DI649" s="897" t="s">
        <v>33</v>
      </c>
      <c r="DJ649" s="734"/>
    </row>
    <row r="650" spans="1:114" ht="14.1" customHeight="1" x14ac:dyDescent="0.25">
      <c r="A650" s="703">
        <f>ROW()-1</f>
        <v>649</v>
      </c>
      <c r="B650" s="710" t="s">
        <v>191</v>
      </c>
      <c r="C650" s="711" t="str">
        <f>HYPERLINK(E650,"OP")</f>
        <v>OP</v>
      </c>
      <c r="D650" s="711" t="str">
        <f>HYPERLINK(F650,"Prj")</f>
        <v>Prj</v>
      </c>
      <c r="E650" s="704" t="s">
        <v>6631</v>
      </c>
      <c r="F650" s="415" t="s">
        <v>6632</v>
      </c>
      <c r="G650" s="414" t="s">
        <v>33</v>
      </c>
      <c r="H650" s="414" t="s">
        <v>33</v>
      </c>
      <c r="I650" s="694" t="s">
        <v>33</v>
      </c>
      <c r="J650" s="686" t="s">
        <v>192</v>
      </c>
      <c r="K650" s="199" t="s">
        <v>33</v>
      </c>
      <c r="L650" s="693" t="s">
        <v>193</v>
      </c>
      <c r="M650" s="696" t="s">
        <v>194</v>
      </c>
      <c r="N650" s="693" t="s">
        <v>18</v>
      </c>
      <c r="O650" s="732" t="s">
        <v>71</v>
      </c>
      <c r="P650" s="1080" t="s">
        <v>19</v>
      </c>
      <c r="Q650" s="1074" t="s">
        <v>33</v>
      </c>
      <c r="R650" s="698" t="s">
        <v>33</v>
      </c>
      <c r="S650" s="907" t="s">
        <v>3587</v>
      </c>
      <c r="T650" s="908" t="s">
        <v>3838</v>
      </c>
      <c r="U650" s="905" t="s">
        <v>577</v>
      </c>
      <c r="V650" s="905" t="s">
        <v>10415</v>
      </c>
      <c r="W650" s="1068" t="s">
        <v>20</v>
      </c>
      <c r="X650" s="1064">
        <v>39931</v>
      </c>
      <c r="Y650" s="1066">
        <v>40437</v>
      </c>
      <c r="Z650" s="1046">
        <v>2011</v>
      </c>
      <c r="AA650" s="1064">
        <v>40871</v>
      </c>
      <c r="AB650" s="1065">
        <v>42368</v>
      </c>
      <c r="AC650" s="1066">
        <v>43465</v>
      </c>
      <c r="AD650" s="1050">
        <v>200</v>
      </c>
      <c r="AE650" s="749">
        <v>0</v>
      </c>
      <c r="AF650" s="744">
        <v>0</v>
      </c>
      <c r="AG650" s="690">
        <v>200</v>
      </c>
      <c r="AH650" s="747">
        <v>15</v>
      </c>
      <c r="AI650" s="744">
        <v>0</v>
      </c>
      <c r="AJ650" s="1099">
        <v>200</v>
      </c>
      <c r="AK650" s="1100">
        <v>193.35292999999999</v>
      </c>
      <c r="AL650" s="1086"/>
      <c r="AM650" s="760" t="s">
        <v>2595</v>
      </c>
      <c r="AN650" s="760" t="s">
        <v>2422</v>
      </c>
      <c r="AO650" s="760"/>
      <c r="AP650" s="760"/>
      <c r="AQ650" s="761" t="s">
        <v>432</v>
      </c>
      <c r="AR650" s="779" t="s">
        <v>195</v>
      </c>
      <c r="AS650" s="781">
        <f>AT650+AU650</f>
        <v>9.8000000000000007</v>
      </c>
      <c r="AT650" s="781">
        <v>4.5999999999999996</v>
      </c>
      <c r="AU650" s="782">
        <v>5.2</v>
      </c>
      <c r="AV650" s="807" t="s">
        <v>196</v>
      </c>
      <c r="AW650" s="686" t="s">
        <v>2044</v>
      </c>
      <c r="AX650" s="686" t="s">
        <v>2313</v>
      </c>
      <c r="AY650" s="819">
        <v>42720</v>
      </c>
      <c r="AZ650" s="721" t="s">
        <v>26</v>
      </c>
      <c r="BA650" s="721" t="s">
        <v>22</v>
      </c>
      <c r="BB650" s="834" t="s">
        <v>33</v>
      </c>
      <c r="BC650" s="835" t="s">
        <v>33</v>
      </c>
      <c r="BD650" s="836" t="s">
        <v>33</v>
      </c>
      <c r="BE650" s="834" t="s">
        <v>33</v>
      </c>
      <c r="BF650" s="835" t="s">
        <v>33</v>
      </c>
      <c r="BG650" s="836" t="s">
        <v>33</v>
      </c>
      <c r="BH650" s="905" t="s">
        <v>13077</v>
      </c>
      <c r="BI650" s="903" t="s">
        <v>9680</v>
      </c>
      <c r="BJ650" s="905" t="s">
        <v>13078</v>
      </c>
      <c r="BK650" s="903" t="s">
        <v>13872</v>
      </c>
      <c r="BL650" s="905" t="s">
        <v>0</v>
      </c>
      <c r="BM650" s="903" t="s">
        <v>0</v>
      </c>
      <c r="BN650" s="905" t="s">
        <v>0</v>
      </c>
      <c r="BO650" s="903" t="s">
        <v>0</v>
      </c>
      <c r="BP650" s="905" t="s">
        <v>0</v>
      </c>
      <c r="BQ650" s="903" t="s">
        <v>0</v>
      </c>
      <c r="BR650" s="909">
        <v>54</v>
      </c>
      <c r="BS650" s="903" t="s">
        <v>4553</v>
      </c>
      <c r="BT650" s="909">
        <v>55</v>
      </c>
      <c r="BU650" s="903" t="s">
        <v>4541</v>
      </c>
      <c r="BV650" s="909">
        <v>53</v>
      </c>
      <c r="BW650" s="903" t="s">
        <v>4528</v>
      </c>
      <c r="BX650" s="905" t="s">
        <v>0</v>
      </c>
      <c r="BY650" s="903" t="s">
        <v>4492</v>
      </c>
      <c r="BZ650" s="905" t="s">
        <v>0</v>
      </c>
      <c r="CA650" s="903" t="s">
        <v>4492</v>
      </c>
      <c r="CB650" s="340">
        <v>50</v>
      </c>
      <c r="CC650" s="249">
        <f>IF(ISBLANK(AL650),0,1)</f>
        <v>0</v>
      </c>
      <c r="CD650" s="414">
        <f>IF(ISBLANK(AM650),0,1)</f>
        <v>1</v>
      </c>
      <c r="CE650" s="414">
        <f>IF(ISBLANK(AN650),0,1)</f>
        <v>1</v>
      </c>
      <c r="CF650" s="414">
        <f>IF(ISBLANK(AO650),0,1)</f>
        <v>0</v>
      </c>
      <c r="CG650" s="414">
        <f>IF(ISBLANK(AP650),0,1)</f>
        <v>0</v>
      </c>
      <c r="CH650" s="436">
        <f>IF(ISBLANK(AQ650),0,1)</f>
        <v>1</v>
      </c>
      <c r="CI650" s="435">
        <f>IF($W650="Dropped","-",DAYS360(X650,Y650,TRUE)/360)</f>
        <v>1.3833333333333333</v>
      </c>
      <c r="CJ650" s="416">
        <f>IF(OR($W650="Pipeline",$W650="Dropped"),"-",IF(OR($AA650="-",$AA650="n/a"),"-",DAYS360(Y650,AA650,TRUE)/360))</f>
        <v>1.1888888888888889</v>
      </c>
      <c r="CK650" s="416">
        <f>IF(OR($W650="Pipeline",$W650="Dropped"),"-",IF($AC650="-","-",IF(OR($AA650="-",$AA650="n/a"),DAYS360(Y650,AC650,TRUE)/360,DAYS360(AA650,AC650,TRUE)/360)))</f>
        <v>7.1</v>
      </c>
      <c r="CL650" s="416">
        <f>IF(OR($W650="Pipeline",$W650="Dropped"),"-",IF($AC650="-","-",DAYS360(X650,AC650,TRUE)/360))</f>
        <v>9.6722222222222225</v>
      </c>
      <c r="CM650" s="437">
        <f>IF(OR($W650="Pipeline",$W650="Dropped"),"-",IF($AC650="-","-",DAYS360(AB650,AC650,TRUE)/360))</f>
        <v>3</v>
      </c>
      <c r="CN650" s="344" t="str">
        <f>IF(W650="Closed",IF(AC650="-","-",YEAR(AC650)),"-")</f>
        <v>-</v>
      </c>
      <c r="CO650" s="344" t="str">
        <f>IF(W650="Closed",IF(OR(BE650="S",BE650="MS",BE650="HS"),"S",IF(OR(BE650="U",BE650="MU",BE650="HU"),"U",IF(OR(BE650="NA",BE650="NR",BE650="NV",BE650="?",BE650="#"),"NR","-"))),"-")</f>
        <v>-</v>
      </c>
      <c r="CP650" s="249">
        <v>3</v>
      </c>
      <c r="CQ650" s="414">
        <v>3</v>
      </c>
      <c r="CR650" s="414">
        <v>3</v>
      </c>
      <c r="CS650" s="414">
        <v>0</v>
      </c>
      <c r="CT650" s="414">
        <v>0</v>
      </c>
      <c r="CU650" s="436">
        <v>1</v>
      </c>
      <c r="CV650" s="432" t="str">
        <f>IF(OR(DC650="-",DC650="",DC650="n/a"),"-",HYPERLINK(DC650,"PAD"))</f>
        <v>PAD</v>
      </c>
      <c r="CW650" s="417" t="str">
        <f>IF(OR(DD650="-",DD650="",DD650="n/a"),"-",HYPERLINK(DD650,"ICR"))</f>
        <v>-</v>
      </c>
      <c r="CX650" s="438" t="str">
        <f>IF(OR(DE650="-",DE650="",DE650="n/a"),"-",HYPERLINK(DE650,"IEG"))</f>
        <v>-</v>
      </c>
      <c r="CY650" s="687" t="str">
        <f>IF(OR(DF650="-",DF650="",DF650="n/a"),"-",HYPERLINK(DF650,"PPAR"))</f>
        <v>-</v>
      </c>
      <c r="CZ650" s="665" t="str">
        <f>IF(OR(DG650="-",DG650="",DG650="n/a"),"-",HYPERLINK(DG650,"PCR"))</f>
        <v>-</v>
      </c>
      <c r="DA650" s="665" t="str">
        <f>IF(OR(DH650="-",DH650="",DH650="n/a"),"-",HYPERLINK(DH650,"PP"))</f>
        <v>PP</v>
      </c>
      <c r="DB650" s="688" t="str">
        <f>IF(OR(DI650="-",DI650="",DI650="n/a"),"-",HYPERLINK(DI650,"TA"))</f>
        <v>-</v>
      </c>
      <c r="DC650" s="897" t="s">
        <v>12386</v>
      </c>
      <c r="DD650" s="897" t="s">
        <v>33</v>
      </c>
      <c r="DE650" s="897" t="s">
        <v>33</v>
      </c>
      <c r="DF650" s="897" t="s">
        <v>33</v>
      </c>
      <c r="DG650" s="897" t="s">
        <v>33</v>
      </c>
      <c r="DH650" s="897" t="s">
        <v>14046</v>
      </c>
      <c r="DI650" s="897" t="s">
        <v>33</v>
      </c>
      <c r="DJ650" s="734"/>
    </row>
    <row r="651" spans="1:114" ht="14.1" customHeight="1" x14ac:dyDescent="0.25">
      <c r="A651" s="702">
        <f>ROW()-1</f>
        <v>650</v>
      </c>
      <c r="B651" s="710" t="s">
        <v>2355</v>
      </c>
      <c r="C651" s="711" t="str">
        <f>HYPERLINK(E651,"OP")</f>
        <v>OP</v>
      </c>
      <c r="D651" s="711" t="str">
        <f>HYPERLINK(F651,"Prj")</f>
        <v>Prj</v>
      </c>
      <c r="E651" s="704" t="s">
        <v>6633</v>
      </c>
      <c r="F651" s="415" t="s">
        <v>6634</v>
      </c>
      <c r="G651" s="414" t="s">
        <v>33</v>
      </c>
      <c r="H651" s="414" t="s">
        <v>33</v>
      </c>
      <c r="I651" s="694" t="s">
        <v>33</v>
      </c>
      <c r="J651" s="686" t="s">
        <v>84</v>
      </c>
      <c r="K651" s="199" t="s">
        <v>33</v>
      </c>
      <c r="L651" s="693" t="s">
        <v>153</v>
      </c>
      <c r="M651" s="696" t="s">
        <v>912</v>
      </c>
      <c r="N651" s="693" t="s">
        <v>18</v>
      </c>
      <c r="O651" s="693" t="s">
        <v>30</v>
      </c>
      <c r="P651" s="1080" t="s">
        <v>1419</v>
      </c>
      <c r="Q651" s="1074" t="s">
        <v>33</v>
      </c>
      <c r="R651" s="698" t="s">
        <v>33</v>
      </c>
      <c r="S651" s="907" t="s">
        <v>3153</v>
      </c>
      <c r="T651" s="908" t="s">
        <v>3839</v>
      </c>
      <c r="U651" s="905" t="s">
        <v>13703</v>
      </c>
      <c r="V651" s="905" t="s">
        <v>10413</v>
      </c>
      <c r="W651" s="1068" t="s">
        <v>1773</v>
      </c>
      <c r="X651" s="1064">
        <v>39909</v>
      </c>
      <c r="Y651" s="1066">
        <v>40213</v>
      </c>
      <c r="Z651" s="1046">
        <v>2010</v>
      </c>
      <c r="AA651" s="1064">
        <v>40711</v>
      </c>
      <c r="AB651" s="1065">
        <v>41455</v>
      </c>
      <c r="AC651" s="1066">
        <v>42735</v>
      </c>
      <c r="AD651" s="638">
        <v>0</v>
      </c>
      <c r="AE651" s="749">
        <v>8</v>
      </c>
      <c r="AF651" s="744">
        <v>0</v>
      </c>
      <c r="AG651" s="690">
        <v>8</v>
      </c>
      <c r="AH651" s="747">
        <v>0</v>
      </c>
      <c r="AI651" s="744">
        <v>0</v>
      </c>
      <c r="AJ651" s="1099">
        <v>7.79738533</v>
      </c>
      <c r="AK651" s="1100">
        <v>7.4927472599999998</v>
      </c>
      <c r="AL651" s="646" t="s">
        <v>7409</v>
      </c>
      <c r="AM651" s="647" t="s">
        <v>2424</v>
      </c>
      <c r="AN651" s="647"/>
      <c r="AO651" s="647"/>
      <c r="AP651" s="647"/>
      <c r="AQ651" s="648"/>
      <c r="AR651" s="779" t="s">
        <v>2586</v>
      </c>
      <c r="AS651" s="649">
        <f>AT651+AU651</f>
        <v>7.35</v>
      </c>
      <c r="AT651" s="649">
        <v>7.35</v>
      </c>
      <c r="AU651" s="650">
        <v>0</v>
      </c>
      <c r="AV651" s="686" t="s">
        <v>2947</v>
      </c>
      <c r="AW651" s="686" t="s">
        <v>2585</v>
      </c>
      <c r="AX651" s="686" t="s">
        <v>2559</v>
      </c>
      <c r="AY651" s="820">
        <v>42730</v>
      </c>
      <c r="AZ651" s="721" t="s">
        <v>22</v>
      </c>
      <c r="BA651" s="721" t="s">
        <v>26</v>
      </c>
      <c r="BB651" s="834" t="s">
        <v>22</v>
      </c>
      <c r="BC651" s="835" t="s">
        <v>22</v>
      </c>
      <c r="BD651" s="836" t="s">
        <v>22</v>
      </c>
      <c r="BE651" s="834" t="s">
        <v>33</v>
      </c>
      <c r="BF651" s="835" t="s">
        <v>33</v>
      </c>
      <c r="BG651" s="836" t="s">
        <v>33</v>
      </c>
      <c r="BH651" s="905" t="s">
        <v>4485</v>
      </c>
      <c r="BI651" s="903" t="s">
        <v>10472</v>
      </c>
      <c r="BJ651" s="905" t="s">
        <v>0</v>
      </c>
      <c r="BK651" s="903" t="s">
        <v>0</v>
      </c>
      <c r="BL651" s="905" t="s">
        <v>0</v>
      </c>
      <c r="BM651" s="903" t="s">
        <v>0</v>
      </c>
      <c r="BN651" s="905" t="s">
        <v>0</v>
      </c>
      <c r="BO651" s="903" t="s">
        <v>0</v>
      </c>
      <c r="BP651" s="905" t="s">
        <v>0</v>
      </c>
      <c r="BQ651" s="903" t="s">
        <v>0</v>
      </c>
      <c r="BR651" s="909">
        <v>25</v>
      </c>
      <c r="BS651" s="903" t="s">
        <v>4489</v>
      </c>
      <c r="BT651" s="909">
        <v>27</v>
      </c>
      <c r="BU651" s="903" t="s">
        <v>4490</v>
      </c>
      <c r="BV651" s="909">
        <v>30</v>
      </c>
      <c r="BW651" s="903" t="s">
        <v>4501</v>
      </c>
      <c r="BX651" s="905" t="s">
        <v>0</v>
      </c>
      <c r="BY651" s="903" t="s">
        <v>4492</v>
      </c>
      <c r="BZ651" s="905" t="s">
        <v>0</v>
      </c>
      <c r="CA651" s="903" t="s">
        <v>4492</v>
      </c>
      <c r="CB651" s="340">
        <v>50</v>
      </c>
      <c r="CC651" s="249">
        <f>IF(ISBLANK(AL651),0,1)</f>
        <v>1</v>
      </c>
      <c r="CD651" s="414">
        <f>IF(ISBLANK(AM651),0,1)</f>
        <v>1</v>
      </c>
      <c r="CE651" s="414">
        <f>IF(ISBLANK(AN651),0,1)</f>
        <v>0</v>
      </c>
      <c r="CF651" s="414">
        <f>IF(ISBLANK(AO651),0,1)</f>
        <v>0</v>
      </c>
      <c r="CG651" s="414">
        <f>IF(ISBLANK(AP651),0,1)</f>
        <v>0</v>
      </c>
      <c r="CH651" s="436">
        <f>IF(ISBLANK(AQ651),0,1)</f>
        <v>0</v>
      </c>
      <c r="CI651" s="435">
        <f>IF($W651="Dropped","-",DAYS360(X651,Y651,TRUE)/360)</f>
        <v>0.82777777777777772</v>
      </c>
      <c r="CJ651" s="416">
        <f>IF(OR($W651="Pipeline",$W651="Dropped"),"-",IF(OR($AA651="-",$AA651="n/a"),"-",DAYS360(Y651,AA651,TRUE)/360))</f>
        <v>1.3694444444444445</v>
      </c>
      <c r="CK651" s="416">
        <f>IF(OR($W651="Pipeline",$W651="Dropped"),"-",IF($AC651="-","-",IF(OR($AA651="-",$AA651="n/a"),DAYS360(Y651,AC651,TRUE)/360,DAYS360(AA651,AC651,TRUE)/360)))</f>
        <v>5.5361111111111114</v>
      </c>
      <c r="CL651" s="416">
        <f>IF(OR($W651="Pipeline",$W651="Dropped"),"-",IF($AC651="-","-",DAYS360(X651,AC651,TRUE)/360))</f>
        <v>7.7333333333333334</v>
      </c>
      <c r="CM651" s="437">
        <f>IF(OR($W651="Pipeline",$W651="Dropped"),"-",IF($AC651="-","-",DAYS360(AB651,AC651,TRUE)/360))</f>
        <v>3.5</v>
      </c>
      <c r="CN651" s="344">
        <f>IF(W651="Closed",IF(AC651="-","-",YEAR(AC651)),"-")</f>
        <v>2016</v>
      </c>
      <c r="CO651" s="344" t="str">
        <f>IF(W651="Closed",IF(OR(BE651="S",BE651="MS",BE651="HS"),"S",IF(OR(BE651="U",BE651="MU",BE651="HU"),"U",IF(OR(BE651="NA",BE651="NR",BE651="NV",BE651="?",BE651="#"),"NR","-"))),"-")</f>
        <v>-</v>
      </c>
      <c r="CP651" s="249">
        <v>8</v>
      </c>
      <c r="CQ651" s="414">
        <v>14</v>
      </c>
      <c r="CR651" s="414">
        <v>2</v>
      </c>
      <c r="CS651" s="414">
        <v>1</v>
      </c>
      <c r="CT651" s="414">
        <v>0</v>
      </c>
      <c r="CU651" s="436">
        <v>1</v>
      </c>
      <c r="CV651" s="432" t="str">
        <f>IF(OR(DC651="-",DC651="",DC651="n/a"),"-",HYPERLINK(DC651,"PAD"))</f>
        <v>PAD</v>
      </c>
      <c r="CW651" s="417" t="str">
        <f>IF(OR(DD651="-",DD651="",DD651="n/a"),"-",HYPERLINK(DD651,"ICR"))</f>
        <v>ICR</v>
      </c>
      <c r="CX651" s="438" t="str">
        <f>IF(OR(DE651="-",DE651="",DE651="n/a"),"-",HYPERLINK(DE651,"IEG"))</f>
        <v>-</v>
      </c>
      <c r="CY651" s="687" t="str">
        <f>IF(OR(DF651="-",DF651="",DF651="n/a"),"-",HYPERLINK(DF651,"PPAR"))</f>
        <v>-</v>
      </c>
      <c r="CZ651" s="665" t="str">
        <f>IF(OR(DG651="-",DG651="",DG651="n/a"),"-",HYPERLINK(DG651,"PCR"))</f>
        <v>-</v>
      </c>
      <c r="DA651" s="665" t="str">
        <f>IF(OR(DH651="-",DH651="",DH651="n/a"),"-",HYPERLINK(DH651,"PP"))</f>
        <v>PP</v>
      </c>
      <c r="DB651" s="688" t="str">
        <f>IF(OR(DI651="-",DI651="",DI651="n/a"),"-",HYPERLINK(DI651,"TA"))</f>
        <v>-</v>
      </c>
      <c r="DC651" s="897" t="s">
        <v>12387</v>
      </c>
      <c r="DD651" s="897" t="s">
        <v>14047</v>
      </c>
      <c r="DE651" s="897" t="s">
        <v>33</v>
      </c>
      <c r="DF651" s="897" t="s">
        <v>33</v>
      </c>
      <c r="DG651" s="897" t="s">
        <v>33</v>
      </c>
      <c r="DH651" s="897" t="s">
        <v>14048</v>
      </c>
      <c r="DI651" s="897" t="s">
        <v>33</v>
      </c>
      <c r="DJ651" s="734"/>
    </row>
    <row r="652" spans="1:114" ht="14.1" customHeight="1" x14ac:dyDescent="0.25">
      <c r="A652" s="702">
        <f>ROW()-1</f>
        <v>651</v>
      </c>
      <c r="B652" s="710" t="s">
        <v>5520</v>
      </c>
      <c r="C652" s="711" t="str">
        <f>HYPERLINK(E652,"OP")</f>
        <v>OP</v>
      </c>
      <c r="D652" s="711" t="str">
        <f>HYPERLINK(F652,"Prj")</f>
        <v>Prj</v>
      </c>
      <c r="E652" s="704" t="s">
        <v>7315</v>
      </c>
      <c r="F652" s="415" t="s">
        <v>5953</v>
      </c>
      <c r="G652" s="414" t="s">
        <v>33</v>
      </c>
      <c r="H652" s="414" t="s">
        <v>33</v>
      </c>
      <c r="I652" s="694" t="s">
        <v>33</v>
      </c>
      <c r="J652" s="697" t="s">
        <v>5521</v>
      </c>
      <c r="K652" s="727" t="s">
        <v>33</v>
      </c>
      <c r="L652" s="736" t="s">
        <v>245</v>
      </c>
      <c r="M652" s="697" t="s">
        <v>264</v>
      </c>
      <c r="N652" s="736" t="s">
        <v>18</v>
      </c>
      <c r="O652" s="736" t="s">
        <v>54</v>
      </c>
      <c r="P652" s="1080" t="s">
        <v>1742</v>
      </c>
      <c r="Q652" s="1074" t="s">
        <v>33</v>
      </c>
      <c r="R652" s="698" t="s">
        <v>33</v>
      </c>
      <c r="S652" s="907" t="s">
        <v>3764</v>
      </c>
      <c r="T652" s="908" t="s">
        <v>5522</v>
      </c>
      <c r="U652" s="905" t="s">
        <v>591</v>
      </c>
      <c r="V652" s="905" t="s">
        <v>1417</v>
      </c>
      <c r="W652" s="1068" t="s">
        <v>1773</v>
      </c>
      <c r="X652" s="1064">
        <v>38995</v>
      </c>
      <c r="Y652" s="1066">
        <v>39945</v>
      </c>
      <c r="Z652" s="1046">
        <v>2009</v>
      </c>
      <c r="AA652" s="1064">
        <v>40049</v>
      </c>
      <c r="AB652" s="1065">
        <v>41639</v>
      </c>
      <c r="AC652" s="1066">
        <v>41639</v>
      </c>
      <c r="AD652" s="1049">
        <v>0</v>
      </c>
      <c r="AE652" s="746">
        <v>25</v>
      </c>
      <c r="AF652" s="744">
        <v>0</v>
      </c>
      <c r="AG652" s="690">
        <v>25</v>
      </c>
      <c r="AH652" s="747">
        <v>0</v>
      </c>
      <c r="AI652" s="744">
        <v>0</v>
      </c>
      <c r="AJ652" s="1101">
        <v>5.8162500000000001</v>
      </c>
      <c r="AK652" s="1102">
        <v>5.5886108600000002</v>
      </c>
      <c r="AL652" s="646"/>
      <c r="AM652" s="647"/>
      <c r="AN652" s="647"/>
      <c r="AO652" s="647">
        <v>1</v>
      </c>
      <c r="AP652" s="647"/>
      <c r="AQ652" s="648"/>
      <c r="AR652" s="779" t="s">
        <v>5819</v>
      </c>
      <c r="AS652" s="781">
        <f>AT652+AU652</f>
        <v>6</v>
      </c>
      <c r="AT652" s="649">
        <v>2.2999999999999998</v>
      </c>
      <c r="AU652" s="650">
        <v>3.7</v>
      </c>
      <c r="AV652" s="686" t="s">
        <v>5823</v>
      </c>
      <c r="AW652" s="697" t="s">
        <v>4875</v>
      </c>
      <c r="AX652" s="697" t="s">
        <v>5523</v>
      </c>
      <c r="AY652" s="823">
        <v>41644</v>
      </c>
      <c r="AZ652" s="736" t="s">
        <v>112</v>
      </c>
      <c r="BA652" s="736" t="s">
        <v>112</v>
      </c>
      <c r="BB652" s="837" t="s">
        <v>112</v>
      </c>
      <c r="BC652" s="838" t="s">
        <v>45</v>
      </c>
      <c r="BD652" s="839" t="s">
        <v>112</v>
      </c>
      <c r="BE652" s="837" t="s">
        <v>2809</v>
      </c>
      <c r="BF652" s="838" t="s">
        <v>112</v>
      </c>
      <c r="BG652" s="839" t="s">
        <v>112</v>
      </c>
      <c r="BH652" s="905" t="s">
        <v>13102</v>
      </c>
      <c r="BI652" s="903" t="s">
        <v>13873</v>
      </c>
      <c r="BJ652" s="905" t="s">
        <v>13089</v>
      </c>
      <c r="BK652" s="903" t="s">
        <v>13878</v>
      </c>
      <c r="BL652" s="905" t="s">
        <v>0</v>
      </c>
      <c r="BM652" s="903" t="s">
        <v>0</v>
      </c>
      <c r="BN652" s="905" t="s">
        <v>0</v>
      </c>
      <c r="BO652" s="903" t="s">
        <v>0</v>
      </c>
      <c r="BP652" s="905" t="s">
        <v>0</v>
      </c>
      <c r="BQ652" s="903" t="s">
        <v>0</v>
      </c>
      <c r="BR652" s="909">
        <v>49</v>
      </c>
      <c r="BS652" s="903" t="s">
        <v>4607</v>
      </c>
      <c r="BT652" s="909">
        <v>45</v>
      </c>
      <c r="BU652" s="903" t="s">
        <v>4564</v>
      </c>
      <c r="BV652" s="905" t="s">
        <v>0</v>
      </c>
      <c r="BW652" s="903" t="s">
        <v>4492</v>
      </c>
      <c r="BX652" s="905" t="s">
        <v>0</v>
      </c>
      <c r="BY652" s="903" t="s">
        <v>4492</v>
      </c>
      <c r="BZ652" s="905" t="s">
        <v>0</v>
      </c>
      <c r="CA652" s="903" t="s">
        <v>4492</v>
      </c>
      <c r="CB652" s="340">
        <v>100</v>
      </c>
      <c r="CC652" s="249">
        <f>IF(ISBLANK(AL652),0,1)</f>
        <v>0</v>
      </c>
      <c r="CD652" s="414">
        <f>IF(ISBLANK(AM652),0,1)</f>
        <v>0</v>
      </c>
      <c r="CE652" s="414">
        <f>IF(ISBLANK(AN652),0,1)</f>
        <v>0</v>
      </c>
      <c r="CF652" s="414">
        <f>IF(ISBLANK(AO652),0,1)</f>
        <v>1</v>
      </c>
      <c r="CG652" s="414">
        <f>IF(ISBLANK(AP652),0,1)</f>
        <v>0</v>
      </c>
      <c r="CH652" s="436">
        <f>IF(ISBLANK(AQ652),0,1)</f>
        <v>0</v>
      </c>
      <c r="CI652" s="435">
        <f>IF($W652="Dropped","-",DAYS360(X652,Y652,TRUE)/360)</f>
        <v>2.6027777777777779</v>
      </c>
      <c r="CJ652" s="416">
        <f>IF(OR($W652="Pipeline",$W652="Dropped"),"-",IF(OR($AA652="-",$AA652="n/a"),"-",DAYS360(Y652,AA652,TRUE)/360))</f>
        <v>0.28333333333333333</v>
      </c>
      <c r="CK652" s="416">
        <f>IF(OR($W652="Pipeline",$W652="Dropped"),"-",IF($AC652="-","-",IF(OR($AA652="-",$AA652="n/a"),DAYS360(Y652,AC652,TRUE)/360,DAYS360(AA652,AC652,TRUE)/360)))</f>
        <v>4.3499999999999996</v>
      </c>
      <c r="CL652" s="416">
        <f>IF(OR($W652="Pipeline",$W652="Dropped"),"-",IF($AC652="-","-",DAYS360(X652,AC652,TRUE)/360))</f>
        <v>7.2361111111111107</v>
      </c>
      <c r="CM652" s="437">
        <f>IF(OR($W652="Pipeline",$W652="Dropped"),"-",IF($AC652="-","-",DAYS360(AB652,AC652,TRUE)/360))</f>
        <v>0</v>
      </c>
      <c r="CN652" s="344">
        <f>IF(W652="Closed",IF(AC652="-","-",YEAR(AC652)),"-")</f>
        <v>2013</v>
      </c>
      <c r="CO652" s="344" t="str">
        <f>IF(W652="Closed",IF(OR(BE652="S",BE652="MS",BE652="HS"),"S",IF(OR(BE652="U",BE652="MU",BE652="HU"),"U",IF(OR(BE652="NA",BE652="NR",BE652="NV",BE652="?",BE652="#"),"NR","-"))),"-")</f>
        <v>U</v>
      </c>
      <c r="CP652" s="249">
        <v>2</v>
      </c>
      <c r="CQ652" s="414">
        <v>4</v>
      </c>
      <c r="CR652" s="414">
        <v>0</v>
      </c>
      <c r="CS652" s="414">
        <v>1</v>
      </c>
      <c r="CT652" s="414">
        <v>0</v>
      </c>
      <c r="CU652" s="436">
        <v>0</v>
      </c>
      <c r="CV652" s="432" t="str">
        <f>IF(OR(DC652="-",DC652="",DC652="n/a"),"-",HYPERLINK(DC652,"PAD"))</f>
        <v>PAD</v>
      </c>
      <c r="CW652" s="417" t="str">
        <f>IF(OR(DD652="-",DD652="",DD652="n/a"),"-",HYPERLINK(DD652,"ICR"))</f>
        <v>ICR</v>
      </c>
      <c r="CX652" s="438" t="str">
        <f>IF(OR(DE652="-",DE652="",DE652="n/a"),"-",HYPERLINK(DE652,"IEG"))</f>
        <v>IEG</v>
      </c>
      <c r="CY652" s="687" t="str">
        <f>IF(OR(DF652="-",DF652="",DF652="n/a"),"-",HYPERLINK(DF652,"PPAR"))</f>
        <v>-</v>
      </c>
      <c r="CZ652" s="665" t="str">
        <f>IF(OR(DG652="-",DG652="",DG652="n/a"),"-",HYPERLINK(DG652,"PCR"))</f>
        <v>-</v>
      </c>
      <c r="DA652" s="665" t="str">
        <f>IF(OR(DH652="-",DH652="",DH652="n/a"),"-",HYPERLINK(DH652,"PP"))</f>
        <v>PP</v>
      </c>
      <c r="DB652" s="688" t="str">
        <f>IF(OR(DI652="-",DI652="",DI652="n/a"),"-",HYPERLINK(DI652,"TA"))</f>
        <v>-</v>
      </c>
      <c r="DC652" s="897" t="s">
        <v>12388</v>
      </c>
      <c r="DD652" s="897" t="s">
        <v>12389</v>
      </c>
      <c r="DE652" s="897" t="s">
        <v>12390</v>
      </c>
      <c r="DF652" s="897" t="s">
        <v>33</v>
      </c>
      <c r="DG652" s="897" t="s">
        <v>33</v>
      </c>
      <c r="DH652" s="897" t="s">
        <v>12391</v>
      </c>
      <c r="DI652" s="897" t="s">
        <v>33</v>
      </c>
      <c r="DJ652" s="734"/>
    </row>
    <row r="653" spans="1:114" ht="14.1" customHeight="1" x14ac:dyDescent="0.25">
      <c r="A653" s="703">
        <f>ROW()-1</f>
        <v>652</v>
      </c>
      <c r="B653" s="710" t="s">
        <v>1311</v>
      </c>
      <c r="C653" s="711" t="str">
        <f>HYPERLINK(E653,"OP")</f>
        <v>OP</v>
      </c>
      <c r="D653" s="711" t="str">
        <f>HYPERLINK(F653,"Prj")</f>
        <v>Prj</v>
      </c>
      <c r="E653" s="704" t="s">
        <v>6635</v>
      </c>
      <c r="F653" s="415" t="s">
        <v>6636</v>
      </c>
      <c r="G653" s="414" t="s">
        <v>33</v>
      </c>
      <c r="H653" s="414" t="s">
        <v>33</v>
      </c>
      <c r="I653" s="694" t="s">
        <v>33</v>
      </c>
      <c r="J653" s="696" t="s">
        <v>1272</v>
      </c>
      <c r="K653" s="199" t="s">
        <v>33</v>
      </c>
      <c r="L653" s="693" t="s">
        <v>153</v>
      </c>
      <c r="M653" s="686" t="s">
        <v>170</v>
      </c>
      <c r="N653" s="732" t="s">
        <v>18</v>
      </c>
      <c r="O653" s="732" t="s">
        <v>30</v>
      </c>
      <c r="P653" s="1080" t="s">
        <v>36</v>
      </c>
      <c r="Q653" s="1074" t="s">
        <v>33</v>
      </c>
      <c r="R653" s="698" t="s">
        <v>33</v>
      </c>
      <c r="S653" s="907" t="s">
        <v>3853</v>
      </c>
      <c r="T653" s="908" t="s">
        <v>3840</v>
      </c>
      <c r="U653" s="905" t="s">
        <v>13707</v>
      </c>
      <c r="V653" s="905" t="s">
        <v>10409</v>
      </c>
      <c r="W653" s="1068" t="s">
        <v>1773</v>
      </c>
      <c r="X653" s="1064">
        <v>39000</v>
      </c>
      <c r="Y653" s="1066">
        <v>39462</v>
      </c>
      <c r="Z653" s="1046">
        <v>2008</v>
      </c>
      <c r="AA653" s="1064">
        <v>39797</v>
      </c>
      <c r="AB653" s="1065">
        <v>41455</v>
      </c>
      <c r="AC653" s="1066">
        <v>42916</v>
      </c>
      <c r="AD653" s="638">
        <v>117.7</v>
      </c>
      <c r="AE653" s="639">
        <v>0</v>
      </c>
      <c r="AF653" s="744">
        <v>0</v>
      </c>
      <c r="AG653" s="690">
        <v>117.7</v>
      </c>
      <c r="AH653" s="747">
        <v>179</v>
      </c>
      <c r="AI653" s="744">
        <v>0</v>
      </c>
      <c r="AJ653" s="1099">
        <v>117.67301693</v>
      </c>
      <c r="AK653" s="1100">
        <v>102.98178611</v>
      </c>
      <c r="AL653" s="646"/>
      <c r="AM653" s="647"/>
      <c r="AN653" s="647">
        <v>3</v>
      </c>
      <c r="AO653" s="647"/>
      <c r="AP653" s="647"/>
      <c r="AQ653" s="648"/>
      <c r="AR653" s="779" t="s">
        <v>4250</v>
      </c>
      <c r="AS653" s="649">
        <f>AT653+AU653</f>
        <v>188.6</v>
      </c>
      <c r="AT653" s="649">
        <v>79.599999999999994</v>
      </c>
      <c r="AU653" s="650">
        <v>109</v>
      </c>
      <c r="AV653" s="686" t="s">
        <v>1590</v>
      </c>
      <c r="AW653" s="686" t="s">
        <v>1858</v>
      </c>
      <c r="AX653" s="686" t="s">
        <v>2128</v>
      </c>
      <c r="AY653" s="819">
        <v>42718</v>
      </c>
      <c r="AZ653" s="721" t="s">
        <v>26</v>
      </c>
      <c r="BA653" s="721" t="s">
        <v>26</v>
      </c>
      <c r="BB653" s="834" t="s">
        <v>33</v>
      </c>
      <c r="BC653" s="835" t="s">
        <v>33</v>
      </c>
      <c r="BD653" s="836" t="s">
        <v>33</v>
      </c>
      <c r="BE653" s="834" t="s">
        <v>33</v>
      </c>
      <c r="BF653" s="835" t="s">
        <v>33</v>
      </c>
      <c r="BG653" s="836" t="s">
        <v>33</v>
      </c>
      <c r="BH653" s="905" t="s">
        <v>13072</v>
      </c>
      <c r="BI653" s="903" t="s">
        <v>4508</v>
      </c>
      <c r="BJ653" s="905" t="s">
        <v>4485</v>
      </c>
      <c r="BK653" s="903" t="s">
        <v>10472</v>
      </c>
      <c r="BL653" s="905" t="s">
        <v>4525</v>
      </c>
      <c r="BM653" s="903" t="s">
        <v>10476</v>
      </c>
      <c r="BN653" s="905" t="s">
        <v>4493</v>
      </c>
      <c r="BO653" s="903" t="s">
        <v>4705</v>
      </c>
      <c r="BP653" s="905" t="s">
        <v>0</v>
      </c>
      <c r="BQ653" s="903" t="s">
        <v>0</v>
      </c>
      <c r="BR653" s="909">
        <v>67</v>
      </c>
      <c r="BS653" s="903" t="s">
        <v>4577</v>
      </c>
      <c r="BT653" s="909">
        <v>25</v>
      </c>
      <c r="BU653" s="903" t="s">
        <v>4489</v>
      </c>
      <c r="BV653" s="905" t="s">
        <v>0</v>
      </c>
      <c r="BW653" s="903" t="s">
        <v>4492</v>
      </c>
      <c r="BX653" s="905" t="s">
        <v>0</v>
      </c>
      <c r="BY653" s="903" t="s">
        <v>4492</v>
      </c>
      <c r="BZ653" s="905" t="s">
        <v>0</v>
      </c>
      <c r="CA653" s="903" t="s">
        <v>4492</v>
      </c>
      <c r="CB653" s="340">
        <v>10</v>
      </c>
      <c r="CC653" s="249">
        <f>IF(ISBLANK(AL653),0,1)</f>
        <v>0</v>
      </c>
      <c r="CD653" s="414">
        <f>IF(ISBLANK(AM653),0,1)</f>
        <v>0</v>
      </c>
      <c r="CE653" s="414">
        <f>IF(ISBLANK(AN653),0,1)</f>
        <v>1</v>
      </c>
      <c r="CF653" s="414">
        <f>IF(ISBLANK(AO653),0,1)</f>
        <v>0</v>
      </c>
      <c r="CG653" s="414">
        <f>IF(ISBLANK(AP653),0,1)</f>
        <v>0</v>
      </c>
      <c r="CH653" s="436">
        <f>IF(ISBLANK(AQ653),0,1)</f>
        <v>0</v>
      </c>
      <c r="CI653" s="435">
        <f>IF($W653="Dropped","-",DAYS360(X653,Y653,TRUE)/360)</f>
        <v>1.2638888888888888</v>
      </c>
      <c r="CJ653" s="416">
        <f>IF(OR($W653="Pipeline",$W653="Dropped"),"-",IF(OR($AA653="-",$AA653="n/a"),"-",DAYS360(Y653,AA653,TRUE)/360))</f>
        <v>0.91666666666666663</v>
      </c>
      <c r="CK653" s="416">
        <f>IF(OR($W653="Pipeline",$W653="Dropped"),"-",IF($AC653="-","-",IF(OR($AA653="-",$AA653="n/a"),DAYS360(Y653,AC653,TRUE)/360,DAYS360(AA653,AC653,TRUE)/360)))</f>
        <v>8.5416666666666661</v>
      </c>
      <c r="CL653" s="416">
        <f>IF(OR($W653="Pipeline",$W653="Dropped"),"-",IF($AC653="-","-",DAYS360(X653,AC653,TRUE)/360))</f>
        <v>10.722222222222221</v>
      </c>
      <c r="CM653" s="437">
        <f>IF(OR($W653="Pipeline",$W653="Dropped"),"-",IF($AC653="-","-",DAYS360(AB653,AC653,TRUE)/360))</f>
        <v>4</v>
      </c>
      <c r="CN653" s="344">
        <f>IF(W653="Closed",IF(AC653="-","-",YEAR(AC653)),"-")</f>
        <v>2017</v>
      </c>
      <c r="CO653" s="344" t="str">
        <f>IF(W653="Closed",IF(OR(BE653="S",BE653="MS",BE653="HS"),"S",IF(OR(BE653="U",BE653="MU",BE653="HU"),"U",IF(OR(BE653="NA",BE653="NR",BE653="NV",BE653="?",BE653="#"),"NR","-"))),"-")</f>
        <v>-</v>
      </c>
      <c r="CP653" s="249">
        <v>7</v>
      </c>
      <c r="CQ653" s="414">
        <v>4</v>
      </c>
      <c r="CR653" s="414">
        <v>4</v>
      </c>
      <c r="CS653" s="414">
        <v>2</v>
      </c>
      <c r="CT653" s="414">
        <v>0</v>
      </c>
      <c r="CU653" s="436">
        <v>1</v>
      </c>
      <c r="CV653" s="432" t="str">
        <f>IF(OR(DC653="-",DC653="",DC653="n/a"),"-",HYPERLINK(DC653,"PAD"))</f>
        <v>PAD</v>
      </c>
      <c r="CW653" s="417" t="str">
        <f>IF(OR(DD653="-",DD653="",DD653="n/a"),"-",HYPERLINK(DD653,"ICR"))</f>
        <v>-</v>
      </c>
      <c r="CX653" s="438" t="str">
        <f>IF(OR(DE653="-",DE653="",DE653="n/a"),"-",HYPERLINK(DE653,"IEG"))</f>
        <v>-</v>
      </c>
      <c r="CY653" s="687" t="str">
        <f>IF(OR(DF653="-",DF653="",DF653="n/a"),"-",HYPERLINK(DF653,"PPAR"))</f>
        <v>-</v>
      </c>
      <c r="CZ653" s="665" t="str">
        <f>IF(OR(DG653="-",DG653="",DG653="n/a"),"-",HYPERLINK(DG653,"PCR"))</f>
        <v>-</v>
      </c>
      <c r="DA653" s="665" t="str">
        <f>IF(OR(DH653="-",DH653="",DH653="n/a"),"-",HYPERLINK(DH653,"PP"))</f>
        <v>PP</v>
      </c>
      <c r="DB653" s="688" t="str">
        <f>IF(OR(DI653="-",DI653="",DI653="n/a"),"-",HYPERLINK(DI653,"TA"))</f>
        <v>-</v>
      </c>
      <c r="DC653" s="897" t="s">
        <v>12392</v>
      </c>
      <c r="DD653" s="897" t="s">
        <v>33</v>
      </c>
      <c r="DE653" s="897" t="s">
        <v>33</v>
      </c>
      <c r="DF653" s="897" t="s">
        <v>33</v>
      </c>
      <c r="DG653" s="897" t="s">
        <v>33</v>
      </c>
      <c r="DH653" s="897" t="s">
        <v>12393</v>
      </c>
      <c r="DI653" s="897" t="s">
        <v>33</v>
      </c>
      <c r="DJ653" s="806"/>
    </row>
    <row r="654" spans="1:114" ht="14.1" customHeight="1" x14ac:dyDescent="0.25">
      <c r="A654" s="702">
        <f>ROW()-1</f>
        <v>653</v>
      </c>
      <c r="B654" s="710" t="s">
        <v>336</v>
      </c>
      <c r="C654" s="711" t="str">
        <f>HYPERLINK(E654,"OP")</f>
        <v>OP</v>
      </c>
      <c r="D654" s="711" t="str">
        <f>HYPERLINK(F654,"Prj")</f>
        <v>Prj</v>
      </c>
      <c r="E654" s="704" t="s">
        <v>6637</v>
      </c>
      <c r="F654" s="415" t="s">
        <v>6638</v>
      </c>
      <c r="G654" s="414" t="s">
        <v>33</v>
      </c>
      <c r="H654" s="414" t="s">
        <v>33</v>
      </c>
      <c r="I654" s="694" t="s">
        <v>33</v>
      </c>
      <c r="J654" s="686" t="s">
        <v>337</v>
      </c>
      <c r="K654" s="199" t="s">
        <v>33</v>
      </c>
      <c r="L654" s="693" t="s">
        <v>124</v>
      </c>
      <c r="M654" s="696" t="s">
        <v>284</v>
      </c>
      <c r="N654" s="693" t="s">
        <v>18</v>
      </c>
      <c r="O654" s="693" t="s">
        <v>54</v>
      </c>
      <c r="P654" s="1080" t="s">
        <v>1419</v>
      </c>
      <c r="Q654" s="1074" t="s">
        <v>33</v>
      </c>
      <c r="R654" s="698" t="s">
        <v>33</v>
      </c>
      <c r="S654" s="1041" t="s">
        <v>33</v>
      </c>
      <c r="T654" s="908" t="s">
        <v>3841</v>
      </c>
      <c r="U654" s="905" t="s">
        <v>1787</v>
      </c>
      <c r="V654" s="905" t="s">
        <v>612</v>
      </c>
      <c r="W654" s="1068" t="s">
        <v>1773</v>
      </c>
      <c r="X654" s="1064">
        <v>39002</v>
      </c>
      <c r="Y654" s="1066">
        <v>39154</v>
      </c>
      <c r="Z654" s="1046">
        <v>2007</v>
      </c>
      <c r="AA654" s="1064">
        <v>39258</v>
      </c>
      <c r="AB654" s="1065">
        <v>40908</v>
      </c>
      <c r="AC654" s="1066">
        <v>41455</v>
      </c>
      <c r="AD654" s="1050">
        <v>11</v>
      </c>
      <c r="AE654" s="749">
        <v>0</v>
      </c>
      <c r="AF654" s="744">
        <v>0</v>
      </c>
      <c r="AG654" s="690">
        <v>11</v>
      </c>
      <c r="AH654" s="747">
        <v>0</v>
      </c>
      <c r="AI654" s="744">
        <v>0</v>
      </c>
      <c r="AJ654" s="1099">
        <v>11</v>
      </c>
      <c r="AK654" s="1100">
        <v>6.1644876000000002</v>
      </c>
      <c r="AL654" s="1086"/>
      <c r="AM654" s="760" t="s">
        <v>2557</v>
      </c>
      <c r="AN654" s="760"/>
      <c r="AO654" s="760"/>
      <c r="AP654" s="760"/>
      <c r="AQ654" s="761"/>
      <c r="AR654" s="779" t="s">
        <v>338</v>
      </c>
      <c r="AS654" s="781">
        <f>AT654+AU654</f>
        <v>22.04</v>
      </c>
      <c r="AT654" s="649">
        <v>7.64</v>
      </c>
      <c r="AU654" s="650">
        <v>14.4</v>
      </c>
      <c r="AV654" s="686" t="s">
        <v>339</v>
      </c>
      <c r="AW654" s="686" t="s">
        <v>1807</v>
      </c>
      <c r="AX654" s="686" t="s">
        <v>2077</v>
      </c>
      <c r="AY654" s="819">
        <v>41450</v>
      </c>
      <c r="AZ654" s="721" t="s">
        <v>45</v>
      </c>
      <c r="BA654" s="721" t="s">
        <v>22</v>
      </c>
      <c r="BB654" s="834" t="s">
        <v>45</v>
      </c>
      <c r="BC654" s="835" t="s">
        <v>45</v>
      </c>
      <c r="BD654" s="836" t="s">
        <v>45</v>
      </c>
      <c r="BE654" s="834" t="s">
        <v>45</v>
      </c>
      <c r="BF654" s="835" t="s">
        <v>45</v>
      </c>
      <c r="BG654" s="836" t="s">
        <v>45</v>
      </c>
      <c r="BH654" s="905" t="s">
        <v>4485</v>
      </c>
      <c r="BI654" s="903" t="s">
        <v>10472</v>
      </c>
      <c r="BJ654" s="905" t="s">
        <v>0</v>
      </c>
      <c r="BK654" s="903" t="s">
        <v>0</v>
      </c>
      <c r="BL654" s="905" t="s">
        <v>0</v>
      </c>
      <c r="BM654" s="903" t="s">
        <v>0</v>
      </c>
      <c r="BN654" s="905" t="s">
        <v>0</v>
      </c>
      <c r="BO654" s="903" t="s">
        <v>0</v>
      </c>
      <c r="BP654" s="905" t="s">
        <v>0</v>
      </c>
      <c r="BQ654" s="903" t="s">
        <v>0</v>
      </c>
      <c r="BR654" s="909">
        <v>28</v>
      </c>
      <c r="BS654" s="903" t="s">
        <v>4500</v>
      </c>
      <c r="BT654" s="909">
        <v>25</v>
      </c>
      <c r="BU654" s="903" t="s">
        <v>4489</v>
      </c>
      <c r="BV654" s="909">
        <v>27</v>
      </c>
      <c r="BW654" s="903" t="s">
        <v>4490</v>
      </c>
      <c r="BX654" s="909">
        <v>29</v>
      </c>
      <c r="BY654" s="903" t="s">
        <v>4497</v>
      </c>
      <c r="BZ654" s="905" t="s">
        <v>0</v>
      </c>
      <c r="CA654" s="903" t="s">
        <v>4492</v>
      </c>
      <c r="CB654" s="340">
        <v>100</v>
      </c>
      <c r="CC654" s="249">
        <f>IF(ISBLANK(AL654),0,1)</f>
        <v>0</v>
      </c>
      <c r="CD654" s="414">
        <f>IF(ISBLANK(AM654),0,1)</f>
        <v>1</v>
      </c>
      <c r="CE654" s="414">
        <f>IF(ISBLANK(AN654),0,1)</f>
        <v>0</v>
      </c>
      <c r="CF654" s="414">
        <f>IF(ISBLANK(AO654),0,1)</f>
        <v>0</v>
      </c>
      <c r="CG654" s="414">
        <f>IF(ISBLANK(AP654),0,1)</f>
        <v>0</v>
      </c>
      <c r="CH654" s="436">
        <f>IF(ISBLANK(AQ654),0,1)</f>
        <v>0</v>
      </c>
      <c r="CI654" s="435">
        <f>IF($W654="Dropped","-",DAYS360(X654,Y654,TRUE)/360)</f>
        <v>0.41944444444444445</v>
      </c>
      <c r="CJ654" s="416">
        <f>IF(OR($W654="Pipeline",$W654="Dropped"),"-",IF(OR($AA654="-",$AA654="n/a"),"-",DAYS360(Y654,AA654,TRUE)/360))</f>
        <v>0.28333333333333333</v>
      </c>
      <c r="CK654" s="416">
        <f>IF(OR($W654="Pipeline",$W654="Dropped"),"-",IF($AC654="-","-",IF(OR($AA654="-",$AA654="n/a"),DAYS360(Y654,AC654,TRUE)/360,DAYS360(AA654,AC654,TRUE)/360)))</f>
        <v>6.0138888888888893</v>
      </c>
      <c r="CL654" s="416">
        <f>IF(OR($W654="Pipeline",$W654="Dropped"),"-",IF($AC654="-","-",DAYS360(X654,AC654,TRUE)/360))</f>
        <v>6.7166666666666668</v>
      </c>
      <c r="CM654" s="437">
        <f>IF(OR($W654="Pipeline",$W654="Dropped"),"-",IF($AC654="-","-",DAYS360(AB654,AC654,TRUE)/360))</f>
        <v>1.5</v>
      </c>
      <c r="CN654" s="344">
        <f>IF(W654="Closed",IF(AC654="-","-",YEAR(AC654)),"-")</f>
        <v>2013</v>
      </c>
      <c r="CO654" s="344" t="str">
        <f>IF(W654="Closed",IF(OR(BE654="S",BE654="MS",BE654="HS"),"S",IF(OR(BE654="U",BE654="MU",BE654="HU"),"U",IF(OR(BE654="NA",BE654="NR",BE654="NV",BE654="?",BE654="#"),"NR","-"))),"-")</f>
        <v>U</v>
      </c>
      <c r="CP654" s="249">
        <v>1</v>
      </c>
      <c r="CQ654" s="414">
        <v>4</v>
      </c>
      <c r="CR654" s="414">
        <v>5</v>
      </c>
      <c r="CS654" s="414">
        <v>4</v>
      </c>
      <c r="CT654" s="414">
        <v>0</v>
      </c>
      <c r="CU654" s="436">
        <v>1</v>
      </c>
      <c r="CV654" s="432" t="str">
        <f>IF(OR(DC654="-",DC654="",DC654="n/a"),"-",HYPERLINK(DC654,"PAD"))</f>
        <v>PAD</v>
      </c>
      <c r="CW654" s="417" t="str">
        <f>IF(OR(DD654="-",DD654="",DD654="n/a"),"-",HYPERLINK(DD654,"ICR"))</f>
        <v>ICR</v>
      </c>
      <c r="CX654" s="438" t="str">
        <f>IF(OR(DE654="-",DE654="",DE654="n/a"),"-",HYPERLINK(DE654,"IEG"))</f>
        <v>IEG</v>
      </c>
      <c r="CY654" s="687" t="str">
        <f>IF(OR(DF654="-",DF654="",DF654="n/a"),"-",HYPERLINK(DF654,"PPAR"))</f>
        <v>-</v>
      </c>
      <c r="CZ654" s="665" t="str">
        <f>IF(OR(DG654="-",DG654="",DG654="n/a"),"-",HYPERLINK(DG654,"PCR"))</f>
        <v>-</v>
      </c>
      <c r="DA654" s="665" t="str">
        <f>IF(OR(DH654="-",DH654="",DH654="n/a"),"-",HYPERLINK(DH654,"PP"))</f>
        <v>PP</v>
      </c>
      <c r="DB654" s="688" t="str">
        <f>IF(OR(DI654="-",DI654="",DI654="n/a"),"-",HYPERLINK(DI654,"TA"))</f>
        <v>-</v>
      </c>
      <c r="DC654" s="897" t="s">
        <v>12394</v>
      </c>
      <c r="DD654" s="897" t="s">
        <v>12395</v>
      </c>
      <c r="DE654" s="897" t="s">
        <v>12396</v>
      </c>
      <c r="DF654" s="897" t="s">
        <v>33</v>
      </c>
      <c r="DG654" s="897" t="s">
        <v>33</v>
      </c>
      <c r="DH654" s="897" t="s">
        <v>12397</v>
      </c>
      <c r="DI654" s="897" t="s">
        <v>33</v>
      </c>
      <c r="DJ654" s="734"/>
    </row>
    <row r="655" spans="1:114" ht="14.1" customHeight="1" x14ac:dyDescent="0.25">
      <c r="A655" s="702">
        <f>ROW()-1</f>
        <v>654</v>
      </c>
      <c r="B655" s="713" t="s">
        <v>8214</v>
      </c>
      <c r="C655" s="711" t="str">
        <f>HYPERLINK(E655,"OP")</f>
        <v>OP</v>
      </c>
      <c r="D655" s="711" t="str">
        <f>HYPERLINK(F655,"Prj")</f>
        <v>Prj</v>
      </c>
      <c r="E655" s="631" t="s">
        <v>8825</v>
      </c>
      <c r="F655" s="413" t="s">
        <v>8826</v>
      </c>
      <c r="G655" s="414" t="s">
        <v>33</v>
      </c>
      <c r="H655" s="414" t="s">
        <v>33</v>
      </c>
      <c r="I655" s="694" t="s">
        <v>33</v>
      </c>
      <c r="J655" s="697" t="s">
        <v>8215</v>
      </c>
      <c r="K655" s="727" t="s">
        <v>33</v>
      </c>
      <c r="L655" s="736" t="s">
        <v>16</v>
      </c>
      <c r="M655" s="697" t="s">
        <v>58</v>
      </c>
      <c r="N655" s="736" t="s">
        <v>18</v>
      </c>
      <c r="O655" s="736" t="s">
        <v>30</v>
      </c>
      <c r="P655" s="1080" t="s">
        <v>1742</v>
      </c>
      <c r="Q655" s="1074" t="s">
        <v>33</v>
      </c>
      <c r="R655" s="698" t="s">
        <v>3565</v>
      </c>
      <c r="S655" s="907" t="s">
        <v>5456</v>
      </c>
      <c r="T655" s="908" t="s">
        <v>8216</v>
      </c>
      <c r="U655" s="905" t="s">
        <v>586</v>
      </c>
      <c r="V655" s="905" t="s">
        <v>10395</v>
      </c>
      <c r="W655" s="1068" t="s">
        <v>20</v>
      </c>
      <c r="X655" s="1064">
        <v>39118</v>
      </c>
      <c r="Y655" s="1066">
        <v>39994</v>
      </c>
      <c r="Z655" s="1046">
        <v>2009</v>
      </c>
      <c r="AA655" s="1064">
        <v>40129</v>
      </c>
      <c r="AB655" s="1065">
        <v>42185</v>
      </c>
      <c r="AC655" s="1066">
        <v>43281</v>
      </c>
      <c r="AD655" s="1049">
        <v>0</v>
      </c>
      <c r="AE655" s="746">
        <v>225</v>
      </c>
      <c r="AF655" s="744">
        <v>0</v>
      </c>
      <c r="AG655" s="690">
        <v>225</v>
      </c>
      <c r="AH655" s="747">
        <v>0</v>
      </c>
      <c r="AI655" s="744">
        <v>0</v>
      </c>
      <c r="AJ655" s="1101">
        <v>250</v>
      </c>
      <c r="AK655" s="1102">
        <v>218.90870086000001</v>
      </c>
      <c r="AL655" s="1085"/>
      <c r="AM655" s="632"/>
      <c r="AN655" s="632">
        <v>10</v>
      </c>
      <c r="AO655" s="632"/>
      <c r="AP655" s="632"/>
      <c r="AQ655" s="757"/>
      <c r="AR655" s="778" t="s">
        <v>9069</v>
      </c>
      <c r="AS655" s="784">
        <f>AT655+AU655</f>
        <v>4.2</v>
      </c>
      <c r="AT655" s="784">
        <v>4.2</v>
      </c>
      <c r="AU655" s="785">
        <v>0</v>
      </c>
      <c r="AV655" s="734" t="s">
        <v>9070</v>
      </c>
      <c r="AW655" s="697" t="s">
        <v>5283</v>
      </c>
      <c r="AX655" s="697" t="s">
        <v>8217</v>
      </c>
      <c r="AY655" s="823">
        <v>42551</v>
      </c>
      <c r="AZ655" s="736" t="s">
        <v>22</v>
      </c>
      <c r="BA655" s="736" t="s">
        <v>45</v>
      </c>
      <c r="BB655" s="834" t="s">
        <v>33</v>
      </c>
      <c r="BC655" s="835" t="s">
        <v>33</v>
      </c>
      <c r="BD655" s="836" t="s">
        <v>33</v>
      </c>
      <c r="BE655" s="834" t="s">
        <v>33</v>
      </c>
      <c r="BF655" s="835" t="s">
        <v>33</v>
      </c>
      <c r="BG655" s="836" t="s">
        <v>33</v>
      </c>
      <c r="BH655" s="905" t="s">
        <v>4567</v>
      </c>
      <c r="BI655" s="903" t="s">
        <v>10487</v>
      </c>
      <c r="BJ655" s="905" t="s">
        <v>4536</v>
      </c>
      <c r="BK655" s="903" t="s">
        <v>4537</v>
      </c>
      <c r="BL655" s="905" t="s">
        <v>13102</v>
      </c>
      <c r="BM655" s="903" t="s">
        <v>13873</v>
      </c>
      <c r="BN655" s="905" t="s">
        <v>0</v>
      </c>
      <c r="BO655" s="903" t="s">
        <v>0</v>
      </c>
      <c r="BP655" s="905" t="s">
        <v>0</v>
      </c>
      <c r="BQ655" s="903" t="s">
        <v>0</v>
      </c>
      <c r="BR655" s="909">
        <v>78</v>
      </c>
      <c r="BS655" s="903" t="s">
        <v>4511</v>
      </c>
      <c r="BT655" s="909">
        <v>102</v>
      </c>
      <c r="BU655" s="903" t="s">
        <v>4538</v>
      </c>
      <c r="BV655" s="905" t="s">
        <v>0</v>
      </c>
      <c r="BW655" s="903" t="s">
        <v>4492</v>
      </c>
      <c r="BX655" s="905" t="s">
        <v>0</v>
      </c>
      <c r="BY655" s="903" t="s">
        <v>4492</v>
      </c>
      <c r="BZ655" s="905" t="s">
        <v>0</v>
      </c>
      <c r="CA655" s="903" t="s">
        <v>4492</v>
      </c>
      <c r="CB655" s="340">
        <v>10</v>
      </c>
      <c r="CC655" s="249">
        <f>IF(ISBLANK(AL655),0,1)</f>
        <v>0</v>
      </c>
      <c r="CD655" s="414">
        <f>IF(ISBLANK(AM655),0,1)</f>
        <v>0</v>
      </c>
      <c r="CE655" s="414">
        <f>IF(ISBLANK(AN655),0,1)</f>
        <v>1</v>
      </c>
      <c r="CF655" s="414">
        <f>IF(ISBLANK(AO655),0,1)</f>
        <v>0</v>
      </c>
      <c r="CG655" s="414">
        <f>IF(ISBLANK(AP655),0,1)</f>
        <v>0</v>
      </c>
      <c r="CH655" s="436">
        <f>IF(ISBLANK(AQ655),0,1)</f>
        <v>0</v>
      </c>
      <c r="CI655" s="435">
        <f>IF($W655="Dropped","-",DAYS360(X655,Y655,TRUE)/360)</f>
        <v>2.4027777777777777</v>
      </c>
      <c r="CJ655" s="416">
        <f>IF(OR($W655="Pipeline",$W655="Dropped"),"-",IF(OR($AA655="-",$AA655="n/a"),"-",DAYS360(Y655,AA655,TRUE)/360))</f>
        <v>0.36666666666666664</v>
      </c>
      <c r="CK655" s="416">
        <f>IF(OR($W655="Pipeline",$W655="Dropped"),"-",IF($AC655="-","-",IF(OR($AA655="-",$AA655="n/a"),DAYS360(Y655,AC655,TRUE)/360,DAYS360(AA655,AC655,TRUE)/360)))</f>
        <v>8.6333333333333329</v>
      </c>
      <c r="CL655" s="416">
        <f>IF(OR($W655="Pipeline",$W655="Dropped"),"-",IF($AC655="-","-",DAYS360(X655,AC655,TRUE)/360))</f>
        <v>11.402777777777779</v>
      </c>
      <c r="CM655" s="437">
        <f>IF(OR($W655="Pipeline",$W655="Dropped"),"-",IF($AC655="-","-",DAYS360(AB655,AC655,TRUE)/360))</f>
        <v>3</v>
      </c>
      <c r="CN655" s="344" t="str">
        <f>IF(W655="Closed",IF(AC655="-","-",YEAR(AC655)),"-")</f>
        <v>-</v>
      </c>
      <c r="CO655" s="344" t="str">
        <f>IF(W655="Closed",IF(OR(BE655="S",BE655="MS",BE655="HS"),"S",IF(OR(BE655="U",BE655="MU",BE655="HU"),"U",IF(OR(BE655="NA",BE655="NR",BE655="NV",BE655="?",BE655="#"),"NR","-"))),"-")</f>
        <v>-</v>
      </c>
      <c r="CP655" s="249">
        <v>0</v>
      </c>
      <c r="CQ655" s="414">
        <v>0</v>
      </c>
      <c r="CR655" s="414">
        <v>1</v>
      </c>
      <c r="CS655" s="414">
        <v>0</v>
      </c>
      <c r="CT655" s="414">
        <v>0</v>
      </c>
      <c r="CU655" s="436">
        <v>0</v>
      </c>
      <c r="CV655" s="432" t="str">
        <f>IF(OR(DC655="-",DC655="",DC655="n/a"),"-",HYPERLINK(DC655,"PAD"))</f>
        <v>PAD</v>
      </c>
      <c r="CW655" s="417" t="str">
        <f>IF(OR(DD655="-",DD655="",DD655="n/a"),"-",HYPERLINK(DD655,"ICR"))</f>
        <v>-</v>
      </c>
      <c r="CX655" s="438" t="str">
        <f>IF(OR(DE655="-",DE655="",DE655="n/a"),"-",HYPERLINK(DE655,"IEG"))</f>
        <v>-</v>
      </c>
      <c r="CY655" s="687" t="str">
        <f>IF(OR(DF655="-",DF655="",DF655="n/a"),"-",HYPERLINK(DF655,"PPAR"))</f>
        <v>-</v>
      </c>
      <c r="CZ655" s="665" t="str">
        <f>IF(OR(DG655="-",DG655="",DG655="n/a"),"-",HYPERLINK(DG655,"PCR"))</f>
        <v>-</v>
      </c>
      <c r="DA655" s="665" t="str">
        <f>IF(OR(DH655="-",DH655="",DH655="n/a"),"-",HYPERLINK(DH655,"PP"))</f>
        <v>PP</v>
      </c>
      <c r="DB655" s="688" t="str">
        <f>IF(OR(DI655="-",DI655="",DI655="n/a"),"-",HYPERLINK(DI655,"TA"))</f>
        <v>-</v>
      </c>
      <c r="DC655" s="897" t="s">
        <v>12398</v>
      </c>
      <c r="DD655" s="897" t="s">
        <v>33</v>
      </c>
      <c r="DE655" s="897" t="s">
        <v>33</v>
      </c>
      <c r="DF655" s="897" t="s">
        <v>33</v>
      </c>
      <c r="DG655" s="897" t="s">
        <v>33</v>
      </c>
      <c r="DH655" s="897" t="s">
        <v>14049</v>
      </c>
      <c r="DI655" s="897" t="s">
        <v>33</v>
      </c>
      <c r="DJ655" s="806"/>
    </row>
    <row r="656" spans="1:114" ht="14.1" customHeight="1" x14ac:dyDescent="0.25">
      <c r="A656" s="703">
        <f>ROW()-1</f>
        <v>655</v>
      </c>
      <c r="B656" s="717" t="s">
        <v>767</v>
      </c>
      <c r="C656" s="711" t="str">
        <f>HYPERLINK(E656,"OP")</f>
        <v>OP</v>
      </c>
      <c r="D656" s="711" t="str">
        <f>HYPERLINK(F656,"Prj")</f>
        <v>Prj</v>
      </c>
      <c r="E656" s="704" t="s">
        <v>6639</v>
      </c>
      <c r="F656" s="415" t="s">
        <v>6640</v>
      </c>
      <c r="G656" s="414" t="s">
        <v>33</v>
      </c>
      <c r="H656" s="414" t="s">
        <v>33</v>
      </c>
      <c r="I656" s="694" t="s">
        <v>33</v>
      </c>
      <c r="J656" s="686" t="s">
        <v>768</v>
      </c>
      <c r="K656" s="199" t="s">
        <v>33</v>
      </c>
      <c r="L656" s="693" t="s">
        <v>153</v>
      </c>
      <c r="M656" s="696" t="s">
        <v>594</v>
      </c>
      <c r="N656" s="732" t="s">
        <v>18</v>
      </c>
      <c r="O656" s="732" t="s">
        <v>71</v>
      </c>
      <c r="P656" s="1080" t="s">
        <v>1763</v>
      </c>
      <c r="Q656" s="1074" t="s">
        <v>33</v>
      </c>
      <c r="R656" s="698" t="s">
        <v>33</v>
      </c>
      <c r="S656" s="907" t="s">
        <v>3725</v>
      </c>
      <c r="T656" s="908" t="s">
        <v>3611</v>
      </c>
      <c r="U656" s="905" t="s">
        <v>13822</v>
      </c>
      <c r="V656" s="905" t="s">
        <v>10388</v>
      </c>
      <c r="W656" s="1068" t="s">
        <v>1773</v>
      </c>
      <c r="X656" s="1064">
        <v>39293</v>
      </c>
      <c r="Y656" s="1066">
        <v>39559</v>
      </c>
      <c r="Z656" s="1046">
        <v>2008</v>
      </c>
      <c r="AA656" s="1064">
        <v>39783</v>
      </c>
      <c r="AB656" s="1065">
        <v>41729</v>
      </c>
      <c r="AC656" s="1066">
        <v>42460</v>
      </c>
      <c r="AD656" s="638">
        <v>0</v>
      </c>
      <c r="AE656" s="639">
        <v>25</v>
      </c>
      <c r="AF656" s="744">
        <v>0</v>
      </c>
      <c r="AG656" s="690">
        <v>25</v>
      </c>
      <c r="AH656" s="747">
        <v>20.399999999999999</v>
      </c>
      <c r="AI656" s="744">
        <v>0</v>
      </c>
      <c r="AJ656" s="1099">
        <v>25</v>
      </c>
      <c r="AK656" s="1100">
        <v>22.625328369999998</v>
      </c>
      <c r="AL656" s="646"/>
      <c r="AM656" s="647"/>
      <c r="AN656" s="647">
        <v>2</v>
      </c>
      <c r="AO656" s="647"/>
      <c r="AP656" s="647"/>
      <c r="AQ656" s="648"/>
      <c r="AR656" s="779" t="s">
        <v>3234</v>
      </c>
      <c r="AS656" s="649">
        <f>AT656+AU656</f>
        <v>4.9000000000000004</v>
      </c>
      <c r="AT656" s="649">
        <v>4.9000000000000004</v>
      </c>
      <c r="AU656" s="650">
        <v>0</v>
      </c>
      <c r="AV656" s="686" t="s">
        <v>3235</v>
      </c>
      <c r="AW656" s="686" t="s">
        <v>1876</v>
      </c>
      <c r="AX656" s="686" t="s">
        <v>1902</v>
      </c>
      <c r="AY656" s="819">
        <v>42450</v>
      </c>
      <c r="AZ656" s="721" t="s">
        <v>22</v>
      </c>
      <c r="BA656" s="721" t="s">
        <v>22</v>
      </c>
      <c r="BB656" s="834" t="s">
        <v>45</v>
      </c>
      <c r="BC656" s="835" t="s">
        <v>45</v>
      </c>
      <c r="BD656" s="836" t="s">
        <v>22</v>
      </c>
      <c r="BE656" s="834" t="s">
        <v>112</v>
      </c>
      <c r="BF656" s="835" t="s">
        <v>45</v>
      </c>
      <c r="BG656" s="836" t="s">
        <v>22</v>
      </c>
      <c r="BH656" s="905" t="s">
        <v>4503</v>
      </c>
      <c r="BI656" s="903" t="s">
        <v>4703</v>
      </c>
      <c r="BJ656" s="905" t="s">
        <v>4515</v>
      </c>
      <c r="BK656" s="903" t="s">
        <v>4704</v>
      </c>
      <c r="BL656" s="905" t="s">
        <v>4493</v>
      </c>
      <c r="BM656" s="903" t="s">
        <v>4705</v>
      </c>
      <c r="BN656" s="905" t="s">
        <v>0</v>
      </c>
      <c r="BO656" s="903" t="s">
        <v>0</v>
      </c>
      <c r="BP656" s="905" t="s">
        <v>0</v>
      </c>
      <c r="BQ656" s="903" t="s">
        <v>0</v>
      </c>
      <c r="BR656" s="909">
        <v>65</v>
      </c>
      <c r="BS656" s="903" t="s">
        <v>4509</v>
      </c>
      <c r="BT656" s="909">
        <v>66</v>
      </c>
      <c r="BU656" s="903" t="s">
        <v>4532</v>
      </c>
      <c r="BV656" s="905" t="s">
        <v>0</v>
      </c>
      <c r="BW656" s="903" t="s">
        <v>4492</v>
      </c>
      <c r="BX656" s="905" t="s">
        <v>0</v>
      </c>
      <c r="BY656" s="903" t="s">
        <v>4492</v>
      </c>
      <c r="BZ656" s="905" t="s">
        <v>0</v>
      </c>
      <c r="CA656" s="903" t="s">
        <v>4492</v>
      </c>
      <c r="CB656" s="340">
        <v>10</v>
      </c>
      <c r="CC656" s="249">
        <f>IF(ISBLANK(AL656),0,1)</f>
        <v>0</v>
      </c>
      <c r="CD656" s="414">
        <f>IF(ISBLANK(AM656),0,1)</f>
        <v>0</v>
      </c>
      <c r="CE656" s="414">
        <f>IF(ISBLANK(AN656),0,1)</f>
        <v>1</v>
      </c>
      <c r="CF656" s="414">
        <f>IF(ISBLANK(AO656),0,1)</f>
        <v>0</v>
      </c>
      <c r="CG656" s="414">
        <f>IF(ISBLANK(AP656),0,1)</f>
        <v>0</v>
      </c>
      <c r="CH656" s="436">
        <f>IF(ISBLANK(AQ656),0,1)</f>
        <v>0</v>
      </c>
      <c r="CI656" s="435">
        <f>IF($W656="Dropped","-",DAYS360(X656,Y656,TRUE)/360)</f>
        <v>0.72499999999999998</v>
      </c>
      <c r="CJ656" s="416">
        <f>IF(OR($W656="Pipeline",$W656="Dropped"),"-",IF(OR($AA656="-",$AA656="n/a"),"-",DAYS360(Y656,AA656,TRUE)/360))</f>
        <v>0.61111111111111116</v>
      </c>
      <c r="CK656" s="416">
        <f>IF(OR($W656="Pipeline",$W656="Dropped"),"-",IF($AC656="-","-",IF(OR($AA656="-",$AA656="n/a"),DAYS360(Y656,AC656,TRUE)/360,DAYS360(AA656,AC656,TRUE)/360)))</f>
        <v>7.3305555555555557</v>
      </c>
      <c r="CL656" s="416">
        <f>IF(OR($W656="Pipeline",$W656="Dropped"),"-",IF($AC656="-","-",DAYS360(X656,AC656,TRUE)/360))</f>
        <v>8.6666666666666661</v>
      </c>
      <c r="CM656" s="437">
        <f>IF(OR($W656="Pipeline",$W656="Dropped"),"-",IF($AC656="-","-",DAYS360(AB656,AC656,TRUE)/360))</f>
        <v>2</v>
      </c>
      <c r="CN656" s="344">
        <f>IF(W656="Closed",IF(AC656="-","-",YEAR(AC656)),"-")</f>
        <v>2016</v>
      </c>
      <c r="CO656" s="344" t="str">
        <f>IF(W656="Closed",IF(OR(BE656="S",BE656="MS",BE656="HS"),"S",IF(OR(BE656="U",BE656="MU",BE656="HU"),"U",IF(OR(BE656="NA",BE656="NR",BE656="NV",BE656="?",BE656="#"),"NR","-"))),"-")</f>
        <v>U</v>
      </c>
      <c r="CP656" s="249">
        <v>3</v>
      </c>
      <c r="CQ656" s="414">
        <v>0</v>
      </c>
      <c r="CR656" s="414">
        <v>4</v>
      </c>
      <c r="CS656" s="414">
        <v>0</v>
      </c>
      <c r="CT656" s="414">
        <v>0</v>
      </c>
      <c r="CU656" s="436">
        <v>0</v>
      </c>
      <c r="CV656" s="432" t="str">
        <f>IF(OR(DC656="-",DC656="",DC656="n/a"),"-",HYPERLINK(DC656,"PAD"))</f>
        <v>PAD</v>
      </c>
      <c r="CW656" s="417" t="str">
        <f>IF(OR(DD656="-",DD656="",DD656="n/a"),"-",HYPERLINK(DD656,"ICR"))</f>
        <v>ICR</v>
      </c>
      <c r="CX656" s="438" t="str">
        <f>IF(OR(DE656="-",DE656="",DE656="n/a"),"-",HYPERLINK(DE656,"IEG"))</f>
        <v>IEG</v>
      </c>
      <c r="CY656" s="687" t="str">
        <f>IF(OR(DF656="-",DF656="",DF656="n/a"),"-",HYPERLINK(DF656,"PPAR"))</f>
        <v>-</v>
      </c>
      <c r="CZ656" s="665" t="str">
        <f>IF(OR(DG656="-",DG656="",DG656="n/a"),"-",HYPERLINK(DG656,"PCR"))</f>
        <v>-</v>
      </c>
      <c r="DA656" s="665" t="str">
        <f>IF(OR(DH656="-",DH656="",DH656="n/a"),"-",HYPERLINK(DH656,"PP"))</f>
        <v>PP</v>
      </c>
      <c r="DB656" s="688" t="str">
        <f>IF(OR(DI656="-",DI656="",DI656="n/a"),"-",HYPERLINK(DI656,"TA"))</f>
        <v>-</v>
      </c>
      <c r="DC656" s="897" t="s">
        <v>12399</v>
      </c>
      <c r="DD656" s="897" t="s">
        <v>12400</v>
      </c>
      <c r="DE656" s="897" t="s">
        <v>14050</v>
      </c>
      <c r="DF656" s="897" t="s">
        <v>33</v>
      </c>
      <c r="DG656" s="897" t="s">
        <v>33</v>
      </c>
      <c r="DH656" s="897" t="s">
        <v>12401</v>
      </c>
      <c r="DI656" s="897" t="s">
        <v>33</v>
      </c>
      <c r="DJ656" s="734"/>
    </row>
    <row r="657" spans="1:114" ht="14.1" customHeight="1" x14ac:dyDescent="0.25">
      <c r="A657" s="702">
        <f>ROW()-1</f>
        <v>656</v>
      </c>
      <c r="B657" s="713" t="s">
        <v>7593</v>
      </c>
      <c r="C657" s="711" t="str">
        <f>HYPERLINK(E657,"OP")</f>
        <v>OP</v>
      </c>
      <c r="D657" s="711" t="str">
        <f>HYPERLINK(F657,"Prj")</f>
        <v>Prj</v>
      </c>
      <c r="E657" s="631" t="s">
        <v>8473</v>
      </c>
      <c r="F657" s="413" t="s">
        <v>8474</v>
      </c>
      <c r="G657" s="414" t="s">
        <v>33</v>
      </c>
      <c r="H657" s="414" t="s">
        <v>33</v>
      </c>
      <c r="I657" s="694" t="s">
        <v>33</v>
      </c>
      <c r="J657" s="697" t="s">
        <v>7594</v>
      </c>
      <c r="K657" s="727" t="s">
        <v>33</v>
      </c>
      <c r="L657" s="736" t="s">
        <v>153</v>
      </c>
      <c r="M657" s="697" t="s">
        <v>1046</v>
      </c>
      <c r="N657" s="736" t="s">
        <v>18</v>
      </c>
      <c r="O657" s="736" t="s">
        <v>71</v>
      </c>
      <c r="P657" s="1080" t="s">
        <v>36</v>
      </c>
      <c r="Q657" s="1074" t="s">
        <v>33</v>
      </c>
      <c r="R657" s="698" t="s">
        <v>3565</v>
      </c>
      <c r="S657" s="907" t="s">
        <v>3853</v>
      </c>
      <c r="T657" s="908" t="s">
        <v>7595</v>
      </c>
      <c r="U657" s="905" t="s">
        <v>13826</v>
      </c>
      <c r="V657" s="905" t="s">
        <v>10409</v>
      </c>
      <c r="W657" s="1068" t="s">
        <v>1773</v>
      </c>
      <c r="X657" s="1064">
        <v>39576</v>
      </c>
      <c r="Y657" s="1066">
        <v>39975</v>
      </c>
      <c r="Z657" s="1046">
        <v>2009</v>
      </c>
      <c r="AA657" s="1064">
        <v>40085</v>
      </c>
      <c r="AB657" s="1065">
        <v>41486</v>
      </c>
      <c r="AC657" s="1066">
        <v>42277</v>
      </c>
      <c r="AD657" s="1049">
        <v>75.125</v>
      </c>
      <c r="AE657" s="746">
        <v>0</v>
      </c>
      <c r="AF657" s="744">
        <v>0</v>
      </c>
      <c r="AG657" s="690">
        <v>75.125</v>
      </c>
      <c r="AH657" s="747">
        <v>0</v>
      </c>
      <c r="AI657" s="744">
        <v>0</v>
      </c>
      <c r="AJ657" s="1101">
        <v>66.446322219999999</v>
      </c>
      <c r="AK657" s="1102">
        <v>65.495550350000002</v>
      </c>
      <c r="AL657" s="1085"/>
      <c r="AM657" s="632"/>
      <c r="AN657" s="632">
        <v>3</v>
      </c>
      <c r="AO657" s="632"/>
      <c r="AP657" s="632"/>
      <c r="AQ657" s="757"/>
      <c r="AR657" s="778" t="s">
        <v>8989</v>
      </c>
      <c r="AS657" s="784">
        <f>AT657+AU657</f>
        <v>9.7899999999999991</v>
      </c>
      <c r="AT657" s="784">
        <v>9.7899999999999991</v>
      </c>
      <c r="AU657" s="785">
        <v>0</v>
      </c>
      <c r="AV657" s="734" t="s">
        <v>8990</v>
      </c>
      <c r="AW657" s="697" t="s">
        <v>7596</v>
      </c>
      <c r="AX657" s="697" t="s">
        <v>3547</v>
      </c>
      <c r="AY657" s="823">
        <v>42277</v>
      </c>
      <c r="AZ657" s="736" t="s">
        <v>45</v>
      </c>
      <c r="BA657" s="736" t="s">
        <v>22</v>
      </c>
      <c r="BB657" s="834" t="s">
        <v>45</v>
      </c>
      <c r="BC657" s="835" t="s">
        <v>45</v>
      </c>
      <c r="BD657" s="836" t="s">
        <v>45</v>
      </c>
      <c r="BE657" s="834" t="s">
        <v>45</v>
      </c>
      <c r="BF657" s="835" t="s">
        <v>45</v>
      </c>
      <c r="BG657" s="836" t="s">
        <v>45</v>
      </c>
      <c r="BH657" s="905" t="s">
        <v>13075</v>
      </c>
      <c r="BI657" s="903" t="s">
        <v>13771</v>
      </c>
      <c r="BJ657" s="905" t="s">
        <v>13072</v>
      </c>
      <c r="BK657" s="903" t="s">
        <v>4508</v>
      </c>
      <c r="BL657" s="905" t="s">
        <v>0</v>
      </c>
      <c r="BM657" s="903" t="s">
        <v>0</v>
      </c>
      <c r="BN657" s="905" t="s">
        <v>0</v>
      </c>
      <c r="BO657" s="903" t="s">
        <v>0</v>
      </c>
      <c r="BP657" s="905" t="s">
        <v>0</v>
      </c>
      <c r="BQ657" s="903" t="s">
        <v>0</v>
      </c>
      <c r="BR657" s="909">
        <v>67</v>
      </c>
      <c r="BS657" s="903" t="s">
        <v>4577</v>
      </c>
      <c r="BT657" s="909">
        <v>89</v>
      </c>
      <c r="BU657" s="903" t="s">
        <v>4639</v>
      </c>
      <c r="BV657" s="909">
        <v>64</v>
      </c>
      <c r="BW657" s="903" t="s">
        <v>4625</v>
      </c>
      <c r="BX657" s="909">
        <v>25</v>
      </c>
      <c r="BY657" s="903" t="s">
        <v>4489</v>
      </c>
      <c r="BZ657" s="909">
        <v>27</v>
      </c>
      <c r="CA657" s="903" t="s">
        <v>4490</v>
      </c>
      <c r="CB657" s="340">
        <v>10</v>
      </c>
      <c r="CC657" s="249">
        <f>IF(ISBLANK(AL657),0,1)</f>
        <v>0</v>
      </c>
      <c r="CD657" s="414">
        <f>IF(ISBLANK(AM657),0,1)</f>
        <v>0</v>
      </c>
      <c r="CE657" s="414">
        <f>IF(ISBLANK(AN657),0,1)</f>
        <v>1</v>
      </c>
      <c r="CF657" s="414">
        <f>IF(ISBLANK(AO657),0,1)</f>
        <v>0</v>
      </c>
      <c r="CG657" s="414">
        <f>IF(ISBLANK(AP657),0,1)</f>
        <v>0</v>
      </c>
      <c r="CH657" s="436">
        <f>IF(ISBLANK(AQ657),0,1)</f>
        <v>0</v>
      </c>
      <c r="CI657" s="435">
        <f>IF($W657="Dropped","-",DAYS360(X657,Y657,TRUE)/360)</f>
        <v>1.0916666666666666</v>
      </c>
      <c r="CJ657" s="416">
        <f>IF(OR($W657="Pipeline",$W657="Dropped"),"-",IF(OR($AA657="-",$AA657="n/a"),"-",DAYS360(Y657,AA657,TRUE)/360))</f>
        <v>0.3</v>
      </c>
      <c r="CK657" s="416">
        <f>IF(OR($W657="Pipeline",$W657="Dropped"),"-",IF($AC657="-","-",IF(OR($AA657="-",$AA657="n/a"),DAYS360(Y657,AC657,TRUE)/360,DAYS360(AA657,AC657,TRUE)/360)))</f>
        <v>6.0027777777777782</v>
      </c>
      <c r="CL657" s="416">
        <f>IF(OR($W657="Pipeline",$W657="Dropped"),"-",IF($AC657="-","-",DAYS360(X657,AC657,TRUE)/360))</f>
        <v>7.3944444444444448</v>
      </c>
      <c r="CM657" s="437">
        <f>IF(OR($W657="Pipeline",$W657="Dropped"),"-",IF($AC657="-","-",DAYS360(AB657,AC657,TRUE)/360))</f>
        <v>2.1666666666666665</v>
      </c>
      <c r="CN657" s="344">
        <f>IF(W657="Closed",IF(AC657="-","-",YEAR(AC657)),"-")</f>
        <v>2015</v>
      </c>
      <c r="CO657" s="344" t="str">
        <f>IF(W657="Closed",IF(OR(BE657="S",BE657="MS",BE657="HS"),"S",IF(OR(BE657="U",BE657="MU",BE657="HU"),"U",IF(OR(BE657="NA",BE657="NR",BE657="NV",BE657="?",BE657="#"),"NR","-"))),"-")</f>
        <v>U</v>
      </c>
      <c r="CP657" s="249">
        <v>2</v>
      </c>
      <c r="CQ657" s="414">
        <v>3</v>
      </c>
      <c r="CR657" s="414">
        <v>2</v>
      </c>
      <c r="CS657" s="414">
        <v>0</v>
      </c>
      <c r="CT657" s="414">
        <v>0</v>
      </c>
      <c r="CU657" s="436">
        <v>0</v>
      </c>
      <c r="CV657" s="432" t="str">
        <f>IF(OR(DC657="-",DC657="",DC657="n/a"),"-",HYPERLINK(DC657,"PAD"))</f>
        <v>PAD</v>
      </c>
      <c r="CW657" s="417" t="str">
        <f>IF(OR(DD657="-",DD657="",DD657="n/a"),"-",HYPERLINK(DD657,"ICR"))</f>
        <v>ICR</v>
      </c>
      <c r="CX657" s="438" t="str">
        <f>IF(OR(DE657="-",DE657="",DE657="n/a"),"-",HYPERLINK(DE657,"IEG"))</f>
        <v>IEG</v>
      </c>
      <c r="CY657" s="687" t="str">
        <f>IF(OR(DF657="-",DF657="",DF657="n/a"),"-",HYPERLINK(DF657,"PPAR"))</f>
        <v>-</v>
      </c>
      <c r="CZ657" s="665" t="str">
        <f>IF(OR(DG657="-",DG657="",DG657="n/a"),"-",HYPERLINK(DG657,"PCR"))</f>
        <v>-</v>
      </c>
      <c r="DA657" s="665" t="str">
        <f>IF(OR(DH657="-",DH657="",DH657="n/a"),"-",HYPERLINK(DH657,"PP"))</f>
        <v>PP</v>
      </c>
      <c r="DB657" s="688" t="str">
        <f>IF(OR(DI657="-",DI657="",DI657="n/a"),"-",HYPERLINK(DI657,"TA"))</f>
        <v>-</v>
      </c>
      <c r="DC657" s="897" t="s">
        <v>12402</v>
      </c>
      <c r="DD657" s="897" t="s">
        <v>12403</v>
      </c>
      <c r="DE657" s="897" t="s">
        <v>12404</v>
      </c>
      <c r="DF657" s="897" t="s">
        <v>33</v>
      </c>
      <c r="DG657" s="897" t="s">
        <v>33</v>
      </c>
      <c r="DH657" s="897" t="s">
        <v>14051</v>
      </c>
      <c r="DI657" s="897" t="s">
        <v>33</v>
      </c>
      <c r="DJ657" s="734"/>
    </row>
    <row r="658" spans="1:114" ht="14.1" customHeight="1" x14ac:dyDescent="0.25">
      <c r="A658" s="702">
        <f>ROW()-1</f>
        <v>657</v>
      </c>
      <c r="B658" s="717" t="s">
        <v>914</v>
      </c>
      <c r="C658" s="711" t="str">
        <f>HYPERLINK(E658,"OP")</f>
        <v>OP</v>
      </c>
      <c r="D658" s="711" t="str">
        <f>HYPERLINK(F658,"Prj")</f>
        <v>Prj</v>
      </c>
      <c r="E658" s="704" t="s">
        <v>6641</v>
      </c>
      <c r="F658" s="415" t="s">
        <v>6642</v>
      </c>
      <c r="G658" s="414" t="s">
        <v>33</v>
      </c>
      <c r="H658" s="414" t="s">
        <v>33</v>
      </c>
      <c r="I658" s="694" t="s">
        <v>33</v>
      </c>
      <c r="J658" s="686" t="s">
        <v>915</v>
      </c>
      <c r="K658" s="199" t="s">
        <v>33</v>
      </c>
      <c r="L658" s="693" t="s">
        <v>153</v>
      </c>
      <c r="M658" s="696" t="s">
        <v>912</v>
      </c>
      <c r="N658" s="732" t="s">
        <v>18</v>
      </c>
      <c r="O658" s="732" t="s">
        <v>30</v>
      </c>
      <c r="P658" s="1080" t="s">
        <v>1763</v>
      </c>
      <c r="Q658" s="1074" t="s">
        <v>33</v>
      </c>
      <c r="R658" s="698" t="s">
        <v>33</v>
      </c>
      <c r="S658" s="907" t="s">
        <v>3725</v>
      </c>
      <c r="T658" s="908" t="s">
        <v>3842</v>
      </c>
      <c r="U658" s="905" t="s">
        <v>13703</v>
      </c>
      <c r="V658" s="905" t="s">
        <v>10388</v>
      </c>
      <c r="W658" s="1068" t="s">
        <v>1773</v>
      </c>
      <c r="X658" s="1064">
        <v>39202</v>
      </c>
      <c r="Y658" s="1066">
        <v>39429</v>
      </c>
      <c r="Z658" s="1046">
        <v>2008</v>
      </c>
      <c r="AA658" s="1064">
        <v>39430</v>
      </c>
      <c r="AB658" s="1065">
        <v>41090</v>
      </c>
      <c r="AC658" s="1066">
        <v>41639</v>
      </c>
      <c r="AD658" s="638">
        <v>0</v>
      </c>
      <c r="AE658" s="639">
        <v>10</v>
      </c>
      <c r="AF658" s="744">
        <v>0</v>
      </c>
      <c r="AG658" s="690">
        <v>10</v>
      </c>
      <c r="AH658" s="747">
        <v>0.5</v>
      </c>
      <c r="AI658" s="744">
        <v>0</v>
      </c>
      <c r="AJ658" s="1099">
        <v>9.6994040399999992</v>
      </c>
      <c r="AK658" s="1100">
        <v>9.5507643800000004</v>
      </c>
      <c r="AL658" s="646"/>
      <c r="AM658" s="647"/>
      <c r="AN658" s="647">
        <v>2</v>
      </c>
      <c r="AO658" s="647"/>
      <c r="AP658" s="647"/>
      <c r="AQ658" s="648"/>
      <c r="AR658" s="779" t="s">
        <v>4172</v>
      </c>
      <c r="AS658" s="781">
        <f>AT658+AU658</f>
        <v>3.5</v>
      </c>
      <c r="AT658" s="649">
        <v>2.6</v>
      </c>
      <c r="AU658" s="650">
        <v>0.9</v>
      </c>
      <c r="AV658" s="686" t="s">
        <v>4173</v>
      </c>
      <c r="AW658" s="686" t="s">
        <v>1796</v>
      </c>
      <c r="AX658" s="686" t="s">
        <v>2066</v>
      </c>
      <c r="AY658" s="819">
        <v>41631</v>
      </c>
      <c r="AZ658" s="721" t="s">
        <v>26</v>
      </c>
      <c r="BA658" s="721" t="s">
        <v>22</v>
      </c>
      <c r="BB658" s="834" t="s">
        <v>26</v>
      </c>
      <c r="BC658" s="835" t="s">
        <v>22</v>
      </c>
      <c r="BD658" s="836" t="s">
        <v>22</v>
      </c>
      <c r="BE658" s="834" t="s">
        <v>22</v>
      </c>
      <c r="BF658" s="835" t="s">
        <v>22</v>
      </c>
      <c r="BG658" s="836" t="s">
        <v>45</v>
      </c>
      <c r="BH658" s="905" t="s">
        <v>4503</v>
      </c>
      <c r="BI658" s="903" t="s">
        <v>4703</v>
      </c>
      <c r="BJ658" s="905" t="s">
        <v>4515</v>
      </c>
      <c r="BK658" s="903" t="s">
        <v>4704</v>
      </c>
      <c r="BL658" s="905" t="s">
        <v>4485</v>
      </c>
      <c r="BM658" s="903" t="s">
        <v>10472</v>
      </c>
      <c r="BN658" s="905" t="s">
        <v>4525</v>
      </c>
      <c r="BO658" s="903" t="s">
        <v>10476</v>
      </c>
      <c r="BP658" s="905" t="s">
        <v>4493</v>
      </c>
      <c r="BQ658" s="903" t="s">
        <v>4705</v>
      </c>
      <c r="BR658" s="909">
        <v>65</v>
      </c>
      <c r="BS658" s="903" t="s">
        <v>4509</v>
      </c>
      <c r="BT658" s="909">
        <v>66</v>
      </c>
      <c r="BU658" s="903" t="s">
        <v>4532</v>
      </c>
      <c r="BV658" s="909">
        <v>58</v>
      </c>
      <c r="BW658" s="903" t="s">
        <v>4558</v>
      </c>
      <c r="BX658" s="909">
        <v>26</v>
      </c>
      <c r="BY658" s="903" t="s">
        <v>4517</v>
      </c>
      <c r="BZ658" s="905" t="s">
        <v>0</v>
      </c>
      <c r="CA658" s="903" t="s">
        <v>4492</v>
      </c>
      <c r="CB658" s="340">
        <v>100</v>
      </c>
      <c r="CC658" s="249">
        <f>IF(ISBLANK(AL658),0,1)</f>
        <v>0</v>
      </c>
      <c r="CD658" s="414">
        <f>IF(ISBLANK(AM658),0,1)</f>
        <v>0</v>
      </c>
      <c r="CE658" s="414">
        <f>IF(ISBLANK(AN658),0,1)</f>
        <v>1</v>
      </c>
      <c r="CF658" s="414">
        <f>IF(ISBLANK(AO658),0,1)</f>
        <v>0</v>
      </c>
      <c r="CG658" s="414">
        <f>IF(ISBLANK(AP658),0,1)</f>
        <v>0</v>
      </c>
      <c r="CH658" s="436">
        <f>IF(ISBLANK(AQ658),0,1)</f>
        <v>0</v>
      </c>
      <c r="CI658" s="435">
        <f>IF($W658="Dropped","-",DAYS360(X658,Y658,TRUE)/360)</f>
        <v>0.61944444444444446</v>
      </c>
      <c r="CJ658" s="416">
        <f>IF(OR($W658="Pipeline",$W658="Dropped"),"-",IF(OR($AA658="-",$AA658="n/a"),"-",DAYS360(Y658,AA658,TRUE)/360))</f>
        <v>2.7777777777777779E-3</v>
      </c>
      <c r="CK658" s="416">
        <f>IF(OR($W658="Pipeline",$W658="Dropped"),"-",IF($AC658="-","-",IF(OR($AA658="-",$AA658="n/a"),DAYS360(Y658,AC658,TRUE)/360,DAYS360(AA658,AC658,TRUE)/360)))</f>
        <v>6.0444444444444443</v>
      </c>
      <c r="CL658" s="416">
        <f>IF(OR($W658="Pipeline",$W658="Dropped"),"-",IF($AC658="-","-",DAYS360(X658,AC658,TRUE)/360))</f>
        <v>6.666666666666667</v>
      </c>
      <c r="CM658" s="437">
        <f>IF(OR($W658="Pipeline",$W658="Dropped"),"-",IF($AC658="-","-",DAYS360(AB658,AC658,TRUE)/360))</f>
        <v>1.5</v>
      </c>
      <c r="CN658" s="344">
        <f>IF(W658="Closed",IF(AC658="-","-",YEAR(AC658)),"-")</f>
        <v>2013</v>
      </c>
      <c r="CO658" s="344" t="str">
        <f>IF(W658="Closed",IF(OR(BE658="S",BE658="MS",BE658="HS"),"S",IF(OR(BE658="U",BE658="MU",BE658="HU"),"U",IF(OR(BE658="NA",BE658="NR",BE658="NV",BE658="?",BE658="#"),"NR","-"))),"-")</f>
        <v>S</v>
      </c>
      <c r="CP658" s="249">
        <v>0</v>
      </c>
      <c r="CQ658" s="414">
        <v>7</v>
      </c>
      <c r="CR658" s="414">
        <v>6</v>
      </c>
      <c r="CS658" s="414">
        <v>0</v>
      </c>
      <c r="CT658" s="414">
        <v>0</v>
      </c>
      <c r="CU658" s="436">
        <v>0</v>
      </c>
      <c r="CV658" s="432" t="str">
        <f>IF(OR(DC658="-",DC658="",DC658="n/a"),"-",HYPERLINK(DC658,"PAD"))</f>
        <v>PAD</v>
      </c>
      <c r="CW658" s="417" t="str">
        <f>IF(OR(DD658="-",DD658="",DD658="n/a"),"-",HYPERLINK(DD658,"ICR"))</f>
        <v>ICR</v>
      </c>
      <c r="CX658" s="438" t="str">
        <f>IF(OR(DE658="-",DE658="",DE658="n/a"),"-",HYPERLINK(DE658,"IEG"))</f>
        <v>IEG</v>
      </c>
      <c r="CY658" s="687" t="str">
        <f>IF(OR(DF658="-",DF658="",DF658="n/a"),"-",HYPERLINK(DF658,"PPAR"))</f>
        <v>-</v>
      </c>
      <c r="CZ658" s="665" t="str">
        <f>IF(OR(DG658="-",DG658="",DG658="n/a"),"-",HYPERLINK(DG658,"PCR"))</f>
        <v>-</v>
      </c>
      <c r="DA658" s="665" t="str">
        <f>IF(OR(DH658="-",DH658="",DH658="n/a"),"-",HYPERLINK(DH658,"PP"))</f>
        <v>PP</v>
      </c>
      <c r="DB658" s="688" t="str">
        <f>IF(OR(DI658="-",DI658="",DI658="n/a"),"-",HYPERLINK(DI658,"TA"))</f>
        <v>-</v>
      </c>
      <c r="DC658" s="897" t="s">
        <v>12405</v>
      </c>
      <c r="DD658" s="897" t="s">
        <v>12406</v>
      </c>
      <c r="DE658" s="897" t="s">
        <v>12407</v>
      </c>
      <c r="DF658" s="897" t="s">
        <v>33</v>
      </c>
      <c r="DG658" s="897" t="s">
        <v>33</v>
      </c>
      <c r="DH658" s="897" t="s">
        <v>14052</v>
      </c>
      <c r="DI658" s="897" t="s">
        <v>33</v>
      </c>
      <c r="DJ658" s="734"/>
    </row>
    <row r="659" spans="1:114" ht="14.1" customHeight="1" x14ac:dyDescent="0.25">
      <c r="A659" s="703">
        <f>ROW()-1</f>
        <v>658</v>
      </c>
      <c r="B659" s="710" t="s">
        <v>1110</v>
      </c>
      <c r="C659" s="711" t="str">
        <f>HYPERLINK(E659,"OP")</f>
        <v>OP</v>
      </c>
      <c r="D659" s="711" t="str">
        <f>HYPERLINK(F659,"Prj")</f>
        <v>Prj</v>
      </c>
      <c r="E659" s="704" t="s">
        <v>6643</v>
      </c>
      <c r="F659" s="415" t="s">
        <v>6644</v>
      </c>
      <c r="G659" s="414" t="s">
        <v>33</v>
      </c>
      <c r="H659" s="414" t="s">
        <v>33</v>
      </c>
      <c r="I659" s="694" t="s">
        <v>33</v>
      </c>
      <c r="J659" s="686" t="s">
        <v>1111</v>
      </c>
      <c r="K659" s="199" t="s">
        <v>33</v>
      </c>
      <c r="L659" s="693" t="s">
        <v>153</v>
      </c>
      <c r="M659" s="696" t="s">
        <v>170</v>
      </c>
      <c r="N659" s="693" t="s">
        <v>18</v>
      </c>
      <c r="O659" s="693" t="s">
        <v>30</v>
      </c>
      <c r="P659" s="1080" t="s">
        <v>1763</v>
      </c>
      <c r="Q659" s="1074" t="s">
        <v>33</v>
      </c>
      <c r="R659" s="698" t="s">
        <v>3888</v>
      </c>
      <c r="S659" s="907" t="s">
        <v>3725</v>
      </c>
      <c r="T659" s="908" t="s">
        <v>3660</v>
      </c>
      <c r="U659" s="905" t="s">
        <v>13707</v>
      </c>
      <c r="V659" s="905" t="s">
        <v>10388</v>
      </c>
      <c r="W659" s="1068" t="s">
        <v>1773</v>
      </c>
      <c r="X659" s="1064">
        <v>39490</v>
      </c>
      <c r="Y659" s="1066">
        <v>40367</v>
      </c>
      <c r="Z659" s="1046">
        <v>2011</v>
      </c>
      <c r="AA659" s="1064">
        <v>40764</v>
      </c>
      <c r="AB659" s="1065">
        <v>41639</v>
      </c>
      <c r="AC659" s="1066">
        <v>42369</v>
      </c>
      <c r="AD659" s="638">
        <v>29.23</v>
      </c>
      <c r="AE659" s="639">
        <v>0</v>
      </c>
      <c r="AF659" s="744">
        <v>0</v>
      </c>
      <c r="AG659" s="690">
        <v>29.23</v>
      </c>
      <c r="AH659" s="747">
        <v>4</v>
      </c>
      <c r="AI659" s="744">
        <v>0</v>
      </c>
      <c r="AJ659" s="1099">
        <v>29.08391301</v>
      </c>
      <c r="AK659" s="1100">
        <v>29.08391301</v>
      </c>
      <c r="AL659" s="646"/>
      <c r="AM659" s="647"/>
      <c r="AN659" s="647">
        <v>2</v>
      </c>
      <c r="AO659" s="647"/>
      <c r="AP659" s="647"/>
      <c r="AQ659" s="648"/>
      <c r="AR659" s="779" t="s">
        <v>3236</v>
      </c>
      <c r="AS659" s="649">
        <f>AT659+AU659</f>
        <v>1.571</v>
      </c>
      <c r="AT659" s="649">
        <v>1.383</v>
      </c>
      <c r="AU659" s="650">
        <v>0.188</v>
      </c>
      <c r="AV659" s="686" t="s">
        <v>3237</v>
      </c>
      <c r="AW659" s="686" t="s">
        <v>1858</v>
      </c>
      <c r="AX659" s="686" t="s">
        <v>2127</v>
      </c>
      <c r="AY659" s="819">
        <v>42367</v>
      </c>
      <c r="AZ659" s="721" t="s">
        <v>26</v>
      </c>
      <c r="BA659" s="721" t="s">
        <v>26</v>
      </c>
      <c r="BB659" s="834" t="s">
        <v>26</v>
      </c>
      <c r="BC659" s="835" t="s">
        <v>26</v>
      </c>
      <c r="BD659" s="836" t="s">
        <v>26</v>
      </c>
      <c r="BE659" s="834" t="s">
        <v>33</v>
      </c>
      <c r="BF659" s="835" t="s">
        <v>33</v>
      </c>
      <c r="BG659" s="836" t="s">
        <v>33</v>
      </c>
      <c r="BH659" s="905" t="s">
        <v>1371</v>
      </c>
      <c r="BI659" s="903" t="s">
        <v>13870</v>
      </c>
      <c r="BJ659" s="905" t="s">
        <v>4493</v>
      </c>
      <c r="BK659" s="903" t="s">
        <v>4705</v>
      </c>
      <c r="BL659" s="905" t="s">
        <v>13050</v>
      </c>
      <c r="BM659" s="903" t="s">
        <v>13876</v>
      </c>
      <c r="BN659" s="905" t="s">
        <v>0</v>
      </c>
      <c r="BO659" s="903" t="s">
        <v>0</v>
      </c>
      <c r="BP659" s="905" t="s">
        <v>0</v>
      </c>
      <c r="BQ659" s="903" t="s">
        <v>0</v>
      </c>
      <c r="BR659" s="909">
        <v>66</v>
      </c>
      <c r="BS659" s="903" t="s">
        <v>4532</v>
      </c>
      <c r="BT659" s="905" t="s">
        <v>0</v>
      </c>
      <c r="BU659" s="903" t="s">
        <v>4492</v>
      </c>
      <c r="BV659" s="905" t="s">
        <v>0</v>
      </c>
      <c r="BW659" s="903" t="s">
        <v>4492</v>
      </c>
      <c r="BX659" s="905" t="s">
        <v>0</v>
      </c>
      <c r="BY659" s="903" t="s">
        <v>4492</v>
      </c>
      <c r="BZ659" s="905" t="s">
        <v>0</v>
      </c>
      <c r="CA659" s="903" t="s">
        <v>4492</v>
      </c>
      <c r="CB659" s="340">
        <v>10</v>
      </c>
      <c r="CC659" s="249">
        <f>IF(ISBLANK(AL659),0,1)</f>
        <v>0</v>
      </c>
      <c r="CD659" s="414">
        <f>IF(ISBLANK(AM659),0,1)</f>
        <v>0</v>
      </c>
      <c r="CE659" s="414">
        <f>IF(ISBLANK(AN659),0,1)</f>
        <v>1</v>
      </c>
      <c r="CF659" s="414">
        <f>IF(ISBLANK(AO659),0,1)</f>
        <v>0</v>
      </c>
      <c r="CG659" s="414">
        <f>IF(ISBLANK(AP659),0,1)</f>
        <v>0</v>
      </c>
      <c r="CH659" s="436">
        <f>IF(ISBLANK(AQ659),0,1)</f>
        <v>0</v>
      </c>
      <c r="CI659" s="435">
        <f>IF($W659="Dropped","-",DAYS360(X659,Y659,TRUE)/360)</f>
        <v>2.4055555555555554</v>
      </c>
      <c r="CJ659" s="416">
        <f>IF(OR($W659="Pipeline",$W659="Dropped"),"-",IF(OR($AA659="-",$AA659="n/a"),"-",DAYS360(Y659,AA659,TRUE)/360))</f>
        <v>1.086111111111111</v>
      </c>
      <c r="CK659" s="416">
        <f>IF(OR($W659="Pipeline",$W659="Dropped"),"-",IF($AC659="-","-",IF(OR($AA659="-",$AA659="n/a"),DAYS360(Y659,AC659,TRUE)/360,DAYS360(AA659,AC659,TRUE)/360)))</f>
        <v>4.3916666666666666</v>
      </c>
      <c r="CL659" s="416">
        <f>IF(OR($W659="Pipeline",$W659="Dropped"),"-",IF($AC659="-","-",DAYS360(X659,AC659,TRUE)/360))</f>
        <v>7.8833333333333337</v>
      </c>
      <c r="CM659" s="437">
        <f>IF(OR($W659="Pipeline",$W659="Dropped"),"-",IF($AC659="-","-",DAYS360(AB659,AC659,TRUE)/360))</f>
        <v>2</v>
      </c>
      <c r="CN659" s="344">
        <f>IF(W659="Closed",IF(AC659="-","-",YEAR(AC659)),"-")</f>
        <v>2015</v>
      </c>
      <c r="CO659" s="344" t="str">
        <f>IF(W659="Closed",IF(OR(BE659="S",BE659="MS",BE659="HS"),"S",IF(OR(BE659="U",BE659="MU",BE659="HU"),"U",IF(OR(BE659="NA",BE659="NR",BE659="NV",BE659="?",BE659="#"),"NR","-"))),"-")</f>
        <v>-</v>
      </c>
      <c r="CP659" s="249">
        <v>0</v>
      </c>
      <c r="CQ659" s="414">
        <v>2</v>
      </c>
      <c r="CR659" s="414">
        <v>0</v>
      </c>
      <c r="CS659" s="414">
        <v>0</v>
      </c>
      <c r="CT659" s="414">
        <v>0</v>
      </c>
      <c r="CU659" s="436">
        <v>0</v>
      </c>
      <c r="CV659" s="432" t="str">
        <f>IF(OR(DC659="-",DC659="",DC659="n/a"),"-",HYPERLINK(DC659,"PAD"))</f>
        <v>PAD</v>
      </c>
      <c r="CW659" s="417" t="str">
        <f>IF(OR(DD659="-",DD659="",DD659="n/a"),"-",HYPERLINK(DD659,"ICR"))</f>
        <v>ICR</v>
      </c>
      <c r="CX659" s="438" t="str">
        <f>IF(OR(DE659="-",DE659="",DE659="n/a"),"-",HYPERLINK(DE659,"IEG"))</f>
        <v>-</v>
      </c>
      <c r="CY659" s="687" t="str">
        <f>IF(OR(DF659="-",DF659="",DF659="n/a"),"-",HYPERLINK(DF659,"PPAR"))</f>
        <v>-</v>
      </c>
      <c r="CZ659" s="665" t="str">
        <f>IF(OR(DG659="-",DG659="",DG659="n/a"),"-",HYPERLINK(DG659,"PCR"))</f>
        <v>-</v>
      </c>
      <c r="DA659" s="665" t="str">
        <f>IF(OR(DH659="-",DH659="",DH659="n/a"),"-",HYPERLINK(DH659,"PP"))</f>
        <v>PP</v>
      </c>
      <c r="DB659" s="688" t="str">
        <f>IF(OR(DI659="-",DI659="",DI659="n/a"),"-",HYPERLINK(DI659,"TA"))</f>
        <v>-</v>
      </c>
      <c r="DC659" s="897" t="s">
        <v>14053</v>
      </c>
      <c r="DD659" s="897" t="s">
        <v>12408</v>
      </c>
      <c r="DE659" s="897" t="s">
        <v>33</v>
      </c>
      <c r="DF659" s="897" t="s">
        <v>33</v>
      </c>
      <c r="DG659" s="897" t="s">
        <v>33</v>
      </c>
      <c r="DH659" s="897" t="s">
        <v>14054</v>
      </c>
      <c r="DI659" s="897" t="s">
        <v>33</v>
      </c>
      <c r="DJ659" s="806"/>
    </row>
    <row r="660" spans="1:114" ht="14.1" customHeight="1" x14ac:dyDescent="0.25">
      <c r="A660" s="702">
        <f>ROW()-1</f>
        <v>659</v>
      </c>
      <c r="B660" s="713" t="s">
        <v>7573</v>
      </c>
      <c r="C660" s="711" t="str">
        <f>HYPERLINK(E660,"OP")</f>
        <v>OP</v>
      </c>
      <c r="D660" s="711" t="str">
        <f>HYPERLINK(F660,"Prj")</f>
        <v>Prj</v>
      </c>
      <c r="E660" s="631" t="s">
        <v>8461</v>
      </c>
      <c r="F660" s="413" t="s">
        <v>8462</v>
      </c>
      <c r="G660" s="414" t="s">
        <v>33</v>
      </c>
      <c r="H660" s="414" t="s">
        <v>33</v>
      </c>
      <c r="I660" s="694" t="s">
        <v>33</v>
      </c>
      <c r="J660" s="697" t="s">
        <v>7574</v>
      </c>
      <c r="K660" s="727" t="s">
        <v>33</v>
      </c>
      <c r="L660" s="736" t="s">
        <v>124</v>
      </c>
      <c r="M660" s="697" t="s">
        <v>595</v>
      </c>
      <c r="N660" s="736" t="s">
        <v>18</v>
      </c>
      <c r="O660" s="736" t="s">
        <v>30</v>
      </c>
      <c r="P660" s="1080" t="s">
        <v>36</v>
      </c>
      <c r="Q660" s="1074" t="s">
        <v>33</v>
      </c>
      <c r="R660" s="698" t="s">
        <v>33</v>
      </c>
      <c r="S660" s="907" t="s">
        <v>3545</v>
      </c>
      <c r="T660" s="908" t="s">
        <v>7564</v>
      </c>
      <c r="U660" s="905" t="s">
        <v>580</v>
      </c>
      <c r="V660" s="905" t="s">
        <v>10397</v>
      </c>
      <c r="W660" s="1068" t="s">
        <v>1773</v>
      </c>
      <c r="X660" s="1064">
        <v>39279</v>
      </c>
      <c r="Y660" s="1066">
        <v>39618</v>
      </c>
      <c r="Z660" s="1046">
        <v>2008</v>
      </c>
      <c r="AA660" s="1064">
        <v>39832</v>
      </c>
      <c r="AB660" s="1065">
        <v>41820</v>
      </c>
      <c r="AC660" s="1066">
        <v>42551</v>
      </c>
      <c r="AD660" s="1049">
        <v>0</v>
      </c>
      <c r="AE660" s="746">
        <v>30</v>
      </c>
      <c r="AF660" s="744">
        <v>0</v>
      </c>
      <c r="AG660" s="690">
        <v>30</v>
      </c>
      <c r="AH660" s="747">
        <v>0</v>
      </c>
      <c r="AI660" s="744">
        <v>52.092675</v>
      </c>
      <c r="AJ660" s="1101">
        <v>30</v>
      </c>
      <c r="AK660" s="1102">
        <v>28.168118629999999</v>
      </c>
      <c r="AL660" s="1085"/>
      <c r="AM660" s="632"/>
      <c r="AN660" s="632">
        <v>3</v>
      </c>
      <c r="AO660" s="632"/>
      <c r="AP660" s="632"/>
      <c r="AQ660" s="757"/>
      <c r="AR660" s="778" t="s">
        <v>8981</v>
      </c>
      <c r="AS660" s="784">
        <f>AT660+AU660</f>
        <v>28.5</v>
      </c>
      <c r="AT660" s="784">
        <v>28.5</v>
      </c>
      <c r="AU660" s="785">
        <v>0</v>
      </c>
      <c r="AV660" s="734" t="s">
        <v>8976</v>
      </c>
      <c r="AW660" s="697" t="s">
        <v>7430</v>
      </c>
      <c r="AX660" s="697" t="s">
        <v>3547</v>
      </c>
      <c r="AY660" s="823">
        <v>42542</v>
      </c>
      <c r="AZ660" s="736" t="s">
        <v>26</v>
      </c>
      <c r="BA660" s="736" t="s">
        <v>26</v>
      </c>
      <c r="BB660" s="834" t="s">
        <v>26</v>
      </c>
      <c r="BC660" s="835" t="s">
        <v>26</v>
      </c>
      <c r="BD660" s="836" t="s">
        <v>26</v>
      </c>
      <c r="BE660" s="834" t="s">
        <v>26</v>
      </c>
      <c r="BF660" s="835" t="s">
        <v>26</v>
      </c>
      <c r="BG660" s="836" t="s">
        <v>22</v>
      </c>
      <c r="BH660" s="905" t="s">
        <v>13072</v>
      </c>
      <c r="BI660" s="903" t="s">
        <v>4508</v>
      </c>
      <c r="BJ660" s="905" t="s">
        <v>4485</v>
      </c>
      <c r="BK660" s="903" t="s">
        <v>10472</v>
      </c>
      <c r="BL660" s="905" t="s">
        <v>4525</v>
      </c>
      <c r="BM660" s="903" t="s">
        <v>10476</v>
      </c>
      <c r="BN660" s="905" t="s">
        <v>13077</v>
      </c>
      <c r="BO660" s="903" t="s">
        <v>9680</v>
      </c>
      <c r="BP660" s="905" t="s">
        <v>13075</v>
      </c>
      <c r="BQ660" s="903" t="s">
        <v>13771</v>
      </c>
      <c r="BR660" s="909">
        <v>67</v>
      </c>
      <c r="BS660" s="903" t="s">
        <v>4577</v>
      </c>
      <c r="BT660" s="909">
        <v>69</v>
      </c>
      <c r="BU660" s="903" t="s">
        <v>4598</v>
      </c>
      <c r="BV660" s="909">
        <v>25</v>
      </c>
      <c r="BW660" s="903" t="s">
        <v>4489</v>
      </c>
      <c r="BX660" s="909">
        <v>63</v>
      </c>
      <c r="BY660" s="903" t="s">
        <v>4512</v>
      </c>
      <c r="BZ660" s="909">
        <v>57</v>
      </c>
      <c r="CA660" s="903" t="s">
        <v>4527</v>
      </c>
      <c r="CB660" s="340">
        <v>10</v>
      </c>
      <c r="CC660" s="249">
        <f>IF(ISBLANK(AL660),0,1)</f>
        <v>0</v>
      </c>
      <c r="CD660" s="414">
        <f>IF(ISBLANK(AM660),0,1)</f>
        <v>0</v>
      </c>
      <c r="CE660" s="414">
        <f>IF(ISBLANK(AN660),0,1)</f>
        <v>1</v>
      </c>
      <c r="CF660" s="414">
        <f>IF(ISBLANK(AO660),0,1)</f>
        <v>0</v>
      </c>
      <c r="CG660" s="414">
        <f>IF(ISBLANK(AP660),0,1)</f>
        <v>0</v>
      </c>
      <c r="CH660" s="436">
        <f>IF(ISBLANK(AQ660),0,1)</f>
        <v>0</v>
      </c>
      <c r="CI660" s="435">
        <f>IF($W660="Dropped","-",DAYS360(X660,Y660,TRUE)/360)</f>
        <v>0.92500000000000004</v>
      </c>
      <c r="CJ660" s="416">
        <f>IF(OR($W660="Pipeline",$W660="Dropped"),"-",IF(OR($AA660="-",$AA660="n/a"),"-",DAYS360(Y660,AA660,TRUE)/360))</f>
        <v>0.58333333333333337</v>
      </c>
      <c r="CK660" s="416">
        <f>IF(OR($W660="Pipeline",$W660="Dropped"),"-",IF($AC660="-","-",IF(OR($AA660="-",$AA660="n/a"),DAYS360(Y660,AC660,TRUE)/360,DAYS360(AA660,AC660,TRUE)/360)))</f>
        <v>7.447222222222222</v>
      </c>
      <c r="CL660" s="416">
        <f>IF(OR($W660="Pipeline",$W660="Dropped"),"-",IF($AC660="-","-",DAYS360(X660,AC660,TRUE)/360))</f>
        <v>8.9555555555555557</v>
      </c>
      <c r="CM660" s="437">
        <f>IF(OR($W660="Pipeline",$W660="Dropped"),"-",IF($AC660="-","-",DAYS360(AB660,AC660,TRUE)/360))</f>
        <v>2</v>
      </c>
      <c r="CN660" s="344">
        <f>IF(W660="Closed",IF(AC660="-","-",YEAR(AC660)),"-")</f>
        <v>2016</v>
      </c>
      <c r="CO660" s="344" t="str">
        <f>IF(W660="Closed",IF(OR(BE660="S",BE660="MS",BE660="HS"),"S",IF(OR(BE660="U",BE660="MU",BE660="HU"),"U",IF(OR(BE660="NA",BE660="NR",BE660="NV",BE660="?",BE660="#"),"NR","-"))),"-")</f>
        <v>S</v>
      </c>
      <c r="CP660" s="249">
        <v>1</v>
      </c>
      <c r="CQ660" s="414">
        <v>4</v>
      </c>
      <c r="CR660" s="414">
        <v>3</v>
      </c>
      <c r="CS660" s="414">
        <v>1</v>
      </c>
      <c r="CT660" s="414">
        <v>0</v>
      </c>
      <c r="CU660" s="436">
        <v>0</v>
      </c>
      <c r="CV660" s="432" t="str">
        <f>IF(OR(DC660="-",DC660="",DC660="n/a"),"-",HYPERLINK(DC660,"PAD"))</f>
        <v>PAD</v>
      </c>
      <c r="CW660" s="417" t="str">
        <f>IF(OR(DD660="-",DD660="",DD660="n/a"),"-",HYPERLINK(DD660,"ICR"))</f>
        <v>ICR</v>
      </c>
      <c r="CX660" s="438" t="str">
        <f>IF(OR(DE660="-",DE660="",DE660="n/a"),"-",HYPERLINK(DE660,"IEG"))</f>
        <v>IEG</v>
      </c>
      <c r="CY660" s="687" t="str">
        <f>IF(OR(DF660="-",DF660="",DF660="n/a"),"-",HYPERLINK(DF660,"PPAR"))</f>
        <v>-</v>
      </c>
      <c r="CZ660" s="665" t="str">
        <f>IF(OR(DG660="-",DG660="",DG660="n/a"),"-",HYPERLINK(DG660,"PCR"))</f>
        <v>-</v>
      </c>
      <c r="DA660" s="665" t="str">
        <f>IF(OR(DH660="-",DH660="",DH660="n/a"),"-",HYPERLINK(DH660,"PP"))</f>
        <v>PP</v>
      </c>
      <c r="DB660" s="688" t="str">
        <f>IF(OR(DI660="-",DI660="",DI660="n/a"),"-",HYPERLINK(DI660,"TA"))</f>
        <v>-</v>
      </c>
      <c r="DC660" s="897" t="s">
        <v>12409</v>
      </c>
      <c r="DD660" s="897" t="s">
        <v>14055</v>
      </c>
      <c r="DE660" s="897" t="s">
        <v>14056</v>
      </c>
      <c r="DF660" s="897" t="s">
        <v>33</v>
      </c>
      <c r="DG660" s="897" t="s">
        <v>33</v>
      </c>
      <c r="DH660" s="897" t="s">
        <v>12410</v>
      </c>
      <c r="DI660" s="897" t="s">
        <v>33</v>
      </c>
      <c r="DJ660" s="734"/>
    </row>
    <row r="661" spans="1:114" ht="14.1" customHeight="1" x14ac:dyDescent="0.25">
      <c r="A661" s="702">
        <f>ROW()-1</f>
        <v>660</v>
      </c>
      <c r="B661" s="712" t="s">
        <v>454</v>
      </c>
      <c r="C661" s="711" t="str">
        <f>HYPERLINK(E661,"OP")</f>
        <v>OP</v>
      </c>
      <c r="D661" s="711" t="str">
        <f>HYPERLINK(F661,"Prj")</f>
        <v>Prj</v>
      </c>
      <c r="E661" s="704" t="s">
        <v>6645</v>
      </c>
      <c r="F661" s="415" t="s">
        <v>6646</v>
      </c>
      <c r="G661" s="414" t="s">
        <v>2857</v>
      </c>
      <c r="H661" s="414" t="s">
        <v>2858</v>
      </c>
      <c r="I661" s="694" t="s">
        <v>33</v>
      </c>
      <c r="J661" s="686" t="s">
        <v>526</v>
      </c>
      <c r="K661" s="199" t="s">
        <v>33</v>
      </c>
      <c r="L661" s="693" t="s">
        <v>16</v>
      </c>
      <c r="M661" s="734" t="s">
        <v>597</v>
      </c>
      <c r="N661" s="693" t="s">
        <v>18</v>
      </c>
      <c r="O661" s="693" t="s">
        <v>54</v>
      </c>
      <c r="P661" s="1080" t="s">
        <v>1419</v>
      </c>
      <c r="Q661" s="1074" t="s">
        <v>33</v>
      </c>
      <c r="R661" s="698" t="s">
        <v>33</v>
      </c>
      <c r="S661" s="907" t="s">
        <v>3166</v>
      </c>
      <c r="T661" s="908" t="s">
        <v>3157</v>
      </c>
      <c r="U661" s="905" t="s">
        <v>590</v>
      </c>
      <c r="V661" s="905" t="s">
        <v>10430</v>
      </c>
      <c r="W661" s="1068" t="s">
        <v>1773</v>
      </c>
      <c r="X661" s="1064">
        <v>38989</v>
      </c>
      <c r="Y661" s="1066">
        <v>40574</v>
      </c>
      <c r="Z661" s="1046">
        <v>2011</v>
      </c>
      <c r="AA661" s="1064">
        <v>40602</v>
      </c>
      <c r="AB661" s="1065">
        <v>41639</v>
      </c>
      <c r="AC661" s="1066">
        <v>42735</v>
      </c>
      <c r="AD661" s="638">
        <v>0</v>
      </c>
      <c r="AE661" s="639">
        <v>1.8</v>
      </c>
      <c r="AF661" s="744">
        <v>0</v>
      </c>
      <c r="AG661" s="690">
        <v>1.8</v>
      </c>
      <c r="AH661" s="747">
        <v>0</v>
      </c>
      <c r="AI661" s="744">
        <v>0</v>
      </c>
      <c r="AJ661" s="1099">
        <v>5.2568052500000002</v>
      </c>
      <c r="AK661" s="1100">
        <v>5.0785272900000002</v>
      </c>
      <c r="AL661" s="1085"/>
      <c r="AM661" s="632" t="s">
        <v>2583</v>
      </c>
      <c r="AN661" s="632"/>
      <c r="AO661" s="632"/>
      <c r="AP661" s="632"/>
      <c r="AQ661" s="757"/>
      <c r="AR661" s="779" t="s">
        <v>2584</v>
      </c>
      <c r="AS661" s="649">
        <f>AT661+AU661</f>
        <v>1.8</v>
      </c>
      <c r="AT661" s="649">
        <v>1.8</v>
      </c>
      <c r="AU661" s="650">
        <v>0</v>
      </c>
      <c r="AV661" s="686" t="s">
        <v>2836</v>
      </c>
      <c r="AW661" s="686" t="s">
        <v>1795</v>
      </c>
      <c r="AX661" s="686" t="s">
        <v>2065</v>
      </c>
      <c r="AY661" s="819">
        <v>42690</v>
      </c>
      <c r="AZ661" s="721" t="s">
        <v>45</v>
      </c>
      <c r="BA661" s="721" t="s">
        <v>45</v>
      </c>
      <c r="BB661" s="834" t="s">
        <v>112</v>
      </c>
      <c r="BC661" s="835" t="s">
        <v>22</v>
      </c>
      <c r="BD661" s="836" t="s">
        <v>45</v>
      </c>
      <c r="BE661" s="834" t="s">
        <v>33</v>
      </c>
      <c r="BF661" s="835" t="s">
        <v>33</v>
      </c>
      <c r="BG661" s="836" t="s">
        <v>33</v>
      </c>
      <c r="BH661" s="905" t="s">
        <v>13069</v>
      </c>
      <c r="BI661" s="903" t="s">
        <v>13877</v>
      </c>
      <c r="BJ661" s="905" t="s">
        <v>4485</v>
      </c>
      <c r="BK661" s="903" t="s">
        <v>10472</v>
      </c>
      <c r="BL661" s="905" t="s">
        <v>0</v>
      </c>
      <c r="BM661" s="903" t="s">
        <v>0</v>
      </c>
      <c r="BN661" s="905" t="s">
        <v>0</v>
      </c>
      <c r="BO661" s="903" t="s">
        <v>0</v>
      </c>
      <c r="BP661" s="905" t="s">
        <v>0</v>
      </c>
      <c r="BQ661" s="903" t="s">
        <v>0</v>
      </c>
      <c r="BR661" s="909">
        <v>27</v>
      </c>
      <c r="BS661" s="903" t="s">
        <v>4490</v>
      </c>
      <c r="BT661" s="909">
        <v>25</v>
      </c>
      <c r="BU661" s="903" t="s">
        <v>4489</v>
      </c>
      <c r="BV661" s="909">
        <v>90</v>
      </c>
      <c r="BW661" s="903" t="s">
        <v>4621</v>
      </c>
      <c r="BX661" s="905" t="s">
        <v>0</v>
      </c>
      <c r="BY661" s="903" t="s">
        <v>4492</v>
      </c>
      <c r="BZ661" s="905" t="s">
        <v>0</v>
      </c>
      <c r="CA661" s="903" t="s">
        <v>4492</v>
      </c>
      <c r="CB661" s="340">
        <v>50</v>
      </c>
      <c r="CC661" s="249">
        <f>IF(ISBLANK(AL661),0,1)</f>
        <v>0</v>
      </c>
      <c r="CD661" s="414">
        <f>IF(ISBLANK(AM661),0,1)</f>
        <v>1</v>
      </c>
      <c r="CE661" s="414">
        <f>IF(ISBLANK(AN661),0,1)</f>
        <v>0</v>
      </c>
      <c r="CF661" s="414">
        <f>IF(ISBLANK(AO661),0,1)</f>
        <v>0</v>
      </c>
      <c r="CG661" s="414">
        <f>IF(ISBLANK(AP661),0,1)</f>
        <v>0</v>
      </c>
      <c r="CH661" s="436">
        <f>IF(ISBLANK(AQ661),0,1)</f>
        <v>0</v>
      </c>
      <c r="CI661" s="435">
        <f>IF($W661="Dropped","-",DAYS360(X661,Y661,TRUE)/360)</f>
        <v>4.3361111111111112</v>
      </c>
      <c r="CJ661" s="416">
        <f>IF(OR($W661="Pipeline",$W661="Dropped"),"-",IF(OR($AA661="-",$AA661="n/a"),"-",DAYS360(Y661,AA661,TRUE)/360))</f>
        <v>7.7777777777777779E-2</v>
      </c>
      <c r="CK661" s="416">
        <f>IF(OR($W661="Pipeline",$W661="Dropped"),"-",IF($AC661="-","-",IF(OR($AA661="-",$AA661="n/a"),DAYS360(Y661,AC661,TRUE)/360,DAYS360(AA661,AC661,TRUE)/360)))</f>
        <v>5.8388888888888886</v>
      </c>
      <c r="CL661" s="416">
        <f>IF(OR($W661="Pipeline",$W661="Dropped"),"-",IF($AC661="-","-",DAYS360(X661,AC661,TRUE)/360))</f>
        <v>10.252777777777778</v>
      </c>
      <c r="CM661" s="437">
        <f>IF(OR($W661="Pipeline",$W661="Dropped"),"-",IF($AC661="-","-",DAYS360(AB661,AC661,TRUE)/360))</f>
        <v>3</v>
      </c>
      <c r="CN661" s="344">
        <f>IF(W661="Closed",IF(AC661="-","-",YEAR(AC661)),"-")</f>
        <v>2016</v>
      </c>
      <c r="CO661" s="344" t="str">
        <f>IF(W661="Closed",IF(OR(BE661="S",BE661="MS",BE661="HS"),"S",IF(OR(BE661="U",BE661="MU",BE661="HU"),"U",IF(OR(BE661="NA",BE661="NR",BE661="NV",BE661="?",BE661="#"),"NR","-"))),"-")</f>
        <v>-</v>
      </c>
      <c r="CP661" s="249">
        <v>2</v>
      </c>
      <c r="CQ661" s="414">
        <v>7</v>
      </c>
      <c r="CR661" s="414">
        <v>0</v>
      </c>
      <c r="CS661" s="414">
        <v>1</v>
      </c>
      <c r="CT661" s="414">
        <v>0</v>
      </c>
      <c r="CU661" s="436">
        <v>0</v>
      </c>
      <c r="CV661" s="432" t="str">
        <f>IF(OR(DC661="-",DC661="",DC661="n/a"),"-",HYPERLINK(DC661,"PAD"))</f>
        <v>PAD</v>
      </c>
      <c r="CW661" s="417" t="str">
        <f>IF(OR(DD661="-",DD661="",DD661="n/a"),"-",HYPERLINK(DD661,"ICR"))</f>
        <v>ICR</v>
      </c>
      <c r="CX661" s="438" t="str">
        <f>IF(OR(DE661="-",DE661="",DE661="n/a"),"-",HYPERLINK(DE661,"IEG"))</f>
        <v>-</v>
      </c>
      <c r="CY661" s="687" t="str">
        <f>IF(OR(DF661="-",DF661="",DF661="n/a"),"-",HYPERLINK(DF661,"PPAR"))</f>
        <v>-</v>
      </c>
      <c r="CZ661" s="665" t="str">
        <f>IF(OR(DG661="-",DG661="",DG661="n/a"),"-",HYPERLINK(DG661,"PCR"))</f>
        <v>-</v>
      </c>
      <c r="DA661" s="665" t="str">
        <f>IF(OR(DH661="-",DH661="",DH661="n/a"),"-",HYPERLINK(DH661,"PP"))</f>
        <v>PP</v>
      </c>
      <c r="DB661" s="688" t="str">
        <f>IF(OR(DI661="-",DI661="",DI661="n/a"),"-",HYPERLINK(DI661,"TA"))</f>
        <v>-</v>
      </c>
      <c r="DC661" s="897" t="s">
        <v>12411</v>
      </c>
      <c r="DD661" s="897" t="s">
        <v>14057</v>
      </c>
      <c r="DE661" s="897" t="s">
        <v>33</v>
      </c>
      <c r="DF661" s="897" t="s">
        <v>33</v>
      </c>
      <c r="DG661" s="897" t="s">
        <v>33</v>
      </c>
      <c r="DH661" s="897" t="s">
        <v>14058</v>
      </c>
      <c r="DI661" s="897" t="s">
        <v>33</v>
      </c>
      <c r="DJ661" s="734"/>
    </row>
    <row r="662" spans="1:114" ht="14.1" customHeight="1" x14ac:dyDescent="0.25">
      <c r="A662" s="703">
        <f>ROW()-1</f>
        <v>661</v>
      </c>
      <c r="B662" s="713" t="s">
        <v>8274</v>
      </c>
      <c r="C662" s="711" t="str">
        <f>HYPERLINK(E662,"OP")</f>
        <v>OP</v>
      </c>
      <c r="D662" s="711" t="str">
        <f>HYPERLINK(F662,"Prj")</f>
        <v>Prj</v>
      </c>
      <c r="E662" s="631" t="s">
        <v>8855</v>
      </c>
      <c r="F662" s="413" t="s">
        <v>8856</v>
      </c>
      <c r="G662" s="414" t="s">
        <v>33</v>
      </c>
      <c r="H662" s="414" t="s">
        <v>33</v>
      </c>
      <c r="I662" s="694" t="s">
        <v>33</v>
      </c>
      <c r="J662" s="697" t="s">
        <v>8275</v>
      </c>
      <c r="K662" s="727" t="s">
        <v>33</v>
      </c>
      <c r="L662" s="736" t="s">
        <v>124</v>
      </c>
      <c r="M662" s="734" t="s">
        <v>602</v>
      </c>
      <c r="N662" s="736" t="s">
        <v>18</v>
      </c>
      <c r="O662" s="736" t="s">
        <v>30</v>
      </c>
      <c r="P662" s="1080" t="s">
        <v>1742</v>
      </c>
      <c r="Q662" s="1074" t="s">
        <v>33</v>
      </c>
      <c r="R662" s="698" t="s">
        <v>33</v>
      </c>
      <c r="S662" s="907" t="s">
        <v>10295</v>
      </c>
      <c r="T662" s="908" t="s">
        <v>8276</v>
      </c>
      <c r="U662" s="905" t="s">
        <v>580</v>
      </c>
      <c r="V662" s="905" t="s">
        <v>10402</v>
      </c>
      <c r="W662" s="1068" t="s">
        <v>20</v>
      </c>
      <c r="X662" s="1064">
        <v>39434</v>
      </c>
      <c r="Y662" s="1066">
        <v>40262</v>
      </c>
      <c r="Z662" s="1046">
        <v>2010</v>
      </c>
      <c r="AA662" s="1064">
        <v>40360</v>
      </c>
      <c r="AB662" s="1065">
        <v>41912</v>
      </c>
      <c r="AC662" s="1066">
        <v>43008</v>
      </c>
      <c r="AD662" s="1049">
        <v>0</v>
      </c>
      <c r="AE662" s="746">
        <v>27.8</v>
      </c>
      <c r="AF662" s="744">
        <v>0</v>
      </c>
      <c r="AG662" s="690">
        <v>27.8</v>
      </c>
      <c r="AH662" s="747">
        <v>14.38</v>
      </c>
      <c r="AI662" s="744">
        <v>1</v>
      </c>
      <c r="AJ662" s="1101">
        <v>48.8</v>
      </c>
      <c r="AK662" s="1102">
        <v>48.253934979999997</v>
      </c>
      <c r="AL662" s="1085"/>
      <c r="AM662" s="632"/>
      <c r="AN662" s="632">
        <v>10</v>
      </c>
      <c r="AO662" s="632"/>
      <c r="AP662" s="632"/>
      <c r="AQ662" s="757"/>
      <c r="AR662" s="783" t="s">
        <v>9071</v>
      </c>
      <c r="AS662" s="784">
        <f>AT662+AU662</f>
        <v>0.35</v>
      </c>
      <c r="AT662" s="784">
        <v>0.35</v>
      </c>
      <c r="AU662" s="785">
        <v>0</v>
      </c>
      <c r="AV662" s="734" t="s">
        <v>9072</v>
      </c>
      <c r="AW662" s="697" t="s">
        <v>7993</v>
      </c>
      <c r="AX662" s="697" t="s">
        <v>8255</v>
      </c>
      <c r="AY662" s="823">
        <v>42634</v>
      </c>
      <c r="AZ662" s="736" t="s">
        <v>26</v>
      </c>
      <c r="BA662" s="736" t="s">
        <v>26</v>
      </c>
      <c r="BB662" s="834" t="s">
        <v>33</v>
      </c>
      <c r="BC662" s="835" t="s">
        <v>33</v>
      </c>
      <c r="BD662" s="836" t="s">
        <v>33</v>
      </c>
      <c r="BE662" s="834" t="s">
        <v>33</v>
      </c>
      <c r="BF662" s="835" t="s">
        <v>33</v>
      </c>
      <c r="BG662" s="836" t="s">
        <v>33</v>
      </c>
      <c r="BH662" s="905" t="s">
        <v>4567</v>
      </c>
      <c r="BI662" s="903" t="s">
        <v>10487</v>
      </c>
      <c r="BJ662" s="905" t="s">
        <v>13102</v>
      </c>
      <c r="BK662" s="903" t="s">
        <v>13873</v>
      </c>
      <c r="BL662" s="905" t="s">
        <v>0</v>
      </c>
      <c r="BM662" s="903" t="s">
        <v>0</v>
      </c>
      <c r="BN662" s="905" t="s">
        <v>0</v>
      </c>
      <c r="BO662" s="903" t="s">
        <v>0</v>
      </c>
      <c r="BP662" s="905" t="s">
        <v>0</v>
      </c>
      <c r="BQ662" s="903" t="s">
        <v>0</v>
      </c>
      <c r="BR662" s="909">
        <v>39</v>
      </c>
      <c r="BS662" s="903" t="s">
        <v>4545</v>
      </c>
      <c r="BT662" s="909">
        <v>47</v>
      </c>
      <c r="BU662" s="903" t="s">
        <v>4539</v>
      </c>
      <c r="BV662" s="909">
        <v>52</v>
      </c>
      <c r="BW662" s="903" t="s">
        <v>4599</v>
      </c>
      <c r="BX662" s="905" t="s">
        <v>0</v>
      </c>
      <c r="BY662" s="903" t="s">
        <v>4492</v>
      </c>
      <c r="BZ662" s="905" t="s">
        <v>0</v>
      </c>
      <c r="CA662" s="903" t="s">
        <v>4492</v>
      </c>
      <c r="CB662" s="340">
        <v>10</v>
      </c>
      <c r="CC662" s="249">
        <f>IF(ISBLANK(AL662),0,1)</f>
        <v>0</v>
      </c>
      <c r="CD662" s="414">
        <f>IF(ISBLANK(AM662),0,1)</f>
        <v>0</v>
      </c>
      <c r="CE662" s="414">
        <f>IF(ISBLANK(AN662),0,1)</f>
        <v>1</v>
      </c>
      <c r="CF662" s="414">
        <f>IF(ISBLANK(AO662),0,1)</f>
        <v>0</v>
      </c>
      <c r="CG662" s="414">
        <f>IF(ISBLANK(AP662),0,1)</f>
        <v>0</v>
      </c>
      <c r="CH662" s="436">
        <f>IF(ISBLANK(AQ662),0,1)</f>
        <v>0</v>
      </c>
      <c r="CI662" s="435">
        <f>IF($W662="Dropped","-",DAYS360(X662,Y662,TRUE)/360)</f>
        <v>2.2694444444444444</v>
      </c>
      <c r="CJ662" s="416">
        <f>IF(OR($W662="Pipeline",$W662="Dropped"),"-",IF(OR($AA662="-",$AA662="n/a"),"-",DAYS360(Y662,AA662,TRUE)/360))</f>
        <v>0.26666666666666666</v>
      </c>
      <c r="CK662" s="416">
        <f>IF(OR($W662="Pipeline",$W662="Dropped"),"-",IF($AC662="-","-",IF(OR($AA662="-",$AA662="n/a"),DAYS360(Y662,AC662,TRUE)/360,DAYS360(AA662,AC662,TRUE)/360)))</f>
        <v>7.2472222222222218</v>
      </c>
      <c r="CL662" s="416">
        <f>IF(OR($W662="Pipeline",$W662="Dropped"),"-",IF($AC662="-","-",DAYS360(X662,AC662,TRUE)/360))</f>
        <v>9.7833333333333332</v>
      </c>
      <c r="CM662" s="437">
        <f>IF(OR($W662="Pipeline",$W662="Dropped"),"-",IF($AC662="-","-",DAYS360(AB662,AC662,TRUE)/360))</f>
        <v>3</v>
      </c>
      <c r="CN662" s="344" t="str">
        <f>IF(W662="Closed",IF(AC662="-","-",YEAR(AC662)),"-")</f>
        <v>-</v>
      </c>
      <c r="CO662" s="344" t="str">
        <f>IF(W662="Closed",IF(OR(BE662="S",BE662="MS",BE662="HS"),"S",IF(OR(BE662="U",BE662="MU",BE662="HU"),"U",IF(OR(BE662="NA",BE662="NR",BE662="NV",BE662="?",BE662="#"),"NR","-"))),"-")</f>
        <v>-</v>
      </c>
      <c r="CP662" s="249">
        <v>3</v>
      </c>
      <c r="CQ662" s="414">
        <v>2</v>
      </c>
      <c r="CR662" s="414">
        <v>1</v>
      </c>
      <c r="CS662" s="414">
        <v>1</v>
      </c>
      <c r="CT662" s="414">
        <v>0</v>
      </c>
      <c r="CU662" s="436">
        <v>0</v>
      </c>
      <c r="CV662" s="432" t="str">
        <f>IF(OR(DC662="-",DC662="",DC662="n/a"),"-",HYPERLINK(DC662,"PAD"))</f>
        <v>PAD</v>
      </c>
      <c r="CW662" s="417" t="str">
        <f>IF(OR(DD662="-",DD662="",DD662="n/a"),"-",HYPERLINK(DD662,"ICR"))</f>
        <v>-</v>
      </c>
      <c r="CX662" s="438" t="str">
        <f>IF(OR(DE662="-",DE662="",DE662="n/a"),"-",HYPERLINK(DE662,"IEG"))</f>
        <v>-</v>
      </c>
      <c r="CY662" s="687" t="str">
        <f>IF(OR(DF662="-",DF662="",DF662="n/a"),"-",HYPERLINK(DF662,"PPAR"))</f>
        <v>-</v>
      </c>
      <c r="CZ662" s="665" t="str">
        <f>IF(OR(DG662="-",DG662="",DG662="n/a"),"-",HYPERLINK(DG662,"PCR"))</f>
        <v>-</v>
      </c>
      <c r="DA662" s="665" t="str">
        <f>IF(OR(DH662="-",DH662="",DH662="n/a"),"-",HYPERLINK(DH662,"PP"))</f>
        <v>PP</v>
      </c>
      <c r="DB662" s="688" t="str">
        <f>IF(OR(DI662="-",DI662="",DI662="n/a"),"-",HYPERLINK(DI662,"TA"))</f>
        <v>-</v>
      </c>
      <c r="DC662" s="897" t="s">
        <v>12412</v>
      </c>
      <c r="DD662" s="897" t="s">
        <v>33</v>
      </c>
      <c r="DE662" s="897" t="s">
        <v>33</v>
      </c>
      <c r="DF662" s="897" t="s">
        <v>33</v>
      </c>
      <c r="DG662" s="897" t="s">
        <v>33</v>
      </c>
      <c r="DH662" s="897" t="s">
        <v>14059</v>
      </c>
      <c r="DI662" s="897" t="s">
        <v>33</v>
      </c>
      <c r="DJ662" s="734"/>
    </row>
    <row r="663" spans="1:114" ht="14.1" customHeight="1" x14ac:dyDescent="0.25">
      <c r="A663" s="702">
        <f>ROW()-1</f>
        <v>662</v>
      </c>
      <c r="B663" s="717" t="s">
        <v>880</v>
      </c>
      <c r="C663" s="711" t="str">
        <f>HYPERLINK(E663,"OP")</f>
        <v>OP</v>
      </c>
      <c r="D663" s="711" t="str">
        <f>HYPERLINK(F663,"Prj")</f>
        <v>Prj</v>
      </c>
      <c r="E663" s="704" t="s">
        <v>6647</v>
      </c>
      <c r="F663" s="415" t="s">
        <v>6648</v>
      </c>
      <c r="G663" s="414" t="s">
        <v>33</v>
      </c>
      <c r="H663" s="414" t="s">
        <v>33</v>
      </c>
      <c r="I663" s="694" t="s">
        <v>33</v>
      </c>
      <c r="J663" s="686" t="s">
        <v>881</v>
      </c>
      <c r="K663" s="199" t="s">
        <v>33</v>
      </c>
      <c r="L663" s="693" t="s">
        <v>245</v>
      </c>
      <c r="M663" s="696" t="s">
        <v>255</v>
      </c>
      <c r="N663" s="693" t="s">
        <v>18</v>
      </c>
      <c r="O663" s="693" t="s">
        <v>30</v>
      </c>
      <c r="P663" s="1080" t="s">
        <v>1763</v>
      </c>
      <c r="Q663" s="1074" t="s">
        <v>33</v>
      </c>
      <c r="R663" s="698" t="s">
        <v>3888</v>
      </c>
      <c r="S663" s="907" t="s">
        <v>10288</v>
      </c>
      <c r="T663" s="908" t="s">
        <v>10315</v>
      </c>
      <c r="U663" s="905" t="s">
        <v>731</v>
      </c>
      <c r="V663" s="905" t="s">
        <v>10389</v>
      </c>
      <c r="W663" s="1068" t="s">
        <v>1773</v>
      </c>
      <c r="X663" s="1064">
        <v>39798</v>
      </c>
      <c r="Y663" s="1066">
        <v>40255</v>
      </c>
      <c r="Z663" s="1046">
        <v>2010</v>
      </c>
      <c r="AA663" s="1064">
        <v>40396</v>
      </c>
      <c r="AB663" s="1065">
        <v>42004</v>
      </c>
      <c r="AC663" s="1066">
        <v>42825</v>
      </c>
      <c r="AD663" s="638">
        <v>0</v>
      </c>
      <c r="AE663" s="639">
        <v>300</v>
      </c>
      <c r="AF663" s="744">
        <v>0</v>
      </c>
      <c r="AG663" s="690">
        <v>300</v>
      </c>
      <c r="AH663" s="747">
        <v>200</v>
      </c>
      <c r="AI663" s="744">
        <v>0</v>
      </c>
      <c r="AJ663" s="1099">
        <v>220.00447829999999</v>
      </c>
      <c r="AK663" s="1100">
        <v>188.71411860000001</v>
      </c>
      <c r="AL663" s="646"/>
      <c r="AM663" s="647"/>
      <c r="AN663" s="647">
        <v>2</v>
      </c>
      <c r="AO663" s="647"/>
      <c r="AP663" s="647"/>
      <c r="AQ663" s="648"/>
      <c r="AR663" s="779" t="s">
        <v>3238</v>
      </c>
      <c r="AS663" s="649">
        <f>AT663+AU663</f>
        <v>38</v>
      </c>
      <c r="AT663" s="649">
        <v>17</v>
      </c>
      <c r="AU663" s="650">
        <v>21</v>
      </c>
      <c r="AV663" s="686" t="s">
        <v>3239</v>
      </c>
      <c r="AW663" s="686" t="s">
        <v>1860</v>
      </c>
      <c r="AX663" s="686" t="s">
        <v>2130</v>
      </c>
      <c r="AY663" s="819">
        <v>42682</v>
      </c>
      <c r="AZ663" s="721" t="s">
        <v>26</v>
      </c>
      <c r="BA663" s="721" t="s">
        <v>22</v>
      </c>
      <c r="BB663" s="834" t="s">
        <v>33</v>
      </c>
      <c r="BC663" s="835" t="s">
        <v>33</v>
      </c>
      <c r="BD663" s="836" t="s">
        <v>33</v>
      </c>
      <c r="BE663" s="834" t="s">
        <v>33</v>
      </c>
      <c r="BF663" s="835" t="s">
        <v>33</v>
      </c>
      <c r="BG663" s="836" t="s">
        <v>33</v>
      </c>
      <c r="BH663" s="905" t="s">
        <v>4493</v>
      </c>
      <c r="BI663" s="903" t="s">
        <v>4705</v>
      </c>
      <c r="BJ663" s="905" t="s">
        <v>13050</v>
      </c>
      <c r="BK663" s="903" t="s">
        <v>13876</v>
      </c>
      <c r="BL663" s="905" t="s">
        <v>0</v>
      </c>
      <c r="BM663" s="903" t="s">
        <v>0</v>
      </c>
      <c r="BN663" s="905" t="s">
        <v>0</v>
      </c>
      <c r="BO663" s="903" t="s">
        <v>0</v>
      </c>
      <c r="BP663" s="905" t="s">
        <v>0</v>
      </c>
      <c r="BQ663" s="903" t="s">
        <v>0</v>
      </c>
      <c r="BR663" s="909">
        <v>66</v>
      </c>
      <c r="BS663" s="903" t="s">
        <v>4532</v>
      </c>
      <c r="BT663" s="909">
        <v>48</v>
      </c>
      <c r="BU663" s="903" t="s">
        <v>4533</v>
      </c>
      <c r="BV663" s="909">
        <v>45</v>
      </c>
      <c r="BW663" s="903" t="s">
        <v>4564</v>
      </c>
      <c r="BX663" s="909">
        <v>26</v>
      </c>
      <c r="BY663" s="903" t="s">
        <v>4517</v>
      </c>
      <c r="BZ663" s="905" t="s">
        <v>0</v>
      </c>
      <c r="CA663" s="903" t="s">
        <v>4492</v>
      </c>
      <c r="CB663" s="340">
        <v>10</v>
      </c>
      <c r="CC663" s="249">
        <f>IF(ISBLANK(AL663),0,1)</f>
        <v>0</v>
      </c>
      <c r="CD663" s="414">
        <f>IF(ISBLANK(AM663),0,1)</f>
        <v>0</v>
      </c>
      <c r="CE663" s="414">
        <f>IF(ISBLANK(AN663),0,1)</f>
        <v>1</v>
      </c>
      <c r="CF663" s="414">
        <f>IF(ISBLANK(AO663),0,1)</f>
        <v>0</v>
      </c>
      <c r="CG663" s="414">
        <f>IF(ISBLANK(AP663),0,1)</f>
        <v>0</v>
      </c>
      <c r="CH663" s="436">
        <f>IF(ISBLANK(AQ663),0,1)</f>
        <v>0</v>
      </c>
      <c r="CI663" s="435">
        <f>IF($W663="Dropped","-",DAYS360(X663,Y663,TRUE)/360)</f>
        <v>1.2555555555555555</v>
      </c>
      <c r="CJ663" s="416">
        <f>IF(OR($W663="Pipeline",$W663="Dropped"),"-",IF(OR($AA663="-",$AA663="n/a"),"-",DAYS360(Y663,AA663,TRUE)/360))</f>
        <v>0.38333333333333336</v>
      </c>
      <c r="CK663" s="416">
        <f>IF(OR($W663="Pipeline",$W663="Dropped"),"-",IF($AC663="-","-",IF(OR($AA663="-",$AA663="n/a"),DAYS360(Y663,AC663,TRUE)/360,DAYS360(AA663,AC663,TRUE)/360)))</f>
        <v>6.65</v>
      </c>
      <c r="CL663" s="416">
        <f>IF(OR($W663="Pipeline",$W663="Dropped"),"-",IF($AC663="-","-",DAYS360(X663,AC663,TRUE)/360))</f>
        <v>8.2888888888888896</v>
      </c>
      <c r="CM663" s="437">
        <f>IF(OR($W663="Pipeline",$W663="Dropped"),"-",IF($AC663="-","-",DAYS360(AB663,AC663,TRUE)/360))</f>
        <v>2.25</v>
      </c>
      <c r="CN663" s="344">
        <f>IF(W663="Closed",IF(AC663="-","-",YEAR(AC663)),"-")</f>
        <v>2017</v>
      </c>
      <c r="CO663" s="344" t="str">
        <f>IF(W663="Closed",IF(OR(BE663="S",BE663="MS",BE663="HS"),"S",IF(OR(BE663="U",BE663="MU",BE663="HU"),"U",IF(OR(BE663="NA",BE663="NR",BE663="NV",BE663="?",BE663="#"),"NR","-"))),"-")</f>
        <v>-</v>
      </c>
      <c r="CP663" s="249">
        <v>3</v>
      </c>
      <c r="CQ663" s="414">
        <v>0</v>
      </c>
      <c r="CR663" s="414">
        <v>3</v>
      </c>
      <c r="CS663" s="414">
        <v>1</v>
      </c>
      <c r="CT663" s="414">
        <v>0</v>
      </c>
      <c r="CU663" s="436">
        <v>0</v>
      </c>
      <c r="CV663" s="432" t="str">
        <f>IF(OR(DC663="-",DC663="",DC663="n/a"),"-",HYPERLINK(DC663,"PAD"))</f>
        <v>PAD</v>
      </c>
      <c r="CW663" s="417" t="str">
        <f>IF(OR(DD663="-",DD663="",DD663="n/a"),"-",HYPERLINK(DD663,"ICR"))</f>
        <v>-</v>
      </c>
      <c r="CX663" s="438" t="str">
        <f>IF(OR(DE663="-",DE663="",DE663="n/a"),"-",HYPERLINK(DE663,"IEG"))</f>
        <v>-</v>
      </c>
      <c r="CY663" s="687" t="str">
        <f>IF(OR(DF663="-",DF663="",DF663="n/a"),"-",HYPERLINK(DF663,"PPAR"))</f>
        <v>-</v>
      </c>
      <c r="CZ663" s="665" t="str">
        <f>IF(OR(DG663="-",DG663="",DG663="n/a"),"-",HYPERLINK(DG663,"PCR"))</f>
        <v>-</v>
      </c>
      <c r="DA663" s="665" t="str">
        <f>IF(OR(DH663="-",DH663="",DH663="n/a"),"-",HYPERLINK(DH663,"PP"))</f>
        <v>PP</v>
      </c>
      <c r="DB663" s="688" t="str">
        <f>IF(OR(DI663="-",DI663="",DI663="n/a"),"-",HYPERLINK(DI663,"TA"))</f>
        <v>-</v>
      </c>
      <c r="DC663" s="897" t="s">
        <v>12413</v>
      </c>
      <c r="DD663" s="897" t="s">
        <v>33</v>
      </c>
      <c r="DE663" s="897" t="s">
        <v>33</v>
      </c>
      <c r="DF663" s="897" t="s">
        <v>33</v>
      </c>
      <c r="DG663" s="897" t="s">
        <v>33</v>
      </c>
      <c r="DH663" s="897" t="s">
        <v>12414</v>
      </c>
      <c r="DI663" s="897" t="s">
        <v>33</v>
      </c>
      <c r="DJ663" s="806"/>
    </row>
    <row r="664" spans="1:114" ht="14.1" customHeight="1" x14ac:dyDescent="0.25">
      <c r="A664" s="702">
        <f>ROW()-1</f>
        <v>663</v>
      </c>
      <c r="B664" s="710" t="s">
        <v>2356</v>
      </c>
      <c r="C664" s="711" t="str">
        <f>HYPERLINK(E664,"OP")</f>
        <v>OP</v>
      </c>
      <c r="D664" s="711" t="str">
        <f>HYPERLINK(F664,"Prj")</f>
        <v>Prj</v>
      </c>
      <c r="E664" s="704" t="s">
        <v>6649</v>
      </c>
      <c r="F664" s="415" t="s">
        <v>6650</v>
      </c>
      <c r="G664" s="414" t="s">
        <v>33</v>
      </c>
      <c r="H664" s="414" t="s">
        <v>33</v>
      </c>
      <c r="I664" s="694" t="s">
        <v>33</v>
      </c>
      <c r="J664" s="696" t="s">
        <v>2357</v>
      </c>
      <c r="K664" s="199" t="s">
        <v>33</v>
      </c>
      <c r="L664" s="693" t="s">
        <v>245</v>
      </c>
      <c r="M664" s="696" t="s">
        <v>255</v>
      </c>
      <c r="N664" s="693" t="s">
        <v>18</v>
      </c>
      <c r="O664" s="693" t="s">
        <v>30</v>
      </c>
      <c r="P664" s="1080" t="s">
        <v>1419</v>
      </c>
      <c r="Q664" s="1074" t="s">
        <v>33</v>
      </c>
      <c r="R664" s="698" t="s">
        <v>33</v>
      </c>
      <c r="S664" s="907" t="s">
        <v>3522</v>
      </c>
      <c r="T664" s="908" t="s">
        <v>3535</v>
      </c>
      <c r="U664" s="905" t="s">
        <v>731</v>
      </c>
      <c r="V664" s="905" t="s">
        <v>10431</v>
      </c>
      <c r="W664" s="1068" t="s">
        <v>20</v>
      </c>
      <c r="X664" s="1064">
        <v>39490</v>
      </c>
      <c r="Y664" s="1066">
        <v>41179</v>
      </c>
      <c r="Z664" s="1046">
        <v>2013</v>
      </c>
      <c r="AA664" s="1064">
        <v>41507</v>
      </c>
      <c r="AB664" s="1065">
        <v>43100</v>
      </c>
      <c r="AC664" s="1066">
        <v>43646</v>
      </c>
      <c r="AD664" s="654">
        <v>0</v>
      </c>
      <c r="AE664" s="639">
        <v>84</v>
      </c>
      <c r="AF664" s="744">
        <v>0</v>
      </c>
      <c r="AG664" s="690">
        <v>84</v>
      </c>
      <c r="AH664" s="747">
        <v>36</v>
      </c>
      <c r="AI664" s="744">
        <v>0</v>
      </c>
      <c r="AJ664" s="1110">
        <v>84</v>
      </c>
      <c r="AK664" s="1111">
        <v>11.213192039999999</v>
      </c>
      <c r="AL664" s="646">
        <v>33</v>
      </c>
      <c r="AM664" s="647">
        <v>15</v>
      </c>
      <c r="AN664" s="647"/>
      <c r="AO664" s="647"/>
      <c r="AP664" s="647"/>
      <c r="AQ664" s="648"/>
      <c r="AR664" s="779" t="s">
        <v>3196</v>
      </c>
      <c r="AS664" s="781">
        <f>AT664+AU664</f>
        <v>21.65</v>
      </c>
      <c r="AT664" s="649">
        <v>15.25</v>
      </c>
      <c r="AU664" s="650">
        <v>6.4</v>
      </c>
      <c r="AV664" s="686" t="s">
        <v>3197</v>
      </c>
      <c r="AW664" s="686" t="s">
        <v>3577</v>
      </c>
      <c r="AX664" s="686" t="s">
        <v>3843</v>
      </c>
      <c r="AY664" s="819">
        <v>42557</v>
      </c>
      <c r="AZ664" s="721" t="s">
        <v>112</v>
      </c>
      <c r="BA664" s="721" t="s">
        <v>112</v>
      </c>
      <c r="BB664" s="834" t="s">
        <v>33</v>
      </c>
      <c r="BC664" s="835" t="s">
        <v>33</v>
      </c>
      <c r="BD664" s="836" t="s">
        <v>33</v>
      </c>
      <c r="BE664" s="834" t="s">
        <v>33</v>
      </c>
      <c r="BF664" s="835" t="s">
        <v>33</v>
      </c>
      <c r="BG664" s="836" t="s">
        <v>33</v>
      </c>
      <c r="BH664" s="905" t="s">
        <v>4525</v>
      </c>
      <c r="BI664" s="903" t="s">
        <v>10476</v>
      </c>
      <c r="BJ664" s="905" t="s">
        <v>4568</v>
      </c>
      <c r="BK664" s="903" t="s">
        <v>10484</v>
      </c>
      <c r="BL664" s="905" t="s">
        <v>13072</v>
      </c>
      <c r="BM664" s="903" t="s">
        <v>4508</v>
      </c>
      <c r="BN664" s="905" t="s">
        <v>0</v>
      </c>
      <c r="BO664" s="903" t="s">
        <v>0</v>
      </c>
      <c r="BP664" s="905" t="s">
        <v>0</v>
      </c>
      <c r="BQ664" s="903" t="s">
        <v>0</v>
      </c>
      <c r="BR664" s="909">
        <v>26</v>
      </c>
      <c r="BS664" s="903" t="s">
        <v>4517</v>
      </c>
      <c r="BT664" s="909">
        <v>27</v>
      </c>
      <c r="BU664" s="903" t="s">
        <v>4490</v>
      </c>
      <c r="BV664" s="909">
        <v>57</v>
      </c>
      <c r="BW664" s="903" t="s">
        <v>4527</v>
      </c>
      <c r="BX664" s="909">
        <v>68</v>
      </c>
      <c r="BY664" s="903" t="s">
        <v>4557</v>
      </c>
      <c r="BZ664" s="909">
        <v>78</v>
      </c>
      <c r="CA664" s="903" t="s">
        <v>4511</v>
      </c>
      <c r="CB664" s="340">
        <v>10</v>
      </c>
      <c r="CC664" s="249">
        <f>IF(ISBLANK(AL664),0,1)</f>
        <v>1</v>
      </c>
      <c r="CD664" s="414">
        <f>IF(ISBLANK(AM664),0,1)</f>
        <v>1</v>
      </c>
      <c r="CE664" s="414">
        <f>IF(ISBLANK(AN664),0,1)</f>
        <v>0</v>
      </c>
      <c r="CF664" s="414">
        <f>IF(ISBLANK(AO664),0,1)</f>
        <v>0</v>
      </c>
      <c r="CG664" s="414">
        <f>IF(ISBLANK(AP664),0,1)</f>
        <v>0</v>
      </c>
      <c r="CH664" s="436">
        <f>IF(ISBLANK(AQ664),0,1)</f>
        <v>0</v>
      </c>
      <c r="CI664" s="435">
        <f>IF($W664="Dropped","-",DAYS360(X664,Y664,TRUE)/360)</f>
        <v>4.625</v>
      </c>
      <c r="CJ664" s="416">
        <f>IF(OR($W664="Pipeline",$W664="Dropped"),"-",IF(OR($AA664="-",$AA664="n/a"),"-",DAYS360(Y664,AA664,TRUE)/360))</f>
        <v>0.9</v>
      </c>
      <c r="CK664" s="416">
        <f>IF(OR($W664="Pipeline",$W664="Dropped"),"-",IF($AC664="-","-",IF(OR($AA664="-",$AA664="n/a"),DAYS360(Y664,AC664,TRUE)/360,DAYS360(AA664,AC664,TRUE)/360)))</f>
        <v>5.8583333333333334</v>
      </c>
      <c r="CL664" s="416">
        <f>IF(OR($W664="Pipeline",$W664="Dropped"),"-",IF($AC664="-","-",DAYS360(X664,AC664,TRUE)/360))</f>
        <v>11.383333333333333</v>
      </c>
      <c r="CM664" s="437">
        <f>IF(OR($W664="Pipeline",$W664="Dropped"),"-",IF($AC664="-","-",DAYS360(AB664,AC664,TRUE)/360))</f>
        <v>1.5</v>
      </c>
      <c r="CN664" s="344" t="str">
        <f>IF(W664="Closed",IF(AC664="-","-",YEAR(AC664)),"-")</f>
        <v>-</v>
      </c>
      <c r="CO664" s="344" t="str">
        <f>IF(W664="Closed",IF(OR(BE664="S",BE664="MS",BE664="HS"),"S",IF(OR(BE664="U",BE664="MU",BE664="HU"),"U",IF(OR(BE664="NA",BE664="NR",BE664="NV",BE664="?",BE664="#"),"NR","-"))),"-")</f>
        <v>-</v>
      </c>
      <c r="CP664" s="249">
        <v>1</v>
      </c>
      <c r="CQ664" s="414">
        <v>1</v>
      </c>
      <c r="CR664" s="414">
        <v>1</v>
      </c>
      <c r="CS664" s="414">
        <v>0</v>
      </c>
      <c r="CT664" s="414">
        <v>0</v>
      </c>
      <c r="CU664" s="436">
        <v>0</v>
      </c>
      <c r="CV664" s="432" t="str">
        <f>IF(OR(DC664="-",DC664="",DC664="n/a"),"-",HYPERLINK(DC664,"PAD"))</f>
        <v>PAD</v>
      </c>
      <c r="CW664" s="417" t="str">
        <f>IF(OR(DD664="-",DD664="",DD664="n/a"),"-",HYPERLINK(DD664,"ICR"))</f>
        <v>-</v>
      </c>
      <c r="CX664" s="438" t="str">
        <f>IF(OR(DE664="-",DE664="",DE664="n/a"),"-",HYPERLINK(DE664,"IEG"))</f>
        <v>-</v>
      </c>
      <c r="CY664" s="687" t="str">
        <f>IF(OR(DF664="-",DF664="",DF664="n/a"),"-",HYPERLINK(DF664,"PPAR"))</f>
        <v>-</v>
      </c>
      <c r="CZ664" s="665" t="str">
        <f>IF(OR(DG664="-",DG664="",DG664="n/a"),"-",HYPERLINK(DG664,"PCR"))</f>
        <v>-</v>
      </c>
      <c r="DA664" s="665" t="str">
        <f>IF(OR(DH664="-",DH664="",DH664="n/a"),"-",HYPERLINK(DH664,"PP"))</f>
        <v>-</v>
      </c>
      <c r="DB664" s="688" t="str">
        <f>IF(OR(DI664="-",DI664="",DI664="n/a"),"-",HYPERLINK(DI664,"TA"))</f>
        <v>-</v>
      </c>
      <c r="DC664" s="897" t="s">
        <v>12415</v>
      </c>
      <c r="DD664" s="897" t="s">
        <v>33</v>
      </c>
      <c r="DE664" s="897" t="s">
        <v>33</v>
      </c>
      <c r="DF664" s="897" t="s">
        <v>33</v>
      </c>
      <c r="DG664" s="897" t="s">
        <v>33</v>
      </c>
      <c r="DH664" s="897" t="s">
        <v>33</v>
      </c>
      <c r="DI664" s="897" t="s">
        <v>33</v>
      </c>
      <c r="DJ664" s="806"/>
    </row>
    <row r="665" spans="1:114" ht="14.1" customHeight="1" x14ac:dyDescent="0.25">
      <c r="A665" s="703">
        <f>ROW()-1</f>
        <v>664</v>
      </c>
      <c r="B665" s="710" t="s">
        <v>164</v>
      </c>
      <c r="C665" s="711" t="str">
        <f>HYPERLINK(E665,"OP")</f>
        <v>OP</v>
      </c>
      <c r="D665" s="711" t="str">
        <f>HYPERLINK(F665,"Prj")</f>
        <v>Prj</v>
      </c>
      <c r="E665" s="704" t="s">
        <v>6651</v>
      </c>
      <c r="F665" s="415" t="s">
        <v>6652</v>
      </c>
      <c r="G665" s="414" t="s">
        <v>33</v>
      </c>
      <c r="H665" s="414" t="s">
        <v>33</v>
      </c>
      <c r="I665" s="694" t="s">
        <v>33</v>
      </c>
      <c r="J665" s="686" t="s">
        <v>165</v>
      </c>
      <c r="K665" s="199" t="s">
        <v>33</v>
      </c>
      <c r="L665" s="693" t="s">
        <v>153</v>
      </c>
      <c r="M665" s="696" t="s">
        <v>166</v>
      </c>
      <c r="N665" s="693" t="s">
        <v>18</v>
      </c>
      <c r="O665" s="693" t="s">
        <v>30</v>
      </c>
      <c r="P665" s="1080" t="s">
        <v>1419</v>
      </c>
      <c r="Q665" s="1074" t="s">
        <v>33</v>
      </c>
      <c r="R665" s="698" t="s">
        <v>33</v>
      </c>
      <c r="S665" s="907" t="s">
        <v>3153</v>
      </c>
      <c r="T665" s="908" t="s">
        <v>10316</v>
      </c>
      <c r="U665" s="905" t="s">
        <v>13823</v>
      </c>
      <c r="V665" s="905" t="s">
        <v>10413</v>
      </c>
      <c r="W665" s="1068" t="s">
        <v>1773</v>
      </c>
      <c r="X665" s="1064">
        <v>39071</v>
      </c>
      <c r="Y665" s="1066">
        <v>39261</v>
      </c>
      <c r="Z665" s="1046">
        <v>2007</v>
      </c>
      <c r="AA665" s="1064">
        <v>39437</v>
      </c>
      <c r="AB665" s="1065">
        <v>41455</v>
      </c>
      <c r="AC665" s="1066">
        <v>42185</v>
      </c>
      <c r="AD665" s="1050">
        <v>68</v>
      </c>
      <c r="AE665" s="749">
        <v>0</v>
      </c>
      <c r="AF665" s="744">
        <v>0</v>
      </c>
      <c r="AG665" s="690">
        <v>68</v>
      </c>
      <c r="AH665" s="747">
        <v>58.099200000000003</v>
      </c>
      <c r="AI665" s="744">
        <v>0</v>
      </c>
      <c r="AJ665" s="1099">
        <v>31.96</v>
      </c>
      <c r="AK665" s="1100">
        <v>16.91822071</v>
      </c>
      <c r="AL665" s="1085"/>
      <c r="AM665" s="632">
        <v>1</v>
      </c>
      <c r="AN665" s="632"/>
      <c r="AO665" s="632"/>
      <c r="AP665" s="632">
        <v>1</v>
      </c>
      <c r="AQ665" s="757">
        <v>12</v>
      </c>
      <c r="AR665" s="780" t="s">
        <v>167</v>
      </c>
      <c r="AS665" s="649">
        <f>AT665+AU665</f>
        <v>34.519999999999996</v>
      </c>
      <c r="AT665" s="781">
        <v>18.649999999999999</v>
      </c>
      <c r="AU665" s="782">
        <v>15.87</v>
      </c>
      <c r="AV665" s="807" t="s">
        <v>2837</v>
      </c>
      <c r="AW665" s="686" t="s">
        <v>2005</v>
      </c>
      <c r="AX665" s="686" t="s">
        <v>2279</v>
      </c>
      <c r="AY665" s="819">
        <v>42137</v>
      </c>
      <c r="AZ665" s="721" t="s">
        <v>45</v>
      </c>
      <c r="BA665" s="721" t="s">
        <v>45</v>
      </c>
      <c r="BB665" s="834" t="s">
        <v>45</v>
      </c>
      <c r="BC665" s="835" t="s">
        <v>45</v>
      </c>
      <c r="BD665" s="836" t="s">
        <v>45</v>
      </c>
      <c r="BE665" s="834" t="s">
        <v>33</v>
      </c>
      <c r="BF665" s="835" t="s">
        <v>33</v>
      </c>
      <c r="BG665" s="836" t="s">
        <v>33</v>
      </c>
      <c r="BH665" s="905" t="s">
        <v>4485</v>
      </c>
      <c r="BI665" s="903" t="s">
        <v>10472</v>
      </c>
      <c r="BJ665" s="905" t="s">
        <v>0</v>
      </c>
      <c r="BK665" s="903" t="s">
        <v>0</v>
      </c>
      <c r="BL665" s="905" t="s">
        <v>0</v>
      </c>
      <c r="BM665" s="903" t="s">
        <v>0</v>
      </c>
      <c r="BN665" s="905" t="s">
        <v>0</v>
      </c>
      <c r="BO665" s="903" t="s">
        <v>0</v>
      </c>
      <c r="BP665" s="905" t="s">
        <v>0</v>
      </c>
      <c r="BQ665" s="903" t="s">
        <v>0</v>
      </c>
      <c r="BR665" s="909">
        <v>28</v>
      </c>
      <c r="BS665" s="903" t="s">
        <v>4500</v>
      </c>
      <c r="BT665" s="909">
        <v>25</v>
      </c>
      <c r="BU665" s="903" t="s">
        <v>4489</v>
      </c>
      <c r="BV665" s="909">
        <v>47</v>
      </c>
      <c r="BW665" s="903" t="s">
        <v>4539</v>
      </c>
      <c r="BX665" s="905" t="s">
        <v>0</v>
      </c>
      <c r="BY665" s="903" t="s">
        <v>4492</v>
      </c>
      <c r="BZ665" s="905" t="s">
        <v>0</v>
      </c>
      <c r="CA665" s="903" t="s">
        <v>4492</v>
      </c>
      <c r="CB665" s="340">
        <v>50</v>
      </c>
      <c r="CC665" s="249">
        <f>IF(ISBLANK(AL665),0,1)</f>
        <v>0</v>
      </c>
      <c r="CD665" s="414">
        <f>IF(ISBLANK(AM665),0,1)</f>
        <v>1</v>
      </c>
      <c r="CE665" s="414">
        <f>IF(ISBLANK(AN665),0,1)</f>
        <v>0</v>
      </c>
      <c r="CF665" s="414">
        <f>IF(ISBLANK(AO665),0,1)</f>
        <v>0</v>
      </c>
      <c r="CG665" s="414">
        <f>IF(ISBLANK(AP665),0,1)</f>
        <v>1</v>
      </c>
      <c r="CH665" s="436">
        <f>IF(ISBLANK(AQ665),0,1)</f>
        <v>1</v>
      </c>
      <c r="CI665" s="435">
        <f>IF($W665="Dropped","-",DAYS360(X665,Y665,TRUE)/360)</f>
        <v>0.52222222222222225</v>
      </c>
      <c r="CJ665" s="416">
        <f>IF(OR($W665="Pipeline",$W665="Dropped"),"-",IF(OR($AA665="-",$AA665="n/a"),"-",DAYS360(Y665,AA665,TRUE)/360))</f>
        <v>0.48055555555555557</v>
      </c>
      <c r="CK665" s="416">
        <f>IF(OR($W665="Pipeline",$W665="Dropped"),"-",IF($AC665="-","-",IF(OR($AA665="-",$AA665="n/a"),DAYS360(Y665,AC665,TRUE)/360,DAYS360(AA665,AC665,TRUE)/360)))</f>
        <v>7.5250000000000004</v>
      </c>
      <c r="CL665" s="416">
        <f>IF(OR($W665="Pipeline",$W665="Dropped"),"-",IF($AC665="-","-",DAYS360(X665,AC665,TRUE)/360))</f>
        <v>8.5277777777777786</v>
      </c>
      <c r="CM665" s="437">
        <f>IF(OR($W665="Pipeline",$W665="Dropped"),"-",IF($AC665="-","-",DAYS360(AB665,AC665,TRUE)/360))</f>
        <v>2</v>
      </c>
      <c r="CN665" s="344">
        <f>IF(W665="Closed",IF(AC665="-","-",YEAR(AC665)),"-")</f>
        <v>2015</v>
      </c>
      <c r="CO665" s="344" t="str">
        <f>IF(W665="Closed",IF(OR(BE665="S",BE665="MS",BE665="HS"),"S",IF(OR(BE665="U",BE665="MU",BE665="HU"),"U",IF(OR(BE665="NA",BE665="NR",BE665="NV",BE665="?",BE665="#"),"NR","-"))),"-")</f>
        <v>-</v>
      </c>
      <c r="CP665" s="249">
        <v>11</v>
      </c>
      <c r="CQ665" s="414">
        <v>6</v>
      </c>
      <c r="CR665" s="414">
        <v>3</v>
      </c>
      <c r="CS665" s="414">
        <v>6</v>
      </c>
      <c r="CT665" s="414">
        <v>0</v>
      </c>
      <c r="CU665" s="436">
        <v>3</v>
      </c>
      <c r="CV665" s="432" t="str">
        <f>IF(OR(DC665="-",DC665="",DC665="n/a"),"-",HYPERLINK(DC665,"PAD"))</f>
        <v>PAD</v>
      </c>
      <c r="CW665" s="417" t="str">
        <f>IF(OR(DD665="-",DD665="",DD665="n/a"),"-",HYPERLINK(DD665,"ICR"))</f>
        <v>ICR</v>
      </c>
      <c r="CX665" s="438" t="str">
        <f>IF(OR(DE665="-",DE665="",DE665="n/a"),"-",HYPERLINK(DE665,"IEG"))</f>
        <v>-</v>
      </c>
      <c r="CY665" s="687" t="str">
        <f>IF(OR(DF665="-",DF665="",DF665="n/a"),"-",HYPERLINK(DF665,"PPAR"))</f>
        <v>-</v>
      </c>
      <c r="CZ665" s="665" t="str">
        <f>IF(OR(DG665="-",DG665="",DG665="n/a"),"-",HYPERLINK(DG665,"PCR"))</f>
        <v>-</v>
      </c>
      <c r="DA665" s="665" t="str">
        <f>IF(OR(DH665="-",DH665="",DH665="n/a"),"-",HYPERLINK(DH665,"PP"))</f>
        <v>PP</v>
      </c>
      <c r="DB665" s="688" t="str">
        <f>IF(OR(DI665="-",DI665="",DI665="n/a"),"-",HYPERLINK(DI665,"TA"))</f>
        <v>-</v>
      </c>
      <c r="DC665" s="897" t="s">
        <v>12416</v>
      </c>
      <c r="DD665" s="897" t="s">
        <v>12417</v>
      </c>
      <c r="DE665" s="897" t="s">
        <v>33</v>
      </c>
      <c r="DF665" s="897" t="s">
        <v>33</v>
      </c>
      <c r="DG665" s="897" t="s">
        <v>33</v>
      </c>
      <c r="DH665" s="897" t="s">
        <v>12418</v>
      </c>
      <c r="DI665" s="897" t="s">
        <v>33</v>
      </c>
      <c r="DJ665" s="734"/>
    </row>
    <row r="666" spans="1:114" ht="14.1" customHeight="1" x14ac:dyDescent="0.25">
      <c r="A666" s="702">
        <f>ROW()-1</f>
        <v>665</v>
      </c>
      <c r="B666" s="712" t="s">
        <v>2798</v>
      </c>
      <c r="C666" s="711" t="str">
        <f>HYPERLINK(E666,"OP")</f>
        <v>OP</v>
      </c>
      <c r="D666" s="711" t="str">
        <f>HYPERLINK(F666,"Prj")</f>
        <v>Prj</v>
      </c>
      <c r="E666" s="704" t="s">
        <v>6653</v>
      </c>
      <c r="F666" s="415" t="s">
        <v>6654</v>
      </c>
      <c r="G666" s="414" t="s">
        <v>1103</v>
      </c>
      <c r="H666" s="414" t="s">
        <v>33</v>
      </c>
      <c r="I666" s="694" t="s">
        <v>33</v>
      </c>
      <c r="J666" s="686" t="s">
        <v>2799</v>
      </c>
      <c r="K666" s="199" t="s">
        <v>33</v>
      </c>
      <c r="L666" s="693" t="s">
        <v>16</v>
      </c>
      <c r="M666" s="696" t="s">
        <v>268</v>
      </c>
      <c r="N666" s="693" t="s">
        <v>18</v>
      </c>
      <c r="O666" s="693" t="s">
        <v>30</v>
      </c>
      <c r="P666" s="1080" t="s">
        <v>19</v>
      </c>
      <c r="Q666" s="1074" t="s">
        <v>33</v>
      </c>
      <c r="R666" s="698" t="s">
        <v>33</v>
      </c>
      <c r="S666" s="907" t="s">
        <v>3549</v>
      </c>
      <c r="T666" s="908" t="s">
        <v>3845</v>
      </c>
      <c r="U666" s="905" t="s">
        <v>626</v>
      </c>
      <c r="V666" s="905" t="s">
        <v>13821</v>
      </c>
      <c r="W666" s="1068" t="s">
        <v>1773</v>
      </c>
      <c r="X666" s="1064">
        <v>39506</v>
      </c>
      <c r="Y666" s="1066">
        <v>39947</v>
      </c>
      <c r="Z666" s="1046">
        <v>2009</v>
      </c>
      <c r="AA666" s="1064">
        <v>39955</v>
      </c>
      <c r="AB666" s="1065">
        <v>40908</v>
      </c>
      <c r="AC666" s="1066">
        <v>41281</v>
      </c>
      <c r="AD666" s="638">
        <v>0</v>
      </c>
      <c r="AE666" s="639">
        <v>540</v>
      </c>
      <c r="AF666" s="744">
        <v>0</v>
      </c>
      <c r="AG666" s="690">
        <v>540</v>
      </c>
      <c r="AH666" s="747">
        <v>1428.6</v>
      </c>
      <c r="AI666" s="744">
        <v>131.17731853999999</v>
      </c>
      <c r="AJ666" s="1099">
        <v>957.83006128</v>
      </c>
      <c r="AK666" s="1100">
        <v>981.35465522000004</v>
      </c>
      <c r="AL666" s="646"/>
      <c r="AM666" s="647">
        <v>10</v>
      </c>
      <c r="AN666" s="647" t="s">
        <v>2622</v>
      </c>
      <c r="AO666" s="647"/>
      <c r="AP666" s="647"/>
      <c r="AQ666" s="648"/>
      <c r="AR666" s="779" t="s">
        <v>4283</v>
      </c>
      <c r="AS666" s="781">
        <f>AT666+AU666</f>
        <v>50.1</v>
      </c>
      <c r="AT666" s="649">
        <v>26.8</v>
      </c>
      <c r="AU666" s="650">
        <v>23.3</v>
      </c>
      <c r="AV666" s="686" t="s">
        <v>4284</v>
      </c>
      <c r="AW666" s="686" t="s">
        <v>2001</v>
      </c>
      <c r="AX666" s="686" t="s">
        <v>2278</v>
      </c>
      <c r="AY666" s="819">
        <v>41461</v>
      </c>
      <c r="AZ666" s="721" t="s">
        <v>22</v>
      </c>
      <c r="BA666" s="721" t="s">
        <v>26</v>
      </c>
      <c r="BB666" s="834" t="s">
        <v>26</v>
      </c>
      <c r="BC666" s="835" t="s">
        <v>26</v>
      </c>
      <c r="BD666" s="836" t="s">
        <v>26</v>
      </c>
      <c r="BE666" s="834" t="s">
        <v>22</v>
      </c>
      <c r="BF666" s="835" t="s">
        <v>22</v>
      </c>
      <c r="BG666" s="836" t="s">
        <v>22</v>
      </c>
      <c r="BH666" s="905" t="s">
        <v>4518</v>
      </c>
      <c r="BI666" s="903" t="s">
        <v>10475</v>
      </c>
      <c r="BJ666" s="905" t="s">
        <v>4580</v>
      </c>
      <c r="BK666" s="903" t="s">
        <v>10478</v>
      </c>
      <c r="BL666" s="905" t="s">
        <v>13072</v>
      </c>
      <c r="BM666" s="903" t="s">
        <v>4508</v>
      </c>
      <c r="BN666" s="905" t="s">
        <v>4568</v>
      </c>
      <c r="BO666" s="903" t="s">
        <v>10484</v>
      </c>
      <c r="BP666" s="905" t="s">
        <v>4602</v>
      </c>
      <c r="BQ666" s="903" t="s">
        <v>10480</v>
      </c>
      <c r="BR666" s="909">
        <v>26</v>
      </c>
      <c r="BS666" s="903" t="s">
        <v>4517</v>
      </c>
      <c r="BT666" s="909">
        <v>27</v>
      </c>
      <c r="BU666" s="903" t="s">
        <v>4490</v>
      </c>
      <c r="BV666" s="909">
        <v>65</v>
      </c>
      <c r="BW666" s="903" t="s">
        <v>4509</v>
      </c>
      <c r="BX666" s="909">
        <v>78</v>
      </c>
      <c r="BY666" s="903" t="s">
        <v>4511</v>
      </c>
      <c r="BZ666" s="909">
        <v>67</v>
      </c>
      <c r="CA666" s="903" t="s">
        <v>4577</v>
      </c>
      <c r="CB666" s="340">
        <v>10</v>
      </c>
      <c r="CC666" s="249">
        <f>IF(ISBLANK(AL666),0,1)</f>
        <v>0</v>
      </c>
      <c r="CD666" s="414">
        <f>IF(ISBLANK(AM666),0,1)</f>
        <v>1</v>
      </c>
      <c r="CE666" s="414">
        <f>IF(ISBLANK(AN666),0,1)</f>
        <v>1</v>
      </c>
      <c r="CF666" s="414">
        <f>IF(ISBLANK(AO666),0,1)</f>
        <v>0</v>
      </c>
      <c r="CG666" s="414">
        <f>IF(ISBLANK(AP666),0,1)</f>
        <v>0</v>
      </c>
      <c r="CH666" s="436">
        <f>IF(ISBLANK(AQ666),0,1)</f>
        <v>0</v>
      </c>
      <c r="CI666" s="435">
        <f>IF($W666="Dropped","-",DAYS360(X666,Y666,TRUE)/360)</f>
        <v>1.211111111111111</v>
      </c>
      <c r="CJ666" s="416">
        <f>IF(OR($W666="Pipeline",$W666="Dropped"),"-",IF(OR($AA666="-",$AA666="n/a"),"-",DAYS360(Y666,AA666,TRUE)/360))</f>
        <v>2.2222222222222223E-2</v>
      </c>
      <c r="CK666" s="416">
        <f>IF(OR($W666="Pipeline",$W666="Dropped"),"-",IF($AC666="-","-",IF(OR($AA666="-",$AA666="n/a"),DAYS360(Y666,AC666,TRUE)/360,DAYS360(AA666,AC666,TRUE)/360)))</f>
        <v>3.625</v>
      </c>
      <c r="CL666" s="416">
        <f>IF(OR($W666="Pipeline",$W666="Dropped"),"-",IF($AC666="-","-",DAYS360(X666,AC666,TRUE)/360))</f>
        <v>4.8583333333333334</v>
      </c>
      <c r="CM666" s="437">
        <f>IF(OR($W666="Pipeline",$W666="Dropped"),"-",IF($AC666="-","-",DAYS360(AB666,AC666,TRUE)/360))</f>
        <v>1.0194444444444444</v>
      </c>
      <c r="CN666" s="344">
        <f>IF(W666="Closed",IF(AC666="-","-",YEAR(AC666)),"-")</f>
        <v>2013</v>
      </c>
      <c r="CO666" s="344" t="str">
        <f>IF(W666="Closed",IF(OR(BE666="S",BE666="MS",BE666="HS"),"S",IF(OR(BE666="U",BE666="MU",BE666="HU"),"U",IF(OR(BE666="NA",BE666="NR",BE666="NV",BE666="?",BE666="#"),"NR","-"))),"-")</f>
        <v>S</v>
      </c>
      <c r="CP666" s="249">
        <v>3</v>
      </c>
      <c r="CQ666" s="414">
        <v>14</v>
      </c>
      <c r="CR666" s="414">
        <v>9</v>
      </c>
      <c r="CS666" s="414">
        <v>3</v>
      </c>
      <c r="CT666" s="414">
        <v>0</v>
      </c>
      <c r="CU666" s="436">
        <v>0</v>
      </c>
      <c r="CV666" s="432" t="str">
        <f>IF(OR(DC666="-",DC666="",DC666="n/a"),"-",HYPERLINK(DC666,"PAD"))</f>
        <v>PAD</v>
      </c>
      <c r="CW666" s="417" t="str">
        <f>IF(OR(DD666="-",DD666="",DD666="n/a"),"-",HYPERLINK(DD666,"ICR"))</f>
        <v>ICR</v>
      </c>
      <c r="CX666" s="438" t="str">
        <f>IF(OR(DE666="-",DE666="",DE666="n/a"),"-",HYPERLINK(DE666,"IEG"))</f>
        <v>IEG</v>
      </c>
      <c r="CY666" s="687" t="str">
        <f>IF(OR(DF666="-",DF666="",DF666="n/a"),"-",HYPERLINK(DF666,"PPAR"))</f>
        <v>-</v>
      </c>
      <c r="CZ666" s="665" t="str">
        <f>IF(OR(DG666="-",DG666="",DG666="n/a"),"-",HYPERLINK(DG666,"PCR"))</f>
        <v>-</v>
      </c>
      <c r="DA666" s="665" t="str">
        <f>IF(OR(DH666="-",DH666="",DH666="n/a"),"-",HYPERLINK(DH666,"PP"))</f>
        <v>PP</v>
      </c>
      <c r="DB666" s="688" t="str">
        <f>IF(OR(DI666="-",DI666="",DI666="n/a"),"-",HYPERLINK(DI666,"TA"))</f>
        <v>-</v>
      </c>
      <c r="DC666" s="897" t="s">
        <v>12419</v>
      </c>
      <c r="DD666" s="897" t="s">
        <v>12420</v>
      </c>
      <c r="DE666" s="897" t="s">
        <v>12421</v>
      </c>
      <c r="DF666" s="897" t="s">
        <v>33</v>
      </c>
      <c r="DG666" s="897" t="s">
        <v>33</v>
      </c>
      <c r="DH666" s="897" t="s">
        <v>14060</v>
      </c>
      <c r="DI666" s="897" t="s">
        <v>33</v>
      </c>
      <c r="DJ666" s="734"/>
    </row>
    <row r="667" spans="1:114" ht="14.1" customHeight="1" x14ac:dyDescent="0.25">
      <c r="A667" s="702">
        <f>ROW()-1</f>
        <v>666</v>
      </c>
      <c r="B667" s="712" t="s">
        <v>265</v>
      </c>
      <c r="C667" s="711" t="str">
        <f>HYPERLINK(E667,"OP")</f>
        <v>OP</v>
      </c>
      <c r="D667" s="711" t="str">
        <f>HYPERLINK(F667,"Prj")</f>
        <v>Prj</v>
      </c>
      <c r="E667" s="704" t="s">
        <v>6655</v>
      </c>
      <c r="F667" s="415" t="s">
        <v>6656</v>
      </c>
      <c r="G667" s="414" t="s">
        <v>2794</v>
      </c>
      <c r="H667" s="414" t="s">
        <v>33</v>
      </c>
      <c r="I667" s="694" t="s">
        <v>33</v>
      </c>
      <c r="J667" s="686" t="s">
        <v>15</v>
      </c>
      <c r="K667" s="199" t="s">
        <v>33</v>
      </c>
      <c r="L667" s="693" t="s">
        <v>245</v>
      </c>
      <c r="M667" s="696" t="s">
        <v>264</v>
      </c>
      <c r="N667" s="693" t="s">
        <v>18</v>
      </c>
      <c r="O667" s="693" t="s">
        <v>30</v>
      </c>
      <c r="P667" s="1080" t="s">
        <v>19</v>
      </c>
      <c r="Q667" s="1074" t="s">
        <v>33</v>
      </c>
      <c r="R667" s="698" t="s">
        <v>33</v>
      </c>
      <c r="S667" s="907" t="s">
        <v>3846</v>
      </c>
      <c r="T667" s="908" t="s">
        <v>3847</v>
      </c>
      <c r="U667" s="905" t="s">
        <v>591</v>
      </c>
      <c r="V667" s="905" t="s">
        <v>10432</v>
      </c>
      <c r="W667" s="1068" t="s">
        <v>1773</v>
      </c>
      <c r="X667" s="1064">
        <v>39225</v>
      </c>
      <c r="Y667" s="1066">
        <v>39982</v>
      </c>
      <c r="Z667" s="1046">
        <v>2009</v>
      </c>
      <c r="AA667" s="1064">
        <v>40029</v>
      </c>
      <c r="AB667" s="1065">
        <v>41486</v>
      </c>
      <c r="AC667" s="1066">
        <v>42916</v>
      </c>
      <c r="AD667" s="1050">
        <v>0</v>
      </c>
      <c r="AE667" s="749">
        <v>60</v>
      </c>
      <c r="AF667" s="744">
        <v>0</v>
      </c>
      <c r="AG667" s="690">
        <v>60</v>
      </c>
      <c r="AH667" s="747">
        <v>0</v>
      </c>
      <c r="AI667" s="744">
        <v>0</v>
      </c>
      <c r="AJ667" s="1099">
        <v>210</v>
      </c>
      <c r="AK667" s="1100">
        <v>201.05314471</v>
      </c>
      <c r="AL667" s="1086"/>
      <c r="AM667" s="760"/>
      <c r="AN667" s="760">
        <v>4</v>
      </c>
      <c r="AO667" s="760"/>
      <c r="AP667" s="760"/>
      <c r="AQ667" s="761" t="s">
        <v>433</v>
      </c>
      <c r="AR667" s="779" t="s">
        <v>266</v>
      </c>
      <c r="AS667" s="781">
        <f>AT667+AU667</f>
        <v>36.199999999999996</v>
      </c>
      <c r="AT667" s="781">
        <v>30.4</v>
      </c>
      <c r="AU667" s="650">
        <v>5.8</v>
      </c>
      <c r="AV667" s="807" t="s">
        <v>267</v>
      </c>
      <c r="AW667" s="686" t="s">
        <v>1848</v>
      </c>
      <c r="AX667" s="686" t="s">
        <v>2114</v>
      </c>
      <c r="AY667" s="820">
        <v>42674</v>
      </c>
      <c r="AZ667" s="721" t="s">
        <v>82</v>
      </c>
      <c r="BA667" s="721" t="s">
        <v>26</v>
      </c>
      <c r="BB667" s="834" t="s">
        <v>33</v>
      </c>
      <c r="BC667" s="835" t="s">
        <v>33</v>
      </c>
      <c r="BD667" s="836" t="s">
        <v>33</v>
      </c>
      <c r="BE667" s="834" t="s">
        <v>33</v>
      </c>
      <c r="BF667" s="835" t="s">
        <v>33</v>
      </c>
      <c r="BG667" s="836" t="s">
        <v>33</v>
      </c>
      <c r="BH667" s="905" t="s">
        <v>13077</v>
      </c>
      <c r="BI667" s="903" t="s">
        <v>9680</v>
      </c>
      <c r="BJ667" s="905" t="s">
        <v>0</v>
      </c>
      <c r="BK667" s="903" t="s">
        <v>0</v>
      </c>
      <c r="BL667" s="905" t="s">
        <v>0</v>
      </c>
      <c r="BM667" s="903" t="s">
        <v>0</v>
      </c>
      <c r="BN667" s="905" t="s">
        <v>0</v>
      </c>
      <c r="BO667" s="903" t="s">
        <v>0</v>
      </c>
      <c r="BP667" s="905" t="s">
        <v>0</v>
      </c>
      <c r="BQ667" s="903" t="s">
        <v>0</v>
      </c>
      <c r="BR667" s="909">
        <v>54</v>
      </c>
      <c r="BS667" s="903" t="s">
        <v>4553</v>
      </c>
      <c r="BT667" s="905" t="s">
        <v>0</v>
      </c>
      <c r="BU667" s="903" t="s">
        <v>4492</v>
      </c>
      <c r="BV667" s="905" t="s">
        <v>0</v>
      </c>
      <c r="BW667" s="903" t="s">
        <v>4492</v>
      </c>
      <c r="BX667" s="905" t="s">
        <v>0</v>
      </c>
      <c r="BY667" s="903" t="s">
        <v>4492</v>
      </c>
      <c r="BZ667" s="905" t="s">
        <v>0</v>
      </c>
      <c r="CA667" s="903" t="s">
        <v>4492</v>
      </c>
      <c r="CB667" s="340">
        <v>50</v>
      </c>
      <c r="CC667" s="249">
        <f>IF(ISBLANK(AL667),0,1)</f>
        <v>0</v>
      </c>
      <c r="CD667" s="414">
        <f>IF(ISBLANK(AM667),0,1)</f>
        <v>0</v>
      </c>
      <c r="CE667" s="414">
        <f>IF(ISBLANK(AN667),0,1)</f>
        <v>1</v>
      </c>
      <c r="CF667" s="414">
        <f>IF(ISBLANK(AO667),0,1)</f>
        <v>0</v>
      </c>
      <c r="CG667" s="414">
        <f>IF(ISBLANK(AP667),0,1)</f>
        <v>0</v>
      </c>
      <c r="CH667" s="436">
        <f>IF(ISBLANK(AQ667),0,1)</f>
        <v>1</v>
      </c>
      <c r="CI667" s="435">
        <f>IF($W667="Dropped","-",DAYS360(X667,Y667,TRUE)/360)</f>
        <v>2.0694444444444446</v>
      </c>
      <c r="CJ667" s="416">
        <f>IF(OR($W667="Pipeline",$W667="Dropped"),"-",IF(OR($AA667="-",$AA667="n/a"),"-",DAYS360(Y667,AA667,TRUE)/360))</f>
        <v>0.12777777777777777</v>
      </c>
      <c r="CK667" s="416">
        <f>IF(OR($W667="Pipeline",$W667="Dropped"),"-",IF($AC667="-","-",IF(OR($AA667="-",$AA667="n/a"),DAYS360(Y667,AC667,TRUE)/360,DAYS360(AA667,AC667,TRUE)/360)))</f>
        <v>7.9055555555555559</v>
      </c>
      <c r="CL667" s="416">
        <f>IF(OR($W667="Pipeline",$W667="Dropped"),"-",IF($AC667="-","-",DAYS360(X667,AC667,TRUE)/360))</f>
        <v>10.102777777777778</v>
      </c>
      <c r="CM667" s="437">
        <f>IF(OR($W667="Pipeline",$W667="Dropped"),"-",IF($AC667="-","-",DAYS360(AB667,AC667,TRUE)/360))</f>
        <v>3.9166666666666665</v>
      </c>
      <c r="CN667" s="344">
        <f>IF(W667="Closed",IF(AC667="-","-",YEAR(AC667)),"-")</f>
        <v>2017</v>
      </c>
      <c r="CO667" s="344" t="str">
        <f>IF(W667="Closed",IF(OR(BE667="S",BE667="MS",BE667="HS"),"S",IF(OR(BE667="U",BE667="MU",BE667="HU"),"U",IF(OR(BE667="NA",BE667="NR",BE667="NV",BE667="?",BE667="#"),"NR","-"))),"-")</f>
        <v>-</v>
      </c>
      <c r="CP667" s="249">
        <v>1</v>
      </c>
      <c r="CQ667" s="414">
        <v>2</v>
      </c>
      <c r="CR667" s="414">
        <v>3</v>
      </c>
      <c r="CS667" s="414">
        <v>2</v>
      </c>
      <c r="CT667" s="414">
        <v>0</v>
      </c>
      <c r="CU667" s="436">
        <v>1</v>
      </c>
      <c r="CV667" s="432" t="str">
        <f>IF(OR(DC667="-",DC667="",DC667="n/a"),"-",HYPERLINK(DC667,"PAD"))</f>
        <v>PAD</v>
      </c>
      <c r="CW667" s="417" t="str">
        <f>IF(OR(DD667="-",DD667="",DD667="n/a"),"-",HYPERLINK(DD667,"ICR"))</f>
        <v>-</v>
      </c>
      <c r="CX667" s="438" t="str">
        <f>IF(OR(DE667="-",DE667="",DE667="n/a"),"-",HYPERLINK(DE667,"IEG"))</f>
        <v>-</v>
      </c>
      <c r="CY667" s="687" t="str">
        <f>IF(OR(DF667="-",DF667="",DF667="n/a"),"-",HYPERLINK(DF667,"PPAR"))</f>
        <v>-</v>
      </c>
      <c r="CZ667" s="665" t="str">
        <f>IF(OR(DG667="-",DG667="",DG667="n/a"),"-",HYPERLINK(DG667,"PCR"))</f>
        <v>-</v>
      </c>
      <c r="DA667" s="665" t="str">
        <f>IF(OR(DH667="-",DH667="",DH667="n/a"),"-",HYPERLINK(DH667,"PP"))</f>
        <v>PP</v>
      </c>
      <c r="DB667" s="688" t="str">
        <f>IF(OR(DI667="-",DI667="",DI667="n/a"),"-",HYPERLINK(DI667,"TA"))</f>
        <v>-</v>
      </c>
      <c r="DC667" s="897" t="s">
        <v>12422</v>
      </c>
      <c r="DD667" s="897" t="s">
        <v>33</v>
      </c>
      <c r="DE667" s="897" t="s">
        <v>33</v>
      </c>
      <c r="DF667" s="897" t="s">
        <v>33</v>
      </c>
      <c r="DG667" s="897" t="s">
        <v>33</v>
      </c>
      <c r="DH667" s="897" t="s">
        <v>14061</v>
      </c>
      <c r="DI667" s="897" t="s">
        <v>33</v>
      </c>
      <c r="DJ667" s="734"/>
    </row>
    <row r="668" spans="1:114" ht="14.1" customHeight="1" x14ac:dyDescent="0.25">
      <c r="A668" s="703">
        <f>ROW()-1</f>
        <v>667</v>
      </c>
      <c r="B668" s="710" t="s">
        <v>453</v>
      </c>
      <c r="C668" s="711" t="str">
        <f>HYPERLINK(E668,"OP")</f>
        <v>OP</v>
      </c>
      <c r="D668" s="711" t="str">
        <f>HYPERLINK(F668,"Prj")</f>
        <v>Prj</v>
      </c>
      <c r="E668" s="704" t="s">
        <v>6657</v>
      </c>
      <c r="F668" s="415" t="s">
        <v>6658</v>
      </c>
      <c r="G668" s="414" t="s">
        <v>33</v>
      </c>
      <c r="H668" s="414" t="s">
        <v>33</v>
      </c>
      <c r="I668" s="694" t="s">
        <v>33</v>
      </c>
      <c r="J668" s="686" t="s">
        <v>525</v>
      </c>
      <c r="K668" s="199" t="s">
        <v>33</v>
      </c>
      <c r="L668" s="693" t="s">
        <v>193</v>
      </c>
      <c r="M668" s="734" t="s">
        <v>369</v>
      </c>
      <c r="N668" s="693" t="s">
        <v>18</v>
      </c>
      <c r="O668" s="693" t="s">
        <v>54</v>
      </c>
      <c r="P668" s="1080" t="s">
        <v>1419</v>
      </c>
      <c r="Q668" s="1074" t="s">
        <v>33</v>
      </c>
      <c r="R668" s="698" t="s">
        <v>33</v>
      </c>
      <c r="S668" s="907" t="s">
        <v>3150</v>
      </c>
      <c r="T668" s="908" t="s">
        <v>3541</v>
      </c>
      <c r="U668" s="905" t="s">
        <v>576</v>
      </c>
      <c r="V668" s="905" t="s">
        <v>612</v>
      </c>
      <c r="W668" s="1068" t="s">
        <v>1773</v>
      </c>
      <c r="X668" s="1064">
        <v>39090</v>
      </c>
      <c r="Y668" s="1066">
        <v>39322</v>
      </c>
      <c r="Z668" s="1046">
        <v>2008</v>
      </c>
      <c r="AA668" s="1064">
        <v>39505</v>
      </c>
      <c r="AB668" s="1065">
        <v>41455</v>
      </c>
      <c r="AC668" s="1066">
        <v>41820</v>
      </c>
      <c r="AD668" s="638">
        <v>24.8</v>
      </c>
      <c r="AE668" s="639">
        <v>0</v>
      </c>
      <c r="AF668" s="744">
        <v>0</v>
      </c>
      <c r="AG668" s="690">
        <v>24.8</v>
      </c>
      <c r="AH668" s="747">
        <v>0</v>
      </c>
      <c r="AI668" s="744">
        <v>0</v>
      </c>
      <c r="AJ668" s="1099">
        <v>24.8</v>
      </c>
      <c r="AK668" s="1100">
        <v>24.8</v>
      </c>
      <c r="AL668" s="646">
        <v>30</v>
      </c>
      <c r="AM668" s="647" t="s">
        <v>2946</v>
      </c>
      <c r="AN668" s="647"/>
      <c r="AO668" s="647"/>
      <c r="AP668" s="647"/>
      <c r="AQ668" s="648"/>
      <c r="AR668" s="779" t="s">
        <v>2674</v>
      </c>
      <c r="AS668" s="781">
        <f>AT668+AU668</f>
        <v>4</v>
      </c>
      <c r="AT668" s="649">
        <v>4</v>
      </c>
      <c r="AU668" s="650">
        <v>0</v>
      </c>
      <c r="AV668" s="686" t="s">
        <v>2675</v>
      </c>
      <c r="AW668" s="686" t="s">
        <v>2009</v>
      </c>
      <c r="AX668" s="686" t="s">
        <v>1900</v>
      </c>
      <c r="AY668" s="819">
        <v>41818</v>
      </c>
      <c r="AZ668" s="721" t="s">
        <v>22</v>
      </c>
      <c r="BA668" s="721" t="s">
        <v>22</v>
      </c>
      <c r="BB668" s="834" t="s">
        <v>22</v>
      </c>
      <c r="BC668" s="835" t="s">
        <v>22</v>
      </c>
      <c r="BD668" s="836" t="s">
        <v>22</v>
      </c>
      <c r="BE668" s="834" t="s">
        <v>22</v>
      </c>
      <c r="BF668" s="835" t="s">
        <v>22</v>
      </c>
      <c r="BG668" s="836" t="s">
        <v>22</v>
      </c>
      <c r="BH668" s="905" t="s">
        <v>4485</v>
      </c>
      <c r="BI668" s="903" t="s">
        <v>10472</v>
      </c>
      <c r="BJ668" s="905" t="s">
        <v>4525</v>
      </c>
      <c r="BK668" s="903" t="s">
        <v>10476</v>
      </c>
      <c r="BL668" s="905" t="s">
        <v>0</v>
      </c>
      <c r="BM668" s="903" t="s">
        <v>0</v>
      </c>
      <c r="BN668" s="905" t="s">
        <v>0</v>
      </c>
      <c r="BO668" s="903" t="s">
        <v>0</v>
      </c>
      <c r="BP668" s="905" t="s">
        <v>0</v>
      </c>
      <c r="BQ668" s="903" t="s">
        <v>0</v>
      </c>
      <c r="BR668" s="909">
        <v>27</v>
      </c>
      <c r="BS668" s="903" t="s">
        <v>4490</v>
      </c>
      <c r="BT668" s="909">
        <v>21</v>
      </c>
      <c r="BU668" s="903" t="s">
        <v>4547</v>
      </c>
      <c r="BV668" s="909">
        <v>26</v>
      </c>
      <c r="BW668" s="903" t="s">
        <v>4517</v>
      </c>
      <c r="BX668" s="909">
        <v>72</v>
      </c>
      <c r="BY668" s="903" t="s">
        <v>4551</v>
      </c>
      <c r="BZ668" s="905" t="s">
        <v>0</v>
      </c>
      <c r="CA668" s="903" t="s">
        <v>4492</v>
      </c>
      <c r="CB668" s="340">
        <v>100</v>
      </c>
      <c r="CC668" s="249">
        <f>IF(ISBLANK(AL668),0,1)</f>
        <v>1</v>
      </c>
      <c r="CD668" s="414">
        <f>IF(ISBLANK(AM668),0,1)</f>
        <v>1</v>
      </c>
      <c r="CE668" s="414">
        <f>IF(ISBLANK(AN668),0,1)</f>
        <v>0</v>
      </c>
      <c r="CF668" s="414">
        <f>IF(ISBLANK(AO668),0,1)</f>
        <v>0</v>
      </c>
      <c r="CG668" s="414">
        <f>IF(ISBLANK(AP668),0,1)</f>
        <v>0</v>
      </c>
      <c r="CH668" s="436">
        <f>IF(ISBLANK(AQ668),0,1)</f>
        <v>0</v>
      </c>
      <c r="CI668" s="435">
        <f>IF($W668="Dropped","-",DAYS360(X668,Y668,TRUE)/360)</f>
        <v>0.63888888888888884</v>
      </c>
      <c r="CJ668" s="416">
        <f>IF(OR($W668="Pipeline",$W668="Dropped"),"-",IF(OR($AA668="-",$AA668="n/a"),"-",DAYS360(Y668,AA668,TRUE)/360))</f>
        <v>0.49722222222222223</v>
      </c>
      <c r="CK668" s="416">
        <f>IF(OR($W668="Pipeline",$W668="Dropped"),"-",IF($AC668="-","-",IF(OR($AA668="-",$AA668="n/a"),DAYS360(Y668,AC668,TRUE)/360,DAYS360(AA668,AC668,TRUE)/360)))</f>
        <v>6.3416666666666668</v>
      </c>
      <c r="CL668" s="416">
        <f>IF(OR($W668="Pipeline",$W668="Dropped"),"-",IF($AC668="-","-",DAYS360(X668,AC668,TRUE)/360))</f>
        <v>7.4777777777777779</v>
      </c>
      <c r="CM668" s="437">
        <f>IF(OR($W668="Pipeline",$W668="Dropped"),"-",IF($AC668="-","-",DAYS360(AB668,AC668,TRUE)/360))</f>
        <v>1</v>
      </c>
      <c r="CN668" s="344">
        <f>IF(W668="Closed",IF(AC668="-","-",YEAR(AC668)),"-")</f>
        <v>2014</v>
      </c>
      <c r="CO668" s="344" t="str">
        <f>IF(W668="Closed",IF(OR(BE668="S",BE668="MS",BE668="HS"),"S",IF(OR(BE668="U",BE668="MU",BE668="HU"),"U",IF(OR(BE668="NA",BE668="NR",BE668="NV",BE668="?",BE668="#"),"NR","-"))),"-")</f>
        <v>S</v>
      </c>
      <c r="CP668" s="249">
        <v>10</v>
      </c>
      <c r="CQ668" s="414">
        <v>6</v>
      </c>
      <c r="CR668" s="414">
        <v>2</v>
      </c>
      <c r="CS668" s="414">
        <v>2</v>
      </c>
      <c r="CT668" s="414">
        <v>0</v>
      </c>
      <c r="CU668" s="436">
        <v>0</v>
      </c>
      <c r="CV668" s="432" t="str">
        <f>IF(OR(DC668="-",DC668="",DC668="n/a"),"-",HYPERLINK(DC668,"PAD"))</f>
        <v>PAD</v>
      </c>
      <c r="CW668" s="417" t="str">
        <f>IF(OR(DD668="-",DD668="",DD668="n/a"),"-",HYPERLINK(DD668,"ICR"))</f>
        <v>ICR</v>
      </c>
      <c r="CX668" s="438" t="str">
        <f>IF(OR(DE668="-",DE668="",DE668="n/a"),"-",HYPERLINK(DE668,"IEG"))</f>
        <v>IEG</v>
      </c>
      <c r="CY668" s="687" t="str">
        <f>IF(OR(DF668="-",DF668="",DF668="n/a"),"-",HYPERLINK(DF668,"PPAR"))</f>
        <v>-</v>
      </c>
      <c r="CZ668" s="665" t="str">
        <f>IF(OR(DG668="-",DG668="",DG668="n/a"),"-",HYPERLINK(DG668,"PCR"))</f>
        <v>-</v>
      </c>
      <c r="DA668" s="665" t="str">
        <f>IF(OR(DH668="-",DH668="",DH668="n/a"),"-",HYPERLINK(DH668,"PP"))</f>
        <v>PP</v>
      </c>
      <c r="DB668" s="688" t="str">
        <f>IF(OR(DI668="-",DI668="",DI668="n/a"),"-",HYPERLINK(DI668,"TA"))</f>
        <v>-</v>
      </c>
      <c r="DC668" s="897" t="s">
        <v>12423</v>
      </c>
      <c r="DD668" s="897" t="s">
        <v>12424</v>
      </c>
      <c r="DE668" s="897" t="s">
        <v>12425</v>
      </c>
      <c r="DF668" s="897" t="s">
        <v>33</v>
      </c>
      <c r="DG668" s="897" t="s">
        <v>33</v>
      </c>
      <c r="DH668" s="897" t="s">
        <v>12426</v>
      </c>
      <c r="DI668" s="897" t="s">
        <v>33</v>
      </c>
      <c r="DJ668" s="734"/>
    </row>
    <row r="669" spans="1:114" ht="14.1" customHeight="1" x14ac:dyDescent="0.25">
      <c r="A669" s="702">
        <f>ROW()-1</f>
        <v>668</v>
      </c>
      <c r="B669" s="713" t="s">
        <v>9446</v>
      </c>
      <c r="C669" s="711" t="str">
        <f>HYPERLINK(E669,"OP")</f>
        <v>OP</v>
      </c>
      <c r="D669" s="711" t="str">
        <f>HYPERLINK(F669,"Prj")</f>
        <v>Prj</v>
      </c>
      <c r="E669" s="705" t="s">
        <v>9808</v>
      </c>
      <c r="F669" s="424" t="s">
        <v>9809</v>
      </c>
      <c r="G669" s="414" t="s">
        <v>33</v>
      </c>
      <c r="H669" s="414" t="s">
        <v>33</v>
      </c>
      <c r="I669" s="694" t="s">
        <v>33</v>
      </c>
      <c r="J669" s="695" t="s">
        <v>9661</v>
      </c>
      <c r="K669" s="727" t="s">
        <v>33</v>
      </c>
      <c r="L669" s="735" t="s">
        <v>16</v>
      </c>
      <c r="M669" s="695" t="s">
        <v>280</v>
      </c>
      <c r="N669" s="735" t="s">
        <v>18</v>
      </c>
      <c r="O669" s="735" t="s">
        <v>30</v>
      </c>
      <c r="P669" s="1080" t="s">
        <v>1741</v>
      </c>
      <c r="Q669" s="1074" t="s">
        <v>33</v>
      </c>
      <c r="R669" s="698" t="s">
        <v>7443</v>
      </c>
      <c r="S669" s="907" t="s">
        <v>10317</v>
      </c>
      <c r="T669" s="908" t="s">
        <v>13836</v>
      </c>
      <c r="U669" s="905" t="s">
        <v>1790</v>
      </c>
      <c r="V669" s="905" t="s">
        <v>10433</v>
      </c>
      <c r="W669" s="1068" t="s">
        <v>20</v>
      </c>
      <c r="X669" s="1064">
        <v>39385</v>
      </c>
      <c r="Y669" s="1066">
        <v>40619</v>
      </c>
      <c r="Z669" s="1046">
        <v>2011</v>
      </c>
      <c r="AA669" s="1064">
        <v>41484</v>
      </c>
      <c r="AB669" s="1065">
        <v>42734</v>
      </c>
      <c r="AC669" s="1066">
        <v>43350</v>
      </c>
      <c r="AD669" s="1053">
        <v>0</v>
      </c>
      <c r="AE669" s="745">
        <v>160</v>
      </c>
      <c r="AF669" s="744">
        <v>0</v>
      </c>
      <c r="AG669" s="690">
        <v>160</v>
      </c>
      <c r="AH669" s="747">
        <v>0</v>
      </c>
      <c r="AI669" s="744">
        <v>0</v>
      </c>
      <c r="AJ669" s="1103">
        <v>160</v>
      </c>
      <c r="AK669" s="1104">
        <v>56.257174489999997</v>
      </c>
      <c r="AL669" s="646">
        <v>33</v>
      </c>
      <c r="AM669" s="647"/>
      <c r="AN669" s="647"/>
      <c r="AO669" s="647"/>
      <c r="AP669" s="647"/>
      <c r="AQ669" s="648"/>
      <c r="AR669" s="778" t="s">
        <v>9888</v>
      </c>
      <c r="AS669" s="649">
        <v>50</v>
      </c>
      <c r="AT669" s="649">
        <v>50</v>
      </c>
      <c r="AU669" s="650">
        <v>0</v>
      </c>
      <c r="AV669" s="734" t="s">
        <v>9889</v>
      </c>
      <c r="AW669" s="695" t="s">
        <v>7504</v>
      </c>
      <c r="AX669" s="695" t="s">
        <v>9662</v>
      </c>
      <c r="AY669" s="822">
        <v>42716</v>
      </c>
      <c r="AZ669" s="735" t="s">
        <v>45</v>
      </c>
      <c r="BA669" s="735" t="s">
        <v>45</v>
      </c>
      <c r="BB669" s="834" t="s">
        <v>33</v>
      </c>
      <c r="BC669" s="835" t="s">
        <v>33</v>
      </c>
      <c r="BD669" s="836" t="s">
        <v>33</v>
      </c>
      <c r="BE669" s="834" t="s">
        <v>33</v>
      </c>
      <c r="BF669" s="835" t="s">
        <v>33</v>
      </c>
      <c r="BG669" s="836" t="s">
        <v>33</v>
      </c>
      <c r="BH669" s="905" t="s">
        <v>4549</v>
      </c>
      <c r="BI669" s="903" t="s">
        <v>10481</v>
      </c>
      <c r="BJ669" s="905" t="s">
        <v>4561</v>
      </c>
      <c r="BK669" s="903" t="s">
        <v>10489</v>
      </c>
      <c r="BL669" s="905" t="s">
        <v>13089</v>
      </c>
      <c r="BM669" s="903" t="s">
        <v>13878</v>
      </c>
      <c r="BN669" s="905" t="s">
        <v>1371</v>
      </c>
      <c r="BO669" s="903" t="s">
        <v>13870</v>
      </c>
      <c r="BP669" s="905" t="s">
        <v>4525</v>
      </c>
      <c r="BQ669" s="903" t="s">
        <v>10476</v>
      </c>
      <c r="BR669" s="909">
        <v>39</v>
      </c>
      <c r="BS669" s="903" t="s">
        <v>4545</v>
      </c>
      <c r="BT669" s="909">
        <v>99</v>
      </c>
      <c r="BU669" s="903" t="s">
        <v>4570</v>
      </c>
      <c r="BV669" s="909">
        <v>48</v>
      </c>
      <c r="BW669" s="903" t="s">
        <v>4533</v>
      </c>
      <c r="BX669" s="909">
        <v>45</v>
      </c>
      <c r="BY669" s="903" t="s">
        <v>4564</v>
      </c>
      <c r="BZ669" s="909">
        <v>40</v>
      </c>
      <c r="CA669" s="903" t="s">
        <v>4563</v>
      </c>
      <c r="CB669" s="340">
        <v>10</v>
      </c>
      <c r="CC669" s="249">
        <f>IF(ISBLANK(AL669),0,1)</f>
        <v>1</v>
      </c>
      <c r="CD669" s="414">
        <f>IF(ISBLANK(AM669),0,1)</f>
        <v>0</v>
      </c>
      <c r="CE669" s="414">
        <f>IF(ISBLANK(AN669),0,1)</f>
        <v>0</v>
      </c>
      <c r="CF669" s="414">
        <f>IF(ISBLANK(AO669),0,1)</f>
        <v>0</v>
      </c>
      <c r="CG669" s="414">
        <f>IF(ISBLANK(AP669),0,1)</f>
        <v>0</v>
      </c>
      <c r="CH669" s="436">
        <f>IF(ISBLANK(AQ669),0,1)</f>
        <v>0</v>
      </c>
      <c r="CI669" s="435">
        <f>IF($W669="Dropped","-",DAYS360(X669,Y669,TRUE)/360)</f>
        <v>3.3805555555555555</v>
      </c>
      <c r="CJ669" s="416">
        <f>IF(OR($W669="Pipeline",$W669="Dropped"),"-",IF(OR($AA669="-",$AA669="n/a"),"-",DAYS360(Y669,AA669,TRUE)/360))</f>
        <v>2.3666666666666667</v>
      </c>
      <c r="CK669" s="416">
        <f>IF(OR($W669="Pipeline",$W669="Dropped"),"-",IF($AC669="-","-",IF(OR($AA669="-",$AA669="n/a"),DAYS360(Y669,AC669,TRUE)/360,DAYS360(AA669,AC669,TRUE)/360)))</f>
        <v>5.1055555555555552</v>
      </c>
      <c r="CL669" s="416">
        <f>IF(OR($W669="Pipeline",$W669="Dropped"),"-",IF($AC669="-","-",DAYS360(X669,AC669,TRUE)/360))</f>
        <v>10.852777777777778</v>
      </c>
      <c r="CM669" s="437">
        <f>IF(OR($W669="Pipeline",$W669="Dropped"),"-",IF($AC669="-","-",DAYS360(AB669,AC669,TRUE)/360))</f>
        <v>1.6861111111111111</v>
      </c>
      <c r="CN669" s="344" t="str">
        <f>IF(W669="Closed",IF(AC669="-","-",YEAR(AC669)),"-")</f>
        <v>-</v>
      </c>
      <c r="CO669" s="344" t="str">
        <f>IF(W669="Closed",IF(OR(BE669="S",BE669="MS",BE669="HS"),"S",IF(OR(BE669="U",BE669="MU",BE669="HU"),"U",IF(OR(BE669="NA",BE669="NR",BE669="NV",BE669="?",BE669="#"),"NR","-"))),"-")</f>
        <v>-</v>
      </c>
      <c r="CP669" s="249">
        <v>14</v>
      </c>
      <c r="CQ669" s="414">
        <v>3</v>
      </c>
      <c r="CR669" s="414">
        <v>0</v>
      </c>
      <c r="CS669" s="414">
        <v>3</v>
      </c>
      <c r="CT669" s="414">
        <v>0</v>
      </c>
      <c r="CU669" s="436">
        <v>0</v>
      </c>
      <c r="CV669" s="432" t="str">
        <f>IF(OR(DC669="-",DC669="",DC669="n/a"),"-",HYPERLINK(DC669,"PAD"))</f>
        <v>PAD</v>
      </c>
      <c r="CW669" s="417" t="str">
        <f>IF(OR(DD669="-",DD669="",DD669="n/a"),"-",HYPERLINK(DD669,"ICR"))</f>
        <v>-</v>
      </c>
      <c r="CX669" s="438" t="str">
        <f>IF(OR(DE669="-",DE669="",DE669="n/a"),"-",HYPERLINK(DE669,"IEG"))</f>
        <v>-</v>
      </c>
      <c r="CY669" s="687" t="str">
        <f>IF(OR(DF669="-",DF669="",DF669="n/a"),"-",HYPERLINK(DF669,"PPAR"))</f>
        <v>-</v>
      </c>
      <c r="CZ669" s="665" t="str">
        <f>IF(OR(DG669="-",DG669="",DG669="n/a"),"-",HYPERLINK(DG669,"PCR"))</f>
        <v>-</v>
      </c>
      <c r="DA669" s="665" t="str">
        <f>IF(OR(DH669="-",DH669="",DH669="n/a"),"-",HYPERLINK(DH669,"PP"))</f>
        <v>PP</v>
      </c>
      <c r="DB669" s="688" t="str">
        <f>IF(OR(DI669="-",DI669="",DI669="n/a"),"-",HYPERLINK(DI669,"TA"))</f>
        <v>-</v>
      </c>
      <c r="DC669" s="897" t="s">
        <v>12427</v>
      </c>
      <c r="DD669" s="897" t="s">
        <v>33</v>
      </c>
      <c r="DE669" s="897" t="s">
        <v>33</v>
      </c>
      <c r="DF669" s="897" t="s">
        <v>33</v>
      </c>
      <c r="DG669" s="897" t="s">
        <v>33</v>
      </c>
      <c r="DH669" s="897" t="s">
        <v>12428</v>
      </c>
      <c r="DI669" s="897" t="s">
        <v>33</v>
      </c>
      <c r="DJ669" s="734"/>
    </row>
    <row r="670" spans="1:114" ht="14.1" customHeight="1" x14ac:dyDescent="0.25">
      <c r="A670" s="702">
        <f>ROW()-1</f>
        <v>669</v>
      </c>
      <c r="B670" s="713" t="s">
        <v>7875</v>
      </c>
      <c r="C670" s="716" t="str">
        <f>HYPERLINK(E670,"OP")</f>
        <v>OP</v>
      </c>
      <c r="D670" s="716" t="str">
        <f>HYPERLINK(F670,"Prj")</f>
        <v>Prj</v>
      </c>
      <c r="E670" s="631" t="s">
        <v>8623</v>
      </c>
      <c r="F670" s="413" t="s">
        <v>8624</v>
      </c>
      <c r="G670" s="414" t="s">
        <v>33</v>
      </c>
      <c r="H670" s="414" t="s">
        <v>33</v>
      </c>
      <c r="I670" s="694" t="s">
        <v>33</v>
      </c>
      <c r="J670" s="700" t="s">
        <v>7876</v>
      </c>
      <c r="K670" s="730" t="s">
        <v>33</v>
      </c>
      <c r="L670" s="739" t="s">
        <v>16</v>
      </c>
      <c r="M670" s="700" t="s">
        <v>274</v>
      </c>
      <c r="N670" s="739" t="s">
        <v>18</v>
      </c>
      <c r="O670" s="739" t="s">
        <v>30</v>
      </c>
      <c r="P670" s="1080" t="s">
        <v>36</v>
      </c>
      <c r="Q670" s="1074" t="s">
        <v>33</v>
      </c>
      <c r="R670" s="698" t="s">
        <v>33</v>
      </c>
      <c r="S670" s="1041" t="s">
        <v>33</v>
      </c>
      <c r="T670" s="908" t="s">
        <v>7677</v>
      </c>
      <c r="U670" s="905" t="s">
        <v>590</v>
      </c>
      <c r="V670" s="905" t="s">
        <v>1415</v>
      </c>
      <c r="W670" s="1068" t="s">
        <v>1773</v>
      </c>
      <c r="X670" s="1064">
        <v>39125</v>
      </c>
      <c r="Y670" s="1066">
        <v>39224</v>
      </c>
      <c r="Z670" s="1046">
        <v>2007</v>
      </c>
      <c r="AA670" s="1064">
        <v>39325</v>
      </c>
      <c r="AB670" s="1065">
        <v>40178</v>
      </c>
      <c r="AC670" s="1066">
        <v>40178</v>
      </c>
      <c r="AD670" s="1053">
        <v>0</v>
      </c>
      <c r="AE670" s="750">
        <v>10</v>
      </c>
      <c r="AF670" s="744">
        <v>0</v>
      </c>
      <c r="AG670" s="690">
        <v>10</v>
      </c>
      <c r="AH670" s="747">
        <v>5</v>
      </c>
      <c r="AI670" s="744">
        <v>0</v>
      </c>
      <c r="AJ670" s="1107">
        <v>10</v>
      </c>
      <c r="AK670" s="1108">
        <v>10.280123</v>
      </c>
      <c r="AL670" s="1085"/>
      <c r="AM670" s="632"/>
      <c r="AN670" s="632">
        <v>3</v>
      </c>
      <c r="AO670" s="632"/>
      <c r="AP670" s="632"/>
      <c r="AQ670" s="757"/>
      <c r="AR670" s="790" t="s">
        <v>9112</v>
      </c>
      <c r="AS670" s="784">
        <f>AT670+AU670</f>
        <v>2.1</v>
      </c>
      <c r="AT670" s="784">
        <v>1.5</v>
      </c>
      <c r="AU670" s="785">
        <v>0.6</v>
      </c>
      <c r="AV670" s="734" t="s">
        <v>9097</v>
      </c>
      <c r="AW670" s="700" t="s">
        <v>5524</v>
      </c>
      <c r="AX670" s="700" t="s">
        <v>7877</v>
      </c>
      <c r="AY670" s="829">
        <v>40175</v>
      </c>
      <c r="AZ670" s="739" t="s">
        <v>22</v>
      </c>
      <c r="BA670" s="739" t="s">
        <v>22</v>
      </c>
      <c r="BB670" s="853" t="s">
        <v>26</v>
      </c>
      <c r="BC670" s="854" t="s">
        <v>26</v>
      </c>
      <c r="BD670" s="855" t="s">
        <v>26</v>
      </c>
      <c r="BE670" s="853" t="s">
        <v>22</v>
      </c>
      <c r="BF670" s="854" t="s">
        <v>22</v>
      </c>
      <c r="BG670" s="855" t="s">
        <v>26</v>
      </c>
      <c r="BH670" s="905" t="s">
        <v>13072</v>
      </c>
      <c r="BI670" s="903" t="s">
        <v>4508</v>
      </c>
      <c r="BJ670" s="905" t="s">
        <v>4485</v>
      </c>
      <c r="BK670" s="903" t="s">
        <v>10472</v>
      </c>
      <c r="BL670" s="905" t="s">
        <v>4525</v>
      </c>
      <c r="BM670" s="903" t="s">
        <v>10476</v>
      </c>
      <c r="BN670" s="905" t="s">
        <v>13077</v>
      </c>
      <c r="BO670" s="903" t="s">
        <v>9680</v>
      </c>
      <c r="BP670" s="905" t="s">
        <v>0</v>
      </c>
      <c r="BQ670" s="903" t="s">
        <v>0</v>
      </c>
      <c r="BR670" s="909">
        <v>63</v>
      </c>
      <c r="BS670" s="903" t="s">
        <v>4512</v>
      </c>
      <c r="BT670" s="909">
        <v>64</v>
      </c>
      <c r="BU670" s="903" t="s">
        <v>4625</v>
      </c>
      <c r="BV670" s="909">
        <v>67</v>
      </c>
      <c r="BW670" s="903" t="s">
        <v>4577</v>
      </c>
      <c r="BX670" s="909">
        <v>69</v>
      </c>
      <c r="BY670" s="903" t="s">
        <v>4598</v>
      </c>
      <c r="BZ670" s="909">
        <v>54</v>
      </c>
      <c r="CA670" s="903" t="s">
        <v>4553</v>
      </c>
      <c r="CB670" s="340">
        <v>50</v>
      </c>
      <c r="CC670" s="249">
        <f>IF(ISBLANK(AL670),0,1)</f>
        <v>0</v>
      </c>
      <c r="CD670" s="414">
        <f>IF(ISBLANK(AM670),0,1)</f>
        <v>0</v>
      </c>
      <c r="CE670" s="414">
        <f>IF(ISBLANK(AN670),0,1)</f>
        <v>1</v>
      </c>
      <c r="CF670" s="414">
        <f>IF(ISBLANK(AO670),0,1)</f>
        <v>0</v>
      </c>
      <c r="CG670" s="414">
        <f>IF(ISBLANK(AP670),0,1)</f>
        <v>0</v>
      </c>
      <c r="CH670" s="436">
        <f>IF(ISBLANK(AQ670),0,1)</f>
        <v>0</v>
      </c>
      <c r="CI670" s="435">
        <f>IF($W670="Dropped","-",DAYS360(X670,Y670,TRUE)/360)</f>
        <v>0.27777777777777779</v>
      </c>
      <c r="CJ670" s="416">
        <f>IF(OR($W670="Pipeline",$W670="Dropped"),"-",IF(OR($AA670="-",$AA670="n/a"),"-",DAYS360(Y670,AA670,TRUE)/360))</f>
        <v>0.2722222222222222</v>
      </c>
      <c r="CK670" s="416">
        <f>IF(OR($W670="Pipeline",$W670="Dropped"),"-",IF($AC670="-","-",IF(OR($AA670="-",$AA670="n/a"),DAYS360(Y670,AC670,TRUE)/360,DAYS360(AA670,AC670,TRUE)/360)))</f>
        <v>2.3333333333333335</v>
      </c>
      <c r="CL670" s="416">
        <f>IF(OR($W670="Pipeline",$W670="Dropped"),"-",IF($AC670="-","-",DAYS360(X670,AC670,TRUE)/360))</f>
        <v>2.8833333333333333</v>
      </c>
      <c r="CM670" s="437">
        <f>IF(OR($W670="Pipeline",$W670="Dropped"),"-",IF($AC670="-","-",DAYS360(AB670,AC670,TRUE)/360))</f>
        <v>0</v>
      </c>
      <c r="CN670" s="344">
        <f>IF(W670="Closed",IF(AC670="-","-",YEAR(AC670)),"-")</f>
        <v>2009</v>
      </c>
      <c r="CO670" s="344" t="str">
        <f>IF(W670="Closed",IF(OR(BE670="S",BE670="MS",BE670="HS"),"S",IF(OR(BE670="U",BE670="MU",BE670="HU"),"U",IF(OR(BE670="NA",BE670="NR",BE670="NV",BE670="?",BE670="#"),"NR","-"))),"-")</f>
        <v>S</v>
      </c>
      <c r="CP670" s="249">
        <v>2</v>
      </c>
      <c r="CQ670" s="414">
        <v>4</v>
      </c>
      <c r="CR670" s="414">
        <v>2</v>
      </c>
      <c r="CS670" s="414">
        <v>1</v>
      </c>
      <c r="CT670" s="414">
        <v>0</v>
      </c>
      <c r="CU670" s="436">
        <v>0</v>
      </c>
      <c r="CV670" s="432" t="str">
        <f>IF(OR(DC670="-",DC670="",DC670="n/a"),"-",HYPERLINK(DC670,"PAD"))</f>
        <v>PAD</v>
      </c>
      <c r="CW670" s="417" t="str">
        <f>IF(OR(DD670="-",DD670="",DD670="n/a"),"-",HYPERLINK(DD670,"ICR"))</f>
        <v>ICR</v>
      </c>
      <c r="CX670" s="438" t="str">
        <f>IF(OR(DE670="-",DE670="",DE670="n/a"),"-",HYPERLINK(DE670,"IEG"))</f>
        <v>IEG</v>
      </c>
      <c r="CY670" s="687" t="str">
        <f>IF(OR(DF670="-",DF670="",DF670="n/a"),"-",HYPERLINK(DF670,"PPAR"))</f>
        <v>-</v>
      </c>
      <c r="CZ670" s="665" t="str">
        <f>IF(OR(DG670="-",DG670="",DG670="n/a"),"-",HYPERLINK(DG670,"PCR"))</f>
        <v>-</v>
      </c>
      <c r="DA670" s="665" t="str">
        <f>IF(OR(DH670="-",DH670="",DH670="n/a"),"-",HYPERLINK(DH670,"PP"))</f>
        <v>-</v>
      </c>
      <c r="DB670" s="688" t="str">
        <f>IF(OR(DI670="-",DI670="",DI670="n/a"),"-",HYPERLINK(DI670,"TA"))</f>
        <v>-</v>
      </c>
      <c r="DC670" s="897" t="s">
        <v>12429</v>
      </c>
      <c r="DD670" s="897" t="s">
        <v>12430</v>
      </c>
      <c r="DE670" s="897" t="s">
        <v>12431</v>
      </c>
      <c r="DF670" s="897" t="s">
        <v>33</v>
      </c>
      <c r="DG670" s="897" t="s">
        <v>33</v>
      </c>
      <c r="DH670" s="897" t="s">
        <v>33</v>
      </c>
      <c r="DI670" s="897" t="s">
        <v>33</v>
      </c>
      <c r="DJ670" s="734"/>
    </row>
    <row r="671" spans="1:114" ht="14.1" customHeight="1" x14ac:dyDescent="0.25">
      <c r="A671" s="703">
        <f>ROW()-1</f>
        <v>670</v>
      </c>
      <c r="B671" s="710" t="s">
        <v>5244</v>
      </c>
      <c r="C671" s="711" t="str">
        <f>HYPERLINK(E671,"OP")</f>
        <v>OP</v>
      </c>
      <c r="D671" s="711" t="str">
        <f>HYPERLINK(F671,"Prj")</f>
        <v>Prj</v>
      </c>
      <c r="E671" s="704" t="s">
        <v>7316</v>
      </c>
      <c r="F671" s="415" t="s">
        <v>5954</v>
      </c>
      <c r="G671" s="414" t="s">
        <v>33</v>
      </c>
      <c r="H671" s="414" t="s">
        <v>33</v>
      </c>
      <c r="I671" s="694" t="s">
        <v>33</v>
      </c>
      <c r="J671" s="697" t="s">
        <v>5245</v>
      </c>
      <c r="K671" s="727" t="s">
        <v>33</v>
      </c>
      <c r="L671" s="736" t="s">
        <v>231</v>
      </c>
      <c r="M671" s="697" t="s">
        <v>603</v>
      </c>
      <c r="N671" s="736" t="s">
        <v>1386</v>
      </c>
      <c r="O671" s="736" t="s">
        <v>30</v>
      </c>
      <c r="P671" s="1080" t="s">
        <v>1419</v>
      </c>
      <c r="Q671" s="1074" t="s">
        <v>33</v>
      </c>
      <c r="R671" s="698" t="s">
        <v>33</v>
      </c>
      <c r="S671" s="1041" t="s">
        <v>33</v>
      </c>
      <c r="T671" s="908" t="s">
        <v>5246</v>
      </c>
      <c r="U671" s="905" t="s">
        <v>1782</v>
      </c>
      <c r="V671" s="905" t="s">
        <v>612</v>
      </c>
      <c r="W671" s="1068" t="s">
        <v>1773</v>
      </c>
      <c r="X671" s="1064">
        <v>38967</v>
      </c>
      <c r="Y671" s="1066">
        <v>39024</v>
      </c>
      <c r="Z671" s="1046">
        <v>2007</v>
      </c>
      <c r="AA671" s="1064">
        <v>39050</v>
      </c>
      <c r="AB671" s="1065">
        <v>40178</v>
      </c>
      <c r="AC671" s="1066">
        <v>41029</v>
      </c>
      <c r="AD671" s="1049">
        <v>0</v>
      </c>
      <c r="AE671" s="746">
        <v>0</v>
      </c>
      <c r="AF671" s="744">
        <v>30</v>
      </c>
      <c r="AG671" s="690">
        <v>30</v>
      </c>
      <c r="AH671" s="747">
        <v>0</v>
      </c>
      <c r="AI671" s="744">
        <v>30.099299999999999</v>
      </c>
      <c r="AJ671" s="1101">
        <v>30.088602000000002</v>
      </c>
      <c r="AK671" s="1102">
        <v>29.602201999999998</v>
      </c>
      <c r="AL671" s="1085">
        <v>33</v>
      </c>
      <c r="AM671" s="632"/>
      <c r="AN671" s="632"/>
      <c r="AO671" s="632"/>
      <c r="AP671" s="632"/>
      <c r="AQ671" s="757"/>
      <c r="AR671" s="783" t="s">
        <v>5602</v>
      </c>
      <c r="AS671" s="781">
        <f>AT671+AU671</f>
        <v>17.399999999999999</v>
      </c>
      <c r="AT671" s="781">
        <v>17.399999999999999</v>
      </c>
      <c r="AU671" s="782">
        <v>0</v>
      </c>
      <c r="AV671" s="806" t="s">
        <v>5603</v>
      </c>
      <c r="AW671" s="697" t="s">
        <v>3635</v>
      </c>
      <c r="AX671" s="697" t="s">
        <v>2721</v>
      </c>
      <c r="AY671" s="823">
        <v>41042</v>
      </c>
      <c r="AZ671" s="736" t="s">
        <v>22</v>
      </c>
      <c r="BA671" s="736" t="s">
        <v>22</v>
      </c>
      <c r="BB671" s="837" t="s">
        <v>26</v>
      </c>
      <c r="BC671" s="838" t="s">
        <v>26</v>
      </c>
      <c r="BD671" s="839" t="s">
        <v>26</v>
      </c>
      <c r="BE671" s="837" t="s">
        <v>26</v>
      </c>
      <c r="BF671" s="838" t="s">
        <v>26</v>
      </c>
      <c r="BG671" s="839" t="s">
        <v>26</v>
      </c>
      <c r="BH671" s="905" t="s">
        <v>4536</v>
      </c>
      <c r="BI671" s="903" t="s">
        <v>4537</v>
      </c>
      <c r="BJ671" s="905" t="s">
        <v>4525</v>
      </c>
      <c r="BK671" s="903" t="s">
        <v>10476</v>
      </c>
      <c r="BL671" s="905" t="s">
        <v>4568</v>
      </c>
      <c r="BM671" s="903" t="s">
        <v>10484</v>
      </c>
      <c r="BN671" s="905" t="s">
        <v>13077</v>
      </c>
      <c r="BO671" s="903" t="s">
        <v>9680</v>
      </c>
      <c r="BP671" s="905" t="s">
        <v>4549</v>
      </c>
      <c r="BQ671" s="903" t="s">
        <v>10481</v>
      </c>
      <c r="BR671" s="909">
        <v>58</v>
      </c>
      <c r="BS671" s="903" t="s">
        <v>4558</v>
      </c>
      <c r="BT671" s="909">
        <v>73</v>
      </c>
      <c r="BU671" s="903" t="s">
        <v>4534</v>
      </c>
      <c r="BV671" s="909">
        <v>102</v>
      </c>
      <c r="BW671" s="903" t="s">
        <v>4538</v>
      </c>
      <c r="BX671" s="909">
        <v>103</v>
      </c>
      <c r="BY671" s="903" t="s">
        <v>4835</v>
      </c>
      <c r="BZ671" s="905" t="s">
        <v>0</v>
      </c>
      <c r="CA671" s="903" t="s">
        <v>4492</v>
      </c>
      <c r="CB671" s="340">
        <v>50</v>
      </c>
      <c r="CC671" s="249">
        <f>IF(ISBLANK(AL671),0,1)</f>
        <v>1</v>
      </c>
      <c r="CD671" s="414">
        <f>IF(ISBLANK(AM671),0,1)</f>
        <v>0</v>
      </c>
      <c r="CE671" s="414">
        <f>IF(ISBLANK(AN671),0,1)</f>
        <v>0</v>
      </c>
      <c r="CF671" s="414">
        <f>IF(ISBLANK(AO671),0,1)</f>
        <v>0</v>
      </c>
      <c r="CG671" s="414">
        <f>IF(ISBLANK(AP671),0,1)</f>
        <v>0</v>
      </c>
      <c r="CH671" s="436">
        <f>IF(ISBLANK(AQ671),0,1)</f>
        <v>0</v>
      </c>
      <c r="CI671" s="435">
        <f>IF($W671="Dropped","-",DAYS360(X671,Y671,TRUE)/360)</f>
        <v>0.15555555555555556</v>
      </c>
      <c r="CJ671" s="416">
        <f>IF(OR($W671="Pipeline",$W671="Dropped"),"-",IF(OR($AA671="-",$AA671="n/a"),"-",DAYS360(Y671,AA671,TRUE)/360))</f>
        <v>7.2222222222222215E-2</v>
      </c>
      <c r="CK671" s="416">
        <f>IF(OR($W671="Pipeline",$W671="Dropped"),"-",IF($AC671="-","-",IF(OR($AA671="-",$AA671="n/a"),DAYS360(Y671,AC671,TRUE)/360,DAYS360(AA671,AC671,TRUE)/360)))</f>
        <v>5.4194444444444443</v>
      </c>
      <c r="CL671" s="416">
        <f>IF(OR($W671="Pipeline",$W671="Dropped"),"-",IF($AC671="-","-",DAYS360(X671,AC671,TRUE)/360))</f>
        <v>5.6472222222222221</v>
      </c>
      <c r="CM671" s="437">
        <f>IF(OR($W671="Pipeline",$W671="Dropped"),"-",IF($AC671="-","-",DAYS360(AB671,AC671,TRUE)/360))</f>
        <v>2.3333333333333335</v>
      </c>
      <c r="CN671" s="344">
        <f>IF(W671="Closed",IF(AC671="-","-",YEAR(AC671)),"-")</f>
        <v>2012</v>
      </c>
      <c r="CO671" s="344" t="str">
        <f>IF(W671="Closed",IF(OR(BE671="S",BE671="MS",BE671="HS"),"S",IF(OR(BE671="U",BE671="MU",BE671="HU"),"U",IF(OR(BE671="NA",BE671="NR",BE671="NV",BE671="?",BE671="#"),"NR","-"))),"-")</f>
        <v>S</v>
      </c>
      <c r="CP671" s="249">
        <v>0</v>
      </c>
      <c r="CQ671" s="414">
        <v>1</v>
      </c>
      <c r="CR671" s="414">
        <v>0</v>
      </c>
      <c r="CS671" s="414">
        <v>0</v>
      </c>
      <c r="CT671" s="414">
        <v>0</v>
      </c>
      <c r="CU671" s="436">
        <v>0</v>
      </c>
      <c r="CV671" s="432" t="str">
        <f>IF(OR(DC671="-",DC671="",DC671="n/a"),"-",HYPERLINK(DC671,"PAD"))</f>
        <v>-</v>
      </c>
      <c r="CW671" s="417" t="str">
        <f>IF(OR(DD671="-",DD671="",DD671="n/a"),"-",HYPERLINK(DD671,"ICR"))</f>
        <v>ICR</v>
      </c>
      <c r="CX671" s="438" t="str">
        <f>IF(OR(DE671="-",DE671="",DE671="n/a"),"-",HYPERLINK(DE671,"IEG"))</f>
        <v>IEG</v>
      </c>
      <c r="CY671" s="687" t="str">
        <f>IF(OR(DF671="-",DF671="",DF671="n/a"),"-",HYPERLINK(DF671,"PPAR"))</f>
        <v>-</v>
      </c>
      <c r="CZ671" s="665" t="str">
        <f>IF(OR(DG671="-",DG671="",DG671="n/a"),"-",HYPERLINK(DG671,"PCR"))</f>
        <v>-</v>
      </c>
      <c r="DA671" s="665" t="str">
        <f>IF(OR(DH671="-",DH671="",DH671="n/a"),"-",HYPERLINK(DH671,"PP"))</f>
        <v>PP</v>
      </c>
      <c r="DB671" s="688" t="str">
        <f>IF(OR(DI671="-",DI671="",DI671="n/a"),"-",HYPERLINK(DI671,"TA"))</f>
        <v>-</v>
      </c>
      <c r="DC671" s="897" t="s">
        <v>33</v>
      </c>
      <c r="DD671" s="897" t="s">
        <v>12432</v>
      </c>
      <c r="DE671" s="897" t="s">
        <v>12433</v>
      </c>
      <c r="DF671" s="897" t="s">
        <v>33</v>
      </c>
      <c r="DG671" s="897" t="s">
        <v>33</v>
      </c>
      <c r="DH671" s="897" t="s">
        <v>12434</v>
      </c>
      <c r="DI671" s="897" t="s">
        <v>33</v>
      </c>
      <c r="DJ671" s="734"/>
    </row>
    <row r="672" spans="1:114" ht="14.1" customHeight="1" x14ac:dyDescent="0.25">
      <c r="A672" s="702">
        <f>ROW()-1</f>
        <v>671</v>
      </c>
      <c r="B672" s="710" t="s">
        <v>473</v>
      </c>
      <c r="C672" s="711" t="str">
        <f>HYPERLINK(E672,"OP")</f>
        <v>OP</v>
      </c>
      <c r="D672" s="711" t="str">
        <f>HYPERLINK(F672,"Prj")</f>
        <v>Prj</v>
      </c>
      <c r="E672" s="704" t="s">
        <v>6659</v>
      </c>
      <c r="F672" s="415" t="s">
        <v>6660</v>
      </c>
      <c r="G672" s="414" t="s">
        <v>33</v>
      </c>
      <c r="H672" s="414" t="s">
        <v>33</v>
      </c>
      <c r="I672" s="694" t="s">
        <v>33</v>
      </c>
      <c r="J672" s="686" t="s">
        <v>543</v>
      </c>
      <c r="K672" s="199" t="s">
        <v>33</v>
      </c>
      <c r="L672" s="693" t="s">
        <v>16</v>
      </c>
      <c r="M672" s="734" t="s">
        <v>274</v>
      </c>
      <c r="N672" s="693" t="s">
        <v>18</v>
      </c>
      <c r="O672" s="693" t="s">
        <v>54</v>
      </c>
      <c r="P672" s="1080" t="s">
        <v>1419</v>
      </c>
      <c r="Q672" s="1074" t="s">
        <v>33</v>
      </c>
      <c r="R672" s="698" t="s">
        <v>33</v>
      </c>
      <c r="S672" s="907" t="s">
        <v>3143</v>
      </c>
      <c r="T672" s="908" t="s">
        <v>3157</v>
      </c>
      <c r="U672" s="905" t="s">
        <v>590</v>
      </c>
      <c r="V672" s="905" t="s">
        <v>612</v>
      </c>
      <c r="W672" s="1068" t="s">
        <v>1773</v>
      </c>
      <c r="X672" s="1064">
        <v>39407</v>
      </c>
      <c r="Y672" s="1066">
        <v>39602</v>
      </c>
      <c r="Z672" s="1046">
        <v>2008</v>
      </c>
      <c r="AA672" s="1064">
        <v>39734</v>
      </c>
      <c r="AB672" s="1065">
        <v>41152</v>
      </c>
      <c r="AC672" s="1066">
        <v>41882</v>
      </c>
      <c r="AD672" s="638">
        <v>0</v>
      </c>
      <c r="AE672" s="639">
        <v>40</v>
      </c>
      <c r="AF672" s="744">
        <v>0</v>
      </c>
      <c r="AG672" s="690">
        <v>40</v>
      </c>
      <c r="AH672" s="747">
        <v>4</v>
      </c>
      <c r="AI672" s="744">
        <v>0</v>
      </c>
      <c r="AJ672" s="1099">
        <v>28.341063160000001</v>
      </c>
      <c r="AK672" s="1100">
        <v>25.212514509999998</v>
      </c>
      <c r="AL672" s="1085"/>
      <c r="AM672" s="632" t="s">
        <v>2418</v>
      </c>
      <c r="AN672" s="632"/>
      <c r="AO672" s="632"/>
      <c r="AP672" s="632"/>
      <c r="AQ672" s="757"/>
      <c r="AR672" s="779" t="s">
        <v>2581</v>
      </c>
      <c r="AS672" s="781">
        <f>AT672+AU672</f>
        <v>28.5</v>
      </c>
      <c r="AT672" s="649">
        <v>28.5</v>
      </c>
      <c r="AU672" s="650">
        <v>0</v>
      </c>
      <c r="AV672" s="686" t="s">
        <v>2582</v>
      </c>
      <c r="AW672" s="686" t="s">
        <v>1983</v>
      </c>
      <c r="AX672" s="686" t="s">
        <v>2122</v>
      </c>
      <c r="AY672" s="819">
        <v>41942</v>
      </c>
      <c r="AZ672" s="721" t="s">
        <v>45</v>
      </c>
      <c r="BA672" s="721" t="s">
        <v>45</v>
      </c>
      <c r="BB672" s="834" t="s">
        <v>45</v>
      </c>
      <c r="BC672" s="835" t="s">
        <v>45</v>
      </c>
      <c r="BD672" s="836" t="s">
        <v>45</v>
      </c>
      <c r="BE672" s="834" t="s">
        <v>112</v>
      </c>
      <c r="BF672" s="835" t="s">
        <v>45</v>
      </c>
      <c r="BG672" s="836" t="s">
        <v>45</v>
      </c>
      <c r="BH672" s="905" t="s">
        <v>4485</v>
      </c>
      <c r="BI672" s="903" t="s">
        <v>10472</v>
      </c>
      <c r="BJ672" s="905" t="s">
        <v>4505</v>
      </c>
      <c r="BK672" s="903" t="s">
        <v>10474</v>
      </c>
      <c r="BL672" s="905" t="s">
        <v>4487</v>
      </c>
      <c r="BM672" s="903" t="s">
        <v>4683</v>
      </c>
      <c r="BN672" s="905" t="s">
        <v>4525</v>
      </c>
      <c r="BO672" s="903" t="s">
        <v>10476</v>
      </c>
      <c r="BP672" s="905" t="s">
        <v>0</v>
      </c>
      <c r="BQ672" s="903" t="s">
        <v>0</v>
      </c>
      <c r="BR672" s="909">
        <v>27</v>
      </c>
      <c r="BS672" s="903" t="s">
        <v>4490</v>
      </c>
      <c r="BT672" s="909">
        <v>25</v>
      </c>
      <c r="BU672" s="903" t="s">
        <v>4489</v>
      </c>
      <c r="BV672" s="909">
        <v>29</v>
      </c>
      <c r="BW672" s="903" t="s">
        <v>4497</v>
      </c>
      <c r="BX672" s="909">
        <v>90</v>
      </c>
      <c r="BY672" s="903" t="s">
        <v>4621</v>
      </c>
      <c r="BZ672" s="909">
        <v>30</v>
      </c>
      <c r="CA672" s="903" t="s">
        <v>4501</v>
      </c>
      <c r="CB672" s="340">
        <v>100</v>
      </c>
      <c r="CC672" s="249">
        <f>IF(ISBLANK(AL672),0,1)</f>
        <v>0</v>
      </c>
      <c r="CD672" s="414">
        <f>IF(ISBLANK(AM672),0,1)</f>
        <v>1</v>
      </c>
      <c r="CE672" s="414">
        <f>IF(ISBLANK(AN672),0,1)</f>
        <v>0</v>
      </c>
      <c r="CF672" s="414">
        <f>IF(ISBLANK(AO672),0,1)</f>
        <v>0</v>
      </c>
      <c r="CG672" s="414">
        <f>IF(ISBLANK(AP672),0,1)</f>
        <v>0</v>
      </c>
      <c r="CH672" s="436">
        <f>IF(ISBLANK(AQ672),0,1)</f>
        <v>0</v>
      </c>
      <c r="CI672" s="435">
        <f>IF($W672="Dropped","-",DAYS360(X672,Y672,TRUE)/360)</f>
        <v>0.53333333333333333</v>
      </c>
      <c r="CJ672" s="416">
        <f>IF(OR($W672="Pipeline",$W672="Dropped"),"-",IF(OR($AA672="-",$AA672="n/a"),"-",DAYS360(Y672,AA672,TRUE)/360))</f>
        <v>0.3611111111111111</v>
      </c>
      <c r="CK672" s="416">
        <f>IF(OR($W672="Pipeline",$W672="Dropped"),"-",IF($AC672="-","-",IF(OR($AA672="-",$AA672="n/a"),DAYS360(Y672,AC672,TRUE)/360,DAYS360(AA672,AC672,TRUE)/360)))</f>
        <v>5.8805555555555555</v>
      </c>
      <c r="CL672" s="416">
        <f>IF(OR($W672="Pipeline",$W672="Dropped"),"-",IF($AC672="-","-",DAYS360(X672,AC672,TRUE)/360))</f>
        <v>6.7750000000000004</v>
      </c>
      <c r="CM672" s="437">
        <f>IF(OR($W672="Pipeline",$W672="Dropped"),"-",IF($AC672="-","-",DAYS360(AB672,AC672,TRUE)/360))</f>
        <v>2</v>
      </c>
      <c r="CN672" s="344">
        <f>IF(W672="Closed",IF(AC672="-","-",YEAR(AC672)),"-")</f>
        <v>2014</v>
      </c>
      <c r="CO672" s="344" t="str">
        <f>IF(W672="Closed",IF(OR(BE672="S",BE672="MS",BE672="HS"),"S",IF(OR(BE672="U",BE672="MU",BE672="HU"),"U",IF(OR(BE672="NA",BE672="NR",BE672="NV",BE672="?",BE672="#"),"NR","-"))),"-")</f>
        <v>U</v>
      </c>
      <c r="CP672" s="249">
        <v>5</v>
      </c>
      <c r="CQ672" s="414">
        <v>6</v>
      </c>
      <c r="CR672" s="414">
        <v>0</v>
      </c>
      <c r="CS672" s="414">
        <v>2</v>
      </c>
      <c r="CT672" s="414">
        <v>0</v>
      </c>
      <c r="CU672" s="436">
        <v>0</v>
      </c>
      <c r="CV672" s="432" t="str">
        <f>IF(OR(DC672="-",DC672="",DC672="n/a"),"-",HYPERLINK(DC672,"PAD"))</f>
        <v>PAD</v>
      </c>
      <c r="CW672" s="417" t="str">
        <f>IF(OR(DD672="-",DD672="",DD672="n/a"),"-",HYPERLINK(DD672,"ICR"))</f>
        <v>ICR</v>
      </c>
      <c r="CX672" s="438" t="str">
        <f>IF(OR(DE672="-",DE672="",DE672="n/a"),"-",HYPERLINK(DE672,"IEG"))</f>
        <v>IEG</v>
      </c>
      <c r="CY672" s="687" t="str">
        <f>IF(OR(DF672="-",DF672="",DF672="n/a"),"-",HYPERLINK(DF672,"PPAR"))</f>
        <v>-</v>
      </c>
      <c r="CZ672" s="665" t="str">
        <f>IF(OR(DG672="-",DG672="",DG672="n/a"),"-",HYPERLINK(DG672,"PCR"))</f>
        <v>-</v>
      </c>
      <c r="DA672" s="665" t="str">
        <f>IF(OR(DH672="-",DH672="",DH672="n/a"),"-",HYPERLINK(DH672,"PP"))</f>
        <v>PP</v>
      </c>
      <c r="DB672" s="688" t="str">
        <f>IF(OR(DI672="-",DI672="",DI672="n/a"),"-",HYPERLINK(DI672,"TA"))</f>
        <v>-</v>
      </c>
      <c r="DC672" s="897" t="s">
        <v>12435</v>
      </c>
      <c r="DD672" s="897" t="s">
        <v>12436</v>
      </c>
      <c r="DE672" s="897" t="s">
        <v>12437</v>
      </c>
      <c r="DF672" s="897" t="s">
        <v>33</v>
      </c>
      <c r="DG672" s="897" t="s">
        <v>33</v>
      </c>
      <c r="DH672" s="897" t="s">
        <v>12438</v>
      </c>
      <c r="DI672" s="897" t="s">
        <v>33</v>
      </c>
      <c r="DJ672" s="734"/>
    </row>
    <row r="673" spans="1:143" ht="14.1" customHeight="1" x14ac:dyDescent="0.25">
      <c r="A673" s="702">
        <f>ROW()-1</f>
        <v>672</v>
      </c>
      <c r="B673" s="713" t="s">
        <v>8050</v>
      </c>
      <c r="C673" s="711" t="str">
        <f>HYPERLINK(E673,"OP")</f>
        <v>OP</v>
      </c>
      <c r="D673" s="711" t="str">
        <f>HYPERLINK(F673,"Prj")</f>
        <v>Prj</v>
      </c>
      <c r="E673" s="631" t="s">
        <v>8731</v>
      </c>
      <c r="F673" s="413" t="s">
        <v>8732</v>
      </c>
      <c r="G673" s="414" t="s">
        <v>33</v>
      </c>
      <c r="H673" s="414" t="s">
        <v>33</v>
      </c>
      <c r="I673" s="694" t="s">
        <v>33</v>
      </c>
      <c r="J673" s="697" t="s">
        <v>8051</v>
      </c>
      <c r="K673" s="727" t="s">
        <v>33</v>
      </c>
      <c r="L673" s="736" t="s">
        <v>153</v>
      </c>
      <c r="M673" s="696" t="s">
        <v>936</v>
      </c>
      <c r="N673" s="736" t="s">
        <v>18</v>
      </c>
      <c r="O673" s="736" t="s">
        <v>30</v>
      </c>
      <c r="P673" s="1080" t="s">
        <v>19</v>
      </c>
      <c r="Q673" s="1074" t="s">
        <v>33</v>
      </c>
      <c r="R673" s="698" t="s">
        <v>33</v>
      </c>
      <c r="S673" s="907" t="s">
        <v>3803</v>
      </c>
      <c r="T673" s="908" t="s">
        <v>3699</v>
      </c>
      <c r="U673" s="905" t="s">
        <v>13703</v>
      </c>
      <c r="V673" s="905" t="s">
        <v>10434</v>
      </c>
      <c r="W673" s="1068" t="s">
        <v>20</v>
      </c>
      <c r="X673" s="1064">
        <v>39391</v>
      </c>
      <c r="Y673" s="1066">
        <v>39980</v>
      </c>
      <c r="Z673" s="1046">
        <v>2009</v>
      </c>
      <c r="AA673" s="1064">
        <v>40114</v>
      </c>
      <c r="AB673" s="1065">
        <v>41698</v>
      </c>
      <c r="AC673" s="1066">
        <v>43100</v>
      </c>
      <c r="AD673" s="1049">
        <v>25</v>
      </c>
      <c r="AE673" s="746">
        <v>0</v>
      </c>
      <c r="AF673" s="744">
        <v>0</v>
      </c>
      <c r="AG673" s="690">
        <v>25</v>
      </c>
      <c r="AH673" s="747">
        <v>1.2</v>
      </c>
      <c r="AI673" s="744">
        <v>0</v>
      </c>
      <c r="AJ673" s="1101">
        <v>25</v>
      </c>
      <c r="AK673" s="1102">
        <v>18.43015209</v>
      </c>
      <c r="AL673" s="1085"/>
      <c r="AM673" s="632"/>
      <c r="AN673" s="632">
        <v>4</v>
      </c>
      <c r="AO673" s="632"/>
      <c r="AP673" s="632"/>
      <c r="AQ673" s="757"/>
      <c r="AR673" s="778" t="s">
        <v>9040</v>
      </c>
      <c r="AS673" s="784">
        <f>AT673+AU673</f>
        <v>2.23</v>
      </c>
      <c r="AT673" s="784">
        <v>2.23</v>
      </c>
      <c r="AU673" s="785">
        <v>0</v>
      </c>
      <c r="AV673" s="806" t="s">
        <v>9041</v>
      </c>
      <c r="AW673" s="697" t="s">
        <v>8052</v>
      </c>
      <c r="AX673" s="697" t="s">
        <v>8053</v>
      </c>
      <c r="AY673" s="823">
        <v>42719</v>
      </c>
      <c r="AZ673" s="736" t="s">
        <v>26</v>
      </c>
      <c r="BA673" s="736" t="s">
        <v>26</v>
      </c>
      <c r="BB673" s="834" t="s">
        <v>33</v>
      </c>
      <c r="BC673" s="835" t="s">
        <v>33</v>
      </c>
      <c r="BD673" s="836" t="s">
        <v>33</v>
      </c>
      <c r="BE673" s="834" t="s">
        <v>33</v>
      </c>
      <c r="BF673" s="835" t="s">
        <v>33</v>
      </c>
      <c r="BG673" s="836" t="s">
        <v>33</v>
      </c>
      <c r="BH673" s="905" t="s">
        <v>13078</v>
      </c>
      <c r="BI673" s="903" t="s">
        <v>13872</v>
      </c>
      <c r="BJ673" s="905" t="s">
        <v>4515</v>
      </c>
      <c r="BK673" s="903" t="s">
        <v>4704</v>
      </c>
      <c r="BL673" s="905" t="s">
        <v>13077</v>
      </c>
      <c r="BM673" s="903" t="s">
        <v>9680</v>
      </c>
      <c r="BN673" s="905" t="s">
        <v>0</v>
      </c>
      <c r="BO673" s="903" t="s">
        <v>0</v>
      </c>
      <c r="BP673" s="905" t="s">
        <v>0</v>
      </c>
      <c r="BQ673" s="903" t="s">
        <v>0</v>
      </c>
      <c r="BR673" s="909">
        <v>54</v>
      </c>
      <c r="BS673" s="903" t="s">
        <v>4553</v>
      </c>
      <c r="BT673" s="909">
        <v>65</v>
      </c>
      <c r="BU673" s="903" t="s">
        <v>4509</v>
      </c>
      <c r="BV673" s="909">
        <v>25</v>
      </c>
      <c r="BW673" s="903" t="s">
        <v>4489</v>
      </c>
      <c r="BX673" s="905" t="s">
        <v>0</v>
      </c>
      <c r="BY673" s="903" t="s">
        <v>4492</v>
      </c>
      <c r="BZ673" s="905" t="s">
        <v>0</v>
      </c>
      <c r="CA673" s="903" t="s">
        <v>4492</v>
      </c>
      <c r="CB673" s="340">
        <v>10</v>
      </c>
      <c r="CC673" s="249">
        <f>IF(ISBLANK(AL673),0,1)</f>
        <v>0</v>
      </c>
      <c r="CD673" s="414">
        <f>IF(ISBLANK(AM673),0,1)</f>
        <v>0</v>
      </c>
      <c r="CE673" s="414">
        <f>IF(ISBLANK(AN673),0,1)</f>
        <v>1</v>
      </c>
      <c r="CF673" s="414">
        <f>IF(ISBLANK(AO673),0,1)</f>
        <v>0</v>
      </c>
      <c r="CG673" s="414">
        <f>IF(ISBLANK(AP673),0,1)</f>
        <v>0</v>
      </c>
      <c r="CH673" s="436">
        <f>IF(ISBLANK(AQ673),0,1)</f>
        <v>0</v>
      </c>
      <c r="CI673" s="435">
        <f>IF($W673="Dropped","-",DAYS360(X673,Y673,TRUE)/360)</f>
        <v>1.6138888888888889</v>
      </c>
      <c r="CJ673" s="416">
        <f>IF(OR($W673="Pipeline",$W673="Dropped"),"-",IF(OR($AA673="-",$AA673="n/a"),"-",DAYS360(Y673,AA673,TRUE)/360))</f>
        <v>0.36666666666666664</v>
      </c>
      <c r="CK673" s="416">
        <f>IF(OR($W673="Pipeline",$W673="Dropped"),"-",IF($AC673="-","-",IF(OR($AA673="-",$AA673="n/a"),DAYS360(Y673,AC673,TRUE)/360,DAYS360(AA673,AC673,TRUE)/360)))</f>
        <v>8.1722222222222225</v>
      </c>
      <c r="CL673" s="416">
        <f>IF(OR($W673="Pipeline",$W673="Dropped"),"-",IF($AC673="-","-",DAYS360(X673,AC673,TRUE)/360))</f>
        <v>10.152777777777779</v>
      </c>
      <c r="CM673" s="437">
        <f>IF(OR($W673="Pipeline",$W673="Dropped"),"-",IF($AC673="-","-",DAYS360(AB673,AC673,TRUE)/360))</f>
        <v>3.838888888888889</v>
      </c>
      <c r="CN673" s="344" t="str">
        <f>IF(W673="Closed",IF(AC673="-","-",YEAR(AC673)),"-")</f>
        <v>-</v>
      </c>
      <c r="CO673" s="344" t="str">
        <f>IF(W673="Closed",IF(OR(BE673="S",BE673="MS",BE673="HS"),"S",IF(OR(BE673="U",BE673="MU",BE673="HU"),"U",IF(OR(BE673="NA",BE673="NR",BE673="NV",BE673="?",BE673="#"),"NR","-"))),"-")</f>
        <v>-</v>
      </c>
      <c r="CP673" s="249">
        <v>0</v>
      </c>
      <c r="CQ673" s="414">
        <v>2</v>
      </c>
      <c r="CR673" s="414">
        <v>6</v>
      </c>
      <c r="CS673" s="414">
        <v>0</v>
      </c>
      <c r="CT673" s="414">
        <v>0</v>
      </c>
      <c r="CU673" s="436">
        <v>1</v>
      </c>
      <c r="CV673" s="432" t="str">
        <f>IF(OR(DC673="-",DC673="",DC673="n/a"),"-",HYPERLINK(DC673,"PAD"))</f>
        <v>PAD</v>
      </c>
      <c r="CW673" s="417" t="str">
        <f>IF(OR(DD673="-",DD673="",DD673="n/a"),"-",HYPERLINK(DD673,"ICR"))</f>
        <v>-</v>
      </c>
      <c r="CX673" s="438" t="str">
        <f>IF(OR(DE673="-",DE673="",DE673="n/a"),"-",HYPERLINK(DE673,"IEG"))</f>
        <v>-</v>
      </c>
      <c r="CY673" s="687" t="str">
        <f>IF(OR(DF673="-",DF673="",DF673="n/a"),"-",HYPERLINK(DF673,"PPAR"))</f>
        <v>-</v>
      </c>
      <c r="CZ673" s="665" t="str">
        <f>IF(OR(DG673="-",DG673="",DG673="n/a"),"-",HYPERLINK(DG673,"PCR"))</f>
        <v>-</v>
      </c>
      <c r="DA673" s="665" t="str">
        <f>IF(OR(DH673="-",DH673="",DH673="n/a"),"-",HYPERLINK(DH673,"PP"))</f>
        <v>PP</v>
      </c>
      <c r="DB673" s="688" t="str">
        <f>IF(OR(DI673="-",DI673="",DI673="n/a"),"-",HYPERLINK(DI673,"TA"))</f>
        <v>-</v>
      </c>
      <c r="DC673" s="897" t="s">
        <v>12439</v>
      </c>
      <c r="DD673" s="897" t="s">
        <v>33</v>
      </c>
      <c r="DE673" s="897" t="s">
        <v>33</v>
      </c>
      <c r="DF673" s="897" t="s">
        <v>33</v>
      </c>
      <c r="DG673" s="897" t="s">
        <v>33</v>
      </c>
      <c r="DH673" s="897" t="s">
        <v>12440</v>
      </c>
      <c r="DI673" s="897" t="s">
        <v>33</v>
      </c>
      <c r="DJ673" s="734"/>
    </row>
    <row r="674" spans="1:143" ht="14.1" customHeight="1" x14ac:dyDescent="0.25">
      <c r="A674" s="703">
        <f>ROW()-1</f>
        <v>673</v>
      </c>
      <c r="B674" s="710" t="s">
        <v>975</v>
      </c>
      <c r="C674" s="711" t="str">
        <f>HYPERLINK(E674,"OP")</f>
        <v>OP</v>
      </c>
      <c r="D674" s="711" t="str">
        <f>HYPERLINK(F674,"Prj")</f>
        <v>Prj</v>
      </c>
      <c r="E674" s="704" t="s">
        <v>6661</v>
      </c>
      <c r="F674" s="415" t="s">
        <v>6662</v>
      </c>
      <c r="G674" s="414" t="s">
        <v>33</v>
      </c>
      <c r="H674" s="414" t="s">
        <v>33</v>
      </c>
      <c r="I674" s="694" t="s">
        <v>33</v>
      </c>
      <c r="J674" s="686" t="s">
        <v>976</v>
      </c>
      <c r="K674" s="199" t="s">
        <v>33</v>
      </c>
      <c r="L674" s="693" t="s">
        <v>245</v>
      </c>
      <c r="M674" s="696" t="s">
        <v>298</v>
      </c>
      <c r="N674" s="693" t="s">
        <v>18</v>
      </c>
      <c r="O674" s="693" t="s">
        <v>30</v>
      </c>
      <c r="P674" s="1080" t="s">
        <v>1763</v>
      </c>
      <c r="Q674" s="1074" t="s">
        <v>33</v>
      </c>
      <c r="R674" s="698" t="s">
        <v>3888</v>
      </c>
      <c r="S674" s="907" t="s">
        <v>10288</v>
      </c>
      <c r="T674" s="908" t="s">
        <v>3849</v>
      </c>
      <c r="U674" s="905" t="s">
        <v>1776</v>
      </c>
      <c r="V674" s="905" t="s">
        <v>10389</v>
      </c>
      <c r="W674" s="1068" t="s">
        <v>1773</v>
      </c>
      <c r="X674" s="1064">
        <v>40421</v>
      </c>
      <c r="Y674" s="1066">
        <v>40654</v>
      </c>
      <c r="Z674" s="1046">
        <v>2011</v>
      </c>
      <c r="AA674" s="1064">
        <v>40778</v>
      </c>
      <c r="AB674" s="1065">
        <v>42307</v>
      </c>
      <c r="AC674" s="1066">
        <v>42916</v>
      </c>
      <c r="AD674" s="638">
        <v>0</v>
      </c>
      <c r="AE674" s="639">
        <v>50</v>
      </c>
      <c r="AF674" s="744">
        <v>0</v>
      </c>
      <c r="AG674" s="690">
        <v>50</v>
      </c>
      <c r="AH674" s="747">
        <v>5.5</v>
      </c>
      <c r="AI674" s="744">
        <v>0</v>
      </c>
      <c r="AJ674" s="1099">
        <v>39.629881009999998</v>
      </c>
      <c r="AK674" s="1100">
        <v>36.42133836</v>
      </c>
      <c r="AL674" s="646"/>
      <c r="AM674" s="647"/>
      <c r="AN674" s="647">
        <v>2</v>
      </c>
      <c r="AO674" s="647"/>
      <c r="AP674" s="647"/>
      <c r="AQ674" s="648"/>
      <c r="AR674" s="779" t="s">
        <v>3240</v>
      </c>
      <c r="AS674" s="649">
        <f>AT674+AU674</f>
        <v>9.5</v>
      </c>
      <c r="AT674" s="649">
        <v>8.8000000000000007</v>
      </c>
      <c r="AU674" s="650">
        <v>0.7</v>
      </c>
      <c r="AV674" s="686" t="s">
        <v>3241</v>
      </c>
      <c r="AW674" s="686" t="s">
        <v>1972</v>
      </c>
      <c r="AX674" s="686" t="s">
        <v>1902</v>
      </c>
      <c r="AY674" s="819">
        <v>42667</v>
      </c>
      <c r="AZ674" s="721" t="s">
        <v>26</v>
      </c>
      <c r="BA674" s="721" t="s">
        <v>26</v>
      </c>
      <c r="BB674" s="834" t="s">
        <v>33</v>
      </c>
      <c r="BC674" s="835" t="s">
        <v>33</v>
      </c>
      <c r="BD674" s="836" t="s">
        <v>33</v>
      </c>
      <c r="BE674" s="834" t="s">
        <v>33</v>
      </c>
      <c r="BF674" s="835" t="s">
        <v>33</v>
      </c>
      <c r="BG674" s="836" t="s">
        <v>33</v>
      </c>
      <c r="BH674" s="905" t="s">
        <v>1371</v>
      </c>
      <c r="BI674" s="903" t="s">
        <v>13870</v>
      </c>
      <c r="BJ674" s="905" t="s">
        <v>13050</v>
      </c>
      <c r="BK674" s="903" t="s">
        <v>13876</v>
      </c>
      <c r="BL674" s="905" t="s">
        <v>0</v>
      </c>
      <c r="BM674" s="903" t="s">
        <v>0</v>
      </c>
      <c r="BN674" s="905" t="s">
        <v>0</v>
      </c>
      <c r="BO674" s="903" t="s">
        <v>0</v>
      </c>
      <c r="BP674" s="905" t="s">
        <v>0</v>
      </c>
      <c r="BQ674" s="903" t="s">
        <v>0</v>
      </c>
      <c r="BR674" s="909">
        <v>66</v>
      </c>
      <c r="BS674" s="903" t="s">
        <v>4532</v>
      </c>
      <c r="BT674" s="909">
        <v>51</v>
      </c>
      <c r="BU674" s="903" t="s">
        <v>4520</v>
      </c>
      <c r="BV674" s="905" t="s">
        <v>0</v>
      </c>
      <c r="BW674" s="903" t="s">
        <v>4492</v>
      </c>
      <c r="BX674" s="905" t="s">
        <v>0</v>
      </c>
      <c r="BY674" s="903" t="s">
        <v>4492</v>
      </c>
      <c r="BZ674" s="905" t="s">
        <v>0</v>
      </c>
      <c r="CA674" s="903" t="s">
        <v>4492</v>
      </c>
      <c r="CB674" s="340">
        <v>10</v>
      </c>
      <c r="CC674" s="249">
        <f>IF(ISBLANK(AL674),0,1)</f>
        <v>0</v>
      </c>
      <c r="CD674" s="414">
        <f>IF(ISBLANK(AM674),0,1)</f>
        <v>0</v>
      </c>
      <c r="CE674" s="414">
        <f>IF(ISBLANK(AN674),0,1)</f>
        <v>1</v>
      </c>
      <c r="CF674" s="414">
        <f>IF(ISBLANK(AO674),0,1)</f>
        <v>0</v>
      </c>
      <c r="CG674" s="414">
        <f>IF(ISBLANK(AP674),0,1)</f>
        <v>0</v>
      </c>
      <c r="CH674" s="436">
        <f>IF(ISBLANK(AQ674),0,1)</f>
        <v>0</v>
      </c>
      <c r="CI674" s="435">
        <f>IF($W674="Dropped","-",DAYS360(X674,Y674,TRUE)/360)</f>
        <v>0.64166666666666672</v>
      </c>
      <c r="CJ674" s="416">
        <f>IF(OR($W674="Pipeline",$W674="Dropped"),"-",IF(OR($AA674="-",$AA674="n/a"),"-",DAYS360(Y674,AA674,TRUE)/360))</f>
        <v>0.33888888888888891</v>
      </c>
      <c r="CK674" s="416">
        <f>IF(OR($W674="Pipeline",$W674="Dropped"),"-",IF($AC674="-","-",IF(OR($AA674="-",$AA674="n/a"),DAYS360(Y674,AC674,TRUE)/360,DAYS360(AA674,AC674,TRUE)/360)))</f>
        <v>5.8527777777777779</v>
      </c>
      <c r="CL674" s="416">
        <f>IF(OR($W674="Pipeline",$W674="Dropped"),"-",IF($AC674="-","-",DAYS360(X674,AC674,TRUE)/360))</f>
        <v>6.833333333333333</v>
      </c>
      <c r="CM674" s="437">
        <f>IF(OR($W674="Pipeline",$W674="Dropped"),"-",IF($AC674="-","-",DAYS360(AB674,AC674,TRUE)/360))</f>
        <v>1.6666666666666667</v>
      </c>
      <c r="CN674" s="344">
        <f>IF(W674="Closed",IF(AC674="-","-",YEAR(AC674)),"-")</f>
        <v>2017</v>
      </c>
      <c r="CO674" s="344" t="str">
        <f>IF(W674="Closed",IF(OR(BE674="S",BE674="MS",BE674="HS"),"S",IF(OR(BE674="U",BE674="MU",BE674="HU"),"U",IF(OR(BE674="NA",BE674="NR",BE674="NV",BE674="?",BE674="#"),"NR","-"))),"-")</f>
        <v>-</v>
      </c>
      <c r="CP674" s="249">
        <v>3</v>
      </c>
      <c r="CQ674" s="414">
        <v>3</v>
      </c>
      <c r="CR674" s="414">
        <v>2</v>
      </c>
      <c r="CS674" s="414">
        <v>1</v>
      </c>
      <c r="CT674" s="414">
        <v>0</v>
      </c>
      <c r="CU674" s="436">
        <v>0</v>
      </c>
      <c r="CV674" s="432" t="str">
        <f>IF(OR(DC674="-",DC674="",DC674="n/a"),"-",HYPERLINK(DC674,"PAD"))</f>
        <v>PAD</v>
      </c>
      <c r="CW674" s="417" t="str">
        <f>IF(OR(DD674="-",DD674="",DD674="n/a"),"-",HYPERLINK(DD674,"ICR"))</f>
        <v>-</v>
      </c>
      <c r="CX674" s="438" t="str">
        <f>IF(OR(DE674="-",DE674="",DE674="n/a"),"-",HYPERLINK(DE674,"IEG"))</f>
        <v>-</v>
      </c>
      <c r="CY674" s="687" t="str">
        <f>IF(OR(DF674="-",DF674="",DF674="n/a"),"-",HYPERLINK(DF674,"PPAR"))</f>
        <v>-</v>
      </c>
      <c r="CZ674" s="665" t="str">
        <f>IF(OR(DG674="-",DG674="",DG674="n/a"),"-",HYPERLINK(DG674,"PCR"))</f>
        <v>-</v>
      </c>
      <c r="DA674" s="665" t="str">
        <f>IF(OR(DH674="-",DH674="",DH674="n/a"),"-",HYPERLINK(DH674,"PP"))</f>
        <v>PP</v>
      </c>
      <c r="DB674" s="688" t="str">
        <f>IF(OR(DI674="-",DI674="",DI674="n/a"),"-",HYPERLINK(DI674,"TA"))</f>
        <v>-</v>
      </c>
      <c r="DC674" s="897" t="s">
        <v>12441</v>
      </c>
      <c r="DD674" s="897" t="s">
        <v>33</v>
      </c>
      <c r="DE674" s="897" t="s">
        <v>33</v>
      </c>
      <c r="DF674" s="897" t="s">
        <v>33</v>
      </c>
      <c r="DG674" s="897" t="s">
        <v>33</v>
      </c>
      <c r="DH674" s="897" t="s">
        <v>12442</v>
      </c>
      <c r="DI674" s="897" t="s">
        <v>33</v>
      </c>
      <c r="DJ674" s="734"/>
    </row>
    <row r="675" spans="1:143" ht="14.1" customHeight="1" x14ac:dyDescent="0.25">
      <c r="A675" s="702">
        <f>ROW()-1</f>
        <v>674</v>
      </c>
      <c r="B675" s="710" t="s">
        <v>1312</v>
      </c>
      <c r="C675" s="711" t="str">
        <f>HYPERLINK(E675,"OP")</f>
        <v>OP</v>
      </c>
      <c r="D675" s="711" t="str">
        <f>HYPERLINK(F675,"Prj")</f>
        <v>Prj</v>
      </c>
      <c r="E675" s="704" t="s">
        <v>6663</v>
      </c>
      <c r="F675" s="415" t="s">
        <v>6664</v>
      </c>
      <c r="G675" s="414" t="s">
        <v>33</v>
      </c>
      <c r="H675" s="414" t="s">
        <v>33</v>
      </c>
      <c r="I675" s="694" t="s">
        <v>33</v>
      </c>
      <c r="J675" s="696" t="s">
        <v>1273</v>
      </c>
      <c r="K675" s="199" t="s">
        <v>33</v>
      </c>
      <c r="L675" s="693" t="s">
        <v>193</v>
      </c>
      <c r="M675" s="686" t="s">
        <v>390</v>
      </c>
      <c r="N675" s="693" t="s">
        <v>18</v>
      </c>
      <c r="O675" s="693" t="s">
        <v>30</v>
      </c>
      <c r="P675" s="1080" t="s">
        <v>1762</v>
      </c>
      <c r="Q675" s="1074" t="s">
        <v>33</v>
      </c>
      <c r="R675" s="698" t="s">
        <v>33</v>
      </c>
      <c r="S675" s="907" t="s">
        <v>13837</v>
      </c>
      <c r="T675" s="908" t="s">
        <v>10318</v>
      </c>
      <c r="U675" s="905" t="s">
        <v>585</v>
      </c>
      <c r="V675" s="905" t="s">
        <v>10435</v>
      </c>
      <c r="W675" s="1068" t="s">
        <v>1773</v>
      </c>
      <c r="X675" s="1064">
        <v>39384</v>
      </c>
      <c r="Y675" s="1066">
        <v>39835</v>
      </c>
      <c r="Z675" s="1046">
        <v>2009</v>
      </c>
      <c r="AA675" s="1064">
        <v>40358</v>
      </c>
      <c r="AB675" s="1065">
        <v>41639</v>
      </c>
      <c r="AC675" s="1066">
        <v>42185</v>
      </c>
      <c r="AD675" s="638">
        <v>0</v>
      </c>
      <c r="AE675" s="639">
        <v>30</v>
      </c>
      <c r="AF675" s="744">
        <v>0</v>
      </c>
      <c r="AG675" s="690">
        <v>30</v>
      </c>
      <c r="AH675" s="747">
        <v>12.3</v>
      </c>
      <c r="AI675" s="744">
        <v>0</v>
      </c>
      <c r="AJ675" s="1099">
        <v>27.564762399999999</v>
      </c>
      <c r="AK675" s="1100">
        <v>27.992017400000002</v>
      </c>
      <c r="AL675" s="646" t="s">
        <v>4355</v>
      </c>
      <c r="AM675" s="647" t="s">
        <v>4356</v>
      </c>
      <c r="AN675" s="647"/>
      <c r="AO675" s="647"/>
      <c r="AP675" s="647">
        <v>13</v>
      </c>
      <c r="AQ675" s="761">
        <v>13</v>
      </c>
      <c r="AR675" s="779" t="s">
        <v>4370</v>
      </c>
      <c r="AS675" s="649">
        <f>AT675+AU675</f>
        <v>18.5</v>
      </c>
      <c r="AT675" s="649">
        <v>16.100000000000001</v>
      </c>
      <c r="AU675" s="650">
        <v>2.4</v>
      </c>
      <c r="AV675" s="686" t="s">
        <v>4371</v>
      </c>
      <c r="AW675" s="686" t="s">
        <v>1862</v>
      </c>
      <c r="AX675" s="686" t="s">
        <v>2134</v>
      </c>
      <c r="AY675" s="819">
        <v>42053</v>
      </c>
      <c r="AZ675" s="721" t="s">
        <v>45</v>
      </c>
      <c r="BA675" s="721" t="s">
        <v>22</v>
      </c>
      <c r="BB675" s="834" t="s">
        <v>45</v>
      </c>
      <c r="BC675" s="835" t="s">
        <v>45</v>
      </c>
      <c r="BD675" s="836" t="s">
        <v>45</v>
      </c>
      <c r="BE675" s="834" t="s">
        <v>45</v>
      </c>
      <c r="BF675" s="835" t="s">
        <v>45</v>
      </c>
      <c r="BG675" s="836" t="s">
        <v>45</v>
      </c>
      <c r="BH675" s="905" t="s">
        <v>4569</v>
      </c>
      <c r="BI675" s="903" t="s">
        <v>10490</v>
      </c>
      <c r="BJ675" s="905" t="s">
        <v>4606</v>
      </c>
      <c r="BK675" s="903" t="s">
        <v>10491</v>
      </c>
      <c r="BL675" s="905" t="s">
        <v>13064</v>
      </c>
      <c r="BM675" s="903" t="s">
        <v>13880</v>
      </c>
      <c r="BN675" s="905" t="s">
        <v>0</v>
      </c>
      <c r="BO675" s="903" t="s">
        <v>0</v>
      </c>
      <c r="BP675" s="905" t="s">
        <v>0</v>
      </c>
      <c r="BQ675" s="903" t="s">
        <v>0</v>
      </c>
      <c r="BR675" s="909">
        <v>71</v>
      </c>
      <c r="BS675" s="903" t="s">
        <v>4521</v>
      </c>
      <c r="BT675" s="909">
        <v>38</v>
      </c>
      <c r="BU675" s="903" t="s">
        <v>4631</v>
      </c>
      <c r="BV675" s="909">
        <v>102</v>
      </c>
      <c r="BW675" s="903" t="s">
        <v>4538</v>
      </c>
      <c r="BX675" s="905" t="s">
        <v>0</v>
      </c>
      <c r="BY675" s="903" t="s">
        <v>4492</v>
      </c>
      <c r="BZ675" s="905" t="s">
        <v>0</v>
      </c>
      <c r="CA675" s="903" t="s">
        <v>4492</v>
      </c>
      <c r="CB675" s="340">
        <v>100</v>
      </c>
      <c r="CC675" s="249">
        <f>IF(ISBLANK(AL675),0,1)</f>
        <v>1</v>
      </c>
      <c r="CD675" s="414">
        <f>IF(ISBLANK(AM675),0,1)</f>
        <v>1</v>
      </c>
      <c r="CE675" s="414">
        <f>IF(ISBLANK(AN675),0,1)</f>
        <v>0</v>
      </c>
      <c r="CF675" s="414">
        <f>IF(ISBLANK(AO675),0,1)</f>
        <v>0</v>
      </c>
      <c r="CG675" s="414">
        <f>IF(ISBLANK(AP675),0,1)</f>
        <v>1</v>
      </c>
      <c r="CH675" s="436">
        <f>IF(ISBLANK(AQ675),0,1)</f>
        <v>1</v>
      </c>
      <c r="CI675" s="435">
        <f>IF($W675="Dropped","-",DAYS360(X675,Y675,TRUE)/360)</f>
        <v>1.2305555555555556</v>
      </c>
      <c r="CJ675" s="416">
        <f>IF(OR($W675="Pipeline",$W675="Dropped"),"-",IF(OR($AA675="-",$AA675="n/a"),"-",DAYS360(Y675,AA675,TRUE)/360))</f>
        <v>1.4361111111111111</v>
      </c>
      <c r="CK675" s="416">
        <f>IF(OR($W675="Pipeline",$W675="Dropped"),"-",IF($AC675="-","-",IF(OR($AA675="-",$AA675="n/a"),DAYS360(Y675,AC675,TRUE)/360,DAYS360(AA675,AC675,TRUE)/360)))</f>
        <v>5.0027777777777782</v>
      </c>
      <c r="CL675" s="416">
        <f>IF(OR($W675="Pipeline",$W675="Dropped"),"-",IF($AC675="-","-",DAYS360(X675,AC675,TRUE)/360))</f>
        <v>7.6694444444444443</v>
      </c>
      <c r="CM675" s="437">
        <f>IF(OR($W675="Pipeline",$W675="Dropped"),"-",IF($AC675="-","-",DAYS360(AB675,AC675,TRUE)/360))</f>
        <v>1.5</v>
      </c>
      <c r="CN675" s="344">
        <f>IF(W675="Closed",IF(AC675="-","-",YEAR(AC675)),"-")</f>
        <v>2015</v>
      </c>
      <c r="CO675" s="344" t="str">
        <f>IF(W675="Closed",IF(OR(BE675="S",BE675="MS",BE675="HS"),"S",IF(OR(BE675="U",BE675="MU",BE675="HU"),"U",IF(OR(BE675="NA",BE675="NR",BE675="NV",BE675="?",BE675="#"),"NR","-"))),"-")</f>
        <v>U</v>
      </c>
      <c r="CP675" s="249">
        <v>1</v>
      </c>
      <c r="CQ675" s="414">
        <v>3</v>
      </c>
      <c r="CR675" s="414">
        <v>2</v>
      </c>
      <c r="CS675" s="414">
        <v>1</v>
      </c>
      <c r="CT675" s="414">
        <v>0</v>
      </c>
      <c r="CU675" s="436">
        <v>0</v>
      </c>
      <c r="CV675" s="432" t="str">
        <f>IF(OR(DC675="-",DC675="",DC675="n/a"),"-",HYPERLINK(DC675,"PAD"))</f>
        <v>PAD</v>
      </c>
      <c r="CW675" s="417" t="str">
        <f>IF(OR(DD675="-",DD675="",DD675="n/a"),"-",HYPERLINK(DD675,"ICR"))</f>
        <v>ICR</v>
      </c>
      <c r="CX675" s="438" t="str">
        <f>IF(OR(DE675="-",DE675="",DE675="n/a"),"-",HYPERLINK(DE675,"IEG"))</f>
        <v>IEG</v>
      </c>
      <c r="CY675" s="687" t="str">
        <f>IF(OR(DF675="-",DF675="",DF675="n/a"),"-",HYPERLINK(DF675,"PPAR"))</f>
        <v>-</v>
      </c>
      <c r="CZ675" s="665" t="str">
        <f>IF(OR(DG675="-",DG675="",DG675="n/a"),"-",HYPERLINK(DG675,"PCR"))</f>
        <v>-</v>
      </c>
      <c r="DA675" s="665" t="str">
        <f>IF(OR(DH675="-",DH675="",DH675="n/a"),"-",HYPERLINK(DH675,"PP"))</f>
        <v>PP</v>
      </c>
      <c r="DB675" s="688" t="str">
        <f>IF(OR(DI675="-",DI675="",DI675="n/a"),"-",HYPERLINK(DI675,"TA"))</f>
        <v>-</v>
      </c>
      <c r="DC675" s="897" t="s">
        <v>12443</v>
      </c>
      <c r="DD675" s="897" t="s">
        <v>12444</v>
      </c>
      <c r="DE675" s="897" t="s">
        <v>12445</v>
      </c>
      <c r="DF675" s="897" t="s">
        <v>33</v>
      </c>
      <c r="DG675" s="897" t="s">
        <v>33</v>
      </c>
      <c r="DH675" s="897" t="s">
        <v>14062</v>
      </c>
      <c r="DI675" s="897" t="s">
        <v>33</v>
      </c>
      <c r="DJ675" s="806"/>
    </row>
    <row r="676" spans="1:143" ht="14.1" customHeight="1" x14ac:dyDescent="0.25">
      <c r="A676" s="702">
        <f>ROW()-1</f>
        <v>675</v>
      </c>
      <c r="B676" s="712" t="s">
        <v>27</v>
      </c>
      <c r="C676" s="711" t="str">
        <f>HYPERLINK(E676,"OP")</f>
        <v>OP</v>
      </c>
      <c r="D676" s="711" t="str">
        <f>HYPERLINK(F676,"Prj")</f>
        <v>Prj</v>
      </c>
      <c r="E676" s="704" t="s">
        <v>6665</v>
      </c>
      <c r="F676" s="415" t="s">
        <v>6666</v>
      </c>
      <c r="G676" s="414" t="s">
        <v>4423</v>
      </c>
      <c r="H676" s="414" t="s">
        <v>33</v>
      </c>
      <c r="I676" s="694" t="s">
        <v>33</v>
      </c>
      <c r="J676" s="686" t="s">
        <v>28</v>
      </c>
      <c r="K676" s="199" t="s">
        <v>33</v>
      </c>
      <c r="L676" s="693" t="s">
        <v>16</v>
      </c>
      <c r="M676" s="696" t="s">
        <v>29</v>
      </c>
      <c r="N676" s="693" t="s">
        <v>18</v>
      </c>
      <c r="O676" s="693" t="s">
        <v>30</v>
      </c>
      <c r="P676" s="1080" t="s">
        <v>1419</v>
      </c>
      <c r="Q676" s="1074" t="s">
        <v>33</v>
      </c>
      <c r="R676" s="698" t="s">
        <v>33</v>
      </c>
      <c r="S676" s="907" t="s">
        <v>3162</v>
      </c>
      <c r="T676" s="908" t="s">
        <v>3850</v>
      </c>
      <c r="U676" s="905" t="s">
        <v>584</v>
      </c>
      <c r="V676" s="905" t="s">
        <v>10423</v>
      </c>
      <c r="W676" s="1068" t="s">
        <v>1773</v>
      </c>
      <c r="X676" s="1064">
        <v>39232</v>
      </c>
      <c r="Y676" s="1066">
        <v>39560</v>
      </c>
      <c r="Z676" s="1046">
        <v>2008</v>
      </c>
      <c r="AA676" s="1064">
        <v>39683</v>
      </c>
      <c r="AB676" s="1065">
        <v>41333</v>
      </c>
      <c r="AC676" s="1066">
        <v>42428</v>
      </c>
      <c r="AD676" s="1054">
        <v>0</v>
      </c>
      <c r="AE676" s="749">
        <v>50</v>
      </c>
      <c r="AF676" s="744">
        <v>0</v>
      </c>
      <c r="AG676" s="690">
        <v>50</v>
      </c>
      <c r="AH676" s="747">
        <v>0</v>
      </c>
      <c r="AI676" s="744">
        <v>3.040422</v>
      </c>
      <c r="AJ676" s="1099">
        <v>116.95</v>
      </c>
      <c r="AK676" s="1100">
        <v>107.06411214000001</v>
      </c>
      <c r="AL676" s="1085"/>
      <c r="AM676" s="632" t="s">
        <v>2816</v>
      </c>
      <c r="AN676" s="632"/>
      <c r="AO676" s="632"/>
      <c r="AP676" s="632"/>
      <c r="AQ676" s="757">
        <v>13</v>
      </c>
      <c r="AR676" s="780" t="s">
        <v>2838</v>
      </c>
      <c r="AS676" s="649">
        <f>AT676+AU676</f>
        <v>41.209999999999994</v>
      </c>
      <c r="AT676" s="781">
        <v>24.31</v>
      </c>
      <c r="AU676" s="782">
        <v>16.899999999999999</v>
      </c>
      <c r="AV676" s="807" t="s">
        <v>2839</v>
      </c>
      <c r="AW676" s="686" t="s">
        <v>2580</v>
      </c>
      <c r="AX676" s="686" t="s">
        <v>1900</v>
      </c>
      <c r="AY676" s="819">
        <v>42384</v>
      </c>
      <c r="AZ676" s="721" t="s">
        <v>22</v>
      </c>
      <c r="BA676" s="721" t="s">
        <v>22</v>
      </c>
      <c r="BB676" s="834" t="s">
        <v>26</v>
      </c>
      <c r="BC676" s="835" t="s">
        <v>26</v>
      </c>
      <c r="BD676" s="836" t="s">
        <v>22</v>
      </c>
      <c r="BE676" s="834" t="s">
        <v>22</v>
      </c>
      <c r="BF676" s="835" t="s">
        <v>26</v>
      </c>
      <c r="BG676" s="836" t="s">
        <v>22</v>
      </c>
      <c r="BH676" s="905" t="s">
        <v>4525</v>
      </c>
      <c r="BI676" s="903" t="s">
        <v>10476</v>
      </c>
      <c r="BJ676" s="905" t="s">
        <v>4485</v>
      </c>
      <c r="BK676" s="903" t="s">
        <v>10472</v>
      </c>
      <c r="BL676" s="905" t="s">
        <v>0</v>
      </c>
      <c r="BM676" s="903" t="s">
        <v>0</v>
      </c>
      <c r="BN676" s="905" t="s">
        <v>0</v>
      </c>
      <c r="BO676" s="903" t="s">
        <v>0</v>
      </c>
      <c r="BP676" s="905" t="s">
        <v>0</v>
      </c>
      <c r="BQ676" s="903" t="s">
        <v>0</v>
      </c>
      <c r="BR676" s="909">
        <v>25</v>
      </c>
      <c r="BS676" s="903" t="s">
        <v>4489</v>
      </c>
      <c r="BT676" s="909">
        <v>26</v>
      </c>
      <c r="BU676" s="903" t="s">
        <v>4517</v>
      </c>
      <c r="BV676" s="909">
        <v>27</v>
      </c>
      <c r="BW676" s="903" t="s">
        <v>4490</v>
      </c>
      <c r="BX676" s="909">
        <v>29</v>
      </c>
      <c r="BY676" s="903" t="s">
        <v>4497</v>
      </c>
      <c r="BZ676" s="905" t="s">
        <v>0</v>
      </c>
      <c r="CA676" s="903" t="s">
        <v>4492</v>
      </c>
      <c r="CB676" s="340">
        <v>50</v>
      </c>
      <c r="CC676" s="249">
        <f>IF(ISBLANK(AL676),0,1)</f>
        <v>0</v>
      </c>
      <c r="CD676" s="414">
        <f>IF(ISBLANK(AM676),0,1)</f>
        <v>1</v>
      </c>
      <c r="CE676" s="414">
        <f>IF(ISBLANK(AN676),0,1)</f>
        <v>0</v>
      </c>
      <c r="CF676" s="414">
        <f>IF(ISBLANK(AO676),0,1)</f>
        <v>0</v>
      </c>
      <c r="CG676" s="414">
        <f>IF(ISBLANK(AP676),0,1)</f>
        <v>0</v>
      </c>
      <c r="CH676" s="436">
        <f>IF(ISBLANK(AQ676),0,1)</f>
        <v>1</v>
      </c>
      <c r="CI676" s="435">
        <f>IF($W676="Dropped","-",DAYS360(X676,Y676,TRUE)/360)</f>
        <v>0.89444444444444449</v>
      </c>
      <c r="CJ676" s="416">
        <f>IF(OR($W676="Pipeline",$W676="Dropped"),"-",IF(OR($AA676="-",$AA676="n/a"),"-",DAYS360(Y676,AA676,TRUE)/360))</f>
        <v>0.33611111111111114</v>
      </c>
      <c r="CK676" s="416">
        <f>IF(OR($W676="Pipeline",$W676="Dropped"),"-",IF($AC676="-","-",IF(OR($AA676="-",$AA676="n/a"),DAYS360(Y676,AC676,TRUE)/360,DAYS360(AA676,AC676,TRUE)/360)))</f>
        <v>7.5138888888888893</v>
      </c>
      <c r="CL676" s="416">
        <f>IF(OR($W676="Pipeline",$W676="Dropped"),"-",IF($AC676="-","-",DAYS360(X676,AC676,TRUE)/360))</f>
        <v>8.7444444444444436</v>
      </c>
      <c r="CM676" s="437">
        <f>IF(OR($W676="Pipeline",$W676="Dropped"),"-",IF($AC676="-","-",DAYS360(AB676,AC676,TRUE)/360))</f>
        <v>3</v>
      </c>
      <c r="CN676" s="344">
        <f>IF(W676="Closed",IF(AC676="-","-",YEAR(AC676)),"-")</f>
        <v>2016</v>
      </c>
      <c r="CO676" s="344" t="str">
        <f>IF(W676="Closed",IF(OR(BE676="S",BE676="MS",BE676="HS"),"S",IF(OR(BE676="U",BE676="MU",BE676="HU"),"U",IF(OR(BE676="NA",BE676="NR",BE676="NV",BE676="?",BE676="#"),"NR","-"))),"-")</f>
        <v>S</v>
      </c>
      <c r="CP676" s="249">
        <v>2</v>
      </c>
      <c r="CQ676" s="414">
        <v>5</v>
      </c>
      <c r="CR676" s="414">
        <v>0</v>
      </c>
      <c r="CS676" s="414">
        <v>0</v>
      </c>
      <c r="CT676" s="414">
        <v>0</v>
      </c>
      <c r="CU676" s="436">
        <v>0</v>
      </c>
      <c r="CV676" s="432" t="str">
        <f>IF(OR(DC676="-",DC676="",DC676="n/a"),"-",HYPERLINK(DC676,"PAD"))</f>
        <v>PAD</v>
      </c>
      <c r="CW676" s="417" t="str">
        <f>IF(OR(DD676="-",DD676="",DD676="n/a"),"-",HYPERLINK(DD676,"ICR"))</f>
        <v>ICR</v>
      </c>
      <c r="CX676" s="438" t="str">
        <f>IF(OR(DE676="-",DE676="",DE676="n/a"),"-",HYPERLINK(DE676,"IEG"))</f>
        <v>IEG</v>
      </c>
      <c r="CY676" s="687" t="str">
        <f>IF(OR(DF676="-",DF676="",DF676="n/a"),"-",HYPERLINK(DF676,"PPAR"))</f>
        <v>-</v>
      </c>
      <c r="CZ676" s="665" t="str">
        <f>IF(OR(DG676="-",DG676="",DG676="n/a"),"-",HYPERLINK(DG676,"PCR"))</f>
        <v>-</v>
      </c>
      <c r="DA676" s="665" t="str">
        <f>IF(OR(DH676="-",DH676="",DH676="n/a"),"-",HYPERLINK(DH676,"PP"))</f>
        <v>PP</v>
      </c>
      <c r="DB676" s="688" t="str">
        <f>IF(OR(DI676="-",DI676="",DI676="n/a"),"-",HYPERLINK(DI676,"TA"))</f>
        <v>-</v>
      </c>
      <c r="DC676" s="897" t="s">
        <v>12446</v>
      </c>
      <c r="DD676" s="897" t="s">
        <v>12447</v>
      </c>
      <c r="DE676" s="897" t="s">
        <v>14063</v>
      </c>
      <c r="DF676" s="897" t="s">
        <v>33</v>
      </c>
      <c r="DG676" s="897" t="s">
        <v>33</v>
      </c>
      <c r="DH676" s="897" t="s">
        <v>12448</v>
      </c>
      <c r="DI676" s="897" t="s">
        <v>33</v>
      </c>
      <c r="DJ676" s="734"/>
    </row>
    <row r="677" spans="1:143" ht="14.1" customHeight="1" x14ac:dyDescent="0.25">
      <c r="A677" s="703">
        <f>ROW()-1</f>
        <v>676</v>
      </c>
      <c r="B677" s="713" t="s">
        <v>7549</v>
      </c>
      <c r="C677" s="711" t="str">
        <f>HYPERLINK(E677,"OP")</f>
        <v>OP</v>
      </c>
      <c r="D677" s="711" t="str">
        <f>HYPERLINK(F677,"Prj")</f>
        <v>Prj</v>
      </c>
      <c r="E677" s="631" t="s">
        <v>8447</v>
      </c>
      <c r="F677" s="413" t="s">
        <v>8448</v>
      </c>
      <c r="G677" s="414" t="s">
        <v>33</v>
      </c>
      <c r="H677" s="414" t="s">
        <v>33</v>
      </c>
      <c r="I677" s="694" t="s">
        <v>33</v>
      </c>
      <c r="J677" s="697" t="s">
        <v>7550</v>
      </c>
      <c r="K677" s="727" t="s">
        <v>33</v>
      </c>
      <c r="L677" s="736" t="s">
        <v>153</v>
      </c>
      <c r="M677" s="697" t="s">
        <v>161</v>
      </c>
      <c r="N677" s="736" t="s">
        <v>18</v>
      </c>
      <c r="O677" s="736" t="s">
        <v>71</v>
      </c>
      <c r="P677" s="1080" t="s">
        <v>36</v>
      </c>
      <c r="Q677" s="1074" t="s">
        <v>33</v>
      </c>
      <c r="R677" s="698" t="s">
        <v>33</v>
      </c>
      <c r="S677" s="907" t="s">
        <v>3853</v>
      </c>
      <c r="T677" s="908" t="s">
        <v>7533</v>
      </c>
      <c r="U677" s="905" t="s">
        <v>13822</v>
      </c>
      <c r="V677" s="905" t="s">
        <v>10409</v>
      </c>
      <c r="W677" s="1068" t="s">
        <v>1773</v>
      </c>
      <c r="X677" s="1064">
        <v>39090</v>
      </c>
      <c r="Y677" s="1066">
        <v>39149</v>
      </c>
      <c r="Z677" s="1046">
        <v>2007</v>
      </c>
      <c r="AA677" s="1064">
        <v>39239</v>
      </c>
      <c r="AB677" s="1065">
        <v>41274</v>
      </c>
      <c r="AC677" s="1066">
        <v>42429</v>
      </c>
      <c r="AD677" s="1049">
        <v>0</v>
      </c>
      <c r="AE677" s="746">
        <v>22</v>
      </c>
      <c r="AF677" s="744">
        <v>0</v>
      </c>
      <c r="AG677" s="690">
        <v>22</v>
      </c>
      <c r="AH677" s="747">
        <v>7.17</v>
      </c>
      <c r="AI677" s="744">
        <v>0</v>
      </c>
      <c r="AJ677" s="1101">
        <v>40.955943779999998</v>
      </c>
      <c r="AK677" s="1102">
        <v>41.858566519999997</v>
      </c>
      <c r="AL677" s="1085">
        <v>33</v>
      </c>
      <c r="AM677" s="632"/>
      <c r="AN677" s="632"/>
      <c r="AO677" s="632"/>
      <c r="AP677" s="632"/>
      <c r="AQ677" s="757"/>
      <c r="AR677" s="778" t="s">
        <v>8969</v>
      </c>
      <c r="AS677" s="784">
        <f>AT677+AU677</f>
        <v>2.58</v>
      </c>
      <c r="AT677" s="784">
        <v>2.58</v>
      </c>
      <c r="AU677" s="785">
        <v>0</v>
      </c>
      <c r="AV677" s="734" t="s">
        <v>8970</v>
      </c>
      <c r="AW677" s="697" t="s">
        <v>3531</v>
      </c>
      <c r="AX677" s="697" t="s">
        <v>3547</v>
      </c>
      <c r="AY677" s="823">
        <v>42412</v>
      </c>
      <c r="AZ677" s="736" t="s">
        <v>22</v>
      </c>
      <c r="BA677" s="736" t="s">
        <v>26</v>
      </c>
      <c r="BB677" s="834" t="s">
        <v>26</v>
      </c>
      <c r="BC677" s="835" t="s">
        <v>26</v>
      </c>
      <c r="BD677" s="836" t="s">
        <v>26</v>
      </c>
      <c r="BE677" s="834" t="s">
        <v>26</v>
      </c>
      <c r="BF677" s="835" t="s">
        <v>26</v>
      </c>
      <c r="BG677" s="836" t="s">
        <v>26</v>
      </c>
      <c r="BH677" s="905" t="s">
        <v>13072</v>
      </c>
      <c r="BI677" s="903" t="s">
        <v>4508</v>
      </c>
      <c r="BJ677" s="905" t="s">
        <v>4485</v>
      </c>
      <c r="BK677" s="903" t="s">
        <v>10472</v>
      </c>
      <c r="BL677" s="905" t="s">
        <v>4493</v>
      </c>
      <c r="BM677" s="903" t="s">
        <v>4705</v>
      </c>
      <c r="BN677" s="905" t="s">
        <v>0</v>
      </c>
      <c r="BO677" s="903" t="s">
        <v>0</v>
      </c>
      <c r="BP677" s="905" t="s">
        <v>0</v>
      </c>
      <c r="BQ677" s="903" t="s">
        <v>0</v>
      </c>
      <c r="BR677" s="909">
        <v>67</v>
      </c>
      <c r="BS677" s="903" t="s">
        <v>4577</v>
      </c>
      <c r="BT677" s="909">
        <v>66</v>
      </c>
      <c r="BU677" s="903" t="s">
        <v>4532</v>
      </c>
      <c r="BV677" s="909">
        <v>25</v>
      </c>
      <c r="BW677" s="903" t="s">
        <v>4489</v>
      </c>
      <c r="BX677" s="909">
        <v>89</v>
      </c>
      <c r="BY677" s="903" t="s">
        <v>4639</v>
      </c>
      <c r="BZ677" s="909">
        <v>78</v>
      </c>
      <c r="CA677" s="903" t="s">
        <v>4511</v>
      </c>
      <c r="CB677" s="340">
        <v>10</v>
      </c>
      <c r="CC677" s="249">
        <f>IF(ISBLANK(AL677),0,1)</f>
        <v>1</v>
      </c>
      <c r="CD677" s="414">
        <f>IF(ISBLANK(AM677),0,1)</f>
        <v>0</v>
      </c>
      <c r="CE677" s="414">
        <f>IF(ISBLANK(AN677),0,1)</f>
        <v>0</v>
      </c>
      <c r="CF677" s="414">
        <f>IF(ISBLANK(AO677),0,1)</f>
        <v>0</v>
      </c>
      <c r="CG677" s="414">
        <f>IF(ISBLANK(AP677),0,1)</f>
        <v>0</v>
      </c>
      <c r="CH677" s="436">
        <f>IF(ISBLANK(AQ677),0,1)</f>
        <v>0</v>
      </c>
      <c r="CI677" s="435">
        <f>IF($W677="Dropped","-",DAYS360(X677,Y677,TRUE)/360)</f>
        <v>0.16666666666666666</v>
      </c>
      <c r="CJ677" s="416">
        <f>IF(OR($W677="Pipeline",$W677="Dropped"),"-",IF(OR($AA677="-",$AA677="n/a"),"-",DAYS360(Y677,AA677,TRUE)/360))</f>
        <v>0.24444444444444444</v>
      </c>
      <c r="CK677" s="416">
        <f>IF(OR($W677="Pipeline",$W677="Dropped"),"-",IF($AC677="-","-",IF(OR($AA677="-",$AA677="n/a"),DAYS360(Y677,AC677,TRUE)/360,DAYS360(AA677,AC677,TRUE)/360)))</f>
        <v>8.7305555555555561</v>
      </c>
      <c r="CL677" s="416">
        <f>IF(OR($W677="Pipeline",$W677="Dropped"),"-",IF($AC677="-","-",DAYS360(X677,AC677,TRUE)/360))</f>
        <v>9.1416666666666675</v>
      </c>
      <c r="CM677" s="437">
        <f>IF(OR($W677="Pipeline",$W677="Dropped"),"-",IF($AC677="-","-",DAYS360(AB677,AC677,TRUE)/360))</f>
        <v>3.1638888888888888</v>
      </c>
      <c r="CN677" s="344">
        <f>IF(W677="Closed",IF(AC677="-","-",YEAR(AC677)),"-")</f>
        <v>2016</v>
      </c>
      <c r="CO677" s="344" t="str">
        <f>IF(W677="Closed",IF(OR(BE677="S",BE677="MS",BE677="HS"),"S",IF(OR(BE677="U",BE677="MU",BE677="HU"),"U",IF(OR(BE677="NA",BE677="NR",BE677="NV",BE677="?",BE677="#"),"NR","-"))),"-")</f>
        <v>S</v>
      </c>
      <c r="CP677" s="249">
        <v>3</v>
      </c>
      <c r="CQ677" s="414">
        <v>1</v>
      </c>
      <c r="CR677" s="414">
        <v>1</v>
      </c>
      <c r="CS677" s="414">
        <v>0</v>
      </c>
      <c r="CT677" s="414">
        <v>0</v>
      </c>
      <c r="CU677" s="436">
        <v>0</v>
      </c>
      <c r="CV677" s="432" t="str">
        <f>IF(OR(DC677="-",DC677="",DC677="n/a"),"-",HYPERLINK(DC677,"PAD"))</f>
        <v>PAD</v>
      </c>
      <c r="CW677" s="417" t="str">
        <f>IF(OR(DD677="-",DD677="",DD677="n/a"),"-",HYPERLINK(DD677,"ICR"))</f>
        <v>ICR</v>
      </c>
      <c r="CX677" s="438" t="str">
        <f>IF(OR(DE677="-",DE677="",DE677="n/a"),"-",HYPERLINK(DE677,"IEG"))</f>
        <v>IEG</v>
      </c>
      <c r="CY677" s="687" t="str">
        <f>IF(OR(DF677="-",DF677="",DF677="n/a"),"-",HYPERLINK(DF677,"PPAR"))</f>
        <v>-</v>
      </c>
      <c r="CZ677" s="665" t="str">
        <f>IF(OR(DG677="-",DG677="",DG677="n/a"),"-",HYPERLINK(DG677,"PCR"))</f>
        <v>-</v>
      </c>
      <c r="DA677" s="665" t="str">
        <f>IF(OR(DH677="-",DH677="",DH677="n/a"),"-",HYPERLINK(DH677,"PP"))</f>
        <v>PP</v>
      </c>
      <c r="DB677" s="688" t="str">
        <f>IF(OR(DI677="-",DI677="",DI677="n/a"),"-",HYPERLINK(DI677,"TA"))</f>
        <v>-</v>
      </c>
      <c r="DC677" s="897" t="s">
        <v>12449</v>
      </c>
      <c r="DD677" s="897" t="s">
        <v>14064</v>
      </c>
      <c r="DE677" s="897" t="s">
        <v>14065</v>
      </c>
      <c r="DF677" s="897" t="s">
        <v>33</v>
      </c>
      <c r="DG677" s="897" t="s">
        <v>33</v>
      </c>
      <c r="DH677" s="897" t="s">
        <v>12450</v>
      </c>
      <c r="DI677" s="897" t="s">
        <v>33</v>
      </c>
      <c r="DJ677" s="734"/>
    </row>
    <row r="678" spans="1:143" ht="14.1" customHeight="1" x14ac:dyDescent="0.25">
      <c r="A678" s="702">
        <f>ROW()-1</f>
        <v>677</v>
      </c>
      <c r="B678" s="713" t="s">
        <v>7575</v>
      </c>
      <c r="C678" s="711" t="str">
        <f>HYPERLINK(E678,"OP")</f>
        <v>OP</v>
      </c>
      <c r="D678" s="711" t="str">
        <f>HYPERLINK(F678,"Prj")</f>
        <v>Prj</v>
      </c>
      <c r="E678" s="631" t="s">
        <v>8463</v>
      </c>
      <c r="F678" s="413" t="s">
        <v>8464</v>
      </c>
      <c r="G678" s="414" t="s">
        <v>33</v>
      </c>
      <c r="H678" s="414" t="s">
        <v>33</v>
      </c>
      <c r="I678" s="694" t="s">
        <v>33</v>
      </c>
      <c r="J678" s="697" t="s">
        <v>7576</v>
      </c>
      <c r="K678" s="727" t="s">
        <v>33</v>
      </c>
      <c r="L678" s="736" t="s">
        <v>16</v>
      </c>
      <c r="M678" s="697" t="s">
        <v>596</v>
      </c>
      <c r="N678" s="736" t="s">
        <v>18</v>
      </c>
      <c r="O678" s="736" t="s">
        <v>30</v>
      </c>
      <c r="P678" s="1080" t="s">
        <v>36</v>
      </c>
      <c r="Q678" s="1074" t="s">
        <v>33</v>
      </c>
      <c r="R678" s="698" t="s">
        <v>33</v>
      </c>
      <c r="S678" s="907" t="s">
        <v>7686</v>
      </c>
      <c r="T678" s="908" t="s">
        <v>7513</v>
      </c>
      <c r="U678" s="905" t="s">
        <v>1792</v>
      </c>
      <c r="V678" s="905" t="s">
        <v>10436</v>
      </c>
      <c r="W678" s="1068" t="s">
        <v>20</v>
      </c>
      <c r="X678" s="1064">
        <v>39412</v>
      </c>
      <c r="Y678" s="1066">
        <v>39623</v>
      </c>
      <c r="Z678" s="1046">
        <v>2008</v>
      </c>
      <c r="AA678" s="1064">
        <v>39875</v>
      </c>
      <c r="AB678" s="1065">
        <v>41729</v>
      </c>
      <c r="AC678" s="1066">
        <v>43100</v>
      </c>
      <c r="AD678" s="1049">
        <v>0</v>
      </c>
      <c r="AE678" s="746">
        <v>25</v>
      </c>
      <c r="AF678" s="744">
        <v>0</v>
      </c>
      <c r="AG678" s="690">
        <v>25</v>
      </c>
      <c r="AH678" s="747">
        <v>0</v>
      </c>
      <c r="AI678" s="744">
        <v>20</v>
      </c>
      <c r="AJ678" s="1101">
        <v>44.962097270000001</v>
      </c>
      <c r="AK678" s="1102">
        <v>41.061620099999999</v>
      </c>
      <c r="AL678" s="1085"/>
      <c r="AM678" s="632"/>
      <c r="AN678" s="632">
        <v>3</v>
      </c>
      <c r="AO678" s="632"/>
      <c r="AP678" s="632"/>
      <c r="AQ678" s="757"/>
      <c r="AR678" s="778" t="s">
        <v>8982</v>
      </c>
      <c r="AS678" s="784">
        <f>AT678+AU678</f>
        <v>5</v>
      </c>
      <c r="AT678" s="784">
        <v>5</v>
      </c>
      <c r="AU678" s="785">
        <v>0</v>
      </c>
      <c r="AV678" s="734" t="s">
        <v>8935</v>
      </c>
      <c r="AW678" s="697" t="s">
        <v>7577</v>
      </c>
      <c r="AX678" s="697" t="s">
        <v>7577</v>
      </c>
      <c r="AY678" s="823">
        <v>42674</v>
      </c>
      <c r="AZ678" s="736" t="s">
        <v>26</v>
      </c>
      <c r="BA678" s="736" t="s">
        <v>26</v>
      </c>
      <c r="BB678" s="834" t="s">
        <v>26</v>
      </c>
      <c r="BC678" s="835" t="s">
        <v>22</v>
      </c>
      <c r="BD678" s="836" t="s">
        <v>22</v>
      </c>
      <c r="BE678" s="834" t="s">
        <v>33</v>
      </c>
      <c r="BF678" s="835" t="s">
        <v>33</v>
      </c>
      <c r="BG678" s="836" t="s">
        <v>33</v>
      </c>
      <c r="BH678" s="905" t="s">
        <v>13072</v>
      </c>
      <c r="BI678" s="903" t="s">
        <v>4508</v>
      </c>
      <c r="BJ678" s="905" t="s">
        <v>4485</v>
      </c>
      <c r="BK678" s="903" t="s">
        <v>10472</v>
      </c>
      <c r="BL678" s="905" t="s">
        <v>13077</v>
      </c>
      <c r="BM678" s="903" t="s">
        <v>9680</v>
      </c>
      <c r="BN678" s="905" t="s">
        <v>4525</v>
      </c>
      <c r="BO678" s="903" t="s">
        <v>10476</v>
      </c>
      <c r="BP678" s="905" t="s">
        <v>0</v>
      </c>
      <c r="BQ678" s="903" t="s">
        <v>0</v>
      </c>
      <c r="BR678" s="909">
        <v>67</v>
      </c>
      <c r="BS678" s="903" t="s">
        <v>4577</v>
      </c>
      <c r="BT678" s="909">
        <v>93</v>
      </c>
      <c r="BU678" s="903" t="s">
        <v>4651</v>
      </c>
      <c r="BV678" s="909">
        <v>63</v>
      </c>
      <c r="BW678" s="903" t="s">
        <v>4512</v>
      </c>
      <c r="BX678" s="909">
        <v>69</v>
      </c>
      <c r="BY678" s="903" t="s">
        <v>4598</v>
      </c>
      <c r="BZ678" s="909">
        <v>88</v>
      </c>
      <c r="CA678" s="903" t="s">
        <v>4513</v>
      </c>
      <c r="CB678" s="340">
        <v>10</v>
      </c>
      <c r="CC678" s="249">
        <f>IF(ISBLANK(AL678),0,1)</f>
        <v>0</v>
      </c>
      <c r="CD678" s="414">
        <f>IF(ISBLANK(AM678),0,1)</f>
        <v>0</v>
      </c>
      <c r="CE678" s="414">
        <f>IF(ISBLANK(AN678),0,1)</f>
        <v>1</v>
      </c>
      <c r="CF678" s="414">
        <f>IF(ISBLANK(AO678),0,1)</f>
        <v>0</v>
      </c>
      <c r="CG678" s="414">
        <f>IF(ISBLANK(AP678),0,1)</f>
        <v>0</v>
      </c>
      <c r="CH678" s="436">
        <f>IF(ISBLANK(AQ678),0,1)</f>
        <v>0</v>
      </c>
      <c r="CI678" s="435">
        <f>IF($W678="Dropped","-",DAYS360(X678,Y678,TRUE)/360)</f>
        <v>0.57777777777777772</v>
      </c>
      <c r="CJ678" s="416">
        <f>IF(OR($W678="Pipeline",$W678="Dropped"),"-",IF(OR($AA678="-",$AA678="n/a"),"-",DAYS360(Y678,AA678,TRUE)/360))</f>
        <v>0.69166666666666665</v>
      </c>
      <c r="CK678" s="416">
        <f>IF(OR($W678="Pipeline",$W678="Dropped"),"-",IF($AC678="-","-",IF(OR($AA678="-",$AA678="n/a"),DAYS360(Y678,AC678,TRUE)/360,DAYS360(AA678,AC678,TRUE)/360)))</f>
        <v>8.8249999999999993</v>
      </c>
      <c r="CL678" s="416">
        <f>IF(OR($W678="Pipeline",$W678="Dropped"),"-",IF($AC678="-","-",DAYS360(X678,AC678,TRUE)/360))</f>
        <v>10.094444444444445</v>
      </c>
      <c r="CM678" s="437">
        <f>IF(OR($W678="Pipeline",$W678="Dropped"),"-",IF($AC678="-","-",DAYS360(AB678,AC678,TRUE)/360))</f>
        <v>3.75</v>
      </c>
      <c r="CN678" s="344" t="str">
        <f>IF(W678="Closed",IF(AC678="-","-",YEAR(AC678)),"-")</f>
        <v>-</v>
      </c>
      <c r="CO678" s="344" t="str">
        <f>IF(W678="Closed",IF(OR(BE678="S",BE678="MS",BE678="HS"),"S",IF(OR(BE678="U",BE678="MU",BE678="HU"),"U",IF(OR(BE678="NA",BE678="NR",BE678="NV",BE678="?",BE678="#"),"NR","-"))),"-")</f>
        <v>-</v>
      </c>
      <c r="CP678" s="249">
        <v>0</v>
      </c>
      <c r="CQ678" s="414">
        <v>5</v>
      </c>
      <c r="CR678" s="414">
        <v>2</v>
      </c>
      <c r="CS678" s="414">
        <v>0</v>
      </c>
      <c r="CT678" s="414">
        <v>0</v>
      </c>
      <c r="CU678" s="436">
        <v>0</v>
      </c>
      <c r="CV678" s="432" t="str">
        <f>IF(OR(DC678="-",DC678="",DC678="n/a"),"-",HYPERLINK(DC678,"PAD"))</f>
        <v>PAD</v>
      </c>
      <c r="CW678" s="417" t="str">
        <f>IF(OR(DD678="-",DD678="",DD678="n/a"),"-",HYPERLINK(DD678,"ICR"))</f>
        <v>-</v>
      </c>
      <c r="CX678" s="438" t="str">
        <f>IF(OR(DE678="-",DE678="",DE678="n/a"),"-",HYPERLINK(DE678,"IEG"))</f>
        <v>-</v>
      </c>
      <c r="CY678" s="687" t="str">
        <f>IF(OR(DF678="-",DF678="",DF678="n/a"),"-",HYPERLINK(DF678,"PPAR"))</f>
        <v>-</v>
      </c>
      <c r="CZ678" s="665" t="str">
        <f>IF(OR(DG678="-",DG678="",DG678="n/a"),"-",HYPERLINK(DG678,"PCR"))</f>
        <v>-</v>
      </c>
      <c r="DA678" s="665" t="str">
        <f>IF(OR(DH678="-",DH678="",DH678="n/a"),"-",HYPERLINK(DH678,"PP"))</f>
        <v>PP</v>
      </c>
      <c r="DB678" s="688" t="str">
        <f>IF(OR(DI678="-",DI678="",DI678="n/a"),"-",HYPERLINK(DI678,"TA"))</f>
        <v>-</v>
      </c>
      <c r="DC678" s="897" t="s">
        <v>12451</v>
      </c>
      <c r="DD678" s="897" t="s">
        <v>33</v>
      </c>
      <c r="DE678" s="897" t="s">
        <v>33</v>
      </c>
      <c r="DF678" s="897" t="s">
        <v>33</v>
      </c>
      <c r="DG678" s="897" t="s">
        <v>33</v>
      </c>
      <c r="DH678" s="897" t="s">
        <v>14066</v>
      </c>
      <c r="DI678" s="897" t="s">
        <v>33</v>
      </c>
      <c r="DJ678" s="734"/>
    </row>
    <row r="679" spans="1:143" s="33" customFormat="1" ht="14.1" customHeight="1" x14ac:dyDescent="0.25">
      <c r="A679" s="702">
        <f>ROW()-1</f>
        <v>678</v>
      </c>
      <c r="B679" s="713" t="s">
        <v>8013</v>
      </c>
      <c r="C679" s="711" t="str">
        <f>HYPERLINK(E679,"OP")</f>
        <v>OP</v>
      </c>
      <c r="D679" s="711" t="str">
        <f>HYPERLINK(F679,"Prj")</f>
        <v>Prj</v>
      </c>
      <c r="E679" s="631" t="s">
        <v>8709</v>
      </c>
      <c r="F679" s="413" t="s">
        <v>8710</v>
      </c>
      <c r="G679" s="414" t="s">
        <v>33</v>
      </c>
      <c r="H679" s="414" t="s">
        <v>33</v>
      </c>
      <c r="I679" s="694" t="s">
        <v>33</v>
      </c>
      <c r="J679" s="697" t="s">
        <v>8014</v>
      </c>
      <c r="K679" s="727" t="s">
        <v>33</v>
      </c>
      <c r="L679" s="736" t="s">
        <v>245</v>
      </c>
      <c r="M679" s="697" t="s">
        <v>605</v>
      </c>
      <c r="N679" s="736" t="s">
        <v>18</v>
      </c>
      <c r="O679" s="736" t="s">
        <v>30</v>
      </c>
      <c r="P679" s="1080" t="s">
        <v>19</v>
      </c>
      <c r="Q679" s="1074" t="s">
        <v>33</v>
      </c>
      <c r="R679" s="698" t="s">
        <v>33</v>
      </c>
      <c r="S679" s="907" t="s">
        <v>3846</v>
      </c>
      <c r="T679" s="908" t="s">
        <v>3889</v>
      </c>
      <c r="U679" s="905" t="s">
        <v>1777</v>
      </c>
      <c r="V679" s="905" t="s">
        <v>10432</v>
      </c>
      <c r="W679" s="1068" t="s">
        <v>1773</v>
      </c>
      <c r="X679" s="1064">
        <v>39184</v>
      </c>
      <c r="Y679" s="1066">
        <v>39945</v>
      </c>
      <c r="Z679" s="1046">
        <v>2009</v>
      </c>
      <c r="AA679" s="1064">
        <v>40108</v>
      </c>
      <c r="AB679" s="1065">
        <v>41274</v>
      </c>
      <c r="AC679" s="1066">
        <v>42185</v>
      </c>
      <c r="AD679" s="1049">
        <v>0</v>
      </c>
      <c r="AE679" s="746">
        <v>3.8</v>
      </c>
      <c r="AF679" s="744">
        <v>0</v>
      </c>
      <c r="AG679" s="690">
        <v>3.8</v>
      </c>
      <c r="AH679" s="747">
        <v>0</v>
      </c>
      <c r="AI679" s="744">
        <v>0</v>
      </c>
      <c r="AJ679" s="1101">
        <v>15.8</v>
      </c>
      <c r="AK679" s="1102">
        <v>13.60634005</v>
      </c>
      <c r="AL679" s="1085">
        <v>33</v>
      </c>
      <c r="AM679" s="632"/>
      <c r="AN679" s="632">
        <v>5</v>
      </c>
      <c r="AO679" s="632"/>
      <c r="AP679" s="632"/>
      <c r="AQ679" s="757"/>
      <c r="AR679" s="778" t="s">
        <v>9020</v>
      </c>
      <c r="AS679" s="784">
        <f>AT679+AU679</f>
        <v>3.3</v>
      </c>
      <c r="AT679" s="784">
        <v>3.3</v>
      </c>
      <c r="AU679" s="785">
        <v>0</v>
      </c>
      <c r="AV679" s="734" t="s">
        <v>9021</v>
      </c>
      <c r="AW679" s="697" t="s">
        <v>8015</v>
      </c>
      <c r="AX679" s="697" t="s">
        <v>8015</v>
      </c>
      <c r="AY679" s="823">
        <v>42180</v>
      </c>
      <c r="AZ679" s="736" t="s">
        <v>22</v>
      </c>
      <c r="BA679" s="736" t="s">
        <v>26</v>
      </c>
      <c r="BB679" s="834" t="s">
        <v>22</v>
      </c>
      <c r="BC679" s="835" t="s">
        <v>26</v>
      </c>
      <c r="BD679" s="836" t="s">
        <v>22</v>
      </c>
      <c r="BE679" s="834" t="s">
        <v>22</v>
      </c>
      <c r="BF679" s="835" t="s">
        <v>26</v>
      </c>
      <c r="BG679" s="836" t="s">
        <v>22</v>
      </c>
      <c r="BH679" s="905" t="s">
        <v>13078</v>
      </c>
      <c r="BI679" s="903" t="s">
        <v>13872</v>
      </c>
      <c r="BJ679" s="905" t="s">
        <v>4485</v>
      </c>
      <c r="BK679" s="903" t="s">
        <v>10472</v>
      </c>
      <c r="BL679" s="905" t="s">
        <v>0</v>
      </c>
      <c r="BM679" s="903" t="s">
        <v>0</v>
      </c>
      <c r="BN679" s="905" t="s">
        <v>0</v>
      </c>
      <c r="BO679" s="903" t="s">
        <v>0</v>
      </c>
      <c r="BP679" s="905" t="s">
        <v>0</v>
      </c>
      <c r="BQ679" s="903" t="s">
        <v>0</v>
      </c>
      <c r="BR679" s="909">
        <v>87</v>
      </c>
      <c r="BS679" s="903" t="s">
        <v>4535</v>
      </c>
      <c r="BT679" s="909">
        <v>25</v>
      </c>
      <c r="BU679" s="903" t="s">
        <v>4489</v>
      </c>
      <c r="BV679" s="905" t="s">
        <v>0</v>
      </c>
      <c r="BW679" s="903" t="s">
        <v>4492</v>
      </c>
      <c r="BX679" s="905" t="s">
        <v>0</v>
      </c>
      <c r="BY679" s="903" t="s">
        <v>4492</v>
      </c>
      <c r="BZ679" s="905" t="s">
        <v>0</v>
      </c>
      <c r="CA679" s="903" t="s">
        <v>4492</v>
      </c>
      <c r="CB679" s="340">
        <v>10</v>
      </c>
      <c r="CC679" s="249">
        <f>IF(ISBLANK(AL679),0,1)</f>
        <v>1</v>
      </c>
      <c r="CD679" s="414">
        <f>IF(ISBLANK(AM679),0,1)</f>
        <v>0</v>
      </c>
      <c r="CE679" s="414">
        <f>IF(ISBLANK(AN679),0,1)</f>
        <v>1</v>
      </c>
      <c r="CF679" s="414">
        <f>IF(ISBLANK(AO679),0,1)</f>
        <v>0</v>
      </c>
      <c r="CG679" s="414">
        <f>IF(ISBLANK(AP679),0,1)</f>
        <v>0</v>
      </c>
      <c r="CH679" s="436">
        <f>IF(ISBLANK(AQ679),0,1)</f>
        <v>0</v>
      </c>
      <c r="CI679" s="435">
        <f>IF($W679="Dropped","-",DAYS360(X679,Y679,TRUE)/360)</f>
        <v>2.0833333333333335</v>
      </c>
      <c r="CJ679" s="416">
        <f>IF(OR($W679="Pipeline",$W679="Dropped"),"-",IF(OR($AA679="-",$AA679="n/a"),"-",DAYS360(Y679,AA679,TRUE)/360))</f>
        <v>0.44444444444444442</v>
      </c>
      <c r="CK679" s="416">
        <f>IF(OR($W679="Pipeline",$W679="Dropped"),"-",IF($AC679="-","-",IF(OR($AA679="-",$AA679="n/a"),DAYS360(Y679,AC679,TRUE)/360,DAYS360(AA679,AC679,TRUE)/360)))</f>
        <v>5.6888888888888891</v>
      </c>
      <c r="CL679" s="416">
        <f>IF(OR($W679="Pipeline",$W679="Dropped"),"-",IF($AC679="-","-",DAYS360(X679,AC679,TRUE)/360))</f>
        <v>8.2166666666666668</v>
      </c>
      <c r="CM679" s="437">
        <f>IF(OR($W679="Pipeline",$W679="Dropped"),"-",IF($AC679="-","-",DAYS360(AB679,AC679,TRUE)/360))</f>
        <v>2.5</v>
      </c>
      <c r="CN679" s="344">
        <f>IF(W679="Closed",IF(AC679="-","-",YEAR(AC679)),"-")</f>
        <v>2015</v>
      </c>
      <c r="CO679" s="344" t="str">
        <f>IF(W679="Closed",IF(OR(BE679="S",BE679="MS",BE679="HS"),"S",IF(OR(BE679="U",BE679="MU",BE679="HU"),"U",IF(OR(BE679="NA",BE679="NR",BE679="NV",BE679="?",BE679="#"),"NR","-"))),"-")</f>
        <v>S</v>
      </c>
      <c r="CP679" s="249">
        <v>3</v>
      </c>
      <c r="CQ679" s="414">
        <v>9</v>
      </c>
      <c r="CR679" s="414">
        <v>2</v>
      </c>
      <c r="CS679" s="414">
        <v>2</v>
      </c>
      <c r="CT679" s="414">
        <v>0</v>
      </c>
      <c r="CU679" s="436">
        <v>2</v>
      </c>
      <c r="CV679" s="432" t="str">
        <f>IF(OR(DC679="-",DC679="",DC679="n/a"),"-",HYPERLINK(DC679,"PAD"))</f>
        <v>PAD</v>
      </c>
      <c r="CW679" s="417" t="str">
        <f>IF(OR(DD679="-",DD679="",DD679="n/a"),"-",HYPERLINK(DD679,"ICR"))</f>
        <v>ICR</v>
      </c>
      <c r="CX679" s="438" t="str">
        <f>IF(OR(DE679="-",DE679="",DE679="n/a"),"-",HYPERLINK(DE679,"IEG"))</f>
        <v>IEG</v>
      </c>
      <c r="CY679" s="687" t="str">
        <f>IF(OR(DF679="-",DF679="",DF679="n/a"),"-",HYPERLINK(DF679,"PPAR"))</f>
        <v>-</v>
      </c>
      <c r="CZ679" s="665" t="str">
        <f>IF(OR(DG679="-",DG679="",DG679="n/a"),"-",HYPERLINK(DG679,"PCR"))</f>
        <v>-</v>
      </c>
      <c r="DA679" s="665" t="str">
        <f>IF(OR(DH679="-",DH679="",DH679="n/a"),"-",HYPERLINK(DH679,"PP"))</f>
        <v>PP</v>
      </c>
      <c r="DB679" s="688" t="str">
        <f>IF(OR(DI679="-",DI679="",DI679="n/a"),"-",HYPERLINK(DI679,"TA"))</f>
        <v>-</v>
      </c>
      <c r="DC679" s="897" t="s">
        <v>12452</v>
      </c>
      <c r="DD679" s="897" t="s">
        <v>12453</v>
      </c>
      <c r="DE679" s="897" t="s">
        <v>12454</v>
      </c>
      <c r="DF679" s="897" t="s">
        <v>33</v>
      </c>
      <c r="DG679" s="897" t="s">
        <v>33</v>
      </c>
      <c r="DH679" s="897" t="s">
        <v>14067</v>
      </c>
      <c r="DI679" s="897" t="s">
        <v>33</v>
      </c>
      <c r="DJ679" s="734"/>
      <c r="DK679" s="358"/>
      <c r="DL679" s="358"/>
      <c r="DM679" s="440"/>
      <c r="DN679" s="440"/>
      <c r="DO679" s="440"/>
      <c r="DP679" s="440"/>
      <c r="DQ679" s="440"/>
      <c r="DR679" s="440"/>
      <c r="DS679" s="440"/>
      <c r="DT679" s="440"/>
      <c r="DU679" s="440"/>
      <c r="DV679" s="440"/>
      <c r="DW679" s="440"/>
      <c r="DX679" s="440"/>
      <c r="DY679" s="440"/>
      <c r="DZ679" s="440"/>
      <c r="EA679" s="440"/>
      <c r="EB679" s="440"/>
      <c r="EC679" s="440"/>
      <c r="ED679" s="440"/>
      <c r="EE679" s="440"/>
      <c r="EF679" s="440"/>
      <c r="EG679" s="440"/>
      <c r="EH679" s="440"/>
      <c r="EI679" s="440"/>
      <c r="EJ679" s="440"/>
      <c r="EK679" s="440"/>
      <c r="EL679" s="440"/>
      <c r="EM679" s="440"/>
    </row>
    <row r="680" spans="1:143" ht="14.1" customHeight="1" x14ac:dyDescent="0.25">
      <c r="A680" s="703">
        <f>ROW()-1</f>
        <v>679</v>
      </c>
      <c r="B680" s="710" t="s">
        <v>2359</v>
      </c>
      <c r="C680" s="711" t="str">
        <f>HYPERLINK(E680,"OP")</f>
        <v>OP</v>
      </c>
      <c r="D680" s="711" t="str">
        <f>HYPERLINK(F680,"Prj")</f>
        <v>Prj</v>
      </c>
      <c r="E680" s="704" t="s">
        <v>6667</v>
      </c>
      <c r="F680" s="415" t="s">
        <v>6668</v>
      </c>
      <c r="G680" s="414" t="s">
        <v>33</v>
      </c>
      <c r="H680" s="414" t="s">
        <v>33</v>
      </c>
      <c r="I680" s="694" t="s">
        <v>33</v>
      </c>
      <c r="J680" s="686" t="s">
        <v>2360</v>
      </c>
      <c r="K680" s="199" t="s">
        <v>33</v>
      </c>
      <c r="L680" s="693" t="s">
        <v>153</v>
      </c>
      <c r="M680" s="696" t="s">
        <v>166</v>
      </c>
      <c r="N680" s="693" t="s">
        <v>18</v>
      </c>
      <c r="O680" s="693" t="s">
        <v>30</v>
      </c>
      <c r="P680" s="1080" t="s">
        <v>1419</v>
      </c>
      <c r="Q680" s="1074" t="s">
        <v>33</v>
      </c>
      <c r="R680" s="698" t="s">
        <v>33</v>
      </c>
      <c r="S680" s="907" t="s">
        <v>3153</v>
      </c>
      <c r="T680" s="908" t="s">
        <v>10319</v>
      </c>
      <c r="U680" s="905" t="s">
        <v>13823</v>
      </c>
      <c r="V680" s="905" t="s">
        <v>10413</v>
      </c>
      <c r="W680" s="1068" t="s">
        <v>1773</v>
      </c>
      <c r="X680" s="1064">
        <v>39188</v>
      </c>
      <c r="Y680" s="1066">
        <v>40274</v>
      </c>
      <c r="Z680" s="1046">
        <v>2010</v>
      </c>
      <c r="AA680" s="1064">
        <v>40371</v>
      </c>
      <c r="AB680" s="1065">
        <v>42185</v>
      </c>
      <c r="AC680" s="1066">
        <v>42551</v>
      </c>
      <c r="AD680" s="638">
        <v>36.299999999999997</v>
      </c>
      <c r="AE680" s="639">
        <v>0</v>
      </c>
      <c r="AF680" s="744">
        <v>0</v>
      </c>
      <c r="AG680" s="690">
        <v>36.299999999999997</v>
      </c>
      <c r="AH680" s="747">
        <v>2.68</v>
      </c>
      <c r="AI680" s="744">
        <v>0</v>
      </c>
      <c r="AJ680" s="1099">
        <v>23.734615380000001</v>
      </c>
      <c r="AK680" s="1100">
        <v>21.413603259999999</v>
      </c>
      <c r="AL680" s="646">
        <v>20</v>
      </c>
      <c r="AM680" s="647"/>
      <c r="AN680" s="647">
        <v>9</v>
      </c>
      <c r="AO680" s="647"/>
      <c r="AP680" s="647"/>
      <c r="AQ680" s="648"/>
      <c r="AR680" s="779" t="s">
        <v>2579</v>
      </c>
      <c r="AS680" s="649">
        <f>AT680+AU680</f>
        <v>25.889999999999997</v>
      </c>
      <c r="AT680" s="649">
        <v>23.99</v>
      </c>
      <c r="AU680" s="650">
        <v>1.9</v>
      </c>
      <c r="AV680" s="686" t="s">
        <v>2948</v>
      </c>
      <c r="AW680" s="686" t="s">
        <v>2577</v>
      </c>
      <c r="AX680" s="686" t="s">
        <v>2578</v>
      </c>
      <c r="AY680" s="820">
        <v>42550</v>
      </c>
      <c r="AZ680" s="721" t="s">
        <v>22</v>
      </c>
      <c r="BA680" s="721" t="s">
        <v>22</v>
      </c>
      <c r="BB680" s="834" t="s">
        <v>26</v>
      </c>
      <c r="BC680" s="835" t="s">
        <v>22</v>
      </c>
      <c r="BD680" s="836" t="s">
        <v>22</v>
      </c>
      <c r="BE680" s="834" t="s">
        <v>22</v>
      </c>
      <c r="BF680" s="835" t="s">
        <v>22</v>
      </c>
      <c r="BG680" s="836" t="s">
        <v>22</v>
      </c>
      <c r="BH680" s="905" t="s">
        <v>4487</v>
      </c>
      <c r="BI680" s="903" t="s">
        <v>4683</v>
      </c>
      <c r="BJ680" s="905" t="s">
        <v>0</v>
      </c>
      <c r="BK680" s="903" t="s">
        <v>0</v>
      </c>
      <c r="BL680" s="905" t="s">
        <v>0</v>
      </c>
      <c r="BM680" s="903" t="s">
        <v>0</v>
      </c>
      <c r="BN680" s="905" t="s">
        <v>0</v>
      </c>
      <c r="BO680" s="903" t="s">
        <v>0</v>
      </c>
      <c r="BP680" s="905" t="s">
        <v>0</v>
      </c>
      <c r="BQ680" s="903" t="s">
        <v>0</v>
      </c>
      <c r="BR680" s="909">
        <v>32</v>
      </c>
      <c r="BS680" s="903" t="s">
        <v>4555</v>
      </c>
      <c r="BT680" s="909">
        <v>27</v>
      </c>
      <c r="BU680" s="903" t="s">
        <v>4490</v>
      </c>
      <c r="BV680" s="905" t="s">
        <v>0</v>
      </c>
      <c r="BW680" s="903" t="s">
        <v>4492</v>
      </c>
      <c r="BX680" s="905" t="s">
        <v>0</v>
      </c>
      <c r="BY680" s="903" t="s">
        <v>4492</v>
      </c>
      <c r="BZ680" s="905" t="s">
        <v>0</v>
      </c>
      <c r="CA680" s="903" t="s">
        <v>4492</v>
      </c>
      <c r="CB680" s="340">
        <v>50</v>
      </c>
      <c r="CC680" s="249">
        <f>IF(ISBLANK(AL680),0,1)</f>
        <v>1</v>
      </c>
      <c r="CD680" s="414">
        <f>IF(ISBLANK(AM680),0,1)</f>
        <v>0</v>
      </c>
      <c r="CE680" s="414">
        <f>IF(ISBLANK(AN680),0,1)</f>
        <v>1</v>
      </c>
      <c r="CF680" s="414">
        <f>IF(ISBLANK(AO680),0,1)</f>
        <v>0</v>
      </c>
      <c r="CG680" s="414">
        <f>IF(ISBLANK(AP680),0,1)</f>
        <v>0</v>
      </c>
      <c r="CH680" s="436">
        <f>IF(ISBLANK(AQ680),0,1)</f>
        <v>0</v>
      </c>
      <c r="CI680" s="435">
        <f>IF($W680="Dropped","-",DAYS360(X680,Y680,TRUE)/360)</f>
        <v>2.9722222222222223</v>
      </c>
      <c r="CJ680" s="416">
        <f>IF(OR($W680="Pipeline",$W680="Dropped"),"-",IF(OR($AA680="-",$AA680="n/a"),"-",DAYS360(Y680,AA680,TRUE)/360))</f>
        <v>0.26666666666666666</v>
      </c>
      <c r="CK680" s="416">
        <f>IF(OR($W680="Pipeline",$W680="Dropped"),"-",IF($AC680="-","-",IF(OR($AA680="-",$AA680="n/a"),DAYS360(Y680,AC680,TRUE)/360,DAYS360(AA680,AC680,TRUE)/360)))</f>
        <v>5.9666666666666668</v>
      </c>
      <c r="CL680" s="416">
        <f>IF(OR($W680="Pipeline",$W680="Dropped"),"-",IF($AC680="-","-",DAYS360(X680,AC680,TRUE)/360))</f>
        <v>9.2055555555555557</v>
      </c>
      <c r="CM680" s="437">
        <f>IF(OR($W680="Pipeline",$W680="Dropped"),"-",IF($AC680="-","-",DAYS360(AB680,AC680,TRUE)/360))</f>
        <v>1</v>
      </c>
      <c r="CN680" s="344">
        <f>IF(W680="Closed",IF(AC680="-","-",YEAR(AC680)),"-")</f>
        <v>2016</v>
      </c>
      <c r="CO680" s="344" t="str">
        <f>IF(W680="Closed",IF(OR(BE680="S",BE680="MS",BE680="HS"),"S",IF(OR(BE680="U",BE680="MU",BE680="HU"),"U",IF(OR(BE680="NA",BE680="NR",BE680="NV",BE680="?",BE680="#"),"NR","-"))),"-")</f>
        <v>S</v>
      </c>
      <c r="CP680" s="249">
        <v>2</v>
      </c>
      <c r="CQ680" s="414">
        <v>8</v>
      </c>
      <c r="CR680" s="414">
        <v>4</v>
      </c>
      <c r="CS680" s="414">
        <v>2</v>
      </c>
      <c r="CT680" s="414">
        <v>0</v>
      </c>
      <c r="CU680" s="436">
        <v>0</v>
      </c>
      <c r="CV680" s="432" t="str">
        <f>IF(OR(DC680="-",DC680="",DC680="n/a"),"-",HYPERLINK(DC680,"PAD"))</f>
        <v>PAD</v>
      </c>
      <c r="CW680" s="417" t="str">
        <f>IF(OR(DD680="-",DD680="",DD680="n/a"),"-",HYPERLINK(DD680,"ICR"))</f>
        <v>ICR</v>
      </c>
      <c r="CX680" s="438" t="str">
        <f>IF(OR(DE680="-",DE680="",DE680="n/a"),"-",HYPERLINK(DE680,"IEG"))</f>
        <v>IEG</v>
      </c>
      <c r="CY680" s="687" t="str">
        <f>IF(OR(DF680="-",DF680="",DF680="n/a"),"-",HYPERLINK(DF680,"PPAR"))</f>
        <v>-</v>
      </c>
      <c r="CZ680" s="665" t="str">
        <f>IF(OR(DG680="-",DG680="",DG680="n/a"),"-",HYPERLINK(DG680,"PCR"))</f>
        <v>-</v>
      </c>
      <c r="DA680" s="665" t="str">
        <f>IF(OR(DH680="-",DH680="",DH680="n/a"),"-",HYPERLINK(DH680,"PP"))</f>
        <v>PP</v>
      </c>
      <c r="DB680" s="688" t="str">
        <f>IF(OR(DI680="-",DI680="",DI680="n/a"),"-",HYPERLINK(DI680,"TA"))</f>
        <v>-</v>
      </c>
      <c r="DC680" s="897" t="s">
        <v>12455</v>
      </c>
      <c r="DD680" s="897" t="s">
        <v>14068</v>
      </c>
      <c r="DE680" s="897" t="s">
        <v>14069</v>
      </c>
      <c r="DF680" s="897" t="s">
        <v>33</v>
      </c>
      <c r="DG680" s="897" t="s">
        <v>33</v>
      </c>
      <c r="DH680" s="897" t="s">
        <v>12456</v>
      </c>
      <c r="DI680" s="897" t="s">
        <v>33</v>
      </c>
      <c r="DJ680" s="734"/>
    </row>
    <row r="681" spans="1:143" ht="14.1" customHeight="1" x14ac:dyDescent="0.25">
      <c r="A681" s="702">
        <f>ROW()-1</f>
        <v>680</v>
      </c>
      <c r="B681" s="713" t="s">
        <v>7583</v>
      </c>
      <c r="C681" s="711" t="str">
        <f>HYPERLINK(E681,"OP")</f>
        <v>OP</v>
      </c>
      <c r="D681" s="711" t="str">
        <f>HYPERLINK(F681,"Prj")</f>
        <v>Prj</v>
      </c>
      <c r="E681" s="631" t="s">
        <v>8467</v>
      </c>
      <c r="F681" s="413" t="s">
        <v>8468</v>
      </c>
      <c r="G681" s="414" t="s">
        <v>33</v>
      </c>
      <c r="H681" s="414" t="s">
        <v>33</v>
      </c>
      <c r="I681" s="694" t="s">
        <v>33</v>
      </c>
      <c r="J681" s="697" t="s">
        <v>7584</v>
      </c>
      <c r="K681" s="727" t="s">
        <v>33</v>
      </c>
      <c r="L681" s="736" t="s">
        <v>124</v>
      </c>
      <c r="M681" s="697" t="s">
        <v>342</v>
      </c>
      <c r="N681" s="736" t="s">
        <v>18</v>
      </c>
      <c r="O681" s="736" t="s">
        <v>30</v>
      </c>
      <c r="P681" s="1080" t="s">
        <v>36</v>
      </c>
      <c r="Q681" s="1074" t="s">
        <v>33</v>
      </c>
      <c r="R681" s="698" t="s">
        <v>3565</v>
      </c>
      <c r="S681" s="907" t="s">
        <v>3545</v>
      </c>
      <c r="T681" s="908" t="s">
        <v>7585</v>
      </c>
      <c r="U681" s="905" t="s">
        <v>1421</v>
      </c>
      <c r="V681" s="905" t="s">
        <v>10397</v>
      </c>
      <c r="W681" s="1068" t="s">
        <v>1773</v>
      </c>
      <c r="X681" s="1064">
        <v>39125</v>
      </c>
      <c r="Y681" s="1066">
        <v>39429</v>
      </c>
      <c r="Z681" s="1046">
        <v>2008</v>
      </c>
      <c r="AA681" s="1064">
        <v>39616</v>
      </c>
      <c r="AB681" s="1065">
        <v>41455</v>
      </c>
      <c r="AC681" s="1066">
        <v>42170</v>
      </c>
      <c r="AD681" s="1049">
        <v>0</v>
      </c>
      <c r="AE681" s="746">
        <v>1</v>
      </c>
      <c r="AF681" s="744">
        <v>0</v>
      </c>
      <c r="AG681" s="690">
        <v>1</v>
      </c>
      <c r="AH681" s="747">
        <v>0</v>
      </c>
      <c r="AI681" s="744">
        <v>15.7028</v>
      </c>
      <c r="AJ681" s="1101">
        <v>1</v>
      </c>
      <c r="AK681" s="1102">
        <v>0.99320396</v>
      </c>
      <c r="AL681" s="1085"/>
      <c r="AM681" s="632"/>
      <c r="AN681" s="632">
        <v>3</v>
      </c>
      <c r="AO681" s="632"/>
      <c r="AP681" s="632"/>
      <c r="AQ681" s="757"/>
      <c r="AR681" s="778" t="s">
        <v>8984</v>
      </c>
      <c r="AS681" s="784">
        <f>AT681+AU681</f>
        <v>2</v>
      </c>
      <c r="AT681" s="784">
        <v>0</v>
      </c>
      <c r="AU681" s="785">
        <v>2</v>
      </c>
      <c r="AV681" s="734" t="s">
        <v>8985</v>
      </c>
      <c r="AW681" s="697" t="s">
        <v>7586</v>
      </c>
      <c r="AX681" s="697" t="s">
        <v>3547</v>
      </c>
      <c r="AY681" s="823">
        <v>42162</v>
      </c>
      <c r="AZ681" s="736" t="s">
        <v>45</v>
      </c>
      <c r="BA681" s="736" t="s">
        <v>45</v>
      </c>
      <c r="BB681" s="834" t="s">
        <v>45</v>
      </c>
      <c r="BC681" s="835" t="s">
        <v>45</v>
      </c>
      <c r="BD681" s="836" t="s">
        <v>45</v>
      </c>
      <c r="BE681" s="834" t="s">
        <v>45</v>
      </c>
      <c r="BF681" s="835" t="s">
        <v>45</v>
      </c>
      <c r="BG681" s="836" t="s">
        <v>112</v>
      </c>
      <c r="BH681" s="905" t="s">
        <v>13072</v>
      </c>
      <c r="BI681" s="903" t="s">
        <v>4508</v>
      </c>
      <c r="BJ681" s="905" t="s">
        <v>4485</v>
      </c>
      <c r="BK681" s="903" t="s">
        <v>10472</v>
      </c>
      <c r="BL681" s="905" t="s">
        <v>4525</v>
      </c>
      <c r="BM681" s="903" t="s">
        <v>10476</v>
      </c>
      <c r="BN681" s="905" t="s">
        <v>0</v>
      </c>
      <c r="BO681" s="903" t="s">
        <v>0</v>
      </c>
      <c r="BP681" s="905" t="s">
        <v>0</v>
      </c>
      <c r="BQ681" s="903" t="s">
        <v>0</v>
      </c>
      <c r="BR681" s="909">
        <v>67</v>
      </c>
      <c r="BS681" s="903" t="s">
        <v>4577</v>
      </c>
      <c r="BT681" s="909">
        <v>63</v>
      </c>
      <c r="BU681" s="903" t="s">
        <v>4512</v>
      </c>
      <c r="BV681" s="909">
        <v>92</v>
      </c>
      <c r="BW681" s="903" t="s">
        <v>4597</v>
      </c>
      <c r="BX681" s="909">
        <v>68</v>
      </c>
      <c r="BY681" s="903" t="s">
        <v>4557</v>
      </c>
      <c r="BZ681" s="909">
        <v>69</v>
      </c>
      <c r="CA681" s="903" t="s">
        <v>4598</v>
      </c>
      <c r="CB681" s="340">
        <v>10</v>
      </c>
      <c r="CC681" s="249">
        <f>IF(ISBLANK(AL681),0,1)</f>
        <v>0</v>
      </c>
      <c r="CD681" s="414">
        <f>IF(ISBLANK(AM681),0,1)</f>
        <v>0</v>
      </c>
      <c r="CE681" s="414">
        <f>IF(ISBLANK(AN681),0,1)</f>
        <v>1</v>
      </c>
      <c r="CF681" s="414">
        <f>IF(ISBLANK(AO681),0,1)</f>
        <v>0</v>
      </c>
      <c r="CG681" s="414">
        <f>IF(ISBLANK(AP681),0,1)</f>
        <v>0</v>
      </c>
      <c r="CH681" s="436">
        <f>IF(ISBLANK(AQ681),0,1)</f>
        <v>0</v>
      </c>
      <c r="CI681" s="435">
        <f>IF($W681="Dropped","-",DAYS360(X681,Y681,TRUE)/360)</f>
        <v>0.83611111111111114</v>
      </c>
      <c r="CJ681" s="416">
        <f>IF(OR($W681="Pipeline",$W681="Dropped"),"-",IF(OR($AA681="-",$AA681="n/a"),"-",DAYS360(Y681,AA681,TRUE)/360))</f>
        <v>0.51111111111111107</v>
      </c>
      <c r="CK681" s="416">
        <f>IF(OR($W681="Pipeline",$W681="Dropped"),"-",IF($AC681="-","-",IF(OR($AA681="-",$AA681="n/a"),DAYS360(Y681,AC681,TRUE)/360,DAYS360(AA681,AC681,TRUE)/360)))</f>
        <v>6.9944444444444445</v>
      </c>
      <c r="CL681" s="416">
        <f>IF(OR($W681="Pipeline",$W681="Dropped"),"-",IF($AC681="-","-",DAYS360(X681,AC681,TRUE)/360))</f>
        <v>8.3416666666666668</v>
      </c>
      <c r="CM681" s="437">
        <f>IF(OR($W681="Pipeline",$W681="Dropped"),"-",IF($AC681="-","-",DAYS360(AB681,AC681,TRUE)/360))</f>
        <v>1.9583333333333333</v>
      </c>
      <c r="CN681" s="344">
        <f>IF(W681="Closed",IF(AC681="-","-",YEAR(AC681)),"-")</f>
        <v>2015</v>
      </c>
      <c r="CO681" s="344" t="str">
        <f>IF(W681="Closed",IF(OR(BE681="S",BE681="MS",BE681="HS"),"S",IF(OR(BE681="U",BE681="MU",BE681="HU"),"U",IF(OR(BE681="NA",BE681="NR",BE681="NV",BE681="?",BE681="#"),"NR","-"))),"-")</f>
        <v>U</v>
      </c>
      <c r="CP681" s="249">
        <v>1</v>
      </c>
      <c r="CQ681" s="414">
        <v>1</v>
      </c>
      <c r="CR681" s="414">
        <v>3</v>
      </c>
      <c r="CS681" s="414">
        <v>0</v>
      </c>
      <c r="CT681" s="414">
        <v>0</v>
      </c>
      <c r="CU681" s="436">
        <v>0</v>
      </c>
      <c r="CV681" s="432" t="str">
        <f>IF(OR(DC681="-",DC681="",DC681="n/a"),"-",HYPERLINK(DC681,"PAD"))</f>
        <v>PAD</v>
      </c>
      <c r="CW681" s="417" t="str">
        <f>IF(OR(DD681="-",DD681="",DD681="n/a"),"-",HYPERLINK(DD681,"ICR"))</f>
        <v>ICR</v>
      </c>
      <c r="CX681" s="438" t="str">
        <f>IF(OR(DE681="-",DE681="",DE681="n/a"),"-",HYPERLINK(DE681,"IEG"))</f>
        <v>IEG</v>
      </c>
      <c r="CY681" s="687" t="str">
        <f>IF(OR(DF681="-",DF681="",DF681="n/a"),"-",HYPERLINK(DF681,"PPAR"))</f>
        <v>-</v>
      </c>
      <c r="CZ681" s="665" t="str">
        <f>IF(OR(DG681="-",DG681="",DG681="n/a"),"-",HYPERLINK(DG681,"PCR"))</f>
        <v>-</v>
      </c>
      <c r="DA681" s="665" t="str">
        <f>IF(OR(DH681="-",DH681="",DH681="n/a"),"-",HYPERLINK(DH681,"PP"))</f>
        <v>PP</v>
      </c>
      <c r="DB681" s="688" t="str">
        <f>IF(OR(DI681="-",DI681="",DI681="n/a"),"-",HYPERLINK(DI681,"TA"))</f>
        <v>-</v>
      </c>
      <c r="DC681" s="897" t="s">
        <v>12457</v>
      </c>
      <c r="DD681" s="897" t="s">
        <v>12458</v>
      </c>
      <c r="DE681" s="897" t="s">
        <v>12459</v>
      </c>
      <c r="DF681" s="897" t="s">
        <v>33</v>
      </c>
      <c r="DG681" s="897" t="s">
        <v>33</v>
      </c>
      <c r="DH681" s="897" t="s">
        <v>12460</v>
      </c>
      <c r="DI681" s="897" t="s">
        <v>33</v>
      </c>
      <c r="DJ681" s="734"/>
    </row>
    <row r="682" spans="1:143" ht="14.1" customHeight="1" x14ac:dyDescent="0.25">
      <c r="A682" s="702">
        <f>ROW()-1</f>
        <v>681</v>
      </c>
      <c r="B682" s="710" t="s">
        <v>667</v>
      </c>
      <c r="C682" s="711" t="str">
        <f>HYPERLINK(E682,"OP")</f>
        <v>OP</v>
      </c>
      <c r="D682" s="711" t="str">
        <f>HYPERLINK(F682,"Prj")</f>
        <v>Prj</v>
      </c>
      <c r="E682" s="704" t="s">
        <v>6669</v>
      </c>
      <c r="F682" s="415" t="s">
        <v>6670</v>
      </c>
      <c r="G682" s="414" t="s">
        <v>33</v>
      </c>
      <c r="H682" s="414" t="s">
        <v>33</v>
      </c>
      <c r="I682" s="694" t="s">
        <v>33</v>
      </c>
      <c r="J682" s="696" t="s">
        <v>668</v>
      </c>
      <c r="K682" s="199" t="s">
        <v>33</v>
      </c>
      <c r="L682" s="693" t="s">
        <v>16</v>
      </c>
      <c r="M682" s="696" t="s">
        <v>669</v>
      </c>
      <c r="N682" s="732" t="s">
        <v>18</v>
      </c>
      <c r="O682" s="732" t="s">
        <v>30</v>
      </c>
      <c r="P682" s="1080" t="s">
        <v>1741</v>
      </c>
      <c r="Q682" s="1074" t="s">
        <v>33</v>
      </c>
      <c r="R682" s="698" t="s">
        <v>3888</v>
      </c>
      <c r="S682" s="907" t="s">
        <v>10317</v>
      </c>
      <c r="T682" s="908" t="s">
        <v>3852</v>
      </c>
      <c r="U682" s="905" t="s">
        <v>578</v>
      </c>
      <c r="V682" s="905" t="s">
        <v>10433</v>
      </c>
      <c r="W682" s="1068" t="s">
        <v>20</v>
      </c>
      <c r="X682" s="1064">
        <v>39114</v>
      </c>
      <c r="Y682" s="1066">
        <v>39567</v>
      </c>
      <c r="Z682" s="1046">
        <v>2008</v>
      </c>
      <c r="AA682" s="1064">
        <v>39987</v>
      </c>
      <c r="AB682" s="1065">
        <v>41699</v>
      </c>
      <c r="AC682" s="1066">
        <v>43098</v>
      </c>
      <c r="AD682" s="638">
        <v>0</v>
      </c>
      <c r="AE682" s="639">
        <v>25</v>
      </c>
      <c r="AF682" s="744">
        <v>0</v>
      </c>
      <c r="AG682" s="690">
        <v>25</v>
      </c>
      <c r="AH682" s="747">
        <v>0</v>
      </c>
      <c r="AI682" s="744">
        <v>0</v>
      </c>
      <c r="AJ682" s="1099">
        <v>25</v>
      </c>
      <c r="AK682" s="1100">
        <v>22.29762861</v>
      </c>
      <c r="AL682" s="646" t="s">
        <v>2712</v>
      </c>
      <c r="AM682" s="647"/>
      <c r="AN682" s="647"/>
      <c r="AO682" s="647">
        <v>5</v>
      </c>
      <c r="AP682" s="647">
        <v>1</v>
      </c>
      <c r="AQ682" s="648">
        <v>11</v>
      </c>
      <c r="AR682" s="779" t="s">
        <v>4383</v>
      </c>
      <c r="AS682" s="649">
        <f>AT682+AU682</f>
        <v>5.5</v>
      </c>
      <c r="AT682" s="649">
        <f>0.5+2+3</f>
        <v>5.5</v>
      </c>
      <c r="AU682" s="650">
        <v>0</v>
      </c>
      <c r="AV682" s="734" t="s">
        <v>4384</v>
      </c>
      <c r="AW682" s="686" t="s">
        <v>2019</v>
      </c>
      <c r="AX682" s="686" t="s">
        <v>1900</v>
      </c>
      <c r="AY682" s="819">
        <v>42675</v>
      </c>
      <c r="AZ682" s="721" t="s">
        <v>22</v>
      </c>
      <c r="BA682" s="721" t="s">
        <v>22</v>
      </c>
      <c r="BB682" s="834" t="s">
        <v>33</v>
      </c>
      <c r="BC682" s="835" t="s">
        <v>33</v>
      </c>
      <c r="BD682" s="836" t="s">
        <v>33</v>
      </c>
      <c r="BE682" s="834" t="s">
        <v>33</v>
      </c>
      <c r="BF682" s="835" t="s">
        <v>33</v>
      </c>
      <c r="BG682" s="836" t="s">
        <v>33</v>
      </c>
      <c r="BH682" s="905" t="s">
        <v>4485</v>
      </c>
      <c r="BI682" s="903" t="s">
        <v>10472</v>
      </c>
      <c r="BJ682" s="905" t="s">
        <v>4549</v>
      </c>
      <c r="BK682" s="903" t="s">
        <v>10481</v>
      </c>
      <c r="BL682" s="905" t="s">
        <v>4580</v>
      </c>
      <c r="BM682" s="903" t="s">
        <v>10478</v>
      </c>
      <c r="BN682" s="905" t="s">
        <v>10067</v>
      </c>
      <c r="BO682" s="903" t="s">
        <v>9474</v>
      </c>
      <c r="BP682" s="905" t="s">
        <v>4494</v>
      </c>
      <c r="BQ682" s="903" t="s">
        <v>10485</v>
      </c>
      <c r="BR682" s="909">
        <v>41</v>
      </c>
      <c r="BS682" s="903" t="s">
        <v>4544</v>
      </c>
      <c r="BT682" s="909">
        <v>49</v>
      </c>
      <c r="BU682" s="903" t="s">
        <v>4607</v>
      </c>
      <c r="BV682" s="909">
        <v>45</v>
      </c>
      <c r="BW682" s="903" t="s">
        <v>4564</v>
      </c>
      <c r="BX682" s="909">
        <v>99</v>
      </c>
      <c r="BY682" s="903" t="s">
        <v>4570</v>
      </c>
      <c r="BZ682" s="909">
        <v>43</v>
      </c>
      <c r="CA682" s="903" t="s">
        <v>4496</v>
      </c>
      <c r="CB682" s="340">
        <v>100</v>
      </c>
      <c r="CC682" s="249">
        <f>IF(ISBLANK(AL682),0,1)</f>
        <v>1</v>
      </c>
      <c r="CD682" s="414">
        <f>IF(ISBLANK(AM682),0,1)</f>
        <v>0</v>
      </c>
      <c r="CE682" s="414">
        <f>IF(ISBLANK(AN682),0,1)</f>
        <v>0</v>
      </c>
      <c r="CF682" s="414">
        <f>IF(ISBLANK(AO682),0,1)</f>
        <v>1</v>
      </c>
      <c r="CG682" s="414">
        <f>IF(ISBLANK(AP682),0,1)</f>
        <v>1</v>
      </c>
      <c r="CH682" s="436">
        <f>IF(ISBLANK(AQ682),0,1)</f>
        <v>1</v>
      </c>
      <c r="CI682" s="435">
        <f>IF($W682="Dropped","-",DAYS360(X682,Y682,TRUE)/360)</f>
        <v>1.2444444444444445</v>
      </c>
      <c r="CJ682" s="416">
        <f>IF(OR($W682="Pipeline",$W682="Dropped"),"-",IF(OR($AA682="-",$AA682="n/a"),"-",DAYS360(Y682,AA682,TRUE)/360))</f>
        <v>1.1499999999999999</v>
      </c>
      <c r="CK682" s="416">
        <f>IF(OR($W682="Pipeline",$W682="Dropped"),"-",IF($AC682="-","-",IF(OR($AA682="-",$AA682="n/a"),DAYS360(Y682,AC682,TRUE)/360,DAYS360(AA682,AC682,TRUE)/360)))</f>
        <v>8.5166666666666675</v>
      </c>
      <c r="CL682" s="416">
        <f>IF(OR($W682="Pipeline",$W682="Dropped"),"-",IF($AC682="-","-",DAYS360(X682,AC682,TRUE)/360))</f>
        <v>10.911111111111111</v>
      </c>
      <c r="CM682" s="437">
        <f>IF(OR($W682="Pipeline",$W682="Dropped"),"-",IF($AC682="-","-",DAYS360(AB682,AC682,TRUE)/360))</f>
        <v>3.8277777777777779</v>
      </c>
      <c r="CN682" s="344" t="str">
        <f>IF(W682="Closed",IF(AC682="-","-",YEAR(AC682)),"-")</f>
        <v>-</v>
      </c>
      <c r="CO682" s="344" t="str">
        <f>IF(W682="Closed",IF(OR(BE682="S",BE682="MS",BE682="HS"),"S",IF(OR(BE682="U",BE682="MU",BE682="HU"),"U",IF(OR(BE682="NA",BE682="NR",BE682="NV",BE682="?",BE682="#"),"NR","-"))),"-")</f>
        <v>-</v>
      </c>
      <c r="CP682" s="249">
        <v>5</v>
      </c>
      <c r="CQ682" s="414">
        <v>1</v>
      </c>
      <c r="CR682" s="414">
        <v>1</v>
      </c>
      <c r="CS682" s="414">
        <v>2</v>
      </c>
      <c r="CT682" s="414">
        <v>0</v>
      </c>
      <c r="CU682" s="436">
        <v>0</v>
      </c>
      <c r="CV682" s="432" t="str">
        <f>IF(OR(DC682="-",DC682="",DC682="n/a"),"-",HYPERLINK(DC682,"PAD"))</f>
        <v>PAD</v>
      </c>
      <c r="CW682" s="417" t="str">
        <f>IF(OR(DD682="-",DD682="",DD682="n/a"),"-",HYPERLINK(DD682,"ICR"))</f>
        <v>-</v>
      </c>
      <c r="CX682" s="438" t="str">
        <f>IF(OR(DE682="-",DE682="",DE682="n/a"),"-",HYPERLINK(DE682,"IEG"))</f>
        <v>-</v>
      </c>
      <c r="CY682" s="687" t="str">
        <f>IF(OR(DF682="-",DF682="",DF682="n/a"),"-",HYPERLINK(DF682,"PPAR"))</f>
        <v>-</v>
      </c>
      <c r="CZ682" s="665" t="str">
        <f>IF(OR(DG682="-",DG682="",DG682="n/a"),"-",HYPERLINK(DG682,"PCR"))</f>
        <v>-</v>
      </c>
      <c r="DA682" s="665" t="str">
        <f>IF(OR(DH682="-",DH682="",DH682="n/a"),"-",HYPERLINK(DH682,"PP"))</f>
        <v>PP</v>
      </c>
      <c r="DB682" s="688" t="str">
        <f>IF(OR(DI682="-",DI682="",DI682="n/a"),"-",HYPERLINK(DI682,"TA"))</f>
        <v>-</v>
      </c>
      <c r="DC682" s="897" t="s">
        <v>12461</v>
      </c>
      <c r="DD682" s="897" t="s">
        <v>33</v>
      </c>
      <c r="DE682" s="897" t="s">
        <v>33</v>
      </c>
      <c r="DF682" s="897" t="s">
        <v>33</v>
      </c>
      <c r="DG682" s="897" t="s">
        <v>33</v>
      </c>
      <c r="DH682" s="897" t="s">
        <v>12462</v>
      </c>
      <c r="DI682" s="897" t="s">
        <v>33</v>
      </c>
      <c r="DJ682" s="734"/>
    </row>
    <row r="683" spans="1:143" ht="14.1" customHeight="1" x14ac:dyDescent="0.25">
      <c r="A683" s="703">
        <f>ROW()-1</f>
        <v>682</v>
      </c>
      <c r="B683" s="713" t="s">
        <v>8003</v>
      </c>
      <c r="C683" s="711" t="str">
        <f>HYPERLINK(E683,"OP")</f>
        <v>OP</v>
      </c>
      <c r="D683" s="711" t="str">
        <f>HYPERLINK(F683,"Prj")</f>
        <v>Prj</v>
      </c>
      <c r="E683" s="631" t="s">
        <v>8701</v>
      </c>
      <c r="F683" s="413" t="s">
        <v>8702</v>
      </c>
      <c r="G683" s="414" t="s">
        <v>33</v>
      </c>
      <c r="H683" s="414" t="s">
        <v>33</v>
      </c>
      <c r="I683" s="694" t="s">
        <v>33</v>
      </c>
      <c r="J683" s="697" t="s">
        <v>93</v>
      </c>
      <c r="K683" s="727" t="s">
        <v>33</v>
      </c>
      <c r="L683" s="736" t="s">
        <v>193</v>
      </c>
      <c r="M683" s="697" t="s">
        <v>393</v>
      </c>
      <c r="N683" s="736" t="s">
        <v>18</v>
      </c>
      <c r="O683" s="736" t="s">
        <v>30</v>
      </c>
      <c r="P683" s="1080" t="s">
        <v>19</v>
      </c>
      <c r="Q683" s="1074" t="s">
        <v>33</v>
      </c>
      <c r="R683" s="698" t="s">
        <v>3888</v>
      </c>
      <c r="S683" s="907" t="s">
        <v>3587</v>
      </c>
      <c r="T683" s="908" t="s">
        <v>8188</v>
      </c>
      <c r="U683" s="905" t="s">
        <v>588</v>
      </c>
      <c r="V683" s="905" t="s">
        <v>10415</v>
      </c>
      <c r="W683" s="1068" t="s">
        <v>20</v>
      </c>
      <c r="X683" s="1064">
        <v>39378</v>
      </c>
      <c r="Y683" s="1066">
        <v>39581</v>
      </c>
      <c r="Z683" s="1046">
        <v>2008</v>
      </c>
      <c r="AA683" s="1064">
        <v>39731</v>
      </c>
      <c r="AB683" s="1065">
        <v>41547</v>
      </c>
      <c r="AC683" s="1066">
        <v>43189</v>
      </c>
      <c r="AD683" s="1049">
        <v>40</v>
      </c>
      <c r="AE683" s="746">
        <v>0</v>
      </c>
      <c r="AF683" s="744">
        <v>0</v>
      </c>
      <c r="AG683" s="690">
        <v>40</v>
      </c>
      <c r="AH683" s="747">
        <v>75</v>
      </c>
      <c r="AI683" s="744">
        <v>0</v>
      </c>
      <c r="AJ683" s="1101">
        <v>80</v>
      </c>
      <c r="AK683" s="1102">
        <v>71.716569750000005</v>
      </c>
      <c r="AL683" s="1085"/>
      <c r="AM683" s="632"/>
      <c r="AN683" s="632">
        <v>4</v>
      </c>
      <c r="AO683" s="632"/>
      <c r="AP683" s="632"/>
      <c r="AQ683" s="757"/>
      <c r="AR683" s="778" t="s">
        <v>9013</v>
      </c>
      <c r="AS683" s="784">
        <f>AT683+AU683</f>
        <v>0.7</v>
      </c>
      <c r="AT683" s="784">
        <v>0.7</v>
      </c>
      <c r="AU683" s="785">
        <v>0</v>
      </c>
      <c r="AV683" s="734" t="s">
        <v>9014</v>
      </c>
      <c r="AW683" s="697" t="s">
        <v>7903</v>
      </c>
      <c r="AX683" s="697" t="s">
        <v>8004</v>
      </c>
      <c r="AY683" s="823">
        <v>42613</v>
      </c>
      <c r="AZ683" s="736" t="s">
        <v>22</v>
      </c>
      <c r="BA683" s="736" t="s">
        <v>22</v>
      </c>
      <c r="BB683" s="834" t="s">
        <v>33</v>
      </c>
      <c r="BC683" s="835" t="s">
        <v>33</v>
      </c>
      <c r="BD683" s="836" t="s">
        <v>33</v>
      </c>
      <c r="BE683" s="834" t="s">
        <v>33</v>
      </c>
      <c r="BF683" s="835" t="s">
        <v>33</v>
      </c>
      <c r="BG683" s="836" t="s">
        <v>33</v>
      </c>
      <c r="BH683" s="905" t="s">
        <v>13077</v>
      </c>
      <c r="BI683" s="903" t="s">
        <v>9680</v>
      </c>
      <c r="BJ683" s="905" t="s">
        <v>4485</v>
      </c>
      <c r="BK683" s="903" t="s">
        <v>10472</v>
      </c>
      <c r="BL683" s="905" t="s">
        <v>13078</v>
      </c>
      <c r="BM683" s="903" t="s">
        <v>13872</v>
      </c>
      <c r="BN683" s="905" t="s">
        <v>0</v>
      </c>
      <c r="BO683" s="903" t="s">
        <v>0</v>
      </c>
      <c r="BP683" s="905" t="s">
        <v>0</v>
      </c>
      <c r="BQ683" s="903" t="s">
        <v>0</v>
      </c>
      <c r="BR683" s="909">
        <v>54</v>
      </c>
      <c r="BS683" s="903" t="s">
        <v>4553</v>
      </c>
      <c r="BT683" s="909">
        <v>87</v>
      </c>
      <c r="BU683" s="903" t="s">
        <v>4535</v>
      </c>
      <c r="BV683" s="909">
        <v>55</v>
      </c>
      <c r="BW683" s="903" t="s">
        <v>4541</v>
      </c>
      <c r="BX683" s="909">
        <v>51</v>
      </c>
      <c r="BY683" s="903" t="s">
        <v>4520</v>
      </c>
      <c r="BZ683" s="905" t="s">
        <v>0</v>
      </c>
      <c r="CA683" s="903" t="s">
        <v>4492</v>
      </c>
      <c r="CB683" s="340">
        <v>10</v>
      </c>
      <c r="CC683" s="249">
        <f>IF(ISBLANK(AL683),0,1)</f>
        <v>0</v>
      </c>
      <c r="CD683" s="414">
        <f>IF(ISBLANK(AM683),0,1)</f>
        <v>0</v>
      </c>
      <c r="CE683" s="414">
        <f>IF(ISBLANK(AN683),0,1)</f>
        <v>1</v>
      </c>
      <c r="CF683" s="414">
        <f>IF(ISBLANK(AO683),0,1)</f>
        <v>0</v>
      </c>
      <c r="CG683" s="414">
        <f>IF(ISBLANK(AP683),0,1)</f>
        <v>0</v>
      </c>
      <c r="CH683" s="436">
        <f>IF(ISBLANK(AQ683),0,1)</f>
        <v>0</v>
      </c>
      <c r="CI683" s="435">
        <f>IF($W683="Dropped","-",DAYS360(X683,Y683,TRUE)/360)</f>
        <v>0.55555555555555558</v>
      </c>
      <c r="CJ683" s="416">
        <f>IF(OR($W683="Pipeline",$W683="Dropped"),"-",IF(OR($AA683="-",$AA683="n/a"),"-",DAYS360(Y683,AA683,TRUE)/360))</f>
        <v>0.40833333333333333</v>
      </c>
      <c r="CK683" s="416">
        <f>IF(OR($W683="Pipeline",$W683="Dropped"),"-",IF($AC683="-","-",IF(OR($AA683="-",$AA683="n/a"),DAYS360(Y683,AC683,TRUE)/360,DAYS360(AA683,AC683,TRUE)/360)))</f>
        <v>9.4722222222222214</v>
      </c>
      <c r="CL683" s="416">
        <f>IF(OR($W683="Pipeline",$W683="Dropped"),"-",IF($AC683="-","-",DAYS360(X683,AC683,TRUE)/360))</f>
        <v>10.436111111111112</v>
      </c>
      <c r="CM683" s="437">
        <f>IF(OR($W683="Pipeline",$W683="Dropped"),"-",IF($AC683="-","-",DAYS360(AB683,AC683,TRUE)/360))</f>
        <v>4.5</v>
      </c>
      <c r="CN683" s="344" t="str">
        <f>IF(W683="Closed",IF(AC683="-","-",YEAR(AC683)),"-")</f>
        <v>-</v>
      </c>
      <c r="CO683" s="344" t="str">
        <f>IF(W683="Closed",IF(OR(BE683="S",BE683="MS",BE683="HS"),"S",IF(OR(BE683="U",BE683="MU",BE683="HU"),"U",IF(OR(BE683="NA",BE683="NR",BE683="NV",BE683="?",BE683="#"),"NR","-"))),"-")</f>
        <v>-</v>
      </c>
      <c r="CP683" s="249">
        <v>0</v>
      </c>
      <c r="CQ683" s="414">
        <v>0</v>
      </c>
      <c r="CR683" s="414">
        <v>2</v>
      </c>
      <c r="CS683" s="414">
        <v>0</v>
      </c>
      <c r="CT683" s="414">
        <v>0</v>
      </c>
      <c r="CU683" s="436">
        <v>0</v>
      </c>
      <c r="CV683" s="432" t="str">
        <f>IF(OR(DC683="-",DC683="",DC683="n/a"),"-",HYPERLINK(DC683,"PAD"))</f>
        <v>PAD</v>
      </c>
      <c r="CW683" s="417" t="str">
        <f>IF(OR(DD683="-",DD683="",DD683="n/a"),"-",HYPERLINK(DD683,"ICR"))</f>
        <v>-</v>
      </c>
      <c r="CX683" s="438" t="str">
        <f>IF(OR(DE683="-",DE683="",DE683="n/a"),"-",HYPERLINK(DE683,"IEG"))</f>
        <v>-</v>
      </c>
      <c r="CY683" s="687" t="str">
        <f>IF(OR(DF683="-",DF683="",DF683="n/a"),"-",HYPERLINK(DF683,"PPAR"))</f>
        <v>-</v>
      </c>
      <c r="CZ683" s="665" t="str">
        <f>IF(OR(DG683="-",DG683="",DG683="n/a"),"-",HYPERLINK(DG683,"PCR"))</f>
        <v>-</v>
      </c>
      <c r="DA683" s="665" t="str">
        <f>IF(OR(DH683="-",DH683="",DH683="n/a"),"-",HYPERLINK(DH683,"PP"))</f>
        <v>PP</v>
      </c>
      <c r="DB683" s="688" t="str">
        <f>IF(OR(DI683="-",DI683="",DI683="n/a"),"-",HYPERLINK(DI683,"TA"))</f>
        <v>-</v>
      </c>
      <c r="DC683" s="897" t="s">
        <v>12463</v>
      </c>
      <c r="DD683" s="897" t="s">
        <v>33</v>
      </c>
      <c r="DE683" s="897" t="s">
        <v>33</v>
      </c>
      <c r="DF683" s="897" t="s">
        <v>33</v>
      </c>
      <c r="DG683" s="897" t="s">
        <v>33</v>
      </c>
      <c r="DH683" s="897" t="s">
        <v>14070</v>
      </c>
      <c r="DI683" s="897" t="s">
        <v>33</v>
      </c>
      <c r="DJ683" s="806"/>
    </row>
    <row r="684" spans="1:143" ht="14.1" customHeight="1" x14ac:dyDescent="0.25">
      <c r="A684" s="702">
        <f>ROW()-1</f>
        <v>683</v>
      </c>
      <c r="B684" s="717" t="s">
        <v>903</v>
      </c>
      <c r="C684" s="711" t="str">
        <f>HYPERLINK(E684,"OP")</f>
        <v>OP</v>
      </c>
      <c r="D684" s="711" t="str">
        <f>HYPERLINK(F684,"Prj")</f>
        <v>Prj</v>
      </c>
      <c r="E684" s="704" t="s">
        <v>6671</v>
      </c>
      <c r="F684" s="415" t="s">
        <v>6672</v>
      </c>
      <c r="G684" s="414" t="s">
        <v>33</v>
      </c>
      <c r="H684" s="414" t="s">
        <v>33</v>
      </c>
      <c r="I684" s="694" t="s">
        <v>33</v>
      </c>
      <c r="J684" s="686" t="s">
        <v>905</v>
      </c>
      <c r="K684" s="199" t="s">
        <v>33</v>
      </c>
      <c r="L684" s="693" t="s">
        <v>231</v>
      </c>
      <c r="M684" s="696" t="s">
        <v>904</v>
      </c>
      <c r="N684" s="693" t="s">
        <v>18</v>
      </c>
      <c r="O684" s="693" t="s">
        <v>30</v>
      </c>
      <c r="P684" s="1080" t="s">
        <v>1763</v>
      </c>
      <c r="Q684" s="1074" t="s">
        <v>33</v>
      </c>
      <c r="R684" s="698" t="s">
        <v>3888</v>
      </c>
      <c r="S684" s="907" t="s">
        <v>10285</v>
      </c>
      <c r="T684" s="908" t="s">
        <v>3659</v>
      </c>
      <c r="U684" s="905" t="s">
        <v>1782</v>
      </c>
      <c r="V684" s="905" t="s">
        <v>10386</v>
      </c>
      <c r="W684" s="1068" t="s">
        <v>1773</v>
      </c>
      <c r="X684" s="1064">
        <v>39595</v>
      </c>
      <c r="Y684" s="1066">
        <v>39952</v>
      </c>
      <c r="Z684" s="1046">
        <v>2009</v>
      </c>
      <c r="AA684" s="1064">
        <v>40200</v>
      </c>
      <c r="AB684" s="1065">
        <v>42369</v>
      </c>
      <c r="AC684" s="1066">
        <v>42735</v>
      </c>
      <c r="AD684" s="638">
        <v>60</v>
      </c>
      <c r="AE684" s="639">
        <v>0</v>
      </c>
      <c r="AF684" s="744">
        <v>0</v>
      </c>
      <c r="AG684" s="690">
        <v>60</v>
      </c>
      <c r="AH684" s="747">
        <v>57.6</v>
      </c>
      <c r="AI684" s="744">
        <v>0</v>
      </c>
      <c r="AJ684" s="1099">
        <v>60</v>
      </c>
      <c r="AK684" s="1100">
        <v>60</v>
      </c>
      <c r="AL684" s="646"/>
      <c r="AM684" s="647"/>
      <c r="AN684" s="647">
        <v>2</v>
      </c>
      <c r="AO684" s="647"/>
      <c r="AP684" s="647"/>
      <c r="AQ684" s="648"/>
      <c r="AR684" s="779" t="s">
        <v>3242</v>
      </c>
      <c r="AS684" s="649">
        <f>AT684+AU684</f>
        <v>13.6</v>
      </c>
      <c r="AT684" s="649">
        <v>3</v>
      </c>
      <c r="AU684" s="650">
        <v>10.6</v>
      </c>
      <c r="AV684" s="686" t="s">
        <v>3278</v>
      </c>
      <c r="AW684" s="686" t="s">
        <v>1805</v>
      </c>
      <c r="AX684" s="686" t="s">
        <v>1902</v>
      </c>
      <c r="AY684" s="819">
        <v>42737</v>
      </c>
      <c r="AZ684" s="721" t="s">
        <v>22</v>
      </c>
      <c r="BA684" s="721" t="s">
        <v>22</v>
      </c>
      <c r="BB684" s="834" t="s">
        <v>22</v>
      </c>
      <c r="BC684" s="835" t="s">
        <v>26</v>
      </c>
      <c r="BD684" s="836" t="s">
        <v>22</v>
      </c>
      <c r="BE684" s="834" t="s">
        <v>33</v>
      </c>
      <c r="BF684" s="835" t="s">
        <v>33</v>
      </c>
      <c r="BG684" s="836" t="s">
        <v>33</v>
      </c>
      <c r="BH684" s="905" t="s">
        <v>4503</v>
      </c>
      <c r="BI684" s="903" t="s">
        <v>4703</v>
      </c>
      <c r="BJ684" s="905" t="s">
        <v>4515</v>
      </c>
      <c r="BK684" s="903" t="s">
        <v>4704</v>
      </c>
      <c r="BL684" s="905" t="s">
        <v>4530</v>
      </c>
      <c r="BM684" s="903" t="s">
        <v>10483</v>
      </c>
      <c r="BN684" s="905" t="s">
        <v>13050</v>
      </c>
      <c r="BO684" s="903" t="s">
        <v>13876</v>
      </c>
      <c r="BP684" s="905" t="s">
        <v>1371</v>
      </c>
      <c r="BQ684" s="903" t="s">
        <v>13870</v>
      </c>
      <c r="BR684" s="909">
        <v>66</v>
      </c>
      <c r="BS684" s="903" t="s">
        <v>4532</v>
      </c>
      <c r="BT684" s="909">
        <v>65</v>
      </c>
      <c r="BU684" s="903" t="s">
        <v>4509</v>
      </c>
      <c r="BV684" s="905" t="s">
        <v>0</v>
      </c>
      <c r="BW684" s="903" t="s">
        <v>4492</v>
      </c>
      <c r="BX684" s="905" t="s">
        <v>0</v>
      </c>
      <c r="BY684" s="903" t="s">
        <v>4492</v>
      </c>
      <c r="BZ684" s="905" t="s">
        <v>0</v>
      </c>
      <c r="CA684" s="903" t="s">
        <v>4492</v>
      </c>
      <c r="CB684" s="340">
        <v>10</v>
      </c>
      <c r="CC684" s="249">
        <f>IF(ISBLANK(AL684),0,1)</f>
        <v>0</v>
      </c>
      <c r="CD684" s="414">
        <f>IF(ISBLANK(AM684),0,1)</f>
        <v>0</v>
      </c>
      <c r="CE684" s="414">
        <f>IF(ISBLANK(AN684),0,1)</f>
        <v>1</v>
      </c>
      <c r="CF684" s="414">
        <f>IF(ISBLANK(AO684),0,1)</f>
        <v>0</v>
      </c>
      <c r="CG684" s="414">
        <f>IF(ISBLANK(AP684),0,1)</f>
        <v>0</v>
      </c>
      <c r="CH684" s="436">
        <f>IF(ISBLANK(AQ684),0,1)</f>
        <v>0</v>
      </c>
      <c r="CI684" s="435">
        <f>IF($W684="Dropped","-",DAYS360(X684,Y684,TRUE)/360)</f>
        <v>0.97777777777777775</v>
      </c>
      <c r="CJ684" s="416">
        <f>IF(OR($W684="Pipeline",$W684="Dropped"),"-",IF(OR($AA684="-",$AA684="n/a"),"-",DAYS360(Y684,AA684,TRUE)/360))</f>
        <v>0.67500000000000004</v>
      </c>
      <c r="CK684" s="416">
        <f>IF(OR($W684="Pipeline",$W684="Dropped"),"-",IF($AC684="-","-",IF(OR($AA684="-",$AA684="n/a"),DAYS360(Y684,AC684,TRUE)/360,DAYS360(AA684,AC684,TRUE)/360)))</f>
        <v>6.9388888888888891</v>
      </c>
      <c r="CL684" s="416">
        <f>IF(OR($W684="Pipeline",$W684="Dropped"),"-",IF($AC684="-","-",DAYS360(X684,AC684,TRUE)/360))</f>
        <v>8.5916666666666668</v>
      </c>
      <c r="CM684" s="437">
        <f>IF(OR($W684="Pipeline",$W684="Dropped"),"-",IF($AC684="-","-",DAYS360(AB684,AC684,TRUE)/360))</f>
        <v>1</v>
      </c>
      <c r="CN684" s="344">
        <f>IF(W684="Closed",IF(AC684="-","-",YEAR(AC684)),"-")</f>
        <v>2016</v>
      </c>
      <c r="CO684" s="344" t="str">
        <f>IF(W684="Closed",IF(OR(BE684="S",BE684="MS",BE684="HS"),"S",IF(OR(BE684="U",BE684="MU",BE684="HU"),"U",IF(OR(BE684="NA",BE684="NR",BE684="NV",BE684="?",BE684="#"),"NR","-"))),"-")</f>
        <v>-</v>
      </c>
      <c r="CP684" s="249" t="s">
        <v>33</v>
      </c>
      <c r="CQ684" s="414" t="s">
        <v>33</v>
      </c>
      <c r="CR684" s="414" t="s">
        <v>33</v>
      </c>
      <c r="CS684" s="414" t="s">
        <v>33</v>
      </c>
      <c r="CT684" s="414" t="s">
        <v>33</v>
      </c>
      <c r="CU684" s="436" t="s">
        <v>33</v>
      </c>
      <c r="CV684" s="432" t="str">
        <f>IF(OR(DC684="-",DC684="",DC684="n/a"),"-",HYPERLINK(DC684,"PAD"))</f>
        <v>PAD</v>
      </c>
      <c r="CW684" s="417" t="str">
        <f>IF(OR(DD684="-",DD684="",DD684="n/a"),"-",HYPERLINK(DD684,"ICR"))</f>
        <v>ICR</v>
      </c>
      <c r="CX684" s="438" t="str">
        <f>IF(OR(DE684="-",DE684="",DE684="n/a"),"-",HYPERLINK(DE684,"IEG"))</f>
        <v>-</v>
      </c>
      <c r="CY684" s="687" t="str">
        <f>IF(OR(DF684="-",DF684="",DF684="n/a"),"-",HYPERLINK(DF684,"PPAR"))</f>
        <v>-</v>
      </c>
      <c r="CZ684" s="665" t="str">
        <f>IF(OR(DG684="-",DG684="",DG684="n/a"),"-",HYPERLINK(DG684,"PCR"))</f>
        <v>-</v>
      </c>
      <c r="DA684" s="665" t="str">
        <f>IF(OR(DH684="-",DH684="",DH684="n/a"),"-",HYPERLINK(DH684,"PP"))</f>
        <v>-</v>
      </c>
      <c r="DB684" s="688" t="str">
        <f>IF(OR(DI684="-",DI684="",DI684="n/a"),"-",HYPERLINK(DI684,"TA"))</f>
        <v>-</v>
      </c>
      <c r="DC684" s="897" t="s">
        <v>12464</v>
      </c>
      <c r="DD684" s="897" t="s">
        <v>14071</v>
      </c>
      <c r="DE684" s="897" t="s">
        <v>33</v>
      </c>
      <c r="DF684" s="897" t="s">
        <v>33</v>
      </c>
      <c r="DG684" s="897" t="s">
        <v>33</v>
      </c>
      <c r="DH684" s="897" t="s">
        <v>33</v>
      </c>
      <c r="DI684" s="897" t="s">
        <v>33</v>
      </c>
      <c r="DJ684" s="806"/>
    </row>
    <row r="685" spans="1:143" ht="14.1" customHeight="1" x14ac:dyDescent="0.25">
      <c r="A685" s="702">
        <f>ROW()-1</f>
        <v>684</v>
      </c>
      <c r="B685" s="713" t="s">
        <v>8039</v>
      </c>
      <c r="C685" s="711" t="str">
        <f>HYPERLINK(E685,"OP")</f>
        <v>OP</v>
      </c>
      <c r="D685" s="711" t="str">
        <f>HYPERLINK(F685,"Prj")</f>
        <v>Prj</v>
      </c>
      <c r="E685" s="631" t="s">
        <v>8725</v>
      </c>
      <c r="F685" s="413" t="s">
        <v>8726</v>
      </c>
      <c r="G685" s="414" t="s">
        <v>33</v>
      </c>
      <c r="H685" s="414" t="s">
        <v>33</v>
      </c>
      <c r="I685" s="694" t="s">
        <v>33</v>
      </c>
      <c r="J685" s="697" t="s">
        <v>8040</v>
      </c>
      <c r="K685" s="727" t="s">
        <v>33</v>
      </c>
      <c r="L685" s="736" t="s">
        <v>153</v>
      </c>
      <c r="M685" s="697" t="s">
        <v>594</v>
      </c>
      <c r="N685" s="736" t="s">
        <v>18</v>
      </c>
      <c r="O685" s="736" t="s">
        <v>30</v>
      </c>
      <c r="P685" s="1080" t="s">
        <v>19</v>
      </c>
      <c r="Q685" s="1074" t="s">
        <v>33</v>
      </c>
      <c r="R685" s="698" t="s">
        <v>3888</v>
      </c>
      <c r="S685" s="907" t="s">
        <v>3803</v>
      </c>
      <c r="T685" s="908" t="s">
        <v>8041</v>
      </c>
      <c r="U685" s="905" t="s">
        <v>13822</v>
      </c>
      <c r="V685" s="905" t="s">
        <v>10434</v>
      </c>
      <c r="W685" s="1068" t="s">
        <v>1773</v>
      </c>
      <c r="X685" s="1064">
        <v>39356</v>
      </c>
      <c r="Y685" s="1066">
        <v>39595</v>
      </c>
      <c r="Z685" s="1046">
        <v>2008</v>
      </c>
      <c r="AA685" s="1064">
        <v>39889</v>
      </c>
      <c r="AB685" s="1065">
        <v>41547</v>
      </c>
      <c r="AC685" s="1066">
        <v>42247</v>
      </c>
      <c r="AD685" s="1049">
        <v>0</v>
      </c>
      <c r="AE685" s="746">
        <v>26.7</v>
      </c>
      <c r="AF685" s="744">
        <v>0</v>
      </c>
      <c r="AG685" s="690">
        <v>26.7</v>
      </c>
      <c r="AH685" s="747">
        <v>27.9</v>
      </c>
      <c r="AI685" s="744">
        <v>0</v>
      </c>
      <c r="AJ685" s="1101">
        <v>20.822573469999998</v>
      </c>
      <c r="AK685" s="1102">
        <v>19.083667169999998</v>
      </c>
      <c r="AL685" s="1085"/>
      <c r="AM685" s="632"/>
      <c r="AN685" s="632">
        <v>4</v>
      </c>
      <c r="AO685" s="632"/>
      <c r="AP685" s="632"/>
      <c r="AQ685" s="757"/>
      <c r="AR685" s="778" t="s">
        <v>9035</v>
      </c>
      <c r="AS685" s="784">
        <f>AT685+AU685</f>
        <v>13.4</v>
      </c>
      <c r="AT685" s="784">
        <v>13.4</v>
      </c>
      <c r="AU685" s="785">
        <v>0</v>
      </c>
      <c r="AV685" s="734" t="s">
        <v>9014</v>
      </c>
      <c r="AW685" s="697" t="s">
        <v>8042</v>
      </c>
      <c r="AX685" s="697" t="s">
        <v>8043</v>
      </c>
      <c r="AY685" s="823">
        <v>42244</v>
      </c>
      <c r="AZ685" s="736" t="s">
        <v>22</v>
      </c>
      <c r="BA685" s="736" t="s">
        <v>22</v>
      </c>
      <c r="BB685" s="834" t="s">
        <v>22</v>
      </c>
      <c r="BC685" s="835" t="s">
        <v>22</v>
      </c>
      <c r="BD685" s="836" t="s">
        <v>22</v>
      </c>
      <c r="BE685" s="834" t="s">
        <v>22</v>
      </c>
      <c r="BF685" s="835" t="s">
        <v>22</v>
      </c>
      <c r="BG685" s="836" t="s">
        <v>22</v>
      </c>
      <c r="BH685" s="905" t="s">
        <v>4485</v>
      </c>
      <c r="BI685" s="903" t="s">
        <v>10472</v>
      </c>
      <c r="BJ685" s="905" t="s">
        <v>13078</v>
      </c>
      <c r="BK685" s="903" t="s">
        <v>13872</v>
      </c>
      <c r="BL685" s="905" t="s">
        <v>13077</v>
      </c>
      <c r="BM685" s="903" t="s">
        <v>9680</v>
      </c>
      <c r="BN685" s="905" t="s">
        <v>0</v>
      </c>
      <c r="BO685" s="903" t="s">
        <v>0</v>
      </c>
      <c r="BP685" s="905" t="s">
        <v>0</v>
      </c>
      <c r="BQ685" s="903" t="s">
        <v>0</v>
      </c>
      <c r="BR685" s="909">
        <v>54</v>
      </c>
      <c r="BS685" s="903" t="s">
        <v>4553</v>
      </c>
      <c r="BT685" s="909">
        <v>51</v>
      </c>
      <c r="BU685" s="903" t="s">
        <v>4520</v>
      </c>
      <c r="BV685" s="909">
        <v>56</v>
      </c>
      <c r="BW685" s="903" t="s">
        <v>4566</v>
      </c>
      <c r="BX685" s="909">
        <v>87</v>
      </c>
      <c r="BY685" s="903" t="s">
        <v>4535</v>
      </c>
      <c r="BZ685" s="905" t="s">
        <v>0</v>
      </c>
      <c r="CA685" s="903" t="s">
        <v>4492</v>
      </c>
      <c r="CB685" s="340">
        <v>10</v>
      </c>
      <c r="CC685" s="249">
        <f>IF(ISBLANK(AL685),0,1)</f>
        <v>0</v>
      </c>
      <c r="CD685" s="414">
        <f>IF(ISBLANK(AM685),0,1)</f>
        <v>0</v>
      </c>
      <c r="CE685" s="414">
        <f>IF(ISBLANK(AN685),0,1)</f>
        <v>1</v>
      </c>
      <c r="CF685" s="414">
        <f>IF(ISBLANK(AO685),0,1)</f>
        <v>0</v>
      </c>
      <c r="CG685" s="414">
        <f>IF(ISBLANK(AP685),0,1)</f>
        <v>0</v>
      </c>
      <c r="CH685" s="436">
        <f>IF(ISBLANK(AQ685),0,1)</f>
        <v>0</v>
      </c>
      <c r="CI685" s="435">
        <f>IF($W685="Dropped","-",DAYS360(X685,Y685,TRUE)/360)</f>
        <v>0.65555555555555556</v>
      </c>
      <c r="CJ685" s="416">
        <f>IF(OR($W685="Pipeline",$W685="Dropped"),"-",IF(OR($AA685="-",$AA685="n/a"),"-",DAYS360(Y685,AA685,TRUE)/360))</f>
        <v>0.80555555555555558</v>
      </c>
      <c r="CK685" s="416">
        <f>IF(OR($W685="Pipeline",$W685="Dropped"),"-",IF($AC685="-","-",IF(OR($AA685="-",$AA685="n/a"),DAYS360(Y685,AC685,TRUE)/360,DAYS360(AA685,AC685,TRUE)/360)))</f>
        <v>6.4527777777777775</v>
      </c>
      <c r="CL685" s="416">
        <f>IF(OR($W685="Pipeline",$W685="Dropped"),"-",IF($AC685="-","-",DAYS360(X685,AC685,TRUE)/360))</f>
        <v>7.9138888888888888</v>
      </c>
      <c r="CM685" s="437">
        <f>IF(OR($W685="Pipeline",$W685="Dropped"),"-",IF($AC685="-","-",DAYS360(AB685,AC685,TRUE)/360))</f>
        <v>1.9166666666666667</v>
      </c>
      <c r="CN685" s="344">
        <f>IF(W685="Closed",IF(AC685="-","-",YEAR(AC685)),"-")</f>
        <v>2015</v>
      </c>
      <c r="CO685" s="344" t="str">
        <f>IF(W685="Closed",IF(OR(BE685="S",BE685="MS",BE685="HS"),"S",IF(OR(BE685="U",BE685="MU",BE685="HU"),"U",IF(OR(BE685="NA",BE685="NR",BE685="NV",BE685="?",BE685="#"),"NR","-"))),"-")</f>
        <v>S</v>
      </c>
      <c r="CP685" s="249">
        <v>2</v>
      </c>
      <c r="CQ685" s="414">
        <v>2</v>
      </c>
      <c r="CR685" s="414">
        <v>2</v>
      </c>
      <c r="CS685" s="414">
        <v>2</v>
      </c>
      <c r="CT685" s="414">
        <v>0</v>
      </c>
      <c r="CU685" s="436">
        <v>0</v>
      </c>
      <c r="CV685" s="432" t="str">
        <f>IF(OR(DC685="-",DC685="",DC685="n/a"),"-",HYPERLINK(DC685,"PAD"))</f>
        <v>PAD</v>
      </c>
      <c r="CW685" s="417" t="str">
        <f>IF(OR(DD685="-",DD685="",DD685="n/a"),"-",HYPERLINK(DD685,"ICR"))</f>
        <v>ICR</v>
      </c>
      <c r="CX685" s="438" t="str">
        <f>IF(OR(DE685="-",DE685="",DE685="n/a"),"-",HYPERLINK(DE685,"IEG"))</f>
        <v>IEG</v>
      </c>
      <c r="CY685" s="687" t="str">
        <f>IF(OR(DF685="-",DF685="",DF685="n/a"),"-",HYPERLINK(DF685,"PPAR"))</f>
        <v>-</v>
      </c>
      <c r="CZ685" s="665" t="str">
        <f>IF(OR(DG685="-",DG685="",DG685="n/a"),"-",HYPERLINK(DG685,"PCR"))</f>
        <v>-</v>
      </c>
      <c r="DA685" s="665" t="str">
        <f>IF(OR(DH685="-",DH685="",DH685="n/a"),"-",HYPERLINK(DH685,"PP"))</f>
        <v>PP</v>
      </c>
      <c r="DB685" s="688" t="str">
        <f>IF(OR(DI685="-",DI685="",DI685="n/a"),"-",HYPERLINK(DI685,"TA"))</f>
        <v>-</v>
      </c>
      <c r="DC685" s="897" t="s">
        <v>12465</v>
      </c>
      <c r="DD685" s="897" t="s">
        <v>12466</v>
      </c>
      <c r="DE685" s="897" t="s">
        <v>12467</v>
      </c>
      <c r="DF685" s="897" t="s">
        <v>33</v>
      </c>
      <c r="DG685" s="897" t="s">
        <v>33</v>
      </c>
      <c r="DH685" s="897" t="s">
        <v>12468</v>
      </c>
      <c r="DI685" s="897" t="s">
        <v>33</v>
      </c>
      <c r="DJ685" s="734"/>
    </row>
    <row r="686" spans="1:143" s="1" customFormat="1" ht="14.1" customHeight="1" x14ac:dyDescent="0.2">
      <c r="A686" s="703">
        <f>ROW()-1</f>
        <v>685</v>
      </c>
      <c r="B686" s="710" t="s">
        <v>343</v>
      </c>
      <c r="C686" s="711" t="str">
        <f>HYPERLINK(E686,"OP")</f>
        <v>OP</v>
      </c>
      <c r="D686" s="711" t="str">
        <f>HYPERLINK(F686,"Prj")</f>
        <v>Prj</v>
      </c>
      <c r="E686" s="704" t="s">
        <v>6673</v>
      </c>
      <c r="F686" s="415" t="s">
        <v>6674</v>
      </c>
      <c r="G686" s="414"/>
      <c r="H686" s="414" t="s">
        <v>33</v>
      </c>
      <c r="I686" s="694" t="s">
        <v>33</v>
      </c>
      <c r="J686" s="686" t="s">
        <v>344</v>
      </c>
      <c r="K686" s="199" t="s">
        <v>33</v>
      </c>
      <c r="L686" s="693" t="s">
        <v>153</v>
      </c>
      <c r="M686" s="734" t="s">
        <v>154</v>
      </c>
      <c r="N686" s="693" t="s">
        <v>233</v>
      </c>
      <c r="O686" s="693" t="s">
        <v>54</v>
      </c>
      <c r="P686" s="1080" t="s">
        <v>1419</v>
      </c>
      <c r="Q686" s="1074" t="s">
        <v>33</v>
      </c>
      <c r="R686" s="698" t="s">
        <v>33</v>
      </c>
      <c r="S686" s="1041" t="s">
        <v>33</v>
      </c>
      <c r="T686" s="908" t="s">
        <v>3854</v>
      </c>
      <c r="U686" s="905" t="s">
        <v>13703</v>
      </c>
      <c r="V686" s="905" t="s">
        <v>612</v>
      </c>
      <c r="W686" s="1068" t="s">
        <v>1773</v>
      </c>
      <c r="X686" s="1064">
        <v>39148</v>
      </c>
      <c r="Y686" s="1066">
        <v>39464</v>
      </c>
      <c r="Z686" s="1046">
        <v>2008</v>
      </c>
      <c r="AA686" s="1064">
        <v>39464</v>
      </c>
      <c r="AB686" s="1065">
        <v>40451</v>
      </c>
      <c r="AC686" s="1066">
        <v>40816</v>
      </c>
      <c r="AD686" s="638">
        <v>0</v>
      </c>
      <c r="AE686" s="639">
        <v>0</v>
      </c>
      <c r="AF686" s="744">
        <v>8.2144637599999992</v>
      </c>
      <c r="AG686" s="690">
        <v>8.2144637599999992</v>
      </c>
      <c r="AH686" s="747">
        <v>0</v>
      </c>
      <c r="AI686" s="744">
        <v>5.4915186199999999</v>
      </c>
      <c r="AJ686" s="1099">
        <v>3.4648717000000002</v>
      </c>
      <c r="AK686" s="1100">
        <v>5.5168462600000003</v>
      </c>
      <c r="AL686" s="646"/>
      <c r="AM686" s="647" t="s">
        <v>2635</v>
      </c>
      <c r="AN686" s="647"/>
      <c r="AO686" s="647"/>
      <c r="AP686" s="647"/>
      <c r="AQ686" s="648"/>
      <c r="AR686" s="779" t="s">
        <v>2676</v>
      </c>
      <c r="AS686" s="781">
        <f>AT686+AU686</f>
        <v>2</v>
      </c>
      <c r="AT686" s="649">
        <v>0</v>
      </c>
      <c r="AU686" s="650">
        <v>2</v>
      </c>
      <c r="AV686" s="686" t="s">
        <v>2677</v>
      </c>
      <c r="AW686" s="686" t="s">
        <v>154</v>
      </c>
      <c r="AX686" s="686" t="s">
        <v>2326</v>
      </c>
      <c r="AY686" s="819">
        <v>40846</v>
      </c>
      <c r="AZ686" s="721" t="s">
        <v>22</v>
      </c>
      <c r="BA686" s="721" t="s">
        <v>22</v>
      </c>
      <c r="BB686" s="834" t="s">
        <v>33</v>
      </c>
      <c r="BC686" s="835" t="s">
        <v>33</v>
      </c>
      <c r="BD686" s="836" t="s">
        <v>33</v>
      </c>
      <c r="BE686" s="834" t="s">
        <v>22</v>
      </c>
      <c r="BF686" s="835" t="s">
        <v>22</v>
      </c>
      <c r="BG686" s="836" t="s">
        <v>22</v>
      </c>
      <c r="BH686" s="905" t="s">
        <v>4659</v>
      </c>
      <c r="BI686" s="903" t="s">
        <v>10494</v>
      </c>
      <c r="BJ686" s="905" t="s">
        <v>4485</v>
      </c>
      <c r="BK686" s="903" t="s">
        <v>10472</v>
      </c>
      <c r="BL686" s="905" t="s">
        <v>4505</v>
      </c>
      <c r="BM686" s="903" t="s">
        <v>10474</v>
      </c>
      <c r="BN686" s="905" t="s">
        <v>0</v>
      </c>
      <c r="BO686" s="903" t="s">
        <v>0</v>
      </c>
      <c r="BP686" s="905" t="s">
        <v>0</v>
      </c>
      <c r="BQ686" s="903" t="s">
        <v>0</v>
      </c>
      <c r="BR686" s="909">
        <v>20</v>
      </c>
      <c r="BS686" s="903" t="s">
        <v>4645</v>
      </c>
      <c r="BT686" s="909">
        <v>23</v>
      </c>
      <c r="BU686" s="903" t="s">
        <v>4548</v>
      </c>
      <c r="BV686" s="909">
        <v>25</v>
      </c>
      <c r="BW686" s="903" t="s">
        <v>4489</v>
      </c>
      <c r="BX686" s="909">
        <v>27</v>
      </c>
      <c r="BY686" s="903" t="s">
        <v>4490</v>
      </c>
      <c r="BZ686" s="909">
        <v>30</v>
      </c>
      <c r="CA686" s="903" t="s">
        <v>4501</v>
      </c>
      <c r="CB686" s="340">
        <v>100</v>
      </c>
      <c r="CC686" s="249">
        <f>IF(ISBLANK(AL686),0,1)</f>
        <v>0</v>
      </c>
      <c r="CD686" s="414">
        <f>IF(ISBLANK(AM686),0,1)</f>
        <v>1</v>
      </c>
      <c r="CE686" s="414">
        <f>IF(ISBLANK(AN686),0,1)</f>
        <v>0</v>
      </c>
      <c r="CF686" s="414">
        <f>IF(ISBLANK(AO686),0,1)</f>
        <v>0</v>
      </c>
      <c r="CG686" s="414">
        <f>IF(ISBLANK(AP686),0,1)</f>
        <v>0</v>
      </c>
      <c r="CH686" s="436">
        <f>IF(ISBLANK(AQ686),0,1)</f>
        <v>0</v>
      </c>
      <c r="CI686" s="435">
        <f>IF($W686="Dropped","-",DAYS360(X686,Y686,TRUE)/360)</f>
        <v>0.86111111111111116</v>
      </c>
      <c r="CJ686" s="416">
        <f>IF(OR($W686="Pipeline",$W686="Dropped"),"-",IF(OR($AA686="-",$AA686="n/a"),"-",DAYS360(Y686,AA686,TRUE)/360))</f>
        <v>0</v>
      </c>
      <c r="CK686" s="416">
        <f>IF(OR($W686="Pipeline",$W686="Dropped"),"-",IF($AC686="-","-",IF(OR($AA686="-",$AA686="n/a"),DAYS360(Y686,AC686,TRUE)/360,DAYS360(AA686,AC686,TRUE)/360)))</f>
        <v>3.7027777777777779</v>
      </c>
      <c r="CL686" s="416">
        <f>IF(OR($W686="Pipeline",$W686="Dropped"),"-",IF($AC686="-","-",DAYS360(X686,AC686,TRUE)/360))</f>
        <v>4.5638888888888891</v>
      </c>
      <c r="CM686" s="437">
        <f>IF(OR($W686="Pipeline",$W686="Dropped"),"-",IF($AC686="-","-",DAYS360(AB686,AC686,TRUE)/360))</f>
        <v>1</v>
      </c>
      <c r="CN686" s="344">
        <f>IF(W686="Closed",IF(AC686="-","-",YEAR(AC686)),"-")</f>
        <v>2011</v>
      </c>
      <c r="CO686" s="344" t="str">
        <f>IF(W686="Closed",IF(OR(BE686="S",BE686="MS",BE686="HS"),"S",IF(OR(BE686="U",BE686="MU",BE686="HU"),"U",IF(OR(BE686="NA",BE686="NR",BE686="NV",BE686="?",BE686="#"),"NR","-"))),"-")</f>
        <v>S</v>
      </c>
      <c r="CP686" s="249">
        <v>1</v>
      </c>
      <c r="CQ686" s="414">
        <v>9</v>
      </c>
      <c r="CR686" s="414">
        <v>1</v>
      </c>
      <c r="CS686" s="414">
        <v>0</v>
      </c>
      <c r="CT686" s="414">
        <v>0</v>
      </c>
      <c r="CU686" s="436">
        <v>0</v>
      </c>
      <c r="CV686" s="432" t="str">
        <f>IF(OR(DC686="-",DC686="",DC686="n/a"),"-",HYPERLINK(DC686,"PAD"))</f>
        <v>-</v>
      </c>
      <c r="CW686" s="417" t="str">
        <f>IF(OR(DD686="-",DD686="",DD686="n/a"),"-",HYPERLINK(DD686,"ICR"))</f>
        <v>-</v>
      </c>
      <c r="CX686" s="438" t="str">
        <f>IF(OR(DE686="-",DE686="",DE686="n/a"),"-",HYPERLINK(DE686,"IEG"))</f>
        <v>IEG</v>
      </c>
      <c r="CY686" s="687" t="str">
        <f>IF(OR(DF686="-",DF686="",DF686="n/a"),"-",HYPERLINK(DF686,"PPAR"))</f>
        <v>-</v>
      </c>
      <c r="CZ686" s="665" t="str">
        <f>IF(OR(DG686="-",DG686="",DG686="n/a"),"-",HYPERLINK(DG686,"PCR"))</f>
        <v>-</v>
      </c>
      <c r="DA686" s="665" t="str">
        <f>IF(OR(DH686="-",DH686="",DH686="n/a"),"-",HYPERLINK(DH686,"PP"))</f>
        <v>PP</v>
      </c>
      <c r="DB686" s="688" t="str">
        <f>IF(OR(DI686="-",DI686="",DI686="n/a"),"-",HYPERLINK(DI686,"TA"))</f>
        <v>-</v>
      </c>
      <c r="DC686" s="897" t="s">
        <v>33</v>
      </c>
      <c r="DD686" s="897" t="s">
        <v>33</v>
      </c>
      <c r="DE686" s="897" t="s">
        <v>12469</v>
      </c>
      <c r="DF686" s="897" t="s">
        <v>33</v>
      </c>
      <c r="DG686" s="897" t="s">
        <v>33</v>
      </c>
      <c r="DH686" s="897" t="s">
        <v>12470</v>
      </c>
      <c r="DI686" s="897" t="s">
        <v>33</v>
      </c>
      <c r="DJ686" s="734"/>
      <c r="DK686" s="202"/>
      <c r="DL686" s="202"/>
      <c r="DM686" s="439"/>
      <c r="DN686" s="439"/>
      <c r="DO686" s="439"/>
      <c r="DP686" s="439"/>
      <c r="DQ686" s="439"/>
      <c r="DR686" s="439"/>
      <c r="DS686" s="439"/>
      <c r="DT686" s="439"/>
      <c r="DU686" s="439"/>
      <c r="DV686" s="439"/>
      <c r="DW686" s="439"/>
      <c r="DX686" s="439"/>
      <c r="DY686" s="439"/>
      <c r="DZ686" s="439"/>
      <c r="EA686" s="439"/>
      <c r="EB686" s="439"/>
      <c r="EC686" s="439"/>
      <c r="ED686" s="439"/>
      <c r="EE686" s="439"/>
      <c r="EF686" s="439"/>
      <c r="EG686" s="439"/>
      <c r="EH686" s="439"/>
      <c r="EI686" s="439"/>
      <c r="EJ686" s="439"/>
      <c r="EK686" s="439"/>
      <c r="EL686" s="439"/>
      <c r="EM686" s="439"/>
    </row>
    <row r="687" spans="1:143" ht="14.1" customHeight="1" x14ac:dyDescent="0.25">
      <c r="A687" s="702">
        <f>ROW()-1</f>
        <v>686</v>
      </c>
      <c r="B687" s="710" t="s">
        <v>1140</v>
      </c>
      <c r="C687" s="711" t="str">
        <f>HYPERLINK(E687,"OP")</f>
        <v>OP</v>
      </c>
      <c r="D687" s="711" t="str">
        <f>HYPERLINK(F687,"Prj")</f>
        <v>Prj</v>
      </c>
      <c r="E687" s="704" t="s">
        <v>6675</v>
      </c>
      <c r="F687" s="415" t="s">
        <v>6676</v>
      </c>
      <c r="G687" s="414" t="s">
        <v>33</v>
      </c>
      <c r="H687" s="414" t="s">
        <v>33</v>
      </c>
      <c r="I687" s="694" t="s">
        <v>33</v>
      </c>
      <c r="J687" s="686" t="s">
        <v>1141</v>
      </c>
      <c r="K687" s="199" t="s">
        <v>33</v>
      </c>
      <c r="L687" s="693" t="s">
        <v>193</v>
      </c>
      <c r="M687" s="696" t="s">
        <v>199</v>
      </c>
      <c r="N687" s="732" t="s">
        <v>18</v>
      </c>
      <c r="O687" s="732" t="s">
        <v>71</v>
      </c>
      <c r="P687" s="1080" t="s">
        <v>1763</v>
      </c>
      <c r="Q687" s="1074" t="s">
        <v>33</v>
      </c>
      <c r="R687" s="698" t="s">
        <v>3888</v>
      </c>
      <c r="S687" s="1041" t="s">
        <v>33</v>
      </c>
      <c r="T687" s="908" t="s">
        <v>3678</v>
      </c>
      <c r="U687" s="905" t="s">
        <v>583</v>
      </c>
      <c r="V687" s="905" t="s">
        <v>1775</v>
      </c>
      <c r="W687" s="1068" t="s">
        <v>1773</v>
      </c>
      <c r="X687" s="1064">
        <v>39336</v>
      </c>
      <c r="Y687" s="1066">
        <v>39511</v>
      </c>
      <c r="Z687" s="1046">
        <v>2008</v>
      </c>
      <c r="AA687" s="1064">
        <v>39570</v>
      </c>
      <c r="AB687" s="1065">
        <v>40543</v>
      </c>
      <c r="AC687" s="1066">
        <v>41455</v>
      </c>
      <c r="AD687" s="638">
        <v>300</v>
      </c>
      <c r="AE687" s="639">
        <v>0</v>
      </c>
      <c r="AF687" s="744">
        <v>0</v>
      </c>
      <c r="AG687" s="690">
        <v>300</v>
      </c>
      <c r="AH687" s="747">
        <v>87</v>
      </c>
      <c r="AI687" s="744">
        <v>0</v>
      </c>
      <c r="AJ687" s="1099">
        <v>300</v>
      </c>
      <c r="AK687" s="1100">
        <v>300</v>
      </c>
      <c r="AL687" s="646"/>
      <c r="AM687" s="647"/>
      <c r="AN687" s="647">
        <v>2</v>
      </c>
      <c r="AO687" s="647"/>
      <c r="AP687" s="647"/>
      <c r="AQ687" s="648"/>
      <c r="AR687" s="779" t="s">
        <v>4174</v>
      </c>
      <c r="AS687" s="781">
        <f>AT687+AU687</f>
        <v>6.3</v>
      </c>
      <c r="AT687" s="649">
        <v>4.3</v>
      </c>
      <c r="AU687" s="650">
        <v>2</v>
      </c>
      <c r="AV687" s="686" t="s">
        <v>4175</v>
      </c>
      <c r="AW687" s="686" t="s">
        <v>1914</v>
      </c>
      <c r="AX687" s="686" t="s">
        <v>2203</v>
      </c>
      <c r="AY687" s="819">
        <v>41433</v>
      </c>
      <c r="AZ687" s="721" t="s">
        <v>26</v>
      </c>
      <c r="BA687" s="721" t="s">
        <v>26</v>
      </c>
      <c r="BB687" s="625" t="s">
        <v>26</v>
      </c>
      <c r="BC687" s="626" t="s">
        <v>26</v>
      </c>
      <c r="BD687" s="633" t="s">
        <v>26</v>
      </c>
      <c r="BE687" s="625" t="s">
        <v>26</v>
      </c>
      <c r="BF687" s="626" t="s">
        <v>26</v>
      </c>
      <c r="BG687" s="633" t="s">
        <v>26</v>
      </c>
      <c r="BH687" s="905" t="s">
        <v>4493</v>
      </c>
      <c r="BI687" s="903" t="s">
        <v>4705</v>
      </c>
      <c r="BJ687" s="905" t="s">
        <v>0</v>
      </c>
      <c r="BK687" s="903" t="s">
        <v>0</v>
      </c>
      <c r="BL687" s="905" t="s">
        <v>0</v>
      </c>
      <c r="BM687" s="903" t="s">
        <v>0</v>
      </c>
      <c r="BN687" s="905" t="s">
        <v>0</v>
      </c>
      <c r="BO687" s="903" t="s">
        <v>0</v>
      </c>
      <c r="BP687" s="905" t="s">
        <v>0</v>
      </c>
      <c r="BQ687" s="903" t="s">
        <v>0</v>
      </c>
      <c r="BR687" s="909">
        <v>66</v>
      </c>
      <c r="BS687" s="903" t="s">
        <v>4532</v>
      </c>
      <c r="BT687" s="909">
        <v>51</v>
      </c>
      <c r="BU687" s="903" t="s">
        <v>4520</v>
      </c>
      <c r="BV687" s="905" t="s">
        <v>0</v>
      </c>
      <c r="BW687" s="903" t="s">
        <v>4492</v>
      </c>
      <c r="BX687" s="905" t="s">
        <v>0</v>
      </c>
      <c r="BY687" s="903" t="s">
        <v>4492</v>
      </c>
      <c r="BZ687" s="905" t="s">
        <v>0</v>
      </c>
      <c r="CA687" s="903" t="s">
        <v>4492</v>
      </c>
      <c r="CB687" s="340">
        <v>100</v>
      </c>
      <c r="CC687" s="249">
        <f>IF(ISBLANK(AL687),0,1)</f>
        <v>0</v>
      </c>
      <c r="CD687" s="414">
        <f>IF(ISBLANK(AM687),0,1)</f>
        <v>0</v>
      </c>
      <c r="CE687" s="414">
        <f>IF(ISBLANK(AN687),0,1)</f>
        <v>1</v>
      </c>
      <c r="CF687" s="414">
        <f>IF(ISBLANK(AO687),0,1)</f>
        <v>0</v>
      </c>
      <c r="CG687" s="414">
        <f>IF(ISBLANK(AP687),0,1)</f>
        <v>0</v>
      </c>
      <c r="CH687" s="436">
        <f>IF(ISBLANK(AQ687),0,1)</f>
        <v>0</v>
      </c>
      <c r="CI687" s="435">
        <f>IF($W687="Dropped","-",DAYS360(X687,Y687,TRUE)/360)</f>
        <v>0.48055555555555557</v>
      </c>
      <c r="CJ687" s="416">
        <f>IF(OR($W687="Pipeline",$W687="Dropped"),"-",IF(OR($AA687="-",$AA687="n/a"),"-",DAYS360(Y687,AA687,TRUE)/360))</f>
        <v>0.16111111111111112</v>
      </c>
      <c r="CK687" s="416">
        <f>IF(OR($W687="Pipeline",$W687="Dropped"),"-",IF($AC687="-","-",IF(OR($AA687="-",$AA687="n/a"),DAYS360(Y687,AC687,TRUE)/360,DAYS360(AA687,AC687,TRUE)/360)))</f>
        <v>5.1611111111111114</v>
      </c>
      <c r="CL687" s="416">
        <f>IF(OR($W687="Pipeline",$W687="Dropped"),"-",IF($AC687="-","-",DAYS360(X687,AC687,TRUE)/360))</f>
        <v>5.802777777777778</v>
      </c>
      <c r="CM687" s="437">
        <f>IF(OR($W687="Pipeline",$W687="Dropped"),"-",IF($AC687="-","-",DAYS360(AB687,AC687,TRUE)/360))</f>
        <v>2.5</v>
      </c>
      <c r="CN687" s="344">
        <f>IF(W687="Closed",IF(AC687="-","-",YEAR(AC687)),"-")</f>
        <v>2013</v>
      </c>
      <c r="CO687" s="344" t="str">
        <f>IF(W687="Closed",IF(OR(BE687="S",BE687="MS",BE687="HS"),"S",IF(OR(BE687="U",BE687="MU",BE687="HU"),"U",IF(OR(BE687="NA",BE687="NR",BE687="NV",BE687="?",BE687="#"),"NR","-"))),"-")</f>
        <v>S</v>
      </c>
      <c r="CP687" s="249">
        <v>2</v>
      </c>
      <c r="CQ687" s="414">
        <v>2</v>
      </c>
      <c r="CR687" s="414">
        <v>0</v>
      </c>
      <c r="CS687" s="414">
        <v>0</v>
      </c>
      <c r="CT687" s="414">
        <v>0</v>
      </c>
      <c r="CU687" s="436">
        <v>0</v>
      </c>
      <c r="CV687" s="432" t="str">
        <f>IF(OR(DC687="-",DC687="",DC687="n/a"),"-",HYPERLINK(DC687,"PAD"))</f>
        <v>PAD</v>
      </c>
      <c r="CW687" s="417" t="str">
        <f>IF(OR(DD687="-",DD687="",DD687="n/a"),"-",HYPERLINK(DD687,"ICR"))</f>
        <v>ICR</v>
      </c>
      <c r="CX687" s="438" t="str">
        <f>IF(OR(DE687="-",DE687="",DE687="n/a"),"-",HYPERLINK(DE687,"IEG"))</f>
        <v>IEG</v>
      </c>
      <c r="CY687" s="687" t="str">
        <f>IF(OR(DF687="-",DF687="",DF687="n/a"),"-",HYPERLINK(DF687,"PPAR"))</f>
        <v>-</v>
      </c>
      <c r="CZ687" s="665" t="str">
        <f>IF(OR(DG687="-",DG687="",DG687="n/a"),"-",HYPERLINK(DG687,"PCR"))</f>
        <v>-</v>
      </c>
      <c r="DA687" s="665" t="str">
        <f>IF(OR(DH687="-",DH687="",DH687="n/a"),"-",HYPERLINK(DH687,"PP"))</f>
        <v>PP</v>
      </c>
      <c r="DB687" s="688" t="str">
        <f>IF(OR(DI687="-",DI687="",DI687="n/a"),"-",HYPERLINK(DI687,"TA"))</f>
        <v>-</v>
      </c>
      <c r="DC687" s="897" t="s">
        <v>12471</v>
      </c>
      <c r="DD687" s="897" t="s">
        <v>12472</v>
      </c>
      <c r="DE687" s="897" t="s">
        <v>12473</v>
      </c>
      <c r="DF687" s="897" t="s">
        <v>33</v>
      </c>
      <c r="DG687" s="897" t="s">
        <v>33</v>
      </c>
      <c r="DH687" s="897" t="s">
        <v>14072</v>
      </c>
      <c r="DI687" s="897" t="s">
        <v>33</v>
      </c>
      <c r="DJ687" s="734"/>
    </row>
    <row r="688" spans="1:143" ht="14.1" customHeight="1" x14ac:dyDescent="0.25">
      <c r="A688" s="702">
        <f>ROW()-1</f>
        <v>687</v>
      </c>
      <c r="B688" s="710" t="s">
        <v>2361</v>
      </c>
      <c r="C688" s="711" t="str">
        <f>HYPERLINK(E688,"OP")</f>
        <v>OP</v>
      </c>
      <c r="D688" s="711" t="str">
        <f>HYPERLINK(F688,"Prj")</f>
        <v>Prj</v>
      </c>
      <c r="E688" s="704" t="s">
        <v>6677</v>
      </c>
      <c r="F688" s="415" t="s">
        <v>6678</v>
      </c>
      <c r="G688" s="414" t="s">
        <v>33</v>
      </c>
      <c r="H688" s="414" t="s">
        <v>33</v>
      </c>
      <c r="I688" s="694" t="s">
        <v>33</v>
      </c>
      <c r="J688" s="686" t="s">
        <v>2362</v>
      </c>
      <c r="K688" s="199" t="s">
        <v>33</v>
      </c>
      <c r="L688" s="693" t="s">
        <v>16</v>
      </c>
      <c r="M688" s="696" t="s">
        <v>75</v>
      </c>
      <c r="N688" s="693" t="s">
        <v>18</v>
      </c>
      <c r="O688" s="693" t="s">
        <v>54</v>
      </c>
      <c r="P688" s="1080" t="s">
        <v>1419</v>
      </c>
      <c r="Q688" s="1074" t="s">
        <v>33</v>
      </c>
      <c r="R688" s="698" t="s">
        <v>33</v>
      </c>
      <c r="S688" s="907" t="s">
        <v>10320</v>
      </c>
      <c r="T688" s="908" t="s">
        <v>3855</v>
      </c>
      <c r="U688" s="905" t="s">
        <v>589</v>
      </c>
      <c r="V688" s="905" t="s">
        <v>10437</v>
      </c>
      <c r="W688" s="1068" t="s">
        <v>20</v>
      </c>
      <c r="X688" s="1064">
        <v>40946</v>
      </c>
      <c r="Y688" s="1066">
        <v>41228</v>
      </c>
      <c r="Z688" s="1046">
        <v>2013</v>
      </c>
      <c r="AA688" s="1064">
        <v>41394</v>
      </c>
      <c r="AB688" s="1065">
        <v>43465</v>
      </c>
      <c r="AC688" s="1066">
        <v>43465</v>
      </c>
      <c r="AD688" s="638">
        <v>0</v>
      </c>
      <c r="AE688" s="639">
        <v>120</v>
      </c>
      <c r="AF688" s="744">
        <v>0</v>
      </c>
      <c r="AG688" s="690">
        <v>120</v>
      </c>
      <c r="AH688" s="747">
        <v>0</v>
      </c>
      <c r="AI688" s="744">
        <v>0</v>
      </c>
      <c r="AJ688" s="1099">
        <v>120</v>
      </c>
      <c r="AK688" s="1100">
        <v>39.257644730000003</v>
      </c>
      <c r="AL688" s="646"/>
      <c r="AM688" s="647"/>
      <c r="AN688" s="647">
        <v>9</v>
      </c>
      <c r="AO688" s="647"/>
      <c r="AP688" s="647"/>
      <c r="AQ688" s="648"/>
      <c r="AR688" s="779" t="s">
        <v>2575</v>
      </c>
      <c r="AS688" s="649">
        <f>AT688+AU688</f>
        <v>42.8</v>
      </c>
      <c r="AT688" s="649">
        <v>42.8</v>
      </c>
      <c r="AU688" s="650">
        <v>0</v>
      </c>
      <c r="AV688" s="686" t="s">
        <v>2576</v>
      </c>
      <c r="AW688" s="686" t="s">
        <v>2574</v>
      </c>
      <c r="AX688" s="686" t="s">
        <v>38</v>
      </c>
      <c r="AY688" s="820">
        <v>42738</v>
      </c>
      <c r="AZ688" s="721" t="s">
        <v>22</v>
      </c>
      <c r="BA688" s="721" t="s">
        <v>22</v>
      </c>
      <c r="BB688" s="625" t="s">
        <v>33</v>
      </c>
      <c r="BC688" s="626" t="s">
        <v>33</v>
      </c>
      <c r="BD688" s="633" t="s">
        <v>33</v>
      </c>
      <c r="BE688" s="625" t="s">
        <v>33</v>
      </c>
      <c r="BF688" s="626" t="s">
        <v>33</v>
      </c>
      <c r="BG688" s="633" t="s">
        <v>33</v>
      </c>
      <c r="BH688" s="905" t="s">
        <v>4487</v>
      </c>
      <c r="BI688" s="903" t="s">
        <v>4683</v>
      </c>
      <c r="BJ688" s="905" t="s">
        <v>10072</v>
      </c>
      <c r="BK688" s="903" t="s">
        <v>13093</v>
      </c>
      <c r="BL688" s="905" t="s">
        <v>10064</v>
      </c>
      <c r="BM688" s="903" t="s">
        <v>13770</v>
      </c>
      <c r="BN688" s="905" t="s">
        <v>4561</v>
      </c>
      <c r="BO688" s="903" t="s">
        <v>10489</v>
      </c>
      <c r="BP688" s="905" t="s">
        <v>0</v>
      </c>
      <c r="BQ688" s="903" t="s">
        <v>0</v>
      </c>
      <c r="BR688" s="909">
        <v>32</v>
      </c>
      <c r="BS688" s="903" t="s">
        <v>4555</v>
      </c>
      <c r="BT688" s="909">
        <v>29</v>
      </c>
      <c r="BU688" s="903" t="s">
        <v>4497</v>
      </c>
      <c r="BV688" s="905" t="s">
        <v>0</v>
      </c>
      <c r="BW688" s="903" t="s">
        <v>4492</v>
      </c>
      <c r="BX688" s="905" t="s">
        <v>0</v>
      </c>
      <c r="BY688" s="903" t="s">
        <v>4492</v>
      </c>
      <c r="BZ688" s="905" t="s">
        <v>0</v>
      </c>
      <c r="CA688" s="903" t="s">
        <v>4492</v>
      </c>
      <c r="CB688" s="340">
        <v>50</v>
      </c>
      <c r="CC688" s="249">
        <f>IF(ISBLANK(AL688),0,1)</f>
        <v>0</v>
      </c>
      <c r="CD688" s="414">
        <f>IF(ISBLANK(AM688),0,1)</f>
        <v>0</v>
      </c>
      <c r="CE688" s="414">
        <f>IF(ISBLANK(AN688),0,1)</f>
        <v>1</v>
      </c>
      <c r="CF688" s="414">
        <f>IF(ISBLANK(AO688),0,1)</f>
        <v>0</v>
      </c>
      <c r="CG688" s="414">
        <f>IF(ISBLANK(AP688),0,1)</f>
        <v>0</v>
      </c>
      <c r="CH688" s="436">
        <f>IF(ISBLANK(AQ688),0,1)</f>
        <v>0</v>
      </c>
      <c r="CI688" s="435">
        <f>IF($W688="Dropped","-",DAYS360(X688,Y688,TRUE)/360)</f>
        <v>0.77222222222222225</v>
      </c>
      <c r="CJ688" s="416">
        <f>IF(OR($W688="Pipeline",$W688="Dropped"),"-",IF(OR($AA688="-",$AA688="n/a"),"-",DAYS360(Y688,AA688,TRUE)/360))</f>
        <v>0.45833333333333331</v>
      </c>
      <c r="CK688" s="416">
        <f>IF(OR($W688="Pipeline",$W688="Dropped"),"-",IF($AC688="-","-",IF(OR($AA688="-",$AA688="n/a"),DAYS360(Y688,AC688,TRUE)/360,DAYS360(AA688,AC688,TRUE)/360)))</f>
        <v>5.666666666666667</v>
      </c>
      <c r="CL688" s="416">
        <f>IF(OR($W688="Pipeline",$W688="Dropped"),"-",IF($AC688="-","-",DAYS360(X688,AC688,TRUE)/360))</f>
        <v>6.8972222222222221</v>
      </c>
      <c r="CM688" s="437">
        <f>IF(OR($W688="Pipeline",$W688="Dropped"),"-",IF($AC688="-","-",DAYS360(AB688,AC688,TRUE)/360))</f>
        <v>0</v>
      </c>
      <c r="CN688" s="344" t="str">
        <f>IF(W688="Closed",IF(AC688="-","-",YEAR(AC688)),"-")</f>
        <v>-</v>
      </c>
      <c r="CO688" s="344" t="str">
        <f>IF(W688="Closed",IF(OR(BE688="S",BE688="MS",BE688="HS"),"S",IF(OR(BE688="U",BE688="MU",BE688="HU"),"U",IF(OR(BE688="NA",BE688="NR",BE688="NV",BE688="?",BE688="#"),"NR","-"))),"-")</f>
        <v>-</v>
      </c>
      <c r="CP688" s="249">
        <v>7</v>
      </c>
      <c r="CQ688" s="414">
        <v>3</v>
      </c>
      <c r="CR688" s="414">
        <v>4</v>
      </c>
      <c r="CS688" s="414">
        <v>2</v>
      </c>
      <c r="CT688" s="414">
        <v>0</v>
      </c>
      <c r="CU688" s="436">
        <v>0</v>
      </c>
      <c r="CV688" s="432" t="str">
        <f>IF(OR(DC688="-",DC688="",DC688="n/a"),"-",HYPERLINK(DC688,"PAD"))</f>
        <v>PAD</v>
      </c>
      <c r="CW688" s="417" t="str">
        <f>IF(OR(DD688="-",DD688="",DD688="n/a"),"-",HYPERLINK(DD688,"ICR"))</f>
        <v>-</v>
      </c>
      <c r="CX688" s="438" t="str">
        <f>IF(OR(DE688="-",DE688="",DE688="n/a"),"-",HYPERLINK(DE688,"IEG"))</f>
        <v>-</v>
      </c>
      <c r="CY688" s="687" t="str">
        <f>IF(OR(DF688="-",DF688="",DF688="n/a"),"-",HYPERLINK(DF688,"PPAR"))</f>
        <v>-</v>
      </c>
      <c r="CZ688" s="665" t="str">
        <f>IF(OR(DG688="-",DG688="",DG688="n/a"),"-",HYPERLINK(DG688,"PCR"))</f>
        <v>-</v>
      </c>
      <c r="DA688" s="665" t="str">
        <f>IF(OR(DH688="-",DH688="",DH688="n/a"),"-",HYPERLINK(DH688,"PP"))</f>
        <v>PP</v>
      </c>
      <c r="DB688" s="688" t="str">
        <f>IF(OR(DI688="-",DI688="",DI688="n/a"),"-",HYPERLINK(DI688,"TA"))</f>
        <v>-</v>
      </c>
      <c r="DC688" s="897" t="s">
        <v>12474</v>
      </c>
      <c r="DD688" s="897" t="s">
        <v>33</v>
      </c>
      <c r="DE688" s="897" t="s">
        <v>33</v>
      </c>
      <c r="DF688" s="897" t="s">
        <v>33</v>
      </c>
      <c r="DG688" s="897" t="s">
        <v>33</v>
      </c>
      <c r="DH688" s="897" t="s">
        <v>12475</v>
      </c>
      <c r="DI688" s="897" t="s">
        <v>33</v>
      </c>
      <c r="DJ688" s="806"/>
    </row>
    <row r="689" spans="1:114" ht="14.1" customHeight="1" x14ac:dyDescent="0.25">
      <c r="A689" s="703">
        <f>ROW()-1</f>
        <v>688</v>
      </c>
      <c r="B689" s="713" t="s">
        <v>9447</v>
      </c>
      <c r="C689" s="711" t="str">
        <f>HYPERLINK(E689,"OP")</f>
        <v>OP</v>
      </c>
      <c r="D689" s="711" t="str">
        <f>HYPERLINK(F689,"Prj")</f>
        <v>Prj</v>
      </c>
      <c r="E689" s="705" t="s">
        <v>9810</v>
      </c>
      <c r="F689" s="424" t="s">
        <v>9811</v>
      </c>
      <c r="G689" s="414" t="s">
        <v>33</v>
      </c>
      <c r="H689" s="414" t="s">
        <v>33</v>
      </c>
      <c r="I689" s="694" t="s">
        <v>33</v>
      </c>
      <c r="J689" s="695" t="s">
        <v>9663</v>
      </c>
      <c r="K689" s="727" t="s">
        <v>33</v>
      </c>
      <c r="L689" s="735" t="s">
        <v>231</v>
      </c>
      <c r="M689" s="695" t="s">
        <v>730</v>
      </c>
      <c r="N689" s="735" t="s">
        <v>1386</v>
      </c>
      <c r="O689" s="735" t="s">
        <v>30</v>
      </c>
      <c r="P689" s="1080" t="s">
        <v>1743</v>
      </c>
      <c r="Q689" s="1074" t="s">
        <v>33</v>
      </c>
      <c r="R689" s="698" t="s">
        <v>33</v>
      </c>
      <c r="S689" s="907" t="s">
        <v>3788</v>
      </c>
      <c r="T689" s="908" t="s">
        <v>3851</v>
      </c>
      <c r="U689" s="905" t="s">
        <v>1781</v>
      </c>
      <c r="V689" s="905" t="s">
        <v>10408</v>
      </c>
      <c r="W689" s="1068" t="s">
        <v>1773</v>
      </c>
      <c r="X689" s="1064">
        <v>39575</v>
      </c>
      <c r="Y689" s="1066">
        <v>41025</v>
      </c>
      <c r="Z689" s="1046">
        <v>2012</v>
      </c>
      <c r="AA689" s="1064">
        <v>40069</v>
      </c>
      <c r="AB689" s="1065">
        <v>42885</v>
      </c>
      <c r="AC689" s="1066">
        <v>42478</v>
      </c>
      <c r="AD689" s="638">
        <v>0</v>
      </c>
      <c r="AE689" s="639">
        <v>0</v>
      </c>
      <c r="AF689" s="744">
        <v>3</v>
      </c>
      <c r="AG689" s="690">
        <v>3</v>
      </c>
      <c r="AH689" s="747">
        <v>0</v>
      </c>
      <c r="AI689" s="744">
        <v>3.35</v>
      </c>
      <c r="AJ689" s="1103">
        <v>1.6303664</v>
      </c>
      <c r="AK689" s="1104">
        <v>1.6303664</v>
      </c>
      <c r="AL689" s="646"/>
      <c r="AM689" s="647"/>
      <c r="AN689" s="647"/>
      <c r="AO689" s="647"/>
      <c r="AP689" s="647"/>
      <c r="AQ689" s="648">
        <v>18</v>
      </c>
      <c r="AR689" s="778" t="s">
        <v>9900</v>
      </c>
      <c r="AS689" s="649">
        <v>6.9</v>
      </c>
      <c r="AT689" s="649">
        <v>6.9</v>
      </c>
      <c r="AU689" s="650">
        <v>0</v>
      </c>
      <c r="AV689" s="686" t="s">
        <v>9895</v>
      </c>
      <c r="AW689" s="695" t="s">
        <v>9664</v>
      </c>
      <c r="AX689" s="695" t="s">
        <v>9665</v>
      </c>
      <c r="AY689" s="822">
        <v>42437</v>
      </c>
      <c r="AZ689" s="735" t="s">
        <v>112</v>
      </c>
      <c r="BA689" s="735" t="s">
        <v>112</v>
      </c>
      <c r="BB689" s="625" t="s">
        <v>2809</v>
      </c>
      <c r="BC689" s="626" t="s">
        <v>45</v>
      </c>
      <c r="BD689" s="633" t="s">
        <v>112</v>
      </c>
      <c r="BE689" s="625" t="s">
        <v>2809</v>
      </c>
      <c r="BF689" s="626" t="s">
        <v>45</v>
      </c>
      <c r="BG689" s="633" t="s">
        <v>112</v>
      </c>
      <c r="BH689" s="905" t="s">
        <v>4485</v>
      </c>
      <c r="BI689" s="903" t="s">
        <v>10472</v>
      </c>
      <c r="BJ689" s="905" t="s">
        <v>0</v>
      </c>
      <c r="BK689" s="903" t="s">
        <v>0</v>
      </c>
      <c r="BL689" s="905" t="s">
        <v>0</v>
      </c>
      <c r="BM689" s="903" t="s">
        <v>0</v>
      </c>
      <c r="BN689" s="905" t="s">
        <v>0</v>
      </c>
      <c r="BO689" s="903" t="s">
        <v>0</v>
      </c>
      <c r="BP689" s="905" t="s">
        <v>0</v>
      </c>
      <c r="BQ689" s="903" t="s">
        <v>0</v>
      </c>
      <c r="BR689" s="909">
        <v>83</v>
      </c>
      <c r="BS689" s="903" t="s">
        <v>4600</v>
      </c>
      <c r="BT689" s="909">
        <v>36</v>
      </c>
      <c r="BU689" s="903" t="s">
        <v>4565</v>
      </c>
      <c r="BV689" s="909">
        <v>34</v>
      </c>
      <c r="BW689" s="903" t="s">
        <v>4491</v>
      </c>
      <c r="BX689" s="905" t="s">
        <v>0</v>
      </c>
      <c r="BY689" s="903" t="s">
        <v>4492</v>
      </c>
      <c r="BZ689" s="905" t="s">
        <v>0</v>
      </c>
      <c r="CA689" s="903" t="s">
        <v>4492</v>
      </c>
      <c r="CB689" s="340">
        <v>10</v>
      </c>
      <c r="CC689" s="249">
        <f>IF(ISBLANK(AL689),0,1)</f>
        <v>0</v>
      </c>
      <c r="CD689" s="414">
        <f>IF(ISBLANK(AM689),0,1)</f>
        <v>0</v>
      </c>
      <c r="CE689" s="414">
        <f>IF(ISBLANK(AN689),0,1)</f>
        <v>0</v>
      </c>
      <c r="CF689" s="414">
        <f>IF(ISBLANK(AO689),0,1)</f>
        <v>0</v>
      </c>
      <c r="CG689" s="414">
        <f>IF(ISBLANK(AP689),0,1)</f>
        <v>0</v>
      </c>
      <c r="CH689" s="436">
        <f>IF(ISBLANK(AQ689),0,1)</f>
        <v>1</v>
      </c>
      <c r="CI689" s="435">
        <f>IF($W689="Dropped","-",DAYS360(X689,Y689,TRUE)/360)</f>
        <v>3.9694444444444446</v>
      </c>
      <c r="CJ689" s="416">
        <f>IF(OR($W689="Pipeline",$W689="Dropped"),"-",IF(OR($AA689="-",$AA689="n/a"),"-",DAYS360(Y689,AA689,TRUE)/360))</f>
        <v>-2.6194444444444445</v>
      </c>
      <c r="CK689" s="416">
        <f>IF(OR($W689="Pipeline",$W689="Dropped"),"-",IF($AC689="-","-",IF(OR($AA689="-",$AA689="n/a"),DAYS360(Y689,AC689,TRUE)/360,DAYS360(AA689,AC689,TRUE)/360)))</f>
        <v>6.5972222222222223</v>
      </c>
      <c r="CL689" s="416">
        <f>IF(OR($W689="Pipeline",$W689="Dropped"),"-",IF($AC689="-","-",DAYS360(X689,AC689,TRUE)/360))</f>
        <v>7.947222222222222</v>
      </c>
      <c r="CM689" s="437">
        <f>IF(OR($W689="Pipeline",$W689="Dropped"),"-",IF($AC689="-","-",DAYS360(AB689,AC689,TRUE)/360))</f>
        <v>-1.1166666666666667</v>
      </c>
      <c r="CN689" s="344">
        <f>IF(W689="Closed",IF(AC689="-","-",YEAR(AC689)),"-")</f>
        <v>2016</v>
      </c>
      <c r="CO689" s="344" t="str">
        <f>IF(W689="Closed",IF(OR(BE689="S",BE689="MS",BE689="HS"),"S",IF(OR(BE689="U",BE689="MU",BE689="HU"),"U",IF(OR(BE689="NA",BE689="NR",BE689="NV",BE689="?",BE689="#"),"NR","-"))),"-")</f>
        <v>U</v>
      </c>
      <c r="CP689" s="249">
        <v>1</v>
      </c>
      <c r="CQ689" s="414">
        <v>3</v>
      </c>
      <c r="CR689" s="414">
        <v>2</v>
      </c>
      <c r="CS689" s="414">
        <v>0</v>
      </c>
      <c r="CT689" s="414">
        <v>2</v>
      </c>
      <c r="CU689" s="436">
        <v>0</v>
      </c>
      <c r="CV689" s="432" t="str">
        <f>IF(OR(DC689="-",DC689="",DC689="n/a"),"-",HYPERLINK(DC689,"PAD"))</f>
        <v>PAD</v>
      </c>
      <c r="CW689" s="417" t="str">
        <f>IF(OR(DD689="-",DD689="",DD689="n/a"),"-",HYPERLINK(DD689,"ICR"))</f>
        <v>ICR</v>
      </c>
      <c r="CX689" s="438" t="str">
        <f>IF(OR(DE689="-",DE689="",DE689="n/a"),"-",HYPERLINK(DE689,"IEG"))</f>
        <v>IEG</v>
      </c>
      <c r="CY689" s="687" t="str">
        <f>IF(OR(DF689="-",DF689="",DF689="n/a"),"-",HYPERLINK(DF689,"PPAR"))</f>
        <v>-</v>
      </c>
      <c r="CZ689" s="665" t="str">
        <f>IF(OR(DG689="-",DG689="",DG689="n/a"),"-",HYPERLINK(DG689,"PCR"))</f>
        <v>-</v>
      </c>
      <c r="DA689" s="665" t="str">
        <f>IF(OR(DH689="-",DH689="",DH689="n/a"),"-",HYPERLINK(DH689,"PP"))</f>
        <v>-</v>
      </c>
      <c r="DB689" s="688" t="str">
        <f>IF(OR(DI689="-",DI689="",DI689="n/a"),"-",HYPERLINK(DI689,"TA"))</f>
        <v>-</v>
      </c>
      <c r="DC689" s="897" t="s">
        <v>12476</v>
      </c>
      <c r="DD689" s="897" t="s">
        <v>14073</v>
      </c>
      <c r="DE689" s="897" t="s">
        <v>14074</v>
      </c>
      <c r="DF689" s="897" t="s">
        <v>33</v>
      </c>
      <c r="DG689" s="897" t="s">
        <v>33</v>
      </c>
      <c r="DH689" s="897" t="s">
        <v>33</v>
      </c>
      <c r="DI689" s="897" t="s">
        <v>33</v>
      </c>
      <c r="DJ689" s="734"/>
    </row>
    <row r="690" spans="1:114" ht="14.1" customHeight="1" x14ac:dyDescent="0.25">
      <c r="A690" s="702">
        <f>ROW()-1</f>
        <v>689</v>
      </c>
      <c r="B690" s="710" t="s">
        <v>354</v>
      </c>
      <c r="C690" s="711" t="str">
        <f>HYPERLINK(E690,"OP")</f>
        <v>OP</v>
      </c>
      <c r="D690" s="711" t="str">
        <f>HYPERLINK(F690,"Prj")</f>
        <v>Prj</v>
      </c>
      <c r="E690" s="704" t="s">
        <v>6679</v>
      </c>
      <c r="F690" s="415" t="s">
        <v>6680</v>
      </c>
      <c r="G690" s="414" t="s">
        <v>33</v>
      </c>
      <c r="H690" s="414" t="s">
        <v>33</v>
      </c>
      <c r="I690" s="694" t="s">
        <v>33</v>
      </c>
      <c r="J690" s="686" t="s">
        <v>355</v>
      </c>
      <c r="K690" s="199" t="s">
        <v>33</v>
      </c>
      <c r="L690" s="693" t="s">
        <v>153</v>
      </c>
      <c r="M690" s="696" t="s">
        <v>180</v>
      </c>
      <c r="N690" s="693" t="s">
        <v>233</v>
      </c>
      <c r="O690" s="693" t="s">
        <v>54</v>
      </c>
      <c r="P690" s="1080" t="s">
        <v>1419</v>
      </c>
      <c r="Q690" s="1074" t="s">
        <v>33</v>
      </c>
      <c r="R690" s="698" t="s">
        <v>33</v>
      </c>
      <c r="S690" s="907" t="s">
        <v>3153</v>
      </c>
      <c r="T690" s="908" t="s">
        <v>3856</v>
      </c>
      <c r="U690" s="905" t="s">
        <v>13824</v>
      </c>
      <c r="V690" s="905" t="s">
        <v>612</v>
      </c>
      <c r="W690" s="1068" t="s">
        <v>1773</v>
      </c>
      <c r="X690" s="1064">
        <v>38818</v>
      </c>
      <c r="Y690" s="1066">
        <v>38909</v>
      </c>
      <c r="Z690" s="1046">
        <v>2007</v>
      </c>
      <c r="AA690" s="1064">
        <v>38909</v>
      </c>
      <c r="AB690" s="1065">
        <v>39813</v>
      </c>
      <c r="AC690" s="1066">
        <v>41698</v>
      </c>
      <c r="AD690" s="1050">
        <v>0</v>
      </c>
      <c r="AE690" s="749">
        <v>0</v>
      </c>
      <c r="AF690" s="744">
        <v>6.15</v>
      </c>
      <c r="AG690" s="690">
        <v>6.15</v>
      </c>
      <c r="AH690" s="747">
        <v>0</v>
      </c>
      <c r="AI690" s="744">
        <v>6.15</v>
      </c>
      <c r="AJ690" s="1099">
        <v>6.15</v>
      </c>
      <c r="AK690" s="1100">
        <v>11.44236283</v>
      </c>
      <c r="AL690" s="1086"/>
      <c r="AM690" s="760" t="s">
        <v>2737</v>
      </c>
      <c r="AN690" s="760"/>
      <c r="AO690" s="760"/>
      <c r="AP690" s="760"/>
      <c r="AQ690" s="761">
        <v>13</v>
      </c>
      <c r="AR690" s="780" t="s">
        <v>2735</v>
      </c>
      <c r="AS690" s="781">
        <f>AT690+AU690</f>
        <v>0.7</v>
      </c>
      <c r="AT690" s="649">
        <v>0.7</v>
      </c>
      <c r="AU690" s="650">
        <v>0</v>
      </c>
      <c r="AV690" s="807" t="s">
        <v>2736</v>
      </c>
      <c r="AW690" s="686" t="s">
        <v>1892</v>
      </c>
      <c r="AX690" s="686" t="s">
        <v>2174</v>
      </c>
      <c r="AY690" s="819">
        <v>41615</v>
      </c>
      <c r="AZ690" s="721" t="s">
        <v>26</v>
      </c>
      <c r="BA690" s="721" t="s">
        <v>22</v>
      </c>
      <c r="BB690" s="625" t="s">
        <v>33</v>
      </c>
      <c r="BC690" s="626" t="s">
        <v>33</v>
      </c>
      <c r="BD690" s="633" t="s">
        <v>33</v>
      </c>
      <c r="BE690" s="625" t="s">
        <v>26</v>
      </c>
      <c r="BF690" s="626" t="s">
        <v>26</v>
      </c>
      <c r="BG690" s="633" t="s">
        <v>22</v>
      </c>
      <c r="BH690" s="905" t="s">
        <v>4505</v>
      </c>
      <c r="BI690" s="903" t="s">
        <v>10474</v>
      </c>
      <c r="BJ690" s="905" t="s">
        <v>0</v>
      </c>
      <c r="BK690" s="903" t="s">
        <v>0</v>
      </c>
      <c r="BL690" s="905" t="s">
        <v>0</v>
      </c>
      <c r="BM690" s="903" t="s">
        <v>0</v>
      </c>
      <c r="BN690" s="905" t="s">
        <v>0</v>
      </c>
      <c r="BO690" s="903" t="s">
        <v>0</v>
      </c>
      <c r="BP690" s="905" t="s">
        <v>0</v>
      </c>
      <c r="BQ690" s="903" t="s">
        <v>0</v>
      </c>
      <c r="BR690" s="909">
        <v>25</v>
      </c>
      <c r="BS690" s="903" t="s">
        <v>4489</v>
      </c>
      <c r="BT690" s="909">
        <v>30</v>
      </c>
      <c r="BU690" s="903" t="s">
        <v>4501</v>
      </c>
      <c r="BV690" s="905" t="s">
        <v>0</v>
      </c>
      <c r="BW690" s="903" t="s">
        <v>4492</v>
      </c>
      <c r="BX690" s="905" t="s">
        <v>0</v>
      </c>
      <c r="BY690" s="903" t="s">
        <v>4492</v>
      </c>
      <c r="BZ690" s="905" t="s">
        <v>0</v>
      </c>
      <c r="CA690" s="903" t="s">
        <v>4492</v>
      </c>
      <c r="CB690" s="340">
        <v>100</v>
      </c>
      <c r="CC690" s="249">
        <f>IF(ISBLANK(AL690),0,1)</f>
        <v>0</v>
      </c>
      <c r="CD690" s="414">
        <f>IF(ISBLANK(AM690),0,1)</f>
        <v>1</v>
      </c>
      <c r="CE690" s="414">
        <f>IF(ISBLANK(AN690),0,1)</f>
        <v>0</v>
      </c>
      <c r="CF690" s="414">
        <f>IF(ISBLANK(AO690),0,1)</f>
        <v>0</v>
      </c>
      <c r="CG690" s="414">
        <f>IF(ISBLANK(AP690),0,1)</f>
        <v>0</v>
      </c>
      <c r="CH690" s="436">
        <f>IF(ISBLANK(AQ690),0,1)</f>
        <v>1</v>
      </c>
      <c r="CI690" s="435">
        <f>IF($W690="Dropped","-",DAYS360(X690,Y690,TRUE)/360)</f>
        <v>0.25</v>
      </c>
      <c r="CJ690" s="416">
        <f>IF(OR($W690="Pipeline",$W690="Dropped"),"-",IF(OR($AA690="-",$AA690="n/a"),"-",DAYS360(Y690,AA690,TRUE)/360))</f>
        <v>0</v>
      </c>
      <c r="CK690" s="416">
        <f>IF(OR($W690="Pipeline",$W690="Dropped"),"-",IF($AC690="-","-",IF(OR($AA690="-",$AA690="n/a"),DAYS360(Y690,AC690,TRUE)/360,DAYS360(AA690,AC690,TRUE)/360)))</f>
        <v>7.6305555555555555</v>
      </c>
      <c r="CL690" s="416">
        <f>IF(OR($W690="Pipeline",$W690="Dropped"),"-",IF($AC690="-","-",DAYS360(X690,AC690,TRUE)/360))</f>
        <v>7.8805555555555555</v>
      </c>
      <c r="CM690" s="437">
        <f>IF(OR($W690="Pipeline",$W690="Dropped"),"-",IF($AC690="-","-",DAYS360(AB690,AC690,TRUE)/360))</f>
        <v>5.1611111111111114</v>
      </c>
      <c r="CN690" s="344">
        <f>IF(W690="Closed",IF(AC690="-","-",YEAR(AC690)),"-")</f>
        <v>2014</v>
      </c>
      <c r="CO690" s="344" t="str">
        <f>IF(W690="Closed",IF(OR(BE690="S",BE690="MS",BE690="HS"),"S",IF(OR(BE690="U",BE690="MU",BE690="HU"),"U",IF(OR(BE690="NA",BE690="NR",BE690="NV",BE690="?",BE690="#"),"NR","-"))),"-")</f>
        <v>S</v>
      </c>
      <c r="CP690" s="249">
        <v>1</v>
      </c>
      <c r="CQ690" s="414">
        <v>6</v>
      </c>
      <c r="CR690" s="414">
        <v>0</v>
      </c>
      <c r="CS690" s="414">
        <v>3</v>
      </c>
      <c r="CT690" s="414">
        <v>0</v>
      </c>
      <c r="CU690" s="436">
        <v>2</v>
      </c>
      <c r="CV690" s="432" t="str">
        <f>IF(OR(DC690="-",DC690="",DC690="n/a"),"-",HYPERLINK(DC690,"PAD"))</f>
        <v>-</v>
      </c>
      <c r="CW690" s="417" t="str">
        <f>IF(OR(DD690="-",DD690="",DD690="n/a"),"-",HYPERLINK(DD690,"ICR"))</f>
        <v>ICR</v>
      </c>
      <c r="CX690" s="438" t="str">
        <f>IF(OR(DE690="-",DE690="",DE690="n/a"),"-",HYPERLINK(DE690,"IEG"))</f>
        <v>IEG</v>
      </c>
      <c r="CY690" s="687" t="str">
        <f>IF(OR(DF690="-",DF690="",DF690="n/a"),"-",HYPERLINK(DF690,"PPAR"))</f>
        <v>-</v>
      </c>
      <c r="CZ690" s="665" t="str">
        <f>IF(OR(DG690="-",DG690="",DG690="n/a"),"-",HYPERLINK(DG690,"PCR"))</f>
        <v>-</v>
      </c>
      <c r="DA690" s="665" t="str">
        <f>IF(OR(DH690="-",DH690="",DH690="n/a"),"-",HYPERLINK(DH690,"PP"))</f>
        <v>PP</v>
      </c>
      <c r="DB690" s="688" t="str">
        <f>IF(OR(DI690="-",DI690="",DI690="n/a"),"-",HYPERLINK(DI690,"TA"))</f>
        <v>-</v>
      </c>
      <c r="DC690" s="897" t="s">
        <v>33</v>
      </c>
      <c r="DD690" s="897" t="s">
        <v>12477</v>
      </c>
      <c r="DE690" s="897" t="s">
        <v>12478</v>
      </c>
      <c r="DF690" s="897" t="s">
        <v>33</v>
      </c>
      <c r="DG690" s="897" t="s">
        <v>33</v>
      </c>
      <c r="DH690" s="897" t="s">
        <v>14075</v>
      </c>
      <c r="DI690" s="897" t="s">
        <v>33</v>
      </c>
      <c r="DJ690" s="934"/>
    </row>
    <row r="691" spans="1:114" ht="14.1" customHeight="1" x14ac:dyDescent="0.25">
      <c r="A691" s="702">
        <f>ROW()-1</f>
        <v>690</v>
      </c>
      <c r="B691" s="718" t="s">
        <v>774</v>
      </c>
      <c r="C691" s="711" t="str">
        <f>HYPERLINK(E691,"OP")</f>
        <v>OP</v>
      </c>
      <c r="D691" s="711" t="str">
        <f>HYPERLINK(F691,"Prj")</f>
        <v>Prj</v>
      </c>
      <c r="E691" s="704" t="s">
        <v>6681</v>
      </c>
      <c r="F691" s="415" t="s">
        <v>6682</v>
      </c>
      <c r="G691" s="414" t="s">
        <v>771</v>
      </c>
      <c r="H691" s="414" t="s">
        <v>33</v>
      </c>
      <c r="I691" s="694" t="s">
        <v>33</v>
      </c>
      <c r="J691" s="686" t="s">
        <v>775</v>
      </c>
      <c r="K691" s="199" t="s">
        <v>33</v>
      </c>
      <c r="L691" s="693" t="s">
        <v>245</v>
      </c>
      <c r="M691" s="696" t="s">
        <v>246</v>
      </c>
      <c r="N691" s="693" t="s">
        <v>18</v>
      </c>
      <c r="O691" s="693" t="s">
        <v>30</v>
      </c>
      <c r="P691" s="1080" t="s">
        <v>1763</v>
      </c>
      <c r="Q691" s="1074" t="s">
        <v>33</v>
      </c>
      <c r="R691" s="698" t="s">
        <v>33</v>
      </c>
      <c r="S691" s="907" t="s">
        <v>10288</v>
      </c>
      <c r="T691" s="908" t="s">
        <v>3772</v>
      </c>
      <c r="U691" s="905" t="s">
        <v>575</v>
      </c>
      <c r="V691" s="905" t="s">
        <v>10389</v>
      </c>
      <c r="W691" s="1068" t="s">
        <v>20</v>
      </c>
      <c r="X691" s="1064">
        <v>39350</v>
      </c>
      <c r="Y691" s="1066">
        <v>39660</v>
      </c>
      <c r="Z691" s="1046">
        <v>2009</v>
      </c>
      <c r="AA691" s="1064">
        <v>39695</v>
      </c>
      <c r="AB691" s="1065">
        <v>41820</v>
      </c>
      <c r="AC691" s="1066">
        <v>43100</v>
      </c>
      <c r="AD691" s="638">
        <v>0</v>
      </c>
      <c r="AE691" s="639">
        <v>130.69999999999999</v>
      </c>
      <c r="AF691" s="744">
        <v>0</v>
      </c>
      <c r="AG691" s="690">
        <v>130.69999999999999</v>
      </c>
      <c r="AH691" s="747">
        <v>25</v>
      </c>
      <c r="AI691" s="744">
        <v>0</v>
      </c>
      <c r="AJ691" s="1099">
        <v>395.50044643000001</v>
      </c>
      <c r="AK691" s="1100">
        <v>325.90417443000001</v>
      </c>
      <c r="AL691" s="646"/>
      <c r="AM691" s="647"/>
      <c r="AN691" s="647">
        <v>2</v>
      </c>
      <c r="AO691" s="647"/>
      <c r="AP691" s="647"/>
      <c r="AQ691" s="648"/>
      <c r="AR691" s="779" t="s">
        <v>3243</v>
      </c>
      <c r="AS691" s="649">
        <f>AT691+AU691</f>
        <v>1.7</v>
      </c>
      <c r="AT691" s="649">
        <v>1.7</v>
      </c>
      <c r="AU691" s="650">
        <v>0</v>
      </c>
      <c r="AV691" s="686" t="s">
        <v>3279</v>
      </c>
      <c r="AW691" s="686" t="s">
        <v>2020</v>
      </c>
      <c r="AX691" s="686" t="s">
        <v>1902</v>
      </c>
      <c r="AY691" s="819">
        <v>42703</v>
      </c>
      <c r="AZ691" s="721" t="s">
        <v>26</v>
      </c>
      <c r="BA691" s="721" t="s">
        <v>26</v>
      </c>
      <c r="BB691" s="625" t="s">
        <v>33</v>
      </c>
      <c r="BC691" s="626" t="s">
        <v>33</v>
      </c>
      <c r="BD691" s="633" t="s">
        <v>33</v>
      </c>
      <c r="BE691" s="625" t="s">
        <v>33</v>
      </c>
      <c r="BF691" s="626" t="s">
        <v>33</v>
      </c>
      <c r="BG691" s="633" t="s">
        <v>33</v>
      </c>
      <c r="BH691" s="905" t="s">
        <v>4515</v>
      </c>
      <c r="BI691" s="903" t="s">
        <v>4704</v>
      </c>
      <c r="BJ691" s="905" t="s">
        <v>13050</v>
      </c>
      <c r="BK691" s="903" t="s">
        <v>13876</v>
      </c>
      <c r="BL691" s="905" t="s">
        <v>0</v>
      </c>
      <c r="BM691" s="903" t="s">
        <v>0</v>
      </c>
      <c r="BN691" s="905" t="s">
        <v>0</v>
      </c>
      <c r="BO691" s="903" t="s">
        <v>0</v>
      </c>
      <c r="BP691" s="905" t="s">
        <v>0</v>
      </c>
      <c r="BQ691" s="903" t="s">
        <v>0</v>
      </c>
      <c r="BR691" s="909">
        <v>65</v>
      </c>
      <c r="BS691" s="903" t="s">
        <v>4509</v>
      </c>
      <c r="BT691" s="905" t="s">
        <v>0</v>
      </c>
      <c r="BU691" s="903" t="s">
        <v>4492</v>
      </c>
      <c r="BV691" s="905" t="s">
        <v>0</v>
      </c>
      <c r="BW691" s="903" t="s">
        <v>4492</v>
      </c>
      <c r="BX691" s="905" t="s">
        <v>0</v>
      </c>
      <c r="BY691" s="903" t="s">
        <v>4492</v>
      </c>
      <c r="BZ691" s="905" t="s">
        <v>0</v>
      </c>
      <c r="CA691" s="903" t="s">
        <v>4492</v>
      </c>
      <c r="CB691" s="340">
        <v>50</v>
      </c>
      <c r="CC691" s="249">
        <f>IF(ISBLANK(AL691),0,1)</f>
        <v>0</v>
      </c>
      <c r="CD691" s="414">
        <f>IF(ISBLANK(AM691),0,1)</f>
        <v>0</v>
      </c>
      <c r="CE691" s="414">
        <f>IF(ISBLANK(AN691),0,1)</f>
        <v>1</v>
      </c>
      <c r="CF691" s="414">
        <f>IF(ISBLANK(AO691),0,1)</f>
        <v>0</v>
      </c>
      <c r="CG691" s="414">
        <f>IF(ISBLANK(AP691),0,1)</f>
        <v>0</v>
      </c>
      <c r="CH691" s="436">
        <f>IF(ISBLANK(AQ691),0,1)</f>
        <v>0</v>
      </c>
      <c r="CI691" s="435">
        <f>IF($W691="Dropped","-",DAYS360(X691,Y691,TRUE)/360)</f>
        <v>0.84722222222222221</v>
      </c>
      <c r="CJ691" s="416">
        <f>IF(OR($W691="Pipeline",$W691="Dropped"),"-",IF(OR($AA691="-",$AA691="n/a"),"-",DAYS360(Y691,AA691,TRUE)/360))</f>
        <v>9.4444444444444442E-2</v>
      </c>
      <c r="CK691" s="416">
        <f>IF(OR($W691="Pipeline",$W691="Dropped"),"-",IF($AC691="-","-",IF(OR($AA691="-",$AA691="n/a"),DAYS360(Y691,AC691,TRUE)/360,DAYS360(AA691,AC691,TRUE)/360)))</f>
        <v>9.3222222222222229</v>
      </c>
      <c r="CL691" s="416">
        <f>IF(OR($W691="Pipeline",$W691="Dropped"),"-",IF($AC691="-","-",DAYS360(X691,AC691,TRUE)/360))</f>
        <v>10.263888888888889</v>
      </c>
      <c r="CM691" s="437">
        <f>IF(OR($W691="Pipeline",$W691="Dropped"),"-",IF($AC691="-","-",DAYS360(AB691,AC691,TRUE)/360))</f>
        <v>3.5</v>
      </c>
      <c r="CN691" s="344" t="str">
        <f>IF(W691="Closed",IF(AC691="-","-",YEAR(AC691)),"-")</f>
        <v>-</v>
      </c>
      <c r="CO691" s="344" t="str">
        <f>IF(W691="Closed",IF(OR(BE691="S",BE691="MS",BE691="HS"),"S",IF(OR(BE691="U",BE691="MU",BE691="HU"),"U",IF(OR(BE691="NA",BE691="NR",BE691="NV",BE691="?",BE691="#"),"NR","-"))),"-")</f>
        <v>-</v>
      </c>
      <c r="CP691" s="249">
        <v>3</v>
      </c>
      <c r="CQ691" s="414">
        <v>2</v>
      </c>
      <c r="CR691" s="414">
        <v>1</v>
      </c>
      <c r="CS691" s="414">
        <v>0</v>
      </c>
      <c r="CT691" s="414">
        <v>0</v>
      </c>
      <c r="CU691" s="436">
        <v>0</v>
      </c>
      <c r="CV691" s="432" t="str">
        <f>IF(OR(DC691="-",DC691="",DC691="n/a"),"-",HYPERLINK(DC691,"PAD"))</f>
        <v>PAD</v>
      </c>
      <c r="CW691" s="417" t="str">
        <f>IF(OR(DD691="-",DD691="",DD691="n/a"),"-",HYPERLINK(DD691,"ICR"))</f>
        <v>-</v>
      </c>
      <c r="CX691" s="438" t="str">
        <f>IF(OR(DE691="-",DE691="",DE691="n/a"),"-",HYPERLINK(DE691,"IEG"))</f>
        <v>-</v>
      </c>
      <c r="CY691" s="687" t="str">
        <f>IF(OR(DF691="-",DF691="",DF691="n/a"),"-",HYPERLINK(DF691,"PPAR"))</f>
        <v>-</v>
      </c>
      <c r="CZ691" s="665" t="str">
        <f>IF(OR(DG691="-",DG691="",DG691="n/a"),"-",HYPERLINK(DG691,"PCR"))</f>
        <v>-</v>
      </c>
      <c r="DA691" s="665" t="str">
        <f>IF(OR(DH691="-",DH691="",DH691="n/a"),"-",HYPERLINK(DH691,"PP"))</f>
        <v>PP</v>
      </c>
      <c r="DB691" s="688" t="str">
        <f>IF(OR(DI691="-",DI691="",DI691="n/a"),"-",HYPERLINK(DI691,"TA"))</f>
        <v>-</v>
      </c>
      <c r="DC691" s="897" t="s">
        <v>12479</v>
      </c>
      <c r="DD691" s="897" t="s">
        <v>33</v>
      </c>
      <c r="DE691" s="897" t="s">
        <v>33</v>
      </c>
      <c r="DF691" s="897" t="s">
        <v>33</v>
      </c>
      <c r="DG691" s="897" t="s">
        <v>33</v>
      </c>
      <c r="DH691" s="897" t="s">
        <v>14076</v>
      </c>
      <c r="DI691" s="897" t="s">
        <v>33</v>
      </c>
      <c r="DJ691" s="734"/>
    </row>
    <row r="692" spans="1:114" ht="14.1" customHeight="1" x14ac:dyDescent="0.25">
      <c r="A692" s="703">
        <f>ROW()-1</f>
        <v>691</v>
      </c>
      <c r="B692" s="710" t="s">
        <v>1128</v>
      </c>
      <c r="C692" s="711" t="str">
        <f>HYPERLINK(E692,"OP")</f>
        <v>OP</v>
      </c>
      <c r="D692" s="711" t="str">
        <f>HYPERLINK(F692,"Prj")</f>
        <v>Prj</v>
      </c>
      <c r="E692" s="704" t="s">
        <v>6683</v>
      </c>
      <c r="F692" s="415" t="s">
        <v>6684</v>
      </c>
      <c r="G692" s="414" t="s">
        <v>33</v>
      </c>
      <c r="H692" s="414" t="s">
        <v>33</v>
      </c>
      <c r="I692" s="694" t="s">
        <v>33</v>
      </c>
      <c r="J692" s="686" t="s">
        <v>1129</v>
      </c>
      <c r="K692" s="199" t="s">
        <v>33</v>
      </c>
      <c r="L692" s="693" t="s">
        <v>193</v>
      </c>
      <c r="M692" s="696" t="s">
        <v>194</v>
      </c>
      <c r="N692" s="693" t="s">
        <v>18</v>
      </c>
      <c r="O692" s="693" t="s">
        <v>30</v>
      </c>
      <c r="P692" s="1080" t="s">
        <v>1763</v>
      </c>
      <c r="Q692" s="1074" t="s">
        <v>33</v>
      </c>
      <c r="R692" s="698" t="s">
        <v>33</v>
      </c>
      <c r="S692" s="907" t="s">
        <v>3574</v>
      </c>
      <c r="T692" s="908" t="s">
        <v>3753</v>
      </c>
      <c r="U692" s="905" t="s">
        <v>577</v>
      </c>
      <c r="V692" s="905" t="s">
        <v>10387</v>
      </c>
      <c r="W692" s="1068" t="s">
        <v>1773</v>
      </c>
      <c r="X692" s="1064">
        <v>39366</v>
      </c>
      <c r="Y692" s="1066">
        <v>39917</v>
      </c>
      <c r="Z692" s="1046">
        <v>2009</v>
      </c>
      <c r="AA692" s="1064">
        <v>40150</v>
      </c>
      <c r="AB692" s="1065">
        <v>41639</v>
      </c>
      <c r="AC692" s="1066">
        <v>42338</v>
      </c>
      <c r="AD692" s="638">
        <v>154</v>
      </c>
      <c r="AE692" s="639">
        <v>0</v>
      </c>
      <c r="AF692" s="744">
        <v>0</v>
      </c>
      <c r="AG692" s="690">
        <v>154</v>
      </c>
      <c r="AH692" s="747">
        <v>426.4</v>
      </c>
      <c r="AI692" s="744">
        <v>0</v>
      </c>
      <c r="AJ692" s="1099">
        <v>152.53202592</v>
      </c>
      <c r="AK692" s="1100">
        <v>152.53202592</v>
      </c>
      <c r="AL692" s="646"/>
      <c r="AM692" s="647"/>
      <c r="AN692" s="647">
        <v>2</v>
      </c>
      <c r="AO692" s="647"/>
      <c r="AP692" s="647"/>
      <c r="AQ692" s="648"/>
      <c r="AR692" s="779" t="s">
        <v>3244</v>
      </c>
      <c r="AS692" s="649">
        <f>AT692+AU692</f>
        <v>1.3740000000000001</v>
      </c>
      <c r="AT692" s="649">
        <v>0.47399999999999998</v>
      </c>
      <c r="AU692" s="650">
        <v>0.9</v>
      </c>
      <c r="AV692" s="686" t="s">
        <v>3280</v>
      </c>
      <c r="AW692" s="686" t="s">
        <v>1882</v>
      </c>
      <c r="AX692" s="686" t="s">
        <v>2159</v>
      </c>
      <c r="AY692" s="819">
        <v>42185</v>
      </c>
      <c r="AZ692" s="721" t="s">
        <v>22</v>
      </c>
      <c r="BA692" s="721" t="s">
        <v>26</v>
      </c>
      <c r="BB692" s="834" t="s">
        <v>26</v>
      </c>
      <c r="BC692" s="835" t="s">
        <v>26</v>
      </c>
      <c r="BD692" s="836" t="s">
        <v>26</v>
      </c>
      <c r="BE692" s="834" t="s">
        <v>26</v>
      </c>
      <c r="BF692" s="835" t="s">
        <v>22</v>
      </c>
      <c r="BG692" s="836" t="s">
        <v>22</v>
      </c>
      <c r="BH692" s="905" t="s">
        <v>4518</v>
      </c>
      <c r="BI692" s="903" t="s">
        <v>10475</v>
      </c>
      <c r="BJ692" s="905" t="s">
        <v>4525</v>
      </c>
      <c r="BK692" s="903" t="s">
        <v>10476</v>
      </c>
      <c r="BL692" s="905" t="s">
        <v>0</v>
      </c>
      <c r="BM692" s="903" t="s">
        <v>0</v>
      </c>
      <c r="BN692" s="905" t="s">
        <v>0</v>
      </c>
      <c r="BO692" s="903" t="s">
        <v>0</v>
      </c>
      <c r="BP692" s="905" t="s">
        <v>0</v>
      </c>
      <c r="BQ692" s="903" t="s">
        <v>0</v>
      </c>
      <c r="BR692" s="909">
        <v>65</v>
      </c>
      <c r="BS692" s="903" t="s">
        <v>4509</v>
      </c>
      <c r="BT692" s="909">
        <v>27</v>
      </c>
      <c r="BU692" s="903" t="s">
        <v>4490</v>
      </c>
      <c r="BV692" s="905" t="s">
        <v>0</v>
      </c>
      <c r="BW692" s="903" t="s">
        <v>4492</v>
      </c>
      <c r="BX692" s="905" t="s">
        <v>0</v>
      </c>
      <c r="BY692" s="903" t="s">
        <v>4492</v>
      </c>
      <c r="BZ692" s="905" t="s">
        <v>0</v>
      </c>
      <c r="CA692" s="903" t="s">
        <v>4492</v>
      </c>
      <c r="CB692" s="340">
        <v>10</v>
      </c>
      <c r="CC692" s="249">
        <f>IF(ISBLANK(AL692),0,1)</f>
        <v>0</v>
      </c>
      <c r="CD692" s="414">
        <f>IF(ISBLANK(AM692),0,1)</f>
        <v>0</v>
      </c>
      <c r="CE692" s="414">
        <f>IF(ISBLANK(AN692),0,1)</f>
        <v>1</v>
      </c>
      <c r="CF692" s="414">
        <f>IF(ISBLANK(AO692),0,1)</f>
        <v>0</v>
      </c>
      <c r="CG692" s="414">
        <f>IF(ISBLANK(AP692),0,1)</f>
        <v>0</v>
      </c>
      <c r="CH692" s="436">
        <f>IF(ISBLANK(AQ692),0,1)</f>
        <v>0</v>
      </c>
      <c r="CI692" s="435">
        <f>IF($W692="Dropped","-",DAYS360(X692,Y692,TRUE)/360)</f>
        <v>1.5083333333333333</v>
      </c>
      <c r="CJ692" s="416">
        <f>IF(OR($W692="Pipeline",$W692="Dropped"),"-",IF(OR($AA692="-",$AA692="n/a"),"-",DAYS360(Y692,AA692,TRUE)/360))</f>
        <v>0.63611111111111107</v>
      </c>
      <c r="CK692" s="416">
        <f>IF(OR($W692="Pipeline",$W692="Dropped"),"-",IF($AC692="-","-",IF(OR($AA692="-",$AA692="n/a"),DAYS360(Y692,AC692,TRUE)/360,DAYS360(AA692,AC692,TRUE)/360)))</f>
        <v>5.9916666666666663</v>
      </c>
      <c r="CL692" s="416">
        <f>IF(OR($W692="Pipeline",$W692="Dropped"),"-",IF($AC692="-","-",DAYS360(X692,AC692,TRUE)/360))</f>
        <v>8.1361111111111111</v>
      </c>
      <c r="CM692" s="437">
        <f>IF(OR($W692="Pipeline",$W692="Dropped"),"-",IF($AC692="-","-",DAYS360(AB692,AC692,TRUE)/360))</f>
        <v>1.9166666666666667</v>
      </c>
      <c r="CN692" s="344">
        <f>IF(W692="Closed",IF(AC692="-","-",YEAR(AC692)),"-")</f>
        <v>2015</v>
      </c>
      <c r="CO692" s="344" t="str">
        <f>IF(W692="Closed",IF(OR(BE692="S",BE692="MS",BE692="HS"),"S",IF(OR(BE692="U",BE692="MU",BE692="HU"),"U",IF(OR(BE692="NA",BE692="NR",BE692="NV",BE692="?",BE692="#"),"NR","-"))),"-")</f>
        <v>S</v>
      </c>
      <c r="CP692" s="249">
        <v>1</v>
      </c>
      <c r="CQ692" s="414">
        <v>7</v>
      </c>
      <c r="CR692" s="414">
        <v>0</v>
      </c>
      <c r="CS692" s="414">
        <v>0</v>
      </c>
      <c r="CT692" s="414">
        <v>0</v>
      </c>
      <c r="CU692" s="436">
        <v>0</v>
      </c>
      <c r="CV692" s="432" t="str">
        <f>IF(OR(DC692="-",DC692="",DC692="n/a"),"-",HYPERLINK(DC692,"PAD"))</f>
        <v>PAD</v>
      </c>
      <c r="CW692" s="417" t="str">
        <f>IF(OR(DD692="-",DD692="",DD692="n/a"),"-",HYPERLINK(DD692,"ICR"))</f>
        <v>ICR</v>
      </c>
      <c r="CX692" s="438" t="str">
        <f>IF(OR(DE692="-",DE692="",DE692="n/a"),"-",HYPERLINK(DE692,"IEG"))</f>
        <v>IEG</v>
      </c>
      <c r="CY692" s="687" t="str">
        <f>IF(OR(DF692="-",DF692="",DF692="n/a"),"-",HYPERLINK(DF692,"PPAR"))</f>
        <v>-</v>
      </c>
      <c r="CZ692" s="665" t="str">
        <f>IF(OR(DG692="-",DG692="",DG692="n/a"),"-",HYPERLINK(DG692,"PCR"))</f>
        <v>-</v>
      </c>
      <c r="DA692" s="665" t="str">
        <f>IF(OR(DH692="-",DH692="",DH692="n/a"),"-",HYPERLINK(DH692,"PP"))</f>
        <v>PP</v>
      </c>
      <c r="DB692" s="688" t="str">
        <f>IF(OR(DI692="-",DI692="",DI692="n/a"),"-",HYPERLINK(DI692,"TA"))</f>
        <v>-</v>
      </c>
      <c r="DC692" s="897" t="s">
        <v>12480</v>
      </c>
      <c r="DD692" s="897" t="s">
        <v>12481</v>
      </c>
      <c r="DE692" s="897" t="s">
        <v>12482</v>
      </c>
      <c r="DF692" s="897" t="s">
        <v>33</v>
      </c>
      <c r="DG692" s="897" t="s">
        <v>33</v>
      </c>
      <c r="DH692" s="897" t="s">
        <v>14077</v>
      </c>
      <c r="DI692" s="897" t="s">
        <v>33</v>
      </c>
      <c r="DJ692" s="734"/>
    </row>
    <row r="693" spans="1:114" ht="14.1" customHeight="1" x14ac:dyDescent="0.25">
      <c r="A693" s="702">
        <f>ROW()-1</f>
        <v>692</v>
      </c>
      <c r="B693" s="712" t="s">
        <v>772</v>
      </c>
      <c r="C693" s="711" t="str">
        <f>HYPERLINK(E693,"OP")</f>
        <v>OP</v>
      </c>
      <c r="D693" s="711" t="str">
        <f>HYPERLINK(F693,"Prj")</f>
        <v>Prj</v>
      </c>
      <c r="E693" s="704" t="s">
        <v>6685</v>
      </c>
      <c r="F693" s="415" t="s">
        <v>6686</v>
      </c>
      <c r="G693" s="414" t="s">
        <v>2795</v>
      </c>
      <c r="H693" s="414" t="s">
        <v>33</v>
      </c>
      <c r="I693" s="694" t="s">
        <v>33</v>
      </c>
      <c r="J693" s="686" t="s">
        <v>773</v>
      </c>
      <c r="K693" s="199" t="s">
        <v>33</v>
      </c>
      <c r="L693" s="693" t="s">
        <v>245</v>
      </c>
      <c r="M693" s="696" t="s">
        <v>246</v>
      </c>
      <c r="N693" s="693" t="s">
        <v>18</v>
      </c>
      <c r="O693" s="713" t="s">
        <v>30</v>
      </c>
      <c r="P693" s="1080" t="s">
        <v>1763</v>
      </c>
      <c r="Q693" s="1074" t="s">
        <v>33</v>
      </c>
      <c r="R693" s="698" t="s">
        <v>33</v>
      </c>
      <c r="S693" s="907" t="s">
        <v>10288</v>
      </c>
      <c r="T693" s="908" t="s">
        <v>3674</v>
      </c>
      <c r="U693" s="905" t="s">
        <v>575</v>
      </c>
      <c r="V693" s="905" t="s">
        <v>10389</v>
      </c>
      <c r="W693" s="1068" t="s">
        <v>20</v>
      </c>
      <c r="X693" s="1064">
        <v>39546</v>
      </c>
      <c r="Y693" s="1066">
        <v>39889</v>
      </c>
      <c r="Z693" s="1046">
        <v>2009</v>
      </c>
      <c r="AA693" s="1064">
        <v>39946</v>
      </c>
      <c r="AB693" s="1065">
        <v>41639</v>
      </c>
      <c r="AC693" s="1066">
        <v>43465</v>
      </c>
      <c r="AD693" s="638">
        <v>0</v>
      </c>
      <c r="AE693" s="639">
        <v>81</v>
      </c>
      <c r="AF693" s="744">
        <v>0</v>
      </c>
      <c r="AG693" s="690">
        <v>81</v>
      </c>
      <c r="AH693" s="747">
        <v>10.5</v>
      </c>
      <c r="AI693" s="744">
        <v>0</v>
      </c>
      <c r="AJ693" s="1099">
        <v>205.81296441999999</v>
      </c>
      <c r="AK693" s="1100">
        <v>183.97531577999999</v>
      </c>
      <c r="AL693" s="646"/>
      <c r="AM693" s="647"/>
      <c r="AN693" s="647">
        <v>2</v>
      </c>
      <c r="AO693" s="647"/>
      <c r="AP693" s="647"/>
      <c r="AQ693" s="648"/>
      <c r="AR693" s="779" t="s">
        <v>3245</v>
      </c>
      <c r="AS693" s="781">
        <f>AT693+AU693</f>
        <v>4.3999999999999995</v>
      </c>
      <c r="AT693" s="649">
        <v>4.0999999999999996</v>
      </c>
      <c r="AU693" s="650">
        <v>0.3</v>
      </c>
      <c r="AV693" s="686" t="s">
        <v>3281</v>
      </c>
      <c r="AW693" s="686" t="s">
        <v>2020</v>
      </c>
      <c r="AX693" s="686" t="s">
        <v>1902</v>
      </c>
      <c r="AY693" s="819">
        <v>42625</v>
      </c>
      <c r="AZ693" s="721" t="s">
        <v>26</v>
      </c>
      <c r="BA693" s="721" t="s">
        <v>22</v>
      </c>
      <c r="BB693" s="834" t="s">
        <v>33</v>
      </c>
      <c r="BC693" s="835" t="s">
        <v>33</v>
      </c>
      <c r="BD693" s="836" t="s">
        <v>33</v>
      </c>
      <c r="BE693" s="834" t="s">
        <v>33</v>
      </c>
      <c r="BF693" s="835" t="s">
        <v>33</v>
      </c>
      <c r="BG693" s="836" t="s">
        <v>33</v>
      </c>
      <c r="BH693" s="905" t="s">
        <v>4493</v>
      </c>
      <c r="BI693" s="903" t="s">
        <v>4705</v>
      </c>
      <c r="BJ693" s="905" t="s">
        <v>13050</v>
      </c>
      <c r="BK693" s="903" t="s">
        <v>13876</v>
      </c>
      <c r="BL693" s="905" t="s">
        <v>0</v>
      </c>
      <c r="BM693" s="903" t="s">
        <v>0</v>
      </c>
      <c r="BN693" s="905" t="s">
        <v>0</v>
      </c>
      <c r="BO693" s="903" t="s">
        <v>0</v>
      </c>
      <c r="BP693" s="905" t="s">
        <v>0</v>
      </c>
      <c r="BQ693" s="903" t="s">
        <v>0</v>
      </c>
      <c r="BR693" s="909">
        <v>66</v>
      </c>
      <c r="BS693" s="903" t="s">
        <v>4532</v>
      </c>
      <c r="BT693" s="905" t="s">
        <v>0</v>
      </c>
      <c r="BU693" s="903" t="s">
        <v>4492</v>
      </c>
      <c r="BV693" s="905" t="s">
        <v>0</v>
      </c>
      <c r="BW693" s="903" t="s">
        <v>4492</v>
      </c>
      <c r="BX693" s="905" t="s">
        <v>0</v>
      </c>
      <c r="BY693" s="903" t="s">
        <v>4492</v>
      </c>
      <c r="BZ693" s="905" t="s">
        <v>0</v>
      </c>
      <c r="CA693" s="903" t="s">
        <v>4492</v>
      </c>
      <c r="CB693" s="340">
        <v>50</v>
      </c>
      <c r="CC693" s="249">
        <f>IF(ISBLANK(AL693),0,1)</f>
        <v>0</v>
      </c>
      <c r="CD693" s="414">
        <f>IF(ISBLANK(AM693),0,1)</f>
        <v>0</v>
      </c>
      <c r="CE693" s="414">
        <f>IF(ISBLANK(AN693),0,1)</f>
        <v>1</v>
      </c>
      <c r="CF693" s="414">
        <f>IF(ISBLANK(AO693),0,1)</f>
        <v>0</v>
      </c>
      <c r="CG693" s="414">
        <f>IF(ISBLANK(AP693),0,1)</f>
        <v>0</v>
      </c>
      <c r="CH693" s="436">
        <f>IF(ISBLANK(AQ693),0,1)</f>
        <v>0</v>
      </c>
      <c r="CI693" s="435">
        <f>IF($W693="Dropped","-",DAYS360(X693,Y693,TRUE)/360)</f>
        <v>0.94166666666666665</v>
      </c>
      <c r="CJ693" s="416">
        <f>IF(OR($W693="Pipeline",$W693="Dropped"),"-",IF(OR($AA693="-",$AA693="n/a"),"-",DAYS360(Y693,AA693,TRUE)/360))</f>
        <v>0.15555555555555556</v>
      </c>
      <c r="CK693" s="416">
        <f>IF(OR($W693="Pipeline",$W693="Dropped"),"-",IF($AC693="-","-",IF(OR($AA693="-",$AA693="n/a"),DAYS360(Y693,AC693,TRUE)/360,DAYS360(AA693,AC693,TRUE)/360)))</f>
        <v>9.6305555555555564</v>
      </c>
      <c r="CL693" s="416">
        <f>IF(OR($W693="Pipeline",$W693="Dropped"),"-",IF($AC693="-","-",DAYS360(X693,AC693,TRUE)/360))</f>
        <v>10.727777777777778</v>
      </c>
      <c r="CM693" s="437">
        <f>IF(OR($W693="Pipeline",$W693="Dropped"),"-",IF($AC693="-","-",DAYS360(AB693,AC693,TRUE)/360))</f>
        <v>5</v>
      </c>
      <c r="CN693" s="344" t="str">
        <f>IF(W693="Closed",IF(AC693="-","-",YEAR(AC693)),"-")</f>
        <v>-</v>
      </c>
      <c r="CO693" s="344" t="str">
        <f>IF(W693="Closed",IF(OR(BE693="S",BE693="MS",BE693="HS"),"S",IF(OR(BE693="U",BE693="MU",BE693="HU"),"U",IF(OR(BE693="NA",BE693="NR",BE693="NV",BE693="?",BE693="#"),"NR","-"))),"-")</f>
        <v>-</v>
      </c>
      <c r="CP693" s="249">
        <v>10</v>
      </c>
      <c r="CQ693" s="414">
        <v>3</v>
      </c>
      <c r="CR693" s="414">
        <v>2</v>
      </c>
      <c r="CS693" s="414">
        <v>1</v>
      </c>
      <c r="CT693" s="414">
        <v>0</v>
      </c>
      <c r="CU693" s="436">
        <v>0</v>
      </c>
      <c r="CV693" s="432" t="str">
        <f>IF(OR(DC693="-",DC693="",DC693="n/a"),"-",HYPERLINK(DC693,"PAD"))</f>
        <v>PAD</v>
      </c>
      <c r="CW693" s="417" t="str">
        <f>IF(OR(DD693="-",DD693="",DD693="n/a"),"-",HYPERLINK(DD693,"ICR"))</f>
        <v>-</v>
      </c>
      <c r="CX693" s="438" t="str">
        <f>IF(OR(DE693="-",DE693="",DE693="n/a"),"-",HYPERLINK(DE693,"IEG"))</f>
        <v>-</v>
      </c>
      <c r="CY693" s="687" t="str">
        <f>IF(OR(DF693="-",DF693="",DF693="n/a"),"-",HYPERLINK(DF693,"PPAR"))</f>
        <v>-</v>
      </c>
      <c r="CZ693" s="665" t="str">
        <f>IF(OR(DG693="-",DG693="",DG693="n/a"),"-",HYPERLINK(DG693,"PCR"))</f>
        <v>-</v>
      </c>
      <c r="DA693" s="665" t="str">
        <f>IF(OR(DH693="-",DH693="",DH693="n/a"),"-",HYPERLINK(DH693,"PP"))</f>
        <v>PP</v>
      </c>
      <c r="DB693" s="688" t="str">
        <f>IF(OR(DI693="-",DI693="",DI693="n/a"),"-",HYPERLINK(DI693,"TA"))</f>
        <v>-</v>
      </c>
      <c r="DC693" s="897" t="s">
        <v>12483</v>
      </c>
      <c r="DD693" s="897" t="s">
        <v>33</v>
      </c>
      <c r="DE693" s="897" t="s">
        <v>33</v>
      </c>
      <c r="DF693" s="897" t="s">
        <v>33</v>
      </c>
      <c r="DG693" s="897" t="s">
        <v>33</v>
      </c>
      <c r="DH693" s="897" t="s">
        <v>14078</v>
      </c>
      <c r="DI693" s="897" t="s">
        <v>33</v>
      </c>
      <c r="DJ693" s="734"/>
    </row>
    <row r="694" spans="1:114" ht="14.1" customHeight="1" x14ac:dyDescent="0.25">
      <c r="A694" s="702">
        <f>ROW()-1</f>
        <v>693</v>
      </c>
      <c r="B694" s="710" t="s">
        <v>1137</v>
      </c>
      <c r="C694" s="711" t="str">
        <f>HYPERLINK(E694,"OP")</f>
        <v>OP</v>
      </c>
      <c r="D694" s="711" t="str">
        <f>HYPERLINK(F694,"Prj")</f>
        <v>Prj</v>
      </c>
      <c r="E694" s="704" t="s">
        <v>6687</v>
      </c>
      <c r="F694" s="415" t="s">
        <v>6688</v>
      </c>
      <c r="G694" s="414" t="s">
        <v>33</v>
      </c>
      <c r="H694" s="414" t="s">
        <v>33</v>
      </c>
      <c r="I694" s="694" t="s">
        <v>33</v>
      </c>
      <c r="J694" s="686" t="s">
        <v>1138</v>
      </c>
      <c r="K694" s="199" t="s">
        <v>33</v>
      </c>
      <c r="L694" s="693" t="s">
        <v>245</v>
      </c>
      <c r="M694" s="696" t="s">
        <v>406</v>
      </c>
      <c r="N694" s="732" t="s">
        <v>18</v>
      </c>
      <c r="O694" s="732" t="s">
        <v>49</v>
      </c>
      <c r="P694" s="1080" t="s">
        <v>1763</v>
      </c>
      <c r="Q694" s="1074" t="s">
        <v>33</v>
      </c>
      <c r="R694" s="698" t="s">
        <v>33</v>
      </c>
      <c r="S694" s="907" t="s">
        <v>10288</v>
      </c>
      <c r="T694" s="908" t="s">
        <v>3664</v>
      </c>
      <c r="U694" s="905" t="s">
        <v>1778</v>
      </c>
      <c r="V694" s="905" t="s">
        <v>10389</v>
      </c>
      <c r="W694" s="1068" t="s">
        <v>20</v>
      </c>
      <c r="X694" s="1064">
        <v>39365</v>
      </c>
      <c r="Y694" s="1066">
        <v>39478</v>
      </c>
      <c r="Z694" s="1046">
        <v>2008</v>
      </c>
      <c r="AA694" s="1064">
        <v>39527</v>
      </c>
      <c r="AB694" s="1065">
        <v>41153</v>
      </c>
      <c r="AC694" s="1066">
        <v>41153</v>
      </c>
      <c r="AD694" s="638">
        <v>0</v>
      </c>
      <c r="AE694" s="639">
        <v>30</v>
      </c>
      <c r="AF694" s="744">
        <v>0</v>
      </c>
      <c r="AG694" s="690">
        <v>30</v>
      </c>
      <c r="AH694" s="747">
        <v>0</v>
      </c>
      <c r="AI694" s="744">
        <v>443.247164</v>
      </c>
      <c r="AJ694" s="1099">
        <v>58.487403399999998</v>
      </c>
      <c r="AK694" s="1100">
        <v>57.713984160000003</v>
      </c>
      <c r="AL694" s="646"/>
      <c r="AM694" s="647"/>
      <c r="AN694" s="647">
        <v>2</v>
      </c>
      <c r="AO694" s="647"/>
      <c r="AP694" s="647"/>
      <c r="AQ694" s="648"/>
      <c r="AR694" s="779" t="s">
        <v>3246</v>
      </c>
      <c r="AS694" s="649">
        <f>AT694+AU694</f>
        <v>48.7</v>
      </c>
      <c r="AT694" s="649">
        <v>16.7</v>
      </c>
      <c r="AU694" s="650">
        <v>32</v>
      </c>
      <c r="AV694" s="686" t="s">
        <v>3247</v>
      </c>
      <c r="AW694" s="686" t="s">
        <v>1913</v>
      </c>
      <c r="AX694" s="686" t="s">
        <v>1902</v>
      </c>
      <c r="AY694" s="819">
        <v>42720</v>
      </c>
      <c r="AZ694" s="721" t="s">
        <v>22</v>
      </c>
      <c r="BA694" s="721" t="s">
        <v>45</v>
      </c>
      <c r="BB694" s="834" t="s">
        <v>33</v>
      </c>
      <c r="BC694" s="835" t="s">
        <v>33</v>
      </c>
      <c r="BD694" s="836" t="s">
        <v>33</v>
      </c>
      <c r="BE694" s="834" t="s">
        <v>33</v>
      </c>
      <c r="BF694" s="835" t="s">
        <v>33</v>
      </c>
      <c r="BG694" s="836" t="s">
        <v>33</v>
      </c>
      <c r="BH694" s="905" t="s">
        <v>4493</v>
      </c>
      <c r="BI694" s="903" t="s">
        <v>4705</v>
      </c>
      <c r="BJ694" s="905" t="s">
        <v>4503</v>
      </c>
      <c r="BK694" s="903" t="s">
        <v>4703</v>
      </c>
      <c r="BL694" s="905" t="s">
        <v>4515</v>
      </c>
      <c r="BM694" s="903" t="s">
        <v>4704</v>
      </c>
      <c r="BN694" s="905" t="s">
        <v>4525</v>
      </c>
      <c r="BO694" s="903" t="s">
        <v>10476</v>
      </c>
      <c r="BP694" s="905" t="s">
        <v>4485</v>
      </c>
      <c r="BQ694" s="903" t="s">
        <v>10472</v>
      </c>
      <c r="BR694" s="909">
        <v>65</v>
      </c>
      <c r="BS694" s="903" t="s">
        <v>4509</v>
      </c>
      <c r="BT694" s="909">
        <v>59</v>
      </c>
      <c r="BU694" s="903" t="s">
        <v>4510</v>
      </c>
      <c r="BV694" s="905" t="s">
        <v>0</v>
      </c>
      <c r="BW694" s="903" t="s">
        <v>4492</v>
      </c>
      <c r="BX694" s="905" t="s">
        <v>0</v>
      </c>
      <c r="BY694" s="903" t="s">
        <v>4492</v>
      </c>
      <c r="BZ694" s="905" t="s">
        <v>0</v>
      </c>
      <c r="CA694" s="903" t="s">
        <v>4492</v>
      </c>
      <c r="CB694" s="340">
        <v>10</v>
      </c>
      <c r="CC694" s="249">
        <f>IF(ISBLANK(AL694),0,1)</f>
        <v>0</v>
      </c>
      <c r="CD694" s="414">
        <f>IF(ISBLANK(AM694),0,1)</f>
        <v>0</v>
      </c>
      <c r="CE694" s="414">
        <f>IF(ISBLANK(AN694),0,1)</f>
        <v>1</v>
      </c>
      <c r="CF694" s="414">
        <f>IF(ISBLANK(AO694),0,1)</f>
        <v>0</v>
      </c>
      <c r="CG694" s="414">
        <f>IF(ISBLANK(AP694),0,1)</f>
        <v>0</v>
      </c>
      <c r="CH694" s="436">
        <f>IF(ISBLANK(AQ694),0,1)</f>
        <v>0</v>
      </c>
      <c r="CI694" s="435">
        <f>IF($W694="Dropped","-",DAYS360(X694,Y694,TRUE)/360)</f>
        <v>0.30555555555555558</v>
      </c>
      <c r="CJ694" s="416">
        <f>IF(OR($W694="Pipeline",$W694="Dropped"),"-",IF(OR($AA694="-",$AA694="n/a"),"-",DAYS360(Y694,AA694,TRUE)/360))</f>
        <v>0.1388888888888889</v>
      </c>
      <c r="CK694" s="416">
        <f>IF(OR($W694="Pipeline",$W694="Dropped"),"-",IF($AC694="-","-",IF(OR($AA694="-",$AA694="n/a"),DAYS360(Y694,AC694,TRUE)/360,DAYS360(AA694,AC694,TRUE)/360)))</f>
        <v>4.447222222222222</v>
      </c>
      <c r="CL694" s="416">
        <f>IF(OR($W694="Pipeline",$W694="Dropped"),"-",IF($AC694="-","-",DAYS360(X694,AC694,TRUE)/360))</f>
        <v>4.8916666666666666</v>
      </c>
      <c r="CM694" s="437">
        <f>IF(OR($W694="Pipeline",$W694="Dropped"),"-",IF($AC694="-","-",DAYS360(AB694,AC694,TRUE)/360))</f>
        <v>0</v>
      </c>
      <c r="CN694" s="344" t="str">
        <f>IF(W694="Closed",IF(AC694="-","-",YEAR(AC694)),"-")</f>
        <v>-</v>
      </c>
      <c r="CO694" s="344" t="str">
        <f>IF(W694="Closed",IF(OR(BE694="S",BE694="MS",BE694="HS"),"S",IF(OR(BE694="U",BE694="MU",BE694="HU"),"U",IF(OR(BE694="NA",BE694="NR",BE694="NV",BE694="?",BE694="#"),"NR","-"))),"-")</f>
        <v>-</v>
      </c>
      <c r="CP694" s="249">
        <v>1</v>
      </c>
      <c r="CQ694" s="414">
        <v>2</v>
      </c>
      <c r="CR694" s="414">
        <v>0</v>
      </c>
      <c r="CS694" s="414">
        <v>0</v>
      </c>
      <c r="CT694" s="414">
        <v>0</v>
      </c>
      <c r="CU694" s="436">
        <v>0</v>
      </c>
      <c r="CV694" s="432" t="str">
        <f>IF(OR(DC694="-",DC694="",DC694="n/a"),"-",HYPERLINK(DC694,"PAD"))</f>
        <v>-</v>
      </c>
      <c r="CW694" s="417" t="str">
        <f>IF(OR(DD694="-",DD694="",DD694="n/a"),"-",HYPERLINK(DD694,"ICR"))</f>
        <v>-</v>
      </c>
      <c r="CX694" s="438" t="str">
        <f>IF(OR(DE694="-",DE694="",DE694="n/a"),"-",HYPERLINK(DE694,"IEG"))</f>
        <v>-</v>
      </c>
      <c r="CY694" s="687" t="str">
        <f>IF(OR(DF694="-",DF694="",DF694="n/a"),"-",HYPERLINK(DF694,"PPAR"))</f>
        <v>-</v>
      </c>
      <c r="CZ694" s="665" t="str">
        <f>IF(OR(DG694="-",DG694="",DG694="n/a"),"-",HYPERLINK(DG694,"PCR"))</f>
        <v>-</v>
      </c>
      <c r="DA694" s="665" t="str">
        <f>IF(OR(DH694="-",DH694="",DH694="n/a"),"-",HYPERLINK(DH694,"PP"))</f>
        <v>PP</v>
      </c>
      <c r="DB694" s="688" t="str">
        <f>IF(OR(DI694="-",DI694="",DI694="n/a"),"-",HYPERLINK(DI694,"TA"))</f>
        <v>-</v>
      </c>
      <c r="DC694" s="897" t="s">
        <v>33</v>
      </c>
      <c r="DD694" s="897" t="s">
        <v>33</v>
      </c>
      <c r="DE694" s="897" t="s">
        <v>33</v>
      </c>
      <c r="DF694" s="897" t="s">
        <v>33</v>
      </c>
      <c r="DG694" s="897" t="s">
        <v>33</v>
      </c>
      <c r="DH694" s="897" t="s">
        <v>14079</v>
      </c>
      <c r="DI694" s="897" t="s">
        <v>33</v>
      </c>
      <c r="DJ694" s="734"/>
    </row>
    <row r="695" spans="1:114" ht="14.1" customHeight="1" x14ac:dyDescent="0.25">
      <c r="A695" s="703">
        <f>ROW()-1</f>
        <v>694</v>
      </c>
      <c r="B695" s="712" t="s">
        <v>1132</v>
      </c>
      <c r="C695" s="711" t="str">
        <f>HYPERLINK(E695,"OP")</f>
        <v>OP</v>
      </c>
      <c r="D695" s="711" t="str">
        <f>HYPERLINK(F695,"Prj")</f>
        <v>Prj</v>
      </c>
      <c r="E695" s="704" t="s">
        <v>6689</v>
      </c>
      <c r="F695" s="415" t="s">
        <v>6690</v>
      </c>
      <c r="G695" s="414" t="s">
        <v>1085</v>
      </c>
      <c r="H695" s="414" t="s">
        <v>33</v>
      </c>
      <c r="I695" s="694" t="s">
        <v>33</v>
      </c>
      <c r="J695" s="686" t="s">
        <v>1133</v>
      </c>
      <c r="K695" s="199" t="s">
        <v>33</v>
      </c>
      <c r="L695" s="693" t="s">
        <v>16</v>
      </c>
      <c r="M695" s="696" t="s">
        <v>280</v>
      </c>
      <c r="N695" s="693" t="s">
        <v>18</v>
      </c>
      <c r="O695" s="693" t="s">
        <v>30</v>
      </c>
      <c r="P695" s="1080" t="s">
        <v>1763</v>
      </c>
      <c r="Q695" s="1074" t="s">
        <v>33</v>
      </c>
      <c r="R695" s="698" t="s">
        <v>33</v>
      </c>
      <c r="S695" s="907" t="s">
        <v>3793</v>
      </c>
      <c r="T695" s="908" t="s">
        <v>3703</v>
      </c>
      <c r="U695" s="905" t="s">
        <v>1790</v>
      </c>
      <c r="V695" s="905" t="s">
        <v>10452</v>
      </c>
      <c r="W695" s="1068" t="s">
        <v>1773</v>
      </c>
      <c r="X695" s="1064">
        <v>39568</v>
      </c>
      <c r="Y695" s="1066">
        <v>39980</v>
      </c>
      <c r="Z695" s="1046">
        <v>2009</v>
      </c>
      <c r="AA695" s="1064">
        <v>40126</v>
      </c>
      <c r="AB695" s="1065">
        <v>41639</v>
      </c>
      <c r="AC695" s="1066">
        <v>42613</v>
      </c>
      <c r="AD695" s="638">
        <v>0</v>
      </c>
      <c r="AE695" s="639">
        <v>95</v>
      </c>
      <c r="AF695" s="744">
        <v>0</v>
      </c>
      <c r="AG695" s="690">
        <v>95</v>
      </c>
      <c r="AH695" s="747">
        <v>0</v>
      </c>
      <c r="AI695" s="744">
        <v>0</v>
      </c>
      <c r="AJ695" s="1099">
        <v>128.02702944000001</v>
      </c>
      <c r="AK695" s="1100">
        <v>127.61541553000001</v>
      </c>
      <c r="AL695" s="646"/>
      <c r="AM695" s="647"/>
      <c r="AN695" s="647">
        <v>2</v>
      </c>
      <c r="AO695" s="647"/>
      <c r="AP695" s="647"/>
      <c r="AQ695" s="648"/>
      <c r="AR695" s="779" t="s">
        <v>3248</v>
      </c>
      <c r="AS695" s="781">
        <f>AT695+AU695</f>
        <v>45.6</v>
      </c>
      <c r="AT695" s="781">
        <v>45.6</v>
      </c>
      <c r="AU695" s="650">
        <v>0</v>
      </c>
      <c r="AV695" s="686" t="s">
        <v>3249</v>
      </c>
      <c r="AW695" s="686" t="s">
        <v>2046</v>
      </c>
      <c r="AX695" s="686" t="s">
        <v>2315</v>
      </c>
      <c r="AY695" s="819">
        <v>42613</v>
      </c>
      <c r="AZ695" s="721" t="s">
        <v>22</v>
      </c>
      <c r="BA695" s="721" t="s">
        <v>22</v>
      </c>
      <c r="BB695" s="834" t="s">
        <v>22</v>
      </c>
      <c r="BC695" s="835" t="s">
        <v>22</v>
      </c>
      <c r="BD695" s="836" t="s">
        <v>22</v>
      </c>
      <c r="BE695" s="834" t="s">
        <v>22</v>
      </c>
      <c r="BF695" s="835" t="s">
        <v>22</v>
      </c>
      <c r="BG695" s="836" t="s">
        <v>22</v>
      </c>
      <c r="BH695" s="905" t="s">
        <v>4515</v>
      </c>
      <c r="BI695" s="903" t="s">
        <v>4704</v>
      </c>
      <c r="BJ695" s="905" t="s">
        <v>13050</v>
      </c>
      <c r="BK695" s="903" t="s">
        <v>13876</v>
      </c>
      <c r="BL695" s="905" t="s">
        <v>4493</v>
      </c>
      <c r="BM695" s="903" t="s">
        <v>4705</v>
      </c>
      <c r="BN695" s="905" t="s">
        <v>0</v>
      </c>
      <c r="BO695" s="903" t="s">
        <v>0</v>
      </c>
      <c r="BP695" s="905" t="s">
        <v>0</v>
      </c>
      <c r="BQ695" s="903" t="s">
        <v>0</v>
      </c>
      <c r="BR695" s="909">
        <v>66</v>
      </c>
      <c r="BS695" s="903" t="s">
        <v>4532</v>
      </c>
      <c r="BT695" s="909">
        <v>51</v>
      </c>
      <c r="BU695" s="903" t="s">
        <v>4520</v>
      </c>
      <c r="BV695" s="905" t="s">
        <v>0</v>
      </c>
      <c r="BW695" s="903" t="s">
        <v>4492</v>
      </c>
      <c r="BX695" s="905" t="s">
        <v>0</v>
      </c>
      <c r="BY695" s="903" t="s">
        <v>4492</v>
      </c>
      <c r="BZ695" s="905" t="s">
        <v>0</v>
      </c>
      <c r="CA695" s="903" t="s">
        <v>4492</v>
      </c>
      <c r="CB695" s="340">
        <v>50</v>
      </c>
      <c r="CC695" s="249">
        <f>IF(ISBLANK(AL695),0,1)</f>
        <v>0</v>
      </c>
      <c r="CD695" s="414">
        <f>IF(ISBLANK(AM695),0,1)</f>
        <v>0</v>
      </c>
      <c r="CE695" s="414">
        <f>IF(ISBLANK(AN695),0,1)</f>
        <v>1</v>
      </c>
      <c r="CF695" s="414">
        <f>IF(ISBLANK(AO695),0,1)</f>
        <v>0</v>
      </c>
      <c r="CG695" s="414">
        <f>IF(ISBLANK(AP695),0,1)</f>
        <v>0</v>
      </c>
      <c r="CH695" s="436">
        <f>IF(ISBLANK(AQ695),0,1)</f>
        <v>0</v>
      </c>
      <c r="CI695" s="435">
        <f>IF($W695="Dropped","-",DAYS360(X695,Y695,TRUE)/360)</f>
        <v>1.1277777777777778</v>
      </c>
      <c r="CJ695" s="416">
        <f>IF(OR($W695="Pipeline",$W695="Dropped"),"-",IF(OR($AA695="-",$AA695="n/a"),"-",DAYS360(Y695,AA695,TRUE)/360))</f>
        <v>0.3972222222222222</v>
      </c>
      <c r="CK695" s="416">
        <f>IF(OR($W695="Pipeline",$W695="Dropped"),"-",IF($AC695="-","-",IF(OR($AA695="-",$AA695="n/a"),DAYS360(Y695,AC695,TRUE)/360,DAYS360(AA695,AC695,TRUE)/360)))</f>
        <v>6.8083333333333336</v>
      </c>
      <c r="CL695" s="416">
        <f>IF(OR($W695="Pipeline",$W695="Dropped"),"-",IF($AC695="-","-",DAYS360(X695,AC695,TRUE)/360))</f>
        <v>8.3333333333333339</v>
      </c>
      <c r="CM695" s="437">
        <f>IF(OR($W695="Pipeline",$W695="Dropped"),"-",IF($AC695="-","-",DAYS360(AB695,AC695,TRUE)/360))</f>
        <v>2.6666666666666665</v>
      </c>
      <c r="CN695" s="344">
        <f>IF(W695="Closed",IF(AC695="-","-",YEAR(AC695)),"-")</f>
        <v>2016</v>
      </c>
      <c r="CO695" s="344" t="str">
        <f>IF(W695="Closed",IF(OR(BE695="S",BE695="MS",BE695="HS"),"S",IF(OR(BE695="U",BE695="MU",BE695="HU"),"U",IF(OR(BE695="NA",BE695="NR",BE695="NV",BE695="?",BE695="#"),"NR","-"))),"-")</f>
        <v>S</v>
      </c>
      <c r="CP695" s="249">
        <v>1</v>
      </c>
      <c r="CQ695" s="414">
        <v>5</v>
      </c>
      <c r="CR695" s="414">
        <v>2</v>
      </c>
      <c r="CS695" s="414">
        <v>0</v>
      </c>
      <c r="CT695" s="414">
        <v>0</v>
      </c>
      <c r="CU695" s="436">
        <v>0</v>
      </c>
      <c r="CV695" s="432" t="str">
        <f>IF(OR(DC695="-",DC695="",DC695="n/a"),"-",HYPERLINK(DC695,"PAD"))</f>
        <v>PAD</v>
      </c>
      <c r="CW695" s="417" t="str">
        <f>IF(OR(DD695="-",DD695="",DD695="n/a"),"-",HYPERLINK(DD695,"ICR"))</f>
        <v>ICR</v>
      </c>
      <c r="CX695" s="438" t="str">
        <f>IF(OR(DE695="-",DE695="",DE695="n/a"),"-",HYPERLINK(DE695,"IEG"))</f>
        <v>IEG</v>
      </c>
      <c r="CY695" s="687" t="str">
        <f>IF(OR(DF695="-",DF695="",DF695="n/a"),"-",HYPERLINK(DF695,"PPAR"))</f>
        <v>-</v>
      </c>
      <c r="CZ695" s="665" t="str">
        <f>IF(OR(DG695="-",DG695="",DG695="n/a"),"-",HYPERLINK(DG695,"PCR"))</f>
        <v>-</v>
      </c>
      <c r="DA695" s="665" t="str">
        <f>IF(OR(DH695="-",DH695="",DH695="n/a"),"-",HYPERLINK(DH695,"PP"))</f>
        <v>PP</v>
      </c>
      <c r="DB695" s="688" t="str">
        <f>IF(OR(DI695="-",DI695="",DI695="n/a"),"-",HYPERLINK(DI695,"TA"))</f>
        <v>-</v>
      </c>
      <c r="DC695" s="897" t="s">
        <v>12484</v>
      </c>
      <c r="DD695" s="897" t="s">
        <v>14080</v>
      </c>
      <c r="DE695" s="897" t="s">
        <v>14081</v>
      </c>
      <c r="DF695" s="897" t="s">
        <v>33</v>
      </c>
      <c r="DG695" s="897" t="s">
        <v>33</v>
      </c>
      <c r="DH695" s="897" t="s">
        <v>12485</v>
      </c>
      <c r="DI695" s="897" t="s">
        <v>33</v>
      </c>
      <c r="DJ695" s="734"/>
    </row>
    <row r="696" spans="1:114" ht="14.1" customHeight="1" x14ac:dyDescent="0.25">
      <c r="A696" s="702">
        <f>ROW()-1</f>
        <v>695</v>
      </c>
      <c r="B696" s="713" t="s">
        <v>9448</v>
      </c>
      <c r="C696" s="711" t="str">
        <f>HYPERLINK(E696,"OP")</f>
        <v>OP</v>
      </c>
      <c r="D696" s="711" t="str">
        <f>HYPERLINK(F696,"Prj")</f>
        <v>Prj</v>
      </c>
      <c r="E696" s="705" t="s">
        <v>9812</v>
      </c>
      <c r="F696" s="424" t="s">
        <v>9813</v>
      </c>
      <c r="G696" s="414" t="s">
        <v>33</v>
      </c>
      <c r="H696" s="414" t="s">
        <v>33</v>
      </c>
      <c r="I696" s="694" t="s">
        <v>33</v>
      </c>
      <c r="J696" s="695" t="s">
        <v>9666</v>
      </c>
      <c r="K696" s="727" t="s">
        <v>33</v>
      </c>
      <c r="L696" s="735" t="s">
        <v>153</v>
      </c>
      <c r="M696" s="695" t="s">
        <v>1046</v>
      </c>
      <c r="N696" s="735" t="s">
        <v>18</v>
      </c>
      <c r="O696" s="735" t="s">
        <v>30</v>
      </c>
      <c r="P696" s="1080" t="s">
        <v>1743</v>
      </c>
      <c r="Q696" s="1074" t="s">
        <v>33</v>
      </c>
      <c r="R696" s="698" t="s">
        <v>33</v>
      </c>
      <c r="S696" s="907" t="s">
        <v>3788</v>
      </c>
      <c r="T696" s="908" t="s">
        <v>10321</v>
      </c>
      <c r="U696" s="905" t="s">
        <v>13826</v>
      </c>
      <c r="V696" s="905" t="s">
        <v>10408</v>
      </c>
      <c r="W696" s="1068" t="s">
        <v>20</v>
      </c>
      <c r="X696" s="1064">
        <v>39287</v>
      </c>
      <c r="Y696" s="1066">
        <v>39569</v>
      </c>
      <c r="Z696" s="1046">
        <v>2008</v>
      </c>
      <c r="AA696" s="1064">
        <v>39673</v>
      </c>
      <c r="AB696" s="1065">
        <v>41547</v>
      </c>
      <c r="AC696" s="1066">
        <v>44196</v>
      </c>
      <c r="AD696" s="1051">
        <v>203</v>
      </c>
      <c r="AE696" s="639">
        <v>0</v>
      </c>
      <c r="AF696" s="744">
        <v>0</v>
      </c>
      <c r="AG696" s="690">
        <v>203</v>
      </c>
      <c r="AH696" s="747">
        <v>7.1</v>
      </c>
      <c r="AI696" s="744">
        <v>0</v>
      </c>
      <c r="AJ696" s="1103">
        <v>278.55296296</v>
      </c>
      <c r="AK696" s="1104">
        <v>176.61459959000001</v>
      </c>
      <c r="AL696" s="646"/>
      <c r="AM696" s="647"/>
      <c r="AN696" s="647"/>
      <c r="AO696" s="647"/>
      <c r="AP696" s="647"/>
      <c r="AQ696" s="648">
        <v>18</v>
      </c>
      <c r="AR696" s="778" t="s">
        <v>9901</v>
      </c>
      <c r="AS696" s="649">
        <v>175</v>
      </c>
      <c r="AT696" s="649">
        <v>175</v>
      </c>
      <c r="AU696" s="650">
        <v>0</v>
      </c>
      <c r="AV696" s="686" t="s">
        <v>9902</v>
      </c>
      <c r="AW696" s="695" t="s">
        <v>9667</v>
      </c>
      <c r="AX696" s="695" t="s">
        <v>9668</v>
      </c>
      <c r="AY696" s="822">
        <v>42674</v>
      </c>
      <c r="AZ696" s="735" t="s">
        <v>26</v>
      </c>
      <c r="BA696" s="735" t="s">
        <v>26</v>
      </c>
      <c r="BB696" s="834" t="s">
        <v>33</v>
      </c>
      <c r="BC696" s="835" t="s">
        <v>33</v>
      </c>
      <c r="BD696" s="836" t="s">
        <v>33</v>
      </c>
      <c r="BE696" s="834" t="s">
        <v>33</v>
      </c>
      <c r="BF696" s="835" t="s">
        <v>33</v>
      </c>
      <c r="BG696" s="836" t="s">
        <v>33</v>
      </c>
      <c r="BH696" s="905" t="s">
        <v>4485</v>
      </c>
      <c r="BI696" s="903" t="s">
        <v>10472</v>
      </c>
      <c r="BJ696" s="905" t="s">
        <v>4525</v>
      </c>
      <c r="BK696" s="903" t="s">
        <v>10476</v>
      </c>
      <c r="BL696" s="905" t="s">
        <v>0</v>
      </c>
      <c r="BM696" s="903" t="s">
        <v>0</v>
      </c>
      <c r="BN696" s="905" t="s">
        <v>0</v>
      </c>
      <c r="BO696" s="903" t="s">
        <v>0</v>
      </c>
      <c r="BP696" s="905" t="s">
        <v>0</v>
      </c>
      <c r="BQ696" s="903" t="s">
        <v>0</v>
      </c>
      <c r="BR696" s="909">
        <v>83</v>
      </c>
      <c r="BS696" s="903" t="s">
        <v>4600</v>
      </c>
      <c r="BT696" s="909">
        <v>25</v>
      </c>
      <c r="BU696" s="903" t="s">
        <v>4489</v>
      </c>
      <c r="BV696" s="909">
        <v>73</v>
      </c>
      <c r="BW696" s="903" t="s">
        <v>4534</v>
      </c>
      <c r="BX696" s="905" t="s">
        <v>0</v>
      </c>
      <c r="BY696" s="903" t="s">
        <v>4492</v>
      </c>
      <c r="BZ696" s="905" t="s">
        <v>0</v>
      </c>
      <c r="CA696" s="903" t="s">
        <v>4492</v>
      </c>
      <c r="CB696" s="340">
        <v>10</v>
      </c>
      <c r="CC696" s="249">
        <f>IF(ISBLANK(AL696),0,1)</f>
        <v>0</v>
      </c>
      <c r="CD696" s="414">
        <f>IF(ISBLANK(AM696),0,1)</f>
        <v>0</v>
      </c>
      <c r="CE696" s="414">
        <f>IF(ISBLANK(AN696),0,1)</f>
        <v>0</v>
      </c>
      <c r="CF696" s="414">
        <f>IF(ISBLANK(AO696),0,1)</f>
        <v>0</v>
      </c>
      <c r="CG696" s="414">
        <f>IF(ISBLANK(AP696),0,1)</f>
        <v>0</v>
      </c>
      <c r="CH696" s="436">
        <f>IF(ISBLANK(AQ696),0,1)</f>
        <v>1</v>
      </c>
      <c r="CI696" s="435">
        <f>IF($W696="Dropped","-",DAYS360(X696,Y696,TRUE)/360)</f>
        <v>0.76944444444444449</v>
      </c>
      <c r="CJ696" s="416">
        <f>IF(OR($W696="Pipeline",$W696="Dropped"),"-",IF(OR($AA696="-",$AA696="n/a"),"-",DAYS360(Y696,AA696,TRUE)/360))</f>
        <v>0.28333333333333333</v>
      </c>
      <c r="CK696" s="416">
        <f>IF(OR($W696="Pipeline",$W696="Dropped"),"-",IF($AC696="-","-",IF(OR($AA696="-",$AA696="n/a"),DAYS360(Y696,AC696,TRUE)/360,DAYS360(AA696,AC696,TRUE)/360)))</f>
        <v>12.380555555555556</v>
      </c>
      <c r="CL696" s="416">
        <f>IF(OR($W696="Pipeline",$W696="Dropped"),"-",IF($AC696="-","-",DAYS360(X696,AC696,TRUE)/360))</f>
        <v>13.433333333333334</v>
      </c>
      <c r="CM696" s="437">
        <f>IF(OR($W696="Pipeline",$W696="Dropped"),"-",IF($AC696="-","-",DAYS360(AB696,AC696,TRUE)/360))</f>
        <v>7.25</v>
      </c>
      <c r="CN696" s="344" t="str">
        <f>IF(W696="Closed",IF(AC696="-","-",YEAR(AC696)),"-")</f>
        <v>-</v>
      </c>
      <c r="CO696" s="344" t="str">
        <f>IF(W696="Closed",IF(OR(BE696="S",BE696="MS",BE696="HS"),"S",IF(OR(BE696="U",BE696="MU",BE696="HU"),"U",IF(OR(BE696="NA",BE696="NR",BE696="NV",BE696="?",BE696="#"),"NR","-"))),"-")</f>
        <v>-</v>
      </c>
      <c r="CP696" s="249">
        <v>4</v>
      </c>
      <c r="CQ696" s="414">
        <v>3</v>
      </c>
      <c r="CR696" s="414">
        <v>5</v>
      </c>
      <c r="CS696" s="414">
        <v>1</v>
      </c>
      <c r="CT696" s="414">
        <v>0</v>
      </c>
      <c r="CU696" s="436">
        <v>0</v>
      </c>
      <c r="CV696" s="432" t="str">
        <f>IF(OR(DC696="-",DC696="",DC696="n/a"),"-",HYPERLINK(DC696,"PAD"))</f>
        <v>PAD</v>
      </c>
      <c r="CW696" s="417" t="str">
        <f>IF(OR(DD696="-",DD696="",DD696="n/a"),"-",HYPERLINK(DD696,"ICR"))</f>
        <v>-</v>
      </c>
      <c r="CX696" s="438" t="str">
        <f>IF(OR(DE696="-",DE696="",DE696="n/a"),"-",HYPERLINK(DE696,"IEG"))</f>
        <v>-</v>
      </c>
      <c r="CY696" s="687" t="str">
        <f>IF(OR(DF696="-",DF696="",DF696="n/a"),"-",HYPERLINK(DF696,"PPAR"))</f>
        <v>-</v>
      </c>
      <c r="CZ696" s="665" t="str">
        <f>IF(OR(DG696="-",DG696="",DG696="n/a"),"-",HYPERLINK(DG696,"PCR"))</f>
        <v>-</v>
      </c>
      <c r="DA696" s="665" t="str">
        <f>IF(OR(DH696="-",DH696="",DH696="n/a"),"-",HYPERLINK(DH696,"PP"))</f>
        <v>PP</v>
      </c>
      <c r="DB696" s="688" t="str">
        <f>IF(OR(DI696="-",DI696="",DI696="n/a"),"-",HYPERLINK(DI696,"TA"))</f>
        <v>-</v>
      </c>
      <c r="DC696" s="897" t="s">
        <v>12486</v>
      </c>
      <c r="DD696" s="897" t="s">
        <v>33</v>
      </c>
      <c r="DE696" s="897" t="s">
        <v>33</v>
      </c>
      <c r="DF696" s="897" t="s">
        <v>33</v>
      </c>
      <c r="DG696" s="897" t="s">
        <v>33</v>
      </c>
      <c r="DH696" s="897" t="s">
        <v>12487</v>
      </c>
      <c r="DI696" s="897" t="s">
        <v>33</v>
      </c>
      <c r="DJ696" s="734"/>
    </row>
    <row r="697" spans="1:114" ht="14.1" customHeight="1" x14ac:dyDescent="0.25">
      <c r="A697" s="702">
        <f>ROW()-1</f>
        <v>696</v>
      </c>
      <c r="B697" s="713" t="s">
        <v>7995</v>
      </c>
      <c r="C697" s="711" t="str">
        <f>HYPERLINK(E697,"OP")</f>
        <v>OP</v>
      </c>
      <c r="D697" s="711" t="str">
        <f>HYPERLINK(F697,"Prj")</f>
        <v>Prj</v>
      </c>
      <c r="E697" s="631" t="s">
        <v>8697</v>
      </c>
      <c r="F697" s="413" t="s">
        <v>8698</v>
      </c>
      <c r="G697" s="414" t="s">
        <v>33</v>
      </c>
      <c r="H697" s="414" t="s">
        <v>33</v>
      </c>
      <c r="I697" s="694" t="s">
        <v>33</v>
      </c>
      <c r="J697" s="697" t="s">
        <v>7996</v>
      </c>
      <c r="K697" s="727" t="s">
        <v>33</v>
      </c>
      <c r="L697" s="736" t="s">
        <v>245</v>
      </c>
      <c r="M697" s="697" t="s">
        <v>246</v>
      </c>
      <c r="N697" s="736" t="s">
        <v>18</v>
      </c>
      <c r="O697" s="736" t="s">
        <v>30</v>
      </c>
      <c r="P697" s="1080" t="s">
        <v>19</v>
      </c>
      <c r="Q697" s="1074" t="s">
        <v>33</v>
      </c>
      <c r="R697" s="698" t="s">
        <v>33</v>
      </c>
      <c r="S697" s="907" t="s">
        <v>3846</v>
      </c>
      <c r="T697" s="908" t="s">
        <v>7997</v>
      </c>
      <c r="U697" s="905" t="s">
        <v>575</v>
      </c>
      <c r="V697" s="905" t="s">
        <v>10432</v>
      </c>
      <c r="W697" s="1068" t="s">
        <v>1773</v>
      </c>
      <c r="X697" s="1064">
        <v>39364</v>
      </c>
      <c r="Y697" s="1066">
        <v>39630</v>
      </c>
      <c r="Z697" s="1046">
        <v>2009</v>
      </c>
      <c r="AA697" s="1064">
        <v>39835</v>
      </c>
      <c r="AB697" s="1065">
        <v>42004</v>
      </c>
      <c r="AC697" s="1066">
        <v>42551</v>
      </c>
      <c r="AD697" s="1049">
        <v>0</v>
      </c>
      <c r="AE697" s="746">
        <v>35</v>
      </c>
      <c r="AF697" s="744">
        <v>0</v>
      </c>
      <c r="AG697" s="690">
        <v>35</v>
      </c>
      <c r="AH697" s="747">
        <v>0</v>
      </c>
      <c r="AI697" s="744">
        <v>0</v>
      </c>
      <c r="AJ697" s="1101">
        <v>21.15543087</v>
      </c>
      <c r="AK697" s="1102">
        <v>17.557184150000001</v>
      </c>
      <c r="AL697" s="1085"/>
      <c r="AM697" s="632"/>
      <c r="AN697" s="632">
        <v>4</v>
      </c>
      <c r="AO697" s="632"/>
      <c r="AP697" s="632"/>
      <c r="AQ697" s="757"/>
      <c r="AR697" s="778" t="s">
        <v>9009</v>
      </c>
      <c r="AS697" s="784">
        <f>AT697+AU697</f>
        <v>31.5</v>
      </c>
      <c r="AT697" s="784">
        <v>31.5</v>
      </c>
      <c r="AU697" s="785">
        <v>0</v>
      </c>
      <c r="AV697" s="734" t="s">
        <v>9010</v>
      </c>
      <c r="AW697" s="697" t="s">
        <v>5501</v>
      </c>
      <c r="AX697" s="697" t="s">
        <v>7998</v>
      </c>
      <c r="AY697" s="823">
        <v>42550</v>
      </c>
      <c r="AZ697" s="736" t="s">
        <v>26</v>
      </c>
      <c r="BA697" s="736" t="s">
        <v>22</v>
      </c>
      <c r="BB697" s="834" t="s">
        <v>22</v>
      </c>
      <c r="BC697" s="835" t="s">
        <v>22</v>
      </c>
      <c r="BD697" s="836" t="s">
        <v>22</v>
      </c>
      <c r="BE697" s="834" t="s">
        <v>33</v>
      </c>
      <c r="BF697" s="835" t="s">
        <v>33</v>
      </c>
      <c r="BG697" s="836" t="s">
        <v>33</v>
      </c>
      <c r="BH697" s="905" t="s">
        <v>13077</v>
      </c>
      <c r="BI697" s="903" t="s">
        <v>9680</v>
      </c>
      <c r="BJ697" s="905" t="s">
        <v>13078</v>
      </c>
      <c r="BK697" s="903" t="s">
        <v>13872</v>
      </c>
      <c r="BL697" s="905" t="s">
        <v>0</v>
      </c>
      <c r="BM697" s="903" t="s">
        <v>0</v>
      </c>
      <c r="BN697" s="905" t="s">
        <v>0</v>
      </c>
      <c r="BO697" s="903" t="s">
        <v>0</v>
      </c>
      <c r="BP697" s="905" t="s">
        <v>0</v>
      </c>
      <c r="BQ697" s="903" t="s">
        <v>0</v>
      </c>
      <c r="BR697" s="909">
        <v>57</v>
      </c>
      <c r="BS697" s="903" t="s">
        <v>4527</v>
      </c>
      <c r="BT697" s="909">
        <v>54</v>
      </c>
      <c r="BU697" s="903" t="s">
        <v>4553</v>
      </c>
      <c r="BV697" s="905" t="s">
        <v>0</v>
      </c>
      <c r="BW697" s="903" t="s">
        <v>4492</v>
      </c>
      <c r="BX697" s="905" t="s">
        <v>0</v>
      </c>
      <c r="BY697" s="903" t="s">
        <v>4492</v>
      </c>
      <c r="BZ697" s="905" t="s">
        <v>0</v>
      </c>
      <c r="CA697" s="903" t="s">
        <v>4492</v>
      </c>
      <c r="CB697" s="340">
        <v>10</v>
      </c>
      <c r="CC697" s="249">
        <f>IF(ISBLANK(AL697),0,1)</f>
        <v>0</v>
      </c>
      <c r="CD697" s="414">
        <f>IF(ISBLANK(AM697),0,1)</f>
        <v>0</v>
      </c>
      <c r="CE697" s="414">
        <f>IF(ISBLANK(AN697),0,1)</f>
        <v>1</v>
      </c>
      <c r="CF697" s="414">
        <f>IF(ISBLANK(AO697),0,1)</f>
        <v>0</v>
      </c>
      <c r="CG697" s="414">
        <f>IF(ISBLANK(AP697),0,1)</f>
        <v>0</v>
      </c>
      <c r="CH697" s="436">
        <f>IF(ISBLANK(AQ697),0,1)</f>
        <v>0</v>
      </c>
      <c r="CI697" s="435">
        <f>IF($W697="Dropped","-",DAYS360(X697,Y697,TRUE)/360)</f>
        <v>0.72777777777777775</v>
      </c>
      <c r="CJ697" s="416">
        <f>IF(OR($W697="Pipeline",$W697="Dropped"),"-",IF(OR($AA697="-",$AA697="n/a"),"-",DAYS360(Y697,AA697,TRUE)/360))</f>
        <v>0.55833333333333335</v>
      </c>
      <c r="CK697" s="416">
        <f>IF(OR($W697="Pipeline",$W697="Dropped"),"-",IF($AC697="-","-",IF(OR($AA697="-",$AA697="n/a"),DAYS360(Y697,AC697,TRUE)/360,DAYS360(AA697,AC697,TRUE)/360)))</f>
        <v>7.4388888888888891</v>
      </c>
      <c r="CL697" s="416">
        <f>IF(OR($W697="Pipeline",$W697="Dropped"),"-",IF($AC697="-","-",DAYS360(X697,AC697,TRUE)/360))</f>
        <v>8.7249999999999996</v>
      </c>
      <c r="CM697" s="437">
        <f>IF(OR($W697="Pipeline",$W697="Dropped"),"-",IF($AC697="-","-",DAYS360(AB697,AC697,TRUE)/360))</f>
        <v>1.5</v>
      </c>
      <c r="CN697" s="344">
        <f>IF(W697="Closed",IF(AC697="-","-",YEAR(AC697)),"-")</f>
        <v>2016</v>
      </c>
      <c r="CO697" s="344" t="str">
        <f>IF(W697="Closed",IF(OR(BE697="S",BE697="MS",BE697="HS"),"S",IF(OR(BE697="U",BE697="MU",BE697="HU"),"U",IF(OR(BE697="NA",BE697="NR",BE697="NV",BE697="?",BE697="#"),"NR","-"))),"-")</f>
        <v>-</v>
      </c>
      <c r="CP697" s="249">
        <v>1</v>
      </c>
      <c r="CQ697" s="414">
        <v>1</v>
      </c>
      <c r="CR697" s="414">
        <v>3</v>
      </c>
      <c r="CS697" s="414">
        <v>2</v>
      </c>
      <c r="CT697" s="414">
        <v>0</v>
      </c>
      <c r="CU697" s="436">
        <v>0</v>
      </c>
      <c r="CV697" s="432" t="str">
        <f>IF(OR(DC697="-",DC697="",DC697="n/a"),"-",HYPERLINK(DC697,"PAD"))</f>
        <v>PAD</v>
      </c>
      <c r="CW697" s="417" t="str">
        <f>IF(OR(DD697="-",DD697="",DD697="n/a"),"-",HYPERLINK(DD697,"ICR"))</f>
        <v>ICR</v>
      </c>
      <c r="CX697" s="438" t="str">
        <f>IF(OR(DE697="-",DE697="",DE697="n/a"),"-",HYPERLINK(DE697,"IEG"))</f>
        <v>-</v>
      </c>
      <c r="CY697" s="687" t="str">
        <f>IF(OR(DF697="-",DF697="",DF697="n/a"),"-",HYPERLINK(DF697,"PPAR"))</f>
        <v>-</v>
      </c>
      <c r="CZ697" s="665" t="str">
        <f>IF(OR(DG697="-",DG697="",DG697="n/a"),"-",HYPERLINK(DG697,"PCR"))</f>
        <v>-</v>
      </c>
      <c r="DA697" s="665" t="str">
        <f>IF(OR(DH697="-",DH697="",DH697="n/a"),"-",HYPERLINK(DH697,"PP"))</f>
        <v>PP</v>
      </c>
      <c r="DB697" s="688" t="str">
        <f>IF(OR(DI697="-",DI697="",DI697="n/a"),"-",HYPERLINK(DI697,"TA"))</f>
        <v>-</v>
      </c>
      <c r="DC697" s="897" t="s">
        <v>12488</v>
      </c>
      <c r="DD697" s="897" t="s">
        <v>12489</v>
      </c>
      <c r="DE697" s="897" t="s">
        <v>33</v>
      </c>
      <c r="DF697" s="897" t="s">
        <v>33</v>
      </c>
      <c r="DG697" s="897" t="s">
        <v>33</v>
      </c>
      <c r="DH697" s="897" t="s">
        <v>14082</v>
      </c>
      <c r="DI697" s="897" t="s">
        <v>33</v>
      </c>
      <c r="DJ697" s="734"/>
    </row>
    <row r="698" spans="1:114" ht="14.1" customHeight="1" x14ac:dyDescent="0.25">
      <c r="A698" s="703">
        <f>ROW()-1</f>
        <v>697</v>
      </c>
      <c r="B698" s="710" t="s">
        <v>670</v>
      </c>
      <c r="C698" s="711" t="str">
        <f>HYPERLINK(E698,"OP")</f>
        <v>OP</v>
      </c>
      <c r="D698" s="711" t="str">
        <f>HYPERLINK(F698,"Prj")</f>
        <v>Prj</v>
      </c>
      <c r="E698" s="704" t="s">
        <v>6691</v>
      </c>
      <c r="F698" s="415" t="s">
        <v>6692</v>
      </c>
      <c r="G698" s="414" t="s">
        <v>33</v>
      </c>
      <c r="H698" s="414" t="s">
        <v>33</v>
      </c>
      <c r="I698" s="694" t="s">
        <v>33</v>
      </c>
      <c r="J698" s="696" t="s">
        <v>671</v>
      </c>
      <c r="K698" s="199" t="s">
        <v>33</v>
      </c>
      <c r="L698" s="693" t="s">
        <v>16</v>
      </c>
      <c r="M698" s="696" t="s">
        <v>1770</v>
      </c>
      <c r="N698" s="693" t="s">
        <v>18</v>
      </c>
      <c r="O698" s="732" t="s">
        <v>71</v>
      </c>
      <c r="P698" s="1080" t="s">
        <v>1742</v>
      </c>
      <c r="Q698" s="1074" t="s">
        <v>33</v>
      </c>
      <c r="R698" s="698" t="s">
        <v>33</v>
      </c>
      <c r="S698" s="907" t="s">
        <v>10303</v>
      </c>
      <c r="T698" s="908" t="s">
        <v>3857</v>
      </c>
      <c r="U698" s="905" t="s">
        <v>589</v>
      </c>
      <c r="V698" s="905" t="s">
        <v>10418</v>
      </c>
      <c r="W698" s="1068" t="s">
        <v>1773</v>
      </c>
      <c r="X698" s="1064">
        <v>39454</v>
      </c>
      <c r="Y698" s="1066">
        <v>39721</v>
      </c>
      <c r="Z698" s="1046">
        <v>2009</v>
      </c>
      <c r="AA698" s="1064">
        <v>39829</v>
      </c>
      <c r="AB698" s="1065">
        <v>41670</v>
      </c>
      <c r="AC698" s="1066">
        <v>42216</v>
      </c>
      <c r="AD698" s="638">
        <v>0</v>
      </c>
      <c r="AE698" s="639">
        <v>24</v>
      </c>
      <c r="AF698" s="744">
        <v>0</v>
      </c>
      <c r="AG698" s="690">
        <v>24</v>
      </c>
      <c r="AH698" s="747">
        <v>0</v>
      </c>
      <c r="AI698" s="744">
        <v>0</v>
      </c>
      <c r="AJ698" s="1099">
        <v>23.903947410000001</v>
      </c>
      <c r="AK698" s="1100">
        <v>22.947432129999999</v>
      </c>
      <c r="AL698" s="646" t="s">
        <v>3105</v>
      </c>
      <c r="AM698" s="647"/>
      <c r="AN698" s="647"/>
      <c r="AO698" s="647"/>
      <c r="AP698" s="647"/>
      <c r="AQ698" s="648"/>
      <c r="AR698" s="779" t="s">
        <v>3097</v>
      </c>
      <c r="AS698" s="649">
        <f>AT698+AU698</f>
        <v>10.67</v>
      </c>
      <c r="AT698" s="649">
        <v>10.67</v>
      </c>
      <c r="AU698" s="650">
        <v>0</v>
      </c>
      <c r="AV698" s="686" t="s">
        <v>3343</v>
      </c>
      <c r="AW698" s="686" t="s">
        <v>1825</v>
      </c>
      <c r="AX698" s="686" t="s">
        <v>2094</v>
      </c>
      <c r="AY698" s="819">
        <v>42257</v>
      </c>
      <c r="AZ698" s="721" t="s">
        <v>26</v>
      </c>
      <c r="BA698" s="721" t="s">
        <v>26</v>
      </c>
      <c r="BB698" s="834" t="s">
        <v>26</v>
      </c>
      <c r="BC698" s="835" t="s">
        <v>22</v>
      </c>
      <c r="BD698" s="836" t="s">
        <v>22</v>
      </c>
      <c r="BE698" s="834" t="s">
        <v>26</v>
      </c>
      <c r="BF698" s="835" t="s">
        <v>22</v>
      </c>
      <c r="BG698" s="836" t="s">
        <v>22</v>
      </c>
      <c r="BH698" s="905" t="s">
        <v>10067</v>
      </c>
      <c r="BI698" s="903" t="s">
        <v>9474</v>
      </c>
      <c r="BJ698" s="905" t="s">
        <v>10064</v>
      </c>
      <c r="BK698" s="903" t="s">
        <v>13770</v>
      </c>
      <c r="BL698" s="905" t="s">
        <v>0</v>
      </c>
      <c r="BM698" s="903" t="s">
        <v>0</v>
      </c>
      <c r="BN698" s="905" t="s">
        <v>0</v>
      </c>
      <c r="BO698" s="903" t="s">
        <v>0</v>
      </c>
      <c r="BP698" s="905" t="s">
        <v>0</v>
      </c>
      <c r="BQ698" s="903" t="s">
        <v>0</v>
      </c>
      <c r="BR698" s="909">
        <v>47</v>
      </c>
      <c r="BS698" s="903" t="s">
        <v>4539</v>
      </c>
      <c r="BT698" s="909">
        <v>39</v>
      </c>
      <c r="BU698" s="903" t="s">
        <v>4545</v>
      </c>
      <c r="BV698" s="909">
        <v>40</v>
      </c>
      <c r="BW698" s="903" t="s">
        <v>4563</v>
      </c>
      <c r="BX698" s="909">
        <v>25</v>
      </c>
      <c r="BY698" s="903" t="s">
        <v>4489</v>
      </c>
      <c r="BZ698" s="905" t="s">
        <v>0</v>
      </c>
      <c r="CA698" s="903" t="s">
        <v>4492</v>
      </c>
      <c r="CB698" s="340">
        <v>100</v>
      </c>
      <c r="CC698" s="249">
        <f>IF(ISBLANK(AL698),0,1)</f>
        <v>1</v>
      </c>
      <c r="CD698" s="414">
        <f>IF(ISBLANK(AM698),0,1)</f>
        <v>0</v>
      </c>
      <c r="CE698" s="414">
        <f>IF(ISBLANK(AN698),0,1)</f>
        <v>0</v>
      </c>
      <c r="CF698" s="414">
        <f>IF(ISBLANK(AO698),0,1)</f>
        <v>0</v>
      </c>
      <c r="CG698" s="414">
        <f>IF(ISBLANK(AP698),0,1)</f>
        <v>0</v>
      </c>
      <c r="CH698" s="436">
        <f>IF(ISBLANK(AQ698),0,1)</f>
        <v>0</v>
      </c>
      <c r="CI698" s="435">
        <f>IF($W698="Dropped","-",DAYS360(X698,Y698,TRUE)/360)</f>
        <v>0.73055555555555551</v>
      </c>
      <c r="CJ698" s="416">
        <f>IF(OR($W698="Pipeline",$W698="Dropped"),"-",IF(OR($AA698="-",$AA698="n/a"),"-",DAYS360(Y698,AA698,TRUE)/360))</f>
        <v>0.29444444444444445</v>
      </c>
      <c r="CK698" s="416">
        <f>IF(OR($W698="Pipeline",$W698="Dropped"),"-",IF($AC698="-","-",IF(OR($AA698="-",$AA698="n/a"),DAYS360(Y698,AC698,TRUE)/360,DAYS360(AA698,AC698,TRUE)/360)))</f>
        <v>6.5388888888888888</v>
      </c>
      <c r="CL698" s="416">
        <f>IF(OR($W698="Pipeline",$W698="Dropped"),"-",IF($AC698="-","-",DAYS360(X698,AC698,TRUE)/360))</f>
        <v>7.5638888888888891</v>
      </c>
      <c r="CM698" s="437">
        <f>IF(OR($W698="Pipeline",$W698="Dropped"),"-",IF($AC698="-","-",DAYS360(AB698,AC698,TRUE)/360))</f>
        <v>1.5</v>
      </c>
      <c r="CN698" s="344">
        <f>IF(W698="Closed",IF(AC698="-","-",YEAR(AC698)),"-")</f>
        <v>2015</v>
      </c>
      <c r="CO698" s="344" t="str">
        <f>IF(W698="Closed",IF(OR(BE698="S",BE698="MS",BE698="HS"),"S",IF(OR(BE698="U",BE698="MU",BE698="HU"),"U",IF(OR(BE698="NA",BE698="NR",BE698="NV",BE698="?",BE698="#"),"NR","-"))),"-")</f>
        <v>S</v>
      </c>
      <c r="CP698" s="249">
        <v>10</v>
      </c>
      <c r="CQ698" s="414">
        <v>5</v>
      </c>
      <c r="CR698" s="414">
        <v>1</v>
      </c>
      <c r="CS698" s="414">
        <v>5</v>
      </c>
      <c r="CT698" s="414">
        <v>0</v>
      </c>
      <c r="CU698" s="436">
        <v>0</v>
      </c>
      <c r="CV698" s="432" t="str">
        <f>IF(OR(DC698="-",DC698="",DC698="n/a"),"-",HYPERLINK(DC698,"PAD"))</f>
        <v>PAD</v>
      </c>
      <c r="CW698" s="417" t="str">
        <f>IF(OR(DD698="-",DD698="",DD698="n/a"),"-",HYPERLINK(DD698,"ICR"))</f>
        <v>ICR</v>
      </c>
      <c r="CX698" s="438" t="str">
        <f>IF(OR(DE698="-",DE698="",DE698="n/a"),"-",HYPERLINK(DE698,"IEG"))</f>
        <v>IEG</v>
      </c>
      <c r="CY698" s="687" t="str">
        <f>IF(OR(DF698="-",DF698="",DF698="n/a"),"-",HYPERLINK(DF698,"PPAR"))</f>
        <v>-</v>
      </c>
      <c r="CZ698" s="665" t="str">
        <f>IF(OR(DG698="-",DG698="",DG698="n/a"),"-",HYPERLINK(DG698,"PCR"))</f>
        <v>-</v>
      </c>
      <c r="DA698" s="665" t="str">
        <f>IF(OR(DH698="-",DH698="",DH698="n/a"),"-",HYPERLINK(DH698,"PP"))</f>
        <v>PP</v>
      </c>
      <c r="DB698" s="688" t="str">
        <f>IF(OR(DI698="-",DI698="",DI698="n/a"),"-",HYPERLINK(DI698,"TA"))</f>
        <v>-</v>
      </c>
      <c r="DC698" s="897" t="s">
        <v>12490</v>
      </c>
      <c r="DD698" s="897" t="s">
        <v>12491</v>
      </c>
      <c r="DE698" s="897" t="s">
        <v>12492</v>
      </c>
      <c r="DF698" s="897" t="s">
        <v>33</v>
      </c>
      <c r="DG698" s="897" t="s">
        <v>33</v>
      </c>
      <c r="DH698" s="897" t="s">
        <v>12493</v>
      </c>
      <c r="DI698" s="897" t="s">
        <v>33</v>
      </c>
      <c r="DJ698" s="734"/>
    </row>
    <row r="699" spans="1:114" ht="14.1" customHeight="1" x14ac:dyDescent="0.25">
      <c r="A699" s="702">
        <f>ROW()-1</f>
        <v>698</v>
      </c>
      <c r="B699" s="710" t="s">
        <v>2363</v>
      </c>
      <c r="C699" s="711" t="str">
        <f>HYPERLINK(E699,"OP")</f>
        <v>OP</v>
      </c>
      <c r="D699" s="711" t="str">
        <f>HYPERLINK(F699,"Prj")</f>
        <v>Prj</v>
      </c>
      <c r="E699" s="704" t="s">
        <v>6693</v>
      </c>
      <c r="F699" s="415" t="s">
        <v>6694</v>
      </c>
      <c r="G699" s="414" t="s">
        <v>33</v>
      </c>
      <c r="H699" s="414" t="s">
        <v>33</v>
      </c>
      <c r="I699" s="694" t="s">
        <v>33</v>
      </c>
      <c r="J699" s="686" t="s">
        <v>2364</v>
      </c>
      <c r="K699" s="199" t="s">
        <v>33</v>
      </c>
      <c r="L699" s="693" t="s">
        <v>124</v>
      </c>
      <c r="M699" s="696" t="s">
        <v>600</v>
      </c>
      <c r="N699" s="693" t="s">
        <v>18</v>
      </c>
      <c r="O699" s="693" t="s">
        <v>30</v>
      </c>
      <c r="P699" s="1080" t="s">
        <v>1419</v>
      </c>
      <c r="Q699" s="1074" t="s">
        <v>33</v>
      </c>
      <c r="R699" s="698" t="s">
        <v>33</v>
      </c>
      <c r="S699" s="907" t="s">
        <v>3581</v>
      </c>
      <c r="T699" s="908" t="s">
        <v>10322</v>
      </c>
      <c r="U699" s="905" t="s">
        <v>1788</v>
      </c>
      <c r="V699" s="905" t="s">
        <v>10410</v>
      </c>
      <c r="W699" s="1068" t="s">
        <v>1773</v>
      </c>
      <c r="X699" s="1064">
        <v>39513</v>
      </c>
      <c r="Y699" s="1066">
        <v>40640</v>
      </c>
      <c r="Z699" s="1046">
        <v>2011</v>
      </c>
      <c r="AA699" s="1064">
        <v>40742</v>
      </c>
      <c r="AB699" s="1065">
        <v>42735</v>
      </c>
      <c r="AC699" s="1066">
        <v>42886</v>
      </c>
      <c r="AD699" s="638">
        <v>65</v>
      </c>
      <c r="AE699" s="639">
        <v>0</v>
      </c>
      <c r="AF699" s="744">
        <v>0</v>
      </c>
      <c r="AG699" s="690">
        <v>65</v>
      </c>
      <c r="AH699" s="747">
        <v>18</v>
      </c>
      <c r="AI699" s="744">
        <v>0.35</v>
      </c>
      <c r="AJ699" s="1099">
        <v>8.4649208500000004</v>
      </c>
      <c r="AK699" s="1100">
        <v>8.4649208500000004</v>
      </c>
      <c r="AL699" s="646" t="s">
        <v>7408</v>
      </c>
      <c r="AM699" s="647">
        <v>4</v>
      </c>
      <c r="AN699" s="647">
        <v>8</v>
      </c>
      <c r="AO699" s="647"/>
      <c r="AP699" s="647">
        <v>1</v>
      </c>
      <c r="AQ699" s="648"/>
      <c r="AR699" s="779" t="s">
        <v>2573</v>
      </c>
      <c r="AS699" s="649">
        <f>AT699+AU699</f>
        <v>70.7</v>
      </c>
      <c r="AT699" s="649">
        <v>56.56</v>
      </c>
      <c r="AU699" s="650">
        <v>14.14</v>
      </c>
      <c r="AV699" s="686" t="s">
        <v>2840</v>
      </c>
      <c r="AW699" s="686" t="s">
        <v>2571</v>
      </c>
      <c r="AX699" s="686" t="s">
        <v>2572</v>
      </c>
      <c r="AY699" s="820">
        <v>42725</v>
      </c>
      <c r="AZ699" s="721" t="s">
        <v>45</v>
      </c>
      <c r="BA699" s="721" t="s">
        <v>45</v>
      </c>
      <c r="BB699" s="834" t="s">
        <v>33</v>
      </c>
      <c r="BC699" s="835" t="s">
        <v>33</v>
      </c>
      <c r="BD699" s="836" t="s">
        <v>33</v>
      </c>
      <c r="BE699" s="834" t="s">
        <v>33</v>
      </c>
      <c r="BF699" s="835" t="s">
        <v>33</v>
      </c>
      <c r="BG699" s="836" t="s">
        <v>33</v>
      </c>
      <c r="BH699" s="905" t="s">
        <v>4485</v>
      </c>
      <c r="BI699" s="903" t="s">
        <v>10472</v>
      </c>
      <c r="BJ699" s="905" t="s">
        <v>0</v>
      </c>
      <c r="BK699" s="903" t="s">
        <v>0</v>
      </c>
      <c r="BL699" s="905" t="s">
        <v>0</v>
      </c>
      <c r="BM699" s="903" t="s">
        <v>0</v>
      </c>
      <c r="BN699" s="905" t="s">
        <v>0</v>
      </c>
      <c r="BO699" s="903" t="s">
        <v>0</v>
      </c>
      <c r="BP699" s="905" t="s">
        <v>0</v>
      </c>
      <c r="BQ699" s="903" t="s">
        <v>0</v>
      </c>
      <c r="BR699" s="909">
        <v>22</v>
      </c>
      <c r="BS699" s="903" t="s">
        <v>4502</v>
      </c>
      <c r="BT699" s="909">
        <v>23</v>
      </c>
      <c r="BU699" s="903" t="s">
        <v>4548</v>
      </c>
      <c r="BV699" s="909">
        <v>24</v>
      </c>
      <c r="BW699" s="903" t="s">
        <v>4540</v>
      </c>
      <c r="BX699" s="909">
        <v>26</v>
      </c>
      <c r="BY699" s="903" t="s">
        <v>4517</v>
      </c>
      <c r="BZ699" s="909">
        <v>90</v>
      </c>
      <c r="CA699" s="903" t="s">
        <v>4621</v>
      </c>
      <c r="CB699" s="340">
        <v>50</v>
      </c>
      <c r="CC699" s="249">
        <f>IF(ISBLANK(AL699),0,1)</f>
        <v>1</v>
      </c>
      <c r="CD699" s="414">
        <f>IF(ISBLANK(AM699),0,1)</f>
        <v>1</v>
      </c>
      <c r="CE699" s="414">
        <f>IF(ISBLANK(AN699),0,1)</f>
        <v>1</v>
      </c>
      <c r="CF699" s="414">
        <f>IF(ISBLANK(AO699),0,1)</f>
        <v>0</v>
      </c>
      <c r="CG699" s="414">
        <f>IF(ISBLANK(AP699),0,1)</f>
        <v>1</v>
      </c>
      <c r="CH699" s="436">
        <f>IF(ISBLANK(AQ699),0,1)</f>
        <v>0</v>
      </c>
      <c r="CI699" s="435">
        <f>IF($W699="Dropped","-",DAYS360(X699,Y699,TRUE)/360)</f>
        <v>3.0861111111111112</v>
      </c>
      <c r="CJ699" s="416">
        <f>IF(OR($W699="Pipeline",$W699="Dropped"),"-",IF(OR($AA699="-",$AA699="n/a"),"-",DAYS360(Y699,AA699,TRUE)/360))</f>
        <v>0.28055555555555556</v>
      </c>
      <c r="CK699" s="416">
        <f>IF(OR($W699="Pipeline",$W699="Dropped"),"-",IF($AC699="-","-",IF(OR($AA699="-",$AA699="n/a"),DAYS360(Y699,AC699,TRUE)/360,DAYS360(AA699,AC699,TRUE)/360)))</f>
        <v>5.8666666666666663</v>
      </c>
      <c r="CL699" s="416">
        <f>IF(OR($W699="Pipeline",$W699="Dropped"),"-",IF($AC699="-","-",DAYS360(X699,AC699,TRUE)/360))</f>
        <v>9.2333333333333325</v>
      </c>
      <c r="CM699" s="437">
        <f>IF(OR($W699="Pipeline",$W699="Dropped"),"-",IF($AC699="-","-",DAYS360(AB699,AC699,TRUE)/360))</f>
        <v>0.41666666666666669</v>
      </c>
      <c r="CN699" s="344">
        <f>IF(W699="Closed",IF(AC699="-","-",YEAR(AC699)),"-")</f>
        <v>2017</v>
      </c>
      <c r="CO699" s="344" t="str">
        <f>IF(W699="Closed",IF(OR(BE699="S",BE699="MS",BE699="HS"),"S",IF(OR(BE699="U",BE699="MU",BE699="HU"),"U",IF(OR(BE699="NA",BE699="NR",BE699="NV",BE699="?",BE699="#"),"NR","-"))),"-")</f>
        <v>-</v>
      </c>
      <c r="CP699" s="249">
        <v>14</v>
      </c>
      <c r="CQ699" s="414">
        <v>3</v>
      </c>
      <c r="CR699" s="414">
        <v>6</v>
      </c>
      <c r="CS699" s="414">
        <v>2</v>
      </c>
      <c r="CT699" s="414">
        <v>0</v>
      </c>
      <c r="CU699" s="436">
        <v>0</v>
      </c>
      <c r="CV699" s="432" t="str">
        <f>IF(OR(DC699="-",DC699="",DC699="n/a"),"-",HYPERLINK(DC699,"PAD"))</f>
        <v>PAD</v>
      </c>
      <c r="CW699" s="417" t="str">
        <f>IF(OR(DD699="-",DD699="",DD699="n/a"),"-",HYPERLINK(DD699,"ICR"))</f>
        <v>-</v>
      </c>
      <c r="CX699" s="438" t="str">
        <f>IF(OR(DE699="-",DE699="",DE699="n/a"),"-",HYPERLINK(DE699,"IEG"))</f>
        <v>-</v>
      </c>
      <c r="CY699" s="687" t="str">
        <f>IF(OR(DF699="-",DF699="",DF699="n/a"),"-",HYPERLINK(DF699,"PPAR"))</f>
        <v>-</v>
      </c>
      <c r="CZ699" s="665" t="str">
        <f>IF(OR(DG699="-",DG699="",DG699="n/a"),"-",HYPERLINK(DG699,"PCR"))</f>
        <v>-</v>
      </c>
      <c r="DA699" s="665" t="str">
        <f>IF(OR(DH699="-",DH699="",DH699="n/a"),"-",HYPERLINK(DH699,"PP"))</f>
        <v>PP</v>
      </c>
      <c r="DB699" s="688" t="str">
        <f>IF(OR(DI699="-",DI699="",DI699="n/a"),"-",HYPERLINK(DI699,"TA"))</f>
        <v>-</v>
      </c>
      <c r="DC699" s="897" t="s">
        <v>12494</v>
      </c>
      <c r="DD699" s="897" t="s">
        <v>33</v>
      </c>
      <c r="DE699" s="897" t="s">
        <v>33</v>
      </c>
      <c r="DF699" s="897" t="s">
        <v>33</v>
      </c>
      <c r="DG699" s="897" t="s">
        <v>33</v>
      </c>
      <c r="DH699" s="897" t="s">
        <v>12495</v>
      </c>
      <c r="DI699" s="897" t="s">
        <v>33</v>
      </c>
      <c r="DJ699" s="806"/>
    </row>
    <row r="700" spans="1:114" ht="14.1" customHeight="1" x14ac:dyDescent="0.25">
      <c r="A700" s="702">
        <f>ROW()-1</f>
        <v>699</v>
      </c>
      <c r="B700" s="710" t="s">
        <v>5251</v>
      </c>
      <c r="C700" s="711" t="str">
        <f>HYPERLINK(E700,"OP")</f>
        <v>OP</v>
      </c>
      <c r="D700" s="711" t="str">
        <f>HYPERLINK(F700,"Prj")</f>
        <v>Prj</v>
      </c>
      <c r="E700" s="704" t="s">
        <v>7317</v>
      </c>
      <c r="F700" s="415" t="s">
        <v>5955</v>
      </c>
      <c r="G700" s="414" t="s">
        <v>33</v>
      </c>
      <c r="H700" s="414" t="s">
        <v>33</v>
      </c>
      <c r="I700" s="694" t="s">
        <v>33</v>
      </c>
      <c r="J700" s="697" t="s">
        <v>5252</v>
      </c>
      <c r="K700" s="727" t="s">
        <v>33</v>
      </c>
      <c r="L700" s="736" t="s">
        <v>193</v>
      </c>
      <c r="M700" s="697" t="s">
        <v>215</v>
      </c>
      <c r="N700" s="736" t="s">
        <v>18</v>
      </c>
      <c r="O700" s="736" t="s">
        <v>54</v>
      </c>
      <c r="P700" s="1080" t="s">
        <v>1419</v>
      </c>
      <c r="Q700" s="1074" t="s">
        <v>33</v>
      </c>
      <c r="R700" s="698" t="s">
        <v>33</v>
      </c>
      <c r="S700" s="907" t="s">
        <v>3150</v>
      </c>
      <c r="T700" s="908" t="s">
        <v>3860</v>
      </c>
      <c r="U700" s="905" t="s">
        <v>583</v>
      </c>
      <c r="V700" s="905" t="s">
        <v>612</v>
      </c>
      <c r="W700" s="1068" t="s">
        <v>1773</v>
      </c>
      <c r="X700" s="1064">
        <v>39345</v>
      </c>
      <c r="Y700" s="1066">
        <v>39793</v>
      </c>
      <c r="Z700" s="1046">
        <v>2009</v>
      </c>
      <c r="AA700" s="1064">
        <v>40256</v>
      </c>
      <c r="AB700" s="1065">
        <v>41639</v>
      </c>
      <c r="AC700" s="1066">
        <v>41639</v>
      </c>
      <c r="AD700" s="1049">
        <v>17.242999999999999</v>
      </c>
      <c r="AE700" s="746">
        <v>0</v>
      </c>
      <c r="AF700" s="744">
        <v>0</v>
      </c>
      <c r="AG700" s="690">
        <v>17.242999999999999</v>
      </c>
      <c r="AH700" s="747">
        <v>15.7</v>
      </c>
      <c r="AI700" s="744">
        <v>0</v>
      </c>
      <c r="AJ700" s="1101">
        <v>0.37368402000000001</v>
      </c>
      <c r="AK700" s="1102">
        <v>0.37368402000000001</v>
      </c>
      <c r="AL700" s="1085">
        <v>33</v>
      </c>
      <c r="AM700" s="632" t="s">
        <v>5576</v>
      </c>
      <c r="AN700" s="632"/>
      <c r="AO700" s="632"/>
      <c r="AP700" s="632"/>
      <c r="AQ700" s="757"/>
      <c r="AR700" s="783" t="s">
        <v>5604</v>
      </c>
      <c r="AS700" s="788">
        <f>AT700+AU700</f>
        <v>0</v>
      </c>
      <c r="AT700" s="788">
        <v>0</v>
      </c>
      <c r="AU700" s="789">
        <v>0</v>
      </c>
      <c r="AV700" s="806" t="s">
        <v>5605</v>
      </c>
      <c r="AW700" s="697" t="s">
        <v>5253</v>
      </c>
      <c r="AX700" s="697" t="s">
        <v>5254</v>
      </c>
      <c r="AY700" s="823">
        <v>41615</v>
      </c>
      <c r="AZ700" s="736" t="s">
        <v>45</v>
      </c>
      <c r="BA700" s="736" t="s">
        <v>112</v>
      </c>
      <c r="BB700" s="837" t="s">
        <v>45</v>
      </c>
      <c r="BC700" s="838" t="s">
        <v>45</v>
      </c>
      <c r="BD700" s="839" t="s">
        <v>45</v>
      </c>
      <c r="BE700" s="837" t="s">
        <v>112</v>
      </c>
      <c r="BF700" s="838" t="s">
        <v>112</v>
      </c>
      <c r="BG700" s="839" t="s">
        <v>45</v>
      </c>
      <c r="BH700" s="905" t="s">
        <v>4485</v>
      </c>
      <c r="BI700" s="903" t="s">
        <v>10472</v>
      </c>
      <c r="BJ700" s="905" t="s">
        <v>0</v>
      </c>
      <c r="BK700" s="903" t="s">
        <v>0</v>
      </c>
      <c r="BL700" s="905" t="s">
        <v>0</v>
      </c>
      <c r="BM700" s="903" t="s">
        <v>0</v>
      </c>
      <c r="BN700" s="905" t="s">
        <v>0</v>
      </c>
      <c r="BO700" s="903" t="s">
        <v>0</v>
      </c>
      <c r="BP700" s="905" t="s">
        <v>0</v>
      </c>
      <c r="BQ700" s="903" t="s">
        <v>0</v>
      </c>
      <c r="BR700" s="909">
        <v>27</v>
      </c>
      <c r="BS700" s="903" t="s">
        <v>4490</v>
      </c>
      <c r="BT700" s="909">
        <v>90</v>
      </c>
      <c r="BU700" s="903" t="s">
        <v>4621</v>
      </c>
      <c r="BV700" s="905" t="s">
        <v>0</v>
      </c>
      <c r="BW700" s="903" t="s">
        <v>4492</v>
      </c>
      <c r="BX700" s="905" t="s">
        <v>0</v>
      </c>
      <c r="BY700" s="903" t="s">
        <v>4492</v>
      </c>
      <c r="BZ700" s="905" t="s">
        <v>0</v>
      </c>
      <c r="CA700" s="903" t="s">
        <v>4492</v>
      </c>
      <c r="CB700" s="340">
        <v>50</v>
      </c>
      <c r="CC700" s="249">
        <f>IF(ISBLANK(AL700),0,1)</f>
        <v>1</v>
      </c>
      <c r="CD700" s="414">
        <f>IF(ISBLANK(AM700),0,1)</f>
        <v>1</v>
      </c>
      <c r="CE700" s="414">
        <f>IF(ISBLANK(AN700),0,1)</f>
        <v>0</v>
      </c>
      <c r="CF700" s="414">
        <f>IF(ISBLANK(AO700),0,1)</f>
        <v>0</v>
      </c>
      <c r="CG700" s="414">
        <f>IF(ISBLANK(AP700),0,1)</f>
        <v>0</v>
      </c>
      <c r="CH700" s="436">
        <f>IF(ISBLANK(AQ700),0,1)</f>
        <v>0</v>
      </c>
      <c r="CI700" s="435">
        <f>IF($W700="Dropped","-",DAYS360(X700,Y700,TRUE)/360)</f>
        <v>1.2250000000000001</v>
      </c>
      <c r="CJ700" s="416">
        <f>IF(OR($W700="Pipeline",$W700="Dropped"),"-",IF(OR($AA700="-",$AA700="n/a"),"-",DAYS360(Y700,AA700,TRUE)/360))</f>
        <v>1.2722222222222221</v>
      </c>
      <c r="CK700" s="416">
        <f>IF(OR($W700="Pipeline",$W700="Dropped"),"-",IF($AC700="-","-",IF(OR($AA700="-",$AA700="n/a"),DAYS360(Y700,AC700,TRUE)/360,DAYS360(AA700,AC700,TRUE)/360)))</f>
        <v>3.7805555555555554</v>
      </c>
      <c r="CL700" s="416">
        <f>IF(OR($W700="Pipeline",$W700="Dropped"),"-",IF($AC700="-","-",DAYS360(X700,AC700,TRUE)/360))</f>
        <v>6.2777777777777777</v>
      </c>
      <c r="CM700" s="437">
        <f>IF(OR($W700="Pipeline",$W700="Dropped"),"-",IF($AC700="-","-",DAYS360(AB700,AC700,TRUE)/360))</f>
        <v>0</v>
      </c>
      <c r="CN700" s="344">
        <f>IF(W700="Closed",IF(AC700="-","-",YEAR(AC700)),"-")</f>
        <v>2013</v>
      </c>
      <c r="CO700" s="344" t="str">
        <f>IF(W700="Closed",IF(OR(BE700="S",BE700="MS",BE700="HS"),"S",IF(OR(BE700="U",BE700="MU",BE700="HU"),"U",IF(OR(BE700="NA",BE700="NR",BE700="NV",BE700="?",BE700="#"),"NR","-"))),"-")</f>
        <v>U</v>
      </c>
      <c r="CP700" s="249">
        <v>8</v>
      </c>
      <c r="CQ700" s="414">
        <v>7</v>
      </c>
      <c r="CR700" s="414">
        <v>2</v>
      </c>
      <c r="CS700" s="414">
        <v>2</v>
      </c>
      <c r="CT700" s="414">
        <v>1</v>
      </c>
      <c r="CU700" s="436">
        <v>0</v>
      </c>
      <c r="CV700" s="432" t="str">
        <f>IF(OR(DC700="-",DC700="",DC700="n/a"),"-",HYPERLINK(DC700,"PAD"))</f>
        <v>PAD</v>
      </c>
      <c r="CW700" s="417" t="str">
        <f>IF(OR(DD700="-",DD700="",DD700="n/a"),"-",HYPERLINK(DD700,"ICR"))</f>
        <v>ICR</v>
      </c>
      <c r="CX700" s="438" t="str">
        <f>IF(OR(DE700="-",DE700="",DE700="n/a"),"-",HYPERLINK(DE700,"IEG"))</f>
        <v>IEG</v>
      </c>
      <c r="CY700" s="687" t="str">
        <f>IF(OR(DF700="-",DF700="",DF700="n/a"),"-",HYPERLINK(DF700,"PPAR"))</f>
        <v>-</v>
      </c>
      <c r="CZ700" s="665" t="str">
        <f>IF(OR(DG700="-",DG700="",DG700="n/a"),"-",HYPERLINK(DG700,"PCR"))</f>
        <v>-</v>
      </c>
      <c r="DA700" s="665" t="str">
        <f>IF(OR(DH700="-",DH700="",DH700="n/a"),"-",HYPERLINK(DH700,"PP"))</f>
        <v>PP</v>
      </c>
      <c r="DB700" s="688" t="str">
        <f>IF(OR(DI700="-",DI700="",DI700="n/a"),"-",HYPERLINK(DI700,"TA"))</f>
        <v>-</v>
      </c>
      <c r="DC700" s="897" t="s">
        <v>12496</v>
      </c>
      <c r="DD700" s="897" t="s">
        <v>12497</v>
      </c>
      <c r="DE700" s="897" t="s">
        <v>12498</v>
      </c>
      <c r="DF700" s="897" t="s">
        <v>33</v>
      </c>
      <c r="DG700" s="897" t="s">
        <v>33</v>
      </c>
      <c r="DH700" s="897" t="s">
        <v>12499</v>
      </c>
      <c r="DI700" s="897" t="s">
        <v>33</v>
      </c>
      <c r="DJ700" s="734"/>
    </row>
    <row r="701" spans="1:114" ht="14.1" customHeight="1" x14ac:dyDescent="0.25">
      <c r="A701" s="703">
        <f>ROW()-1</f>
        <v>700</v>
      </c>
      <c r="B701" s="710" t="s">
        <v>672</v>
      </c>
      <c r="C701" s="711" t="str">
        <f>HYPERLINK(E701,"OP")</f>
        <v>OP</v>
      </c>
      <c r="D701" s="711" t="str">
        <f>HYPERLINK(F701,"Prj")</f>
        <v>Prj</v>
      </c>
      <c r="E701" s="704" t="s">
        <v>6695</v>
      </c>
      <c r="F701" s="415" t="s">
        <v>6696</v>
      </c>
      <c r="G701" s="414" t="s">
        <v>33</v>
      </c>
      <c r="H701" s="414" t="s">
        <v>33</v>
      </c>
      <c r="I701" s="694" t="s">
        <v>33</v>
      </c>
      <c r="J701" s="696" t="s">
        <v>673</v>
      </c>
      <c r="K701" s="199" t="s">
        <v>33</v>
      </c>
      <c r="L701" s="693" t="s">
        <v>193</v>
      </c>
      <c r="M701" s="696" t="s">
        <v>215</v>
      </c>
      <c r="N701" s="732" t="s">
        <v>18</v>
      </c>
      <c r="O701" s="693" t="s">
        <v>30</v>
      </c>
      <c r="P701" s="1080" t="s">
        <v>1742</v>
      </c>
      <c r="Q701" s="1074" t="s">
        <v>33</v>
      </c>
      <c r="R701" s="698" t="s">
        <v>3888</v>
      </c>
      <c r="S701" s="907" t="s">
        <v>10301</v>
      </c>
      <c r="T701" s="908" t="s">
        <v>3858</v>
      </c>
      <c r="U701" s="905" t="s">
        <v>583</v>
      </c>
      <c r="V701" s="905" t="s">
        <v>10414</v>
      </c>
      <c r="W701" s="1068" t="s">
        <v>1773</v>
      </c>
      <c r="X701" s="1064">
        <v>39251</v>
      </c>
      <c r="Y701" s="1066">
        <v>39639</v>
      </c>
      <c r="Z701" s="1046">
        <v>2009</v>
      </c>
      <c r="AA701" s="1064">
        <v>40288</v>
      </c>
      <c r="AB701" s="1065">
        <v>41455</v>
      </c>
      <c r="AC701" s="1066">
        <v>42369</v>
      </c>
      <c r="AD701" s="638">
        <v>80</v>
      </c>
      <c r="AE701" s="639">
        <v>0</v>
      </c>
      <c r="AF701" s="744">
        <v>0</v>
      </c>
      <c r="AG701" s="690">
        <v>80</v>
      </c>
      <c r="AH701" s="747">
        <v>0</v>
      </c>
      <c r="AI701" s="744">
        <v>0</v>
      </c>
      <c r="AJ701" s="1099">
        <v>73.148488839999999</v>
      </c>
      <c r="AK701" s="1100">
        <v>73.148488839999999</v>
      </c>
      <c r="AL701" s="646" t="s">
        <v>7398</v>
      </c>
      <c r="AM701" s="647"/>
      <c r="AN701" s="647"/>
      <c r="AO701" s="647">
        <v>8</v>
      </c>
      <c r="AP701" s="647"/>
      <c r="AQ701" s="648"/>
      <c r="AR701" s="779" t="s">
        <v>3097</v>
      </c>
      <c r="AS701" s="649">
        <f>AT701+AU701</f>
        <v>77.900000000000006</v>
      </c>
      <c r="AT701" s="649">
        <v>77.900000000000006</v>
      </c>
      <c r="AU701" s="650">
        <v>0</v>
      </c>
      <c r="AV701" s="686" t="s">
        <v>3344</v>
      </c>
      <c r="AW701" s="686" t="s">
        <v>1977</v>
      </c>
      <c r="AX701" s="686" t="s">
        <v>2252</v>
      </c>
      <c r="AY701" s="819">
        <v>42374</v>
      </c>
      <c r="AZ701" s="721" t="s">
        <v>26</v>
      </c>
      <c r="BA701" s="721" t="s">
        <v>26</v>
      </c>
      <c r="BB701" s="834" t="s">
        <v>26</v>
      </c>
      <c r="BC701" s="835" t="s">
        <v>22</v>
      </c>
      <c r="BD701" s="836" t="s">
        <v>22</v>
      </c>
      <c r="BE701" s="834" t="s">
        <v>26</v>
      </c>
      <c r="BF701" s="835" t="s">
        <v>22</v>
      </c>
      <c r="BG701" s="836" t="s">
        <v>22</v>
      </c>
      <c r="BH701" s="905" t="s">
        <v>10072</v>
      </c>
      <c r="BI701" s="903" t="s">
        <v>13093</v>
      </c>
      <c r="BJ701" s="905" t="s">
        <v>10064</v>
      </c>
      <c r="BK701" s="903" t="s">
        <v>13770</v>
      </c>
      <c r="BL701" s="905" t="s">
        <v>4561</v>
      </c>
      <c r="BM701" s="903" t="s">
        <v>10489</v>
      </c>
      <c r="BN701" s="905" t="s">
        <v>0</v>
      </c>
      <c r="BO701" s="903" t="s">
        <v>0</v>
      </c>
      <c r="BP701" s="905" t="s">
        <v>0</v>
      </c>
      <c r="BQ701" s="903" t="s">
        <v>0</v>
      </c>
      <c r="BR701" s="909">
        <v>99</v>
      </c>
      <c r="BS701" s="903" t="s">
        <v>4570</v>
      </c>
      <c r="BT701" s="909">
        <v>41</v>
      </c>
      <c r="BU701" s="903" t="s">
        <v>4544</v>
      </c>
      <c r="BV701" s="909">
        <v>98</v>
      </c>
      <c r="BW701" s="903" t="s">
        <v>4648</v>
      </c>
      <c r="BX701" s="905" t="s">
        <v>0</v>
      </c>
      <c r="BY701" s="903" t="s">
        <v>4492</v>
      </c>
      <c r="BZ701" s="905" t="s">
        <v>0</v>
      </c>
      <c r="CA701" s="903" t="s">
        <v>4492</v>
      </c>
      <c r="CB701" s="340">
        <v>100</v>
      </c>
      <c r="CC701" s="249">
        <f>IF(ISBLANK(AL701),0,1)</f>
        <v>1</v>
      </c>
      <c r="CD701" s="414">
        <f>IF(ISBLANK(AM701),0,1)</f>
        <v>0</v>
      </c>
      <c r="CE701" s="414">
        <f>IF(ISBLANK(AN701),0,1)</f>
        <v>0</v>
      </c>
      <c r="CF701" s="414">
        <f>IF(ISBLANK(AO701),0,1)</f>
        <v>1</v>
      </c>
      <c r="CG701" s="414">
        <f>IF(ISBLANK(AP701),0,1)</f>
        <v>0</v>
      </c>
      <c r="CH701" s="436">
        <f>IF(ISBLANK(AQ701),0,1)</f>
        <v>0</v>
      </c>
      <c r="CI701" s="435">
        <f>IF($W701="Dropped","-",DAYS360(X701,Y701,TRUE)/360)</f>
        <v>1.0611111111111111</v>
      </c>
      <c r="CJ701" s="416">
        <f>IF(OR($W701="Pipeline",$W701="Dropped"),"-",IF(OR($AA701="-",$AA701="n/a"),"-",DAYS360(Y701,AA701,TRUE)/360))</f>
        <v>1.7777777777777777</v>
      </c>
      <c r="CK701" s="416">
        <f>IF(OR($W701="Pipeline",$W701="Dropped"),"-",IF($AC701="-","-",IF(OR($AA701="-",$AA701="n/a"),DAYS360(Y701,AC701,TRUE)/360,DAYS360(AA701,AC701,TRUE)/360)))</f>
        <v>5.6944444444444446</v>
      </c>
      <c r="CL701" s="416">
        <f>IF(OR($W701="Pipeline",$W701="Dropped"),"-",IF($AC701="-","-",DAYS360(X701,AC701,TRUE)/360))</f>
        <v>8.5333333333333332</v>
      </c>
      <c r="CM701" s="437">
        <f>IF(OR($W701="Pipeline",$W701="Dropped"),"-",IF($AC701="-","-",DAYS360(AB701,AC701,TRUE)/360))</f>
        <v>2.5</v>
      </c>
      <c r="CN701" s="344">
        <f>IF(W701="Closed",IF(AC701="-","-",YEAR(AC701)),"-")</f>
        <v>2015</v>
      </c>
      <c r="CO701" s="344" t="str">
        <f>IF(W701="Closed",IF(OR(BE701="S",BE701="MS",BE701="HS"),"S",IF(OR(BE701="U",BE701="MU",BE701="HU"),"U",IF(OR(BE701="NA",BE701="NR",BE701="NV",BE701="?",BE701="#"),"NR","-"))),"-")</f>
        <v>S</v>
      </c>
      <c r="CP701" s="249">
        <v>16</v>
      </c>
      <c r="CQ701" s="414">
        <v>2</v>
      </c>
      <c r="CR701" s="414">
        <v>1</v>
      </c>
      <c r="CS701" s="414">
        <v>3</v>
      </c>
      <c r="CT701" s="414">
        <v>0</v>
      </c>
      <c r="CU701" s="436">
        <v>0</v>
      </c>
      <c r="CV701" s="432" t="str">
        <f>IF(OR(DC701="-",DC701="",DC701="n/a"),"-",HYPERLINK(DC701,"PAD"))</f>
        <v>PAD</v>
      </c>
      <c r="CW701" s="417" t="str">
        <f>IF(OR(DD701="-",DD701="",DD701="n/a"),"-",HYPERLINK(DD701,"ICR"))</f>
        <v>ICR</v>
      </c>
      <c r="CX701" s="438" t="str">
        <f>IF(OR(DE701="-",DE701="",DE701="n/a"),"-",HYPERLINK(DE701,"IEG"))</f>
        <v>IEG</v>
      </c>
      <c r="CY701" s="687" t="str">
        <f>IF(OR(DF701="-",DF701="",DF701="n/a"),"-",HYPERLINK(DF701,"PPAR"))</f>
        <v>-</v>
      </c>
      <c r="CZ701" s="665" t="str">
        <f>IF(OR(DG701="-",DG701="",DG701="n/a"),"-",HYPERLINK(DG701,"PCR"))</f>
        <v>-</v>
      </c>
      <c r="DA701" s="665" t="str">
        <f>IF(OR(DH701="-",DH701="",DH701="n/a"),"-",HYPERLINK(DH701,"PP"))</f>
        <v>PP</v>
      </c>
      <c r="DB701" s="688" t="str">
        <f>IF(OR(DI701="-",DI701="",DI701="n/a"),"-",HYPERLINK(DI701,"TA"))</f>
        <v>-</v>
      </c>
      <c r="DC701" s="897" t="s">
        <v>12500</v>
      </c>
      <c r="DD701" s="897" t="s">
        <v>12501</v>
      </c>
      <c r="DE701" s="897" t="s">
        <v>12502</v>
      </c>
      <c r="DF701" s="897" t="s">
        <v>33</v>
      </c>
      <c r="DG701" s="897" t="s">
        <v>33</v>
      </c>
      <c r="DH701" s="897" t="s">
        <v>12503</v>
      </c>
      <c r="DI701" s="897" t="s">
        <v>33</v>
      </c>
      <c r="DJ701" s="734"/>
    </row>
    <row r="702" spans="1:114" ht="14.1" customHeight="1" x14ac:dyDescent="0.25">
      <c r="A702" s="702">
        <f>ROW()-1</f>
        <v>701</v>
      </c>
      <c r="B702" s="713" t="s">
        <v>8209</v>
      </c>
      <c r="C702" s="711" t="str">
        <f>HYPERLINK(E702,"OP")</f>
        <v>OP</v>
      </c>
      <c r="D702" s="711" t="str">
        <f>HYPERLINK(F702,"Prj")</f>
        <v>Prj</v>
      </c>
      <c r="E702" s="631" t="s">
        <v>8823</v>
      </c>
      <c r="F702" s="413" t="s">
        <v>8824</v>
      </c>
      <c r="G702" s="414" t="s">
        <v>33</v>
      </c>
      <c r="H702" s="414" t="s">
        <v>33</v>
      </c>
      <c r="I702" s="694" t="s">
        <v>33</v>
      </c>
      <c r="J702" s="697" t="s">
        <v>8210</v>
      </c>
      <c r="K702" s="727" t="s">
        <v>33</v>
      </c>
      <c r="L702" s="736" t="s">
        <v>16</v>
      </c>
      <c r="M702" s="697" t="s">
        <v>329</v>
      </c>
      <c r="N702" s="736" t="s">
        <v>18</v>
      </c>
      <c r="O702" s="736" t="s">
        <v>71</v>
      </c>
      <c r="P702" s="1080" t="s">
        <v>1742</v>
      </c>
      <c r="Q702" s="1074" t="s">
        <v>33</v>
      </c>
      <c r="R702" s="698" t="s">
        <v>3888</v>
      </c>
      <c r="S702" s="907" t="s">
        <v>5456</v>
      </c>
      <c r="T702" s="908" t="s">
        <v>8211</v>
      </c>
      <c r="U702" s="905" t="s">
        <v>1791</v>
      </c>
      <c r="V702" s="905" t="s">
        <v>10395</v>
      </c>
      <c r="W702" s="1068" t="s">
        <v>1773</v>
      </c>
      <c r="X702" s="1064">
        <v>39674</v>
      </c>
      <c r="Y702" s="1066">
        <v>40102</v>
      </c>
      <c r="Z702" s="1046">
        <v>2010</v>
      </c>
      <c r="AA702" s="1064">
        <v>40267</v>
      </c>
      <c r="AB702" s="1065">
        <v>41820</v>
      </c>
      <c r="AC702" s="1066">
        <v>42490</v>
      </c>
      <c r="AD702" s="1049">
        <v>0</v>
      </c>
      <c r="AE702" s="746">
        <v>75</v>
      </c>
      <c r="AF702" s="744">
        <v>0</v>
      </c>
      <c r="AG702" s="690">
        <v>75</v>
      </c>
      <c r="AH702" s="747">
        <v>0</v>
      </c>
      <c r="AI702" s="744">
        <v>0</v>
      </c>
      <c r="AJ702" s="1101">
        <v>75</v>
      </c>
      <c r="AK702" s="1102">
        <v>71.644913970000005</v>
      </c>
      <c r="AL702" s="1085"/>
      <c r="AM702" s="632"/>
      <c r="AN702" s="632">
        <v>10</v>
      </c>
      <c r="AO702" s="632"/>
      <c r="AP702" s="632"/>
      <c r="AQ702" s="757"/>
      <c r="AR702" s="778" t="s">
        <v>9073</v>
      </c>
      <c r="AS702" s="784">
        <f>AT702+AU702</f>
        <v>2.9</v>
      </c>
      <c r="AT702" s="784">
        <v>2.9</v>
      </c>
      <c r="AU702" s="785">
        <v>0</v>
      </c>
      <c r="AV702" s="734" t="s">
        <v>9054</v>
      </c>
      <c r="AW702" s="697" t="s">
        <v>8212</v>
      </c>
      <c r="AX702" s="697" t="s">
        <v>8213</v>
      </c>
      <c r="AY702" s="823">
        <v>42494</v>
      </c>
      <c r="AZ702" s="736" t="s">
        <v>26</v>
      </c>
      <c r="BA702" s="736" t="s">
        <v>22</v>
      </c>
      <c r="BB702" s="834" t="s">
        <v>22</v>
      </c>
      <c r="BC702" s="835" t="s">
        <v>45</v>
      </c>
      <c r="BD702" s="836" t="s">
        <v>45</v>
      </c>
      <c r="BE702" s="834" t="s">
        <v>45</v>
      </c>
      <c r="BF702" s="835" t="s">
        <v>45</v>
      </c>
      <c r="BG702" s="836" t="s">
        <v>45</v>
      </c>
      <c r="BH702" s="905" t="s">
        <v>4567</v>
      </c>
      <c r="BI702" s="903" t="s">
        <v>10487</v>
      </c>
      <c r="BJ702" s="905" t="s">
        <v>13102</v>
      </c>
      <c r="BK702" s="903" t="s">
        <v>13873</v>
      </c>
      <c r="BL702" s="905" t="s">
        <v>0</v>
      </c>
      <c r="BM702" s="903" t="s">
        <v>0</v>
      </c>
      <c r="BN702" s="905" t="s">
        <v>0</v>
      </c>
      <c r="BO702" s="903" t="s">
        <v>0</v>
      </c>
      <c r="BP702" s="905" t="s">
        <v>0</v>
      </c>
      <c r="BQ702" s="903" t="s">
        <v>0</v>
      </c>
      <c r="BR702" s="909">
        <v>78</v>
      </c>
      <c r="BS702" s="903" t="s">
        <v>4511</v>
      </c>
      <c r="BT702" s="909">
        <v>39</v>
      </c>
      <c r="BU702" s="903" t="s">
        <v>4545</v>
      </c>
      <c r="BV702" s="909">
        <v>70</v>
      </c>
      <c r="BW702" s="903" t="s">
        <v>4609</v>
      </c>
      <c r="BX702" s="905" t="s">
        <v>0</v>
      </c>
      <c r="BY702" s="903" t="s">
        <v>4492</v>
      </c>
      <c r="BZ702" s="905" t="s">
        <v>0</v>
      </c>
      <c r="CA702" s="903" t="s">
        <v>4492</v>
      </c>
      <c r="CB702" s="340">
        <v>10</v>
      </c>
      <c r="CC702" s="249">
        <f>IF(ISBLANK(AL702),0,1)</f>
        <v>0</v>
      </c>
      <c r="CD702" s="414">
        <f>IF(ISBLANK(AM702),0,1)</f>
        <v>0</v>
      </c>
      <c r="CE702" s="414">
        <f>IF(ISBLANK(AN702),0,1)</f>
        <v>1</v>
      </c>
      <c r="CF702" s="414">
        <f>IF(ISBLANK(AO702),0,1)</f>
        <v>0</v>
      </c>
      <c r="CG702" s="414">
        <f>IF(ISBLANK(AP702),0,1)</f>
        <v>0</v>
      </c>
      <c r="CH702" s="436">
        <f>IF(ISBLANK(AQ702),0,1)</f>
        <v>0</v>
      </c>
      <c r="CI702" s="435">
        <f>IF($W702="Dropped","-",DAYS360(X702,Y702,TRUE)/360)</f>
        <v>1.1722222222222223</v>
      </c>
      <c r="CJ702" s="416">
        <f>IF(OR($W702="Pipeline",$W702="Dropped"),"-",IF(OR($AA702="-",$AA702="n/a"),"-",DAYS360(Y702,AA702,TRUE)/360))</f>
        <v>0.45555555555555555</v>
      </c>
      <c r="CK702" s="416">
        <f>IF(OR($W702="Pipeline",$W702="Dropped"),"-",IF($AC702="-","-",IF(OR($AA702="-",$AA702="n/a"),DAYS360(Y702,AC702,TRUE)/360,DAYS360(AA702,AC702,TRUE)/360)))</f>
        <v>6.083333333333333</v>
      </c>
      <c r="CL702" s="416">
        <f>IF(OR($W702="Pipeline",$W702="Dropped"),"-",IF($AC702="-","-",DAYS360(X702,AC702,TRUE)/360))</f>
        <v>7.7111111111111112</v>
      </c>
      <c r="CM702" s="437">
        <f>IF(OR($W702="Pipeline",$W702="Dropped"),"-",IF($AC702="-","-",DAYS360(AB702,AC702,TRUE)/360))</f>
        <v>1.8333333333333333</v>
      </c>
      <c r="CN702" s="344">
        <f>IF(W702="Closed",IF(AC702="-","-",YEAR(AC702)),"-")</f>
        <v>2016</v>
      </c>
      <c r="CO702" s="344" t="str">
        <f>IF(W702="Closed",IF(OR(BE702="S",BE702="MS",BE702="HS"),"S",IF(OR(BE702="U",BE702="MU",BE702="HU"),"U",IF(OR(BE702="NA",BE702="NR",BE702="NV",BE702="?",BE702="#"),"NR","-"))),"-")</f>
        <v>U</v>
      </c>
      <c r="CP702" s="249">
        <v>2</v>
      </c>
      <c r="CQ702" s="414">
        <v>4</v>
      </c>
      <c r="CR702" s="414">
        <v>0</v>
      </c>
      <c r="CS702" s="414">
        <v>0</v>
      </c>
      <c r="CT702" s="414">
        <v>0</v>
      </c>
      <c r="CU702" s="436">
        <v>0</v>
      </c>
      <c r="CV702" s="432" t="str">
        <f>IF(OR(DC702="-",DC702="",DC702="n/a"),"-",HYPERLINK(DC702,"PAD"))</f>
        <v>PAD</v>
      </c>
      <c r="CW702" s="417" t="str">
        <f>IF(OR(DD702="-",DD702="",DD702="n/a"),"-",HYPERLINK(DD702,"ICR"))</f>
        <v>ICR</v>
      </c>
      <c r="CX702" s="438" t="str">
        <f>IF(OR(DE702="-",DE702="",DE702="n/a"),"-",HYPERLINK(DE702,"IEG"))</f>
        <v>IEG</v>
      </c>
      <c r="CY702" s="687" t="str">
        <f>IF(OR(DF702="-",DF702="",DF702="n/a"),"-",HYPERLINK(DF702,"PPAR"))</f>
        <v>-</v>
      </c>
      <c r="CZ702" s="665" t="str">
        <f>IF(OR(DG702="-",DG702="",DG702="n/a"),"-",HYPERLINK(DG702,"PCR"))</f>
        <v>-</v>
      </c>
      <c r="DA702" s="665" t="str">
        <f>IF(OR(DH702="-",DH702="",DH702="n/a"),"-",HYPERLINK(DH702,"PP"))</f>
        <v>PP</v>
      </c>
      <c r="DB702" s="688" t="str">
        <f>IF(OR(DI702="-",DI702="",DI702="n/a"),"-",HYPERLINK(DI702,"TA"))</f>
        <v>-</v>
      </c>
      <c r="DC702" s="897" t="s">
        <v>12504</v>
      </c>
      <c r="DD702" s="897" t="s">
        <v>12505</v>
      </c>
      <c r="DE702" s="897" t="s">
        <v>14083</v>
      </c>
      <c r="DF702" s="897" t="s">
        <v>33</v>
      </c>
      <c r="DG702" s="897" t="s">
        <v>33</v>
      </c>
      <c r="DH702" s="897" t="s">
        <v>12506</v>
      </c>
      <c r="DI702" s="897" t="s">
        <v>33</v>
      </c>
      <c r="DJ702" s="734"/>
    </row>
    <row r="703" spans="1:114" ht="14.1" customHeight="1" x14ac:dyDescent="0.25">
      <c r="A703" s="702">
        <f>ROW()-1</f>
        <v>702</v>
      </c>
      <c r="B703" s="717" t="s">
        <v>815</v>
      </c>
      <c r="C703" s="711" t="str">
        <f>HYPERLINK(E703,"OP")</f>
        <v>OP</v>
      </c>
      <c r="D703" s="711" t="str">
        <f>HYPERLINK(F703,"Prj")</f>
        <v>Prj</v>
      </c>
      <c r="E703" s="704" t="s">
        <v>6697</v>
      </c>
      <c r="F703" s="415" t="s">
        <v>6698</v>
      </c>
      <c r="G703" s="414" t="s">
        <v>33</v>
      </c>
      <c r="H703" s="414" t="s">
        <v>33</v>
      </c>
      <c r="I703" s="694" t="s">
        <v>33</v>
      </c>
      <c r="J703" s="686" t="s">
        <v>816</v>
      </c>
      <c r="K703" s="199" t="s">
        <v>33</v>
      </c>
      <c r="L703" s="693" t="s">
        <v>124</v>
      </c>
      <c r="M703" s="696" t="s">
        <v>595</v>
      </c>
      <c r="N703" s="693" t="s">
        <v>18</v>
      </c>
      <c r="O703" s="693" t="s">
        <v>30</v>
      </c>
      <c r="P703" s="1080" t="s">
        <v>1763</v>
      </c>
      <c r="Q703" s="1074" t="s">
        <v>33</v>
      </c>
      <c r="R703" s="698" t="s">
        <v>33</v>
      </c>
      <c r="S703" s="907" t="s">
        <v>3582</v>
      </c>
      <c r="T703" s="908" t="s">
        <v>3859</v>
      </c>
      <c r="U703" s="905" t="s">
        <v>580</v>
      </c>
      <c r="V703" s="905" t="s">
        <v>10385</v>
      </c>
      <c r="W703" s="1068" t="s">
        <v>20</v>
      </c>
      <c r="X703" s="1064">
        <v>39700</v>
      </c>
      <c r="Y703" s="1066">
        <v>40395</v>
      </c>
      <c r="Z703" s="1046">
        <v>2011</v>
      </c>
      <c r="AA703" s="1064">
        <v>40542</v>
      </c>
      <c r="AB703" s="1065">
        <v>42369</v>
      </c>
      <c r="AC703" s="1066">
        <v>43008</v>
      </c>
      <c r="AD703" s="638">
        <v>0</v>
      </c>
      <c r="AE703" s="639">
        <v>23</v>
      </c>
      <c r="AF703" s="744">
        <v>0</v>
      </c>
      <c r="AG703" s="690">
        <v>23</v>
      </c>
      <c r="AH703" s="747">
        <v>0</v>
      </c>
      <c r="AI703" s="744">
        <v>0</v>
      </c>
      <c r="AJ703" s="1099">
        <v>23</v>
      </c>
      <c r="AK703" s="1100">
        <v>23.277295850000002</v>
      </c>
      <c r="AL703" s="646"/>
      <c r="AM703" s="647"/>
      <c r="AN703" s="647">
        <v>2</v>
      </c>
      <c r="AO703" s="647"/>
      <c r="AP703" s="647"/>
      <c r="AQ703" s="648"/>
      <c r="AR703" s="779" t="s">
        <v>3250</v>
      </c>
      <c r="AS703" s="649">
        <f>AT703+AU703</f>
        <v>5.1100000000000003</v>
      </c>
      <c r="AT703" s="649">
        <v>5.1100000000000003</v>
      </c>
      <c r="AU703" s="650">
        <v>0</v>
      </c>
      <c r="AV703" s="686" t="s">
        <v>3251</v>
      </c>
      <c r="AW703" s="686" t="s">
        <v>3211</v>
      </c>
      <c r="AX703" s="686" t="s">
        <v>3212</v>
      </c>
      <c r="AY703" s="819">
        <v>42692</v>
      </c>
      <c r="AZ703" s="721" t="s">
        <v>22</v>
      </c>
      <c r="BA703" s="721" t="s">
        <v>22</v>
      </c>
      <c r="BB703" s="834" t="s">
        <v>33</v>
      </c>
      <c r="BC703" s="835" t="s">
        <v>33</v>
      </c>
      <c r="BD703" s="836" t="s">
        <v>33</v>
      </c>
      <c r="BE703" s="834" t="s">
        <v>33</v>
      </c>
      <c r="BF703" s="835" t="s">
        <v>33</v>
      </c>
      <c r="BG703" s="836" t="s">
        <v>33</v>
      </c>
      <c r="BH703" s="905" t="s">
        <v>13050</v>
      </c>
      <c r="BI703" s="903" t="s">
        <v>13876</v>
      </c>
      <c r="BJ703" s="905" t="s">
        <v>4493</v>
      </c>
      <c r="BK703" s="903" t="s">
        <v>4705</v>
      </c>
      <c r="BL703" s="905" t="s">
        <v>0</v>
      </c>
      <c r="BM703" s="903" t="s">
        <v>0</v>
      </c>
      <c r="BN703" s="905" t="s">
        <v>0</v>
      </c>
      <c r="BO703" s="903" t="s">
        <v>0</v>
      </c>
      <c r="BP703" s="905" t="s">
        <v>0</v>
      </c>
      <c r="BQ703" s="903" t="s">
        <v>0</v>
      </c>
      <c r="BR703" s="909">
        <v>66</v>
      </c>
      <c r="BS703" s="903" t="s">
        <v>4532</v>
      </c>
      <c r="BT703" s="905" t="s">
        <v>0</v>
      </c>
      <c r="BU703" s="903" t="s">
        <v>4492</v>
      </c>
      <c r="BV703" s="905" t="s">
        <v>0</v>
      </c>
      <c r="BW703" s="903" t="s">
        <v>4492</v>
      </c>
      <c r="BX703" s="905" t="s">
        <v>0</v>
      </c>
      <c r="BY703" s="903" t="s">
        <v>4492</v>
      </c>
      <c r="BZ703" s="905" t="s">
        <v>0</v>
      </c>
      <c r="CA703" s="903" t="s">
        <v>4492</v>
      </c>
      <c r="CB703" s="340">
        <v>10</v>
      </c>
      <c r="CC703" s="249">
        <f>IF(ISBLANK(AL703),0,1)</f>
        <v>0</v>
      </c>
      <c r="CD703" s="414">
        <f>IF(ISBLANK(AM703),0,1)</f>
        <v>0</v>
      </c>
      <c r="CE703" s="414">
        <f>IF(ISBLANK(AN703),0,1)</f>
        <v>1</v>
      </c>
      <c r="CF703" s="414">
        <f>IF(ISBLANK(AO703),0,1)</f>
        <v>0</v>
      </c>
      <c r="CG703" s="414">
        <f>IF(ISBLANK(AP703),0,1)</f>
        <v>0</v>
      </c>
      <c r="CH703" s="436">
        <f>IF(ISBLANK(AQ703),0,1)</f>
        <v>0</v>
      </c>
      <c r="CI703" s="435">
        <f>IF($W703="Dropped","-",DAYS360(X703,Y703,TRUE)/360)</f>
        <v>1.9055555555555554</v>
      </c>
      <c r="CJ703" s="416">
        <f>IF(OR($W703="Pipeline",$W703="Dropped"),"-",IF(OR($AA703="-",$AA703="n/a"),"-",DAYS360(Y703,AA703,TRUE)/360))</f>
        <v>0.40277777777777779</v>
      </c>
      <c r="CK703" s="416">
        <f>IF(OR($W703="Pipeline",$W703="Dropped"),"-",IF($AC703="-","-",IF(OR($AA703="-",$AA703="n/a"),DAYS360(Y703,AC703,TRUE)/360,DAYS360(AA703,AC703,TRUE)/360)))</f>
        <v>6.75</v>
      </c>
      <c r="CL703" s="416">
        <f>IF(OR($W703="Pipeline",$W703="Dropped"),"-",IF($AC703="-","-",DAYS360(X703,AC703,TRUE)/360))</f>
        <v>9.0583333333333336</v>
      </c>
      <c r="CM703" s="437">
        <f>IF(OR($W703="Pipeline",$W703="Dropped"),"-",IF($AC703="-","-",DAYS360(AB703,AC703,TRUE)/360))</f>
        <v>1.75</v>
      </c>
      <c r="CN703" s="344" t="str">
        <f>IF(W703="Closed",IF(AC703="-","-",YEAR(AC703)),"-")</f>
        <v>-</v>
      </c>
      <c r="CO703" s="344" t="str">
        <f>IF(W703="Closed",IF(OR(BE703="S",BE703="MS",BE703="HS"),"S",IF(OR(BE703="U",BE703="MU",BE703="HU"),"U",IF(OR(BE703="NA",BE703="NR",BE703="NV",BE703="?",BE703="#"),"NR","-"))),"-")</f>
        <v>-</v>
      </c>
      <c r="CP703" s="249">
        <v>1</v>
      </c>
      <c r="CQ703" s="414">
        <v>3</v>
      </c>
      <c r="CR703" s="414">
        <v>2</v>
      </c>
      <c r="CS703" s="414">
        <v>0</v>
      </c>
      <c r="CT703" s="414">
        <v>0</v>
      </c>
      <c r="CU703" s="436">
        <v>0</v>
      </c>
      <c r="CV703" s="432" t="str">
        <f>IF(OR(DC703="-",DC703="",DC703="n/a"),"-",HYPERLINK(DC703,"PAD"))</f>
        <v>PAD</v>
      </c>
      <c r="CW703" s="417" t="str">
        <f>IF(OR(DD703="-",DD703="",DD703="n/a"),"-",HYPERLINK(DD703,"ICR"))</f>
        <v>-</v>
      </c>
      <c r="CX703" s="438" t="str">
        <f>IF(OR(DE703="-",DE703="",DE703="n/a"),"-",HYPERLINK(DE703,"IEG"))</f>
        <v>-</v>
      </c>
      <c r="CY703" s="687" t="str">
        <f>IF(OR(DF703="-",DF703="",DF703="n/a"),"-",HYPERLINK(DF703,"PPAR"))</f>
        <v>-</v>
      </c>
      <c r="CZ703" s="665" t="str">
        <f>IF(OR(DG703="-",DG703="",DG703="n/a"),"-",HYPERLINK(DG703,"PCR"))</f>
        <v>-</v>
      </c>
      <c r="DA703" s="665" t="str">
        <f>IF(OR(DH703="-",DH703="",DH703="n/a"),"-",HYPERLINK(DH703,"PP"))</f>
        <v>PP</v>
      </c>
      <c r="DB703" s="688" t="str">
        <f>IF(OR(DI703="-",DI703="",DI703="n/a"),"-",HYPERLINK(DI703,"TA"))</f>
        <v>-</v>
      </c>
      <c r="DC703" s="897" t="s">
        <v>12507</v>
      </c>
      <c r="DD703" s="897" t="s">
        <v>33</v>
      </c>
      <c r="DE703" s="897" t="s">
        <v>33</v>
      </c>
      <c r="DF703" s="897" t="s">
        <v>33</v>
      </c>
      <c r="DG703" s="897" t="s">
        <v>33</v>
      </c>
      <c r="DH703" s="897" t="s">
        <v>14084</v>
      </c>
      <c r="DI703" s="897" t="s">
        <v>33</v>
      </c>
      <c r="DJ703" s="734"/>
    </row>
    <row r="704" spans="1:114" ht="14.1" customHeight="1" x14ac:dyDescent="0.25">
      <c r="A704" s="703">
        <f>ROW()-1</f>
        <v>703</v>
      </c>
      <c r="B704" s="713" t="s">
        <v>7542</v>
      </c>
      <c r="C704" s="711" t="str">
        <f>HYPERLINK(E704,"OP")</f>
        <v>OP</v>
      </c>
      <c r="D704" s="711" t="str">
        <f>HYPERLINK(F704,"Prj")</f>
        <v>Prj</v>
      </c>
      <c r="E704" s="631" t="s">
        <v>8443</v>
      </c>
      <c r="F704" s="413" t="s">
        <v>8444</v>
      </c>
      <c r="G704" s="414" t="s">
        <v>33</v>
      </c>
      <c r="H704" s="414" t="s">
        <v>33</v>
      </c>
      <c r="I704" s="694" t="s">
        <v>33</v>
      </c>
      <c r="J704" s="697" t="s">
        <v>7543</v>
      </c>
      <c r="K704" s="727" t="s">
        <v>33</v>
      </c>
      <c r="L704" s="736" t="s">
        <v>193</v>
      </c>
      <c r="M704" s="697" t="s">
        <v>207</v>
      </c>
      <c r="N704" s="736" t="s">
        <v>18</v>
      </c>
      <c r="O704" s="736" t="s">
        <v>71</v>
      </c>
      <c r="P704" s="1080" t="s">
        <v>36</v>
      </c>
      <c r="Q704" s="1074" t="s">
        <v>33</v>
      </c>
      <c r="R704" s="698" t="s">
        <v>33</v>
      </c>
      <c r="S704" s="907" t="s">
        <v>3572</v>
      </c>
      <c r="T704" s="908" t="s">
        <v>7544</v>
      </c>
      <c r="U704" s="905" t="s">
        <v>588</v>
      </c>
      <c r="V704" s="905" t="s">
        <v>10393</v>
      </c>
      <c r="W704" s="1068" t="s">
        <v>1773</v>
      </c>
      <c r="X704" s="1064">
        <v>39875</v>
      </c>
      <c r="Y704" s="1066">
        <v>40073</v>
      </c>
      <c r="Z704" s="1046">
        <v>2010</v>
      </c>
      <c r="AA704" s="1064">
        <v>40197</v>
      </c>
      <c r="AB704" s="1065">
        <v>42307</v>
      </c>
      <c r="AC704" s="1066">
        <v>42429</v>
      </c>
      <c r="AD704" s="1049">
        <v>30.5</v>
      </c>
      <c r="AE704" s="746">
        <v>0</v>
      </c>
      <c r="AF704" s="744">
        <v>0</v>
      </c>
      <c r="AG704" s="690">
        <v>30.5</v>
      </c>
      <c r="AH704" s="747">
        <v>0</v>
      </c>
      <c r="AI704" s="744">
        <v>0</v>
      </c>
      <c r="AJ704" s="1101">
        <v>30.5</v>
      </c>
      <c r="AK704" s="1102">
        <v>29.814565930000001</v>
      </c>
      <c r="AL704" s="1085"/>
      <c r="AM704" s="632"/>
      <c r="AN704" s="632">
        <v>3</v>
      </c>
      <c r="AO704" s="632"/>
      <c r="AP704" s="632"/>
      <c r="AQ704" s="757"/>
      <c r="AR704" s="783" t="s">
        <v>8966</v>
      </c>
      <c r="AS704" s="784">
        <f>AT704+AU704</f>
        <v>10</v>
      </c>
      <c r="AT704" s="784">
        <v>7</v>
      </c>
      <c r="AU704" s="785">
        <v>3</v>
      </c>
      <c r="AV704" s="734" t="s">
        <v>1590</v>
      </c>
      <c r="AW704" s="697" t="s">
        <v>3706</v>
      </c>
      <c r="AX704" s="697" t="s">
        <v>3547</v>
      </c>
      <c r="AY704" s="823">
        <v>42429</v>
      </c>
      <c r="AZ704" s="736" t="s">
        <v>26</v>
      </c>
      <c r="BA704" s="736" t="s">
        <v>22</v>
      </c>
      <c r="BB704" s="834" t="s">
        <v>26</v>
      </c>
      <c r="BC704" s="835" t="s">
        <v>26</v>
      </c>
      <c r="BD704" s="836" t="s">
        <v>22</v>
      </c>
      <c r="BE704" s="834" t="s">
        <v>26</v>
      </c>
      <c r="BF704" s="835" t="s">
        <v>22</v>
      </c>
      <c r="BG704" s="836" t="s">
        <v>22</v>
      </c>
      <c r="BH704" s="905" t="s">
        <v>13075</v>
      </c>
      <c r="BI704" s="903" t="s">
        <v>13771</v>
      </c>
      <c r="BJ704" s="905" t="s">
        <v>13072</v>
      </c>
      <c r="BK704" s="903" t="s">
        <v>4508</v>
      </c>
      <c r="BL704" s="905" t="s">
        <v>0</v>
      </c>
      <c r="BM704" s="903" t="s">
        <v>0</v>
      </c>
      <c r="BN704" s="905" t="s">
        <v>0</v>
      </c>
      <c r="BO704" s="903" t="s">
        <v>0</v>
      </c>
      <c r="BP704" s="905" t="s">
        <v>0</v>
      </c>
      <c r="BQ704" s="903" t="s">
        <v>0</v>
      </c>
      <c r="BR704" s="909">
        <v>67</v>
      </c>
      <c r="BS704" s="903" t="s">
        <v>4577</v>
      </c>
      <c r="BT704" s="905" t="s">
        <v>0</v>
      </c>
      <c r="BU704" s="903" t="s">
        <v>4492</v>
      </c>
      <c r="BV704" s="905" t="s">
        <v>0</v>
      </c>
      <c r="BW704" s="903" t="s">
        <v>4492</v>
      </c>
      <c r="BX704" s="905" t="s">
        <v>0</v>
      </c>
      <c r="BY704" s="903" t="s">
        <v>4492</v>
      </c>
      <c r="BZ704" s="905" t="s">
        <v>0</v>
      </c>
      <c r="CA704" s="903" t="s">
        <v>4492</v>
      </c>
      <c r="CB704" s="340">
        <v>10</v>
      </c>
      <c r="CC704" s="249">
        <f>IF(ISBLANK(AL704),0,1)</f>
        <v>0</v>
      </c>
      <c r="CD704" s="414">
        <f>IF(ISBLANK(AM704),0,1)</f>
        <v>0</v>
      </c>
      <c r="CE704" s="414">
        <f>IF(ISBLANK(AN704),0,1)</f>
        <v>1</v>
      </c>
      <c r="CF704" s="414">
        <f>IF(ISBLANK(AO704),0,1)</f>
        <v>0</v>
      </c>
      <c r="CG704" s="414">
        <f>IF(ISBLANK(AP704),0,1)</f>
        <v>0</v>
      </c>
      <c r="CH704" s="436">
        <f>IF(ISBLANK(AQ704),0,1)</f>
        <v>0</v>
      </c>
      <c r="CI704" s="435">
        <f>IF($W704="Dropped","-",DAYS360(X704,Y704,TRUE)/360)</f>
        <v>0.53888888888888886</v>
      </c>
      <c r="CJ704" s="416">
        <f>IF(OR($W704="Pipeline",$W704="Dropped"),"-",IF(OR($AA704="-",$AA704="n/a"),"-",DAYS360(Y704,AA704,TRUE)/360))</f>
        <v>0.33888888888888891</v>
      </c>
      <c r="CK704" s="416">
        <f>IF(OR($W704="Pipeline",$W704="Dropped"),"-",IF($AC704="-","-",IF(OR($AA704="-",$AA704="n/a"),DAYS360(Y704,AC704,TRUE)/360,DAYS360(AA704,AC704,TRUE)/360)))</f>
        <v>6.1111111111111107</v>
      </c>
      <c r="CL704" s="416">
        <f>IF(OR($W704="Pipeline",$W704="Dropped"),"-",IF($AC704="-","-",DAYS360(X704,AC704,TRUE)/360))</f>
        <v>6.9888888888888889</v>
      </c>
      <c r="CM704" s="437">
        <f>IF(OR($W704="Pipeline",$W704="Dropped"),"-",IF($AC704="-","-",DAYS360(AB704,AC704,TRUE)/360))</f>
        <v>0.33055555555555555</v>
      </c>
      <c r="CN704" s="344">
        <f>IF(W704="Closed",IF(AC704="-","-",YEAR(AC704)),"-")</f>
        <v>2016</v>
      </c>
      <c r="CO704" s="344" t="str">
        <f>IF(W704="Closed",IF(OR(BE704="S",BE704="MS",BE704="HS"),"S",IF(OR(BE704="U",BE704="MU",BE704="HU"),"U",IF(OR(BE704="NA",BE704="NR",BE704="NV",BE704="?",BE704="#"),"NR","-"))),"-")</f>
        <v>S</v>
      </c>
      <c r="CP704" s="249">
        <v>1</v>
      </c>
      <c r="CQ704" s="414">
        <v>2</v>
      </c>
      <c r="CR704" s="414">
        <v>2</v>
      </c>
      <c r="CS704" s="414">
        <v>0</v>
      </c>
      <c r="CT704" s="414">
        <v>0</v>
      </c>
      <c r="CU704" s="436">
        <v>0</v>
      </c>
      <c r="CV704" s="432" t="str">
        <f>IF(OR(DC704="-",DC704="",DC704="n/a"),"-",HYPERLINK(DC704,"PAD"))</f>
        <v>PAD</v>
      </c>
      <c r="CW704" s="417" t="str">
        <f>IF(OR(DD704="-",DD704="",DD704="n/a"),"-",HYPERLINK(DD704,"ICR"))</f>
        <v>ICR</v>
      </c>
      <c r="CX704" s="438" t="str">
        <f>IF(OR(DE704="-",DE704="",DE704="n/a"),"-",HYPERLINK(DE704,"IEG"))</f>
        <v>IEG</v>
      </c>
      <c r="CY704" s="687" t="str">
        <f>IF(OR(DF704="-",DF704="",DF704="n/a"),"-",HYPERLINK(DF704,"PPAR"))</f>
        <v>-</v>
      </c>
      <c r="CZ704" s="665" t="str">
        <f>IF(OR(DG704="-",DG704="",DG704="n/a"),"-",HYPERLINK(DG704,"PCR"))</f>
        <v>-</v>
      </c>
      <c r="DA704" s="665" t="str">
        <f>IF(OR(DH704="-",DH704="",DH704="n/a"),"-",HYPERLINK(DH704,"PP"))</f>
        <v>PP</v>
      </c>
      <c r="DB704" s="688" t="str">
        <f>IF(OR(DI704="-",DI704="",DI704="n/a"),"-",HYPERLINK(DI704,"TA"))</f>
        <v>-</v>
      </c>
      <c r="DC704" s="897" t="s">
        <v>12508</v>
      </c>
      <c r="DD704" s="897" t="s">
        <v>12509</v>
      </c>
      <c r="DE704" s="897" t="s">
        <v>12510</v>
      </c>
      <c r="DF704" s="897" t="s">
        <v>33</v>
      </c>
      <c r="DG704" s="897" t="s">
        <v>33</v>
      </c>
      <c r="DH704" s="897" t="s">
        <v>12511</v>
      </c>
      <c r="DI704" s="897" t="s">
        <v>33</v>
      </c>
      <c r="DJ704" s="734"/>
    </row>
    <row r="705" spans="1:116" ht="14.1" customHeight="1" x14ac:dyDescent="0.25">
      <c r="A705" s="702">
        <f>ROW()-1</f>
        <v>704</v>
      </c>
      <c r="B705" s="710" t="s">
        <v>197</v>
      </c>
      <c r="C705" s="711" t="str">
        <f>HYPERLINK(E705,"OP")</f>
        <v>OP</v>
      </c>
      <c r="D705" s="711" t="str">
        <f>HYPERLINK(F705,"Prj")</f>
        <v>Prj</v>
      </c>
      <c r="E705" s="704" t="s">
        <v>6699</v>
      </c>
      <c r="F705" s="415" t="s">
        <v>6700</v>
      </c>
      <c r="G705" s="414" t="s">
        <v>33</v>
      </c>
      <c r="H705" s="414" t="s">
        <v>33</v>
      </c>
      <c r="I705" s="694" t="s">
        <v>33</v>
      </c>
      <c r="J705" s="686" t="s">
        <v>198</v>
      </c>
      <c r="K705" s="199" t="s">
        <v>33</v>
      </c>
      <c r="L705" s="693" t="s">
        <v>193</v>
      </c>
      <c r="M705" s="696" t="s">
        <v>199</v>
      </c>
      <c r="N705" s="693" t="s">
        <v>18</v>
      </c>
      <c r="O705" s="693" t="s">
        <v>54</v>
      </c>
      <c r="P705" s="1080" t="s">
        <v>1419</v>
      </c>
      <c r="Q705" s="1074" t="s">
        <v>33</v>
      </c>
      <c r="R705" s="698" t="s">
        <v>33</v>
      </c>
      <c r="S705" s="907" t="s">
        <v>3150</v>
      </c>
      <c r="T705" s="908" t="s">
        <v>3860</v>
      </c>
      <c r="U705" s="905" t="s">
        <v>583</v>
      </c>
      <c r="V705" s="905" t="s">
        <v>612</v>
      </c>
      <c r="W705" s="1068" t="s">
        <v>1773</v>
      </c>
      <c r="X705" s="1064">
        <v>40085</v>
      </c>
      <c r="Y705" s="1066">
        <v>40164</v>
      </c>
      <c r="Z705" s="1046">
        <v>2010</v>
      </c>
      <c r="AA705" s="1064">
        <v>40191</v>
      </c>
      <c r="AB705" s="1065">
        <v>41274</v>
      </c>
      <c r="AC705" s="1066">
        <v>41988</v>
      </c>
      <c r="AD705" s="1050">
        <v>25</v>
      </c>
      <c r="AE705" s="749">
        <v>0</v>
      </c>
      <c r="AF705" s="744">
        <v>0</v>
      </c>
      <c r="AG705" s="690">
        <v>25</v>
      </c>
      <c r="AH705" s="747">
        <v>0</v>
      </c>
      <c r="AI705" s="744">
        <v>0</v>
      </c>
      <c r="AJ705" s="1099">
        <v>20.416070009999999</v>
      </c>
      <c r="AK705" s="1100">
        <v>20.416070009999999</v>
      </c>
      <c r="AL705" s="1085"/>
      <c r="AM705" s="632" t="s">
        <v>739</v>
      </c>
      <c r="AN705" s="632"/>
      <c r="AO705" s="632"/>
      <c r="AP705" s="632"/>
      <c r="AQ705" s="757">
        <v>12</v>
      </c>
      <c r="AR705" s="779" t="s">
        <v>10284</v>
      </c>
      <c r="AS705" s="781">
        <f>AT705+AU705</f>
        <v>24.6</v>
      </c>
      <c r="AT705" s="781">
        <v>24.6</v>
      </c>
      <c r="AU705" s="782">
        <v>0</v>
      </c>
      <c r="AV705" s="807" t="s">
        <v>3040</v>
      </c>
      <c r="AW705" s="686" t="s">
        <v>1900</v>
      </c>
      <c r="AX705" s="686" t="s">
        <v>1900</v>
      </c>
      <c r="AY705" s="819">
        <v>41983</v>
      </c>
      <c r="AZ705" s="721" t="s">
        <v>26</v>
      </c>
      <c r="BA705" s="721" t="s">
        <v>22</v>
      </c>
      <c r="BB705" s="834" t="s">
        <v>26</v>
      </c>
      <c r="BC705" s="835" t="s">
        <v>22</v>
      </c>
      <c r="BD705" s="836" t="s">
        <v>22</v>
      </c>
      <c r="BE705" s="834" t="s">
        <v>26</v>
      </c>
      <c r="BF705" s="835" t="s">
        <v>22</v>
      </c>
      <c r="BG705" s="836" t="s">
        <v>22</v>
      </c>
      <c r="BH705" s="905" t="s">
        <v>4485</v>
      </c>
      <c r="BI705" s="903" t="s">
        <v>10472</v>
      </c>
      <c r="BJ705" s="905" t="s">
        <v>10064</v>
      </c>
      <c r="BK705" s="903" t="s">
        <v>13770</v>
      </c>
      <c r="BL705" s="905" t="s">
        <v>0</v>
      </c>
      <c r="BM705" s="903" t="s">
        <v>0</v>
      </c>
      <c r="BN705" s="905" t="s">
        <v>0</v>
      </c>
      <c r="BO705" s="903" t="s">
        <v>0</v>
      </c>
      <c r="BP705" s="905" t="s">
        <v>0</v>
      </c>
      <c r="BQ705" s="903" t="s">
        <v>0</v>
      </c>
      <c r="BR705" s="909">
        <v>27</v>
      </c>
      <c r="BS705" s="903" t="s">
        <v>4490</v>
      </c>
      <c r="BT705" s="909">
        <v>28</v>
      </c>
      <c r="BU705" s="903" t="s">
        <v>4500</v>
      </c>
      <c r="BV705" s="909">
        <v>25</v>
      </c>
      <c r="BW705" s="903" t="s">
        <v>4489</v>
      </c>
      <c r="BX705" s="909">
        <v>23</v>
      </c>
      <c r="BY705" s="903" t="s">
        <v>4548</v>
      </c>
      <c r="BZ705" s="905" t="s">
        <v>0</v>
      </c>
      <c r="CA705" s="903" t="s">
        <v>4492</v>
      </c>
      <c r="CB705" s="340">
        <v>100</v>
      </c>
      <c r="CC705" s="249">
        <f>IF(ISBLANK(AL705),0,1)</f>
        <v>0</v>
      </c>
      <c r="CD705" s="414">
        <f>IF(ISBLANK(AM705),0,1)</f>
        <v>1</v>
      </c>
      <c r="CE705" s="414">
        <f>IF(ISBLANK(AN705),0,1)</f>
        <v>0</v>
      </c>
      <c r="CF705" s="414">
        <f>IF(ISBLANK(AO705),0,1)</f>
        <v>0</v>
      </c>
      <c r="CG705" s="414">
        <f>IF(ISBLANK(AP705),0,1)</f>
        <v>0</v>
      </c>
      <c r="CH705" s="436">
        <f>IF(ISBLANK(AQ705),0,1)</f>
        <v>1</v>
      </c>
      <c r="CI705" s="435">
        <f>IF($W705="Dropped","-",DAYS360(X705,Y705,TRUE)/360)</f>
        <v>0.21666666666666667</v>
      </c>
      <c r="CJ705" s="416">
        <f>IF(OR($W705="Pipeline",$W705="Dropped"),"-",IF(OR($AA705="-",$AA705="n/a"),"-",DAYS360(Y705,AA705,TRUE)/360))</f>
        <v>7.2222222222222215E-2</v>
      </c>
      <c r="CK705" s="416">
        <f>IF(OR($W705="Pipeline",$W705="Dropped"),"-",IF($AC705="-","-",IF(OR($AA705="-",$AA705="n/a"),DAYS360(Y705,AC705,TRUE)/360,DAYS360(AA705,AC705,TRUE)/360)))</f>
        <v>4.9222222222222225</v>
      </c>
      <c r="CL705" s="416">
        <f>IF(OR($W705="Pipeline",$W705="Dropped"),"-",IF($AC705="-","-",DAYS360(X705,AC705,TRUE)/360))</f>
        <v>5.2111111111111112</v>
      </c>
      <c r="CM705" s="437">
        <f>IF(OR($W705="Pipeline",$W705="Dropped"),"-",IF($AC705="-","-",DAYS360(AB705,AC705,TRUE)/360))</f>
        <v>1.9583333333333333</v>
      </c>
      <c r="CN705" s="344">
        <f>IF(W705="Closed",IF(AC705="-","-",YEAR(AC705)),"-")</f>
        <v>2014</v>
      </c>
      <c r="CO705" s="344" t="str">
        <f>IF(W705="Closed",IF(OR(BE705="S",BE705="MS",BE705="HS"),"S",IF(OR(BE705="U",BE705="MU",BE705="HU"),"U",IF(OR(BE705="NA",BE705="NR",BE705="NV",BE705="?",BE705="#"),"NR","-"))),"-")</f>
        <v>S</v>
      </c>
      <c r="CP705" s="249">
        <v>8</v>
      </c>
      <c r="CQ705" s="414">
        <v>8</v>
      </c>
      <c r="CR705" s="414">
        <v>4</v>
      </c>
      <c r="CS705" s="414">
        <v>0</v>
      </c>
      <c r="CT705" s="414">
        <v>0</v>
      </c>
      <c r="CU705" s="436">
        <v>0</v>
      </c>
      <c r="CV705" s="432" t="str">
        <f>IF(OR(DC705="-",DC705="",DC705="n/a"),"-",HYPERLINK(DC705,"PAD"))</f>
        <v>PAD</v>
      </c>
      <c r="CW705" s="417" t="str">
        <f>IF(OR(DD705="-",DD705="",DD705="n/a"),"-",HYPERLINK(DD705,"ICR"))</f>
        <v>ICR</v>
      </c>
      <c r="CX705" s="438" t="str">
        <f>IF(OR(DE705="-",DE705="",DE705="n/a"),"-",HYPERLINK(DE705,"IEG"))</f>
        <v>IEG</v>
      </c>
      <c r="CY705" s="687" t="str">
        <f>IF(OR(DF705="-",DF705="",DF705="n/a"),"-",HYPERLINK(DF705,"PPAR"))</f>
        <v>-</v>
      </c>
      <c r="CZ705" s="665" t="str">
        <f>IF(OR(DG705="-",DG705="",DG705="n/a"),"-",HYPERLINK(DG705,"PCR"))</f>
        <v>-</v>
      </c>
      <c r="DA705" s="665" t="str">
        <f>IF(OR(DH705="-",DH705="",DH705="n/a"),"-",HYPERLINK(DH705,"PP"))</f>
        <v>PP</v>
      </c>
      <c r="DB705" s="688" t="str">
        <f>IF(OR(DI705="-",DI705="",DI705="n/a"),"-",HYPERLINK(DI705,"TA"))</f>
        <v>-</v>
      </c>
      <c r="DC705" s="897" t="s">
        <v>12512</v>
      </c>
      <c r="DD705" s="897" t="s">
        <v>12513</v>
      </c>
      <c r="DE705" s="897" t="s">
        <v>12514</v>
      </c>
      <c r="DF705" s="897" t="s">
        <v>33</v>
      </c>
      <c r="DG705" s="897" t="s">
        <v>33</v>
      </c>
      <c r="DH705" s="897" t="s">
        <v>14085</v>
      </c>
      <c r="DI705" s="897" t="s">
        <v>33</v>
      </c>
      <c r="DJ705" s="734"/>
    </row>
    <row r="706" spans="1:116" ht="14.1" customHeight="1" x14ac:dyDescent="0.25">
      <c r="A706" s="702">
        <f>ROW()-1</f>
        <v>705</v>
      </c>
      <c r="B706" s="710" t="s">
        <v>1315</v>
      </c>
      <c r="C706" s="711" t="str">
        <f>HYPERLINK(E706,"OP")</f>
        <v>OP</v>
      </c>
      <c r="D706" s="711" t="str">
        <f>HYPERLINK(F706,"Prj")</f>
        <v>Prj</v>
      </c>
      <c r="E706" s="704" t="s">
        <v>6701</v>
      </c>
      <c r="F706" s="415" t="s">
        <v>6702</v>
      </c>
      <c r="G706" s="414" t="s">
        <v>33</v>
      </c>
      <c r="H706" s="414" t="s">
        <v>33</v>
      </c>
      <c r="I706" s="694" t="s">
        <v>33</v>
      </c>
      <c r="J706" s="696" t="s">
        <v>1276</v>
      </c>
      <c r="K706" s="199" t="s">
        <v>33</v>
      </c>
      <c r="L706" s="693" t="s">
        <v>193</v>
      </c>
      <c r="M706" s="686" t="s">
        <v>390</v>
      </c>
      <c r="N706" s="693" t="s">
        <v>18</v>
      </c>
      <c r="O706" s="732" t="s">
        <v>71</v>
      </c>
      <c r="P706" s="1080" t="s">
        <v>1743</v>
      </c>
      <c r="Q706" s="1074" t="s">
        <v>33</v>
      </c>
      <c r="R706" s="698" t="s">
        <v>33</v>
      </c>
      <c r="S706" s="907" t="s">
        <v>3788</v>
      </c>
      <c r="T706" s="908" t="s">
        <v>10302</v>
      </c>
      <c r="U706" s="905" t="s">
        <v>585</v>
      </c>
      <c r="V706" s="905" t="s">
        <v>10408</v>
      </c>
      <c r="W706" s="1068" t="s">
        <v>1773</v>
      </c>
      <c r="X706" s="1064">
        <v>39707</v>
      </c>
      <c r="Y706" s="1066">
        <v>40724</v>
      </c>
      <c r="Z706" s="1046">
        <v>2011</v>
      </c>
      <c r="AA706" s="1064">
        <v>40868</v>
      </c>
      <c r="AB706" s="1065">
        <v>42765</v>
      </c>
      <c r="AC706" s="1066">
        <v>42765</v>
      </c>
      <c r="AD706" s="638">
        <v>0</v>
      </c>
      <c r="AE706" s="639">
        <v>32.799999999999997</v>
      </c>
      <c r="AF706" s="744">
        <v>0</v>
      </c>
      <c r="AG706" s="690">
        <v>32.799999999999997</v>
      </c>
      <c r="AH706" s="747">
        <v>0</v>
      </c>
      <c r="AI706" s="744">
        <v>0</v>
      </c>
      <c r="AJ706" s="1099">
        <v>32.793601590000002</v>
      </c>
      <c r="AK706" s="1100">
        <v>30.823569729999999</v>
      </c>
      <c r="AL706" s="646"/>
      <c r="AM706" s="647"/>
      <c r="AN706" s="647"/>
      <c r="AO706" s="647"/>
      <c r="AP706" s="647"/>
      <c r="AQ706" s="648">
        <v>18</v>
      </c>
      <c r="AR706" s="779" t="s">
        <v>4344</v>
      </c>
      <c r="AS706" s="649">
        <f>AT706+AU706</f>
        <v>9</v>
      </c>
      <c r="AT706" s="649">
        <v>9</v>
      </c>
      <c r="AU706" s="650">
        <v>0</v>
      </c>
      <c r="AV706" s="686" t="s">
        <v>4345</v>
      </c>
      <c r="AW706" s="686" t="s">
        <v>1862</v>
      </c>
      <c r="AX706" s="686" t="s">
        <v>2135</v>
      </c>
      <c r="AY706" s="819">
        <v>42690</v>
      </c>
      <c r="AZ706" s="721" t="s">
        <v>22</v>
      </c>
      <c r="BA706" s="721" t="s">
        <v>22</v>
      </c>
      <c r="BB706" s="834" t="s">
        <v>33</v>
      </c>
      <c r="BC706" s="835" t="s">
        <v>33</v>
      </c>
      <c r="BD706" s="836" t="s">
        <v>33</v>
      </c>
      <c r="BE706" s="834" t="s">
        <v>33</v>
      </c>
      <c r="BF706" s="835" t="s">
        <v>33</v>
      </c>
      <c r="BG706" s="836" t="s">
        <v>33</v>
      </c>
      <c r="BH706" s="905" t="s">
        <v>4485</v>
      </c>
      <c r="BI706" s="903" t="s">
        <v>10472</v>
      </c>
      <c r="BJ706" s="905" t="s">
        <v>4580</v>
      </c>
      <c r="BK706" s="903" t="s">
        <v>10478</v>
      </c>
      <c r="BL706" s="905" t="s">
        <v>4525</v>
      </c>
      <c r="BM706" s="903" t="s">
        <v>10476</v>
      </c>
      <c r="BN706" s="905" t="s">
        <v>2772</v>
      </c>
      <c r="BO706" s="903" t="s">
        <v>4628</v>
      </c>
      <c r="BP706" s="905" t="s">
        <v>0</v>
      </c>
      <c r="BQ706" s="903" t="s">
        <v>0</v>
      </c>
      <c r="BR706" s="909">
        <v>83</v>
      </c>
      <c r="BS706" s="903" t="s">
        <v>4600</v>
      </c>
      <c r="BT706" s="909">
        <v>36</v>
      </c>
      <c r="BU706" s="903" t="s">
        <v>4565</v>
      </c>
      <c r="BV706" s="909">
        <v>60</v>
      </c>
      <c r="BW706" s="903" t="s">
        <v>4531</v>
      </c>
      <c r="BX706" s="909">
        <v>26</v>
      </c>
      <c r="BY706" s="903" t="s">
        <v>4517</v>
      </c>
      <c r="BZ706" s="905" t="s">
        <v>0</v>
      </c>
      <c r="CA706" s="903" t="s">
        <v>4492</v>
      </c>
      <c r="CB706" s="340">
        <v>10</v>
      </c>
      <c r="CC706" s="249">
        <f>IF(ISBLANK(AL706),0,1)</f>
        <v>0</v>
      </c>
      <c r="CD706" s="414">
        <f>IF(ISBLANK(AM706),0,1)</f>
        <v>0</v>
      </c>
      <c r="CE706" s="414">
        <f>IF(ISBLANK(AN706),0,1)</f>
        <v>0</v>
      </c>
      <c r="CF706" s="414">
        <f>IF(ISBLANK(AO706),0,1)</f>
        <v>0</v>
      </c>
      <c r="CG706" s="414">
        <f>IF(ISBLANK(AP706),0,1)</f>
        <v>0</v>
      </c>
      <c r="CH706" s="436">
        <f>IF(ISBLANK(AQ706),0,1)</f>
        <v>1</v>
      </c>
      <c r="CI706" s="435">
        <f>IF($W706="Dropped","-",DAYS360(X706,Y706,TRUE)/360)</f>
        <v>2.7888888888888888</v>
      </c>
      <c r="CJ706" s="416">
        <f>IF(OR($W706="Pipeline",$W706="Dropped"),"-",IF(OR($AA706="-",$AA706="n/a"),"-",DAYS360(Y706,AA706,TRUE)/360))</f>
        <v>0.39166666666666666</v>
      </c>
      <c r="CK706" s="416">
        <f>IF(OR($W706="Pipeline",$W706="Dropped"),"-",IF($AC706="-","-",IF(OR($AA706="-",$AA706="n/a"),DAYS360(Y706,AC706,TRUE)/360,DAYS360(AA706,AC706,TRUE)/360)))</f>
        <v>5.1916666666666664</v>
      </c>
      <c r="CL706" s="416">
        <f>IF(OR($W706="Pipeline",$W706="Dropped"),"-",IF($AC706="-","-",DAYS360(X706,AC706,TRUE)/360))</f>
        <v>8.3722222222222218</v>
      </c>
      <c r="CM706" s="437">
        <f>IF(OR($W706="Pipeline",$W706="Dropped"),"-",IF($AC706="-","-",DAYS360(AB706,AC706,TRUE)/360))</f>
        <v>0</v>
      </c>
      <c r="CN706" s="344">
        <f>IF(W706="Closed",IF(AC706="-","-",YEAR(AC706)),"-")</f>
        <v>2017</v>
      </c>
      <c r="CO706" s="344" t="str">
        <f>IF(W706="Closed",IF(OR(BE706="S",BE706="MS",BE706="HS"),"S",IF(OR(BE706="U",BE706="MU",BE706="HU"),"U",IF(OR(BE706="NA",BE706="NR",BE706="NV",BE706="?",BE706="#"),"NR","-"))),"-")</f>
        <v>-</v>
      </c>
      <c r="CP706" s="249">
        <v>3</v>
      </c>
      <c r="CQ706" s="414">
        <v>2</v>
      </c>
      <c r="CR706" s="414">
        <v>0</v>
      </c>
      <c r="CS706" s="414">
        <v>0</v>
      </c>
      <c r="CT706" s="414">
        <v>0</v>
      </c>
      <c r="CU706" s="436">
        <v>0</v>
      </c>
      <c r="CV706" s="432" t="str">
        <f>IF(OR(DC706="-",DC706="",DC706="n/a"),"-",HYPERLINK(DC706,"PAD"))</f>
        <v>PAD</v>
      </c>
      <c r="CW706" s="417" t="str">
        <f>IF(OR(DD706="-",DD706="",DD706="n/a"),"-",HYPERLINK(DD706,"ICR"))</f>
        <v>-</v>
      </c>
      <c r="CX706" s="438" t="str">
        <f>IF(OR(DE706="-",DE706="",DE706="n/a"),"-",HYPERLINK(DE706,"IEG"))</f>
        <v>-</v>
      </c>
      <c r="CY706" s="687" t="str">
        <f>IF(OR(DF706="-",DF706="",DF706="n/a"),"-",HYPERLINK(DF706,"PPAR"))</f>
        <v>-</v>
      </c>
      <c r="CZ706" s="665" t="str">
        <f>IF(OR(DG706="-",DG706="",DG706="n/a"),"-",HYPERLINK(DG706,"PCR"))</f>
        <v>-</v>
      </c>
      <c r="DA706" s="665" t="str">
        <f>IF(OR(DH706="-",DH706="",DH706="n/a"),"-",HYPERLINK(DH706,"PP"))</f>
        <v>PP</v>
      </c>
      <c r="DB706" s="688" t="str">
        <f>IF(OR(DI706="-",DI706="",DI706="n/a"),"-",HYPERLINK(DI706,"TA"))</f>
        <v>-</v>
      </c>
      <c r="DC706" s="897" t="s">
        <v>12515</v>
      </c>
      <c r="DD706" s="897" t="s">
        <v>33</v>
      </c>
      <c r="DE706" s="897" t="s">
        <v>33</v>
      </c>
      <c r="DF706" s="897" t="s">
        <v>33</v>
      </c>
      <c r="DG706" s="897" t="s">
        <v>33</v>
      </c>
      <c r="DH706" s="897" t="s">
        <v>12516</v>
      </c>
      <c r="DI706" s="897" t="s">
        <v>33</v>
      </c>
      <c r="DJ706" s="806"/>
    </row>
    <row r="707" spans="1:116" ht="14.1" customHeight="1" x14ac:dyDescent="0.25">
      <c r="A707" s="703">
        <f>ROW()-1</f>
        <v>706</v>
      </c>
      <c r="B707" s="713" t="s">
        <v>7620</v>
      </c>
      <c r="C707" s="711" t="str">
        <f>HYPERLINK(E707,"OP")</f>
        <v>OP</v>
      </c>
      <c r="D707" s="711" t="str">
        <f>HYPERLINK(F707,"Prj")</f>
        <v>Prj</v>
      </c>
      <c r="E707" s="631" t="s">
        <v>8487</v>
      </c>
      <c r="F707" s="413" t="s">
        <v>8488</v>
      </c>
      <c r="G707" s="414" t="s">
        <v>33</v>
      </c>
      <c r="H707" s="414" t="s">
        <v>33</v>
      </c>
      <c r="I707" s="694" t="s">
        <v>33</v>
      </c>
      <c r="J707" s="697" t="s">
        <v>7621</v>
      </c>
      <c r="K707" s="727" t="s">
        <v>33</v>
      </c>
      <c r="L707" s="736" t="s">
        <v>193</v>
      </c>
      <c r="M707" s="697" t="s">
        <v>360</v>
      </c>
      <c r="N707" s="736" t="s">
        <v>18</v>
      </c>
      <c r="O707" s="736" t="s">
        <v>30</v>
      </c>
      <c r="P707" s="1080" t="s">
        <v>36</v>
      </c>
      <c r="Q707" s="1074" t="s">
        <v>33</v>
      </c>
      <c r="R707" s="698" t="s">
        <v>3935</v>
      </c>
      <c r="S707" s="907" t="s">
        <v>3572</v>
      </c>
      <c r="T707" s="908" t="s">
        <v>7489</v>
      </c>
      <c r="U707" s="905" t="s">
        <v>573</v>
      </c>
      <c r="V707" s="905" t="s">
        <v>10393</v>
      </c>
      <c r="W707" s="1068" t="s">
        <v>20</v>
      </c>
      <c r="X707" s="1064">
        <v>40332</v>
      </c>
      <c r="Y707" s="1066">
        <v>40661</v>
      </c>
      <c r="Z707" s="1046">
        <v>2011</v>
      </c>
      <c r="AA707" s="1064">
        <v>41199</v>
      </c>
      <c r="AB707" s="1065">
        <v>42369</v>
      </c>
      <c r="AC707" s="1066">
        <v>43465</v>
      </c>
      <c r="AD707" s="1049">
        <v>400</v>
      </c>
      <c r="AE707" s="746">
        <v>0</v>
      </c>
      <c r="AF707" s="744">
        <v>0</v>
      </c>
      <c r="AG707" s="690">
        <v>400</v>
      </c>
      <c r="AH707" s="747">
        <v>0</v>
      </c>
      <c r="AI707" s="744">
        <v>0</v>
      </c>
      <c r="AJ707" s="1101">
        <v>600</v>
      </c>
      <c r="AK707" s="1102">
        <v>473.08481361000003</v>
      </c>
      <c r="AL707" s="1085"/>
      <c r="AM707" s="632"/>
      <c r="AN707" s="632"/>
      <c r="AO707" s="632"/>
      <c r="AP707" s="632"/>
      <c r="AQ707" s="757"/>
      <c r="AR707" s="778" t="s">
        <v>9001</v>
      </c>
      <c r="AS707" s="784">
        <f>AT707+AU707</f>
        <v>5</v>
      </c>
      <c r="AT707" s="784">
        <v>5</v>
      </c>
      <c r="AU707" s="785">
        <v>0</v>
      </c>
      <c r="AV707" s="734" t="s">
        <v>4257</v>
      </c>
      <c r="AW707" s="697" t="s">
        <v>7622</v>
      </c>
      <c r="AX707" s="697" t="s">
        <v>3547</v>
      </c>
      <c r="AY707" s="823">
        <v>42613</v>
      </c>
      <c r="AZ707" s="736" t="s">
        <v>22</v>
      </c>
      <c r="BA707" s="736" t="s">
        <v>22</v>
      </c>
      <c r="BB707" s="834" t="s">
        <v>33</v>
      </c>
      <c r="BC707" s="835" t="s">
        <v>33</v>
      </c>
      <c r="BD707" s="836" t="s">
        <v>33</v>
      </c>
      <c r="BE707" s="834" t="s">
        <v>33</v>
      </c>
      <c r="BF707" s="835" t="s">
        <v>33</v>
      </c>
      <c r="BG707" s="836" t="s">
        <v>33</v>
      </c>
      <c r="BH707" s="905" t="s">
        <v>13072</v>
      </c>
      <c r="BI707" s="903" t="s">
        <v>4508</v>
      </c>
      <c r="BJ707" s="905" t="s">
        <v>13075</v>
      </c>
      <c r="BK707" s="903" t="s">
        <v>13771</v>
      </c>
      <c r="BL707" s="905" t="s">
        <v>0</v>
      </c>
      <c r="BM707" s="903" t="s">
        <v>0</v>
      </c>
      <c r="BN707" s="905" t="s">
        <v>0</v>
      </c>
      <c r="BO707" s="903" t="s">
        <v>0</v>
      </c>
      <c r="BP707" s="905" t="s">
        <v>0</v>
      </c>
      <c r="BQ707" s="903" t="s">
        <v>0</v>
      </c>
      <c r="BR707" s="909">
        <v>67</v>
      </c>
      <c r="BS707" s="903" t="s">
        <v>4577</v>
      </c>
      <c r="BT707" s="909">
        <v>63</v>
      </c>
      <c r="BU707" s="903" t="s">
        <v>4512</v>
      </c>
      <c r="BV707" s="909">
        <v>69</v>
      </c>
      <c r="BW707" s="903" t="s">
        <v>4598</v>
      </c>
      <c r="BX707" s="909">
        <v>59</v>
      </c>
      <c r="BY707" s="903" t="s">
        <v>4510</v>
      </c>
      <c r="BZ707" s="905" t="s">
        <v>0</v>
      </c>
      <c r="CA707" s="903" t="s">
        <v>4492</v>
      </c>
      <c r="CB707" s="340">
        <v>10</v>
      </c>
      <c r="CC707" s="249">
        <f>IF(ISBLANK(AL707),0,1)</f>
        <v>0</v>
      </c>
      <c r="CD707" s="414">
        <f>IF(ISBLANK(AM707),0,1)</f>
        <v>0</v>
      </c>
      <c r="CE707" s="414">
        <f>IF(ISBLANK(AN707),0,1)</f>
        <v>0</v>
      </c>
      <c r="CF707" s="414">
        <f>IF(ISBLANK(AO707),0,1)</f>
        <v>0</v>
      </c>
      <c r="CG707" s="414">
        <f>IF(ISBLANK(AP707),0,1)</f>
        <v>0</v>
      </c>
      <c r="CH707" s="436">
        <f>IF(ISBLANK(AQ707),0,1)</f>
        <v>0</v>
      </c>
      <c r="CI707" s="435">
        <f>IF($W707="Dropped","-",DAYS360(X707,Y707,TRUE)/360)</f>
        <v>0.90277777777777779</v>
      </c>
      <c r="CJ707" s="416">
        <f>IF(OR($W707="Pipeline",$W707="Dropped"),"-",IF(OR($AA707="-",$AA707="n/a"),"-",DAYS360(Y707,AA707,TRUE)/360))</f>
        <v>1.4694444444444446</v>
      </c>
      <c r="CK707" s="416">
        <f>IF(OR($W707="Pipeline",$W707="Dropped"),"-",IF($AC707="-","-",IF(OR($AA707="-",$AA707="n/a"),DAYS360(Y707,AC707,TRUE)/360,DAYS360(AA707,AC707,TRUE)/360)))</f>
        <v>6.2027777777777775</v>
      </c>
      <c r="CL707" s="416">
        <f>IF(OR($W707="Pipeline",$W707="Dropped"),"-",IF($AC707="-","-",DAYS360(X707,AC707,TRUE)/360))</f>
        <v>8.5749999999999993</v>
      </c>
      <c r="CM707" s="437">
        <f>IF(OR($W707="Pipeline",$W707="Dropped"),"-",IF($AC707="-","-",DAYS360(AB707,AC707,TRUE)/360))</f>
        <v>3</v>
      </c>
      <c r="CN707" s="344" t="str">
        <f>IF(W707="Closed",IF(AC707="-","-",YEAR(AC707)),"-")</f>
        <v>-</v>
      </c>
      <c r="CO707" s="344" t="str">
        <f>IF(W707="Closed",IF(OR(BE707="S",BE707="MS",BE707="HS"),"S",IF(OR(BE707="U",BE707="MU",BE707="HU"),"U",IF(OR(BE707="NA",BE707="NR",BE707="NV",BE707="?",BE707="#"),"NR","-"))),"-")</f>
        <v>-</v>
      </c>
      <c r="CP707" s="249">
        <v>2</v>
      </c>
      <c r="CQ707" s="414">
        <v>1</v>
      </c>
      <c r="CR707" s="414">
        <v>2</v>
      </c>
      <c r="CS707" s="414">
        <v>1</v>
      </c>
      <c r="CT707" s="414">
        <v>0</v>
      </c>
      <c r="CU707" s="436">
        <v>0</v>
      </c>
      <c r="CV707" s="432" t="str">
        <f>IF(OR(DC707="-",DC707="",DC707="n/a"),"-",HYPERLINK(DC707,"PAD"))</f>
        <v>PAD</v>
      </c>
      <c r="CW707" s="417" t="str">
        <f>IF(OR(DD707="-",DD707="",DD707="n/a"),"-",HYPERLINK(DD707,"ICR"))</f>
        <v>-</v>
      </c>
      <c r="CX707" s="438" t="str">
        <f>IF(OR(DE707="-",DE707="",DE707="n/a"),"-",HYPERLINK(DE707,"IEG"))</f>
        <v>-</v>
      </c>
      <c r="CY707" s="687" t="str">
        <f>IF(OR(DF707="-",DF707="",DF707="n/a"),"-",HYPERLINK(DF707,"PPAR"))</f>
        <v>-</v>
      </c>
      <c r="CZ707" s="665" t="str">
        <f>IF(OR(DG707="-",DG707="",DG707="n/a"),"-",HYPERLINK(DG707,"PCR"))</f>
        <v>-</v>
      </c>
      <c r="DA707" s="665" t="str">
        <f>IF(OR(DH707="-",DH707="",DH707="n/a"),"-",HYPERLINK(DH707,"PP"))</f>
        <v>PP</v>
      </c>
      <c r="DB707" s="688" t="str">
        <f>IF(OR(DI707="-",DI707="",DI707="n/a"),"-",HYPERLINK(DI707,"TA"))</f>
        <v>-</v>
      </c>
      <c r="DC707" s="897" t="s">
        <v>12517</v>
      </c>
      <c r="DD707" s="897" t="s">
        <v>33</v>
      </c>
      <c r="DE707" s="897" t="s">
        <v>33</v>
      </c>
      <c r="DF707" s="897" t="s">
        <v>33</v>
      </c>
      <c r="DG707" s="897" t="s">
        <v>33</v>
      </c>
      <c r="DH707" s="897" t="s">
        <v>12518</v>
      </c>
      <c r="DI707" s="897" t="s">
        <v>33</v>
      </c>
      <c r="DJ707" s="734"/>
    </row>
    <row r="708" spans="1:116" ht="14.1" customHeight="1" x14ac:dyDescent="0.25">
      <c r="A708" s="702">
        <f>ROW()-1</f>
        <v>707</v>
      </c>
      <c r="B708" s="710" t="s">
        <v>674</v>
      </c>
      <c r="C708" s="711" t="str">
        <f>HYPERLINK(E708,"OP")</f>
        <v>OP</v>
      </c>
      <c r="D708" s="711" t="str">
        <f>HYPERLINK(F708,"Prj")</f>
        <v>Prj</v>
      </c>
      <c r="E708" s="704" t="s">
        <v>6703</v>
      </c>
      <c r="F708" s="415" t="s">
        <v>6704</v>
      </c>
      <c r="G708" s="414" t="s">
        <v>33</v>
      </c>
      <c r="H708" s="414" t="s">
        <v>33</v>
      </c>
      <c r="I708" s="694" t="s">
        <v>33</v>
      </c>
      <c r="J708" s="696" t="s">
        <v>675</v>
      </c>
      <c r="K708" s="199" t="s">
        <v>33</v>
      </c>
      <c r="L708" s="693" t="s">
        <v>193</v>
      </c>
      <c r="M708" s="696" t="s">
        <v>360</v>
      </c>
      <c r="N708" s="693" t="s">
        <v>18</v>
      </c>
      <c r="O708" s="732" t="s">
        <v>71</v>
      </c>
      <c r="P708" s="1080" t="s">
        <v>1741</v>
      </c>
      <c r="Q708" s="1074" t="s">
        <v>33</v>
      </c>
      <c r="R708" s="698" t="s">
        <v>3565</v>
      </c>
      <c r="S708" s="907" t="s">
        <v>3861</v>
      </c>
      <c r="T708" s="908" t="s">
        <v>3862</v>
      </c>
      <c r="U708" s="905" t="s">
        <v>573</v>
      </c>
      <c r="V708" s="905" t="s">
        <v>10438</v>
      </c>
      <c r="W708" s="1068" t="s">
        <v>20</v>
      </c>
      <c r="X708" s="1064">
        <v>39378</v>
      </c>
      <c r="Y708" s="1066">
        <v>39716</v>
      </c>
      <c r="Z708" s="1046">
        <v>2009</v>
      </c>
      <c r="AA708" s="1064">
        <v>40046</v>
      </c>
      <c r="AB708" s="1065">
        <v>41912</v>
      </c>
      <c r="AC708" s="1066">
        <v>43368</v>
      </c>
      <c r="AD708" s="638">
        <v>150</v>
      </c>
      <c r="AE708" s="639">
        <v>0</v>
      </c>
      <c r="AF708" s="744">
        <v>0</v>
      </c>
      <c r="AG708" s="690">
        <v>150</v>
      </c>
      <c r="AH708" s="747">
        <v>80</v>
      </c>
      <c r="AI708" s="744">
        <v>0</v>
      </c>
      <c r="AJ708" s="1099">
        <v>195</v>
      </c>
      <c r="AK708" s="1100">
        <v>166.45033796999999</v>
      </c>
      <c r="AL708" s="646" t="s">
        <v>4361</v>
      </c>
      <c r="AM708" s="647"/>
      <c r="AN708" s="647"/>
      <c r="AO708" s="647"/>
      <c r="AP708" s="647"/>
      <c r="AQ708" s="648"/>
      <c r="AR708" s="779" t="s">
        <v>3097</v>
      </c>
      <c r="AS708" s="649">
        <f>AT708+AU708</f>
        <v>224</v>
      </c>
      <c r="AT708" s="649">
        <v>224</v>
      </c>
      <c r="AU708" s="650">
        <v>0</v>
      </c>
      <c r="AV708" s="686" t="s">
        <v>4385</v>
      </c>
      <c r="AW708" s="686" t="s">
        <v>1905</v>
      </c>
      <c r="AX708" s="686" t="s">
        <v>2188</v>
      </c>
      <c r="AY708" s="819">
        <v>42725</v>
      </c>
      <c r="AZ708" s="721" t="s">
        <v>26</v>
      </c>
      <c r="BA708" s="721" t="s">
        <v>26</v>
      </c>
      <c r="BB708" s="834" t="s">
        <v>33</v>
      </c>
      <c r="BC708" s="835" t="s">
        <v>33</v>
      </c>
      <c r="BD708" s="836" t="s">
        <v>33</v>
      </c>
      <c r="BE708" s="834" t="s">
        <v>33</v>
      </c>
      <c r="BF708" s="835" t="s">
        <v>33</v>
      </c>
      <c r="BG708" s="836" t="s">
        <v>33</v>
      </c>
      <c r="BH708" s="905" t="s">
        <v>4549</v>
      </c>
      <c r="BI708" s="903" t="s">
        <v>10481</v>
      </c>
      <c r="BJ708" s="905" t="s">
        <v>4493</v>
      </c>
      <c r="BK708" s="903" t="s">
        <v>4705</v>
      </c>
      <c r="BL708" s="905" t="s">
        <v>13089</v>
      </c>
      <c r="BM708" s="903" t="s">
        <v>13878</v>
      </c>
      <c r="BN708" s="905" t="s">
        <v>10072</v>
      </c>
      <c r="BO708" s="903" t="s">
        <v>13093</v>
      </c>
      <c r="BP708" s="905" t="s">
        <v>10064</v>
      </c>
      <c r="BQ708" s="903" t="s">
        <v>13770</v>
      </c>
      <c r="BR708" s="909">
        <v>48</v>
      </c>
      <c r="BS708" s="903" t="s">
        <v>4533</v>
      </c>
      <c r="BT708" s="909">
        <v>45</v>
      </c>
      <c r="BU708" s="903" t="s">
        <v>4564</v>
      </c>
      <c r="BV708" s="909">
        <v>66</v>
      </c>
      <c r="BW708" s="903" t="s">
        <v>4532</v>
      </c>
      <c r="BX708" s="905" t="s">
        <v>0</v>
      </c>
      <c r="BY708" s="903" t="s">
        <v>4492</v>
      </c>
      <c r="BZ708" s="905" t="s">
        <v>0</v>
      </c>
      <c r="CA708" s="903" t="s">
        <v>4492</v>
      </c>
      <c r="CB708" s="340">
        <v>100</v>
      </c>
      <c r="CC708" s="249">
        <f>IF(ISBLANK(AL708),0,1)</f>
        <v>1</v>
      </c>
      <c r="CD708" s="414">
        <f>IF(ISBLANK(AM708),0,1)</f>
        <v>0</v>
      </c>
      <c r="CE708" s="414">
        <f>IF(ISBLANK(AN708),0,1)</f>
        <v>0</v>
      </c>
      <c r="CF708" s="414">
        <f>IF(ISBLANK(AO708),0,1)</f>
        <v>0</v>
      </c>
      <c r="CG708" s="414">
        <f>IF(ISBLANK(AP708),0,1)</f>
        <v>0</v>
      </c>
      <c r="CH708" s="436">
        <f>IF(ISBLANK(AQ708),0,1)</f>
        <v>0</v>
      </c>
      <c r="CI708" s="435">
        <f>IF($W708="Dropped","-",DAYS360(X708,Y708,TRUE)/360)</f>
        <v>0.92222222222222228</v>
      </c>
      <c r="CJ708" s="416">
        <f>IF(OR($W708="Pipeline",$W708="Dropped"),"-",IF(OR($AA708="-",$AA708="n/a"),"-",DAYS360(Y708,AA708,TRUE)/360))</f>
        <v>0.90555555555555556</v>
      </c>
      <c r="CK708" s="416">
        <f>IF(OR($W708="Pipeline",$W708="Dropped"),"-",IF($AC708="-","-",IF(OR($AA708="-",$AA708="n/a"),DAYS360(Y708,AC708,TRUE)/360,DAYS360(AA708,AC708,TRUE)/360)))</f>
        <v>9.094444444444445</v>
      </c>
      <c r="CL708" s="416">
        <f>IF(OR($W708="Pipeline",$W708="Dropped"),"-",IF($AC708="-","-",DAYS360(X708,AC708,TRUE)/360))</f>
        <v>10.922222222222222</v>
      </c>
      <c r="CM708" s="437">
        <f>IF(OR($W708="Pipeline",$W708="Dropped"),"-",IF($AC708="-","-",DAYS360(AB708,AC708,TRUE)/360))</f>
        <v>3.9861111111111112</v>
      </c>
      <c r="CN708" s="344" t="str">
        <f>IF(W708="Closed",IF(AC708="-","-",YEAR(AC708)),"-")</f>
        <v>-</v>
      </c>
      <c r="CO708" s="344" t="str">
        <f>IF(W708="Closed",IF(OR(BE708="S",BE708="MS",BE708="HS"),"S",IF(OR(BE708="U",BE708="MU",BE708="HU"),"U",IF(OR(BE708="NA",BE708="NR",BE708="NV",BE708="?",BE708="#"),"NR","-"))),"-")</f>
        <v>-</v>
      </c>
      <c r="CP708" s="249">
        <v>5</v>
      </c>
      <c r="CQ708" s="414">
        <v>3</v>
      </c>
      <c r="CR708" s="414">
        <v>1</v>
      </c>
      <c r="CS708" s="414">
        <v>0</v>
      </c>
      <c r="CT708" s="414">
        <v>0</v>
      </c>
      <c r="CU708" s="436">
        <v>0</v>
      </c>
      <c r="CV708" s="432" t="str">
        <f>IF(OR(DC708="-",DC708="",DC708="n/a"),"-",HYPERLINK(DC708,"PAD"))</f>
        <v>PAD</v>
      </c>
      <c r="CW708" s="417" t="str">
        <f>IF(OR(DD708="-",DD708="",DD708="n/a"),"-",HYPERLINK(DD708,"ICR"))</f>
        <v>-</v>
      </c>
      <c r="CX708" s="438" t="str">
        <f>IF(OR(DE708="-",DE708="",DE708="n/a"),"-",HYPERLINK(DE708,"IEG"))</f>
        <v>-</v>
      </c>
      <c r="CY708" s="687" t="str">
        <f>IF(OR(DF708="-",DF708="",DF708="n/a"),"-",HYPERLINK(DF708,"PPAR"))</f>
        <v>-</v>
      </c>
      <c r="CZ708" s="665" t="str">
        <f>IF(OR(DG708="-",DG708="",DG708="n/a"),"-",HYPERLINK(DG708,"PCR"))</f>
        <v>-</v>
      </c>
      <c r="DA708" s="665" t="str">
        <f>IF(OR(DH708="-",DH708="",DH708="n/a"),"-",HYPERLINK(DH708,"PP"))</f>
        <v>PP</v>
      </c>
      <c r="DB708" s="688" t="str">
        <f>IF(OR(DI708="-",DI708="",DI708="n/a"),"-",HYPERLINK(DI708,"TA"))</f>
        <v>-</v>
      </c>
      <c r="DC708" s="897" t="s">
        <v>12519</v>
      </c>
      <c r="DD708" s="897" t="s">
        <v>33</v>
      </c>
      <c r="DE708" s="897" t="s">
        <v>33</v>
      </c>
      <c r="DF708" s="897" t="s">
        <v>33</v>
      </c>
      <c r="DG708" s="897" t="s">
        <v>33</v>
      </c>
      <c r="DH708" s="897" t="s">
        <v>12520</v>
      </c>
      <c r="DI708" s="897" t="s">
        <v>33</v>
      </c>
      <c r="DJ708" s="734"/>
    </row>
    <row r="709" spans="1:116" ht="14.1" customHeight="1" x14ac:dyDescent="0.25">
      <c r="A709" s="702">
        <f>ROW()-1</f>
        <v>708</v>
      </c>
      <c r="B709" s="710" t="s">
        <v>5255</v>
      </c>
      <c r="C709" s="711" t="str">
        <f>HYPERLINK(E709,"OP")</f>
        <v>OP</v>
      </c>
      <c r="D709" s="711" t="str">
        <f>HYPERLINK(F709,"Prj")</f>
        <v>Prj</v>
      </c>
      <c r="E709" s="704" t="s">
        <v>7318</v>
      </c>
      <c r="F709" s="415" t="s">
        <v>5956</v>
      </c>
      <c r="G709" s="414" t="s">
        <v>33</v>
      </c>
      <c r="H709" s="414" t="s">
        <v>33</v>
      </c>
      <c r="I709" s="694" t="s">
        <v>33</v>
      </c>
      <c r="J709" s="697" t="s">
        <v>5256</v>
      </c>
      <c r="K709" s="727" t="s">
        <v>33</v>
      </c>
      <c r="L709" s="736" t="s">
        <v>193</v>
      </c>
      <c r="M709" s="697" t="s">
        <v>194</v>
      </c>
      <c r="N709" s="736" t="s">
        <v>18</v>
      </c>
      <c r="O709" s="736" t="s">
        <v>71</v>
      </c>
      <c r="P709" s="1080" t="s">
        <v>1419</v>
      </c>
      <c r="Q709" s="1074" t="s">
        <v>33</v>
      </c>
      <c r="R709" s="698" t="s">
        <v>33</v>
      </c>
      <c r="S709" s="1041" t="s">
        <v>33</v>
      </c>
      <c r="T709" s="908" t="s">
        <v>3903</v>
      </c>
      <c r="U709" s="905" t="s">
        <v>577</v>
      </c>
      <c r="V709" s="905" t="s">
        <v>612</v>
      </c>
      <c r="W709" s="1068" t="s">
        <v>1773</v>
      </c>
      <c r="X709" s="1064">
        <v>39371</v>
      </c>
      <c r="Y709" s="1066">
        <v>39721</v>
      </c>
      <c r="Z709" s="1046">
        <v>2009</v>
      </c>
      <c r="AA709" s="1064">
        <v>39947</v>
      </c>
      <c r="AB709" s="1065">
        <v>41090</v>
      </c>
      <c r="AC709" s="1066">
        <v>41090</v>
      </c>
      <c r="AD709" s="1049">
        <v>240</v>
      </c>
      <c r="AE709" s="746">
        <v>0</v>
      </c>
      <c r="AF709" s="744">
        <v>0</v>
      </c>
      <c r="AG709" s="690">
        <v>240</v>
      </c>
      <c r="AH709" s="747">
        <v>0</v>
      </c>
      <c r="AI709" s="744">
        <v>0</v>
      </c>
      <c r="AJ709" s="1101">
        <v>240</v>
      </c>
      <c r="AK709" s="1102">
        <v>234.60515652000001</v>
      </c>
      <c r="AL709" s="1085"/>
      <c r="AM709" s="632">
        <v>15</v>
      </c>
      <c r="AN709" s="632">
        <v>3</v>
      </c>
      <c r="AO709" s="632"/>
      <c r="AP709" s="632"/>
      <c r="AQ709" s="757"/>
      <c r="AR709" s="783" t="s">
        <v>9376</v>
      </c>
      <c r="AS709" s="649">
        <f>AT709+AU709</f>
        <v>0.6</v>
      </c>
      <c r="AT709" s="784">
        <v>0.6</v>
      </c>
      <c r="AU709" s="785">
        <v>0</v>
      </c>
      <c r="AV709" s="806" t="s">
        <v>5606</v>
      </c>
      <c r="AW709" s="697" t="s">
        <v>5165</v>
      </c>
      <c r="AX709" s="697" t="s">
        <v>5257</v>
      </c>
      <c r="AY709" s="823">
        <v>40953</v>
      </c>
      <c r="AZ709" s="736" t="s">
        <v>26</v>
      </c>
      <c r="BA709" s="736" t="s">
        <v>26</v>
      </c>
      <c r="BB709" s="837" t="s">
        <v>26</v>
      </c>
      <c r="BC709" s="838" t="s">
        <v>26</v>
      </c>
      <c r="BD709" s="839" t="s">
        <v>26</v>
      </c>
      <c r="BE709" s="837" t="s">
        <v>26</v>
      </c>
      <c r="BF709" s="838" t="s">
        <v>26</v>
      </c>
      <c r="BG709" s="839" t="s">
        <v>26</v>
      </c>
      <c r="BH709" s="905" t="s">
        <v>4525</v>
      </c>
      <c r="BI709" s="903" t="s">
        <v>10476</v>
      </c>
      <c r="BJ709" s="905" t="s">
        <v>4518</v>
      </c>
      <c r="BK709" s="903" t="s">
        <v>10475</v>
      </c>
      <c r="BL709" s="905" t="s">
        <v>13072</v>
      </c>
      <c r="BM709" s="903" t="s">
        <v>4508</v>
      </c>
      <c r="BN709" s="905" t="s">
        <v>4568</v>
      </c>
      <c r="BO709" s="903" t="s">
        <v>10484</v>
      </c>
      <c r="BP709" s="905" t="s">
        <v>4549</v>
      </c>
      <c r="BQ709" s="903" t="s">
        <v>10481</v>
      </c>
      <c r="BR709" s="909">
        <v>27</v>
      </c>
      <c r="BS709" s="903" t="s">
        <v>4490</v>
      </c>
      <c r="BT709" s="909">
        <v>90</v>
      </c>
      <c r="BU709" s="903" t="s">
        <v>4621</v>
      </c>
      <c r="BV709" s="909">
        <v>40</v>
      </c>
      <c r="BW709" s="903" t="s">
        <v>4563</v>
      </c>
      <c r="BX709" s="909">
        <v>65</v>
      </c>
      <c r="BY709" s="903" t="s">
        <v>4509</v>
      </c>
      <c r="BZ709" s="909">
        <v>67</v>
      </c>
      <c r="CA709" s="903" t="s">
        <v>4577</v>
      </c>
      <c r="CB709" s="340">
        <v>50</v>
      </c>
      <c r="CC709" s="249">
        <f>IF(ISBLANK(AL709),0,1)</f>
        <v>0</v>
      </c>
      <c r="CD709" s="414">
        <f>IF(ISBLANK(AM709),0,1)</f>
        <v>1</v>
      </c>
      <c r="CE709" s="414">
        <f>IF(ISBLANK(AN709),0,1)</f>
        <v>1</v>
      </c>
      <c r="CF709" s="414">
        <f>IF(ISBLANK(AO709),0,1)</f>
        <v>0</v>
      </c>
      <c r="CG709" s="414">
        <f>IF(ISBLANK(AP709),0,1)</f>
        <v>0</v>
      </c>
      <c r="CH709" s="436">
        <f>IF(ISBLANK(AQ709),0,1)</f>
        <v>0</v>
      </c>
      <c r="CI709" s="435">
        <f>IF($W709="Dropped","-",DAYS360(X709,Y709,TRUE)/360)</f>
        <v>0.9555555555555556</v>
      </c>
      <c r="CJ709" s="416">
        <f>IF(OR($W709="Pipeline",$W709="Dropped"),"-",IF(OR($AA709="-",$AA709="n/a"),"-",DAYS360(Y709,AA709,TRUE)/360))</f>
        <v>0.62222222222222223</v>
      </c>
      <c r="CK709" s="416">
        <f>IF(OR($W709="Pipeline",$W709="Dropped"),"-",IF($AC709="-","-",IF(OR($AA709="-",$AA709="n/a"),DAYS360(Y709,AC709,TRUE)/360,DAYS360(AA709,AC709,TRUE)/360)))</f>
        <v>3.1277777777777778</v>
      </c>
      <c r="CL709" s="416">
        <f>IF(OR($W709="Pipeline",$W709="Dropped"),"-",IF($AC709="-","-",DAYS360(X709,AC709,TRUE)/360))</f>
        <v>4.7055555555555557</v>
      </c>
      <c r="CM709" s="437">
        <f>IF(OR($W709="Pipeline",$W709="Dropped"),"-",IF($AC709="-","-",DAYS360(AB709,AC709,TRUE)/360))</f>
        <v>0</v>
      </c>
      <c r="CN709" s="344">
        <f>IF(W709="Closed",IF(AC709="-","-",YEAR(AC709)),"-")</f>
        <v>2012</v>
      </c>
      <c r="CO709" s="344" t="str">
        <f>IF(W709="Closed",IF(OR(BE709="S",BE709="MS",BE709="HS"),"S",IF(OR(BE709="U",BE709="MU",BE709="HU"),"U",IF(OR(BE709="NA",BE709="NR",BE709="NV",BE709="?",BE709="#"),"NR","-"))),"-")</f>
        <v>S</v>
      </c>
      <c r="CP709" s="249">
        <v>12</v>
      </c>
      <c r="CQ709" s="414">
        <v>4</v>
      </c>
      <c r="CR709" s="414">
        <v>0</v>
      </c>
      <c r="CS709" s="414">
        <v>1</v>
      </c>
      <c r="CT709" s="414">
        <v>0</v>
      </c>
      <c r="CU709" s="436">
        <v>0</v>
      </c>
      <c r="CV709" s="432" t="str">
        <f>IF(OR(DC709="-",DC709="",DC709="n/a"),"-",HYPERLINK(DC709,"PAD"))</f>
        <v>PAD</v>
      </c>
      <c r="CW709" s="417" t="str">
        <f>IF(OR(DD709="-",DD709="",DD709="n/a"),"-",HYPERLINK(DD709,"ICR"))</f>
        <v>ICR</v>
      </c>
      <c r="CX709" s="438" t="str">
        <f>IF(OR(DE709="-",DE709="",DE709="n/a"),"-",HYPERLINK(DE709,"IEG"))</f>
        <v>IEG</v>
      </c>
      <c r="CY709" s="687" t="str">
        <f>IF(OR(DF709="-",DF709="",DF709="n/a"),"-",HYPERLINK(DF709,"PPAR"))</f>
        <v>-</v>
      </c>
      <c r="CZ709" s="665" t="str">
        <f>IF(OR(DG709="-",DG709="",DG709="n/a"),"-",HYPERLINK(DG709,"PCR"))</f>
        <v>-</v>
      </c>
      <c r="DA709" s="665" t="str">
        <f>IF(OR(DH709="-",DH709="",DH709="n/a"),"-",HYPERLINK(DH709,"PP"))</f>
        <v>-</v>
      </c>
      <c r="DB709" s="688" t="str">
        <f>IF(OR(DI709="-",DI709="",DI709="n/a"),"-",HYPERLINK(DI709,"TA"))</f>
        <v>-</v>
      </c>
      <c r="DC709" s="897" t="s">
        <v>12521</v>
      </c>
      <c r="DD709" s="897" t="s">
        <v>12522</v>
      </c>
      <c r="DE709" s="897" t="s">
        <v>12523</v>
      </c>
      <c r="DF709" s="897" t="s">
        <v>33</v>
      </c>
      <c r="DG709" s="897" t="s">
        <v>33</v>
      </c>
      <c r="DH709" s="897" t="s">
        <v>33</v>
      </c>
      <c r="DI709" s="897" t="s">
        <v>33</v>
      </c>
      <c r="DJ709" s="734"/>
    </row>
    <row r="710" spans="1:116" ht="14.1" customHeight="1" x14ac:dyDescent="0.25">
      <c r="A710" s="703">
        <f>ROW()-1</f>
        <v>709</v>
      </c>
      <c r="B710" s="710" t="s">
        <v>2365</v>
      </c>
      <c r="C710" s="711" t="str">
        <f>HYPERLINK(E710,"OP")</f>
        <v>OP</v>
      </c>
      <c r="D710" s="711" t="str">
        <f>HYPERLINK(F710,"Prj")</f>
        <v>Prj</v>
      </c>
      <c r="E710" s="704" t="s">
        <v>6705</v>
      </c>
      <c r="F710" s="415" t="s">
        <v>6706</v>
      </c>
      <c r="G710" s="414" t="s">
        <v>33</v>
      </c>
      <c r="H710" s="414" t="s">
        <v>33</v>
      </c>
      <c r="I710" s="694" t="s">
        <v>33</v>
      </c>
      <c r="J710" s="686" t="s">
        <v>2366</v>
      </c>
      <c r="K710" s="199" t="s">
        <v>33</v>
      </c>
      <c r="L710" s="693" t="s">
        <v>193</v>
      </c>
      <c r="M710" s="696" t="s">
        <v>194</v>
      </c>
      <c r="N710" s="693" t="s">
        <v>18</v>
      </c>
      <c r="O710" s="693" t="s">
        <v>54</v>
      </c>
      <c r="P710" s="1080" t="s">
        <v>1419</v>
      </c>
      <c r="Q710" s="1074" t="s">
        <v>33</v>
      </c>
      <c r="R710" s="698" t="s">
        <v>33</v>
      </c>
      <c r="S710" s="907" t="s">
        <v>3150</v>
      </c>
      <c r="T710" s="908" t="s">
        <v>3863</v>
      </c>
      <c r="U710" s="905" t="s">
        <v>577</v>
      </c>
      <c r="V710" s="905" t="s">
        <v>10419</v>
      </c>
      <c r="W710" s="1068" t="s">
        <v>1773</v>
      </c>
      <c r="X710" s="1064">
        <v>40106</v>
      </c>
      <c r="Y710" s="1066">
        <v>40416</v>
      </c>
      <c r="Z710" s="1046">
        <v>2011</v>
      </c>
      <c r="AA710" s="1064">
        <v>40539</v>
      </c>
      <c r="AB710" s="1065">
        <v>42185</v>
      </c>
      <c r="AC710" s="1066">
        <v>42916</v>
      </c>
      <c r="AD710" s="638">
        <v>18.672999999999998</v>
      </c>
      <c r="AE710" s="639">
        <v>0</v>
      </c>
      <c r="AF710" s="744">
        <v>0</v>
      </c>
      <c r="AG710" s="690">
        <v>18.672999999999998</v>
      </c>
      <c r="AH710" s="747">
        <v>4.6682500000000002E-2</v>
      </c>
      <c r="AI710" s="744">
        <v>0</v>
      </c>
      <c r="AJ710" s="1099">
        <v>18.672999999999998</v>
      </c>
      <c r="AK710" s="1100">
        <v>12.23747949</v>
      </c>
      <c r="AL710" s="646"/>
      <c r="AM710" s="647"/>
      <c r="AN710" s="647" t="s">
        <v>2476</v>
      </c>
      <c r="AO710" s="647"/>
      <c r="AP710" s="647"/>
      <c r="AQ710" s="648"/>
      <c r="AR710" s="779" t="s">
        <v>2570</v>
      </c>
      <c r="AS710" s="649">
        <f>AT710+AU710</f>
        <v>7.65</v>
      </c>
      <c r="AT710" s="649">
        <v>2.15</v>
      </c>
      <c r="AU710" s="650">
        <v>5.5</v>
      </c>
      <c r="AV710" s="686" t="s">
        <v>3041</v>
      </c>
      <c r="AW710" s="686" t="s">
        <v>2568</v>
      </c>
      <c r="AX710" s="686" t="s">
        <v>2569</v>
      </c>
      <c r="AY710" s="820">
        <v>42619</v>
      </c>
      <c r="AZ710" s="721" t="s">
        <v>26</v>
      </c>
      <c r="BA710" s="721" t="s">
        <v>26</v>
      </c>
      <c r="BB710" s="834" t="s">
        <v>33</v>
      </c>
      <c r="BC710" s="835" t="s">
        <v>33</v>
      </c>
      <c r="BD710" s="836" t="s">
        <v>33</v>
      </c>
      <c r="BE710" s="834" t="s">
        <v>33</v>
      </c>
      <c r="BF710" s="835" t="s">
        <v>33</v>
      </c>
      <c r="BG710" s="836" t="s">
        <v>33</v>
      </c>
      <c r="BH710" s="905" t="s">
        <v>4505</v>
      </c>
      <c r="BI710" s="903" t="s">
        <v>10474</v>
      </c>
      <c r="BJ710" s="905" t="s">
        <v>13050</v>
      </c>
      <c r="BK710" s="903" t="s">
        <v>13876</v>
      </c>
      <c r="BL710" s="905" t="s">
        <v>13075</v>
      </c>
      <c r="BM710" s="903" t="s">
        <v>13771</v>
      </c>
      <c r="BN710" s="905" t="s">
        <v>13072</v>
      </c>
      <c r="BO710" s="903" t="s">
        <v>4508</v>
      </c>
      <c r="BP710" s="905" t="s">
        <v>10072</v>
      </c>
      <c r="BQ710" s="903" t="s">
        <v>13093</v>
      </c>
      <c r="BR710" s="909">
        <v>90</v>
      </c>
      <c r="BS710" s="903" t="s">
        <v>4621</v>
      </c>
      <c r="BT710" s="909">
        <v>67</v>
      </c>
      <c r="BU710" s="903" t="s">
        <v>4577</v>
      </c>
      <c r="BV710" s="909">
        <v>65</v>
      </c>
      <c r="BW710" s="903" t="s">
        <v>4509</v>
      </c>
      <c r="BX710" s="909">
        <v>54</v>
      </c>
      <c r="BY710" s="903" t="s">
        <v>4553</v>
      </c>
      <c r="BZ710" s="905" t="s">
        <v>0</v>
      </c>
      <c r="CA710" s="903" t="s">
        <v>4492</v>
      </c>
      <c r="CB710" s="340">
        <v>50</v>
      </c>
      <c r="CC710" s="249">
        <f>IF(ISBLANK(AL710),0,1)</f>
        <v>0</v>
      </c>
      <c r="CD710" s="414">
        <f>IF(ISBLANK(AM710),0,1)</f>
        <v>0</v>
      </c>
      <c r="CE710" s="414">
        <f>IF(ISBLANK(AN710),0,1)</f>
        <v>1</v>
      </c>
      <c r="CF710" s="414">
        <f>IF(ISBLANK(AO710),0,1)</f>
        <v>0</v>
      </c>
      <c r="CG710" s="414">
        <f>IF(ISBLANK(AP710),0,1)</f>
        <v>0</v>
      </c>
      <c r="CH710" s="436">
        <f>IF(ISBLANK(AQ710),0,1)</f>
        <v>0</v>
      </c>
      <c r="CI710" s="435">
        <f>IF($W710="Dropped","-",DAYS360(X710,Y710,TRUE)/360)</f>
        <v>0.85</v>
      </c>
      <c r="CJ710" s="416">
        <f>IF(OR($W710="Pipeline",$W710="Dropped"),"-",IF(OR($AA710="-",$AA710="n/a"),"-",DAYS360(Y710,AA710,TRUE)/360))</f>
        <v>0.33611111111111114</v>
      </c>
      <c r="CK710" s="416">
        <f>IF(OR($W710="Pipeline",$W710="Dropped"),"-",IF($AC710="-","-",IF(OR($AA710="-",$AA710="n/a"),DAYS360(Y710,AC710,TRUE)/360,DAYS360(AA710,AC710,TRUE)/360)))</f>
        <v>6.5083333333333337</v>
      </c>
      <c r="CL710" s="416">
        <f>IF(OR($W710="Pipeline",$W710="Dropped"),"-",IF($AC710="-","-",DAYS360(X710,AC710,TRUE)/360))</f>
        <v>7.6944444444444446</v>
      </c>
      <c r="CM710" s="437">
        <f>IF(OR($W710="Pipeline",$W710="Dropped"),"-",IF($AC710="-","-",DAYS360(AB710,AC710,TRUE)/360))</f>
        <v>2</v>
      </c>
      <c r="CN710" s="344">
        <f>IF(W710="Closed",IF(AC710="-","-",YEAR(AC710)),"-")</f>
        <v>2017</v>
      </c>
      <c r="CO710" s="344" t="str">
        <f>IF(W710="Closed",IF(OR(BE710="S",BE710="MS",BE710="HS"),"S",IF(OR(BE710="U",BE710="MU",BE710="HU"),"U",IF(OR(BE710="NA",BE710="NR",BE710="NV",BE710="?",BE710="#"),"NR","-"))),"-")</f>
        <v>-</v>
      </c>
      <c r="CP710" s="249">
        <v>7</v>
      </c>
      <c r="CQ710" s="414">
        <v>4</v>
      </c>
      <c r="CR710" s="414">
        <v>10</v>
      </c>
      <c r="CS710" s="414">
        <v>0</v>
      </c>
      <c r="CT710" s="414">
        <v>0</v>
      </c>
      <c r="CU710" s="436">
        <v>0</v>
      </c>
      <c r="CV710" s="432" t="str">
        <f>IF(OR(DC710="-",DC710="",DC710="n/a"),"-",HYPERLINK(DC710,"PAD"))</f>
        <v>PAD</v>
      </c>
      <c r="CW710" s="417" t="str">
        <f>IF(OR(DD710="-",DD710="",DD710="n/a"),"-",HYPERLINK(DD710,"ICR"))</f>
        <v>-</v>
      </c>
      <c r="CX710" s="438" t="str">
        <f>IF(OR(DE710="-",DE710="",DE710="n/a"),"-",HYPERLINK(DE710,"IEG"))</f>
        <v>-</v>
      </c>
      <c r="CY710" s="687" t="str">
        <f>IF(OR(DF710="-",DF710="",DF710="n/a"),"-",HYPERLINK(DF710,"PPAR"))</f>
        <v>-</v>
      </c>
      <c r="CZ710" s="665" t="str">
        <f>IF(OR(DG710="-",DG710="",DG710="n/a"),"-",HYPERLINK(DG710,"PCR"))</f>
        <v>-</v>
      </c>
      <c r="DA710" s="665" t="str">
        <f>IF(OR(DH710="-",DH710="",DH710="n/a"),"-",HYPERLINK(DH710,"PP"))</f>
        <v>PP</v>
      </c>
      <c r="DB710" s="688" t="str">
        <f>IF(OR(DI710="-",DI710="",DI710="n/a"),"-",HYPERLINK(DI710,"TA"))</f>
        <v>-</v>
      </c>
      <c r="DC710" s="897" t="s">
        <v>12524</v>
      </c>
      <c r="DD710" s="897" t="s">
        <v>33</v>
      </c>
      <c r="DE710" s="897" t="s">
        <v>33</v>
      </c>
      <c r="DF710" s="897" t="s">
        <v>33</v>
      </c>
      <c r="DG710" s="897" t="s">
        <v>33</v>
      </c>
      <c r="DH710" s="897" t="s">
        <v>12525</v>
      </c>
      <c r="DI710" s="897" t="s">
        <v>33</v>
      </c>
      <c r="DJ710" s="734"/>
    </row>
    <row r="711" spans="1:116" ht="14.1" customHeight="1" x14ac:dyDescent="0.25">
      <c r="A711" s="702">
        <f>ROW()-1</f>
        <v>710</v>
      </c>
      <c r="B711" s="717" t="s">
        <v>846</v>
      </c>
      <c r="C711" s="711" t="str">
        <f>HYPERLINK(E711,"OP")</f>
        <v>OP</v>
      </c>
      <c r="D711" s="711" t="str">
        <f>HYPERLINK(F711,"Prj")</f>
        <v>Prj</v>
      </c>
      <c r="E711" s="704" t="s">
        <v>6707</v>
      </c>
      <c r="F711" s="415" t="s">
        <v>6708</v>
      </c>
      <c r="G711" s="414" t="s">
        <v>33</v>
      </c>
      <c r="H711" s="414" t="s">
        <v>33</v>
      </c>
      <c r="I711" s="694" t="s">
        <v>33</v>
      </c>
      <c r="J711" s="686" t="s">
        <v>847</v>
      </c>
      <c r="K711" s="199" t="s">
        <v>33</v>
      </c>
      <c r="L711" s="693" t="s">
        <v>16</v>
      </c>
      <c r="M711" s="696" t="s">
        <v>268</v>
      </c>
      <c r="N711" s="693" t="s">
        <v>18</v>
      </c>
      <c r="O711" s="732" t="s">
        <v>71</v>
      </c>
      <c r="P711" s="1080" t="s">
        <v>1763</v>
      </c>
      <c r="Q711" s="1074" t="s">
        <v>33</v>
      </c>
      <c r="R711" s="698" t="s">
        <v>33</v>
      </c>
      <c r="S711" s="907" t="s">
        <v>3602</v>
      </c>
      <c r="T711" s="908" t="s">
        <v>3614</v>
      </c>
      <c r="U711" s="905" t="s">
        <v>626</v>
      </c>
      <c r="V711" s="905" t="s">
        <v>10383</v>
      </c>
      <c r="W711" s="1068" t="s">
        <v>1773</v>
      </c>
      <c r="X711" s="1064">
        <v>39385</v>
      </c>
      <c r="Y711" s="1066">
        <v>39798</v>
      </c>
      <c r="Z711" s="1046">
        <v>2009</v>
      </c>
      <c r="AA711" s="1064">
        <v>39974</v>
      </c>
      <c r="AB711" s="1065">
        <v>41462</v>
      </c>
      <c r="AC711" s="1066">
        <v>41639</v>
      </c>
      <c r="AD711" s="638">
        <v>0</v>
      </c>
      <c r="AE711" s="639">
        <v>50</v>
      </c>
      <c r="AF711" s="744">
        <v>0</v>
      </c>
      <c r="AG711" s="690">
        <v>50</v>
      </c>
      <c r="AH711" s="747">
        <v>84.5</v>
      </c>
      <c r="AI711" s="744">
        <v>122.97772999999999</v>
      </c>
      <c r="AJ711" s="1099">
        <v>49.484324669999999</v>
      </c>
      <c r="AK711" s="1100">
        <v>50.951658600000002</v>
      </c>
      <c r="AL711" s="646">
        <v>33</v>
      </c>
      <c r="AM711" s="647">
        <v>4</v>
      </c>
      <c r="AN711" s="647">
        <v>2</v>
      </c>
      <c r="AO711" s="647"/>
      <c r="AP711" s="647"/>
      <c r="AQ711" s="648"/>
      <c r="AR711" s="779" t="s">
        <v>4176</v>
      </c>
      <c r="AS711" s="781">
        <f>AT711+AU711</f>
        <v>21.4</v>
      </c>
      <c r="AT711" s="649">
        <v>10.3</v>
      </c>
      <c r="AU711" s="650">
        <v>11.1</v>
      </c>
      <c r="AV711" s="686" t="s">
        <v>4177</v>
      </c>
      <c r="AW711" s="686" t="s">
        <v>2047</v>
      </c>
      <c r="AX711" s="686" t="s">
        <v>2115</v>
      </c>
      <c r="AY711" s="819">
        <v>41612</v>
      </c>
      <c r="AZ711" s="721" t="s">
        <v>22</v>
      </c>
      <c r="BA711" s="721" t="s">
        <v>22</v>
      </c>
      <c r="BB711" s="834" t="s">
        <v>26</v>
      </c>
      <c r="BC711" s="835" t="s">
        <v>26</v>
      </c>
      <c r="BD711" s="836" t="s">
        <v>26</v>
      </c>
      <c r="BE711" s="834" t="s">
        <v>22</v>
      </c>
      <c r="BF711" s="835" t="s">
        <v>22</v>
      </c>
      <c r="BG711" s="836" t="s">
        <v>22</v>
      </c>
      <c r="BH711" s="905" t="s">
        <v>4503</v>
      </c>
      <c r="BI711" s="903" t="s">
        <v>4703</v>
      </c>
      <c r="BJ711" s="905" t="s">
        <v>4515</v>
      </c>
      <c r="BK711" s="903" t="s">
        <v>4704</v>
      </c>
      <c r="BL711" s="905" t="s">
        <v>13050</v>
      </c>
      <c r="BM711" s="903" t="s">
        <v>13876</v>
      </c>
      <c r="BN711" s="905" t="s">
        <v>4493</v>
      </c>
      <c r="BO711" s="903" t="s">
        <v>4705</v>
      </c>
      <c r="BP711" s="905" t="s">
        <v>0</v>
      </c>
      <c r="BQ711" s="903" t="s">
        <v>0</v>
      </c>
      <c r="BR711" s="909">
        <v>65</v>
      </c>
      <c r="BS711" s="903" t="s">
        <v>4509</v>
      </c>
      <c r="BT711" s="905" t="s">
        <v>0</v>
      </c>
      <c r="BU711" s="903" t="s">
        <v>4492</v>
      </c>
      <c r="BV711" s="905" t="s">
        <v>0</v>
      </c>
      <c r="BW711" s="903" t="s">
        <v>4492</v>
      </c>
      <c r="BX711" s="905" t="s">
        <v>0</v>
      </c>
      <c r="BY711" s="903" t="s">
        <v>4492</v>
      </c>
      <c r="BZ711" s="905" t="s">
        <v>0</v>
      </c>
      <c r="CA711" s="903" t="s">
        <v>4492</v>
      </c>
      <c r="CB711" s="340">
        <v>100</v>
      </c>
      <c r="CC711" s="249">
        <f>IF(ISBLANK(AL711),0,1)</f>
        <v>1</v>
      </c>
      <c r="CD711" s="414">
        <f>IF(ISBLANK(AM711),0,1)</f>
        <v>1</v>
      </c>
      <c r="CE711" s="414">
        <f>IF(ISBLANK(AN711),0,1)</f>
        <v>1</v>
      </c>
      <c r="CF711" s="414">
        <f>IF(ISBLANK(AO711),0,1)</f>
        <v>0</v>
      </c>
      <c r="CG711" s="414">
        <f>IF(ISBLANK(AP711),0,1)</f>
        <v>0</v>
      </c>
      <c r="CH711" s="436">
        <f>IF(ISBLANK(AQ711),0,1)</f>
        <v>0</v>
      </c>
      <c r="CI711" s="435">
        <f>IF($W711="Dropped","-",DAYS360(X711,Y711,TRUE)/360)</f>
        <v>1.1277777777777778</v>
      </c>
      <c r="CJ711" s="416">
        <f>IF(OR($W711="Pipeline",$W711="Dropped"),"-",IF(OR($AA711="-",$AA711="n/a"),"-",DAYS360(Y711,AA711,TRUE)/360))</f>
        <v>0.48333333333333334</v>
      </c>
      <c r="CK711" s="416">
        <f>IF(OR($W711="Pipeline",$W711="Dropped"),"-",IF($AC711="-","-",IF(OR($AA711="-",$AA711="n/a"),DAYS360(Y711,AC711,TRUE)/360,DAYS360(AA711,AC711,TRUE)/360)))</f>
        <v>4.5555555555555554</v>
      </c>
      <c r="CL711" s="416">
        <f>IF(OR($W711="Pipeline",$W711="Dropped"),"-",IF($AC711="-","-",DAYS360(X711,AC711,TRUE)/360))</f>
        <v>6.166666666666667</v>
      </c>
      <c r="CM711" s="437">
        <f>IF(OR($W711="Pipeline",$W711="Dropped"),"-",IF($AC711="-","-",DAYS360(AB711,AC711,TRUE)/360))</f>
        <v>0.48055555555555557</v>
      </c>
      <c r="CN711" s="344">
        <f>IF(W711="Closed",IF(AC711="-","-",YEAR(AC711)),"-")</f>
        <v>2013</v>
      </c>
      <c r="CO711" s="344" t="str">
        <f>IF(W711="Closed",IF(OR(BE711="S",BE711="MS",BE711="HS"),"S",IF(OR(BE711="U",BE711="MU",BE711="HU"),"U",IF(OR(BE711="NA",BE711="NR",BE711="NV",BE711="?",BE711="#"),"NR","-"))),"-")</f>
        <v>S</v>
      </c>
      <c r="CP711" s="249">
        <v>3</v>
      </c>
      <c r="CQ711" s="414">
        <v>5</v>
      </c>
      <c r="CR711" s="414">
        <v>3</v>
      </c>
      <c r="CS711" s="414">
        <v>0</v>
      </c>
      <c r="CT711" s="414">
        <v>0</v>
      </c>
      <c r="CU711" s="436">
        <v>0</v>
      </c>
      <c r="CV711" s="432" t="str">
        <f>IF(OR(DC711="-",DC711="",DC711="n/a"),"-",HYPERLINK(DC711,"PAD"))</f>
        <v>PAD</v>
      </c>
      <c r="CW711" s="417" t="str">
        <f>IF(OR(DD711="-",DD711="",DD711="n/a"),"-",HYPERLINK(DD711,"ICR"))</f>
        <v>-</v>
      </c>
      <c r="CX711" s="438" t="str">
        <f>IF(OR(DE711="-",DE711="",DE711="n/a"),"-",HYPERLINK(DE711,"IEG"))</f>
        <v>IEG</v>
      </c>
      <c r="CY711" s="687" t="str">
        <f>IF(OR(DF711="-",DF711="",DF711="n/a"),"-",HYPERLINK(DF711,"PPAR"))</f>
        <v>-</v>
      </c>
      <c r="CZ711" s="665" t="str">
        <f>IF(OR(DG711="-",DG711="",DG711="n/a"),"-",HYPERLINK(DG711,"PCR"))</f>
        <v>-</v>
      </c>
      <c r="DA711" s="665" t="str">
        <f>IF(OR(DH711="-",DH711="",DH711="n/a"),"-",HYPERLINK(DH711,"PP"))</f>
        <v>PP</v>
      </c>
      <c r="DB711" s="688" t="str">
        <f>IF(OR(DI711="-",DI711="",DI711="n/a"),"-",HYPERLINK(DI711,"TA"))</f>
        <v>-</v>
      </c>
      <c r="DC711" s="897" t="s">
        <v>12526</v>
      </c>
      <c r="DD711" s="897" t="s">
        <v>33</v>
      </c>
      <c r="DE711" s="897" t="s">
        <v>12527</v>
      </c>
      <c r="DF711" s="897" t="s">
        <v>33</v>
      </c>
      <c r="DG711" s="897" t="s">
        <v>33</v>
      </c>
      <c r="DH711" s="897" t="s">
        <v>12528</v>
      </c>
      <c r="DI711" s="897" t="s">
        <v>33</v>
      </c>
      <c r="DJ711" s="734"/>
    </row>
    <row r="712" spans="1:116" ht="14.1" customHeight="1" x14ac:dyDescent="0.25">
      <c r="A712" s="702">
        <f>ROW()-1</f>
        <v>711</v>
      </c>
      <c r="B712" s="718" t="s">
        <v>800</v>
      </c>
      <c r="C712" s="711" t="str">
        <f>HYPERLINK(E712,"OP")</f>
        <v>OP</v>
      </c>
      <c r="D712" s="711" t="str">
        <f>HYPERLINK(F712,"Prj")</f>
        <v>Prj</v>
      </c>
      <c r="E712" s="704" t="s">
        <v>6709</v>
      </c>
      <c r="F712" s="415" t="s">
        <v>6710</v>
      </c>
      <c r="G712" s="414" t="s">
        <v>4343</v>
      </c>
      <c r="H712" s="414" t="s">
        <v>33</v>
      </c>
      <c r="I712" s="694" t="s">
        <v>33</v>
      </c>
      <c r="J712" s="686" t="s">
        <v>801</v>
      </c>
      <c r="K712" s="199" t="s">
        <v>33</v>
      </c>
      <c r="L712" s="693" t="s">
        <v>193</v>
      </c>
      <c r="M712" s="696" t="s">
        <v>194</v>
      </c>
      <c r="N712" s="693" t="s">
        <v>18</v>
      </c>
      <c r="O712" s="693" t="s">
        <v>30</v>
      </c>
      <c r="P712" s="1080" t="s">
        <v>1761</v>
      </c>
      <c r="Q712" s="1074" t="s">
        <v>33</v>
      </c>
      <c r="R712" s="698" t="s">
        <v>3888</v>
      </c>
      <c r="S712" s="907" t="s">
        <v>13835</v>
      </c>
      <c r="T712" s="908" t="s">
        <v>3864</v>
      </c>
      <c r="U712" s="905" t="s">
        <v>577</v>
      </c>
      <c r="V712" s="905" t="s">
        <v>10429</v>
      </c>
      <c r="W712" s="1068" t="s">
        <v>20</v>
      </c>
      <c r="X712" s="1064">
        <v>39566</v>
      </c>
      <c r="Y712" s="1066">
        <v>39800</v>
      </c>
      <c r="Z712" s="1046">
        <v>2009</v>
      </c>
      <c r="AA712" s="1064">
        <v>39843</v>
      </c>
      <c r="AB712" s="1065">
        <v>42094</v>
      </c>
      <c r="AC712" s="1066">
        <v>43921</v>
      </c>
      <c r="AD712" s="638">
        <v>120</v>
      </c>
      <c r="AE712" s="639">
        <v>0</v>
      </c>
      <c r="AF712" s="744">
        <v>0</v>
      </c>
      <c r="AG712" s="690">
        <v>120</v>
      </c>
      <c r="AH712" s="747">
        <v>30</v>
      </c>
      <c r="AI712" s="744">
        <v>0</v>
      </c>
      <c r="AJ712" s="1099">
        <v>266.84915559000001</v>
      </c>
      <c r="AK712" s="1100">
        <v>148.50390966000001</v>
      </c>
      <c r="AL712" s="646">
        <v>32</v>
      </c>
      <c r="AM712" s="647"/>
      <c r="AN712" s="647" t="s">
        <v>2476</v>
      </c>
      <c r="AO712" s="647"/>
      <c r="AP712" s="647"/>
      <c r="AQ712" s="648"/>
      <c r="AR712" s="779" t="s">
        <v>4305</v>
      </c>
      <c r="AS712" s="649">
        <f>AT712+AU712</f>
        <v>45.2</v>
      </c>
      <c r="AT712" s="649">
        <v>26.5</v>
      </c>
      <c r="AU712" s="650">
        <v>18.7</v>
      </c>
      <c r="AV712" s="686" t="s">
        <v>4306</v>
      </c>
      <c r="AW712" s="686" t="s">
        <v>1819</v>
      </c>
      <c r="AX712" s="686" t="s">
        <v>2086</v>
      </c>
      <c r="AY712" s="819">
        <v>42661</v>
      </c>
      <c r="AZ712" s="721" t="s">
        <v>26</v>
      </c>
      <c r="BA712" s="721" t="s">
        <v>22</v>
      </c>
      <c r="BB712" s="834" t="s">
        <v>33</v>
      </c>
      <c r="BC712" s="835" t="s">
        <v>33</v>
      </c>
      <c r="BD712" s="836" t="s">
        <v>33</v>
      </c>
      <c r="BE712" s="834" t="s">
        <v>33</v>
      </c>
      <c r="BF712" s="835" t="s">
        <v>33</v>
      </c>
      <c r="BG712" s="836" t="s">
        <v>33</v>
      </c>
      <c r="BH712" s="905" t="s">
        <v>4580</v>
      </c>
      <c r="BI712" s="903" t="s">
        <v>10478</v>
      </c>
      <c r="BJ712" s="905" t="s">
        <v>4518</v>
      </c>
      <c r="BK712" s="903" t="s">
        <v>10475</v>
      </c>
      <c r="BL712" s="905" t="s">
        <v>13072</v>
      </c>
      <c r="BM712" s="903" t="s">
        <v>4508</v>
      </c>
      <c r="BN712" s="905" t="s">
        <v>4525</v>
      </c>
      <c r="BO712" s="903" t="s">
        <v>10476</v>
      </c>
      <c r="BP712" s="905" t="s">
        <v>0</v>
      </c>
      <c r="BQ712" s="903" t="s">
        <v>0</v>
      </c>
      <c r="BR712" s="909">
        <v>65</v>
      </c>
      <c r="BS712" s="903" t="s">
        <v>4509</v>
      </c>
      <c r="BT712" s="909">
        <v>67</v>
      </c>
      <c r="BU712" s="903" t="s">
        <v>4577</v>
      </c>
      <c r="BV712" s="909">
        <v>75</v>
      </c>
      <c r="BW712" s="903" t="s">
        <v>4595</v>
      </c>
      <c r="BX712" s="909">
        <v>60</v>
      </c>
      <c r="BY712" s="903" t="s">
        <v>4531</v>
      </c>
      <c r="BZ712" s="909">
        <v>25</v>
      </c>
      <c r="CA712" s="903" t="s">
        <v>4489</v>
      </c>
      <c r="CB712" s="340">
        <v>50</v>
      </c>
      <c r="CC712" s="249">
        <f>IF(ISBLANK(AL712),0,1)</f>
        <v>1</v>
      </c>
      <c r="CD712" s="414">
        <f>IF(ISBLANK(AM712),0,1)</f>
        <v>0</v>
      </c>
      <c r="CE712" s="414">
        <f>IF(ISBLANK(AN712),0,1)</f>
        <v>1</v>
      </c>
      <c r="CF712" s="414">
        <f>IF(ISBLANK(AO712),0,1)</f>
        <v>0</v>
      </c>
      <c r="CG712" s="414">
        <f>IF(ISBLANK(AP712),0,1)</f>
        <v>0</v>
      </c>
      <c r="CH712" s="436">
        <f>IF(ISBLANK(AQ712),0,1)</f>
        <v>0</v>
      </c>
      <c r="CI712" s="435">
        <f>IF($W712="Dropped","-",DAYS360(X712,Y712,TRUE)/360)</f>
        <v>0.63888888888888884</v>
      </c>
      <c r="CJ712" s="416">
        <f>IF(OR($W712="Pipeline",$W712="Dropped"),"-",IF(OR($AA712="-",$AA712="n/a"),"-",DAYS360(Y712,AA712,TRUE)/360))</f>
        <v>0.11666666666666667</v>
      </c>
      <c r="CK712" s="416">
        <f>IF(OR($W712="Pipeline",$W712="Dropped"),"-",IF($AC712="-","-",IF(OR($AA712="-",$AA712="n/a"),DAYS360(Y712,AC712,TRUE)/360,DAYS360(AA712,AC712,TRUE)/360)))</f>
        <v>11.166666666666666</v>
      </c>
      <c r="CL712" s="416">
        <f>IF(OR($W712="Pipeline",$W712="Dropped"),"-",IF($AC712="-","-",DAYS360(X712,AC712,TRUE)/360))</f>
        <v>11.922222222222222</v>
      </c>
      <c r="CM712" s="437">
        <f>IF(OR($W712="Pipeline",$W712="Dropped"),"-",IF($AC712="-","-",DAYS360(AB712,AC712,TRUE)/360))</f>
        <v>5</v>
      </c>
      <c r="CN712" s="344" t="str">
        <f>IF(W712="Closed",IF(AC712="-","-",YEAR(AC712)),"-")</f>
        <v>-</v>
      </c>
      <c r="CO712" s="344" t="str">
        <f>IF(W712="Closed",IF(OR(BE712="S",BE712="MS",BE712="HS"),"S",IF(OR(BE712="U",BE712="MU",BE712="HU"),"U",IF(OR(BE712="NA",BE712="NR",BE712="NV",BE712="?",BE712="#"),"NR","-"))),"-")</f>
        <v>-</v>
      </c>
      <c r="CP712" s="249">
        <v>3</v>
      </c>
      <c r="CQ712" s="414">
        <v>1</v>
      </c>
      <c r="CR712" s="414">
        <v>0</v>
      </c>
      <c r="CS712" s="414">
        <v>1</v>
      </c>
      <c r="CT712" s="414">
        <v>0</v>
      </c>
      <c r="CU712" s="436">
        <v>0</v>
      </c>
      <c r="CV712" s="432" t="str">
        <f>IF(OR(DC712="-",DC712="",DC712="n/a"),"-",HYPERLINK(DC712,"PAD"))</f>
        <v>PAD</v>
      </c>
      <c r="CW712" s="417" t="str">
        <f>IF(OR(DD712="-",DD712="",DD712="n/a"),"-",HYPERLINK(DD712,"ICR"))</f>
        <v>-</v>
      </c>
      <c r="CX712" s="438" t="str">
        <f>IF(OR(DE712="-",DE712="",DE712="n/a"),"-",HYPERLINK(DE712,"IEG"))</f>
        <v>-</v>
      </c>
      <c r="CY712" s="687" t="str">
        <f>IF(OR(DF712="-",DF712="",DF712="n/a"),"-",HYPERLINK(DF712,"PPAR"))</f>
        <v>-</v>
      </c>
      <c r="CZ712" s="665" t="str">
        <f>IF(OR(DG712="-",DG712="",DG712="n/a"),"-",HYPERLINK(DG712,"PCR"))</f>
        <v>-</v>
      </c>
      <c r="DA712" s="665" t="str">
        <f>IF(OR(DH712="-",DH712="",DH712="n/a"),"-",HYPERLINK(DH712,"PP"))</f>
        <v>PP</v>
      </c>
      <c r="DB712" s="688" t="str">
        <f>IF(OR(DI712="-",DI712="",DI712="n/a"),"-",HYPERLINK(DI712,"TA"))</f>
        <v>-</v>
      </c>
      <c r="DC712" s="897" t="s">
        <v>12529</v>
      </c>
      <c r="DD712" s="897" t="s">
        <v>33</v>
      </c>
      <c r="DE712" s="897" t="s">
        <v>33</v>
      </c>
      <c r="DF712" s="897" t="s">
        <v>33</v>
      </c>
      <c r="DG712" s="897" t="s">
        <v>33</v>
      </c>
      <c r="DH712" s="897" t="s">
        <v>14086</v>
      </c>
      <c r="DI712" s="897" t="s">
        <v>33</v>
      </c>
      <c r="DJ712" s="734"/>
    </row>
    <row r="713" spans="1:116" ht="14.1" customHeight="1" x14ac:dyDescent="0.25">
      <c r="A713" s="703">
        <f>ROW()-1</f>
        <v>712</v>
      </c>
      <c r="B713" s="712" t="s">
        <v>79</v>
      </c>
      <c r="C713" s="711" t="str">
        <f>HYPERLINK(E713,"OP")</f>
        <v>OP</v>
      </c>
      <c r="D713" s="711" t="str">
        <f>HYPERLINK(F713,"Prj")</f>
        <v>Prj</v>
      </c>
      <c r="E713" s="704" t="s">
        <v>6711</v>
      </c>
      <c r="F713" s="415" t="s">
        <v>6712</v>
      </c>
      <c r="G713" s="414" t="s">
        <v>2859</v>
      </c>
      <c r="H713" s="414" t="s">
        <v>33</v>
      </c>
      <c r="I713" s="694" t="s">
        <v>33</v>
      </c>
      <c r="J713" s="699" t="s">
        <v>80</v>
      </c>
      <c r="K713" s="199" t="s">
        <v>33</v>
      </c>
      <c r="L713" s="732" t="s">
        <v>16</v>
      </c>
      <c r="M713" s="738" t="s">
        <v>81</v>
      </c>
      <c r="N713" s="732" t="s">
        <v>18</v>
      </c>
      <c r="O713" s="732" t="s">
        <v>49</v>
      </c>
      <c r="P713" s="1080" t="s">
        <v>1419</v>
      </c>
      <c r="Q713" s="1074" t="s">
        <v>33</v>
      </c>
      <c r="R713" s="698" t="s">
        <v>33</v>
      </c>
      <c r="S713" s="907" t="s">
        <v>10320</v>
      </c>
      <c r="T713" s="908" t="s">
        <v>3865</v>
      </c>
      <c r="U713" s="905" t="s">
        <v>586</v>
      </c>
      <c r="V713" s="905" t="s">
        <v>10437</v>
      </c>
      <c r="W713" s="1068" t="s">
        <v>1773</v>
      </c>
      <c r="X713" s="1064">
        <v>39541</v>
      </c>
      <c r="Y713" s="1066">
        <v>39581</v>
      </c>
      <c r="Z713" s="1046">
        <v>2008</v>
      </c>
      <c r="AA713" s="1064">
        <v>39622</v>
      </c>
      <c r="AB713" s="1065">
        <v>40786</v>
      </c>
      <c r="AC713" s="1066">
        <v>42185</v>
      </c>
      <c r="AD713" s="1054">
        <v>0</v>
      </c>
      <c r="AE713" s="749">
        <v>11</v>
      </c>
      <c r="AF713" s="744">
        <v>0</v>
      </c>
      <c r="AG713" s="690">
        <v>11</v>
      </c>
      <c r="AH713" s="747">
        <v>0</v>
      </c>
      <c r="AI713" s="744">
        <v>0.4</v>
      </c>
      <c r="AJ713" s="1099">
        <v>17.937636430000001</v>
      </c>
      <c r="AK713" s="1100">
        <v>17.244187069999999</v>
      </c>
      <c r="AL713" s="1085"/>
      <c r="AM713" s="632" t="s">
        <v>2425</v>
      </c>
      <c r="AN713" s="632"/>
      <c r="AO713" s="632"/>
      <c r="AP713" s="632"/>
      <c r="AQ713" s="757">
        <v>13</v>
      </c>
      <c r="AR713" s="780" t="s">
        <v>2841</v>
      </c>
      <c r="AS713" s="649">
        <f>AT713+AU713</f>
        <v>2.2000000000000002</v>
      </c>
      <c r="AT713" s="781">
        <v>2.2000000000000002</v>
      </c>
      <c r="AU713" s="782">
        <v>0</v>
      </c>
      <c r="AV713" s="699" t="s">
        <v>2842</v>
      </c>
      <c r="AW713" s="699" t="s">
        <v>1856</v>
      </c>
      <c r="AX713" s="699" t="s">
        <v>1900</v>
      </c>
      <c r="AY713" s="820">
        <v>42181</v>
      </c>
      <c r="AZ713" s="826" t="s">
        <v>22</v>
      </c>
      <c r="BA713" s="826" t="s">
        <v>22</v>
      </c>
      <c r="BB713" s="834" t="s">
        <v>45</v>
      </c>
      <c r="BC713" s="835" t="s">
        <v>45</v>
      </c>
      <c r="BD713" s="836" t="s">
        <v>22</v>
      </c>
      <c r="BE713" s="834" t="s">
        <v>33</v>
      </c>
      <c r="BF713" s="835" t="s">
        <v>33</v>
      </c>
      <c r="BG713" s="836" t="s">
        <v>33</v>
      </c>
      <c r="BH713" s="905" t="s">
        <v>4485</v>
      </c>
      <c r="BI713" s="903" t="s">
        <v>10472</v>
      </c>
      <c r="BJ713" s="905" t="s">
        <v>0</v>
      </c>
      <c r="BK713" s="903" t="s">
        <v>0</v>
      </c>
      <c r="BL713" s="905" t="s">
        <v>0</v>
      </c>
      <c r="BM713" s="903" t="s">
        <v>0</v>
      </c>
      <c r="BN713" s="905" t="s">
        <v>0</v>
      </c>
      <c r="BO713" s="903" t="s">
        <v>0</v>
      </c>
      <c r="BP713" s="905" t="s">
        <v>0</v>
      </c>
      <c r="BQ713" s="903" t="s">
        <v>0</v>
      </c>
      <c r="BR713" s="909">
        <v>25</v>
      </c>
      <c r="BS713" s="903" t="s">
        <v>4489</v>
      </c>
      <c r="BT713" s="909">
        <v>27</v>
      </c>
      <c r="BU713" s="903" t="s">
        <v>4490</v>
      </c>
      <c r="BV713" s="909">
        <v>28</v>
      </c>
      <c r="BW713" s="903" t="s">
        <v>4500</v>
      </c>
      <c r="BX713" s="909">
        <v>30</v>
      </c>
      <c r="BY713" s="903" t="s">
        <v>4501</v>
      </c>
      <c r="BZ713" s="905" t="s">
        <v>0</v>
      </c>
      <c r="CA713" s="903" t="s">
        <v>4492</v>
      </c>
      <c r="CB713" s="340">
        <v>10</v>
      </c>
      <c r="CC713" s="249">
        <f>IF(ISBLANK(AL713),0,1)</f>
        <v>0</v>
      </c>
      <c r="CD713" s="414">
        <f>IF(ISBLANK(AM713),0,1)</f>
        <v>1</v>
      </c>
      <c r="CE713" s="414">
        <f>IF(ISBLANK(AN713),0,1)</f>
        <v>0</v>
      </c>
      <c r="CF713" s="414">
        <f>IF(ISBLANK(AO713),0,1)</f>
        <v>0</v>
      </c>
      <c r="CG713" s="414">
        <f>IF(ISBLANK(AP713),0,1)</f>
        <v>0</v>
      </c>
      <c r="CH713" s="436">
        <f>IF(ISBLANK(AQ713),0,1)</f>
        <v>1</v>
      </c>
      <c r="CI713" s="435">
        <f>IF($W713="Dropped","-",DAYS360(X713,Y713,TRUE)/360)</f>
        <v>0.1111111111111111</v>
      </c>
      <c r="CJ713" s="416">
        <f>IF(OR($W713="Pipeline",$W713="Dropped"),"-",IF(OR($AA713="-",$AA713="n/a"),"-",DAYS360(Y713,AA713,TRUE)/360))</f>
        <v>0.1111111111111111</v>
      </c>
      <c r="CK713" s="416">
        <f>IF(OR($W713="Pipeline",$W713="Dropped"),"-",IF($AC713="-","-",IF(OR($AA713="-",$AA713="n/a"),DAYS360(Y713,AC713,TRUE)/360,DAYS360(AA713,AC713,TRUE)/360)))</f>
        <v>7.0194444444444448</v>
      </c>
      <c r="CL713" s="416">
        <f>IF(OR($W713="Pipeline",$W713="Dropped"),"-",IF($AC713="-","-",DAYS360(X713,AC713,TRUE)/360))</f>
        <v>7.2416666666666663</v>
      </c>
      <c r="CM713" s="437">
        <f>IF(OR($W713="Pipeline",$W713="Dropped"),"-",IF($AC713="-","-",DAYS360(AB713,AC713,TRUE)/360))</f>
        <v>3.8333333333333335</v>
      </c>
      <c r="CN713" s="344">
        <f>IF(W713="Closed",IF(AC713="-","-",YEAR(AC713)),"-")</f>
        <v>2015</v>
      </c>
      <c r="CO713" s="344" t="str">
        <f>IF(W713="Closed",IF(OR(BE713="S",BE713="MS",BE713="HS"),"S",IF(OR(BE713="U",BE713="MU",BE713="HU"),"U",IF(OR(BE713="NA",BE713="NR",BE713="NV",BE713="?",BE713="#"),"NR","-"))),"-")</f>
        <v>-</v>
      </c>
      <c r="CP713" s="249">
        <v>1</v>
      </c>
      <c r="CQ713" s="414">
        <v>10</v>
      </c>
      <c r="CR713" s="414">
        <v>2</v>
      </c>
      <c r="CS713" s="414">
        <v>2</v>
      </c>
      <c r="CT713" s="414">
        <v>0</v>
      </c>
      <c r="CU713" s="436">
        <v>0</v>
      </c>
      <c r="CV713" s="432" t="str">
        <f>IF(OR(DC713="-",DC713="",DC713="n/a"),"-",HYPERLINK(DC713,"PAD"))</f>
        <v>-</v>
      </c>
      <c r="CW713" s="417" t="str">
        <f>IF(OR(DD713="-",DD713="",DD713="n/a"),"-",HYPERLINK(DD713,"ICR"))</f>
        <v>ICR</v>
      </c>
      <c r="CX713" s="438" t="str">
        <f>IF(OR(DE713="-",DE713="",DE713="n/a"),"-",HYPERLINK(DE713,"IEG"))</f>
        <v>-</v>
      </c>
      <c r="CY713" s="687" t="str">
        <f>IF(OR(DF713="-",DF713="",DF713="n/a"),"-",HYPERLINK(DF713,"PPAR"))</f>
        <v>-</v>
      </c>
      <c r="CZ713" s="665" t="str">
        <f>IF(OR(DG713="-",DG713="",DG713="n/a"),"-",HYPERLINK(DG713,"PCR"))</f>
        <v>-</v>
      </c>
      <c r="DA713" s="665" t="str">
        <f>IF(OR(DH713="-",DH713="",DH713="n/a"),"-",HYPERLINK(DH713,"PP"))</f>
        <v>PP</v>
      </c>
      <c r="DB713" s="688" t="str">
        <f>IF(OR(DI713="-",DI713="",DI713="n/a"),"-",HYPERLINK(DI713,"TA"))</f>
        <v>-</v>
      </c>
      <c r="DC713" s="897" t="s">
        <v>33</v>
      </c>
      <c r="DD713" s="897" t="s">
        <v>12530</v>
      </c>
      <c r="DE713" s="897" t="s">
        <v>33</v>
      </c>
      <c r="DF713" s="897" t="s">
        <v>33</v>
      </c>
      <c r="DG713" s="897" t="s">
        <v>33</v>
      </c>
      <c r="DH713" s="897" t="s">
        <v>14087</v>
      </c>
      <c r="DI713" s="897" t="s">
        <v>33</v>
      </c>
      <c r="DJ713" s="734"/>
    </row>
    <row r="714" spans="1:116" ht="14.1" customHeight="1" x14ac:dyDescent="0.25">
      <c r="A714" s="702">
        <f>ROW()-1</f>
        <v>713</v>
      </c>
      <c r="B714" s="718" t="s">
        <v>1002</v>
      </c>
      <c r="C714" s="711" t="str">
        <f>HYPERLINK(E714,"OP")</f>
        <v>OP</v>
      </c>
      <c r="D714" s="711" t="str">
        <f>HYPERLINK(F714,"Prj")</f>
        <v>Prj</v>
      </c>
      <c r="E714" s="704" t="s">
        <v>6713</v>
      </c>
      <c r="F714" s="415" t="s">
        <v>6714</v>
      </c>
      <c r="G714" s="414" t="s">
        <v>1112</v>
      </c>
      <c r="H714" s="414" t="s">
        <v>33</v>
      </c>
      <c r="I714" s="694" t="s">
        <v>33</v>
      </c>
      <c r="J714" s="686" t="s">
        <v>1003</v>
      </c>
      <c r="K714" s="199" t="s">
        <v>33</v>
      </c>
      <c r="L714" s="693" t="s">
        <v>245</v>
      </c>
      <c r="M714" s="696" t="s">
        <v>264</v>
      </c>
      <c r="N714" s="693" t="s">
        <v>18</v>
      </c>
      <c r="O714" s="693" t="s">
        <v>30</v>
      </c>
      <c r="P714" s="1080" t="s">
        <v>1763</v>
      </c>
      <c r="Q714" s="1074" t="s">
        <v>33</v>
      </c>
      <c r="R714" s="698" t="s">
        <v>3565</v>
      </c>
      <c r="S714" s="907" t="s">
        <v>10288</v>
      </c>
      <c r="T714" s="908" t="s">
        <v>3866</v>
      </c>
      <c r="U714" s="905" t="s">
        <v>591</v>
      </c>
      <c r="V714" s="905" t="s">
        <v>10389</v>
      </c>
      <c r="W714" s="1068" t="s">
        <v>1773</v>
      </c>
      <c r="X714" s="1064">
        <v>39805</v>
      </c>
      <c r="Y714" s="1066">
        <v>39968</v>
      </c>
      <c r="Z714" s="1046">
        <v>2009</v>
      </c>
      <c r="AA714" s="1064">
        <v>39975</v>
      </c>
      <c r="AB714" s="1065">
        <v>41090</v>
      </c>
      <c r="AC714" s="1066">
        <v>41090</v>
      </c>
      <c r="AD714" s="638">
        <v>0</v>
      </c>
      <c r="AE714" s="639">
        <v>300</v>
      </c>
      <c r="AF714" s="744">
        <v>0</v>
      </c>
      <c r="AG714" s="690">
        <v>300</v>
      </c>
      <c r="AH714" s="747">
        <v>1872</v>
      </c>
      <c r="AI714" s="744">
        <v>0</v>
      </c>
      <c r="AJ714" s="1099">
        <v>350</v>
      </c>
      <c r="AK714" s="1100">
        <v>350.08062379</v>
      </c>
      <c r="AL714" s="646">
        <v>33</v>
      </c>
      <c r="AM714" s="647"/>
      <c r="AN714" s="647">
        <v>2</v>
      </c>
      <c r="AO714" s="647"/>
      <c r="AP714" s="647"/>
      <c r="AQ714" s="648"/>
      <c r="AR714" s="779" t="s">
        <v>4178</v>
      </c>
      <c r="AS714" s="781">
        <f>AT714+AU714</f>
        <v>5.0999999999999996</v>
      </c>
      <c r="AT714" s="649">
        <v>5.0999999999999996</v>
      </c>
      <c r="AU714" s="650">
        <v>0</v>
      </c>
      <c r="AV714" s="686" t="s">
        <v>3327</v>
      </c>
      <c r="AW714" s="686" t="s">
        <v>1968</v>
      </c>
      <c r="AX714" s="686" t="s">
        <v>2241</v>
      </c>
      <c r="AY714" s="819">
        <v>41085</v>
      </c>
      <c r="AZ714" s="721" t="s">
        <v>22</v>
      </c>
      <c r="BA714" s="721" t="s">
        <v>26</v>
      </c>
      <c r="BB714" s="834" t="s">
        <v>22</v>
      </c>
      <c r="BC714" s="835" t="s">
        <v>26</v>
      </c>
      <c r="BD714" s="836" t="s">
        <v>26</v>
      </c>
      <c r="BE714" s="834" t="s">
        <v>22</v>
      </c>
      <c r="BF714" s="835" t="s">
        <v>22</v>
      </c>
      <c r="BG714" s="836" t="s">
        <v>22</v>
      </c>
      <c r="BH714" s="905" t="s">
        <v>13050</v>
      </c>
      <c r="BI714" s="903" t="s">
        <v>13876</v>
      </c>
      <c r="BJ714" s="905" t="s">
        <v>4518</v>
      </c>
      <c r="BK714" s="903" t="s">
        <v>10475</v>
      </c>
      <c r="BL714" s="905" t="s">
        <v>4515</v>
      </c>
      <c r="BM714" s="903" t="s">
        <v>4704</v>
      </c>
      <c r="BN714" s="905" t="s">
        <v>0</v>
      </c>
      <c r="BO714" s="903" t="s">
        <v>0</v>
      </c>
      <c r="BP714" s="905" t="s">
        <v>0</v>
      </c>
      <c r="BQ714" s="903" t="s">
        <v>0</v>
      </c>
      <c r="BR714" s="909">
        <v>65</v>
      </c>
      <c r="BS714" s="903" t="s">
        <v>4509</v>
      </c>
      <c r="BT714" s="909">
        <v>59</v>
      </c>
      <c r="BU714" s="903" t="s">
        <v>4510</v>
      </c>
      <c r="BV714" s="909">
        <v>78</v>
      </c>
      <c r="BW714" s="903" t="s">
        <v>4511</v>
      </c>
      <c r="BX714" s="909">
        <v>27</v>
      </c>
      <c r="BY714" s="903" t="s">
        <v>4490</v>
      </c>
      <c r="BZ714" s="905" t="s">
        <v>0</v>
      </c>
      <c r="CA714" s="903" t="s">
        <v>4492</v>
      </c>
      <c r="CB714" s="340">
        <v>10</v>
      </c>
      <c r="CC714" s="249">
        <f>IF(ISBLANK(AL714),0,1)</f>
        <v>1</v>
      </c>
      <c r="CD714" s="414">
        <f>IF(ISBLANK(AM714),0,1)</f>
        <v>0</v>
      </c>
      <c r="CE714" s="414">
        <f>IF(ISBLANK(AN714),0,1)</f>
        <v>1</v>
      </c>
      <c r="CF714" s="414">
        <f>IF(ISBLANK(AO714),0,1)</f>
        <v>0</v>
      </c>
      <c r="CG714" s="414">
        <f>IF(ISBLANK(AP714),0,1)</f>
        <v>0</v>
      </c>
      <c r="CH714" s="436">
        <f>IF(ISBLANK(AQ714),0,1)</f>
        <v>0</v>
      </c>
      <c r="CI714" s="435">
        <f>IF($W714="Dropped","-",DAYS360(X714,Y714,TRUE)/360)</f>
        <v>0.44722222222222224</v>
      </c>
      <c r="CJ714" s="416">
        <f>IF(OR($W714="Pipeline",$W714="Dropped"),"-",IF(OR($AA714="-",$AA714="n/a"),"-",DAYS360(Y714,AA714,TRUE)/360))</f>
        <v>1.9444444444444445E-2</v>
      </c>
      <c r="CK714" s="416">
        <f>IF(OR($W714="Pipeline",$W714="Dropped"),"-",IF($AC714="-","-",IF(OR($AA714="-",$AA714="n/a"),DAYS360(Y714,AC714,TRUE)/360,DAYS360(AA714,AC714,TRUE)/360)))</f>
        <v>3.0527777777777776</v>
      </c>
      <c r="CL714" s="416">
        <f>IF(OR($W714="Pipeline",$W714="Dropped"),"-",IF($AC714="-","-",DAYS360(X714,AC714,TRUE)/360))</f>
        <v>3.5194444444444444</v>
      </c>
      <c r="CM714" s="437">
        <f>IF(OR($W714="Pipeline",$W714="Dropped"),"-",IF($AC714="-","-",DAYS360(AB714,AC714,TRUE)/360))</f>
        <v>0</v>
      </c>
      <c r="CN714" s="344">
        <f>IF(W714="Closed",IF(AC714="-","-",YEAR(AC714)),"-")</f>
        <v>2012</v>
      </c>
      <c r="CO714" s="344" t="str">
        <f>IF(W714="Closed",IF(OR(BE714="S",BE714="MS",BE714="HS"),"S",IF(OR(BE714="U",BE714="MU",BE714="HU"),"U",IF(OR(BE714="NA",BE714="NR",BE714="NV",BE714="?",BE714="#"),"NR","-"))),"-")</f>
        <v>S</v>
      </c>
      <c r="CP714" s="249">
        <v>0</v>
      </c>
      <c r="CQ714" s="414">
        <v>1</v>
      </c>
      <c r="CR714" s="414">
        <v>1</v>
      </c>
      <c r="CS714" s="414">
        <v>0</v>
      </c>
      <c r="CT714" s="414">
        <v>0</v>
      </c>
      <c r="CU714" s="436">
        <v>0</v>
      </c>
      <c r="CV714" s="432" t="str">
        <f>IF(OR(DC714="-",DC714="",DC714="n/a"),"-",HYPERLINK(DC714,"PAD"))</f>
        <v>PAD</v>
      </c>
      <c r="CW714" s="417" t="str">
        <f>IF(OR(DD714="-",DD714="",DD714="n/a"),"-",HYPERLINK(DD714,"ICR"))</f>
        <v>ICR</v>
      </c>
      <c r="CX714" s="438" t="str">
        <f>IF(OR(DE714="-",DE714="",DE714="n/a"),"-",HYPERLINK(DE714,"IEG"))</f>
        <v>IEG</v>
      </c>
      <c r="CY714" s="687" t="str">
        <f>IF(OR(DF714="-",DF714="",DF714="n/a"),"-",HYPERLINK(DF714,"PPAR"))</f>
        <v>-</v>
      </c>
      <c r="CZ714" s="665" t="str">
        <f>IF(OR(DG714="-",DG714="",DG714="n/a"),"-",HYPERLINK(DG714,"PCR"))</f>
        <v>-</v>
      </c>
      <c r="DA714" s="665" t="str">
        <f>IF(OR(DH714="-",DH714="",DH714="n/a"),"-",HYPERLINK(DH714,"PP"))</f>
        <v>PP</v>
      </c>
      <c r="DB714" s="688" t="str">
        <f>IF(OR(DI714="-",DI714="",DI714="n/a"),"-",HYPERLINK(DI714,"TA"))</f>
        <v>-</v>
      </c>
      <c r="DC714" s="897" t="s">
        <v>12531</v>
      </c>
      <c r="DD714" s="897" t="s">
        <v>12532</v>
      </c>
      <c r="DE714" s="897" t="s">
        <v>12533</v>
      </c>
      <c r="DF714" s="897" t="s">
        <v>33</v>
      </c>
      <c r="DG714" s="897" t="s">
        <v>33</v>
      </c>
      <c r="DH714" s="897" t="s">
        <v>12534</v>
      </c>
      <c r="DI714" s="897" t="s">
        <v>33</v>
      </c>
      <c r="DJ714" s="734"/>
    </row>
    <row r="715" spans="1:116" ht="14.1" customHeight="1" x14ac:dyDescent="0.25">
      <c r="A715" s="702">
        <f>ROW()-1</f>
        <v>714</v>
      </c>
      <c r="B715" s="712" t="s">
        <v>455</v>
      </c>
      <c r="C715" s="711" t="str">
        <f>HYPERLINK(E715,"OP")</f>
        <v>OP</v>
      </c>
      <c r="D715" s="711" t="str">
        <f>HYPERLINK(F715,"Prj")</f>
        <v>Prj</v>
      </c>
      <c r="E715" s="704" t="s">
        <v>6715</v>
      </c>
      <c r="F715" s="415" t="s">
        <v>6716</v>
      </c>
      <c r="G715" s="414" t="s">
        <v>2860</v>
      </c>
      <c r="H715" s="414" t="s">
        <v>33</v>
      </c>
      <c r="I715" s="694" t="s">
        <v>33</v>
      </c>
      <c r="J715" s="686" t="s">
        <v>527</v>
      </c>
      <c r="K715" s="199" t="s">
        <v>33</v>
      </c>
      <c r="L715" s="693" t="s">
        <v>16</v>
      </c>
      <c r="M715" s="696" t="s">
        <v>598</v>
      </c>
      <c r="N715" s="693" t="s">
        <v>18</v>
      </c>
      <c r="O715" s="693" t="s">
        <v>49</v>
      </c>
      <c r="P715" s="1080" t="s">
        <v>1419</v>
      </c>
      <c r="Q715" s="1074" t="s">
        <v>33</v>
      </c>
      <c r="R715" s="698" t="s">
        <v>33</v>
      </c>
      <c r="S715" s="907" t="s">
        <v>3166</v>
      </c>
      <c r="T715" s="908" t="s">
        <v>3146</v>
      </c>
      <c r="U715" s="905" t="s">
        <v>578</v>
      </c>
      <c r="V715" s="905" t="s">
        <v>10430</v>
      </c>
      <c r="W715" s="1068" t="s">
        <v>1773</v>
      </c>
      <c r="X715" s="1064">
        <v>39581</v>
      </c>
      <c r="Y715" s="1066">
        <v>39611</v>
      </c>
      <c r="Z715" s="1046">
        <v>2008</v>
      </c>
      <c r="AA715" s="1064">
        <v>39743</v>
      </c>
      <c r="AB715" s="1065">
        <v>41258</v>
      </c>
      <c r="AC715" s="1066">
        <v>42704</v>
      </c>
      <c r="AD715" s="638">
        <v>0</v>
      </c>
      <c r="AE715" s="749">
        <v>13</v>
      </c>
      <c r="AF715" s="744">
        <v>0</v>
      </c>
      <c r="AG715" s="690">
        <v>13</v>
      </c>
      <c r="AH715" s="747">
        <v>0</v>
      </c>
      <c r="AI715" s="744">
        <v>0</v>
      </c>
      <c r="AJ715" s="1099">
        <v>18</v>
      </c>
      <c r="AK715" s="1100">
        <v>16.858295479999999</v>
      </c>
      <c r="AL715" s="1085"/>
      <c r="AM715" s="632" t="s">
        <v>2418</v>
      </c>
      <c r="AN715" s="632"/>
      <c r="AO715" s="632"/>
      <c r="AP715" s="632"/>
      <c r="AQ715" s="757"/>
      <c r="AR715" s="779" t="s">
        <v>2567</v>
      </c>
      <c r="AS715" s="649">
        <f>AT715+AU715</f>
        <v>7.4</v>
      </c>
      <c r="AT715" s="649">
        <v>7.4</v>
      </c>
      <c r="AU715" s="650">
        <v>0</v>
      </c>
      <c r="AV715" s="686" t="s">
        <v>2843</v>
      </c>
      <c r="AW715" s="686" t="s">
        <v>2006</v>
      </c>
      <c r="AX715" s="686" t="s">
        <v>1900</v>
      </c>
      <c r="AY715" s="819">
        <v>42704</v>
      </c>
      <c r="AZ715" s="721" t="s">
        <v>26</v>
      </c>
      <c r="BA715" s="721" t="s">
        <v>22</v>
      </c>
      <c r="BB715" s="834" t="s">
        <v>26</v>
      </c>
      <c r="BC715" s="835" t="s">
        <v>22</v>
      </c>
      <c r="BD715" s="836" t="s">
        <v>26</v>
      </c>
      <c r="BE715" s="834" t="s">
        <v>33</v>
      </c>
      <c r="BF715" s="835" t="s">
        <v>33</v>
      </c>
      <c r="BG715" s="836" t="s">
        <v>33</v>
      </c>
      <c r="BH715" s="905" t="s">
        <v>4485</v>
      </c>
      <c r="BI715" s="903" t="s">
        <v>10472</v>
      </c>
      <c r="BJ715" s="905" t="s">
        <v>0</v>
      </c>
      <c r="BK715" s="903" t="s">
        <v>0</v>
      </c>
      <c r="BL715" s="905" t="s">
        <v>0</v>
      </c>
      <c r="BM715" s="903" t="s">
        <v>0</v>
      </c>
      <c r="BN715" s="905" t="s">
        <v>0</v>
      </c>
      <c r="BO715" s="903" t="s">
        <v>0</v>
      </c>
      <c r="BP715" s="905" t="s">
        <v>0</v>
      </c>
      <c r="BQ715" s="903" t="s">
        <v>0</v>
      </c>
      <c r="BR715" s="909">
        <v>27</v>
      </c>
      <c r="BS715" s="903" t="s">
        <v>4490</v>
      </c>
      <c r="BT715" s="909">
        <v>86</v>
      </c>
      <c r="BU715" s="903" t="s">
        <v>4641</v>
      </c>
      <c r="BV715" s="909">
        <v>77</v>
      </c>
      <c r="BW715" s="903" t="s">
        <v>4594</v>
      </c>
      <c r="BX715" s="909">
        <v>30</v>
      </c>
      <c r="BY715" s="903" t="s">
        <v>4501</v>
      </c>
      <c r="BZ715" s="905" t="s">
        <v>0</v>
      </c>
      <c r="CA715" s="903" t="s">
        <v>4492</v>
      </c>
      <c r="CB715" s="340">
        <v>50</v>
      </c>
      <c r="CC715" s="249">
        <f>IF(ISBLANK(AL715),0,1)</f>
        <v>0</v>
      </c>
      <c r="CD715" s="414">
        <f>IF(ISBLANK(AM715),0,1)</f>
        <v>1</v>
      </c>
      <c r="CE715" s="414">
        <f>IF(ISBLANK(AN715),0,1)</f>
        <v>0</v>
      </c>
      <c r="CF715" s="414">
        <f>IF(ISBLANK(AO715),0,1)</f>
        <v>0</v>
      </c>
      <c r="CG715" s="414">
        <f>IF(ISBLANK(AP715),0,1)</f>
        <v>0</v>
      </c>
      <c r="CH715" s="436">
        <f>IF(ISBLANK(AQ715),0,1)</f>
        <v>0</v>
      </c>
      <c r="CI715" s="435">
        <f>IF($W715="Dropped","-",DAYS360(X715,Y715,TRUE)/360)</f>
        <v>8.0555555555555561E-2</v>
      </c>
      <c r="CJ715" s="416">
        <f>IF(OR($W715="Pipeline",$W715="Dropped"),"-",IF(OR($AA715="-",$AA715="n/a"),"-",DAYS360(Y715,AA715,TRUE)/360))</f>
        <v>0.3611111111111111</v>
      </c>
      <c r="CK715" s="416">
        <f>IF(OR($W715="Pipeline",$W715="Dropped"),"-",IF($AC715="-","-",IF(OR($AA715="-",$AA715="n/a"),DAYS360(Y715,AC715,TRUE)/360,DAYS360(AA715,AC715,TRUE)/360)))</f>
        <v>8.1055555555555561</v>
      </c>
      <c r="CL715" s="416">
        <f>IF(OR($W715="Pipeline",$W715="Dropped"),"-",IF($AC715="-","-",DAYS360(X715,AC715,TRUE)/360))</f>
        <v>8.5472222222222225</v>
      </c>
      <c r="CM715" s="437">
        <f>IF(OR($W715="Pipeline",$W715="Dropped"),"-",IF($AC715="-","-",DAYS360(AB715,AC715,TRUE)/360))</f>
        <v>3.9583333333333335</v>
      </c>
      <c r="CN715" s="344">
        <f>IF(W715="Closed",IF(AC715="-","-",YEAR(AC715)),"-")</f>
        <v>2016</v>
      </c>
      <c r="CO715" s="344" t="str">
        <f>IF(W715="Closed",IF(OR(BE715="S",BE715="MS",BE715="HS"),"S",IF(OR(BE715="U",BE715="MU",BE715="HU"),"U",IF(OR(BE715="NA",BE715="NR",BE715="NV",BE715="?",BE715="#"),"NR","-"))),"-")</f>
        <v>-</v>
      </c>
      <c r="CP715" s="249">
        <v>1</v>
      </c>
      <c r="CQ715" s="414">
        <v>6</v>
      </c>
      <c r="CR715" s="414">
        <v>1</v>
      </c>
      <c r="CS715" s="414">
        <v>1</v>
      </c>
      <c r="CT715" s="414">
        <v>0</v>
      </c>
      <c r="CU715" s="436">
        <v>0</v>
      </c>
      <c r="CV715" s="432" t="str">
        <f>IF(OR(DC715="-",DC715="",DC715="n/a"),"-",HYPERLINK(DC715,"PAD"))</f>
        <v>-</v>
      </c>
      <c r="CW715" s="417" t="str">
        <f>IF(OR(DD715="-",DD715="",DD715="n/a"),"-",HYPERLINK(DD715,"ICR"))</f>
        <v>ICR</v>
      </c>
      <c r="CX715" s="438" t="str">
        <f>IF(OR(DE715="-",DE715="",DE715="n/a"),"-",HYPERLINK(DE715,"IEG"))</f>
        <v>-</v>
      </c>
      <c r="CY715" s="687" t="str">
        <f>IF(OR(DF715="-",DF715="",DF715="n/a"),"-",HYPERLINK(DF715,"PPAR"))</f>
        <v>-</v>
      </c>
      <c r="CZ715" s="665" t="str">
        <f>IF(OR(DG715="-",DG715="",DG715="n/a"),"-",HYPERLINK(DG715,"PCR"))</f>
        <v>-</v>
      </c>
      <c r="DA715" s="665" t="str">
        <f>IF(OR(DH715="-",DH715="",DH715="n/a"),"-",HYPERLINK(DH715,"PP"))</f>
        <v>PP</v>
      </c>
      <c r="DB715" s="688" t="str">
        <f>IF(OR(DI715="-",DI715="",DI715="n/a"),"-",HYPERLINK(DI715,"TA"))</f>
        <v>-</v>
      </c>
      <c r="DC715" s="897" t="s">
        <v>33</v>
      </c>
      <c r="DD715" s="897" t="s">
        <v>14088</v>
      </c>
      <c r="DE715" s="897" t="s">
        <v>33</v>
      </c>
      <c r="DF715" s="897" t="s">
        <v>33</v>
      </c>
      <c r="DG715" s="897" t="s">
        <v>33</v>
      </c>
      <c r="DH715" s="897" t="s">
        <v>14089</v>
      </c>
      <c r="DI715" s="897" t="s">
        <v>33</v>
      </c>
      <c r="DJ715" s="734"/>
    </row>
    <row r="716" spans="1:116" s="2" customFormat="1" ht="14.1" customHeight="1" x14ac:dyDescent="0.25">
      <c r="A716" s="703">
        <f>ROW()-1</f>
        <v>715</v>
      </c>
      <c r="B716" s="710" t="s">
        <v>5258</v>
      </c>
      <c r="C716" s="711" t="str">
        <f>HYPERLINK(E716,"OP")</f>
        <v>OP</v>
      </c>
      <c r="D716" s="711" t="str">
        <f>HYPERLINK(F716,"Prj")</f>
        <v>Prj</v>
      </c>
      <c r="E716" s="704" t="s">
        <v>7319</v>
      </c>
      <c r="F716" s="415" t="s">
        <v>5957</v>
      </c>
      <c r="G716" s="414" t="s">
        <v>33</v>
      </c>
      <c r="H716" s="414" t="s">
        <v>33</v>
      </c>
      <c r="I716" s="694" t="s">
        <v>33</v>
      </c>
      <c r="J716" s="697" t="s">
        <v>5259</v>
      </c>
      <c r="K716" s="727" t="s">
        <v>33</v>
      </c>
      <c r="L716" s="736" t="s">
        <v>245</v>
      </c>
      <c r="M716" s="697" t="s">
        <v>406</v>
      </c>
      <c r="N716" s="736" t="s">
        <v>233</v>
      </c>
      <c r="O716" s="736" t="s">
        <v>54</v>
      </c>
      <c r="P716" s="1080" t="s">
        <v>1419</v>
      </c>
      <c r="Q716" s="1074" t="s">
        <v>33</v>
      </c>
      <c r="R716" s="698" t="s">
        <v>33</v>
      </c>
      <c r="S716" s="1041" t="s">
        <v>33</v>
      </c>
      <c r="T716" s="908" t="s">
        <v>3892</v>
      </c>
      <c r="U716" s="905" t="s">
        <v>1778</v>
      </c>
      <c r="V716" s="905" t="s">
        <v>612</v>
      </c>
      <c r="W716" s="1068" t="s">
        <v>1773</v>
      </c>
      <c r="X716" s="1064">
        <v>39370</v>
      </c>
      <c r="Y716" s="1066">
        <v>39587</v>
      </c>
      <c r="Z716" s="1046">
        <v>2008</v>
      </c>
      <c r="AA716" s="1064">
        <v>39644</v>
      </c>
      <c r="AB716" s="1065">
        <v>40178</v>
      </c>
      <c r="AC716" s="1066">
        <v>40907</v>
      </c>
      <c r="AD716" s="1049">
        <v>0</v>
      </c>
      <c r="AE716" s="746">
        <v>0</v>
      </c>
      <c r="AF716" s="744">
        <v>27.75</v>
      </c>
      <c r="AG716" s="690">
        <v>27.75</v>
      </c>
      <c r="AH716" s="747">
        <v>0</v>
      </c>
      <c r="AI716" s="744" t="s">
        <v>33</v>
      </c>
      <c r="AJ716" s="1101" t="s">
        <v>33</v>
      </c>
      <c r="AK716" s="1102" t="s">
        <v>33</v>
      </c>
      <c r="AL716" s="1085">
        <v>33</v>
      </c>
      <c r="AM716" s="632"/>
      <c r="AN716" s="632">
        <v>9</v>
      </c>
      <c r="AO716" s="632"/>
      <c r="AP716" s="632"/>
      <c r="AQ716" s="757"/>
      <c r="AR716" s="783" t="s">
        <v>5607</v>
      </c>
      <c r="AS716" s="784">
        <f>AT716+AU716</f>
        <v>1.5</v>
      </c>
      <c r="AT716" s="784">
        <v>0</v>
      </c>
      <c r="AU716" s="785">
        <v>1.5</v>
      </c>
      <c r="AV716" s="806" t="s">
        <v>5608</v>
      </c>
      <c r="AW716" s="697" t="s">
        <v>2721</v>
      </c>
      <c r="AX716" s="697" t="s">
        <v>5260</v>
      </c>
      <c r="AY716" s="823">
        <v>40720</v>
      </c>
      <c r="AZ716" s="736" t="s">
        <v>22</v>
      </c>
      <c r="BA716" s="736" t="s">
        <v>22</v>
      </c>
      <c r="BB716" s="837" t="s">
        <v>33</v>
      </c>
      <c r="BC716" s="838" t="s">
        <v>33</v>
      </c>
      <c r="BD716" s="839" t="s">
        <v>33</v>
      </c>
      <c r="BE716" s="837" t="s">
        <v>22</v>
      </c>
      <c r="BF716" s="838" t="s">
        <v>22</v>
      </c>
      <c r="BG716" s="839" t="s">
        <v>45</v>
      </c>
      <c r="BH716" s="905" t="s">
        <v>4487</v>
      </c>
      <c r="BI716" s="903" t="s">
        <v>4683</v>
      </c>
      <c r="BJ716" s="905" t="s">
        <v>0</v>
      </c>
      <c r="BK716" s="903" t="s">
        <v>0</v>
      </c>
      <c r="BL716" s="905" t="s">
        <v>0</v>
      </c>
      <c r="BM716" s="903" t="s">
        <v>0</v>
      </c>
      <c r="BN716" s="905" t="s">
        <v>0</v>
      </c>
      <c r="BO716" s="903" t="s">
        <v>0</v>
      </c>
      <c r="BP716" s="905" t="s">
        <v>0</v>
      </c>
      <c r="BQ716" s="903" t="s">
        <v>0</v>
      </c>
      <c r="BR716" s="909">
        <v>34</v>
      </c>
      <c r="BS716" s="903" t="s">
        <v>4491</v>
      </c>
      <c r="BT716" s="909">
        <v>32</v>
      </c>
      <c r="BU716" s="903" t="s">
        <v>4555</v>
      </c>
      <c r="BV716" s="905" t="s">
        <v>0</v>
      </c>
      <c r="BW716" s="903" t="s">
        <v>4492</v>
      </c>
      <c r="BX716" s="905" t="s">
        <v>0</v>
      </c>
      <c r="BY716" s="903" t="s">
        <v>4492</v>
      </c>
      <c r="BZ716" s="905" t="s">
        <v>0</v>
      </c>
      <c r="CA716" s="903" t="s">
        <v>4492</v>
      </c>
      <c r="CB716" s="340">
        <v>50</v>
      </c>
      <c r="CC716" s="249">
        <f>IF(ISBLANK(AL716),0,1)</f>
        <v>1</v>
      </c>
      <c r="CD716" s="414">
        <f>IF(ISBLANK(AM716),0,1)</f>
        <v>0</v>
      </c>
      <c r="CE716" s="414">
        <f>IF(ISBLANK(AN716),0,1)</f>
        <v>1</v>
      </c>
      <c r="CF716" s="414">
        <f>IF(ISBLANK(AO716),0,1)</f>
        <v>0</v>
      </c>
      <c r="CG716" s="414">
        <f>IF(ISBLANK(AP716),0,1)</f>
        <v>0</v>
      </c>
      <c r="CH716" s="436">
        <f>IF(ISBLANK(AQ716),0,1)</f>
        <v>0</v>
      </c>
      <c r="CI716" s="435">
        <f>IF($W716="Dropped","-",DAYS360(X716,Y716,TRUE)/360)</f>
        <v>0.59444444444444444</v>
      </c>
      <c r="CJ716" s="416">
        <f>IF(OR($W716="Pipeline",$W716="Dropped"),"-",IF(OR($AA716="-",$AA716="n/a"),"-",DAYS360(Y716,AA716,TRUE)/360))</f>
        <v>0.15555555555555556</v>
      </c>
      <c r="CK716" s="416">
        <f>IF(OR($W716="Pipeline",$W716="Dropped"),"-",IF($AC716="-","-",IF(OR($AA716="-",$AA716="n/a"),DAYS360(Y716,AC716,TRUE)/360,DAYS360(AA716,AC716,TRUE)/360)))</f>
        <v>3.4583333333333335</v>
      </c>
      <c r="CL716" s="416">
        <f>IF(OR($W716="Pipeline",$W716="Dropped"),"-",IF($AC716="-","-",DAYS360(X716,AC716,TRUE)/360))</f>
        <v>4.208333333333333</v>
      </c>
      <c r="CM716" s="437">
        <f>IF(OR($W716="Pipeline",$W716="Dropped"),"-",IF($AC716="-","-",DAYS360(AB716,AC716,TRUE)/360))</f>
        <v>2</v>
      </c>
      <c r="CN716" s="344">
        <f>IF(W716="Closed",IF(AC716="-","-",YEAR(AC716)),"-")</f>
        <v>2011</v>
      </c>
      <c r="CO716" s="344" t="str">
        <f>IF(W716="Closed",IF(OR(BE716="S",BE716="MS",BE716="HS"),"S",IF(OR(BE716="U",BE716="MU",BE716="HU"),"U",IF(OR(BE716="NA",BE716="NR",BE716="NV",BE716="?",BE716="#"),"NR","-"))),"-")</f>
        <v>S</v>
      </c>
      <c r="CP716" s="249">
        <v>1</v>
      </c>
      <c r="CQ716" s="414">
        <v>3</v>
      </c>
      <c r="CR716" s="414">
        <v>1</v>
      </c>
      <c r="CS716" s="414">
        <v>1</v>
      </c>
      <c r="CT716" s="414">
        <v>0</v>
      </c>
      <c r="CU716" s="436">
        <v>0</v>
      </c>
      <c r="CV716" s="432" t="str">
        <f>IF(OR(DC716="-",DC716="",DC716="n/a"),"-",HYPERLINK(DC716,"PAD"))</f>
        <v>-</v>
      </c>
      <c r="CW716" s="417" t="str">
        <f>IF(OR(DD716="-",DD716="",DD716="n/a"),"-",HYPERLINK(DD716,"ICR"))</f>
        <v>ICR</v>
      </c>
      <c r="CX716" s="438" t="str">
        <f>IF(OR(DE716="-",DE716="",DE716="n/a"),"-",HYPERLINK(DE716,"IEG"))</f>
        <v>IEG</v>
      </c>
      <c r="CY716" s="687" t="str">
        <f>IF(OR(DF716="-",DF716="",DF716="n/a"),"-",HYPERLINK(DF716,"PPAR"))</f>
        <v>-</v>
      </c>
      <c r="CZ716" s="665" t="str">
        <f>IF(OR(DG716="-",DG716="",DG716="n/a"),"-",HYPERLINK(DG716,"PCR"))</f>
        <v>-</v>
      </c>
      <c r="DA716" s="665" t="str">
        <f>IF(OR(DH716="-",DH716="",DH716="n/a"),"-",HYPERLINK(DH716,"PP"))</f>
        <v>PP</v>
      </c>
      <c r="DB716" s="688" t="str">
        <f>IF(OR(DI716="-",DI716="",DI716="n/a"),"-",HYPERLINK(DI716,"TA"))</f>
        <v>-</v>
      </c>
      <c r="DC716" s="897" t="s">
        <v>33</v>
      </c>
      <c r="DD716" s="897" t="s">
        <v>12535</v>
      </c>
      <c r="DE716" s="897" t="s">
        <v>12536</v>
      </c>
      <c r="DF716" s="897" t="s">
        <v>33</v>
      </c>
      <c r="DG716" s="897" t="s">
        <v>33</v>
      </c>
      <c r="DH716" s="897" t="s">
        <v>12537</v>
      </c>
      <c r="DI716" s="897" t="s">
        <v>33</v>
      </c>
      <c r="DJ716" s="734"/>
      <c r="DK716" s="231"/>
      <c r="DL716" s="231"/>
    </row>
    <row r="717" spans="1:116" s="2" customFormat="1" ht="14.1" customHeight="1" x14ac:dyDescent="0.25">
      <c r="A717" s="702">
        <f>ROW()-1</f>
        <v>716</v>
      </c>
      <c r="B717" s="713" t="s">
        <v>7492</v>
      </c>
      <c r="C717" s="711" t="str">
        <f>HYPERLINK(E717,"OP")</f>
        <v>OP</v>
      </c>
      <c r="D717" s="711" t="str">
        <f>HYPERLINK(F717,"Prj")</f>
        <v>Prj</v>
      </c>
      <c r="E717" s="631" t="s">
        <v>8419</v>
      </c>
      <c r="F717" s="413" t="s">
        <v>8420</v>
      </c>
      <c r="G717" s="414" t="s">
        <v>33</v>
      </c>
      <c r="H717" s="414" t="s">
        <v>33</v>
      </c>
      <c r="I717" s="694" t="s">
        <v>33</v>
      </c>
      <c r="J717" s="697" t="s">
        <v>7493</v>
      </c>
      <c r="K717" s="727" t="s">
        <v>33</v>
      </c>
      <c r="L717" s="736" t="s">
        <v>16</v>
      </c>
      <c r="M717" s="697" t="s">
        <v>604</v>
      </c>
      <c r="N717" s="736" t="s">
        <v>18</v>
      </c>
      <c r="O717" s="736" t="s">
        <v>54</v>
      </c>
      <c r="P717" s="1080" t="s">
        <v>36</v>
      </c>
      <c r="Q717" s="1074" t="s">
        <v>33</v>
      </c>
      <c r="R717" s="698" t="s">
        <v>33</v>
      </c>
      <c r="S717" s="907" t="s">
        <v>7608</v>
      </c>
      <c r="T717" s="908" t="s">
        <v>7494</v>
      </c>
      <c r="U717" s="905" t="s">
        <v>1791</v>
      </c>
      <c r="V717" s="905" t="s">
        <v>10427</v>
      </c>
      <c r="W717" s="1068" t="s">
        <v>1773</v>
      </c>
      <c r="X717" s="1064">
        <v>39787</v>
      </c>
      <c r="Y717" s="1066">
        <v>40052</v>
      </c>
      <c r="Z717" s="1046">
        <v>2010</v>
      </c>
      <c r="AA717" s="1064">
        <v>40192</v>
      </c>
      <c r="AB717" s="1065">
        <v>42035</v>
      </c>
      <c r="AC717" s="1066">
        <v>42551</v>
      </c>
      <c r="AD717" s="1049">
        <v>0</v>
      </c>
      <c r="AE717" s="746">
        <v>5</v>
      </c>
      <c r="AF717" s="744">
        <v>0</v>
      </c>
      <c r="AG717" s="690">
        <v>5</v>
      </c>
      <c r="AH717" s="747">
        <v>0</v>
      </c>
      <c r="AI717" s="744">
        <v>0</v>
      </c>
      <c r="AJ717" s="1101">
        <v>5</v>
      </c>
      <c r="AK717" s="1102">
        <v>4.9185777699999997</v>
      </c>
      <c r="AL717" s="1085"/>
      <c r="AM717" s="632"/>
      <c r="AN717" s="632">
        <v>3</v>
      </c>
      <c r="AO717" s="632"/>
      <c r="AP717" s="632"/>
      <c r="AQ717" s="757"/>
      <c r="AR717" s="778" t="s">
        <v>8944</v>
      </c>
      <c r="AS717" s="784">
        <f>AT717+AU717</f>
        <v>1.9</v>
      </c>
      <c r="AT717" s="784">
        <v>1.9</v>
      </c>
      <c r="AU717" s="785">
        <v>0</v>
      </c>
      <c r="AV717" s="734" t="s">
        <v>8945</v>
      </c>
      <c r="AW717" s="697" t="s">
        <v>7495</v>
      </c>
      <c r="AX717" s="697" t="s">
        <v>7496</v>
      </c>
      <c r="AY717" s="823">
        <v>42550</v>
      </c>
      <c r="AZ717" s="736" t="s">
        <v>22</v>
      </c>
      <c r="BA717" s="736" t="s">
        <v>22</v>
      </c>
      <c r="BB717" s="834" t="s">
        <v>22</v>
      </c>
      <c r="BC717" s="835" t="s">
        <v>22</v>
      </c>
      <c r="BD717" s="836" t="s">
        <v>22</v>
      </c>
      <c r="BE717" s="834" t="s">
        <v>22</v>
      </c>
      <c r="BF717" s="835" t="s">
        <v>22</v>
      </c>
      <c r="BG717" s="836" t="s">
        <v>45</v>
      </c>
      <c r="BH717" s="905" t="s">
        <v>13075</v>
      </c>
      <c r="BI717" s="903" t="s">
        <v>13771</v>
      </c>
      <c r="BJ717" s="905" t="s">
        <v>4525</v>
      </c>
      <c r="BK717" s="903" t="s">
        <v>10476</v>
      </c>
      <c r="BL717" s="905" t="s">
        <v>0</v>
      </c>
      <c r="BM717" s="903" t="s">
        <v>0</v>
      </c>
      <c r="BN717" s="905" t="s">
        <v>0</v>
      </c>
      <c r="BO717" s="903" t="s">
        <v>0</v>
      </c>
      <c r="BP717" s="905" t="s">
        <v>0</v>
      </c>
      <c r="BQ717" s="903" t="s">
        <v>0</v>
      </c>
      <c r="BR717" s="909">
        <v>88</v>
      </c>
      <c r="BS717" s="903" t="s">
        <v>4513</v>
      </c>
      <c r="BT717" s="909">
        <v>67</v>
      </c>
      <c r="BU717" s="903" t="s">
        <v>4577</v>
      </c>
      <c r="BV717" s="909">
        <v>26</v>
      </c>
      <c r="BW717" s="903" t="s">
        <v>4517</v>
      </c>
      <c r="BX717" s="905" t="s">
        <v>0</v>
      </c>
      <c r="BY717" s="903" t="s">
        <v>4492</v>
      </c>
      <c r="BZ717" s="905" t="s">
        <v>0</v>
      </c>
      <c r="CA717" s="903" t="s">
        <v>4492</v>
      </c>
      <c r="CB717" s="340">
        <v>10</v>
      </c>
      <c r="CC717" s="249">
        <f>IF(ISBLANK(AL717),0,1)</f>
        <v>0</v>
      </c>
      <c r="CD717" s="414">
        <f>IF(ISBLANK(AM717),0,1)</f>
        <v>0</v>
      </c>
      <c r="CE717" s="414">
        <f>IF(ISBLANK(AN717),0,1)</f>
        <v>1</v>
      </c>
      <c r="CF717" s="414">
        <f>IF(ISBLANK(AO717),0,1)</f>
        <v>0</v>
      </c>
      <c r="CG717" s="414">
        <f>IF(ISBLANK(AP717),0,1)</f>
        <v>0</v>
      </c>
      <c r="CH717" s="436">
        <f>IF(ISBLANK(AQ717),0,1)</f>
        <v>0</v>
      </c>
      <c r="CI717" s="435">
        <f>IF($W717="Dropped","-",DAYS360(X717,Y717,TRUE)/360)</f>
        <v>0.72777777777777775</v>
      </c>
      <c r="CJ717" s="416">
        <f>IF(OR($W717="Pipeline",$W717="Dropped"),"-",IF(OR($AA717="-",$AA717="n/a"),"-",DAYS360(Y717,AA717,TRUE)/360))</f>
        <v>0.38055555555555554</v>
      </c>
      <c r="CK717" s="416">
        <f>IF(OR($W717="Pipeline",$W717="Dropped"),"-",IF($AC717="-","-",IF(OR($AA717="-",$AA717="n/a"),DAYS360(Y717,AC717,TRUE)/360,DAYS360(AA717,AC717,TRUE)/360)))</f>
        <v>6.4611111111111112</v>
      </c>
      <c r="CL717" s="416">
        <f>IF(OR($W717="Pipeline",$W717="Dropped"),"-",IF($AC717="-","-",DAYS360(X717,AC717,TRUE)/360))</f>
        <v>7.5694444444444446</v>
      </c>
      <c r="CM717" s="437">
        <f>IF(OR($W717="Pipeline",$W717="Dropped"),"-",IF($AC717="-","-",DAYS360(AB717,AC717,TRUE)/360))</f>
        <v>1.4166666666666667</v>
      </c>
      <c r="CN717" s="344">
        <f>IF(W717="Closed",IF(AC717="-","-",YEAR(AC717)),"-")</f>
        <v>2016</v>
      </c>
      <c r="CO717" s="344" t="str">
        <f>IF(W717="Closed",IF(OR(BE717="S",BE717="MS",BE717="HS"),"S",IF(OR(BE717="U",BE717="MU",BE717="HU"),"U",IF(OR(BE717="NA",BE717="NR",BE717="NV",BE717="?",BE717="#"),"NR","-"))),"-")</f>
        <v>S</v>
      </c>
      <c r="CP717" s="249">
        <v>2</v>
      </c>
      <c r="CQ717" s="414">
        <v>3</v>
      </c>
      <c r="CR717" s="414">
        <v>4</v>
      </c>
      <c r="CS717" s="414">
        <v>0</v>
      </c>
      <c r="CT717" s="414">
        <v>0</v>
      </c>
      <c r="CU717" s="436">
        <v>0</v>
      </c>
      <c r="CV717" s="432" t="str">
        <f>IF(OR(DC717="-",DC717="",DC717="n/a"),"-",HYPERLINK(DC717,"PAD"))</f>
        <v>PAD</v>
      </c>
      <c r="CW717" s="417" t="str">
        <f>IF(OR(DD717="-",DD717="",DD717="n/a"),"-",HYPERLINK(DD717,"ICR"))</f>
        <v>ICR</v>
      </c>
      <c r="CX717" s="438" t="str">
        <f>IF(OR(DE717="-",DE717="",DE717="n/a"),"-",HYPERLINK(DE717,"IEG"))</f>
        <v>IEG</v>
      </c>
      <c r="CY717" s="687" t="str">
        <f>IF(OR(DF717="-",DF717="",DF717="n/a"),"-",HYPERLINK(DF717,"PPAR"))</f>
        <v>-</v>
      </c>
      <c r="CZ717" s="665" t="str">
        <f>IF(OR(DG717="-",DG717="",DG717="n/a"),"-",HYPERLINK(DG717,"PCR"))</f>
        <v>-</v>
      </c>
      <c r="DA717" s="665" t="str">
        <f>IF(OR(DH717="-",DH717="",DH717="n/a"),"-",HYPERLINK(DH717,"PP"))</f>
        <v>PP</v>
      </c>
      <c r="DB717" s="688" t="str">
        <f>IF(OR(DI717="-",DI717="",DI717="n/a"),"-",HYPERLINK(DI717,"TA"))</f>
        <v>-</v>
      </c>
      <c r="DC717" s="897" t="s">
        <v>12538</v>
      </c>
      <c r="DD717" s="897" t="s">
        <v>14090</v>
      </c>
      <c r="DE717" s="897" t="s">
        <v>14091</v>
      </c>
      <c r="DF717" s="897" t="s">
        <v>33</v>
      </c>
      <c r="DG717" s="897" t="s">
        <v>33</v>
      </c>
      <c r="DH717" s="897" t="s">
        <v>12539</v>
      </c>
      <c r="DI717" s="897" t="s">
        <v>33</v>
      </c>
      <c r="DJ717" s="734"/>
      <c r="DK717" s="231"/>
      <c r="DL717" s="231"/>
    </row>
    <row r="718" spans="1:116" s="2" customFormat="1" ht="14.1" customHeight="1" x14ac:dyDescent="0.25">
      <c r="A718" s="702">
        <f>ROW()-1</f>
        <v>717</v>
      </c>
      <c r="B718" s="717" t="s">
        <v>899</v>
      </c>
      <c r="C718" s="711" t="str">
        <f>HYPERLINK(E718,"OP")</f>
        <v>OP</v>
      </c>
      <c r="D718" s="711" t="str">
        <f>HYPERLINK(F718,"Prj")</f>
        <v>Prj</v>
      </c>
      <c r="E718" s="704" t="s">
        <v>6717</v>
      </c>
      <c r="F718" s="415" t="s">
        <v>6718</v>
      </c>
      <c r="G718" s="414" t="s">
        <v>33</v>
      </c>
      <c r="H718" s="414" t="s">
        <v>33</v>
      </c>
      <c r="I718" s="694" t="s">
        <v>33</v>
      </c>
      <c r="J718" s="686" t="s">
        <v>900</v>
      </c>
      <c r="K718" s="199" t="s">
        <v>33</v>
      </c>
      <c r="L718" s="693" t="s">
        <v>193</v>
      </c>
      <c r="M718" s="696" t="s">
        <v>393</v>
      </c>
      <c r="N718" s="693" t="s">
        <v>18</v>
      </c>
      <c r="O718" s="693" t="s">
        <v>30</v>
      </c>
      <c r="P718" s="1080" t="s">
        <v>1763</v>
      </c>
      <c r="Q718" s="1074" t="s">
        <v>33</v>
      </c>
      <c r="R718" s="698" t="s">
        <v>3565</v>
      </c>
      <c r="S718" s="907" t="s">
        <v>3574</v>
      </c>
      <c r="T718" s="908" t="s">
        <v>3736</v>
      </c>
      <c r="U718" s="905" t="s">
        <v>588</v>
      </c>
      <c r="V718" s="905" t="s">
        <v>10387</v>
      </c>
      <c r="W718" s="1068" t="s">
        <v>1773</v>
      </c>
      <c r="X718" s="1064">
        <v>39877</v>
      </c>
      <c r="Y718" s="1066">
        <v>40141</v>
      </c>
      <c r="Z718" s="1046">
        <v>2010</v>
      </c>
      <c r="AA718" s="1064">
        <v>40324</v>
      </c>
      <c r="AB718" s="1065">
        <v>41729</v>
      </c>
      <c r="AC718" s="1066">
        <v>42094</v>
      </c>
      <c r="AD718" s="638">
        <v>16</v>
      </c>
      <c r="AE718" s="639">
        <v>0</v>
      </c>
      <c r="AF718" s="744">
        <v>0</v>
      </c>
      <c r="AG718" s="690">
        <v>16</v>
      </c>
      <c r="AH718" s="747">
        <v>0</v>
      </c>
      <c r="AI718" s="744">
        <v>0</v>
      </c>
      <c r="AJ718" s="1099">
        <v>16</v>
      </c>
      <c r="AK718" s="1100">
        <v>15.808457000000001</v>
      </c>
      <c r="AL718" s="646"/>
      <c r="AM718" s="647"/>
      <c r="AN718" s="647">
        <v>2</v>
      </c>
      <c r="AO718" s="647"/>
      <c r="AP718" s="647"/>
      <c r="AQ718" s="648"/>
      <c r="AR718" s="779" t="s">
        <v>3252</v>
      </c>
      <c r="AS718" s="649">
        <f>AT718+AU718</f>
        <v>12.5</v>
      </c>
      <c r="AT718" s="649">
        <v>12.5</v>
      </c>
      <c r="AU718" s="650">
        <v>0</v>
      </c>
      <c r="AV718" s="686" t="s">
        <v>3253</v>
      </c>
      <c r="AW718" s="686" t="s">
        <v>1990</v>
      </c>
      <c r="AX718" s="686" t="s">
        <v>1902</v>
      </c>
      <c r="AY718" s="819">
        <v>42093</v>
      </c>
      <c r="AZ718" s="721" t="s">
        <v>26</v>
      </c>
      <c r="BA718" s="721" t="s">
        <v>26</v>
      </c>
      <c r="BB718" s="834" t="s">
        <v>26</v>
      </c>
      <c r="BC718" s="835" t="s">
        <v>26</v>
      </c>
      <c r="BD718" s="836" t="s">
        <v>26</v>
      </c>
      <c r="BE718" s="834" t="s">
        <v>26</v>
      </c>
      <c r="BF718" s="835" t="s">
        <v>26</v>
      </c>
      <c r="BG718" s="836" t="s">
        <v>26</v>
      </c>
      <c r="BH718" s="905" t="s">
        <v>4518</v>
      </c>
      <c r="BI718" s="903" t="s">
        <v>10475</v>
      </c>
      <c r="BJ718" s="905" t="s">
        <v>13050</v>
      </c>
      <c r="BK718" s="903" t="s">
        <v>13876</v>
      </c>
      <c r="BL718" s="905" t="s">
        <v>0</v>
      </c>
      <c r="BM718" s="903" t="s">
        <v>0</v>
      </c>
      <c r="BN718" s="905" t="s">
        <v>0</v>
      </c>
      <c r="BO718" s="903" t="s">
        <v>0</v>
      </c>
      <c r="BP718" s="905" t="s">
        <v>0</v>
      </c>
      <c r="BQ718" s="903" t="s">
        <v>0</v>
      </c>
      <c r="BR718" s="909">
        <v>66</v>
      </c>
      <c r="BS718" s="903" t="s">
        <v>4532</v>
      </c>
      <c r="BT718" s="905" t="s">
        <v>0</v>
      </c>
      <c r="BU718" s="903" t="s">
        <v>4492</v>
      </c>
      <c r="BV718" s="905" t="s">
        <v>0</v>
      </c>
      <c r="BW718" s="903" t="s">
        <v>4492</v>
      </c>
      <c r="BX718" s="905" t="s">
        <v>0</v>
      </c>
      <c r="BY718" s="903" t="s">
        <v>4492</v>
      </c>
      <c r="BZ718" s="905" t="s">
        <v>0</v>
      </c>
      <c r="CA718" s="903" t="s">
        <v>4492</v>
      </c>
      <c r="CB718" s="340">
        <v>50</v>
      </c>
      <c r="CC718" s="249">
        <f>IF(ISBLANK(AL718),0,1)</f>
        <v>0</v>
      </c>
      <c r="CD718" s="414">
        <f>IF(ISBLANK(AM718),0,1)</f>
        <v>0</v>
      </c>
      <c r="CE718" s="414">
        <f>IF(ISBLANK(AN718),0,1)</f>
        <v>1</v>
      </c>
      <c r="CF718" s="414">
        <f>IF(ISBLANK(AO718),0,1)</f>
        <v>0</v>
      </c>
      <c r="CG718" s="414">
        <f>IF(ISBLANK(AP718),0,1)</f>
        <v>0</v>
      </c>
      <c r="CH718" s="436">
        <f>IF(ISBLANK(AQ718),0,1)</f>
        <v>0</v>
      </c>
      <c r="CI718" s="435">
        <f>IF($W718="Dropped","-",DAYS360(X718,Y718,TRUE)/360)</f>
        <v>0.71944444444444444</v>
      </c>
      <c r="CJ718" s="416">
        <f>IF(OR($W718="Pipeline",$W718="Dropped"),"-",IF(OR($AA718="-",$AA718="n/a"),"-",DAYS360(Y718,AA718,TRUE)/360))</f>
        <v>0.50555555555555554</v>
      </c>
      <c r="CK718" s="416">
        <f>IF(OR($W718="Pipeline",$W718="Dropped"),"-",IF($AC718="-","-",IF(OR($AA718="-",$AA718="n/a"),DAYS360(Y718,AC718,TRUE)/360,DAYS360(AA718,AC718,TRUE)/360)))</f>
        <v>4.8444444444444441</v>
      </c>
      <c r="CL718" s="416">
        <f>IF(OR($W718="Pipeline",$W718="Dropped"),"-",IF($AC718="-","-",DAYS360(X718,AC718,TRUE)/360))</f>
        <v>6.0694444444444446</v>
      </c>
      <c r="CM718" s="437">
        <f>IF(OR($W718="Pipeline",$W718="Dropped"),"-",IF($AC718="-","-",DAYS360(AB718,AC718,TRUE)/360))</f>
        <v>1</v>
      </c>
      <c r="CN718" s="344">
        <f>IF(W718="Closed",IF(AC718="-","-",YEAR(AC718)),"-")</f>
        <v>2015</v>
      </c>
      <c r="CO718" s="344" t="str">
        <f>IF(W718="Closed",IF(OR(BE718="S",BE718="MS",BE718="HS"),"S",IF(OR(BE718="U",BE718="MU",BE718="HU"),"U",IF(OR(BE718="NA",BE718="NR",BE718="NV",BE718="?",BE718="#"),"NR","-"))),"-")</f>
        <v>S</v>
      </c>
      <c r="CP718" s="249">
        <v>1</v>
      </c>
      <c r="CQ718" s="414">
        <v>1</v>
      </c>
      <c r="CR718" s="414">
        <v>1</v>
      </c>
      <c r="CS718" s="414">
        <v>2</v>
      </c>
      <c r="CT718" s="414">
        <v>0</v>
      </c>
      <c r="CU718" s="436">
        <v>0</v>
      </c>
      <c r="CV718" s="432" t="str">
        <f>IF(OR(DC718="-",DC718="",DC718="n/a"),"-",HYPERLINK(DC718,"PAD"))</f>
        <v>PAD</v>
      </c>
      <c r="CW718" s="417" t="str">
        <f>IF(OR(DD718="-",DD718="",DD718="n/a"),"-",HYPERLINK(DD718,"ICR"))</f>
        <v>ICR</v>
      </c>
      <c r="CX718" s="438" t="str">
        <f>IF(OR(DE718="-",DE718="",DE718="n/a"),"-",HYPERLINK(DE718,"IEG"))</f>
        <v>IEG</v>
      </c>
      <c r="CY718" s="687" t="str">
        <f>IF(OR(DF718="-",DF718="",DF718="n/a"),"-",HYPERLINK(DF718,"PPAR"))</f>
        <v>-</v>
      </c>
      <c r="CZ718" s="665" t="str">
        <f>IF(OR(DG718="-",DG718="",DG718="n/a"),"-",HYPERLINK(DG718,"PCR"))</f>
        <v>-</v>
      </c>
      <c r="DA718" s="665" t="str">
        <f>IF(OR(DH718="-",DH718="",DH718="n/a"),"-",HYPERLINK(DH718,"PP"))</f>
        <v>PP</v>
      </c>
      <c r="DB718" s="688" t="str">
        <f>IF(OR(DI718="-",DI718="",DI718="n/a"),"-",HYPERLINK(DI718,"TA"))</f>
        <v>-</v>
      </c>
      <c r="DC718" s="897" t="s">
        <v>12540</v>
      </c>
      <c r="DD718" s="897" t="s">
        <v>12541</v>
      </c>
      <c r="DE718" s="897" t="s">
        <v>12542</v>
      </c>
      <c r="DF718" s="897" t="s">
        <v>33</v>
      </c>
      <c r="DG718" s="897" t="s">
        <v>33</v>
      </c>
      <c r="DH718" s="897" t="s">
        <v>12543</v>
      </c>
      <c r="DI718" s="897" t="s">
        <v>33</v>
      </c>
      <c r="DJ718" s="806"/>
      <c r="DK718" s="231"/>
      <c r="DL718" s="231"/>
    </row>
    <row r="719" spans="1:116" s="2" customFormat="1" ht="14.1" customHeight="1" x14ac:dyDescent="0.25">
      <c r="A719" s="703">
        <f>ROW()-1</f>
        <v>718</v>
      </c>
      <c r="B719" s="713" t="s">
        <v>8168</v>
      </c>
      <c r="C719" s="716" t="str">
        <f>HYPERLINK(E719,"OP")</f>
        <v>OP</v>
      </c>
      <c r="D719" s="716" t="str">
        <f>HYPERLINK(F719,"Prj")</f>
        <v>Prj</v>
      </c>
      <c r="E719" s="631" t="s">
        <v>8799</v>
      </c>
      <c r="F719" s="413" t="s">
        <v>8800</v>
      </c>
      <c r="G719" s="414" t="s">
        <v>33</v>
      </c>
      <c r="H719" s="414" t="s">
        <v>33</v>
      </c>
      <c r="I719" s="694" t="s">
        <v>33</v>
      </c>
      <c r="J719" s="700" t="s">
        <v>8169</v>
      </c>
      <c r="K719" s="730" t="s">
        <v>33</v>
      </c>
      <c r="L719" s="739" t="s">
        <v>193</v>
      </c>
      <c r="M719" s="700" t="s">
        <v>387</v>
      </c>
      <c r="N719" s="739" t="s">
        <v>18</v>
      </c>
      <c r="O719" s="739" t="s">
        <v>30</v>
      </c>
      <c r="P719" s="1080" t="s">
        <v>19</v>
      </c>
      <c r="Q719" s="1074" t="s">
        <v>33</v>
      </c>
      <c r="R719" s="698" t="s">
        <v>33</v>
      </c>
      <c r="S719" s="1041" t="s">
        <v>33</v>
      </c>
      <c r="T719" s="908" t="s">
        <v>3970</v>
      </c>
      <c r="U719" s="905" t="s">
        <v>585</v>
      </c>
      <c r="V719" s="905" t="s">
        <v>13821</v>
      </c>
      <c r="W719" s="1068" t="s">
        <v>1773</v>
      </c>
      <c r="X719" s="1064">
        <v>39839</v>
      </c>
      <c r="Y719" s="1066">
        <v>40136</v>
      </c>
      <c r="Z719" s="1046">
        <v>2010</v>
      </c>
      <c r="AA719" s="1064" t="s">
        <v>33</v>
      </c>
      <c r="AB719" s="1065">
        <v>42369</v>
      </c>
      <c r="AC719" s="1066">
        <v>42369</v>
      </c>
      <c r="AD719" s="1053">
        <v>114.5</v>
      </c>
      <c r="AE719" s="750">
        <v>0</v>
      </c>
      <c r="AF719" s="744">
        <v>0</v>
      </c>
      <c r="AG719" s="690">
        <v>114.5</v>
      </c>
      <c r="AH719" s="747">
        <v>6.1</v>
      </c>
      <c r="AI719" s="744">
        <v>0</v>
      </c>
      <c r="AJ719" s="1107">
        <v>114.5</v>
      </c>
      <c r="AK719" s="1108">
        <v>0</v>
      </c>
      <c r="AL719" s="1085"/>
      <c r="AM719" s="632"/>
      <c r="AN719" s="632">
        <v>4</v>
      </c>
      <c r="AO719" s="632"/>
      <c r="AP719" s="632"/>
      <c r="AQ719" s="757"/>
      <c r="AR719" s="778" t="s">
        <v>9317</v>
      </c>
      <c r="AS719" s="792">
        <f>AT719+AU719</f>
        <v>3.2</v>
      </c>
      <c r="AT719" s="781">
        <v>1.5</v>
      </c>
      <c r="AU719" s="782">
        <v>1.7</v>
      </c>
      <c r="AV719" s="734" t="s">
        <v>9313</v>
      </c>
      <c r="AW719" s="700" t="s">
        <v>8084</v>
      </c>
      <c r="AX719" s="700" t="s">
        <v>2721</v>
      </c>
      <c r="AY719" s="829">
        <v>40575</v>
      </c>
      <c r="AZ719" s="739" t="s">
        <v>22</v>
      </c>
      <c r="BA719" s="739" t="s">
        <v>45</v>
      </c>
      <c r="BB719" s="834" t="s">
        <v>33</v>
      </c>
      <c r="BC719" s="835" t="s">
        <v>33</v>
      </c>
      <c r="BD719" s="836" t="s">
        <v>33</v>
      </c>
      <c r="BE719" s="834" t="s">
        <v>33</v>
      </c>
      <c r="BF719" s="835" t="s">
        <v>33</v>
      </c>
      <c r="BG719" s="836" t="s">
        <v>33</v>
      </c>
      <c r="BH719" s="905" t="s">
        <v>13077</v>
      </c>
      <c r="BI719" s="903" t="s">
        <v>9680</v>
      </c>
      <c r="BJ719" s="905" t="s">
        <v>13072</v>
      </c>
      <c r="BK719" s="903" t="s">
        <v>4508</v>
      </c>
      <c r="BL719" s="905" t="s">
        <v>4567</v>
      </c>
      <c r="BM719" s="903" t="s">
        <v>10487</v>
      </c>
      <c r="BN719" s="905" t="s">
        <v>4505</v>
      </c>
      <c r="BO719" s="903" t="s">
        <v>10474</v>
      </c>
      <c r="BP719" s="905" t="s">
        <v>4603</v>
      </c>
      <c r="BQ719" s="903" t="s">
        <v>4604</v>
      </c>
      <c r="BR719" s="909">
        <v>54</v>
      </c>
      <c r="BS719" s="903" t="s">
        <v>4553</v>
      </c>
      <c r="BT719" s="909">
        <v>78</v>
      </c>
      <c r="BU719" s="903" t="s">
        <v>4511</v>
      </c>
      <c r="BV719" s="909">
        <v>68</v>
      </c>
      <c r="BW719" s="903" t="s">
        <v>4557</v>
      </c>
      <c r="BX719" s="909">
        <v>63</v>
      </c>
      <c r="BY719" s="903" t="s">
        <v>4512</v>
      </c>
      <c r="BZ719" s="909">
        <v>55</v>
      </c>
      <c r="CA719" s="903" t="s">
        <v>4541</v>
      </c>
      <c r="CB719" s="340">
        <v>50</v>
      </c>
      <c r="CC719" s="249">
        <f>IF(ISBLANK(AL719),0,1)</f>
        <v>0</v>
      </c>
      <c r="CD719" s="414">
        <f>IF(ISBLANK(AM719),0,1)</f>
        <v>0</v>
      </c>
      <c r="CE719" s="414">
        <f>IF(ISBLANK(AN719),0,1)</f>
        <v>1</v>
      </c>
      <c r="CF719" s="414">
        <f>IF(ISBLANK(AO719),0,1)</f>
        <v>0</v>
      </c>
      <c r="CG719" s="414">
        <f>IF(ISBLANK(AP719),0,1)</f>
        <v>0</v>
      </c>
      <c r="CH719" s="436">
        <f>IF(ISBLANK(AQ719),0,1)</f>
        <v>0</v>
      </c>
      <c r="CI719" s="435">
        <f>IF($W719="Dropped","-",DAYS360(X719,Y719,TRUE)/360)</f>
        <v>0.81388888888888888</v>
      </c>
      <c r="CJ719" s="416" t="str">
        <f>IF(OR($W719="Pipeline",$W719="Dropped"),"-",IF(OR($AA719="-",$AA719="n/a"),"-",DAYS360(Y719,AA719,TRUE)/360))</f>
        <v>-</v>
      </c>
      <c r="CK719" s="416">
        <f>IF(OR($W719="Pipeline",$W719="Dropped"),"-",IF($AC719="-","-",IF(OR($AA719="-",$AA719="n/a"),DAYS360(Y719,AC719,TRUE)/360,DAYS360(AA719,AC719,TRUE)/360)))</f>
        <v>6.1138888888888889</v>
      </c>
      <c r="CL719" s="416">
        <f>IF(OR($W719="Pipeline",$W719="Dropped"),"-",IF($AC719="-","-",DAYS360(X719,AC719,TRUE)/360))</f>
        <v>6.927777777777778</v>
      </c>
      <c r="CM719" s="437">
        <f>IF(OR($W719="Pipeline",$W719="Dropped"),"-",IF($AC719="-","-",DAYS360(AB719,AC719,TRUE)/360))</f>
        <v>0</v>
      </c>
      <c r="CN719" s="344">
        <f>IF(W719="Closed",IF(AC719="-","-",YEAR(AC719)),"-")</f>
        <v>2015</v>
      </c>
      <c r="CO719" s="344" t="str">
        <f>IF(W719="Closed",IF(OR(BE719="S",BE719="MS",BE719="HS"),"S",IF(OR(BE719="U",BE719="MU",BE719="HU"),"U",IF(OR(BE719="NA",BE719="NR",BE719="NV",BE719="?",BE719="#"),"NR","-"))),"-")</f>
        <v>-</v>
      </c>
      <c r="CP719" s="249">
        <v>2</v>
      </c>
      <c r="CQ719" s="414">
        <v>3</v>
      </c>
      <c r="CR719" s="414">
        <v>2</v>
      </c>
      <c r="CS719" s="414">
        <v>1</v>
      </c>
      <c r="CT719" s="414">
        <v>0</v>
      </c>
      <c r="CU719" s="436">
        <v>1</v>
      </c>
      <c r="CV719" s="432" t="str">
        <f>IF(OR(DC719="-",DC719="",DC719="n/a"),"-",HYPERLINK(DC719,"PAD"))</f>
        <v>PAD</v>
      </c>
      <c r="CW719" s="417" t="str">
        <f>IF(OR(DD719="-",DD719="",DD719="n/a"),"-",HYPERLINK(DD719,"ICR"))</f>
        <v>-</v>
      </c>
      <c r="CX719" s="438" t="str">
        <f>IF(OR(DE719="-",DE719="",DE719="n/a"),"-",HYPERLINK(DE719,"IEG"))</f>
        <v>-</v>
      </c>
      <c r="CY719" s="687" t="str">
        <f>IF(OR(DF719="-",DF719="",DF719="n/a"),"-",HYPERLINK(DF719,"PPAR"))</f>
        <v>-</v>
      </c>
      <c r="CZ719" s="665" t="str">
        <f>IF(OR(DG719="-",DG719="",DG719="n/a"),"-",HYPERLINK(DG719,"PCR"))</f>
        <v>-</v>
      </c>
      <c r="DA719" s="665" t="str">
        <f>IF(OR(DH719="-",DH719="",DH719="n/a"),"-",HYPERLINK(DH719,"PP"))</f>
        <v>-</v>
      </c>
      <c r="DB719" s="688" t="str">
        <f>IF(OR(DI719="-",DI719="",DI719="n/a"),"-",HYPERLINK(DI719,"TA"))</f>
        <v>-</v>
      </c>
      <c r="DC719" s="897" t="s">
        <v>12544</v>
      </c>
      <c r="DD719" s="897" t="s">
        <v>33</v>
      </c>
      <c r="DE719" s="897" t="s">
        <v>33</v>
      </c>
      <c r="DF719" s="897" t="s">
        <v>33</v>
      </c>
      <c r="DG719" s="897" t="s">
        <v>33</v>
      </c>
      <c r="DH719" s="897" t="s">
        <v>33</v>
      </c>
      <c r="DI719" s="897" t="s">
        <v>33</v>
      </c>
      <c r="DJ719" s="806"/>
      <c r="DK719" s="231"/>
      <c r="DL719" s="231"/>
    </row>
    <row r="720" spans="1:116" s="2" customFormat="1" ht="14.1" customHeight="1" x14ac:dyDescent="0.25">
      <c r="A720" s="702">
        <f>ROW()-1</f>
        <v>719</v>
      </c>
      <c r="B720" s="713" t="s">
        <v>9449</v>
      </c>
      <c r="C720" s="711" t="str">
        <f>HYPERLINK(E720,"OP")</f>
        <v>OP</v>
      </c>
      <c r="D720" s="711" t="str">
        <f>HYPERLINK(F720,"Prj")</f>
        <v>Prj</v>
      </c>
      <c r="E720" s="705" t="s">
        <v>9814</v>
      </c>
      <c r="F720" s="424" t="s">
        <v>9815</v>
      </c>
      <c r="G720" s="414" t="s">
        <v>33</v>
      </c>
      <c r="H720" s="414" t="s">
        <v>33</v>
      </c>
      <c r="I720" s="694" t="s">
        <v>33</v>
      </c>
      <c r="J720" s="695" t="s">
        <v>9671</v>
      </c>
      <c r="K720" s="731" t="s">
        <v>33</v>
      </c>
      <c r="L720" s="735" t="s">
        <v>16</v>
      </c>
      <c r="M720" s="695" t="s">
        <v>115</v>
      </c>
      <c r="N720" s="735" t="s">
        <v>18</v>
      </c>
      <c r="O720" s="735" t="s">
        <v>30</v>
      </c>
      <c r="P720" s="1080" t="s">
        <v>299</v>
      </c>
      <c r="Q720" s="1074" t="s">
        <v>10323</v>
      </c>
      <c r="R720" s="698" t="s">
        <v>33</v>
      </c>
      <c r="S720" s="907" t="s">
        <v>13831</v>
      </c>
      <c r="T720" s="908" t="s">
        <v>10324</v>
      </c>
      <c r="U720" s="905" t="s">
        <v>579</v>
      </c>
      <c r="V720" s="905" t="s">
        <v>10439</v>
      </c>
      <c r="W720" s="1068" t="s">
        <v>20</v>
      </c>
      <c r="X720" s="1064">
        <v>39695</v>
      </c>
      <c r="Y720" s="1066">
        <v>40626</v>
      </c>
      <c r="Z720" s="1046">
        <v>2011</v>
      </c>
      <c r="AA720" s="1064">
        <v>40764</v>
      </c>
      <c r="AB720" s="1065">
        <v>42674</v>
      </c>
      <c r="AC720" s="1066">
        <v>43281</v>
      </c>
      <c r="AD720" s="638">
        <v>0</v>
      </c>
      <c r="AE720" s="745">
        <v>30</v>
      </c>
      <c r="AF720" s="744">
        <v>0</v>
      </c>
      <c r="AG720" s="690">
        <v>30</v>
      </c>
      <c r="AH720" s="747">
        <v>5</v>
      </c>
      <c r="AI720" s="744">
        <v>0</v>
      </c>
      <c r="AJ720" s="1103">
        <v>30</v>
      </c>
      <c r="AK720" s="1104">
        <v>24.880146910000001</v>
      </c>
      <c r="AL720" s="646">
        <v>33</v>
      </c>
      <c r="AM720" s="647"/>
      <c r="AN720" s="647"/>
      <c r="AO720" s="647"/>
      <c r="AP720" s="647"/>
      <c r="AQ720" s="648"/>
      <c r="AR720" s="778" t="s">
        <v>9878</v>
      </c>
      <c r="AS720" s="649">
        <v>1.9</v>
      </c>
      <c r="AT720" s="649">
        <v>1.7</v>
      </c>
      <c r="AU720" s="650">
        <v>0.2</v>
      </c>
      <c r="AV720" s="686" t="s">
        <v>9879</v>
      </c>
      <c r="AW720" s="695" t="s">
        <v>7636</v>
      </c>
      <c r="AX720" s="695" t="s">
        <v>9672</v>
      </c>
      <c r="AY720" s="822">
        <v>42692</v>
      </c>
      <c r="AZ720" s="735" t="s">
        <v>26</v>
      </c>
      <c r="BA720" s="735" t="s">
        <v>22</v>
      </c>
      <c r="BB720" s="834" t="s">
        <v>33</v>
      </c>
      <c r="BC720" s="835" t="s">
        <v>33</v>
      </c>
      <c r="BD720" s="836" t="s">
        <v>33</v>
      </c>
      <c r="BE720" s="834" t="s">
        <v>33</v>
      </c>
      <c r="BF720" s="835" t="s">
        <v>33</v>
      </c>
      <c r="BG720" s="836" t="s">
        <v>33</v>
      </c>
      <c r="BH720" s="905" t="s">
        <v>0</v>
      </c>
      <c r="BI720" s="903" t="s">
        <v>0</v>
      </c>
      <c r="BJ720" s="905" t="s">
        <v>0</v>
      </c>
      <c r="BK720" s="903" t="s">
        <v>0</v>
      </c>
      <c r="BL720" s="905" t="s">
        <v>4505</v>
      </c>
      <c r="BM720" s="903" t="s">
        <v>10474</v>
      </c>
      <c r="BN720" s="905" t="s">
        <v>0</v>
      </c>
      <c r="BO720" s="903" t="s">
        <v>0</v>
      </c>
      <c r="BP720" s="905" t="s">
        <v>13078</v>
      </c>
      <c r="BQ720" s="903" t="s">
        <v>13872</v>
      </c>
      <c r="BR720" s="909">
        <v>22</v>
      </c>
      <c r="BS720" s="903" t="s">
        <v>4502</v>
      </c>
      <c r="BT720" s="909">
        <v>53</v>
      </c>
      <c r="BU720" s="903" t="s">
        <v>4528</v>
      </c>
      <c r="BV720" s="909">
        <v>30</v>
      </c>
      <c r="BW720" s="903" t="s">
        <v>4501</v>
      </c>
      <c r="BX720" s="905" t="s">
        <v>0</v>
      </c>
      <c r="BY720" s="903" t="s">
        <v>4492</v>
      </c>
      <c r="BZ720" s="905" t="s">
        <v>0</v>
      </c>
      <c r="CA720" s="903" t="s">
        <v>4492</v>
      </c>
      <c r="CB720" s="340">
        <v>10</v>
      </c>
      <c r="CC720" s="249">
        <f>IF(ISBLANK(AL720),0,1)</f>
        <v>1</v>
      </c>
      <c r="CD720" s="414">
        <f>IF(ISBLANK(AM720),0,1)</f>
        <v>0</v>
      </c>
      <c r="CE720" s="414">
        <f>IF(ISBLANK(AN720),0,1)</f>
        <v>0</v>
      </c>
      <c r="CF720" s="414">
        <f>IF(ISBLANK(AO720),0,1)</f>
        <v>0</v>
      </c>
      <c r="CG720" s="414">
        <f>IF(ISBLANK(AP720),0,1)</f>
        <v>0</v>
      </c>
      <c r="CH720" s="436">
        <f>IF(ISBLANK(AQ720),0,1)</f>
        <v>0</v>
      </c>
      <c r="CI720" s="435">
        <f>IF($W720="Dropped","-",DAYS360(X720,Y720,TRUE)/360)</f>
        <v>2.5555555555555554</v>
      </c>
      <c r="CJ720" s="416">
        <f>IF(OR($W720="Pipeline",$W720="Dropped"),"-",IF(OR($AA720="-",$AA720="n/a"),"-",DAYS360(Y720,AA720,TRUE)/360))</f>
        <v>0.375</v>
      </c>
      <c r="CK720" s="416">
        <f>IF(OR($W720="Pipeline",$W720="Dropped"),"-",IF($AC720="-","-",IF(OR($AA720="-",$AA720="n/a"),DAYS360(Y720,AC720,TRUE)/360,DAYS360(AA720,AC720,TRUE)/360)))</f>
        <v>6.8916666666666666</v>
      </c>
      <c r="CL720" s="416">
        <f>IF(OR($W720="Pipeline",$W720="Dropped"),"-",IF($AC720="-","-",DAYS360(X720,AC720,TRUE)/360))</f>
        <v>9.8222222222222229</v>
      </c>
      <c r="CM720" s="437">
        <f>IF(OR($W720="Pipeline",$W720="Dropped"),"-",IF($AC720="-","-",DAYS360(AB720,AC720,TRUE)/360))</f>
        <v>1.6666666666666667</v>
      </c>
      <c r="CN720" s="344" t="str">
        <f>IF(W720="Closed",IF(AC720="-","-",YEAR(AC720)),"-")</f>
        <v>-</v>
      </c>
      <c r="CO720" s="344" t="str">
        <f>IF(W720="Closed",IF(OR(BE720="S",BE720="MS",BE720="HS"),"S",IF(OR(BE720="U",BE720="MU",BE720="HU"),"U",IF(OR(BE720="NA",BE720="NR",BE720="NV",BE720="?",BE720="#"),"NR","-"))),"-")</f>
        <v>-</v>
      </c>
      <c r="CP720" s="249">
        <v>1</v>
      </c>
      <c r="CQ720" s="414">
        <v>2</v>
      </c>
      <c r="CR720" s="414">
        <v>5</v>
      </c>
      <c r="CS720" s="414">
        <v>2</v>
      </c>
      <c r="CT720" s="414">
        <v>0</v>
      </c>
      <c r="CU720" s="436">
        <v>1</v>
      </c>
      <c r="CV720" s="432" t="str">
        <f>IF(OR(DC720="-",DC720="",DC720="n/a"),"-",HYPERLINK(DC720,"PAD"))</f>
        <v>PAD</v>
      </c>
      <c r="CW720" s="417" t="str">
        <f>IF(OR(DD720="-",DD720="",DD720="n/a"),"-",HYPERLINK(DD720,"ICR"))</f>
        <v>-</v>
      </c>
      <c r="CX720" s="438" t="str">
        <f>IF(OR(DE720="-",DE720="",DE720="n/a"),"-",HYPERLINK(DE720,"IEG"))</f>
        <v>-</v>
      </c>
      <c r="CY720" s="687" t="str">
        <f>IF(OR(DF720="-",DF720="",DF720="n/a"),"-",HYPERLINK(DF720,"PPAR"))</f>
        <v>-</v>
      </c>
      <c r="CZ720" s="665" t="str">
        <f>IF(OR(DG720="-",DG720="",DG720="n/a"),"-",HYPERLINK(DG720,"PCR"))</f>
        <v>-</v>
      </c>
      <c r="DA720" s="665" t="str">
        <f>IF(OR(DH720="-",DH720="",DH720="n/a"),"-",HYPERLINK(DH720,"PP"))</f>
        <v>PP</v>
      </c>
      <c r="DB720" s="688" t="str">
        <f>IF(OR(DI720="-",DI720="",DI720="n/a"),"-",HYPERLINK(DI720,"TA"))</f>
        <v>-</v>
      </c>
      <c r="DC720" s="897" t="s">
        <v>12545</v>
      </c>
      <c r="DD720" s="897" t="s">
        <v>33</v>
      </c>
      <c r="DE720" s="897" t="s">
        <v>33</v>
      </c>
      <c r="DF720" s="897" t="s">
        <v>33</v>
      </c>
      <c r="DG720" s="897" t="s">
        <v>33</v>
      </c>
      <c r="DH720" s="897" t="s">
        <v>14092</v>
      </c>
      <c r="DI720" s="897" t="s">
        <v>33</v>
      </c>
      <c r="DJ720" s="734"/>
      <c r="DK720" s="231"/>
      <c r="DL720" s="231"/>
    </row>
    <row r="721" spans="1:116" s="120" customFormat="1" ht="14.1" customHeight="1" x14ac:dyDescent="0.25">
      <c r="A721" s="702">
        <f>ROW()-1</f>
        <v>720</v>
      </c>
      <c r="B721" s="717" t="s">
        <v>762</v>
      </c>
      <c r="C721" s="711" t="str">
        <f>HYPERLINK(E721,"OP")</f>
        <v>OP</v>
      </c>
      <c r="D721" s="711" t="str">
        <f>HYPERLINK(F721,"Prj")</f>
        <v>Prj</v>
      </c>
      <c r="E721" s="704" t="s">
        <v>6719</v>
      </c>
      <c r="F721" s="415" t="s">
        <v>6720</v>
      </c>
      <c r="G721" s="414" t="s">
        <v>33</v>
      </c>
      <c r="H721" s="414" t="s">
        <v>33</v>
      </c>
      <c r="I721" s="694" t="s">
        <v>33</v>
      </c>
      <c r="J721" s="686" t="s">
        <v>763</v>
      </c>
      <c r="K721" s="199" t="s">
        <v>33</v>
      </c>
      <c r="L721" s="693" t="s">
        <v>153</v>
      </c>
      <c r="M721" s="696" t="s">
        <v>161</v>
      </c>
      <c r="N721" s="693" t="s">
        <v>18</v>
      </c>
      <c r="O721" s="732" t="s">
        <v>71</v>
      </c>
      <c r="P721" s="1080" t="s">
        <v>1763</v>
      </c>
      <c r="Q721" s="1074" t="s">
        <v>33</v>
      </c>
      <c r="R721" s="698" t="s">
        <v>33</v>
      </c>
      <c r="S721" s="907" t="s">
        <v>3725</v>
      </c>
      <c r="T721" s="908" t="s">
        <v>3611</v>
      </c>
      <c r="U721" s="905" t="s">
        <v>13822</v>
      </c>
      <c r="V721" s="905" t="s">
        <v>10388</v>
      </c>
      <c r="W721" s="1068" t="s">
        <v>1773</v>
      </c>
      <c r="X721" s="1064">
        <v>39646</v>
      </c>
      <c r="Y721" s="1066">
        <v>39945</v>
      </c>
      <c r="Z721" s="1046">
        <v>2009</v>
      </c>
      <c r="AA721" s="1064">
        <v>40088</v>
      </c>
      <c r="AB721" s="1065">
        <v>41973</v>
      </c>
      <c r="AC721" s="1066">
        <v>42338</v>
      </c>
      <c r="AD721" s="638">
        <v>0</v>
      </c>
      <c r="AE721" s="639">
        <v>25</v>
      </c>
      <c r="AF721" s="744">
        <v>0</v>
      </c>
      <c r="AG721" s="690">
        <v>25</v>
      </c>
      <c r="AH721" s="747">
        <v>6.26</v>
      </c>
      <c r="AI721" s="744">
        <v>0</v>
      </c>
      <c r="AJ721" s="1099">
        <v>24.115767200000001</v>
      </c>
      <c r="AK721" s="1100">
        <v>24.77564233</v>
      </c>
      <c r="AL721" s="646"/>
      <c r="AM721" s="647"/>
      <c r="AN721" s="647">
        <v>2</v>
      </c>
      <c r="AO721" s="647"/>
      <c r="AP721" s="647"/>
      <c r="AQ721" s="648"/>
      <c r="AR721" s="779" t="s">
        <v>3254</v>
      </c>
      <c r="AS721" s="649">
        <f>AT721+AU721</f>
        <v>8.51</v>
      </c>
      <c r="AT721" s="649">
        <v>8.51</v>
      </c>
      <c r="AU721" s="650">
        <v>0</v>
      </c>
      <c r="AV721" s="686" t="s">
        <v>3255</v>
      </c>
      <c r="AW721" s="686" t="s">
        <v>1877</v>
      </c>
      <c r="AX721" s="686" t="s">
        <v>1901</v>
      </c>
      <c r="AY721" s="819">
        <v>42326</v>
      </c>
      <c r="AZ721" s="721" t="s">
        <v>22</v>
      </c>
      <c r="BA721" s="721" t="s">
        <v>22</v>
      </c>
      <c r="BB721" s="834" t="s">
        <v>22</v>
      </c>
      <c r="BC721" s="835" t="s">
        <v>22</v>
      </c>
      <c r="BD721" s="836" t="s">
        <v>26</v>
      </c>
      <c r="BE721" s="834" t="s">
        <v>22</v>
      </c>
      <c r="BF721" s="835" t="s">
        <v>22</v>
      </c>
      <c r="BG721" s="836" t="s">
        <v>22</v>
      </c>
      <c r="BH721" s="905" t="s">
        <v>4518</v>
      </c>
      <c r="BI721" s="903" t="s">
        <v>10475</v>
      </c>
      <c r="BJ721" s="905" t="s">
        <v>4493</v>
      </c>
      <c r="BK721" s="903" t="s">
        <v>4705</v>
      </c>
      <c r="BL721" s="905" t="s">
        <v>13050</v>
      </c>
      <c r="BM721" s="903" t="s">
        <v>13876</v>
      </c>
      <c r="BN721" s="905" t="s">
        <v>4530</v>
      </c>
      <c r="BO721" s="903" t="s">
        <v>10483</v>
      </c>
      <c r="BP721" s="905" t="s">
        <v>0</v>
      </c>
      <c r="BQ721" s="903" t="s">
        <v>0</v>
      </c>
      <c r="BR721" s="909">
        <v>66</v>
      </c>
      <c r="BS721" s="903" t="s">
        <v>4532</v>
      </c>
      <c r="BT721" s="909">
        <v>65</v>
      </c>
      <c r="BU721" s="903" t="s">
        <v>4509</v>
      </c>
      <c r="BV721" s="905" t="s">
        <v>0</v>
      </c>
      <c r="BW721" s="903" t="s">
        <v>4492</v>
      </c>
      <c r="BX721" s="905" t="s">
        <v>0</v>
      </c>
      <c r="BY721" s="903" t="s">
        <v>4492</v>
      </c>
      <c r="BZ721" s="905" t="s">
        <v>0</v>
      </c>
      <c r="CA721" s="903" t="s">
        <v>4492</v>
      </c>
      <c r="CB721" s="340">
        <v>10</v>
      </c>
      <c r="CC721" s="249">
        <f>IF(ISBLANK(AL721),0,1)</f>
        <v>0</v>
      </c>
      <c r="CD721" s="414">
        <f>IF(ISBLANK(AM721),0,1)</f>
        <v>0</v>
      </c>
      <c r="CE721" s="414">
        <f>IF(ISBLANK(AN721),0,1)</f>
        <v>1</v>
      </c>
      <c r="CF721" s="414">
        <f>IF(ISBLANK(AO721),0,1)</f>
        <v>0</v>
      </c>
      <c r="CG721" s="414">
        <f>IF(ISBLANK(AP721),0,1)</f>
        <v>0</v>
      </c>
      <c r="CH721" s="436">
        <f>IF(ISBLANK(AQ721),0,1)</f>
        <v>0</v>
      </c>
      <c r="CI721" s="435">
        <f>IF($W721="Dropped","-",DAYS360(X721,Y721,TRUE)/360)</f>
        <v>0.81944444444444442</v>
      </c>
      <c r="CJ721" s="416">
        <f>IF(OR($W721="Pipeline",$W721="Dropped"),"-",IF(OR($AA721="-",$AA721="n/a"),"-",DAYS360(Y721,AA721,TRUE)/360))</f>
        <v>0.3888888888888889</v>
      </c>
      <c r="CK721" s="416">
        <f>IF(OR($W721="Pipeline",$W721="Dropped"),"-",IF($AC721="-","-",IF(OR($AA721="-",$AA721="n/a"),DAYS360(Y721,AC721,TRUE)/360,DAYS360(AA721,AC721,TRUE)/360)))</f>
        <v>6.1611111111111114</v>
      </c>
      <c r="CL721" s="416">
        <f>IF(OR($W721="Pipeline",$W721="Dropped"),"-",IF($AC721="-","-",DAYS360(X721,AC721,TRUE)/360))</f>
        <v>7.3694444444444445</v>
      </c>
      <c r="CM721" s="437">
        <f>IF(OR($W721="Pipeline",$W721="Dropped"),"-",IF($AC721="-","-",DAYS360(AB721,AC721,TRUE)/360))</f>
        <v>1</v>
      </c>
      <c r="CN721" s="344">
        <f>IF(W721="Closed",IF(AC721="-","-",YEAR(AC721)),"-")</f>
        <v>2015</v>
      </c>
      <c r="CO721" s="344" t="str">
        <f>IF(W721="Closed",IF(OR(BE721="S",BE721="MS",BE721="HS"),"S",IF(OR(BE721="U",BE721="MU",BE721="HU"),"U",IF(OR(BE721="NA",BE721="NR",BE721="NV",BE721="?",BE721="#"),"NR","-"))),"-")</f>
        <v>S</v>
      </c>
      <c r="CP721" s="249">
        <v>5</v>
      </c>
      <c r="CQ721" s="414">
        <v>3</v>
      </c>
      <c r="CR721" s="414">
        <v>3</v>
      </c>
      <c r="CS721" s="414">
        <v>0</v>
      </c>
      <c r="CT721" s="414">
        <v>0</v>
      </c>
      <c r="CU721" s="436">
        <v>0</v>
      </c>
      <c r="CV721" s="432" t="str">
        <f>IF(OR(DC721="-",DC721="",DC721="n/a"),"-",HYPERLINK(DC721,"PAD"))</f>
        <v>PAD</v>
      </c>
      <c r="CW721" s="417" t="str">
        <f>IF(OR(DD721="-",DD721="",DD721="n/a"),"-",HYPERLINK(DD721,"ICR"))</f>
        <v>ICR</v>
      </c>
      <c r="CX721" s="438" t="str">
        <f>IF(OR(DE721="-",DE721="",DE721="n/a"),"-",HYPERLINK(DE721,"IEG"))</f>
        <v>IEG</v>
      </c>
      <c r="CY721" s="687" t="str">
        <f>IF(OR(DF721="-",DF721="",DF721="n/a"),"-",HYPERLINK(DF721,"PPAR"))</f>
        <v>-</v>
      </c>
      <c r="CZ721" s="665" t="str">
        <f>IF(OR(DG721="-",DG721="",DG721="n/a"),"-",HYPERLINK(DG721,"PCR"))</f>
        <v>-</v>
      </c>
      <c r="DA721" s="665" t="str">
        <f>IF(OR(DH721="-",DH721="",DH721="n/a"),"-",HYPERLINK(DH721,"PP"))</f>
        <v>PP</v>
      </c>
      <c r="DB721" s="688" t="str">
        <f>IF(OR(DI721="-",DI721="",DI721="n/a"),"-",HYPERLINK(DI721,"TA"))</f>
        <v>-</v>
      </c>
      <c r="DC721" s="897" t="s">
        <v>12546</v>
      </c>
      <c r="DD721" s="897" t="s">
        <v>12547</v>
      </c>
      <c r="DE721" s="897" t="s">
        <v>12548</v>
      </c>
      <c r="DF721" s="897" t="s">
        <v>33</v>
      </c>
      <c r="DG721" s="897" t="s">
        <v>33</v>
      </c>
      <c r="DH721" s="897" t="s">
        <v>14093</v>
      </c>
      <c r="DI721" s="897" t="s">
        <v>33</v>
      </c>
      <c r="DJ721" s="734"/>
      <c r="DK721" s="401"/>
      <c r="DL721" s="401"/>
    </row>
    <row r="722" spans="1:116" s="2" customFormat="1" ht="14.1" customHeight="1" x14ac:dyDescent="0.25">
      <c r="A722" s="703">
        <f>ROW()-1</f>
        <v>721</v>
      </c>
      <c r="B722" s="710" t="s">
        <v>676</v>
      </c>
      <c r="C722" s="711" t="str">
        <f>HYPERLINK(E722,"OP")</f>
        <v>OP</v>
      </c>
      <c r="D722" s="711" t="str">
        <f>HYPERLINK(F722,"Prj")</f>
        <v>Prj</v>
      </c>
      <c r="E722" s="704" t="s">
        <v>6721</v>
      </c>
      <c r="F722" s="415" t="s">
        <v>6722</v>
      </c>
      <c r="G722" s="414" t="s">
        <v>33</v>
      </c>
      <c r="H722" s="414" t="s">
        <v>33</v>
      </c>
      <c r="I722" s="694" t="s">
        <v>33</v>
      </c>
      <c r="J722" s="696" t="s">
        <v>677</v>
      </c>
      <c r="K722" s="199" t="s">
        <v>33</v>
      </c>
      <c r="L722" s="693" t="s">
        <v>124</v>
      </c>
      <c r="M722" s="696" t="s">
        <v>134</v>
      </c>
      <c r="N722" s="732" t="s">
        <v>18</v>
      </c>
      <c r="O722" s="693" t="s">
        <v>30</v>
      </c>
      <c r="P722" s="1080" t="s">
        <v>1742</v>
      </c>
      <c r="Q722" s="1074" t="s">
        <v>33</v>
      </c>
      <c r="R722" s="698" t="s">
        <v>3565</v>
      </c>
      <c r="S722" s="907" t="s">
        <v>10301</v>
      </c>
      <c r="T722" s="908" t="s">
        <v>3595</v>
      </c>
      <c r="U722" s="905" t="s">
        <v>1421</v>
      </c>
      <c r="V722" s="905" t="s">
        <v>10414</v>
      </c>
      <c r="W722" s="1068" t="s">
        <v>20</v>
      </c>
      <c r="X722" s="1064">
        <v>39540</v>
      </c>
      <c r="Y722" s="1066">
        <v>40381</v>
      </c>
      <c r="Z722" s="1046">
        <v>2011</v>
      </c>
      <c r="AA722" s="1064">
        <v>40609</v>
      </c>
      <c r="AB722" s="1065">
        <v>42247</v>
      </c>
      <c r="AC722" s="1066">
        <v>42978</v>
      </c>
      <c r="AD722" s="638">
        <v>0</v>
      </c>
      <c r="AE722" s="639">
        <v>15</v>
      </c>
      <c r="AF722" s="744">
        <v>0</v>
      </c>
      <c r="AG722" s="690">
        <v>15</v>
      </c>
      <c r="AH722" s="747">
        <v>0</v>
      </c>
      <c r="AI722" s="744">
        <v>0</v>
      </c>
      <c r="AJ722" s="1099">
        <v>15</v>
      </c>
      <c r="AK722" s="1100">
        <v>9.3974531799999994</v>
      </c>
      <c r="AL722" s="646" t="s">
        <v>3334</v>
      </c>
      <c r="AM722" s="647"/>
      <c r="AN722" s="647"/>
      <c r="AO722" s="647"/>
      <c r="AP722" s="647"/>
      <c r="AQ722" s="648"/>
      <c r="AR722" s="779" t="s">
        <v>3097</v>
      </c>
      <c r="AS722" s="649">
        <f>AT722+AU722</f>
        <v>14.5</v>
      </c>
      <c r="AT722" s="649">
        <v>14.5</v>
      </c>
      <c r="AU722" s="650">
        <v>0</v>
      </c>
      <c r="AV722" s="686" t="s">
        <v>3345</v>
      </c>
      <c r="AW722" s="686" t="s">
        <v>1964</v>
      </c>
      <c r="AX722" s="686" t="s">
        <v>2236</v>
      </c>
      <c r="AY722" s="819">
        <v>42636</v>
      </c>
      <c r="AZ722" s="721" t="s">
        <v>22</v>
      </c>
      <c r="BA722" s="721" t="s">
        <v>22</v>
      </c>
      <c r="BB722" s="834" t="s">
        <v>33</v>
      </c>
      <c r="BC722" s="835" t="s">
        <v>33</v>
      </c>
      <c r="BD722" s="836" t="s">
        <v>33</v>
      </c>
      <c r="BE722" s="834" t="s">
        <v>33</v>
      </c>
      <c r="BF722" s="835" t="s">
        <v>33</v>
      </c>
      <c r="BG722" s="836" t="s">
        <v>33</v>
      </c>
      <c r="BH722" s="905" t="s">
        <v>0</v>
      </c>
      <c r="BI722" s="903" t="s">
        <v>0</v>
      </c>
      <c r="BJ722" s="905" t="s">
        <v>0</v>
      </c>
      <c r="BK722" s="903" t="s">
        <v>0</v>
      </c>
      <c r="BL722" s="905" t="s">
        <v>10064</v>
      </c>
      <c r="BM722" s="903" t="s">
        <v>13770</v>
      </c>
      <c r="BN722" s="905" t="s">
        <v>10067</v>
      </c>
      <c r="BO722" s="903" t="s">
        <v>9474</v>
      </c>
      <c r="BP722" s="905" t="s">
        <v>0</v>
      </c>
      <c r="BQ722" s="903" t="s">
        <v>0</v>
      </c>
      <c r="BR722" s="909">
        <v>78</v>
      </c>
      <c r="BS722" s="903" t="s">
        <v>4511</v>
      </c>
      <c r="BT722" s="909">
        <v>40</v>
      </c>
      <c r="BU722" s="903" t="s">
        <v>4563</v>
      </c>
      <c r="BV722" s="905" t="s">
        <v>0</v>
      </c>
      <c r="BW722" s="903" t="s">
        <v>4492</v>
      </c>
      <c r="BX722" s="905" t="s">
        <v>0</v>
      </c>
      <c r="BY722" s="903" t="s">
        <v>4492</v>
      </c>
      <c r="BZ722" s="905" t="s">
        <v>0</v>
      </c>
      <c r="CA722" s="903" t="s">
        <v>4492</v>
      </c>
      <c r="CB722" s="340">
        <v>100</v>
      </c>
      <c r="CC722" s="249">
        <f>IF(ISBLANK(AL722),0,1)</f>
        <v>1</v>
      </c>
      <c r="CD722" s="414">
        <f>IF(ISBLANK(AM722),0,1)</f>
        <v>0</v>
      </c>
      <c r="CE722" s="414">
        <f>IF(ISBLANK(AN722),0,1)</f>
        <v>0</v>
      </c>
      <c r="CF722" s="414">
        <f>IF(ISBLANK(AO722),0,1)</f>
        <v>0</v>
      </c>
      <c r="CG722" s="414">
        <f>IF(ISBLANK(AP722),0,1)</f>
        <v>0</v>
      </c>
      <c r="CH722" s="436">
        <f>IF(ISBLANK(AQ722),0,1)</f>
        <v>0</v>
      </c>
      <c r="CI722" s="435">
        <f>IF($W722="Dropped","-",DAYS360(X722,Y722,TRUE)/360)</f>
        <v>2.3055555555555554</v>
      </c>
      <c r="CJ722" s="416">
        <f>IF(OR($W722="Pipeline",$W722="Dropped"),"-",IF(OR($AA722="-",$AA722="n/a"),"-",DAYS360(Y722,AA722,TRUE)/360))</f>
        <v>0.625</v>
      </c>
      <c r="CK722" s="416">
        <f>IF(OR($W722="Pipeline",$W722="Dropped"),"-",IF($AC722="-","-",IF(OR($AA722="-",$AA722="n/a"),DAYS360(Y722,AC722,TRUE)/360,DAYS360(AA722,AC722,TRUE)/360)))</f>
        <v>6.4805555555555552</v>
      </c>
      <c r="CL722" s="416">
        <f>IF(OR($W722="Pipeline",$W722="Dropped"),"-",IF($AC722="-","-",DAYS360(X722,AC722,TRUE)/360))</f>
        <v>9.4111111111111114</v>
      </c>
      <c r="CM722" s="437">
        <f>IF(OR($W722="Pipeline",$W722="Dropped"),"-",IF($AC722="-","-",DAYS360(AB722,AC722,TRUE)/360))</f>
        <v>2</v>
      </c>
      <c r="CN722" s="344" t="str">
        <f>IF(W722="Closed",IF(AC722="-","-",YEAR(AC722)),"-")</f>
        <v>-</v>
      </c>
      <c r="CO722" s="344" t="str">
        <f>IF(W722="Closed",IF(OR(BE722="S",BE722="MS",BE722="HS"),"S",IF(OR(BE722="U",BE722="MU",BE722="HU"),"U",IF(OR(BE722="NA",BE722="NR",BE722="NV",BE722="?",BE722="#"),"NR","-"))),"-")</f>
        <v>-</v>
      </c>
      <c r="CP722" s="249">
        <v>23</v>
      </c>
      <c r="CQ722" s="414">
        <v>3</v>
      </c>
      <c r="CR722" s="414">
        <v>0</v>
      </c>
      <c r="CS722" s="414">
        <v>7</v>
      </c>
      <c r="CT722" s="414">
        <v>0</v>
      </c>
      <c r="CU722" s="436">
        <v>0</v>
      </c>
      <c r="CV722" s="432" t="str">
        <f>IF(OR(DC722="-",DC722="",DC722="n/a"),"-",HYPERLINK(DC722,"PAD"))</f>
        <v>PAD</v>
      </c>
      <c r="CW722" s="417" t="str">
        <f>IF(OR(DD722="-",DD722="",DD722="n/a"),"-",HYPERLINK(DD722,"ICR"))</f>
        <v>-</v>
      </c>
      <c r="CX722" s="438" t="str">
        <f>IF(OR(DE722="-",DE722="",DE722="n/a"),"-",HYPERLINK(DE722,"IEG"))</f>
        <v>-</v>
      </c>
      <c r="CY722" s="687" t="str">
        <f>IF(OR(DF722="-",DF722="",DF722="n/a"),"-",HYPERLINK(DF722,"PPAR"))</f>
        <v>-</v>
      </c>
      <c r="CZ722" s="665" t="str">
        <f>IF(OR(DG722="-",DG722="",DG722="n/a"),"-",HYPERLINK(DG722,"PCR"))</f>
        <v>-</v>
      </c>
      <c r="DA722" s="665" t="str">
        <f>IF(OR(DH722="-",DH722="",DH722="n/a"),"-",HYPERLINK(DH722,"PP"))</f>
        <v>PP</v>
      </c>
      <c r="DB722" s="688" t="str">
        <f>IF(OR(DI722="-",DI722="",DI722="n/a"),"-",HYPERLINK(DI722,"TA"))</f>
        <v>-</v>
      </c>
      <c r="DC722" s="897" t="s">
        <v>12549</v>
      </c>
      <c r="DD722" s="897" t="s">
        <v>33</v>
      </c>
      <c r="DE722" s="897" t="s">
        <v>33</v>
      </c>
      <c r="DF722" s="897" t="s">
        <v>33</v>
      </c>
      <c r="DG722" s="897" t="s">
        <v>33</v>
      </c>
      <c r="DH722" s="897" t="s">
        <v>14094</v>
      </c>
      <c r="DI722" s="897" t="s">
        <v>33</v>
      </c>
      <c r="DJ722" s="734"/>
      <c r="DK722" s="231"/>
      <c r="DL722" s="231"/>
    </row>
    <row r="723" spans="1:116" s="2" customFormat="1" ht="14.1" customHeight="1" x14ac:dyDescent="0.25">
      <c r="A723" s="702">
        <f>ROW()-1</f>
        <v>722</v>
      </c>
      <c r="B723" s="710" t="s">
        <v>1313</v>
      </c>
      <c r="C723" s="711" t="str">
        <f>HYPERLINK(E723,"OP")</f>
        <v>OP</v>
      </c>
      <c r="D723" s="711" t="str">
        <f>HYPERLINK(F723,"Prj")</f>
        <v>Prj</v>
      </c>
      <c r="E723" s="704" t="s">
        <v>6723</v>
      </c>
      <c r="F723" s="415" t="s">
        <v>6724</v>
      </c>
      <c r="G723" s="414" t="s">
        <v>33</v>
      </c>
      <c r="H723" s="414" t="s">
        <v>33</v>
      </c>
      <c r="I723" s="694" t="s">
        <v>33</v>
      </c>
      <c r="J723" s="696" t="s">
        <v>1274</v>
      </c>
      <c r="K723" s="199" t="s">
        <v>33</v>
      </c>
      <c r="L723" s="693" t="s">
        <v>153</v>
      </c>
      <c r="M723" s="686" t="s">
        <v>727</v>
      </c>
      <c r="N723" s="732" t="s">
        <v>18</v>
      </c>
      <c r="O723" s="693" t="s">
        <v>30</v>
      </c>
      <c r="P723" s="1080" t="s">
        <v>1742</v>
      </c>
      <c r="Q723" s="1074" t="s">
        <v>33</v>
      </c>
      <c r="R723" s="698" t="s">
        <v>33</v>
      </c>
      <c r="S723" s="907" t="s">
        <v>3827</v>
      </c>
      <c r="T723" s="908" t="s">
        <v>3867</v>
      </c>
      <c r="U723" s="905" t="s">
        <v>13703</v>
      </c>
      <c r="V723" s="905" t="s">
        <v>10407</v>
      </c>
      <c r="W723" s="1068" t="s">
        <v>20</v>
      </c>
      <c r="X723" s="1064">
        <v>39771</v>
      </c>
      <c r="Y723" s="1066">
        <v>40003</v>
      </c>
      <c r="Z723" s="1046">
        <v>2010</v>
      </c>
      <c r="AA723" s="1064">
        <v>40123</v>
      </c>
      <c r="AB723" s="1065">
        <v>42369</v>
      </c>
      <c r="AC723" s="1066">
        <v>43281</v>
      </c>
      <c r="AD723" s="638">
        <v>388</v>
      </c>
      <c r="AE723" s="639">
        <v>0</v>
      </c>
      <c r="AF723" s="744">
        <v>0</v>
      </c>
      <c r="AG723" s="690">
        <v>388</v>
      </c>
      <c r="AH723" s="747">
        <v>60</v>
      </c>
      <c r="AI723" s="744">
        <v>0</v>
      </c>
      <c r="AJ723" s="1099">
        <v>426.9</v>
      </c>
      <c r="AK723" s="1100">
        <v>294.62040927999999</v>
      </c>
      <c r="AL723" s="646"/>
      <c r="AM723" s="647"/>
      <c r="AN723" s="647">
        <v>10</v>
      </c>
      <c r="AO723" s="647"/>
      <c r="AP723" s="647"/>
      <c r="AQ723" s="648"/>
      <c r="AR723" s="779" t="s">
        <v>4145</v>
      </c>
      <c r="AS723" s="781">
        <f>AT723+AU723</f>
        <v>2.9</v>
      </c>
      <c r="AT723" s="781">
        <v>2.9</v>
      </c>
      <c r="AU723" s="650">
        <v>0</v>
      </c>
      <c r="AV723" s="686" t="s">
        <v>4146</v>
      </c>
      <c r="AW723" s="686" t="s">
        <v>1843</v>
      </c>
      <c r="AX723" s="686" t="s">
        <v>2111</v>
      </c>
      <c r="AY723" s="819">
        <v>42681</v>
      </c>
      <c r="AZ723" s="721" t="s">
        <v>26</v>
      </c>
      <c r="BA723" s="721" t="s">
        <v>26</v>
      </c>
      <c r="BB723" s="834" t="s">
        <v>33</v>
      </c>
      <c r="BC723" s="835" t="s">
        <v>33</v>
      </c>
      <c r="BD723" s="836" t="s">
        <v>33</v>
      </c>
      <c r="BE723" s="834" t="s">
        <v>33</v>
      </c>
      <c r="BF723" s="835" t="s">
        <v>33</v>
      </c>
      <c r="BG723" s="836" t="s">
        <v>33</v>
      </c>
      <c r="BH723" s="905" t="s">
        <v>4567</v>
      </c>
      <c r="BI723" s="903" t="s">
        <v>10487</v>
      </c>
      <c r="BJ723" s="905" t="s">
        <v>13102</v>
      </c>
      <c r="BK723" s="903" t="s">
        <v>13873</v>
      </c>
      <c r="BL723" s="905" t="s">
        <v>0</v>
      </c>
      <c r="BM723" s="903" t="s">
        <v>0</v>
      </c>
      <c r="BN723" s="905" t="s">
        <v>0</v>
      </c>
      <c r="BO723" s="903" t="s">
        <v>0</v>
      </c>
      <c r="BP723" s="905" t="s">
        <v>0</v>
      </c>
      <c r="BQ723" s="903" t="s">
        <v>0</v>
      </c>
      <c r="BR723" s="909">
        <v>78</v>
      </c>
      <c r="BS723" s="903" t="s">
        <v>4511</v>
      </c>
      <c r="BT723" s="909">
        <v>77</v>
      </c>
      <c r="BU723" s="903" t="s">
        <v>4594</v>
      </c>
      <c r="BV723" s="905" t="s">
        <v>0</v>
      </c>
      <c r="BW723" s="903" t="s">
        <v>4492</v>
      </c>
      <c r="BX723" s="905" t="s">
        <v>0</v>
      </c>
      <c r="BY723" s="903" t="s">
        <v>4492</v>
      </c>
      <c r="BZ723" s="905" t="s">
        <v>0</v>
      </c>
      <c r="CA723" s="903" t="s">
        <v>4492</v>
      </c>
      <c r="CB723" s="340">
        <v>100</v>
      </c>
      <c r="CC723" s="249">
        <f>IF(ISBLANK(AL723),0,1)</f>
        <v>0</v>
      </c>
      <c r="CD723" s="414">
        <f>IF(ISBLANK(AM723),0,1)</f>
        <v>0</v>
      </c>
      <c r="CE723" s="414">
        <f>IF(ISBLANK(AN723),0,1)</f>
        <v>1</v>
      </c>
      <c r="CF723" s="414">
        <f>IF(ISBLANK(AO723),0,1)</f>
        <v>0</v>
      </c>
      <c r="CG723" s="414">
        <f>IF(ISBLANK(AP723),0,1)</f>
        <v>0</v>
      </c>
      <c r="CH723" s="436">
        <f>IF(ISBLANK(AQ723),0,1)</f>
        <v>0</v>
      </c>
      <c r="CI723" s="435">
        <f>IF($W723="Dropped","-",DAYS360(X723,Y723,TRUE)/360)</f>
        <v>0.63888888888888884</v>
      </c>
      <c r="CJ723" s="416">
        <f>IF(OR($W723="Pipeline",$W723="Dropped"),"-",IF(OR($AA723="-",$AA723="n/a"),"-",DAYS360(Y723,AA723,TRUE)/360))</f>
        <v>0.32500000000000001</v>
      </c>
      <c r="CK723" s="416">
        <f>IF(OR($W723="Pipeline",$W723="Dropped"),"-",IF($AC723="-","-",IF(OR($AA723="-",$AA723="n/a"),DAYS360(Y723,AC723,TRUE)/360,DAYS360(AA723,AC723,TRUE)/360)))</f>
        <v>8.65</v>
      </c>
      <c r="CL723" s="416">
        <f>IF(OR($W723="Pipeline",$W723="Dropped"),"-",IF($AC723="-","-",DAYS360(X723,AC723,TRUE)/360))</f>
        <v>9.6138888888888889</v>
      </c>
      <c r="CM723" s="437">
        <f>IF(OR($W723="Pipeline",$W723="Dropped"),"-",IF($AC723="-","-",DAYS360(AB723,AC723,TRUE)/360))</f>
        <v>2.5</v>
      </c>
      <c r="CN723" s="344" t="str">
        <f>IF(W723="Closed",IF(AC723="-","-",YEAR(AC723)),"-")</f>
        <v>-</v>
      </c>
      <c r="CO723" s="344" t="str">
        <f>IF(W723="Closed",IF(OR(BE723="S",BE723="MS",BE723="HS"),"S",IF(OR(BE723="U",BE723="MU",BE723="HU"),"U",IF(OR(BE723="NA",BE723="NR",BE723="NV",BE723="?",BE723="#"),"NR","-"))),"-")</f>
        <v>-</v>
      </c>
      <c r="CP723" s="249">
        <v>0</v>
      </c>
      <c r="CQ723" s="414">
        <v>3</v>
      </c>
      <c r="CR723" s="414">
        <v>1</v>
      </c>
      <c r="CS723" s="414">
        <v>0</v>
      </c>
      <c r="CT723" s="414">
        <v>0</v>
      </c>
      <c r="CU723" s="436">
        <v>0</v>
      </c>
      <c r="CV723" s="432" t="str">
        <f>IF(OR(DC723="-",DC723="",DC723="n/a"),"-",HYPERLINK(DC723,"PAD"))</f>
        <v>PAD</v>
      </c>
      <c r="CW723" s="417" t="str">
        <f>IF(OR(DD723="-",DD723="",DD723="n/a"),"-",HYPERLINK(DD723,"ICR"))</f>
        <v>-</v>
      </c>
      <c r="CX723" s="438" t="str">
        <f>IF(OR(DE723="-",DE723="",DE723="n/a"),"-",HYPERLINK(DE723,"IEG"))</f>
        <v>-</v>
      </c>
      <c r="CY723" s="687" t="str">
        <f>IF(OR(DF723="-",DF723="",DF723="n/a"),"-",HYPERLINK(DF723,"PPAR"))</f>
        <v>-</v>
      </c>
      <c r="CZ723" s="665" t="str">
        <f>IF(OR(DG723="-",DG723="",DG723="n/a"),"-",HYPERLINK(DG723,"PCR"))</f>
        <v>-</v>
      </c>
      <c r="DA723" s="665" t="str">
        <f>IF(OR(DH723="-",DH723="",DH723="n/a"),"-",HYPERLINK(DH723,"PP"))</f>
        <v>PP</v>
      </c>
      <c r="DB723" s="688" t="str">
        <f>IF(OR(DI723="-",DI723="",DI723="n/a"),"-",HYPERLINK(DI723,"TA"))</f>
        <v>-</v>
      </c>
      <c r="DC723" s="897" t="s">
        <v>12550</v>
      </c>
      <c r="DD723" s="897" t="s">
        <v>33</v>
      </c>
      <c r="DE723" s="897" t="s">
        <v>33</v>
      </c>
      <c r="DF723" s="897" t="s">
        <v>33</v>
      </c>
      <c r="DG723" s="897" t="s">
        <v>33</v>
      </c>
      <c r="DH723" s="897" t="s">
        <v>12551</v>
      </c>
      <c r="DI723" s="897" t="s">
        <v>33</v>
      </c>
      <c r="DJ723" s="734"/>
      <c r="DK723" s="231"/>
      <c r="DL723" s="231"/>
    </row>
    <row r="724" spans="1:116" s="120" customFormat="1" ht="14.1" customHeight="1" x14ac:dyDescent="0.25">
      <c r="A724" s="702">
        <f>ROW()-1</f>
        <v>723</v>
      </c>
      <c r="B724" s="710" t="s">
        <v>495</v>
      </c>
      <c r="C724" s="711" t="str">
        <f>HYPERLINK(E724,"OP")</f>
        <v>OP</v>
      </c>
      <c r="D724" s="711" t="str">
        <f>HYPERLINK(F724,"Prj")</f>
        <v>Prj</v>
      </c>
      <c r="E724" s="704" t="s">
        <v>6725</v>
      </c>
      <c r="F724" s="415" t="s">
        <v>6726</v>
      </c>
      <c r="G724" s="414" t="s">
        <v>33</v>
      </c>
      <c r="H724" s="414" t="s">
        <v>33</v>
      </c>
      <c r="I724" s="694" t="s">
        <v>33</v>
      </c>
      <c r="J724" s="686" t="s">
        <v>562</v>
      </c>
      <c r="K724" s="199" t="s">
        <v>33</v>
      </c>
      <c r="L724" s="693" t="s">
        <v>16</v>
      </c>
      <c r="M724" s="734" t="s">
        <v>103</v>
      </c>
      <c r="N724" s="693" t="s">
        <v>18</v>
      </c>
      <c r="O724" s="693" t="s">
        <v>54</v>
      </c>
      <c r="P724" s="1080" t="s">
        <v>1419</v>
      </c>
      <c r="Q724" s="1074" t="s">
        <v>33</v>
      </c>
      <c r="R724" s="698" t="s">
        <v>33</v>
      </c>
      <c r="S724" s="907" t="s">
        <v>10320</v>
      </c>
      <c r="T724" s="908" t="s">
        <v>3589</v>
      </c>
      <c r="U724" s="905" t="s">
        <v>586</v>
      </c>
      <c r="V724" s="905" t="s">
        <v>10437</v>
      </c>
      <c r="W724" s="1068" t="s">
        <v>1773</v>
      </c>
      <c r="X724" s="1064">
        <v>39433</v>
      </c>
      <c r="Y724" s="1066">
        <v>39968</v>
      </c>
      <c r="Z724" s="1046">
        <v>2009</v>
      </c>
      <c r="AA724" s="1064">
        <v>40162</v>
      </c>
      <c r="AB724" s="1065">
        <v>41486</v>
      </c>
      <c r="AC724" s="1066">
        <v>41851</v>
      </c>
      <c r="AD724" s="638">
        <v>0</v>
      </c>
      <c r="AE724" s="639">
        <v>4</v>
      </c>
      <c r="AF724" s="744">
        <v>0</v>
      </c>
      <c r="AG724" s="690">
        <v>4</v>
      </c>
      <c r="AH724" s="747">
        <v>2</v>
      </c>
      <c r="AI724" s="744">
        <v>25.776941999999998</v>
      </c>
      <c r="AJ724" s="1099">
        <v>7.9996371499999999</v>
      </c>
      <c r="AK724" s="1100">
        <v>8.3234022000000003</v>
      </c>
      <c r="AL724" s="1085"/>
      <c r="AM724" s="632" t="s">
        <v>3033</v>
      </c>
      <c r="AN724" s="632"/>
      <c r="AO724" s="632"/>
      <c r="AP724" s="632"/>
      <c r="AQ724" s="757"/>
      <c r="AR724" s="779" t="s">
        <v>2687</v>
      </c>
      <c r="AS724" s="781">
        <f>AT724+AU724</f>
        <v>15.690000000000001</v>
      </c>
      <c r="AT724" s="649">
        <v>3.29</v>
      </c>
      <c r="AU724" s="650">
        <v>12.4</v>
      </c>
      <c r="AV724" s="686" t="s">
        <v>3042</v>
      </c>
      <c r="AW724" s="686" t="s">
        <v>1956</v>
      </c>
      <c r="AX724" s="686" t="s">
        <v>2178</v>
      </c>
      <c r="AY724" s="819">
        <v>41742</v>
      </c>
      <c r="AZ724" s="721" t="s">
        <v>26</v>
      </c>
      <c r="BA724" s="721" t="s">
        <v>22</v>
      </c>
      <c r="BB724" s="834" t="s">
        <v>22</v>
      </c>
      <c r="BC724" s="835" t="s">
        <v>22</v>
      </c>
      <c r="BD724" s="836" t="s">
        <v>22</v>
      </c>
      <c r="BE724" s="834" t="s">
        <v>22</v>
      </c>
      <c r="BF724" s="835" t="s">
        <v>22</v>
      </c>
      <c r="BG724" s="836" t="s">
        <v>22</v>
      </c>
      <c r="BH724" s="905" t="s">
        <v>13069</v>
      </c>
      <c r="BI724" s="903" t="s">
        <v>13877</v>
      </c>
      <c r="BJ724" s="905" t="s">
        <v>4485</v>
      </c>
      <c r="BK724" s="903" t="s">
        <v>10472</v>
      </c>
      <c r="BL724" s="905" t="s">
        <v>0</v>
      </c>
      <c r="BM724" s="903" t="s">
        <v>0</v>
      </c>
      <c r="BN724" s="905" t="s">
        <v>0</v>
      </c>
      <c r="BO724" s="903" t="s">
        <v>0</v>
      </c>
      <c r="BP724" s="905" t="s">
        <v>0</v>
      </c>
      <c r="BQ724" s="903" t="s">
        <v>0</v>
      </c>
      <c r="BR724" s="909">
        <v>27</v>
      </c>
      <c r="BS724" s="903" t="s">
        <v>4490</v>
      </c>
      <c r="BT724" s="909">
        <v>25</v>
      </c>
      <c r="BU724" s="903" t="s">
        <v>4489</v>
      </c>
      <c r="BV724" s="909">
        <v>72</v>
      </c>
      <c r="BW724" s="903" t="s">
        <v>4551</v>
      </c>
      <c r="BX724" s="905" t="s">
        <v>0</v>
      </c>
      <c r="BY724" s="903" t="s">
        <v>4492</v>
      </c>
      <c r="BZ724" s="905" t="s">
        <v>0</v>
      </c>
      <c r="CA724" s="903" t="s">
        <v>4492</v>
      </c>
      <c r="CB724" s="340">
        <v>100</v>
      </c>
      <c r="CC724" s="249">
        <f>IF(ISBLANK(AL724),0,1)</f>
        <v>0</v>
      </c>
      <c r="CD724" s="414">
        <f>IF(ISBLANK(AM724),0,1)</f>
        <v>1</v>
      </c>
      <c r="CE724" s="414">
        <f>IF(ISBLANK(AN724),0,1)</f>
        <v>0</v>
      </c>
      <c r="CF724" s="414">
        <f>IF(ISBLANK(AO724),0,1)</f>
        <v>0</v>
      </c>
      <c r="CG724" s="414">
        <f>IF(ISBLANK(AP724),0,1)</f>
        <v>0</v>
      </c>
      <c r="CH724" s="436">
        <f>IF(ISBLANK(AQ724),0,1)</f>
        <v>0</v>
      </c>
      <c r="CI724" s="435">
        <f>IF($W724="Dropped","-",DAYS360(X724,Y724,TRUE)/360)</f>
        <v>1.4638888888888888</v>
      </c>
      <c r="CJ724" s="416">
        <f>IF(OR($W724="Pipeline",$W724="Dropped"),"-",IF(OR($AA724="-",$AA724="n/a"),"-",DAYS360(Y724,AA724,TRUE)/360))</f>
        <v>0.53055555555555556</v>
      </c>
      <c r="CK724" s="416">
        <f>IF(OR($W724="Pipeline",$W724="Dropped"),"-",IF($AC724="-","-",IF(OR($AA724="-",$AA724="n/a"),DAYS360(Y724,AC724,TRUE)/360,DAYS360(AA724,AC724,TRUE)/360)))</f>
        <v>4.625</v>
      </c>
      <c r="CL724" s="416">
        <f>IF(OR($W724="Pipeline",$W724="Dropped"),"-",IF($AC724="-","-",DAYS360(X724,AC724,TRUE)/360))</f>
        <v>6.6194444444444445</v>
      </c>
      <c r="CM724" s="437">
        <f>IF(OR($W724="Pipeline",$W724="Dropped"),"-",IF($AC724="-","-",DAYS360(AB724,AC724,TRUE)/360))</f>
        <v>1</v>
      </c>
      <c r="CN724" s="344">
        <f>IF(W724="Closed",IF(AC724="-","-",YEAR(AC724)),"-")</f>
        <v>2014</v>
      </c>
      <c r="CO724" s="344" t="str">
        <f>IF(W724="Closed",IF(OR(BE724="S",BE724="MS",BE724="HS"),"S",IF(OR(BE724="U",BE724="MU",BE724="HU"),"U",IF(OR(BE724="NA",BE724="NR",BE724="NV",BE724="?",BE724="#"),"NR","-"))),"-")</f>
        <v>S</v>
      </c>
      <c r="CP724" s="249">
        <v>4</v>
      </c>
      <c r="CQ724" s="414">
        <v>19</v>
      </c>
      <c r="CR724" s="414">
        <v>2</v>
      </c>
      <c r="CS724" s="414">
        <v>1</v>
      </c>
      <c r="CT724" s="414">
        <v>1</v>
      </c>
      <c r="CU724" s="436">
        <v>0</v>
      </c>
      <c r="CV724" s="432" t="str">
        <f>IF(OR(DC724="-",DC724="",DC724="n/a"),"-",HYPERLINK(DC724,"PAD"))</f>
        <v>PAD</v>
      </c>
      <c r="CW724" s="417" t="str">
        <f>IF(OR(DD724="-",DD724="",DD724="n/a"),"-",HYPERLINK(DD724,"ICR"))</f>
        <v>ICR</v>
      </c>
      <c r="CX724" s="438" t="str">
        <f>IF(OR(DE724="-",DE724="",DE724="n/a"),"-",HYPERLINK(DE724,"IEG"))</f>
        <v>IEG</v>
      </c>
      <c r="CY724" s="687" t="str">
        <f>IF(OR(DF724="-",DF724="",DF724="n/a"),"-",HYPERLINK(DF724,"PPAR"))</f>
        <v>-</v>
      </c>
      <c r="CZ724" s="665" t="str">
        <f>IF(OR(DG724="-",DG724="",DG724="n/a"),"-",HYPERLINK(DG724,"PCR"))</f>
        <v>-</v>
      </c>
      <c r="DA724" s="665" t="str">
        <f>IF(OR(DH724="-",DH724="",DH724="n/a"),"-",HYPERLINK(DH724,"PP"))</f>
        <v>-</v>
      </c>
      <c r="DB724" s="688" t="str">
        <f>IF(OR(DI724="-",DI724="",DI724="n/a"),"-",HYPERLINK(DI724,"TA"))</f>
        <v>-</v>
      </c>
      <c r="DC724" s="897" t="s">
        <v>12552</v>
      </c>
      <c r="DD724" s="897" t="s">
        <v>12553</v>
      </c>
      <c r="DE724" s="897" t="s">
        <v>12554</v>
      </c>
      <c r="DF724" s="897" t="s">
        <v>33</v>
      </c>
      <c r="DG724" s="897" t="s">
        <v>33</v>
      </c>
      <c r="DH724" s="897" t="s">
        <v>33</v>
      </c>
      <c r="DI724" s="897" t="s">
        <v>33</v>
      </c>
      <c r="DJ724" s="734"/>
      <c r="DK724" s="401"/>
      <c r="DL724" s="401"/>
    </row>
    <row r="725" spans="1:116" s="2" customFormat="1" ht="14.1" customHeight="1" x14ac:dyDescent="0.25">
      <c r="A725" s="703">
        <f>ROW()-1</f>
        <v>724</v>
      </c>
      <c r="B725" s="710" t="s">
        <v>483</v>
      </c>
      <c r="C725" s="711" t="str">
        <f>HYPERLINK(E725,"OP")</f>
        <v>OP</v>
      </c>
      <c r="D725" s="711" t="str">
        <f>HYPERLINK(F725,"Prj")</f>
        <v>Prj</v>
      </c>
      <c r="E725" s="704" t="s">
        <v>6727</v>
      </c>
      <c r="F725" s="415" t="s">
        <v>6728</v>
      </c>
      <c r="G725" s="414" t="s">
        <v>33</v>
      </c>
      <c r="H725" s="414" t="s">
        <v>33</v>
      </c>
      <c r="I725" s="694" t="s">
        <v>33</v>
      </c>
      <c r="J725" s="686" t="s">
        <v>552</v>
      </c>
      <c r="K725" s="199" t="s">
        <v>33</v>
      </c>
      <c r="L725" s="693" t="s">
        <v>16</v>
      </c>
      <c r="M725" s="734" t="s">
        <v>606</v>
      </c>
      <c r="N725" s="693" t="s">
        <v>18</v>
      </c>
      <c r="O725" s="693" t="s">
        <v>54</v>
      </c>
      <c r="P725" s="1080" t="s">
        <v>1419</v>
      </c>
      <c r="Q725" s="1074" t="s">
        <v>33</v>
      </c>
      <c r="R725" s="698" t="s">
        <v>33</v>
      </c>
      <c r="S725" s="907" t="s">
        <v>3166</v>
      </c>
      <c r="T725" s="908" t="s">
        <v>10325</v>
      </c>
      <c r="U725" s="905" t="s">
        <v>582</v>
      </c>
      <c r="V725" s="905" t="s">
        <v>10430</v>
      </c>
      <c r="W725" s="1068" t="s">
        <v>1773</v>
      </c>
      <c r="X725" s="1064">
        <v>39644</v>
      </c>
      <c r="Y725" s="1066">
        <v>39996</v>
      </c>
      <c r="Z725" s="1046">
        <v>2010</v>
      </c>
      <c r="AA725" s="1064">
        <v>40207</v>
      </c>
      <c r="AB725" s="1065">
        <v>42124</v>
      </c>
      <c r="AC725" s="1066">
        <v>42673</v>
      </c>
      <c r="AD725" s="638">
        <v>0</v>
      </c>
      <c r="AE725" s="639">
        <v>10</v>
      </c>
      <c r="AF725" s="744">
        <v>0</v>
      </c>
      <c r="AG725" s="690">
        <v>10</v>
      </c>
      <c r="AH725" s="747">
        <v>0</v>
      </c>
      <c r="AI725" s="744">
        <v>0</v>
      </c>
      <c r="AJ725" s="1099">
        <v>10</v>
      </c>
      <c r="AK725" s="1100">
        <v>9.9179614199999993</v>
      </c>
      <c r="AL725" s="1085">
        <v>33</v>
      </c>
      <c r="AM725" s="632" t="s">
        <v>2817</v>
      </c>
      <c r="AN725" s="632"/>
      <c r="AO725" s="632"/>
      <c r="AP725" s="632"/>
      <c r="AQ725" s="757"/>
      <c r="AR725" s="779" t="s">
        <v>2566</v>
      </c>
      <c r="AS725" s="649">
        <f>AT725+AU725</f>
        <v>8</v>
      </c>
      <c r="AT725" s="649">
        <v>5.0999999999999996</v>
      </c>
      <c r="AU725" s="650">
        <v>2.9</v>
      </c>
      <c r="AV725" s="686" t="s">
        <v>2844</v>
      </c>
      <c r="AW725" s="686" t="s">
        <v>1850</v>
      </c>
      <c r="AX725" s="686" t="s">
        <v>1903</v>
      </c>
      <c r="AY725" s="819">
        <v>42598</v>
      </c>
      <c r="AZ725" s="721" t="s">
        <v>22</v>
      </c>
      <c r="BA725" s="721" t="s">
        <v>22</v>
      </c>
      <c r="BB725" s="834" t="s">
        <v>22</v>
      </c>
      <c r="BC725" s="835" t="s">
        <v>45</v>
      </c>
      <c r="BD725" s="836" t="s">
        <v>22</v>
      </c>
      <c r="BE725" s="834" t="s">
        <v>33</v>
      </c>
      <c r="BF725" s="835" t="s">
        <v>33</v>
      </c>
      <c r="BG725" s="836" t="s">
        <v>33</v>
      </c>
      <c r="BH725" s="905" t="s">
        <v>13069</v>
      </c>
      <c r="BI725" s="903" t="s">
        <v>13877</v>
      </c>
      <c r="BJ725" s="905" t="s">
        <v>4485</v>
      </c>
      <c r="BK725" s="903" t="s">
        <v>10472</v>
      </c>
      <c r="BL725" s="905" t="s">
        <v>0</v>
      </c>
      <c r="BM725" s="903" t="s">
        <v>0</v>
      </c>
      <c r="BN725" s="905" t="s">
        <v>0</v>
      </c>
      <c r="BO725" s="903" t="s">
        <v>0</v>
      </c>
      <c r="BP725" s="905" t="s">
        <v>0</v>
      </c>
      <c r="BQ725" s="903" t="s">
        <v>0</v>
      </c>
      <c r="BR725" s="909">
        <v>27</v>
      </c>
      <c r="BS725" s="903" t="s">
        <v>4490</v>
      </c>
      <c r="BT725" s="909">
        <v>25</v>
      </c>
      <c r="BU725" s="903" t="s">
        <v>4489</v>
      </c>
      <c r="BV725" s="909">
        <v>30</v>
      </c>
      <c r="BW725" s="903" t="s">
        <v>4501</v>
      </c>
      <c r="BX725" s="909">
        <v>28</v>
      </c>
      <c r="BY725" s="903" t="s">
        <v>4500</v>
      </c>
      <c r="BZ725" s="909">
        <v>23</v>
      </c>
      <c r="CA725" s="903" t="s">
        <v>4548</v>
      </c>
      <c r="CB725" s="340">
        <v>50</v>
      </c>
      <c r="CC725" s="249">
        <f>IF(ISBLANK(AL725),0,1)</f>
        <v>1</v>
      </c>
      <c r="CD725" s="414">
        <f>IF(ISBLANK(AM725),0,1)</f>
        <v>1</v>
      </c>
      <c r="CE725" s="414">
        <f>IF(ISBLANK(AN725),0,1)</f>
        <v>0</v>
      </c>
      <c r="CF725" s="414">
        <f>IF(ISBLANK(AO725),0,1)</f>
        <v>0</v>
      </c>
      <c r="CG725" s="414">
        <f>IF(ISBLANK(AP725),0,1)</f>
        <v>0</v>
      </c>
      <c r="CH725" s="436">
        <f>IF(ISBLANK(AQ725),0,1)</f>
        <v>0</v>
      </c>
      <c r="CI725" s="435">
        <f>IF($W725="Dropped","-",DAYS360(X725,Y725,TRUE)/360)</f>
        <v>0.96388888888888891</v>
      </c>
      <c r="CJ725" s="416">
        <f>IF(OR($W725="Pipeline",$W725="Dropped"),"-",IF(OR($AA725="-",$AA725="n/a"),"-",DAYS360(Y725,AA725,TRUE)/360))</f>
        <v>0.57499999999999996</v>
      </c>
      <c r="CK725" s="416">
        <f>IF(OR($W725="Pipeline",$W725="Dropped"),"-",IF($AC725="-","-",IF(OR($AA725="-",$AA725="n/a"),DAYS360(Y725,AC725,TRUE)/360,DAYS360(AA725,AC725,TRUE)/360)))</f>
        <v>6.7527777777777782</v>
      </c>
      <c r="CL725" s="416">
        <f>IF(OR($W725="Pipeline",$W725="Dropped"),"-",IF($AC725="-","-",DAYS360(X725,AC725,TRUE)/360))</f>
        <v>8.2916666666666661</v>
      </c>
      <c r="CM725" s="437">
        <f>IF(OR($W725="Pipeline",$W725="Dropped"),"-",IF($AC725="-","-",DAYS360(AB725,AC725,TRUE)/360))</f>
        <v>1.5</v>
      </c>
      <c r="CN725" s="344">
        <f>IF(W725="Closed",IF(AC725="-","-",YEAR(AC725)),"-")</f>
        <v>2016</v>
      </c>
      <c r="CO725" s="344" t="str">
        <f>IF(W725="Closed",IF(OR(BE725="S",BE725="MS",BE725="HS"),"S",IF(OR(BE725="U",BE725="MU",BE725="HU"),"U",IF(OR(BE725="NA",BE725="NR",BE725="NV",BE725="?",BE725="#"),"NR","-"))),"-")</f>
        <v>-</v>
      </c>
      <c r="CP725" s="249">
        <v>1</v>
      </c>
      <c r="CQ725" s="414">
        <v>6</v>
      </c>
      <c r="CR725" s="414">
        <v>1</v>
      </c>
      <c r="CS725" s="414">
        <v>1</v>
      </c>
      <c r="CT725" s="414">
        <v>0</v>
      </c>
      <c r="CU725" s="436">
        <v>0</v>
      </c>
      <c r="CV725" s="432" t="str">
        <f>IF(OR(DC725="-",DC725="",DC725="n/a"),"-",HYPERLINK(DC725,"PAD"))</f>
        <v>PAD</v>
      </c>
      <c r="CW725" s="417" t="str">
        <f>IF(OR(DD725="-",DD725="",DD725="n/a"),"-",HYPERLINK(DD725,"ICR"))</f>
        <v>ICR</v>
      </c>
      <c r="CX725" s="438" t="str">
        <f>IF(OR(DE725="-",DE725="",DE725="n/a"),"-",HYPERLINK(DE725,"IEG"))</f>
        <v>-</v>
      </c>
      <c r="CY725" s="687" t="str">
        <f>IF(OR(DF725="-",DF725="",DF725="n/a"),"-",HYPERLINK(DF725,"PPAR"))</f>
        <v>-</v>
      </c>
      <c r="CZ725" s="665" t="str">
        <f>IF(OR(DG725="-",DG725="",DG725="n/a"),"-",HYPERLINK(DG725,"PCR"))</f>
        <v>-</v>
      </c>
      <c r="DA725" s="665" t="str">
        <f>IF(OR(DH725="-",DH725="",DH725="n/a"),"-",HYPERLINK(DH725,"PP"))</f>
        <v>PP</v>
      </c>
      <c r="DB725" s="688" t="str">
        <f>IF(OR(DI725="-",DI725="",DI725="n/a"),"-",HYPERLINK(DI725,"TA"))</f>
        <v>-</v>
      </c>
      <c r="DC725" s="897" t="s">
        <v>12555</v>
      </c>
      <c r="DD725" s="897" t="s">
        <v>14095</v>
      </c>
      <c r="DE725" s="897" t="s">
        <v>33</v>
      </c>
      <c r="DF725" s="897" t="s">
        <v>33</v>
      </c>
      <c r="DG725" s="897" t="s">
        <v>33</v>
      </c>
      <c r="DH725" s="897" t="s">
        <v>12556</v>
      </c>
      <c r="DI725" s="897" t="s">
        <v>33</v>
      </c>
      <c r="DJ725" s="734"/>
      <c r="DK725" s="231"/>
      <c r="DL725" s="231"/>
    </row>
    <row r="726" spans="1:116" s="2" customFormat="1" ht="14.1" customHeight="1" x14ac:dyDescent="0.25">
      <c r="A726" s="702">
        <f>ROW()-1</f>
        <v>725</v>
      </c>
      <c r="B726" s="710" t="s">
        <v>678</v>
      </c>
      <c r="C726" s="711" t="str">
        <f>HYPERLINK(E726,"OP")</f>
        <v>OP</v>
      </c>
      <c r="D726" s="711" t="str">
        <f>HYPERLINK(F726,"Prj")</f>
        <v>Prj</v>
      </c>
      <c r="E726" s="704" t="s">
        <v>6729</v>
      </c>
      <c r="F726" s="415" t="s">
        <v>6730</v>
      </c>
      <c r="G726" s="414" t="s">
        <v>33</v>
      </c>
      <c r="H726" s="414" t="s">
        <v>33</v>
      </c>
      <c r="I726" s="694" t="s">
        <v>33</v>
      </c>
      <c r="J726" s="696" t="s">
        <v>679</v>
      </c>
      <c r="K726" s="199" t="s">
        <v>33</v>
      </c>
      <c r="L726" s="693" t="s">
        <v>16</v>
      </c>
      <c r="M726" s="737" t="s">
        <v>1770</v>
      </c>
      <c r="N726" s="693" t="s">
        <v>18</v>
      </c>
      <c r="O726" s="732" t="s">
        <v>71</v>
      </c>
      <c r="P726" s="1080" t="s">
        <v>1742</v>
      </c>
      <c r="Q726" s="1074" t="s">
        <v>33</v>
      </c>
      <c r="R726" s="698" t="s">
        <v>3565</v>
      </c>
      <c r="S726" s="907" t="s">
        <v>10303</v>
      </c>
      <c r="T726" s="908" t="s">
        <v>3868</v>
      </c>
      <c r="U726" s="905" t="s">
        <v>1790</v>
      </c>
      <c r="V726" s="905" t="s">
        <v>10418</v>
      </c>
      <c r="W726" s="1068" t="s">
        <v>1773</v>
      </c>
      <c r="X726" s="1064">
        <v>39421</v>
      </c>
      <c r="Y726" s="1066">
        <v>40080</v>
      </c>
      <c r="Z726" s="1046">
        <v>2010</v>
      </c>
      <c r="AA726" s="1064">
        <v>40221</v>
      </c>
      <c r="AB726" s="1065">
        <v>42444</v>
      </c>
      <c r="AC726" s="1066">
        <v>42444</v>
      </c>
      <c r="AD726" s="638">
        <v>0</v>
      </c>
      <c r="AE726" s="639">
        <v>26.2</v>
      </c>
      <c r="AF726" s="744">
        <v>0</v>
      </c>
      <c r="AG726" s="690">
        <v>26.2</v>
      </c>
      <c r="AH726" s="747">
        <v>0.53</v>
      </c>
      <c r="AI726" s="744">
        <v>0</v>
      </c>
      <c r="AJ726" s="1099">
        <v>26.2</v>
      </c>
      <c r="AK726" s="1100">
        <v>24.320904649999999</v>
      </c>
      <c r="AL726" s="646" t="s">
        <v>3335</v>
      </c>
      <c r="AM726" s="647"/>
      <c r="AN726" s="647"/>
      <c r="AO726" s="647"/>
      <c r="AP726" s="647"/>
      <c r="AQ726" s="648"/>
      <c r="AR726" s="779" t="s">
        <v>3097</v>
      </c>
      <c r="AS726" s="649">
        <f>AT726+AU726</f>
        <v>21.200000000000003</v>
      </c>
      <c r="AT726" s="649">
        <v>20.67</v>
      </c>
      <c r="AU726" s="650">
        <v>0.53</v>
      </c>
      <c r="AV726" s="686" t="s">
        <v>3346</v>
      </c>
      <c r="AW726" s="686" t="s">
        <v>2012</v>
      </c>
      <c r="AX726" s="686" t="s">
        <v>2285</v>
      </c>
      <c r="AY726" s="819">
        <v>42485</v>
      </c>
      <c r="AZ726" s="721" t="s">
        <v>22</v>
      </c>
      <c r="BA726" s="721" t="s">
        <v>22</v>
      </c>
      <c r="BB726" s="834" t="s">
        <v>22</v>
      </c>
      <c r="BC726" s="835" t="s">
        <v>22</v>
      </c>
      <c r="BD726" s="836" t="s">
        <v>22</v>
      </c>
      <c r="BE726" s="834" t="s">
        <v>22</v>
      </c>
      <c r="BF726" s="835" t="s">
        <v>22</v>
      </c>
      <c r="BG726" s="836" t="s">
        <v>22</v>
      </c>
      <c r="BH726" s="905" t="s">
        <v>10067</v>
      </c>
      <c r="BI726" s="903" t="s">
        <v>9474</v>
      </c>
      <c r="BJ726" s="905" t="s">
        <v>10064</v>
      </c>
      <c r="BK726" s="903" t="s">
        <v>13770</v>
      </c>
      <c r="BL726" s="905" t="s">
        <v>4549</v>
      </c>
      <c r="BM726" s="903" t="s">
        <v>10481</v>
      </c>
      <c r="BN726" s="905" t="s">
        <v>13077</v>
      </c>
      <c r="BO726" s="903" t="s">
        <v>9680</v>
      </c>
      <c r="BP726" s="905" t="s">
        <v>0</v>
      </c>
      <c r="BQ726" s="903" t="s">
        <v>0</v>
      </c>
      <c r="BR726" s="909">
        <v>40</v>
      </c>
      <c r="BS726" s="903" t="s">
        <v>4563</v>
      </c>
      <c r="BT726" s="909">
        <v>39</v>
      </c>
      <c r="BU726" s="903" t="s">
        <v>4545</v>
      </c>
      <c r="BV726" s="909">
        <v>47</v>
      </c>
      <c r="BW726" s="903" t="s">
        <v>4539</v>
      </c>
      <c r="BX726" s="909">
        <v>62</v>
      </c>
      <c r="BY726" s="903" t="s">
        <v>4552</v>
      </c>
      <c r="BZ726" s="905" t="s">
        <v>0</v>
      </c>
      <c r="CA726" s="903" t="s">
        <v>4492</v>
      </c>
      <c r="CB726" s="340">
        <v>100</v>
      </c>
      <c r="CC726" s="249">
        <f>IF(ISBLANK(AL726),0,1)</f>
        <v>1</v>
      </c>
      <c r="CD726" s="414">
        <f>IF(ISBLANK(AM726),0,1)</f>
        <v>0</v>
      </c>
      <c r="CE726" s="414">
        <f>IF(ISBLANK(AN726),0,1)</f>
        <v>0</v>
      </c>
      <c r="CF726" s="414">
        <f>IF(ISBLANK(AO726),0,1)</f>
        <v>0</v>
      </c>
      <c r="CG726" s="414">
        <f>IF(ISBLANK(AP726),0,1)</f>
        <v>0</v>
      </c>
      <c r="CH726" s="436">
        <f>IF(ISBLANK(AQ726),0,1)</f>
        <v>0</v>
      </c>
      <c r="CI726" s="435">
        <f>IF($W726="Dropped","-",DAYS360(X726,Y726,TRUE)/360)</f>
        <v>1.8027777777777778</v>
      </c>
      <c r="CJ726" s="416">
        <f>IF(OR($W726="Pipeline",$W726="Dropped"),"-",IF(OR($AA726="-",$AA726="n/a"),"-",DAYS360(Y726,AA726,TRUE)/360))</f>
        <v>0.38333333333333336</v>
      </c>
      <c r="CK726" s="416">
        <f>IF(OR($W726="Pipeline",$W726="Dropped"),"-",IF($AC726="-","-",IF(OR($AA726="-",$AA726="n/a"),DAYS360(Y726,AC726,TRUE)/360,DAYS360(AA726,AC726,TRUE)/360)))</f>
        <v>6.0916666666666668</v>
      </c>
      <c r="CL726" s="416">
        <f>IF(OR($W726="Pipeline",$W726="Dropped"),"-",IF($AC726="-","-",DAYS360(X726,AC726,TRUE)/360))</f>
        <v>8.2777777777777786</v>
      </c>
      <c r="CM726" s="437">
        <f>IF(OR($W726="Pipeline",$W726="Dropped"),"-",IF($AC726="-","-",DAYS360(AB726,AC726,TRUE)/360))</f>
        <v>0</v>
      </c>
      <c r="CN726" s="344">
        <f>IF(W726="Closed",IF(AC726="-","-",YEAR(AC726)),"-")</f>
        <v>2016</v>
      </c>
      <c r="CO726" s="344" t="str">
        <f>IF(W726="Closed",IF(OR(BE726="S",BE726="MS",BE726="HS"),"S",IF(OR(BE726="U",BE726="MU",BE726="HU"),"U",IF(OR(BE726="NA",BE726="NR",BE726="NV",BE726="?",BE726="#"),"NR","-"))),"-")</f>
        <v>S</v>
      </c>
      <c r="CP726" s="249">
        <v>34</v>
      </c>
      <c r="CQ726" s="414">
        <v>4</v>
      </c>
      <c r="CR726" s="414">
        <v>2</v>
      </c>
      <c r="CS726" s="414">
        <v>9</v>
      </c>
      <c r="CT726" s="414">
        <v>0</v>
      </c>
      <c r="CU726" s="436">
        <v>0</v>
      </c>
      <c r="CV726" s="432" t="str">
        <f>IF(OR(DC726="-",DC726="",DC726="n/a"),"-",HYPERLINK(DC726,"PAD"))</f>
        <v>PAD</v>
      </c>
      <c r="CW726" s="417" t="str">
        <f>IF(OR(DD726="-",DD726="",DD726="n/a"),"-",HYPERLINK(DD726,"ICR"))</f>
        <v>ICR</v>
      </c>
      <c r="CX726" s="438" t="str">
        <f>IF(OR(DE726="-",DE726="",DE726="n/a"),"-",HYPERLINK(DE726,"IEG"))</f>
        <v>IEG</v>
      </c>
      <c r="CY726" s="687" t="str">
        <f>IF(OR(DF726="-",DF726="",DF726="n/a"),"-",HYPERLINK(DF726,"PPAR"))</f>
        <v>-</v>
      </c>
      <c r="CZ726" s="665" t="str">
        <f>IF(OR(DG726="-",DG726="",DG726="n/a"),"-",HYPERLINK(DG726,"PCR"))</f>
        <v>-</v>
      </c>
      <c r="DA726" s="665" t="str">
        <f>IF(OR(DH726="-",DH726="",DH726="n/a"),"-",HYPERLINK(DH726,"PP"))</f>
        <v>-</v>
      </c>
      <c r="DB726" s="688" t="str">
        <f>IF(OR(DI726="-",DI726="",DI726="n/a"),"-",HYPERLINK(DI726,"TA"))</f>
        <v>TA</v>
      </c>
      <c r="DC726" s="897" t="s">
        <v>12557</v>
      </c>
      <c r="DD726" s="897" t="s">
        <v>12558</v>
      </c>
      <c r="DE726" s="897" t="s">
        <v>14096</v>
      </c>
      <c r="DF726" s="897" t="s">
        <v>33</v>
      </c>
      <c r="DG726" s="897" t="s">
        <v>33</v>
      </c>
      <c r="DH726" s="897" t="s">
        <v>33</v>
      </c>
      <c r="DI726" s="897" t="s">
        <v>12559</v>
      </c>
      <c r="DJ726" s="734"/>
      <c r="DK726" s="231"/>
      <c r="DL726" s="231"/>
    </row>
    <row r="727" spans="1:116" s="2" customFormat="1" ht="14.1" customHeight="1" x14ac:dyDescent="0.25">
      <c r="A727" s="702">
        <f>ROW()-1</f>
        <v>726</v>
      </c>
      <c r="B727" s="710" t="s">
        <v>5528</v>
      </c>
      <c r="C727" s="711" t="str">
        <f>HYPERLINK(E727,"OP")</f>
        <v>OP</v>
      </c>
      <c r="D727" s="711" t="str">
        <f>HYPERLINK(F727,"Prj")</f>
        <v>Prj</v>
      </c>
      <c r="E727" s="704" t="s">
        <v>7320</v>
      </c>
      <c r="F727" s="415" t="s">
        <v>5958</v>
      </c>
      <c r="G727" s="414" t="s">
        <v>33</v>
      </c>
      <c r="H727" s="414" t="s">
        <v>33</v>
      </c>
      <c r="I727" s="694" t="s">
        <v>33</v>
      </c>
      <c r="J727" s="697" t="s">
        <v>5529</v>
      </c>
      <c r="K727" s="727" t="s">
        <v>33</v>
      </c>
      <c r="L727" s="736" t="s">
        <v>16</v>
      </c>
      <c r="M727" s="697" t="s">
        <v>1770</v>
      </c>
      <c r="N727" s="736" t="s">
        <v>18</v>
      </c>
      <c r="O727" s="736" t="s">
        <v>71</v>
      </c>
      <c r="P727" s="1080" t="s">
        <v>1742</v>
      </c>
      <c r="Q727" s="1074" t="s">
        <v>33</v>
      </c>
      <c r="R727" s="698" t="s">
        <v>33</v>
      </c>
      <c r="S727" s="1041" t="s">
        <v>33</v>
      </c>
      <c r="T727" s="908" t="s">
        <v>5451</v>
      </c>
      <c r="U727" s="905" t="s">
        <v>10440</v>
      </c>
      <c r="V727" s="905" t="s">
        <v>1417</v>
      </c>
      <c r="W727" s="1068" t="s">
        <v>1773</v>
      </c>
      <c r="X727" s="1064">
        <v>39455</v>
      </c>
      <c r="Y727" s="1066">
        <v>39869</v>
      </c>
      <c r="Z727" s="1046">
        <v>2009</v>
      </c>
      <c r="AA727" s="1064">
        <v>40036</v>
      </c>
      <c r="AB727" s="1065">
        <v>41274</v>
      </c>
      <c r="AC727" s="1066">
        <v>41274</v>
      </c>
      <c r="AD727" s="1049">
        <v>0</v>
      </c>
      <c r="AE727" s="746">
        <v>16</v>
      </c>
      <c r="AF727" s="744">
        <v>0</v>
      </c>
      <c r="AG727" s="690">
        <v>16</v>
      </c>
      <c r="AH727" s="747">
        <v>2</v>
      </c>
      <c r="AI727" s="744">
        <v>0</v>
      </c>
      <c r="AJ727" s="1101">
        <v>16</v>
      </c>
      <c r="AK727" s="1102">
        <v>11.77227231</v>
      </c>
      <c r="AL727" s="1089"/>
      <c r="AM727" s="762"/>
      <c r="AN727" s="762">
        <v>10</v>
      </c>
      <c r="AO727" s="762"/>
      <c r="AP727" s="762"/>
      <c r="AQ727" s="763"/>
      <c r="AR727" s="779" t="s">
        <v>33</v>
      </c>
      <c r="AS727" s="649">
        <f>AT727+AU727</f>
        <v>3.8</v>
      </c>
      <c r="AT727" s="649">
        <v>3.8</v>
      </c>
      <c r="AU727" s="650">
        <v>0</v>
      </c>
      <c r="AV727" s="686" t="s">
        <v>9399</v>
      </c>
      <c r="AW727" s="697" t="s">
        <v>5530</v>
      </c>
      <c r="AX727" s="697" t="s">
        <v>5530</v>
      </c>
      <c r="AY727" s="823">
        <v>41274</v>
      </c>
      <c r="AZ727" s="736" t="s">
        <v>45</v>
      </c>
      <c r="BA727" s="736" t="s">
        <v>45</v>
      </c>
      <c r="BB727" s="837" t="s">
        <v>45</v>
      </c>
      <c r="BC727" s="838" t="s">
        <v>22</v>
      </c>
      <c r="BD727" s="839" t="s">
        <v>45</v>
      </c>
      <c r="BE727" s="837" t="s">
        <v>45</v>
      </c>
      <c r="BF727" s="838" t="s">
        <v>45</v>
      </c>
      <c r="BG727" s="839" t="s">
        <v>112</v>
      </c>
      <c r="BH727" s="905" t="s">
        <v>13102</v>
      </c>
      <c r="BI727" s="903" t="s">
        <v>13873</v>
      </c>
      <c r="BJ727" s="905" t="s">
        <v>4611</v>
      </c>
      <c r="BK727" s="903" t="s">
        <v>4612</v>
      </c>
      <c r="BL727" s="905" t="s">
        <v>0</v>
      </c>
      <c r="BM727" s="903" t="s">
        <v>0</v>
      </c>
      <c r="BN727" s="905" t="s">
        <v>0</v>
      </c>
      <c r="BO727" s="903" t="s">
        <v>0</v>
      </c>
      <c r="BP727" s="905" t="s">
        <v>0</v>
      </c>
      <c r="BQ727" s="903" t="s">
        <v>0</v>
      </c>
      <c r="BR727" s="909">
        <v>47</v>
      </c>
      <c r="BS727" s="903" t="s">
        <v>4539</v>
      </c>
      <c r="BT727" s="909">
        <v>49</v>
      </c>
      <c r="BU727" s="903" t="s">
        <v>4607</v>
      </c>
      <c r="BV727" s="905" t="s">
        <v>0</v>
      </c>
      <c r="BW727" s="903" t="s">
        <v>4492</v>
      </c>
      <c r="BX727" s="905" t="s">
        <v>0</v>
      </c>
      <c r="BY727" s="903" t="s">
        <v>4492</v>
      </c>
      <c r="BZ727" s="905" t="s">
        <v>0</v>
      </c>
      <c r="CA727" s="903" t="s">
        <v>4492</v>
      </c>
      <c r="CB727" s="340">
        <v>50</v>
      </c>
      <c r="CC727" s="249">
        <f>IF(ISBLANK(AL727),0,1)</f>
        <v>0</v>
      </c>
      <c r="CD727" s="414">
        <f>IF(ISBLANK(AM727),0,1)</f>
        <v>0</v>
      </c>
      <c r="CE727" s="414">
        <f>IF(ISBLANK(AN727),0,1)</f>
        <v>1</v>
      </c>
      <c r="CF727" s="414">
        <f>IF(ISBLANK(AO727),0,1)</f>
        <v>0</v>
      </c>
      <c r="CG727" s="414">
        <f>IF(ISBLANK(AP727),0,1)</f>
        <v>0</v>
      </c>
      <c r="CH727" s="436">
        <f>IF(ISBLANK(AQ727),0,1)</f>
        <v>0</v>
      </c>
      <c r="CI727" s="435">
        <f>IF($W727="Dropped","-",DAYS360(X727,Y727,TRUE)/360)</f>
        <v>1.1305555555555555</v>
      </c>
      <c r="CJ727" s="416">
        <f>IF(OR($W727="Pipeline",$W727="Dropped"),"-",IF(OR($AA727="-",$AA727="n/a"),"-",DAYS360(Y727,AA727,TRUE)/360))</f>
        <v>0.46111111111111114</v>
      </c>
      <c r="CK727" s="416">
        <f>IF(OR($W727="Pipeline",$W727="Dropped"),"-",IF($AC727="-","-",IF(OR($AA727="-",$AA727="n/a"),DAYS360(Y727,AC727,TRUE)/360,DAYS360(AA727,AC727,TRUE)/360)))</f>
        <v>3.3861111111111111</v>
      </c>
      <c r="CL727" s="416">
        <f>IF(OR($W727="Pipeline",$W727="Dropped"),"-",IF($AC727="-","-",DAYS360(X727,AC727,TRUE)/360))</f>
        <v>4.9777777777777779</v>
      </c>
      <c r="CM727" s="437">
        <f>IF(OR($W727="Pipeline",$W727="Dropped"),"-",IF($AC727="-","-",DAYS360(AB727,AC727,TRUE)/360))</f>
        <v>0</v>
      </c>
      <c r="CN727" s="344">
        <f>IF(W727="Closed",IF(AC727="-","-",YEAR(AC727)),"-")</f>
        <v>2012</v>
      </c>
      <c r="CO727" s="344" t="str">
        <f>IF(W727="Closed",IF(OR(BE727="S",BE727="MS",BE727="HS"),"S",IF(OR(BE727="U",BE727="MU",BE727="HU"),"U",IF(OR(BE727="NA",BE727="NR",BE727="NV",BE727="?",BE727="#"),"NR","-"))),"-")</f>
        <v>U</v>
      </c>
      <c r="CP727" s="249">
        <v>2</v>
      </c>
      <c r="CQ727" s="414">
        <v>1</v>
      </c>
      <c r="CR727" s="414">
        <v>0</v>
      </c>
      <c r="CS727" s="414">
        <v>0</v>
      </c>
      <c r="CT727" s="414">
        <v>0</v>
      </c>
      <c r="CU727" s="436">
        <v>1</v>
      </c>
      <c r="CV727" s="432" t="str">
        <f>IF(OR(DC727="-",DC727="",DC727="n/a"),"-",HYPERLINK(DC727,"PAD"))</f>
        <v>PAD</v>
      </c>
      <c r="CW727" s="417" t="str">
        <f>IF(OR(DD727="-",DD727="",DD727="n/a"),"-",HYPERLINK(DD727,"ICR"))</f>
        <v>ICR</v>
      </c>
      <c r="CX727" s="438" t="str">
        <f>IF(OR(DE727="-",DE727="",DE727="n/a"),"-",HYPERLINK(DE727,"IEG"))</f>
        <v>IEG</v>
      </c>
      <c r="CY727" s="687" t="str">
        <f>IF(OR(DF727="-",DF727="",DF727="n/a"),"-",HYPERLINK(DF727,"PPAR"))</f>
        <v>-</v>
      </c>
      <c r="CZ727" s="665" t="str">
        <f>IF(OR(DG727="-",DG727="",DG727="n/a"),"-",HYPERLINK(DG727,"PCR"))</f>
        <v>-</v>
      </c>
      <c r="DA727" s="665" t="str">
        <f>IF(OR(DH727="-",DH727="",DH727="n/a"),"-",HYPERLINK(DH727,"PP"))</f>
        <v>-</v>
      </c>
      <c r="DB727" s="688" t="str">
        <f>IF(OR(DI727="-",DI727="",DI727="n/a"),"-",HYPERLINK(DI727,"TA"))</f>
        <v>-</v>
      </c>
      <c r="DC727" s="897" t="s">
        <v>14097</v>
      </c>
      <c r="DD727" s="897" t="s">
        <v>12560</v>
      </c>
      <c r="DE727" s="897" t="s">
        <v>12561</v>
      </c>
      <c r="DF727" s="897" t="s">
        <v>33</v>
      </c>
      <c r="DG727" s="897" t="s">
        <v>33</v>
      </c>
      <c r="DH727" s="897" t="s">
        <v>33</v>
      </c>
      <c r="DI727" s="897" t="s">
        <v>33</v>
      </c>
      <c r="DJ727" s="734"/>
      <c r="DK727" s="231"/>
      <c r="DL727" s="231"/>
    </row>
    <row r="728" spans="1:116" s="120" customFormat="1" ht="14.1" customHeight="1" x14ac:dyDescent="0.25">
      <c r="A728" s="703">
        <f>ROW()-1</f>
        <v>727</v>
      </c>
      <c r="B728" s="710" t="s">
        <v>5261</v>
      </c>
      <c r="C728" s="711" t="str">
        <f>HYPERLINK(E728,"OP")</f>
        <v>OP</v>
      </c>
      <c r="D728" s="711" t="str">
        <f>HYPERLINK(F728,"Prj")</f>
        <v>Prj</v>
      </c>
      <c r="E728" s="704" t="s">
        <v>7321</v>
      </c>
      <c r="F728" s="415" t="s">
        <v>5959</v>
      </c>
      <c r="G728" s="414" t="s">
        <v>33</v>
      </c>
      <c r="H728" s="414" t="s">
        <v>33</v>
      </c>
      <c r="I728" s="694" t="s">
        <v>33</v>
      </c>
      <c r="J728" s="697" t="s">
        <v>5262</v>
      </c>
      <c r="K728" s="727" t="s">
        <v>33</v>
      </c>
      <c r="L728" s="736" t="s">
        <v>124</v>
      </c>
      <c r="M728" s="734" t="s">
        <v>602</v>
      </c>
      <c r="N728" s="736" t="s">
        <v>233</v>
      </c>
      <c r="O728" s="736" t="s">
        <v>54</v>
      </c>
      <c r="P728" s="1080" t="s">
        <v>1419</v>
      </c>
      <c r="Q728" s="1074" t="s">
        <v>33</v>
      </c>
      <c r="R728" s="698" t="s">
        <v>33</v>
      </c>
      <c r="S728" s="907" t="s">
        <v>3734</v>
      </c>
      <c r="T728" s="908" t="s">
        <v>5263</v>
      </c>
      <c r="U728" s="905" t="s">
        <v>580</v>
      </c>
      <c r="V728" s="905" t="s">
        <v>612</v>
      </c>
      <c r="W728" s="1068" t="s">
        <v>1773</v>
      </c>
      <c r="X728" s="1064">
        <v>39430</v>
      </c>
      <c r="Y728" s="1066">
        <v>39401</v>
      </c>
      <c r="Z728" s="1046">
        <v>2008</v>
      </c>
      <c r="AA728" s="1064">
        <v>39758</v>
      </c>
      <c r="AB728" s="1065">
        <v>40847</v>
      </c>
      <c r="AC728" s="1066">
        <v>41517</v>
      </c>
      <c r="AD728" s="1049">
        <v>0</v>
      </c>
      <c r="AE728" s="746">
        <v>0</v>
      </c>
      <c r="AF728" s="744">
        <v>9</v>
      </c>
      <c r="AG728" s="690">
        <v>9</v>
      </c>
      <c r="AH728" s="747">
        <v>0</v>
      </c>
      <c r="AI728" s="744">
        <v>3.86299313</v>
      </c>
      <c r="AJ728" s="1101">
        <v>3.1403573800000002</v>
      </c>
      <c r="AK728" s="1102">
        <v>5.1873642499999999</v>
      </c>
      <c r="AL728" s="1085"/>
      <c r="AM728" s="632" t="s">
        <v>5577</v>
      </c>
      <c r="AN728" s="632"/>
      <c r="AO728" s="632"/>
      <c r="AP728" s="632"/>
      <c r="AQ728" s="757"/>
      <c r="AR728" s="783" t="s">
        <v>5609</v>
      </c>
      <c r="AS728" s="784">
        <f>AT728+AU728</f>
        <v>3.5</v>
      </c>
      <c r="AT728" s="784">
        <v>0</v>
      </c>
      <c r="AU728" s="785">
        <v>3.5</v>
      </c>
      <c r="AV728" s="806" t="s">
        <v>5610</v>
      </c>
      <c r="AW728" s="697" t="s">
        <v>5264</v>
      </c>
      <c r="AX728" s="697" t="s">
        <v>5265</v>
      </c>
      <c r="AY728" s="823">
        <v>41411</v>
      </c>
      <c r="AZ728" s="736" t="s">
        <v>22</v>
      </c>
      <c r="BA728" s="736" t="s">
        <v>22</v>
      </c>
      <c r="BB728" s="834" t="s">
        <v>33</v>
      </c>
      <c r="BC728" s="835" t="s">
        <v>33</v>
      </c>
      <c r="BD728" s="836" t="s">
        <v>33</v>
      </c>
      <c r="BE728" s="834" t="s">
        <v>45</v>
      </c>
      <c r="BF728" s="835" t="s">
        <v>45</v>
      </c>
      <c r="BG728" s="836" t="s">
        <v>112</v>
      </c>
      <c r="BH728" s="905" t="s">
        <v>4505</v>
      </c>
      <c r="BI728" s="903" t="s">
        <v>10474</v>
      </c>
      <c r="BJ728" s="905" t="s">
        <v>4485</v>
      </c>
      <c r="BK728" s="903" t="s">
        <v>10472</v>
      </c>
      <c r="BL728" s="905" t="s">
        <v>4525</v>
      </c>
      <c r="BM728" s="903" t="s">
        <v>10476</v>
      </c>
      <c r="BN728" s="905" t="s">
        <v>0</v>
      </c>
      <c r="BO728" s="903" t="s">
        <v>0</v>
      </c>
      <c r="BP728" s="905" t="s">
        <v>0</v>
      </c>
      <c r="BQ728" s="903" t="s">
        <v>0</v>
      </c>
      <c r="BR728" s="909">
        <v>27</v>
      </c>
      <c r="BS728" s="903" t="s">
        <v>4490</v>
      </c>
      <c r="BT728" s="905" t="s">
        <v>0</v>
      </c>
      <c r="BU728" s="903" t="s">
        <v>4492</v>
      </c>
      <c r="BV728" s="905" t="s">
        <v>0</v>
      </c>
      <c r="BW728" s="903" t="s">
        <v>4492</v>
      </c>
      <c r="BX728" s="905" t="s">
        <v>0</v>
      </c>
      <c r="BY728" s="903" t="s">
        <v>4492</v>
      </c>
      <c r="BZ728" s="905" t="s">
        <v>0</v>
      </c>
      <c r="CA728" s="903" t="s">
        <v>4492</v>
      </c>
      <c r="CB728" s="340">
        <v>50</v>
      </c>
      <c r="CC728" s="249">
        <f>IF(ISBLANK(AL728),0,1)</f>
        <v>0</v>
      </c>
      <c r="CD728" s="414">
        <f>IF(ISBLANK(AM728),0,1)</f>
        <v>1</v>
      </c>
      <c r="CE728" s="414">
        <f>IF(ISBLANK(AN728),0,1)</f>
        <v>0</v>
      </c>
      <c r="CF728" s="414">
        <f>IF(ISBLANK(AO728),0,1)</f>
        <v>0</v>
      </c>
      <c r="CG728" s="414">
        <f>IF(ISBLANK(AP728),0,1)</f>
        <v>0</v>
      </c>
      <c r="CH728" s="436">
        <f>IF(ISBLANK(AQ728),0,1)</f>
        <v>0</v>
      </c>
      <c r="CI728" s="435">
        <f>IF($W728="Dropped","-",DAYS360(X728,Y728,TRUE)/360)</f>
        <v>-8.0555555555555561E-2</v>
      </c>
      <c r="CJ728" s="416">
        <f>IF(OR($W728="Pipeline",$W728="Dropped"),"-",IF(OR($AA728="-",$AA728="n/a"),"-",DAYS360(Y728,AA728,TRUE)/360))</f>
        <v>0.97499999999999998</v>
      </c>
      <c r="CK728" s="416">
        <f>IF(OR($W728="Pipeline",$W728="Dropped"),"-",IF($AC728="-","-",IF(OR($AA728="-",$AA728="n/a"),DAYS360(Y728,AC728,TRUE)/360,DAYS360(AA728,AC728,TRUE)/360)))</f>
        <v>4.8166666666666664</v>
      </c>
      <c r="CL728" s="416">
        <f>IF(OR($W728="Pipeline",$W728="Dropped"),"-",IF($AC728="-","-",DAYS360(X728,AC728,TRUE)/360))</f>
        <v>5.7111111111111112</v>
      </c>
      <c r="CM728" s="437">
        <f>IF(OR($W728="Pipeline",$W728="Dropped"),"-",IF($AC728="-","-",DAYS360(AB728,AC728,TRUE)/360))</f>
        <v>1.8333333333333333</v>
      </c>
      <c r="CN728" s="344">
        <f>IF(W728="Closed",IF(AC728="-","-",YEAR(AC728)),"-")</f>
        <v>2013</v>
      </c>
      <c r="CO728" s="344" t="str">
        <f>IF(W728="Closed",IF(OR(BE728="S",BE728="MS",BE728="HS"),"S",IF(OR(BE728="U",BE728="MU",BE728="HU"),"U",IF(OR(BE728="NA",BE728="NR",BE728="NV",BE728="?",BE728="#"),"NR","-"))),"-")</f>
        <v>U</v>
      </c>
      <c r="CP728" s="249">
        <v>0</v>
      </c>
      <c r="CQ728" s="414">
        <v>9</v>
      </c>
      <c r="CR728" s="414">
        <v>1</v>
      </c>
      <c r="CS728" s="414">
        <v>0</v>
      </c>
      <c r="CT728" s="414">
        <v>0</v>
      </c>
      <c r="CU728" s="436">
        <v>0</v>
      </c>
      <c r="CV728" s="432" t="str">
        <f>IF(OR(DC728="-",DC728="",DC728="n/a"),"-",HYPERLINK(DC728,"PAD"))</f>
        <v>-</v>
      </c>
      <c r="CW728" s="417" t="str">
        <f>IF(OR(DD728="-",DD728="",DD728="n/a"),"-",HYPERLINK(DD728,"ICR"))</f>
        <v>ICR</v>
      </c>
      <c r="CX728" s="438" t="str">
        <f>IF(OR(DE728="-",DE728="",DE728="n/a"),"-",HYPERLINK(DE728,"IEG"))</f>
        <v>IEG</v>
      </c>
      <c r="CY728" s="687" t="str">
        <f>IF(OR(DF728="-",DF728="",DF728="n/a"),"-",HYPERLINK(DF728,"PPAR"))</f>
        <v>-</v>
      </c>
      <c r="CZ728" s="665" t="str">
        <f>IF(OR(DG728="-",DG728="",DG728="n/a"),"-",HYPERLINK(DG728,"PCR"))</f>
        <v>-</v>
      </c>
      <c r="DA728" s="665" t="str">
        <f>IF(OR(DH728="-",DH728="",DH728="n/a"),"-",HYPERLINK(DH728,"PP"))</f>
        <v>PP</v>
      </c>
      <c r="DB728" s="688" t="str">
        <f>IF(OR(DI728="-",DI728="",DI728="n/a"),"-",HYPERLINK(DI728,"TA"))</f>
        <v>-</v>
      </c>
      <c r="DC728" s="897" t="s">
        <v>33</v>
      </c>
      <c r="DD728" s="897" t="s">
        <v>12562</v>
      </c>
      <c r="DE728" s="897" t="s">
        <v>12563</v>
      </c>
      <c r="DF728" s="897" t="s">
        <v>33</v>
      </c>
      <c r="DG728" s="897" t="s">
        <v>33</v>
      </c>
      <c r="DH728" s="897" t="s">
        <v>14098</v>
      </c>
      <c r="DI728" s="897" t="s">
        <v>33</v>
      </c>
      <c r="DJ728" s="734"/>
      <c r="DK728" s="401"/>
      <c r="DL728" s="401"/>
    </row>
    <row r="729" spans="1:116" s="2" customFormat="1" ht="14.1" customHeight="1" x14ac:dyDescent="0.25">
      <c r="A729" s="702">
        <f>ROW()-1</f>
        <v>728</v>
      </c>
      <c r="B729" s="713" t="s">
        <v>8248</v>
      </c>
      <c r="C729" s="711" t="str">
        <f>HYPERLINK(E729,"OP")</f>
        <v>OP</v>
      </c>
      <c r="D729" s="711" t="str">
        <f>HYPERLINK(F729,"Prj")</f>
        <v>Prj</v>
      </c>
      <c r="E729" s="631" t="s">
        <v>8841</v>
      </c>
      <c r="F729" s="413" t="s">
        <v>8842</v>
      </c>
      <c r="G729" s="414" t="s">
        <v>33</v>
      </c>
      <c r="H729" s="414" t="s">
        <v>33</v>
      </c>
      <c r="I729" s="694" t="s">
        <v>33</v>
      </c>
      <c r="J729" s="697" t="s">
        <v>8249</v>
      </c>
      <c r="K729" s="727" t="s">
        <v>33</v>
      </c>
      <c r="L729" s="736" t="s">
        <v>193</v>
      </c>
      <c r="M729" s="697" t="s">
        <v>390</v>
      </c>
      <c r="N729" s="736" t="s">
        <v>18</v>
      </c>
      <c r="O729" s="736" t="s">
        <v>30</v>
      </c>
      <c r="P729" s="1080" t="s">
        <v>1742</v>
      </c>
      <c r="Q729" s="1074" t="s">
        <v>33</v>
      </c>
      <c r="R729" s="698" t="s">
        <v>33</v>
      </c>
      <c r="S729" s="907" t="s">
        <v>8223</v>
      </c>
      <c r="T729" s="908" t="s">
        <v>8191</v>
      </c>
      <c r="U729" s="905" t="s">
        <v>585</v>
      </c>
      <c r="V729" s="905" t="s">
        <v>10404</v>
      </c>
      <c r="W729" s="1068" t="s">
        <v>1773</v>
      </c>
      <c r="X729" s="1064">
        <v>39405</v>
      </c>
      <c r="Y729" s="1066">
        <v>39616</v>
      </c>
      <c r="Z729" s="1046">
        <v>2008</v>
      </c>
      <c r="AA729" s="1064">
        <v>39930</v>
      </c>
      <c r="AB729" s="1065">
        <v>41455</v>
      </c>
      <c r="AC729" s="1066">
        <v>42155</v>
      </c>
      <c r="AD729" s="1049">
        <v>0</v>
      </c>
      <c r="AE729" s="746">
        <v>48.6</v>
      </c>
      <c r="AF729" s="744">
        <v>0</v>
      </c>
      <c r="AG729" s="690">
        <v>48.6</v>
      </c>
      <c r="AH729" s="747">
        <v>1</v>
      </c>
      <c r="AI729" s="744">
        <v>0</v>
      </c>
      <c r="AJ729" s="1101">
        <v>68.569311799999994</v>
      </c>
      <c r="AK729" s="1102">
        <v>65.665222819999997</v>
      </c>
      <c r="AL729" s="1085"/>
      <c r="AM729" s="632"/>
      <c r="AN729" s="632">
        <v>10</v>
      </c>
      <c r="AO729" s="632"/>
      <c r="AP729" s="632"/>
      <c r="AQ729" s="757"/>
      <c r="AR729" s="778" t="s">
        <v>9075</v>
      </c>
      <c r="AS729" s="784">
        <f>AT729+AU729</f>
        <v>0.7</v>
      </c>
      <c r="AT729" s="784">
        <v>0.7</v>
      </c>
      <c r="AU729" s="785">
        <v>0</v>
      </c>
      <c r="AV729" s="734" t="s">
        <v>9054</v>
      </c>
      <c r="AW729" s="697" t="s">
        <v>7692</v>
      </c>
      <c r="AX729" s="697" t="s">
        <v>8250</v>
      </c>
      <c r="AY729" s="823">
        <v>42133</v>
      </c>
      <c r="AZ729" s="736" t="s">
        <v>22</v>
      </c>
      <c r="BA729" s="736" t="s">
        <v>26</v>
      </c>
      <c r="BB729" s="834" t="s">
        <v>22</v>
      </c>
      <c r="BC729" s="835" t="s">
        <v>26</v>
      </c>
      <c r="BD729" s="836" t="s">
        <v>22</v>
      </c>
      <c r="BE729" s="834" t="s">
        <v>33</v>
      </c>
      <c r="BF729" s="835" t="s">
        <v>33</v>
      </c>
      <c r="BG729" s="836" t="s">
        <v>33</v>
      </c>
      <c r="BH729" s="905" t="s">
        <v>4567</v>
      </c>
      <c r="BI729" s="903" t="s">
        <v>10487</v>
      </c>
      <c r="BJ729" s="905" t="s">
        <v>4485</v>
      </c>
      <c r="BK729" s="903" t="s">
        <v>10472</v>
      </c>
      <c r="BL729" s="905" t="s">
        <v>0</v>
      </c>
      <c r="BM729" s="903" t="s">
        <v>0</v>
      </c>
      <c r="BN729" s="905" t="s">
        <v>0</v>
      </c>
      <c r="BO729" s="903" t="s">
        <v>0</v>
      </c>
      <c r="BP729" s="905" t="s">
        <v>0</v>
      </c>
      <c r="BQ729" s="903" t="s">
        <v>0</v>
      </c>
      <c r="BR729" s="909">
        <v>78</v>
      </c>
      <c r="BS729" s="903" t="s">
        <v>4511</v>
      </c>
      <c r="BT729" s="909">
        <v>49</v>
      </c>
      <c r="BU729" s="903" t="s">
        <v>4607</v>
      </c>
      <c r="BV729" s="909">
        <v>39</v>
      </c>
      <c r="BW729" s="903" t="s">
        <v>4545</v>
      </c>
      <c r="BX729" s="905" t="s">
        <v>0</v>
      </c>
      <c r="BY729" s="903" t="s">
        <v>4492</v>
      </c>
      <c r="BZ729" s="905" t="s">
        <v>0</v>
      </c>
      <c r="CA729" s="903" t="s">
        <v>4492</v>
      </c>
      <c r="CB729" s="340">
        <v>10</v>
      </c>
      <c r="CC729" s="249">
        <f>IF(ISBLANK(AL729),0,1)</f>
        <v>0</v>
      </c>
      <c r="CD729" s="414">
        <f>IF(ISBLANK(AM729),0,1)</f>
        <v>0</v>
      </c>
      <c r="CE729" s="414">
        <f>IF(ISBLANK(AN729),0,1)</f>
        <v>1</v>
      </c>
      <c r="CF729" s="414">
        <f>IF(ISBLANK(AO729),0,1)</f>
        <v>0</v>
      </c>
      <c r="CG729" s="414">
        <f>IF(ISBLANK(AP729),0,1)</f>
        <v>0</v>
      </c>
      <c r="CH729" s="436">
        <f>IF(ISBLANK(AQ729),0,1)</f>
        <v>0</v>
      </c>
      <c r="CI729" s="435">
        <f>IF($W729="Dropped","-",DAYS360(X729,Y729,TRUE)/360)</f>
        <v>0.57777777777777772</v>
      </c>
      <c r="CJ729" s="416">
        <f>IF(OR($W729="Pipeline",$W729="Dropped"),"-",IF(OR($AA729="-",$AA729="n/a"),"-",DAYS360(Y729,AA729,TRUE)/360))</f>
        <v>0.86111111111111116</v>
      </c>
      <c r="CK729" s="416">
        <f>IF(OR($W729="Pipeline",$W729="Dropped"),"-",IF($AC729="-","-",IF(OR($AA729="-",$AA729="n/a"),DAYS360(Y729,AC729,TRUE)/360,DAYS360(AA729,AC729,TRUE)/360)))</f>
        <v>6.0916666666666668</v>
      </c>
      <c r="CL729" s="416">
        <f>IF(OR($W729="Pipeline",$W729="Dropped"),"-",IF($AC729="-","-",DAYS360(X729,AC729,TRUE)/360))</f>
        <v>7.5305555555555559</v>
      </c>
      <c r="CM729" s="437">
        <f>IF(OR($W729="Pipeline",$W729="Dropped"),"-",IF($AC729="-","-",DAYS360(AB729,AC729,TRUE)/360))</f>
        <v>1.9166666666666667</v>
      </c>
      <c r="CN729" s="344">
        <f>IF(W729="Closed",IF(AC729="-","-",YEAR(AC729)),"-")</f>
        <v>2015</v>
      </c>
      <c r="CO729" s="344" t="str">
        <f>IF(W729="Closed",IF(OR(BE729="S",BE729="MS",BE729="HS"),"S",IF(OR(BE729="U",BE729="MU",BE729="HU"),"U",IF(OR(BE729="NA",BE729="NR",BE729="NV",BE729="?",BE729="#"),"NR","-"))),"-")</f>
        <v>-</v>
      </c>
      <c r="CP729" s="249">
        <v>1</v>
      </c>
      <c r="CQ729" s="414">
        <v>1</v>
      </c>
      <c r="CR729" s="414">
        <v>0</v>
      </c>
      <c r="CS729" s="414">
        <v>0</v>
      </c>
      <c r="CT729" s="414">
        <v>0</v>
      </c>
      <c r="CU729" s="436">
        <v>0</v>
      </c>
      <c r="CV729" s="432" t="str">
        <f>IF(OR(DC729="-",DC729="",DC729="n/a"),"-",HYPERLINK(DC729,"PAD"))</f>
        <v>PAD</v>
      </c>
      <c r="CW729" s="417" t="str">
        <f>IF(OR(DD729="-",DD729="",DD729="n/a"),"-",HYPERLINK(DD729,"ICR"))</f>
        <v>ICR</v>
      </c>
      <c r="CX729" s="438" t="str">
        <f>IF(OR(DE729="-",DE729="",DE729="n/a"),"-",HYPERLINK(DE729,"IEG"))</f>
        <v>-</v>
      </c>
      <c r="CY729" s="687" t="str">
        <f>IF(OR(DF729="-",DF729="",DF729="n/a"),"-",HYPERLINK(DF729,"PPAR"))</f>
        <v>-</v>
      </c>
      <c r="CZ729" s="665" t="str">
        <f>IF(OR(DG729="-",DG729="",DG729="n/a"),"-",HYPERLINK(DG729,"PCR"))</f>
        <v>-</v>
      </c>
      <c r="DA729" s="665" t="str">
        <f>IF(OR(DH729="-",DH729="",DH729="n/a"),"-",HYPERLINK(DH729,"PP"))</f>
        <v>PP</v>
      </c>
      <c r="DB729" s="688" t="str">
        <f>IF(OR(DI729="-",DI729="",DI729="n/a"),"-",HYPERLINK(DI729,"TA"))</f>
        <v>-</v>
      </c>
      <c r="DC729" s="897" t="s">
        <v>12564</v>
      </c>
      <c r="DD729" s="897" t="s">
        <v>12565</v>
      </c>
      <c r="DE729" s="897" t="s">
        <v>33</v>
      </c>
      <c r="DF729" s="897" t="s">
        <v>33</v>
      </c>
      <c r="DG729" s="897" t="s">
        <v>33</v>
      </c>
      <c r="DH729" s="897" t="s">
        <v>14099</v>
      </c>
      <c r="DI729" s="897" t="s">
        <v>33</v>
      </c>
      <c r="DJ729" s="806"/>
      <c r="DK729" s="231"/>
      <c r="DL729" s="231"/>
    </row>
    <row r="730" spans="1:116" s="2" customFormat="1" ht="14.1" customHeight="1" x14ac:dyDescent="0.25">
      <c r="A730" s="702">
        <f>ROW()-1</f>
        <v>729</v>
      </c>
      <c r="B730" s="710" t="s">
        <v>315</v>
      </c>
      <c r="C730" s="711" t="str">
        <f>HYPERLINK(E730,"OP")</f>
        <v>OP</v>
      </c>
      <c r="D730" s="711" t="str">
        <f>HYPERLINK(F730,"Prj")</f>
        <v>Prj</v>
      </c>
      <c r="E730" s="704" t="s">
        <v>6731</v>
      </c>
      <c r="F730" s="415" t="s">
        <v>6732</v>
      </c>
      <c r="G730" s="414" t="s">
        <v>33</v>
      </c>
      <c r="H730" s="414" t="s">
        <v>33</v>
      </c>
      <c r="I730" s="694" t="s">
        <v>33</v>
      </c>
      <c r="J730" s="686" t="s">
        <v>316</v>
      </c>
      <c r="K730" s="199" t="s">
        <v>33</v>
      </c>
      <c r="L730" s="693" t="s">
        <v>16</v>
      </c>
      <c r="M730" s="696" t="s">
        <v>81</v>
      </c>
      <c r="N730" s="693" t="s">
        <v>233</v>
      </c>
      <c r="O730" s="693" t="s">
        <v>49</v>
      </c>
      <c r="P730" s="1080" t="s">
        <v>1419</v>
      </c>
      <c r="Q730" s="1074" t="s">
        <v>33</v>
      </c>
      <c r="R730" s="698" t="s">
        <v>33</v>
      </c>
      <c r="S730" s="1041" t="s">
        <v>33</v>
      </c>
      <c r="T730" s="908" t="s">
        <v>3168</v>
      </c>
      <c r="U730" s="905" t="s">
        <v>586</v>
      </c>
      <c r="V730" s="905" t="s">
        <v>612</v>
      </c>
      <c r="W730" s="1068" t="s">
        <v>1773</v>
      </c>
      <c r="X730" s="1064">
        <v>39800</v>
      </c>
      <c r="Y730" s="1066">
        <v>39794</v>
      </c>
      <c r="Z730" s="1046">
        <v>2009</v>
      </c>
      <c r="AA730" s="1064">
        <v>39892</v>
      </c>
      <c r="AB730" s="1065">
        <v>40940</v>
      </c>
      <c r="AC730" s="1066">
        <v>41060</v>
      </c>
      <c r="AD730" s="638">
        <v>0</v>
      </c>
      <c r="AE730" s="749">
        <v>0</v>
      </c>
      <c r="AF730" s="744">
        <v>3.7</v>
      </c>
      <c r="AG730" s="690">
        <v>3.7</v>
      </c>
      <c r="AH730" s="747">
        <v>0</v>
      </c>
      <c r="AI730" s="744">
        <v>3.7</v>
      </c>
      <c r="AJ730" s="1099">
        <v>3.7</v>
      </c>
      <c r="AK730" s="1100">
        <v>3.41940008</v>
      </c>
      <c r="AL730" s="1086"/>
      <c r="AM730" s="760" t="s">
        <v>2678</v>
      </c>
      <c r="AN730" s="760"/>
      <c r="AO730" s="760"/>
      <c r="AP730" s="760"/>
      <c r="AQ730" s="761"/>
      <c r="AR730" s="780" t="s">
        <v>2738</v>
      </c>
      <c r="AS730" s="649">
        <f>AT730+AU730</f>
        <v>3.6</v>
      </c>
      <c r="AT730" s="792">
        <v>3.6</v>
      </c>
      <c r="AU730" s="793">
        <v>0</v>
      </c>
      <c r="AV730" s="809" t="s">
        <v>2679</v>
      </c>
      <c r="AW730" s="686" t="s">
        <v>1985</v>
      </c>
      <c r="AX730" s="686" t="s">
        <v>1900</v>
      </c>
      <c r="AY730" s="819">
        <v>41113</v>
      </c>
      <c r="AZ730" s="721" t="s">
        <v>26</v>
      </c>
      <c r="BA730" s="721" t="s">
        <v>26</v>
      </c>
      <c r="BB730" s="834" t="s">
        <v>33</v>
      </c>
      <c r="BC730" s="835" t="s">
        <v>33</v>
      </c>
      <c r="BD730" s="836" t="s">
        <v>33</v>
      </c>
      <c r="BE730" s="834" t="s">
        <v>33</v>
      </c>
      <c r="BF730" s="835" t="s">
        <v>33</v>
      </c>
      <c r="BG730" s="836" t="s">
        <v>33</v>
      </c>
      <c r="BH730" s="905" t="s">
        <v>4485</v>
      </c>
      <c r="BI730" s="903" t="s">
        <v>10472</v>
      </c>
      <c r="BJ730" s="905" t="s">
        <v>0</v>
      </c>
      <c r="BK730" s="903" t="s">
        <v>0</v>
      </c>
      <c r="BL730" s="905" t="s">
        <v>0</v>
      </c>
      <c r="BM730" s="903" t="s">
        <v>0</v>
      </c>
      <c r="BN730" s="905" t="s">
        <v>0</v>
      </c>
      <c r="BO730" s="903" t="s">
        <v>0</v>
      </c>
      <c r="BP730" s="905" t="s">
        <v>0</v>
      </c>
      <c r="BQ730" s="903" t="s">
        <v>0</v>
      </c>
      <c r="BR730" s="909">
        <v>27</v>
      </c>
      <c r="BS730" s="903" t="s">
        <v>4490</v>
      </c>
      <c r="BT730" s="905" t="s">
        <v>0</v>
      </c>
      <c r="BU730" s="903" t="s">
        <v>4492</v>
      </c>
      <c r="BV730" s="905" t="s">
        <v>0</v>
      </c>
      <c r="BW730" s="903" t="s">
        <v>4492</v>
      </c>
      <c r="BX730" s="905" t="s">
        <v>0</v>
      </c>
      <c r="BY730" s="903" t="s">
        <v>4492</v>
      </c>
      <c r="BZ730" s="905" t="s">
        <v>0</v>
      </c>
      <c r="CA730" s="903" t="s">
        <v>4492</v>
      </c>
      <c r="CB730" s="340">
        <v>50</v>
      </c>
      <c r="CC730" s="249">
        <f>IF(ISBLANK(AL730),0,1)</f>
        <v>0</v>
      </c>
      <c r="CD730" s="414">
        <f>IF(ISBLANK(AM730),0,1)</f>
        <v>1</v>
      </c>
      <c r="CE730" s="414">
        <f>IF(ISBLANK(AN730),0,1)</f>
        <v>0</v>
      </c>
      <c r="CF730" s="414">
        <f>IF(ISBLANK(AO730),0,1)</f>
        <v>0</v>
      </c>
      <c r="CG730" s="414">
        <f>IF(ISBLANK(AP730),0,1)</f>
        <v>0</v>
      </c>
      <c r="CH730" s="436">
        <f>IF(ISBLANK(AQ730),0,1)</f>
        <v>0</v>
      </c>
      <c r="CI730" s="435">
        <f>IF($W730="Dropped","-",DAYS360(X730,Y730,TRUE)/360)</f>
        <v>-1.6666666666666666E-2</v>
      </c>
      <c r="CJ730" s="416">
        <f>IF(OR($W730="Pipeline",$W730="Dropped"),"-",IF(OR($AA730="-",$AA730="n/a"),"-",DAYS360(Y730,AA730,TRUE)/360))</f>
        <v>0.2722222222222222</v>
      </c>
      <c r="CK730" s="416">
        <f>IF(OR($W730="Pipeline",$W730="Dropped"),"-",IF($AC730="-","-",IF(OR($AA730="-",$AA730="n/a"),DAYS360(Y730,AC730,TRUE)/360,DAYS360(AA730,AC730,TRUE)/360)))</f>
        <v>3.1944444444444446</v>
      </c>
      <c r="CL730" s="416">
        <f>IF(OR($W730="Pipeline",$W730="Dropped"),"-",IF($AC730="-","-",DAYS360(X730,AC730,TRUE)/360))</f>
        <v>3.45</v>
      </c>
      <c r="CM730" s="437">
        <f>IF(OR($W730="Pipeline",$W730="Dropped"),"-",IF($AC730="-","-",DAYS360(AB730,AC730,TRUE)/360))</f>
        <v>0.33055555555555555</v>
      </c>
      <c r="CN730" s="344">
        <f>IF(W730="Closed",IF(AC730="-","-",YEAR(AC730)),"-")</f>
        <v>2012</v>
      </c>
      <c r="CO730" s="344" t="str">
        <f>IF(W730="Closed",IF(OR(BE730="S",BE730="MS",BE730="HS"),"S",IF(OR(BE730="U",BE730="MU",BE730="HU"),"U",IF(OR(BE730="NA",BE730="NR",BE730="NV",BE730="?",BE730="#"),"NR","-"))),"-")</f>
        <v>-</v>
      </c>
      <c r="CP730" s="249">
        <v>0</v>
      </c>
      <c r="CQ730" s="414">
        <v>8</v>
      </c>
      <c r="CR730" s="414">
        <v>0</v>
      </c>
      <c r="CS730" s="414">
        <v>0</v>
      </c>
      <c r="CT730" s="414">
        <v>0</v>
      </c>
      <c r="CU730" s="436">
        <v>0</v>
      </c>
      <c r="CV730" s="432" t="str">
        <f>IF(OR(DC730="-",DC730="",DC730="n/a"),"-",HYPERLINK(DC730,"PAD"))</f>
        <v>-</v>
      </c>
      <c r="CW730" s="417" t="str">
        <f>IF(OR(DD730="-",DD730="",DD730="n/a"),"-",HYPERLINK(DD730,"ICR"))</f>
        <v>-</v>
      </c>
      <c r="CX730" s="438" t="str">
        <f>IF(OR(DE730="-",DE730="",DE730="n/a"),"-",HYPERLINK(DE730,"IEG"))</f>
        <v>-</v>
      </c>
      <c r="CY730" s="687" t="str">
        <f>IF(OR(DF730="-",DF730="",DF730="n/a"),"-",HYPERLINK(DF730,"PPAR"))</f>
        <v>-</v>
      </c>
      <c r="CZ730" s="665" t="str">
        <f>IF(OR(DG730="-",DG730="",DG730="n/a"),"-",HYPERLINK(DG730,"PCR"))</f>
        <v>-</v>
      </c>
      <c r="DA730" s="665" t="str">
        <f>IF(OR(DH730="-",DH730="",DH730="n/a"),"-",HYPERLINK(DH730,"PP"))</f>
        <v>PP</v>
      </c>
      <c r="DB730" s="688" t="str">
        <f>IF(OR(DI730="-",DI730="",DI730="n/a"),"-",HYPERLINK(DI730,"TA"))</f>
        <v>-</v>
      </c>
      <c r="DC730" s="897" t="s">
        <v>33</v>
      </c>
      <c r="DD730" s="897" t="s">
        <v>33</v>
      </c>
      <c r="DE730" s="897" t="s">
        <v>33</v>
      </c>
      <c r="DF730" s="897" t="s">
        <v>33</v>
      </c>
      <c r="DG730" s="897" t="s">
        <v>33</v>
      </c>
      <c r="DH730" s="897" t="s">
        <v>14100</v>
      </c>
      <c r="DI730" s="897" t="s">
        <v>33</v>
      </c>
      <c r="DJ730" s="734"/>
      <c r="DK730" s="231"/>
      <c r="DL730" s="231"/>
    </row>
    <row r="731" spans="1:116" s="128" customFormat="1" ht="14.1" customHeight="1" x14ac:dyDescent="0.2">
      <c r="A731" s="703">
        <f>ROW()-1</f>
        <v>730</v>
      </c>
      <c r="B731" s="710" t="s">
        <v>1108</v>
      </c>
      <c r="C731" s="711" t="str">
        <f>HYPERLINK(E731,"OP")</f>
        <v>OP</v>
      </c>
      <c r="D731" s="711" t="str">
        <f>HYPERLINK(F731,"Prj")</f>
        <v>Prj</v>
      </c>
      <c r="E731" s="704" t="s">
        <v>6733</v>
      </c>
      <c r="F731" s="415" t="s">
        <v>6734</v>
      </c>
      <c r="G731" s="414" t="s">
        <v>33</v>
      </c>
      <c r="H731" s="414" t="s">
        <v>33</v>
      </c>
      <c r="I731" s="694" t="s">
        <v>33</v>
      </c>
      <c r="J731" s="686" t="s">
        <v>1109</v>
      </c>
      <c r="K731" s="199" t="s">
        <v>33</v>
      </c>
      <c r="L731" s="693" t="s">
        <v>193</v>
      </c>
      <c r="M731" s="696" t="s">
        <v>872</v>
      </c>
      <c r="N731" s="693" t="s">
        <v>18</v>
      </c>
      <c r="O731" s="693" t="s">
        <v>30</v>
      </c>
      <c r="P731" s="1080" t="s">
        <v>1763</v>
      </c>
      <c r="Q731" s="1074" t="s">
        <v>33</v>
      </c>
      <c r="R731" s="698" t="s">
        <v>33</v>
      </c>
      <c r="S731" s="907" t="s">
        <v>3574</v>
      </c>
      <c r="T731" s="908" t="s">
        <v>3869</v>
      </c>
      <c r="U731" s="905" t="s">
        <v>588</v>
      </c>
      <c r="V731" s="905" t="s">
        <v>10387</v>
      </c>
      <c r="W731" s="1068" t="s">
        <v>1773</v>
      </c>
      <c r="X731" s="1064">
        <v>40165</v>
      </c>
      <c r="Y731" s="1066">
        <v>40465</v>
      </c>
      <c r="Z731" s="1046">
        <v>2011</v>
      </c>
      <c r="AA731" s="1064">
        <v>40742</v>
      </c>
      <c r="AB731" s="1065">
        <v>42216</v>
      </c>
      <c r="AC731" s="1066">
        <v>42216</v>
      </c>
      <c r="AD731" s="638">
        <v>0</v>
      </c>
      <c r="AE731" s="639">
        <v>4.2</v>
      </c>
      <c r="AF731" s="744">
        <v>0</v>
      </c>
      <c r="AG731" s="690">
        <v>4.2</v>
      </c>
      <c r="AH731" s="747">
        <v>0.6</v>
      </c>
      <c r="AI731" s="744">
        <v>0</v>
      </c>
      <c r="AJ731" s="1099">
        <v>4.17947735</v>
      </c>
      <c r="AK731" s="1100">
        <v>4.2556246499999997</v>
      </c>
      <c r="AL731" s="646"/>
      <c r="AM731" s="647"/>
      <c r="AN731" s="647">
        <v>2</v>
      </c>
      <c r="AO731" s="647"/>
      <c r="AP731" s="647"/>
      <c r="AQ731" s="648"/>
      <c r="AR731" s="779" t="s">
        <v>3256</v>
      </c>
      <c r="AS731" s="649">
        <f>AT731+AU731</f>
        <v>1.4449999999999998</v>
      </c>
      <c r="AT731" s="649">
        <v>0.94499999999999995</v>
      </c>
      <c r="AU731" s="650">
        <v>0.5</v>
      </c>
      <c r="AV731" s="686" t="s">
        <v>3257</v>
      </c>
      <c r="AW731" s="686" t="s">
        <v>1996</v>
      </c>
      <c r="AX731" s="686" t="s">
        <v>1902</v>
      </c>
      <c r="AY731" s="819">
        <v>42184</v>
      </c>
      <c r="AZ731" s="721" t="s">
        <v>45</v>
      </c>
      <c r="BA731" s="721" t="s">
        <v>26</v>
      </c>
      <c r="BB731" s="834" t="s">
        <v>22</v>
      </c>
      <c r="BC731" s="835" t="s">
        <v>22</v>
      </c>
      <c r="BD731" s="836" t="s">
        <v>26</v>
      </c>
      <c r="BE731" s="834" t="s">
        <v>22</v>
      </c>
      <c r="BF731" s="835" t="s">
        <v>22</v>
      </c>
      <c r="BG731" s="836" t="s">
        <v>26</v>
      </c>
      <c r="BH731" s="905" t="s">
        <v>4493</v>
      </c>
      <c r="BI731" s="903" t="s">
        <v>4705</v>
      </c>
      <c r="BJ731" s="905" t="s">
        <v>13050</v>
      </c>
      <c r="BK731" s="903" t="s">
        <v>13876</v>
      </c>
      <c r="BL731" s="905" t="s">
        <v>10072</v>
      </c>
      <c r="BM731" s="903" t="s">
        <v>13093</v>
      </c>
      <c r="BN731" s="905" t="s">
        <v>10064</v>
      </c>
      <c r="BO731" s="903" t="s">
        <v>13770</v>
      </c>
      <c r="BP731" s="905" t="s">
        <v>4561</v>
      </c>
      <c r="BQ731" s="903" t="s">
        <v>10489</v>
      </c>
      <c r="BR731" s="909">
        <v>66</v>
      </c>
      <c r="BS731" s="903" t="s">
        <v>4532</v>
      </c>
      <c r="BT731" s="909">
        <v>65</v>
      </c>
      <c r="BU731" s="903" t="s">
        <v>4509</v>
      </c>
      <c r="BV731" s="905" t="s">
        <v>0</v>
      </c>
      <c r="BW731" s="903" t="s">
        <v>4492</v>
      </c>
      <c r="BX731" s="905" t="s">
        <v>0</v>
      </c>
      <c r="BY731" s="903" t="s">
        <v>4492</v>
      </c>
      <c r="BZ731" s="905" t="s">
        <v>0</v>
      </c>
      <c r="CA731" s="903" t="s">
        <v>4492</v>
      </c>
      <c r="CB731" s="340">
        <v>10</v>
      </c>
      <c r="CC731" s="249">
        <f>IF(ISBLANK(AL731),0,1)</f>
        <v>0</v>
      </c>
      <c r="CD731" s="414">
        <f>IF(ISBLANK(AM731),0,1)</f>
        <v>0</v>
      </c>
      <c r="CE731" s="414">
        <f>IF(ISBLANK(AN731),0,1)</f>
        <v>1</v>
      </c>
      <c r="CF731" s="414">
        <f>IF(ISBLANK(AO731),0,1)</f>
        <v>0</v>
      </c>
      <c r="CG731" s="414">
        <f>IF(ISBLANK(AP731),0,1)</f>
        <v>0</v>
      </c>
      <c r="CH731" s="436">
        <f>IF(ISBLANK(AQ731),0,1)</f>
        <v>0</v>
      </c>
      <c r="CI731" s="435">
        <f>IF($W731="Dropped","-",DAYS360(X731,Y731,TRUE)/360)</f>
        <v>0.82222222222222219</v>
      </c>
      <c r="CJ731" s="416">
        <f>IF(OR($W731="Pipeline",$W731="Dropped"),"-",IF(OR($AA731="-",$AA731="n/a"),"-",DAYS360(Y731,AA731,TRUE)/360))</f>
        <v>0.76111111111111107</v>
      </c>
      <c r="CK731" s="416">
        <f>IF(OR($W731="Pipeline",$W731="Dropped"),"-",IF($AC731="-","-",IF(OR($AA731="-",$AA731="n/a"),DAYS360(Y731,AC731,TRUE)/360,DAYS360(AA731,AC731,TRUE)/360)))</f>
        <v>4.0333333333333332</v>
      </c>
      <c r="CL731" s="416">
        <f>IF(OR($W731="Pipeline",$W731="Dropped"),"-",IF($AC731="-","-",DAYS360(X731,AC731,TRUE)/360))</f>
        <v>5.6166666666666663</v>
      </c>
      <c r="CM731" s="437">
        <f>IF(OR($W731="Pipeline",$W731="Dropped"),"-",IF($AC731="-","-",DAYS360(AB731,AC731,TRUE)/360))</f>
        <v>0</v>
      </c>
      <c r="CN731" s="344">
        <f>IF(W731="Closed",IF(AC731="-","-",YEAR(AC731)),"-")</f>
        <v>2015</v>
      </c>
      <c r="CO731" s="344" t="str">
        <f>IF(W731="Closed",IF(OR(BE731="S",BE731="MS",BE731="HS"),"S",IF(OR(BE731="U",BE731="MU",BE731="HU"),"U",IF(OR(BE731="NA",BE731="NR",BE731="NV",BE731="?",BE731="#"),"NR","-"))),"-")</f>
        <v>S</v>
      </c>
      <c r="CP731" s="249">
        <v>5</v>
      </c>
      <c r="CQ731" s="414">
        <v>1</v>
      </c>
      <c r="CR731" s="414">
        <v>0</v>
      </c>
      <c r="CS731" s="414">
        <v>0</v>
      </c>
      <c r="CT731" s="414">
        <v>0</v>
      </c>
      <c r="CU731" s="436">
        <v>0</v>
      </c>
      <c r="CV731" s="432" t="str">
        <f>IF(OR(DC731="-",DC731="",DC731="n/a"),"-",HYPERLINK(DC731,"PAD"))</f>
        <v>PAD</v>
      </c>
      <c r="CW731" s="417" t="str">
        <f>IF(OR(DD731="-",DD731="",DD731="n/a"),"-",HYPERLINK(DD731,"ICR"))</f>
        <v>ICR</v>
      </c>
      <c r="CX731" s="438" t="str">
        <f>IF(OR(DE731="-",DE731="",DE731="n/a"),"-",HYPERLINK(DE731,"IEG"))</f>
        <v>IEG</v>
      </c>
      <c r="CY731" s="687" t="str">
        <f>IF(OR(DF731="-",DF731="",DF731="n/a"),"-",HYPERLINK(DF731,"PPAR"))</f>
        <v>-</v>
      </c>
      <c r="CZ731" s="665" t="str">
        <f>IF(OR(DG731="-",DG731="",DG731="n/a"),"-",HYPERLINK(DG731,"PCR"))</f>
        <v>-</v>
      </c>
      <c r="DA731" s="665" t="str">
        <f>IF(OR(DH731="-",DH731="",DH731="n/a"),"-",HYPERLINK(DH731,"PP"))</f>
        <v>PP</v>
      </c>
      <c r="DB731" s="688" t="str">
        <f>IF(OR(DI731="-",DI731="",DI731="n/a"),"-",HYPERLINK(DI731,"TA"))</f>
        <v>-</v>
      </c>
      <c r="DC731" s="897" t="s">
        <v>12566</v>
      </c>
      <c r="DD731" s="897" t="s">
        <v>12567</v>
      </c>
      <c r="DE731" s="897" t="s">
        <v>12568</v>
      </c>
      <c r="DF731" s="897" t="s">
        <v>33</v>
      </c>
      <c r="DG731" s="897" t="s">
        <v>33</v>
      </c>
      <c r="DH731" s="897" t="s">
        <v>12569</v>
      </c>
      <c r="DI731" s="897" t="s">
        <v>33</v>
      </c>
      <c r="DJ731" s="806"/>
      <c r="DK731" s="401"/>
      <c r="DL731" s="401"/>
    </row>
    <row r="732" spans="1:116" s="120" customFormat="1" ht="14.1" customHeight="1" x14ac:dyDescent="0.25">
      <c r="A732" s="702">
        <f>ROW()-1</f>
        <v>731</v>
      </c>
      <c r="B732" s="710" t="s">
        <v>462</v>
      </c>
      <c r="C732" s="711" t="str">
        <f>HYPERLINK(E732,"OP")</f>
        <v>OP</v>
      </c>
      <c r="D732" s="711" t="str">
        <f>HYPERLINK(F732,"Prj")</f>
        <v>Prj</v>
      </c>
      <c r="E732" s="704" t="s">
        <v>6735</v>
      </c>
      <c r="F732" s="415" t="s">
        <v>6736</v>
      </c>
      <c r="G732" s="414" t="s">
        <v>33</v>
      </c>
      <c r="H732" s="414" t="s">
        <v>33</v>
      </c>
      <c r="I732" s="694" t="s">
        <v>33</v>
      </c>
      <c r="J732" s="686" t="s">
        <v>533</v>
      </c>
      <c r="K732" s="199" t="s">
        <v>33</v>
      </c>
      <c r="L732" s="693" t="s">
        <v>193</v>
      </c>
      <c r="M732" s="734" t="s">
        <v>390</v>
      </c>
      <c r="N732" s="693" t="s">
        <v>18</v>
      </c>
      <c r="O732" s="693" t="s">
        <v>54</v>
      </c>
      <c r="P732" s="1080" t="s">
        <v>1419</v>
      </c>
      <c r="Q732" s="1074" t="s">
        <v>33</v>
      </c>
      <c r="R732" s="698" t="s">
        <v>33</v>
      </c>
      <c r="S732" s="907" t="s">
        <v>3150</v>
      </c>
      <c r="T732" s="908" t="s">
        <v>3870</v>
      </c>
      <c r="U732" s="905" t="s">
        <v>585</v>
      </c>
      <c r="V732" s="905" t="s">
        <v>10419</v>
      </c>
      <c r="W732" s="1068" t="s">
        <v>1773</v>
      </c>
      <c r="X732" s="1064">
        <v>39867</v>
      </c>
      <c r="Y732" s="1066">
        <v>40883</v>
      </c>
      <c r="Z732" s="1046">
        <v>2012</v>
      </c>
      <c r="AA732" s="1064">
        <v>40892</v>
      </c>
      <c r="AB732" s="1065">
        <v>42369</v>
      </c>
      <c r="AC732" s="1066">
        <v>42369</v>
      </c>
      <c r="AD732" s="638">
        <v>0</v>
      </c>
      <c r="AE732" s="639">
        <v>18.2</v>
      </c>
      <c r="AF732" s="744">
        <v>0</v>
      </c>
      <c r="AG732" s="690">
        <v>18.2</v>
      </c>
      <c r="AH732" s="747">
        <v>0</v>
      </c>
      <c r="AI732" s="744">
        <v>0</v>
      </c>
      <c r="AJ732" s="1099">
        <v>7.3592865099999996</v>
      </c>
      <c r="AK732" s="1100">
        <v>5.0947828099999999</v>
      </c>
      <c r="AL732" s="1085">
        <v>20</v>
      </c>
      <c r="AM732" s="632" t="s">
        <v>2478</v>
      </c>
      <c r="AN732" s="632"/>
      <c r="AO732" s="632"/>
      <c r="AP732" s="632"/>
      <c r="AQ732" s="757"/>
      <c r="AR732" s="779" t="s">
        <v>2845</v>
      </c>
      <c r="AS732" s="649">
        <f>AT732+AU732</f>
        <v>17.100000000000001</v>
      </c>
      <c r="AT732" s="649">
        <v>17.100000000000001</v>
      </c>
      <c r="AU732" s="650">
        <v>0</v>
      </c>
      <c r="AV732" s="686" t="s">
        <v>2846</v>
      </c>
      <c r="AW732" s="686" t="s">
        <v>1862</v>
      </c>
      <c r="AX732" s="686" t="s">
        <v>2132</v>
      </c>
      <c r="AY732" s="819">
        <v>42374</v>
      </c>
      <c r="AZ732" s="721" t="s">
        <v>112</v>
      </c>
      <c r="BA732" s="721" t="s">
        <v>112</v>
      </c>
      <c r="BB732" s="834" t="s">
        <v>112</v>
      </c>
      <c r="BC732" s="835" t="s">
        <v>112</v>
      </c>
      <c r="BD732" s="836" t="s">
        <v>112</v>
      </c>
      <c r="BE732" s="834" t="s">
        <v>112</v>
      </c>
      <c r="BF732" s="835" t="s">
        <v>112</v>
      </c>
      <c r="BG732" s="836" t="s">
        <v>112</v>
      </c>
      <c r="BH732" s="905" t="s">
        <v>4485</v>
      </c>
      <c r="BI732" s="903" t="s">
        <v>10472</v>
      </c>
      <c r="BJ732" s="905" t="s">
        <v>0</v>
      </c>
      <c r="BK732" s="903" t="s">
        <v>0</v>
      </c>
      <c r="BL732" s="905" t="s">
        <v>0</v>
      </c>
      <c r="BM732" s="903" t="s">
        <v>0</v>
      </c>
      <c r="BN732" s="905" t="s">
        <v>0</v>
      </c>
      <c r="BO732" s="903" t="s">
        <v>0</v>
      </c>
      <c r="BP732" s="905" t="s">
        <v>0</v>
      </c>
      <c r="BQ732" s="903" t="s">
        <v>0</v>
      </c>
      <c r="BR732" s="909">
        <v>27</v>
      </c>
      <c r="BS732" s="903" t="s">
        <v>4490</v>
      </c>
      <c r="BT732" s="909">
        <v>94</v>
      </c>
      <c r="BU732" s="903" t="s">
        <v>4649</v>
      </c>
      <c r="BV732" s="909">
        <v>25</v>
      </c>
      <c r="BW732" s="903" t="s">
        <v>4489</v>
      </c>
      <c r="BX732" s="909">
        <v>90</v>
      </c>
      <c r="BY732" s="903" t="s">
        <v>4621</v>
      </c>
      <c r="BZ732" s="905" t="s">
        <v>0</v>
      </c>
      <c r="CA732" s="903" t="s">
        <v>4492</v>
      </c>
      <c r="CB732" s="340">
        <v>50</v>
      </c>
      <c r="CC732" s="249">
        <f>IF(ISBLANK(AL732),0,1)</f>
        <v>1</v>
      </c>
      <c r="CD732" s="414">
        <f>IF(ISBLANK(AM732),0,1)</f>
        <v>1</v>
      </c>
      <c r="CE732" s="414">
        <f>IF(ISBLANK(AN732),0,1)</f>
        <v>0</v>
      </c>
      <c r="CF732" s="414">
        <f>IF(ISBLANK(AO732),0,1)</f>
        <v>0</v>
      </c>
      <c r="CG732" s="414">
        <f>IF(ISBLANK(AP732),0,1)</f>
        <v>0</v>
      </c>
      <c r="CH732" s="436">
        <f>IF(ISBLANK(AQ732),0,1)</f>
        <v>0</v>
      </c>
      <c r="CI732" s="435">
        <f>IF($W732="Dropped","-",DAYS360(X732,Y732,TRUE)/360)</f>
        <v>2.786111111111111</v>
      </c>
      <c r="CJ732" s="416">
        <f>IF(OR($W732="Pipeline",$W732="Dropped"),"-",IF(OR($AA732="-",$AA732="n/a"),"-",DAYS360(Y732,AA732,TRUE)/360))</f>
        <v>2.5000000000000001E-2</v>
      </c>
      <c r="CK732" s="416">
        <f>IF(OR($W732="Pipeline",$W732="Dropped"),"-",IF($AC732="-","-",IF(OR($AA732="-",$AA732="n/a"),DAYS360(Y732,AC732,TRUE)/360,DAYS360(AA732,AC732,TRUE)/360)))</f>
        <v>4.041666666666667</v>
      </c>
      <c r="CL732" s="416">
        <f>IF(OR($W732="Pipeline",$W732="Dropped"),"-",IF($AC732="-","-",DAYS360(X732,AC732,TRUE)/360))</f>
        <v>6.8527777777777779</v>
      </c>
      <c r="CM732" s="437">
        <f>IF(OR($W732="Pipeline",$W732="Dropped"),"-",IF($AC732="-","-",DAYS360(AB732,AC732,TRUE)/360))</f>
        <v>0</v>
      </c>
      <c r="CN732" s="344">
        <f>IF(W732="Closed",IF(AC732="-","-",YEAR(AC732)),"-")</f>
        <v>2015</v>
      </c>
      <c r="CO732" s="344" t="str">
        <f>IF(W732="Closed",IF(OR(BE732="S",BE732="MS",BE732="HS"),"S",IF(OR(BE732="U",BE732="MU",BE732="HU"),"U",IF(OR(BE732="NA",BE732="NR",BE732="NV",BE732="?",BE732="#"),"NR","-"))),"-")</f>
        <v>U</v>
      </c>
      <c r="CP732" s="249">
        <v>5</v>
      </c>
      <c r="CQ732" s="414">
        <v>10</v>
      </c>
      <c r="CR732" s="414">
        <v>1</v>
      </c>
      <c r="CS732" s="414">
        <v>0</v>
      </c>
      <c r="CT732" s="414">
        <v>0</v>
      </c>
      <c r="CU732" s="436">
        <v>0</v>
      </c>
      <c r="CV732" s="432" t="str">
        <f>IF(OR(DC732="-",DC732="",DC732="n/a"),"-",HYPERLINK(DC732,"PAD"))</f>
        <v>PAD</v>
      </c>
      <c r="CW732" s="417" t="str">
        <f>IF(OR(DD732="-",DD732="",DD732="n/a"),"-",HYPERLINK(DD732,"ICR"))</f>
        <v>ICR</v>
      </c>
      <c r="CX732" s="438" t="str">
        <f>IF(OR(DE732="-",DE732="",DE732="n/a"),"-",HYPERLINK(DE732,"IEG"))</f>
        <v>IEG</v>
      </c>
      <c r="CY732" s="687" t="str">
        <f>IF(OR(DF732="-",DF732="",DF732="n/a"),"-",HYPERLINK(DF732,"PPAR"))</f>
        <v>-</v>
      </c>
      <c r="CZ732" s="665" t="str">
        <f>IF(OR(DG732="-",DG732="",DG732="n/a"),"-",HYPERLINK(DG732,"PCR"))</f>
        <v>-</v>
      </c>
      <c r="DA732" s="665" t="str">
        <f>IF(OR(DH732="-",DH732="",DH732="n/a"),"-",HYPERLINK(DH732,"PP"))</f>
        <v>PP</v>
      </c>
      <c r="DB732" s="688" t="str">
        <f>IF(OR(DI732="-",DI732="",DI732="n/a"),"-",HYPERLINK(DI732,"TA"))</f>
        <v>-</v>
      </c>
      <c r="DC732" s="897" t="s">
        <v>14101</v>
      </c>
      <c r="DD732" s="897" t="s">
        <v>12570</v>
      </c>
      <c r="DE732" s="897" t="s">
        <v>12571</v>
      </c>
      <c r="DF732" s="897" t="s">
        <v>33</v>
      </c>
      <c r="DG732" s="897" t="s">
        <v>33</v>
      </c>
      <c r="DH732" s="897" t="s">
        <v>12572</v>
      </c>
      <c r="DI732" s="897" t="s">
        <v>33</v>
      </c>
      <c r="DJ732" s="806"/>
      <c r="DK732" s="401"/>
      <c r="DL732" s="401"/>
    </row>
    <row r="733" spans="1:116" s="128" customFormat="1" ht="14.1" customHeight="1" x14ac:dyDescent="0.2">
      <c r="A733" s="702">
        <f>ROW()-1</f>
        <v>732</v>
      </c>
      <c r="B733" s="713" t="s">
        <v>7497</v>
      </c>
      <c r="C733" s="711" t="str">
        <f>HYPERLINK(E733,"OP")</f>
        <v>OP</v>
      </c>
      <c r="D733" s="711" t="str">
        <f>HYPERLINK(F733,"Prj")</f>
        <v>Prj</v>
      </c>
      <c r="E733" s="631" t="s">
        <v>8421</v>
      </c>
      <c r="F733" s="413" t="s">
        <v>8422</v>
      </c>
      <c r="G733" s="414" t="s">
        <v>33</v>
      </c>
      <c r="H733" s="414" t="s">
        <v>33</v>
      </c>
      <c r="I733" s="694" t="s">
        <v>33</v>
      </c>
      <c r="J733" s="697" t="s">
        <v>7498</v>
      </c>
      <c r="K733" s="727" t="s">
        <v>33</v>
      </c>
      <c r="L733" s="736" t="s">
        <v>16</v>
      </c>
      <c r="M733" s="697" t="s">
        <v>725</v>
      </c>
      <c r="N733" s="736" t="s">
        <v>18</v>
      </c>
      <c r="O733" s="736" t="s">
        <v>30</v>
      </c>
      <c r="P733" s="1080" t="s">
        <v>36</v>
      </c>
      <c r="Q733" s="1074" t="s">
        <v>33</v>
      </c>
      <c r="R733" s="698" t="s">
        <v>33</v>
      </c>
      <c r="S733" s="907" t="s">
        <v>7608</v>
      </c>
      <c r="T733" s="908" t="s">
        <v>7499</v>
      </c>
      <c r="U733" s="905" t="s">
        <v>1791</v>
      </c>
      <c r="V733" s="905" t="s">
        <v>10427</v>
      </c>
      <c r="W733" s="1068" t="s">
        <v>20</v>
      </c>
      <c r="X733" s="1064">
        <v>39681</v>
      </c>
      <c r="Y733" s="1066">
        <v>40612</v>
      </c>
      <c r="Z733" s="1046">
        <v>2011</v>
      </c>
      <c r="AA733" s="1064">
        <v>41038</v>
      </c>
      <c r="AB733" s="1065">
        <v>42521</v>
      </c>
      <c r="AC733" s="1066">
        <v>43190</v>
      </c>
      <c r="AD733" s="1049">
        <v>20</v>
      </c>
      <c r="AE733" s="746">
        <v>0</v>
      </c>
      <c r="AF733" s="744">
        <v>0</v>
      </c>
      <c r="AG733" s="690">
        <v>20</v>
      </c>
      <c r="AH733" s="747">
        <v>2</v>
      </c>
      <c r="AI733" s="744">
        <v>12.006209999999999</v>
      </c>
      <c r="AJ733" s="1101">
        <v>20</v>
      </c>
      <c r="AK733" s="1102">
        <v>12.98341061</v>
      </c>
      <c r="AL733" s="1085"/>
      <c r="AM733" s="632"/>
      <c r="AN733" s="632"/>
      <c r="AO733" s="632"/>
      <c r="AP733" s="632"/>
      <c r="AQ733" s="757">
        <v>14</v>
      </c>
      <c r="AR733" s="778" t="s">
        <v>8946</v>
      </c>
      <c r="AS733" s="784">
        <f>AT733+AU733</f>
        <v>6.17</v>
      </c>
      <c r="AT733" s="784">
        <v>6.17</v>
      </c>
      <c r="AU733" s="785">
        <v>0</v>
      </c>
      <c r="AV733" s="734" t="s">
        <v>8947</v>
      </c>
      <c r="AW733" s="697" t="s">
        <v>3557</v>
      </c>
      <c r="AX733" s="697" t="s">
        <v>7484</v>
      </c>
      <c r="AY733" s="823">
        <v>42732</v>
      </c>
      <c r="AZ733" s="736" t="s">
        <v>22</v>
      </c>
      <c r="BA733" s="736" t="s">
        <v>22</v>
      </c>
      <c r="BB733" s="834" t="s">
        <v>33</v>
      </c>
      <c r="BC733" s="835" t="s">
        <v>33</v>
      </c>
      <c r="BD733" s="836" t="s">
        <v>33</v>
      </c>
      <c r="BE733" s="834" t="s">
        <v>33</v>
      </c>
      <c r="BF733" s="835" t="s">
        <v>33</v>
      </c>
      <c r="BG733" s="836" t="s">
        <v>33</v>
      </c>
      <c r="BH733" s="905" t="s">
        <v>13072</v>
      </c>
      <c r="BI733" s="903" t="s">
        <v>4508</v>
      </c>
      <c r="BJ733" s="905" t="s">
        <v>13075</v>
      </c>
      <c r="BK733" s="903" t="s">
        <v>13771</v>
      </c>
      <c r="BL733" s="905" t="s">
        <v>13077</v>
      </c>
      <c r="BM733" s="903" t="s">
        <v>9680</v>
      </c>
      <c r="BN733" s="905" t="s">
        <v>13078</v>
      </c>
      <c r="BO733" s="903" t="s">
        <v>13872</v>
      </c>
      <c r="BP733" s="905" t="s">
        <v>10072</v>
      </c>
      <c r="BQ733" s="903" t="s">
        <v>13093</v>
      </c>
      <c r="BR733" s="909">
        <v>67</v>
      </c>
      <c r="BS733" s="903" t="s">
        <v>4577</v>
      </c>
      <c r="BT733" s="909">
        <v>69</v>
      </c>
      <c r="BU733" s="903" t="s">
        <v>4598</v>
      </c>
      <c r="BV733" s="909">
        <v>88</v>
      </c>
      <c r="BW733" s="903" t="s">
        <v>4513</v>
      </c>
      <c r="BX733" s="909">
        <v>93</v>
      </c>
      <c r="BY733" s="903" t="s">
        <v>4651</v>
      </c>
      <c r="BZ733" s="909">
        <v>54</v>
      </c>
      <c r="CA733" s="903" t="s">
        <v>4553</v>
      </c>
      <c r="CB733" s="340">
        <v>10</v>
      </c>
      <c r="CC733" s="249">
        <f>IF(ISBLANK(AL733),0,1)</f>
        <v>0</v>
      </c>
      <c r="CD733" s="414">
        <f>IF(ISBLANK(AM733),0,1)</f>
        <v>0</v>
      </c>
      <c r="CE733" s="414">
        <f>IF(ISBLANK(AN733),0,1)</f>
        <v>0</v>
      </c>
      <c r="CF733" s="414">
        <f>IF(ISBLANK(AO733),0,1)</f>
        <v>0</v>
      </c>
      <c r="CG733" s="414">
        <f>IF(ISBLANK(AP733),0,1)</f>
        <v>0</v>
      </c>
      <c r="CH733" s="436">
        <f>IF(ISBLANK(AQ733),0,1)</f>
        <v>1</v>
      </c>
      <c r="CI733" s="435">
        <f>IF($W733="Dropped","-",DAYS360(X733,Y733,TRUE)/360)</f>
        <v>2.5527777777777776</v>
      </c>
      <c r="CJ733" s="416">
        <f>IF(OR($W733="Pipeline",$W733="Dropped"),"-",IF(OR($AA733="-",$AA733="n/a"),"-",DAYS360(Y733,AA733,TRUE)/360))</f>
        <v>1.163888888888889</v>
      </c>
      <c r="CK733" s="416">
        <f>IF(OR($W733="Pipeline",$W733="Dropped"),"-",IF($AC733="-","-",IF(OR($AA733="-",$AA733="n/a"),DAYS360(Y733,AC733,TRUE)/360,DAYS360(AA733,AC733,TRUE)/360)))</f>
        <v>5.8916666666666666</v>
      </c>
      <c r="CL733" s="416">
        <f>IF(OR($W733="Pipeline",$W733="Dropped"),"-",IF($AC733="-","-",DAYS360(X733,AC733,TRUE)/360))</f>
        <v>9.6083333333333325</v>
      </c>
      <c r="CM733" s="437">
        <f>IF(OR($W733="Pipeline",$W733="Dropped"),"-",IF($AC733="-","-",DAYS360(AB733,AC733,TRUE)/360))</f>
        <v>1.8333333333333333</v>
      </c>
      <c r="CN733" s="344" t="str">
        <f>IF(W733="Closed",IF(AC733="-","-",YEAR(AC733)),"-")</f>
        <v>-</v>
      </c>
      <c r="CO733" s="344" t="str">
        <f>IF(W733="Closed",IF(OR(BE733="S",BE733="MS",BE733="HS"),"S",IF(OR(BE733="U",BE733="MU",BE733="HU"),"U",IF(OR(BE733="NA",BE733="NR",BE733="NV",BE733="?",BE733="#"),"NR","-"))),"-")</f>
        <v>-</v>
      </c>
      <c r="CP733" s="249">
        <v>1</v>
      </c>
      <c r="CQ733" s="414">
        <v>2</v>
      </c>
      <c r="CR733" s="414">
        <v>6</v>
      </c>
      <c r="CS733" s="414">
        <v>1</v>
      </c>
      <c r="CT733" s="414">
        <v>0</v>
      </c>
      <c r="CU733" s="436">
        <v>1</v>
      </c>
      <c r="CV733" s="432" t="str">
        <f>IF(OR(DC733="-",DC733="",DC733="n/a"),"-",HYPERLINK(DC733,"PAD"))</f>
        <v>PAD</v>
      </c>
      <c r="CW733" s="417" t="str">
        <f>IF(OR(DD733="-",DD733="",DD733="n/a"),"-",HYPERLINK(DD733,"ICR"))</f>
        <v>-</v>
      </c>
      <c r="CX733" s="438" t="str">
        <f>IF(OR(DE733="-",DE733="",DE733="n/a"),"-",HYPERLINK(DE733,"IEG"))</f>
        <v>-</v>
      </c>
      <c r="CY733" s="687" t="str">
        <f>IF(OR(DF733="-",DF733="",DF733="n/a"),"-",HYPERLINK(DF733,"PPAR"))</f>
        <v>-</v>
      </c>
      <c r="CZ733" s="665" t="str">
        <f>IF(OR(DG733="-",DG733="",DG733="n/a"),"-",HYPERLINK(DG733,"PCR"))</f>
        <v>-</v>
      </c>
      <c r="DA733" s="665" t="str">
        <f>IF(OR(DH733="-",DH733="",DH733="n/a"),"-",HYPERLINK(DH733,"PP"))</f>
        <v>PP</v>
      </c>
      <c r="DB733" s="688" t="str">
        <f>IF(OR(DI733="-",DI733="",DI733="n/a"),"-",HYPERLINK(DI733,"TA"))</f>
        <v>-</v>
      </c>
      <c r="DC733" s="897" t="s">
        <v>12573</v>
      </c>
      <c r="DD733" s="897" t="s">
        <v>33</v>
      </c>
      <c r="DE733" s="897" t="s">
        <v>33</v>
      </c>
      <c r="DF733" s="897" t="s">
        <v>33</v>
      </c>
      <c r="DG733" s="897" t="s">
        <v>33</v>
      </c>
      <c r="DH733" s="897" t="s">
        <v>12574</v>
      </c>
      <c r="DI733" s="897" t="s">
        <v>33</v>
      </c>
      <c r="DJ733" s="734"/>
      <c r="DK733" s="401"/>
      <c r="DL733" s="401"/>
    </row>
    <row r="734" spans="1:116" ht="14.1" customHeight="1" x14ac:dyDescent="0.25">
      <c r="A734" s="703">
        <f>ROW()-1</f>
        <v>733</v>
      </c>
      <c r="B734" s="710" t="s">
        <v>5266</v>
      </c>
      <c r="C734" s="711" t="str">
        <f>HYPERLINK(E734,"OP")</f>
        <v>OP</v>
      </c>
      <c r="D734" s="711" t="str">
        <f>HYPERLINK(F734,"Prj")</f>
        <v>Prj</v>
      </c>
      <c r="E734" s="704" t="s">
        <v>7322</v>
      </c>
      <c r="F734" s="415" t="s">
        <v>5960</v>
      </c>
      <c r="G734" s="414" t="s">
        <v>33</v>
      </c>
      <c r="H734" s="414" t="s">
        <v>33</v>
      </c>
      <c r="I734" s="694" t="s">
        <v>33</v>
      </c>
      <c r="J734" s="697" t="s">
        <v>5267</v>
      </c>
      <c r="K734" s="727" t="s">
        <v>33</v>
      </c>
      <c r="L734" s="736" t="s">
        <v>124</v>
      </c>
      <c r="M734" s="697" t="s">
        <v>140</v>
      </c>
      <c r="N734" s="736" t="s">
        <v>233</v>
      </c>
      <c r="O734" s="736" t="s">
        <v>54</v>
      </c>
      <c r="P734" s="1080" t="s">
        <v>1419</v>
      </c>
      <c r="Q734" s="1074" t="s">
        <v>33</v>
      </c>
      <c r="R734" s="698" t="s">
        <v>33</v>
      </c>
      <c r="S734" s="907" t="s">
        <v>3734</v>
      </c>
      <c r="T734" s="908" t="s">
        <v>5160</v>
      </c>
      <c r="U734" s="905" t="s">
        <v>613</v>
      </c>
      <c r="V734" s="905" t="s">
        <v>612</v>
      </c>
      <c r="W734" s="1068" t="s">
        <v>1773</v>
      </c>
      <c r="X734" s="1064">
        <v>39507</v>
      </c>
      <c r="Y734" s="1066">
        <v>39904</v>
      </c>
      <c r="Z734" s="1046">
        <v>2009</v>
      </c>
      <c r="AA734" s="1064">
        <v>40063</v>
      </c>
      <c r="AB734" s="1065">
        <v>40724</v>
      </c>
      <c r="AC734" s="1066">
        <v>41639</v>
      </c>
      <c r="AD734" s="1049">
        <v>0</v>
      </c>
      <c r="AE734" s="746">
        <v>0</v>
      </c>
      <c r="AF734" s="744">
        <v>6.9983610000000001</v>
      </c>
      <c r="AG734" s="690">
        <v>6.9983610000000001</v>
      </c>
      <c r="AH734" s="747">
        <v>0.375</v>
      </c>
      <c r="AI734" s="744">
        <v>5.1194349499999996</v>
      </c>
      <c r="AJ734" s="1101">
        <v>3.02971564</v>
      </c>
      <c r="AK734" s="1102">
        <v>5.0986006899999996</v>
      </c>
      <c r="AL734" s="1085"/>
      <c r="AM734" s="632" t="s">
        <v>5578</v>
      </c>
      <c r="AN734" s="632"/>
      <c r="AO734" s="632"/>
      <c r="AP734" s="632"/>
      <c r="AQ734" s="757"/>
      <c r="AR734" s="783" t="s">
        <v>5611</v>
      </c>
      <c r="AS734" s="781">
        <f>AT734+AU734</f>
        <v>2.6</v>
      </c>
      <c r="AT734" s="784">
        <v>0</v>
      </c>
      <c r="AU734" s="785">
        <v>2.6</v>
      </c>
      <c r="AV734" s="806" t="s">
        <v>5612</v>
      </c>
      <c r="AW734" s="697" t="s">
        <v>5161</v>
      </c>
      <c r="AX734" s="697" t="s">
        <v>2721</v>
      </c>
      <c r="AY734" s="823">
        <v>41634</v>
      </c>
      <c r="AZ734" s="736" t="s">
        <v>22</v>
      </c>
      <c r="BA734" s="736" t="s">
        <v>22</v>
      </c>
      <c r="BB734" s="834" t="s">
        <v>33</v>
      </c>
      <c r="BC734" s="835" t="s">
        <v>33</v>
      </c>
      <c r="BD734" s="836" t="s">
        <v>33</v>
      </c>
      <c r="BE734" s="834" t="s">
        <v>45</v>
      </c>
      <c r="BF734" s="835" t="s">
        <v>45</v>
      </c>
      <c r="BG734" s="836" t="s">
        <v>45</v>
      </c>
      <c r="BH734" s="905" t="s">
        <v>4485</v>
      </c>
      <c r="BI734" s="903" t="s">
        <v>10472</v>
      </c>
      <c r="BJ734" s="905" t="s">
        <v>13089</v>
      </c>
      <c r="BK734" s="903" t="s">
        <v>13878</v>
      </c>
      <c r="BL734" s="905" t="s">
        <v>13069</v>
      </c>
      <c r="BM734" s="903" t="s">
        <v>13877</v>
      </c>
      <c r="BN734" s="905" t="s">
        <v>0</v>
      </c>
      <c r="BO734" s="903" t="s">
        <v>0</v>
      </c>
      <c r="BP734" s="905" t="s">
        <v>0</v>
      </c>
      <c r="BQ734" s="903" t="s">
        <v>0</v>
      </c>
      <c r="BR734" s="909">
        <v>27</v>
      </c>
      <c r="BS734" s="903" t="s">
        <v>4490</v>
      </c>
      <c r="BT734" s="909">
        <v>28</v>
      </c>
      <c r="BU734" s="903" t="s">
        <v>4500</v>
      </c>
      <c r="BV734" s="909">
        <v>38</v>
      </c>
      <c r="BW734" s="903" t="s">
        <v>4631</v>
      </c>
      <c r="BX734" s="909">
        <v>30</v>
      </c>
      <c r="BY734" s="903" t="s">
        <v>4501</v>
      </c>
      <c r="BZ734" s="909">
        <v>21</v>
      </c>
      <c r="CA734" s="903" t="s">
        <v>4547</v>
      </c>
      <c r="CB734" s="340">
        <v>50</v>
      </c>
      <c r="CC734" s="249">
        <f>IF(ISBLANK(AL734),0,1)</f>
        <v>0</v>
      </c>
      <c r="CD734" s="414">
        <f>IF(ISBLANK(AM734),0,1)</f>
        <v>1</v>
      </c>
      <c r="CE734" s="414">
        <f>IF(ISBLANK(AN734),0,1)</f>
        <v>0</v>
      </c>
      <c r="CF734" s="414">
        <f>IF(ISBLANK(AO734),0,1)</f>
        <v>0</v>
      </c>
      <c r="CG734" s="414">
        <f>IF(ISBLANK(AP734),0,1)</f>
        <v>0</v>
      </c>
      <c r="CH734" s="436">
        <f>IF(ISBLANK(AQ734),0,1)</f>
        <v>0</v>
      </c>
      <c r="CI734" s="435">
        <f>IF($W734="Dropped","-",DAYS360(X734,Y734,TRUE)/360)</f>
        <v>1.0888888888888888</v>
      </c>
      <c r="CJ734" s="416">
        <f>IF(OR($W734="Pipeline",$W734="Dropped"),"-",IF(OR($AA734="-",$AA734="n/a"),"-",DAYS360(Y734,AA734,TRUE)/360))</f>
        <v>0.43333333333333335</v>
      </c>
      <c r="CK734" s="416">
        <f>IF(OR($W734="Pipeline",$W734="Dropped"),"-",IF($AC734="-","-",IF(OR($AA734="-",$AA734="n/a"),DAYS360(Y734,AC734,TRUE)/360,DAYS360(AA734,AC734,TRUE)/360)))</f>
        <v>4.3138888888888891</v>
      </c>
      <c r="CL734" s="416">
        <f>IF(OR($W734="Pipeline",$W734="Dropped"),"-",IF($AC734="-","-",DAYS360(X734,AC734,TRUE)/360))</f>
        <v>5.8361111111111112</v>
      </c>
      <c r="CM734" s="437">
        <f>IF(OR($W734="Pipeline",$W734="Dropped"),"-",IF($AC734="-","-",DAYS360(AB734,AC734,TRUE)/360))</f>
        <v>2.5</v>
      </c>
      <c r="CN734" s="344">
        <f>IF(W734="Closed",IF(AC734="-","-",YEAR(AC734)),"-")</f>
        <v>2013</v>
      </c>
      <c r="CO734" s="344" t="str">
        <f>IF(W734="Closed",IF(OR(BE734="S",BE734="MS",BE734="HS"),"S",IF(OR(BE734="U",BE734="MU",BE734="HU"),"U",IF(OR(BE734="NA",BE734="NR",BE734="NV",BE734="?",BE734="#"),"NR","-"))),"-")</f>
        <v>U</v>
      </c>
      <c r="CP734" s="249">
        <v>2</v>
      </c>
      <c r="CQ734" s="414">
        <v>6</v>
      </c>
      <c r="CR734" s="414">
        <v>2</v>
      </c>
      <c r="CS734" s="414">
        <v>1</v>
      </c>
      <c r="CT734" s="414">
        <v>0</v>
      </c>
      <c r="CU734" s="436">
        <v>0</v>
      </c>
      <c r="CV734" s="432" t="str">
        <f>IF(OR(DC734="-",DC734="",DC734="n/a"),"-",HYPERLINK(DC734,"PAD"))</f>
        <v>-</v>
      </c>
      <c r="CW734" s="417" t="str">
        <f>IF(OR(DD734="-",DD734="",DD734="n/a"),"-",HYPERLINK(DD734,"ICR"))</f>
        <v>ICR</v>
      </c>
      <c r="CX734" s="438" t="str">
        <f>IF(OR(DE734="-",DE734="",DE734="n/a"),"-",HYPERLINK(DE734,"IEG"))</f>
        <v>IEG</v>
      </c>
      <c r="CY734" s="687" t="str">
        <f>IF(OR(DF734="-",DF734="",DF734="n/a"),"-",HYPERLINK(DF734,"PPAR"))</f>
        <v>-</v>
      </c>
      <c r="CZ734" s="665" t="str">
        <f>IF(OR(DG734="-",DG734="",DG734="n/a"),"-",HYPERLINK(DG734,"PCR"))</f>
        <v>-</v>
      </c>
      <c r="DA734" s="665" t="str">
        <f>IF(OR(DH734="-",DH734="",DH734="n/a"),"-",HYPERLINK(DH734,"PP"))</f>
        <v>-</v>
      </c>
      <c r="DB734" s="688" t="str">
        <f>IF(OR(DI734="-",DI734="",DI734="n/a"),"-",HYPERLINK(DI734,"TA"))</f>
        <v>-</v>
      </c>
      <c r="DC734" s="897" t="s">
        <v>33</v>
      </c>
      <c r="DD734" s="897" t="s">
        <v>12575</v>
      </c>
      <c r="DE734" s="897" t="s">
        <v>12576</v>
      </c>
      <c r="DF734" s="897" t="s">
        <v>33</v>
      </c>
      <c r="DG734" s="897" t="s">
        <v>33</v>
      </c>
      <c r="DH734" s="897" t="s">
        <v>33</v>
      </c>
      <c r="DI734" s="897" t="s">
        <v>33</v>
      </c>
      <c r="DJ734" s="734"/>
    </row>
    <row r="735" spans="1:116" ht="14.1" customHeight="1" x14ac:dyDescent="0.25">
      <c r="A735" s="702">
        <f>ROW()-1</f>
        <v>734</v>
      </c>
      <c r="B735" s="717" t="s">
        <v>1054</v>
      </c>
      <c r="C735" s="711" t="str">
        <f>HYPERLINK(E735,"OP")</f>
        <v>OP</v>
      </c>
      <c r="D735" s="711" t="str">
        <f>HYPERLINK(F735,"Prj")</f>
        <v>Prj</v>
      </c>
      <c r="E735" s="704" t="s">
        <v>6737</v>
      </c>
      <c r="F735" s="415" t="s">
        <v>6738</v>
      </c>
      <c r="G735" s="414" t="s">
        <v>33</v>
      </c>
      <c r="H735" s="414" t="s">
        <v>33</v>
      </c>
      <c r="I735" s="694" t="s">
        <v>33</v>
      </c>
      <c r="J735" s="686" t="s">
        <v>1055</v>
      </c>
      <c r="K735" s="199" t="s">
        <v>33</v>
      </c>
      <c r="L735" s="693" t="s">
        <v>124</v>
      </c>
      <c r="M735" s="696" t="s">
        <v>140</v>
      </c>
      <c r="N735" s="693" t="s">
        <v>18</v>
      </c>
      <c r="O735" s="693" t="s">
        <v>30</v>
      </c>
      <c r="P735" s="1080" t="s">
        <v>1763</v>
      </c>
      <c r="Q735" s="1074" t="s">
        <v>33</v>
      </c>
      <c r="R735" s="698" t="s">
        <v>33</v>
      </c>
      <c r="S735" s="907" t="s">
        <v>3582</v>
      </c>
      <c r="T735" s="908" t="s">
        <v>10326</v>
      </c>
      <c r="U735" s="905" t="s">
        <v>613</v>
      </c>
      <c r="V735" s="905" t="s">
        <v>10385</v>
      </c>
      <c r="W735" s="1068" t="s">
        <v>20</v>
      </c>
      <c r="X735" s="1064">
        <v>39637</v>
      </c>
      <c r="Y735" s="1066">
        <v>40353</v>
      </c>
      <c r="Z735" s="1046">
        <v>2010</v>
      </c>
      <c r="AA735" s="1064">
        <v>40539</v>
      </c>
      <c r="AB735" s="1065">
        <v>43069</v>
      </c>
      <c r="AC735" s="1066">
        <v>43069</v>
      </c>
      <c r="AD735" s="638">
        <v>0</v>
      </c>
      <c r="AE735" s="639">
        <v>180.4</v>
      </c>
      <c r="AF735" s="744">
        <v>0</v>
      </c>
      <c r="AG735" s="690">
        <v>180.4</v>
      </c>
      <c r="AH735" s="747">
        <v>20.218</v>
      </c>
      <c r="AI735" s="744">
        <v>0</v>
      </c>
      <c r="AJ735" s="1099">
        <v>180.4</v>
      </c>
      <c r="AK735" s="1100">
        <v>25.322324080000001</v>
      </c>
      <c r="AL735" s="646"/>
      <c r="AM735" s="647"/>
      <c r="AN735" s="647">
        <v>2</v>
      </c>
      <c r="AO735" s="647"/>
      <c r="AP735" s="647"/>
      <c r="AQ735" s="648"/>
      <c r="AR735" s="779" t="s">
        <v>3258</v>
      </c>
      <c r="AS735" s="649">
        <f>AT735+AU735</f>
        <v>6.2</v>
      </c>
      <c r="AT735" s="649">
        <v>6.2</v>
      </c>
      <c r="AU735" s="650">
        <v>0</v>
      </c>
      <c r="AV735" s="686" t="s">
        <v>3259</v>
      </c>
      <c r="AW735" s="686" t="s">
        <v>1821</v>
      </c>
      <c r="AX735" s="686" t="s">
        <v>2089</v>
      </c>
      <c r="AY735" s="819">
        <v>42727</v>
      </c>
      <c r="AZ735" s="721" t="s">
        <v>22</v>
      </c>
      <c r="BA735" s="721" t="s">
        <v>22</v>
      </c>
      <c r="BB735" s="834" t="s">
        <v>33</v>
      </c>
      <c r="BC735" s="835" t="s">
        <v>33</v>
      </c>
      <c r="BD735" s="836" t="s">
        <v>33</v>
      </c>
      <c r="BE735" s="834" t="s">
        <v>33</v>
      </c>
      <c r="BF735" s="835" t="s">
        <v>33</v>
      </c>
      <c r="BG735" s="836" t="s">
        <v>33</v>
      </c>
      <c r="BH735" s="905" t="s">
        <v>4493</v>
      </c>
      <c r="BI735" s="903" t="s">
        <v>4705</v>
      </c>
      <c r="BJ735" s="905" t="s">
        <v>13050</v>
      </c>
      <c r="BK735" s="903" t="s">
        <v>13876</v>
      </c>
      <c r="BL735" s="905" t="s">
        <v>0</v>
      </c>
      <c r="BM735" s="903" t="s">
        <v>0</v>
      </c>
      <c r="BN735" s="905" t="s">
        <v>0</v>
      </c>
      <c r="BO735" s="903" t="s">
        <v>0</v>
      </c>
      <c r="BP735" s="905" t="s">
        <v>0</v>
      </c>
      <c r="BQ735" s="903" t="s">
        <v>0</v>
      </c>
      <c r="BR735" s="909">
        <v>66</v>
      </c>
      <c r="BS735" s="903" t="s">
        <v>4532</v>
      </c>
      <c r="BT735" s="905" t="s">
        <v>0</v>
      </c>
      <c r="BU735" s="903" t="s">
        <v>4492</v>
      </c>
      <c r="BV735" s="905" t="s">
        <v>0</v>
      </c>
      <c r="BW735" s="903" t="s">
        <v>4492</v>
      </c>
      <c r="BX735" s="905" t="s">
        <v>0</v>
      </c>
      <c r="BY735" s="903" t="s">
        <v>4492</v>
      </c>
      <c r="BZ735" s="905" t="s">
        <v>0</v>
      </c>
      <c r="CA735" s="903" t="s">
        <v>4492</v>
      </c>
      <c r="CB735" s="340">
        <v>10</v>
      </c>
      <c r="CC735" s="249">
        <f>IF(ISBLANK(AL735),0,1)</f>
        <v>0</v>
      </c>
      <c r="CD735" s="414">
        <f>IF(ISBLANK(AM735),0,1)</f>
        <v>0</v>
      </c>
      <c r="CE735" s="414">
        <f>IF(ISBLANK(AN735),0,1)</f>
        <v>1</v>
      </c>
      <c r="CF735" s="414">
        <f>IF(ISBLANK(AO735),0,1)</f>
        <v>0</v>
      </c>
      <c r="CG735" s="414">
        <f>IF(ISBLANK(AP735),0,1)</f>
        <v>0</v>
      </c>
      <c r="CH735" s="436">
        <f>IF(ISBLANK(AQ735),0,1)</f>
        <v>0</v>
      </c>
      <c r="CI735" s="435">
        <f>IF($W735="Dropped","-",DAYS360(X735,Y735,TRUE)/360)</f>
        <v>1.961111111111111</v>
      </c>
      <c r="CJ735" s="416">
        <f>IF(OR($W735="Pipeline",$W735="Dropped"),"-",IF(OR($AA735="-",$AA735="n/a"),"-",DAYS360(Y735,AA735,TRUE)/360))</f>
        <v>0.5083333333333333</v>
      </c>
      <c r="CK735" s="416">
        <f>IF(OR($W735="Pipeline",$W735="Dropped"),"-",IF($AC735="-","-",IF(OR($AA735="-",$AA735="n/a"),DAYS360(Y735,AC735,TRUE)/360,DAYS360(AA735,AC735,TRUE)/360)))</f>
        <v>6.9249999999999998</v>
      </c>
      <c r="CL735" s="416">
        <f>IF(OR($W735="Pipeline",$W735="Dropped"),"-",IF($AC735="-","-",DAYS360(X735,AC735,TRUE)/360))</f>
        <v>9.3944444444444439</v>
      </c>
      <c r="CM735" s="437">
        <f>IF(OR($W735="Pipeline",$W735="Dropped"),"-",IF($AC735="-","-",DAYS360(AB735,AC735,TRUE)/360))</f>
        <v>0</v>
      </c>
      <c r="CN735" s="344" t="str">
        <f>IF(W735="Closed",IF(AC735="-","-",YEAR(AC735)),"-")</f>
        <v>-</v>
      </c>
      <c r="CO735" s="344" t="str">
        <f>IF(W735="Closed",IF(OR(BE735="S",BE735="MS",BE735="HS"),"S",IF(OR(BE735="U",BE735="MU",BE735="HU"),"U",IF(OR(BE735="NA",BE735="NR",BE735="NV",BE735="?",BE735="#"),"NR","-"))),"-")</f>
        <v>-</v>
      </c>
      <c r="CP735" s="249">
        <v>2</v>
      </c>
      <c r="CQ735" s="414">
        <v>4</v>
      </c>
      <c r="CR735" s="414">
        <v>1</v>
      </c>
      <c r="CS735" s="414">
        <v>0</v>
      </c>
      <c r="CT735" s="414">
        <v>0</v>
      </c>
      <c r="CU735" s="436">
        <v>0</v>
      </c>
      <c r="CV735" s="432" t="str">
        <f>IF(OR(DC735="-",DC735="",DC735="n/a"),"-",HYPERLINK(DC735,"PAD"))</f>
        <v>PAD</v>
      </c>
      <c r="CW735" s="417" t="str">
        <f>IF(OR(DD735="-",DD735="",DD735="n/a"),"-",HYPERLINK(DD735,"ICR"))</f>
        <v>-</v>
      </c>
      <c r="CX735" s="438" t="str">
        <f>IF(OR(DE735="-",DE735="",DE735="n/a"),"-",HYPERLINK(DE735,"IEG"))</f>
        <v>-</v>
      </c>
      <c r="CY735" s="687" t="str">
        <f>IF(OR(DF735="-",DF735="",DF735="n/a"),"-",HYPERLINK(DF735,"PPAR"))</f>
        <v>-</v>
      </c>
      <c r="CZ735" s="665" t="str">
        <f>IF(OR(DG735="-",DG735="",DG735="n/a"),"-",HYPERLINK(DG735,"PCR"))</f>
        <v>-</v>
      </c>
      <c r="DA735" s="665" t="str">
        <f>IF(OR(DH735="-",DH735="",DH735="n/a"),"-",HYPERLINK(DH735,"PP"))</f>
        <v>PP</v>
      </c>
      <c r="DB735" s="688" t="str">
        <f>IF(OR(DI735="-",DI735="",DI735="n/a"),"-",HYPERLINK(DI735,"TA"))</f>
        <v>-</v>
      </c>
      <c r="DC735" s="897" t="s">
        <v>12577</v>
      </c>
      <c r="DD735" s="897" t="s">
        <v>33</v>
      </c>
      <c r="DE735" s="897" t="s">
        <v>33</v>
      </c>
      <c r="DF735" s="897" t="s">
        <v>33</v>
      </c>
      <c r="DG735" s="897" t="s">
        <v>33</v>
      </c>
      <c r="DH735" s="897" t="s">
        <v>12160</v>
      </c>
      <c r="DI735" s="897" t="s">
        <v>33</v>
      </c>
      <c r="DJ735" s="806"/>
    </row>
    <row r="736" spans="1:116" s="2" customFormat="1" ht="14.1" customHeight="1" x14ac:dyDescent="0.25">
      <c r="A736" s="702">
        <f>ROW()-1</f>
        <v>735</v>
      </c>
      <c r="B736" s="718" t="s">
        <v>1068</v>
      </c>
      <c r="C736" s="711" t="str">
        <f>HYPERLINK(E736,"OP")</f>
        <v>OP</v>
      </c>
      <c r="D736" s="711" t="str">
        <f>HYPERLINK(F736,"Prj")</f>
        <v>Prj</v>
      </c>
      <c r="E736" s="704" t="s">
        <v>6739</v>
      </c>
      <c r="F736" s="415" t="s">
        <v>6740</v>
      </c>
      <c r="G736" s="414" t="s">
        <v>4424</v>
      </c>
      <c r="H736" s="414" t="s">
        <v>33</v>
      </c>
      <c r="I736" s="694" t="s">
        <v>33</v>
      </c>
      <c r="J736" s="686" t="s">
        <v>1069</v>
      </c>
      <c r="K736" s="199" t="s">
        <v>33</v>
      </c>
      <c r="L736" s="693" t="s">
        <v>231</v>
      </c>
      <c r="M736" s="696" t="s">
        <v>240</v>
      </c>
      <c r="N736" s="693" t="s">
        <v>18</v>
      </c>
      <c r="O736" s="693" t="s">
        <v>30</v>
      </c>
      <c r="P736" s="1080" t="s">
        <v>1763</v>
      </c>
      <c r="Q736" s="1074" t="s">
        <v>33</v>
      </c>
      <c r="R736" s="698" t="s">
        <v>3888</v>
      </c>
      <c r="S736" s="907" t="s">
        <v>10285</v>
      </c>
      <c r="T736" s="908" t="s">
        <v>3663</v>
      </c>
      <c r="U736" s="905" t="s">
        <v>592</v>
      </c>
      <c r="V736" s="905" t="s">
        <v>10386</v>
      </c>
      <c r="W736" s="1068" t="s">
        <v>1773</v>
      </c>
      <c r="X736" s="1064">
        <v>39638</v>
      </c>
      <c r="Y736" s="1066">
        <v>40297</v>
      </c>
      <c r="Z736" s="1046">
        <v>2010</v>
      </c>
      <c r="AA736" s="1064">
        <v>40422</v>
      </c>
      <c r="AB736" s="1065">
        <v>42613</v>
      </c>
      <c r="AC736" s="1066">
        <v>42752</v>
      </c>
      <c r="AD736" s="638">
        <v>0</v>
      </c>
      <c r="AE736" s="639">
        <v>13</v>
      </c>
      <c r="AF736" s="744">
        <v>0</v>
      </c>
      <c r="AG736" s="690">
        <v>13</v>
      </c>
      <c r="AH736" s="747">
        <v>0</v>
      </c>
      <c r="AI736" s="744">
        <v>0</v>
      </c>
      <c r="AJ736" s="1099">
        <v>7.9861252</v>
      </c>
      <c r="AK736" s="1100">
        <v>6.8830859499999999</v>
      </c>
      <c r="AL736" s="646"/>
      <c r="AM736" s="647"/>
      <c r="AN736" s="647">
        <v>2</v>
      </c>
      <c r="AO736" s="647"/>
      <c r="AP736" s="647"/>
      <c r="AQ736" s="648"/>
      <c r="AR736" s="779" t="s">
        <v>3260</v>
      </c>
      <c r="AS736" s="649">
        <f>AT736+AU736</f>
        <v>1.4</v>
      </c>
      <c r="AT736" s="649">
        <v>1.4</v>
      </c>
      <c r="AU736" s="650">
        <v>0</v>
      </c>
      <c r="AV736" s="686" t="s">
        <v>3261</v>
      </c>
      <c r="AW736" s="686" t="s">
        <v>1830</v>
      </c>
      <c r="AX736" s="686" t="s">
        <v>2099</v>
      </c>
      <c r="AY736" s="819">
        <v>42718</v>
      </c>
      <c r="AZ736" s="721" t="s">
        <v>45</v>
      </c>
      <c r="BA736" s="721" t="s">
        <v>45</v>
      </c>
      <c r="BB736" s="834" t="s">
        <v>33</v>
      </c>
      <c r="BC736" s="835" t="s">
        <v>33</v>
      </c>
      <c r="BD736" s="836" t="s">
        <v>33</v>
      </c>
      <c r="BE736" s="834" t="s">
        <v>33</v>
      </c>
      <c r="BF736" s="835" t="s">
        <v>33</v>
      </c>
      <c r="BG736" s="836" t="s">
        <v>33</v>
      </c>
      <c r="BH736" s="905" t="s">
        <v>4493</v>
      </c>
      <c r="BI736" s="903" t="s">
        <v>4705</v>
      </c>
      <c r="BJ736" s="905" t="s">
        <v>13050</v>
      </c>
      <c r="BK736" s="903" t="s">
        <v>13876</v>
      </c>
      <c r="BL736" s="905" t="s">
        <v>0</v>
      </c>
      <c r="BM736" s="903" t="s">
        <v>0</v>
      </c>
      <c r="BN736" s="905" t="s">
        <v>0</v>
      </c>
      <c r="BO736" s="903" t="s">
        <v>0</v>
      </c>
      <c r="BP736" s="905" t="s">
        <v>0</v>
      </c>
      <c r="BQ736" s="903" t="s">
        <v>0</v>
      </c>
      <c r="BR736" s="909">
        <v>66</v>
      </c>
      <c r="BS736" s="903" t="s">
        <v>4532</v>
      </c>
      <c r="BT736" s="909">
        <v>65</v>
      </c>
      <c r="BU736" s="903" t="s">
        <v>4509</v>
      </c>
      <c r="BV736" s="909">
        <v>27</v>
      </c>
      <c r="BW736" s="903" t="s">
        <v>4490</v>
      </c>
      <c r="BX736" s="909">
        <v>30</v>
      </c>
      <c r="BY736" s="903" t="s">
        <v>4501</v>
      </c>
      <c r="BZ736" s="909">
        <v>62</v>
      </c>
      <c r="CA736" s="903" t="s">
        <v>4552</v>
      </c>
      <c r="CB736" s="340">
        <v>10</v>
      </c>
      <c r="CC736" s="249">
        <f>IF(ISBLANK(AL736),0,1)</f>
        <v>0</v>
      </c>
      <c r="CD736" s="414">
        <f>IF(ISBLANK(AM736),0,1)</f>
        <v>0</v>
      </c>
      <c r="CE736" s="414">
        <f>IF(ISBLANK(AN736),0,1)</f>
        <v>1</v>
      </c>
      <c r="CF736" s="414">
        <f>IF(ISBLANK(AO736),0,1)</f>
        <v>0</v>
      </c>
      <c r="CG736" s="414">
        <f>IF(ISBLANK(AP736),0,1)</f>
        <v>0</v>
      </c>
      <c r="CH736" s="436">
        <f>IF(ISBLANK(AQ736),0,1)</f>
        <v>0</v>
      </c>
      <c r="CI736" s="435">
        <f>IF($W736="Dropped","-",DAYS360(X736,Y736,TRUE)/360)</f>
        <v>1.8055555555555556</v>
      </c>
      <c r="CJ736" s="416">
        <f>IF(OR($W736="Pipeline",$W736="Dropped"),"-",IF(OR($AA736="-",$AA736="n/a"),"-",DAYS360(Y736,AA736,TRUE)/360))</f>
        <v>0.33888888888888891</v>
      </c>
      <c r="CK736" s="416">
        <f>IF(OR($W736="Pipeline",$W736="Dropped"),"-",IF($AC736="-","-",IF(OR($AA736="-",$AA736="n/a"),DAYS360(Y736,AC736,TRUE)/360,DAYS360(AA736,AC736,TRUE)/360)))</f>
        <v>6.3777777777777782</v>
      </c>
      <c r="CL736" s="416">
        <f>IF(OR($W736="Pipeline",$W736="Dropped"),"-",IF($AC736="-","-",DAYS360(X736,AC736,TRUE)/360))</f>
        <v>8.5222222222222221</v>
      </c>
      <c r="CM736" s="437">
        <f>IF(OR($W736="Pipeline",$W736="Dropped"),"-",IF($AC736="-","-",DAYS360(AB736,AC736,TRUE)/360))</f>
        <v>0.38055555555555554</v>
      </c>
      <c r="CN736" s="344">
        <f>IF(W736="Closed",IF(AC736="-","-",YEAR(AC736)),"-")</f>
        <v>2017</v>
      </c>
      <c r="CO736" s="344" t="str">
        <f>IF(W736="Closed",IF(OR(BE736="S",BE736="MS",BE736="HS"),"S",IF(OR(BE736="U",BE736="MU",BE736="HU"),"U",IF(OR(BE736="NA",BE736="NR",BE736="NV",BE736="?",BE736="#"),"NR","-"))),"-")</f>
        <v>-</v>
      </c>
      <c r="CP736" s="249">
        <v>0</v>
      </c>
      <c r="CQ736" s="414">
        <v>4</v>
      </c>
      <c r="CR736" s="414">
        <v>2</v>
      </c>
      <c r="CS736" s="414">
        <v>0</v>
      </c>
      <c r="CT736" s="414">
        <v>0</v>
      </c>
      <c r="CU736" s="436">
        <v>0</v>
      </c>
      <c r="CV736" s="432" t="str">
        <f>IF(OR(DC736="-",DC736="",DC736="n/a"),"-",HYPERLINK(DC736,"PAD"))</f>
        <v>PAD</v>
      </c>
      <c r="CW736" s="417" t="str">
        <f>IF(OR(DD736="-",DD736="",DD736="n/a"),"-",HYPERLINK(DD736,"ICR"))</f>
        <v>-</v>
      </c>
      <c r="CX736" s="438" t="str">
        <f>IF(OR(DE736="-",DE736="",DE736="n/a"),"-",HYPERLINK(DE736,"IEG"))</f>
        <v>-</v>
      </c>
      <c r="CY736" s="687" t="str">
        <f>IF(OR(DF736="-",DF736="",DF736="n/a"),"-",HYPERLINK(DF736,"PPAR"))</f>
        <v>-</v>
      </c>
      <c r="CZ736" s="665" t="str">
        <f>IF(OR(DG736="-",DG736="",DG736="n/a"),"-",HYPERLINK(DG736,"PCR"))</f>
        <v>-</v>
      </c>
      <c r="DA736" s="665" t="str">
        <f>IF(OR(DH736="-",DH736="",DH736="n/a"),"-",HYPERLINK(DH736,"PP"))</f>
        <v>PP</v>
      </c>
      <c r="DB736" s="688" t="str">
        <f>IF(OR(DI736="-",DI736="",DI736="n/a"),"-",HYPERLINK(DI736,"TA"))</f>
        <v>-</v>
      </c>
      <c r="DC736" s="897" t="s">
        <v>14102</v>
      </c>
      <c r="DD736" s="897" t="s">
        <v>33</v>
      </c>
      <c r="DE736" s="897" t="s">
        <v>33</v>
      </c>
      <c r="DF736" s="897" t="s">
        <v>33</v>
      </c>
      <c r="DG736" s="897" t="s">
        <v>33</v>
      </c>
      <c r="DH736" s="897" t="s">
        <v>14103</v>
      </c>
      <c r="DI736" s="897" t="s">
        <v>33</v>
      </c>
      <c r="DJ736" s="734"/>
      <c r="DK736" s="231"/>
      <c r="DL736" s="231"/>
    </row>
    <row r="737" spans="1:143" s="35" customFormat="1" ht="14.1" customHeight="1" x14ac:dyDescent="0.25">
      <c r="A737" s="703">
        <f>ROW()-1</f>
        <v>736</v>
      </c>
      <c r="B737" s="710" t="s">
        <v>2367</v>
      </c>
      <c r="C737" s="711" t="str">
        <f>HYPERLINK(E737,"OP")</f>
        <v>OP</v>
      </c>
      <c r="D737" s="711" t="str">
        <f>HYPERLINK(F737,"Prj")</f>
        <v>Prj</v>
      </c>
      <c r="E737" s="704" t="s">
        <v>6741</v>
      </c>
      <c r="F737" s="415" t="s">
        <v>6742</v>
      </c>
      <c r="G737" s="414" t="s">
        <v>33</v>
      </c>
      <c r="H737" s="414" t="s">
        <v>33</v>
      </c>
      <c r="I737" s="694" t="s">
        <v>33</v>
      </c>
      <c r="J737" s="686" t="s">
        <v>2368</v>
      </c>
      <c r="K737" s="199" t="s">
        <v>33</v>
      </c>
      <c r="L737" s="693" t="s">
        <v>193</v>
      </c>
      <c r="M737" s="696" t="s">
        <v>223</v>
      </c>
      <c r="N737" s="693" t="s">
        <v>18</v>
      </c>
      <c r="O737" s="693" t="s">
        <v>54</v>
      </c>
      <c r="P737" s="1080" t="s">
        <v>1419</v>
      </c>
      <c r="Q737" s="1074" t="s">
        <v>33</v>
      </c>
      <c r="R737" s="698" t="s">
        <v>33</v>
      </c>
      <c r="S737" s="907" t="s">
        <v>3150</v>
      </c>
      <c r="T737" s="908" t="s">
        <v>3159</v>
      </c>
      <c r="U737" s="905" t="s">
        <v>576</v>
      </c>
      <c r="V737" s="905" t="s">
        <v>10419</v>
      </c>
      <c r="W737" s="1068" t="s">
        <v>1773</v>
      </c>
      <c r="X737" s="1064">
        <v>39720</v>
      </c>
      <c r="Y737" s="1066">
        <v>40500</v>
      </c>
      <c r="Z737" s="1046">
        <v>2011</v>
      </c>
      <c r="AA737" s="1064">
        <v>40567</v>
      </c>
      <c r="AB737" s="1065">
        <v>42277</v>
      </c>
      <c r="AC737" s="1066">
        <v>42551</v>
      </c>
      <c r="AD737" s="638">
        <v>20</v>
      </c>
      <c r="AE737" s="639">
        <v>0</v>
      </c>
      <c r="AF737" s="744">
        <v>0</v>
      </c>
      <c r="AG737" s="690">
        <v>20</v>
      </c>
      <c r="AH737" s="747">
        <v>10</v>
      </c>
      <c r="AI737" s="744">
        <v>0</v>
      </c>
      <c r="AJ737" s="1099">
        <v>20</v>
      </c>
      <c r="AK737" s="1100">
        <v>20</v>
      </c>
      <c r="AL737" s="646"/>
      <c r="AM737" s="647">
        <v>4</v>
      </c>
      <c r="AN737" s="647">
        <v>9</v>
      </c>
      <c r="AO737" s="647"/>
      <c r="AP737" s="647"/>
      <c r="AQ737" s="648"/>
      <c r="AR737" s="779" t="s">
        <v>2565</v>
      </c>
      <c r="AS737" s="649">
        <f>AT737+AU737</f>
        <v>27.05</v>
      </c>
      <c r="AT737" s="649">
        <v>18</v>
      </c>
      <c r="AU737" s="650">
        <v>9.0500000000000007</v>
      </c>
      <c r="AV737" s="686" t="s">
        <v>2681</v>
      </c>
      <c r="AW737" s="686" t="s">
        <v>2564</v>
      </c>
      <c r="AX737" s="686" t="s">
        <v>2559</v>
      </c>
      <c r="AY737" s="820">
        <v>42550</v>
      </c>
      <c r="AZ737" s="721" t="s">
        <v>22</v>
      </c>
      <c r="BA737" s="721" t="s">
        <v>26</v>
      </c>
      <c r="BB737" s="834" t="s">
        <v>22</v>
      </c>
      <c r="BC737" s="835" t="s">
        <v>22</v>
      </c>
      <c r="BD737" s="836" t="s">
        <v>22</v>
      </c>
      <c r="BE737" s="834" t="s">
        <v>33</v>
      </c>
      <c r="BF737" s="835" t="s">
        <v>33</v>
      </c>
      <c r="BG737" s="836" t="s">
        <v>33</v>
      </c>
      <c r="BH737" s="905" t="s">
        <v>4487</v>
      </c>
      <c r="BI737" s="903" t="s">
        <v>4683</v>
      </c>
      <c r="BJ737" s="905" t="s">
        <v>0</v>
      </c>
      <c r="BK737" s="903" t="s">
        <v>0</v>
      </c>
      <c r="BL737" s="905" t="s">
        <v>0</v>
      </c>
      <c r="BM737" s="903" t="s">
        <v>0</v>
      </c>
      <c r="BN737" s="905" t="s">
        <v>0</v>
      </c>
      <c r="BO737" s="903" t="s">
        <v>0</v>
      </c>
      <c r="BP737" s="905" t="s">
        <v>0</v>
      </c>
      <c r="BQ737" s="903" t="s">
        <v>0</v>
      </c>
      <c r="BR737" s="909">
        <v>31</v>
      </c>
      <c r="BS737" s="903" t="s">
        <v>4579</v>
      </c>
      <c r="BT737" s="909">
        <v>32</v>
      </c>
      <c r="BU737" s="903" t="s">
        <v>4555</v>
      </c>
      <c r="BV737" s="909">
        <v>29</v>
      </c>
      <c r="BW737" s="903" t="s">
        <v>4497</v>
      </c>
      <c r="BX737" s="909">
        <v>57</v>
      </c>
      <c r="BY737" s="903" t="s">
        <v>4527</v>
      </c>
      <c r="BZ737" s="905" t="s">
        <v>0</v>
      </c>
      <c r="CA737" s="903" t="s">
        <v>4492</v>
      </c>
      <c r="CB737" s="340">
        <v>50</v>
      </c>
      <c r="CC737" s="249">
        <f>IF(ISBLANK(AL737),0,1)</f>
        <v>0</v>
      </c>
      <c r="CD737" s="414">
        <f>IF(ISBLANK(AM737),0,1)</f>
        <v>1</v>
      </c>
      <c r="CE737" s="414">
        <f>IF(ISBLANK(AN737),0,1)</f>
        <v>1</v>
      </c>
      <c r="CF737" s="414">
        <f>IF(ISBLANK(AO737),0,1)</f>
        <v>0</v>
      </c>
      <c r="CG737" s="414">
        <f>IF(ISBLANK(AP737),0,1)</f>
        <v>0</v>
      </c>
      <c r="CH737" s="436">
        <f>IF(ISBLANK(AQ737),0,1)</f>
        <v>0</v>
      </c>
      <c r="CI737" s="435">
        <f>IF($W737="Dropped","-",DAYS360(X737,Y737,TRUE)/360)</f>
        <v>2.1361111111111111</v>
      </c>
      <c r="CJ737" s="416">
        <f>IF(OR($W737="Pipeline",$W737="Dropped"),"-",IF(OR($AA737="-",$AA737="n/a"),"-",DAYS360(Y737,AA737,TRUE)/360))</f>
        <v>0.18333333333333332</v>
      </c>
      <c r="CK737" s="416">
        <f>IF(OR($W737="Pipeline",$W737="Dropped"),"-",IF($AC737="-","-",IF(OR($AA737="-",$AA737="n/a"),DAYS360(Y737,AC737,TRUE)/360,DAYS360(AA737,AC737,TRUE)/360)))</f>
        <v>5.4333333333333336</v>
      </c>
      <c r="CL737" s="416">
        <f>IF(OR($W737="Pipeline",$W737="Dropped"),"-",IF($AC737="-","-",DAYS360(X737,AC737,TRUE)/360))</f>
        <v>7.7527777777777782</v>
      </c>
      <c r="CM737" s="437">
        <f>IF(OR($W737="Pipeline",$W737="Dropped"),"-",IF($AC737="-","-",DAYS360(AB737,AC737,TRUE)/360))</f>
        <v>0.75</v>
      </c>
      <c r="CN737" s="344">
        <f>IF(W737="Closed",IF(AC737="-","-",YEAR(AC737)),"-")</f>
        <v>2016</v>
      </c>
      <c r="CO737" s="344" t="str">
        <f>IF(W737="Closed",IF(OR(BE737="S",BE737="MS",BE737="HS"),"S",IF(OR(BE737="U",BE737="MU",BE737="HU"),"U",IF(OR(BE737="NA",BE737="NR",BE737="NV",BE737="?",BE737="#"),"NR","-"))),"-")</f>
        <v>-</v>
      </c>
      <c r="CP737" s="249">
        <v>4</v>
      </c>
      <c r="CQ737" s="414">
        <v>1</v>
      </c>
      <c r="CR737" s="414">
        <v>1</v>
      </c>
      <c r="CS737" s="414">
        <v>2</v>
      </c>
      <c r="CT737" s="414">
        <v>0</v>
      </c>
      <c r="CU737" s="436">
        <v>0</v>
      </c>
      <c r="CV737" s="432" t="str">
        <f>IF(OR(DC737="-",DC737="",DC737="n/a"),"-",HYPERLINK(DC737,"PAD"))</f>
        <v>PAD</v>
      </c>
      <c r="CW737" s="417" t="str">
        <f>IF(OR(DD737="-",DD737="",DD737="n/a"),"-",HYPERLINK(DD737,"ICR"))</f>
        <v>ICR</v>
      </c>
      <c r="CX737" s="438" t="str">
        <f>IF(OR(DE737="-",DE737="",DE737="n/a"),"-",HYPERLINK(DE737,"IEG"))</f>
        <v>-</v>
      </c>
      <c r="CY737" s="687" t="str">
        <f>IF(OR(DF737="-",DF737="",DF737="n/a"),"-",HYPERLINK(DF737,"PPAR"))</f>
        <v>-</v>
      </c>
      <c r="CZ737" s="665" t="str">
        <f>IF(OR(DG737="-",DG737="",DG737="n/a"),"-",HYPERLINK(DG737,"PCR"))</f>
        <v>-</v>
      </c>
      <c r="DA737" s="665" t="str">
        <f>IF(OR(DH737="-",DH737="",DH737="n/a"),"-",HYPERLINK(DH737,"PP"))</f>
        <v>-</v>
      </c>
      <c r="DB737" s="688" t="str">
        <f>IF(OR(DI737="-",DI737="",DI737="n/a"),"-",HYPERLINK(DI737,"TA"))</f>
        <v>-</v>
      </c>
      <c r="DC737" s="897" t="s">
        <v>12578</v>
      </c>
      <c r="DD737" s="897" t="s">
        <v>14104</v>
      </c>
      <c r="DE737" s="897" t="s">
        <v>33</v>
      </c>
      <c r="DF737" s="897" t="s">
        <v>33</v>
      </c>
      <c r="DG737" s="897" t="s">
        <v>33</v>
      </c>
      <c r="DH737" s="897" t="s">
        <v>33</v>
      </c>
      <c r="DI737" s="897" t="s">
        <v>33</v>
      </c>
      <c r="DJ737" s="734"/>
      <c r="DK737" s="14"/>
      <c r="DL737" s="14"/>
      <c r="DM737" s="441"/>
      <c r="DN737" s="441"/>
      <c r="DO737" s="441"/>
      <c r="DP737" s="441"/>
      <c r="DQ737" s="441"/>
      <c r="DR737" s="441"/>
      <c r="DS737" s="441"/>
      <c r="DT737" s="441"/>
      <c r="DU737" s="441"/>
      <c r="DV737" s="441"/>
      <c r="DW737" s="441"/>
      <c r="DX737" s="441"/>
      <c r="DY737" s="441"/>
      <c r="DZ737" s="441"/>
      <c r="EA737" s="441"/>
      <c r="EB737" s="441"/>
      <c r="EC737" s="441"/>
      <c r="ED737" s="441"/>
      <c r="EE737" s="441"/>
      <c r="EF737" s="441"/>
      <c r="EG737" s="441"/>
      <c r="EH737" s="441"/>
      <c r="EI737" s="441"/>
      <c r="EJ737" s="441"/>
      <c r="EK737" s="441"/>
      <c r="EL737" s="441"/>
      <c r="EM737" s="441"/>
    </row>
    <row r="738" spans="1:143" s="35" customFormat="1" ht="14.1" customHeight="1" x14ac:dyDescent="0.25">
      <c r="A738" s="702">
        <f>ROW()-1</f>
        <v>737</v>
      </c>
      <c r="B738" s="710" t="s">
        <v>5269</v>
      </c>
      <c r="C738" s="711" t="str">
        <f>HYPERLINK(E738,"OP")</f>
        <v>OP</v>
      </c>
      <c r="D738" s="711" t="str">
        <f>HYPERLINK(F738,"Prj")</f>
        <v>Prj</v>
      </c>
      <c r="E738" s="704" t="s">
        <v>7323</v>
      </c>
      <c r="F738" s="415" t="s">
        <v>5961</v>
      </c>
      <c r="G738" s="414" t="s">
        <v>33</v>
      </c>
      <c r="H738" s="414" t="s">
        <v>33</v>
      </c>
      <c r="I738" s="694" t="s">
        <v>33</v>
      </c>
      <c r="J738" s="697" t="s">
        <v>5270</v>
      </c>
      <c r="K738" s="727" t="s">
        <v>33</v>
      </c>
      <c r="L738" s="736" t="s">
        <v>231</v>
      </c>
      <c r="M738" s="697" t="s">
        <v>729</v>
      </c>
      <c r="N738" s="736" t="s">
        <v>233</v>
      </c>
      <c r="O738" s="736" t="s">
        <v>49</v>
      </c>
      <c r="P738" s="1080" t="s">
        <v>1419</v>
      </c>
      <c r="Q738" s="1074" t="s">
        <v>33</v>
      </c>
      <c r="R738" s="698" t="s">
        <v>33</v>
      </c>
      <c r="S738" s="907" t="s">
        <v>3143</v>
      </c>
      <c r="T738" s="908" t="s">
        <v>5271</v>
      </c>
      <c r="U738" s="905" t="s">
        <v>1782</v>
      </c>
      <c r="V738" s="905" t="s">
        <v>612</v>
      </c>
      <c r="W738" s="1068" t="s">
        <v>1773</v>
      </c>
      <c r="X738" s="1064">
        <v>39590</v>
      </c>
      <c r="Y738" s="1066">
        <v>39990</v>
      </c>
      <c r="Z738" s="1046">
        <v>2009</v>
      </c>
      <c r="AA738" s="1064">
        <v>40014</v>
      </c>
      <c r="AB738" s="1065">
        <v>41455</v>
      </c>
      <c r="AC738" s="1066">
        <v>41517</v>
      </c>
      <c r="AD738" s="1049">
        <v>0</v>
      </c>
      <c r="AE738" s="746">
        <v>0</v>
      </c>
      <c r="AF738" s="744">
        <v>18</v>
      </c>
      <c r="AG738" s="690">
        <v>18</v>
      </c>
      <c r="AH738" s="747">
        <v>0</v>
      </c>
      <c r="AI738" s="744">
        <v>16</v>
      </c>
      <c r="AJ738" s="1101">
        <v>9.7846746499999995</v>
      </c>
      <c r="AK738" s="1102">
        <v>9.7846746499999995</v>
      </c>
      <c r="AL738" s="1085"/>
      <c r="AM738" s="632" t="s">
        <v>2916</v>
      </c>
      <c r="AN738" s="632"/>
      <c r="AO738" s="632"/>
      <c r="AP738" s="632"/>
      <c r="AQ738" s="757"/>
      <c r="AR738" s="783" t="s">
        <v>5613</v>
      </c>
      <c r="AS738" s="784">
        <f>AT738+AU738</f>
        <v>5.5</v>
      </c>
      <c r="AT738" s="784">
        <v>0</v>
      </c>
      <c r="AU738" s="785">
        <v>5.5</v>
      </c>
      <c r="AV738" s="806" t="s">
        <v>5614</v>
      </c>
      <c r="AW738" s="697" t="s">
        <v>5272</v>
      </c>
      <c r="AX738" s="697" t="s">
        <v>2721</v>
      </c>
      <c r="AY738" s="823">
        <v>41673</v>
      </c>
      <c r="AZ738" s="736" t="s">
        <v>45</v>
      </c>
      <c r="BA738" s="736" t="s">
        <v>45</v>
      </c>
      <c r="BB738" s="837" t="s">
        <v>33</v>
      </c>
      <c r="BC738" s="838" t="s">
        <v>33</v>
      </c>
      <c r="BD738" s="839" t="s">
        <v>33</v>
      </c>
      <c r="BE738" s="837" t="s">
        <v>45</v>
      </c>
      <c r="BF738" s="838" t="s">
        <v>112</v>
      </c>
      <c r="BG738" s="839" t="s">
        <v>45</v>
      </c>
      <c r="BH738" s="905" t="s">
        <v>4525</v>
      </c>
      <c r="BI738" s="903" t="s">
        <v>10476</v>
      </c>
      <c r="BJ738" s="905" t="s">
        <v>4485</v>
      </c>
      <c r="BK738" s="903" t="s">
        <v>10472</v>
      </c>
      <c r="BL738" s="905" t="s">
        <v>0</v>
      </c>
      <c r="BM738" s="903" t="s">
        <v>0</v>
      </c>
      <c r="BN738" s="905" t="s">
        <v>0</v>
      </c>
      <c r="BO738" s="903" t="s">
        <v>0</v>
      </c>
      <c r="BP738" s="905" t="s">
        <v>0</v>
      </c>
      <c r="BQ738" s="903" t="s">
        <v>0</v>
      </c>
      <c r="BR738" s="909">
        <v>27</v>
      </c>
      <c r="BS738" s="903" t="s">
        <v>4490</v>
      </c>
      <c r="BT738" s="909">
        <v>25</v>
      </c>
      <c r="BU738" s="903" t="s">
        <v>4489</v>
      </c>
      <c r="BV738" s="909">
        <v>26</v>
      </c>
      <c r="BW738" s="903" t="s">
        <v>4517</v>
      </c>
      <c r="BX738" s="905" t="s">
        <v>0</v>
      </c>
      <c r="BY738" s="903" t="s">
        <v>4492</v>
      </c>
      <c r="BZ738" s="905" t="s">
        <v>0</v>
      </c>
      <c r="CA738" s="903" t="s">
        <v>4492</v>
      </c>
      <c r="CB738" s="340">
        <v>50</v>
      </c>
      <c r="CC738" s="249">
        <f>IF(ISBLANK(AL738),0,1)</f>
        <v>0</v>
      </c>
      <c r="CD738" s="414">
        <f>IF(ISBLANK(AM738),0,1)</f>
        <v>1</v>
      </c>
      <c r="CE738" s="414">
        <f>IF(ISBLANK(AN738),0,1)</f>
        <v>0</v>
      </c>
      <c r="CF738" s="414">
        <f>IF(ISBLANK(AO738),0,1)</f>
        <v>0</v>
      </c>
      <c r="CG738" s="414">
        <f>IF(ISBLANK(AP738),0,1)</f>
        <v>0</v>
      </c>
      <c r="CH738" s="436">
        <f>IF(ISBLANK(AQ738),0,1)</f>
        <v>0</v>
      </c>
      <c r="CI738" s="435">
        <f>IF($W738="Dropped","-",DAYS360(X738,Y738,TRUE)/360)</f>
        <v>1.0944444444444446</v>
      </c>
      <c r="CJ738" s="416">
        <f>IF(OR($W738="Pipeline",$W738="Dropped"),"-",IF(OR($AA738="-",$AA738="n/a"),"-",DAYS360(Y738,AA738,TRUE)/360))</f>
        <v>6.6666666666666666E-2</v>
      </c>
      <c r="CK738" s="416">
        <f>IF(OR($W738="Pipeline",$W738="Dropped"),"-",IF($AC738="-","-",IF(OR($AA738="-",$AA738="n/a"),DAYS360(Y738,AC738,TRUE)/360,DAYS360(AA738,AC738,TRUE)/360)))</f>
        <v>4.1111111111111107</v>
      </c>
      <c r="CL738" s="416">
        <f>IF(OR($W738="Pipeline",$W738="Dropped"),"-",IF($AC738="-","-",DAYS360(X738,AC738,TRUE)/360))</f>
        <v>5.2722222222222221</v>
      </c>
      <c r="CM738" s="437">
        <f>IF(OR($W738="Pipeline",$W738="Dropped"),"-",IF($AC738="-","-",DAYS360(AB738,AC738,TRUE)/360))</f>
        <v>0.16666666666666666</v>
      </c>
      <c r="CN738" s="344">
        <f>IF(W738="Closed",IF(AC738="-","-",YEAR(AC738)),"-")</f>
        <v>2013</v>
      </c>
      <c r="CO738" s="344" t="str">
        <f>IF(W738="Closed",IF(OR(BE738="S",BE738="MS",BE738="HS"),"S",IF(OR(BE738="U",BE738="MU",BE738="HU"),"U",IF(OR(BE738="NA",BE738="NR",BE738="NV",BE738="?",BE738="#"),"NR","-"))),"-")</f>
        <v>U</v>
      </c>
      <c r="CP738" s="249">
        <v>1</v>
      </c>
      <c r="CQ738" s="414">
        <v>13</v>
      </c>
      <c r="CR738" s="414">
        <v>2</v>
      </c>
      <c r="CS738" s="414">
        <v>1</v>
      </c>
      <c r="CT738" s="414">
        <v>0</v>
      </c>
      <c r="CU738" s="436">
        <v>0</v>
      </c>
      <c r="CV738" s="432" t="str">
        <f>IF(OR(DC738="-",DC738="",DC738="n/a"),"-",HYPERLINK(DC738,"PAD"))</f>
        <v>-</v>
      </c>
      <c r="CW738" s="417" t="str">
        <f>IF(OR(DD738="-",DD738="",DD738="n/a"),"-",HYPERLINK(DD738,"ICR"))</f>
        <v>ICR</v>
      </c>
      <c r="CX738" s="438" t="str">
        <f>IF(OR(DE738="-",DE738="",DE738="n/a"),"-",HYPERLINK(DE738,"IEG"))</f>
        <v>IEG</v>
      </c>
      <c r="CY738" s="687" t="str">
        <f>IF(OR(DF738="-",DF738="",DF738="n/a"),"-",HYPERLINK(DF738,"PPAR"))</f>
        <v>-</v>
      </c>
      <c r="CZ738" s="665" t="str">
        <f>IF(OR(DG738="-",DG738="",DG738="n/a"),"-",HYPERLINK(DG738,"PCR"))</f>
        <v>-</v>
      </c>
      <c r="DA738" s="665" t="str">
        <f>IF(OR(DH738="-",DH738="",DH738="n/a"),"-",HYPERLINK(DH738,"PP"))</f>
        <v>PP</v>
      </c>
      <c r="DB738" s="688" t="str">
        <f>IF(OR(DI738="-",DI738="",DI738="n/a"),"-",HYPERLINK(DI738,"TA"))</f>
        <v>-</v>
      </c>
      <c r="DC738" s="897" t="s">
        <v>33</v>
      </c>
      <c r="DD738" s="897" t="s">
        <v>12579</v>
      </c>
      <c r="DE738" s="897" t="s">
        <v>12580</v>
      </c>
      <c r="DF738" s="897" t="s">
        <v>33</v>
      </c>
      <c r="DG738" s="897" t="s">
        <v>33</v>
      </c>
      <c r="DH738" s="897" t="s">
        <v>12581</v>
      </c>
      <c r="DI738" s="897" t="s">
        <v>33</v>
      </c>
      <c r="DJ738" s="806"/>
      <c r="DK738" s="14"/>
      <c r="DL738" s="14"/>
      <c r="DM738" s="441"/>
      <c r="DN738" s="441"/>
      <c r="DO738" s="441"/>
      <c r="DP738" s="441"/>
      <c r="DQ738" s="441"/>
      <c r="DR738" s="441"/>
      <c r="DS738" s="441"/>
      <c r="DT738" s="441"/>
      <c r="DU738" s="441"/>
      <c r="DV738" s="441"/>
      <c r="DW738" s="441"/>
      <c r="DX738" s="441"/>
      <c r="DY738" s="441"/>
      <c r="DZ738" s="441"/>
      <c r="EA738" s="441"/>
      <c r="EB738" s="441"/>
      <c r="EC738" s="441"/>
      <c r="ED738" s="441"/>
      <c r="EE738" s="441"/>
      <c r="EF738" s="441"/>
      <c r="EG738" s="441"/>
      <c r="EH738" s="441"/>
      <c r="EI738" s="441"/>
      <c r="EJ738" s="441"/>
      <c r="EK738" s="441"/>
      <c r="EL738" s="441"/>
      <c r="EM738" s="441"/>
    </row>
    <row r="739" spans="1:143" s="35" customFormat="1" ht="14.1" customHeight="1" x14ac:dyDescent="0.25">
      <c r="A739" s="702">
        <f>ROW()-1</f>
        <v>738</v>
      </c>
      <c r="B739" s="710" t="s">
        <v>680</v>
      </c>
      <c r="C739" s="711" t="str">
        <f>HYPERLINK(E739,"OP")</f>
        <v>OP</v>
      </c>
      <c r="D739" s="711" t="str">
        <f>HYPERLINK(F739,"Prj")</f>
        <v>Prj</v>
      </c>
      <c r="E739" s="704" t="s">
        <v>6743</v>
      </c>
      <c r="F739" s="415" t="s">
        <v>6744</v>
      </c>
      <c r="G739" s="414" t="s">
        <v>33</v>
      </c>
      <c r="H739" s="414" t="s">
        <v>33</v>
      </c>
      <c r="I739" s="694" t="s">
        <v>33</v>
      </c>
      <c r="J739" s="696" t="s">
        <v>681</v>
      </c>
      <c r="K739" s="199" t="s">
        <v>33</v>
      </c>
      <c r="L739" s="693" t="s">
        <v>16</v>
      </c>
      <c r="M739" s="696" t="s">
        <v>1770</v>
      </c>
      <c r="N739" s="693" t="s">
        <v>18</v>
      </c>
      <c r="O739" s="732" t="s">
        <v>71</v>
      </c>
      <c r="P739" s="1080" t="s">
        <v>1742</v>
      </c>
      <c r="Q739" s="1074" t="s">
        <v>33</v>
      </c>
      <c r="R739" s="698" t="s">
        <v>33</v>
      </c>
      <c r="S739" s="907" t="s">
        <v>10303</v>
      </c>
      <c r="T739" s="908" t="s">
        <v>10341</v>
      </c>
      <c r="U739" s="905" t="s">
        <v>584</v>
      </c>
      <c r="V739" s="905" t="s">
        <v>10418</v>
      </c>
      <c r="W739" s="1068" t="s">
        <v>20</v>
      </c>
      <c r="X739" s="1064">
        <v>39589</v>
      </c>
      <c r="Y739" s="1066">
        <v>39989</v>
      </c>
      <c r="Z739" s="1046">
        <v>2009</v>
      </c>
      <c r="AA739" s="1064">
        <v>40100</v>
      </c>
      <c r="AB739" s="1065">
        <v>42063</v>
      </c>
      <c r="AC739" s="1066">
        <v>43100</v>
      </c>
      <c r="AD739" s="638">
        <v>0</v>
      </c>
      <c r="AE739" s="639">
        <v>151</v>
      </c>
      <c r="AF739" s="744">
        <v>0</v>
      </c>
      <c r="AG739" s="690">
        <v>151</v>
      </c>
      <c r="AH739" s="747">
        <v>0</v>
      </c>
      <c r="AI739" s="744">
        <v>0</v>
      </c>
      <c r="AJ739" s="1099">
        <v>151</v>
      </c>
      <c r="AK739" s="1100">
        <v>114.83197432</v>
      </c>
      <c r="AL739" s="646" t="s">
        <v>3336</v>
      </c>
      <c r="AM739" s="647"/>
      <c r="AN739" s="647"/>
      <c r="AO739" s="647"/>
      <c r="AP739" s="647"/>
      <c r="AQ739" s="648"/>
      <c r="AR739" s="779" t="s">
        <v>3097</v>
      </c>
      <c r="AS739" s="649">
        <f>AT739+AU739</f>
        <v>147</v>
      </c>
      <c r="AT739" s="649">
        <v>147</v>
      </c>
      <c r="AU739" s="650">
        <v>0</v>
      </c>
      <c r="AV739" s="686" t="s">
        <v>3347</v>
      </c>
      <c r="AW739" s="686" t="s">
        <v>1889</v>
      </c>
      <c r="AX739" s="686" t="s">
        <v>2094</v>
      </c>
      <c r="AY739" s="819">
        <v>42655</v>
      </c>
      <c r="AZ739" s="721" t="s">
        <v>22</v>
      </c>
      <c r="BA739" s="721" t="s">
        <v>22</v>
      </c>
      <c r="BB739" s="834" t="s">
        <v>33</v>
      </c>
      <c r="BC739" s="835" t="s">
        <v>33</v>
      </c>
      <c r="BD739" s="836" t="s">
        <v>33</v>
      </c>
      <c r="BE739" s="834" t="s">
        <v>33</v>
      </c>
      <c r="BF739" s="835" t="s">
        <v>33</v>
      </c>
      <c r="BG739" s="836" t="s">
        <v>33</v>
      </c>
      <c r="BH739" s="905" t="s">
        <v>10067</v>
      </c>
      <c r="BI739" s="903" t="s">
        <v>9474</v>
      </c>
      <c r="BJ739" s="905" t="s">
        <v>10064</v>
      </c>
      <c r="BK739" s="903" t="s">
        <v>13770</v>
      </c>
      <c r="BL739" s="905" t="s">
        <v>10072</v>
      </c>
      <c r="BM739" s="903" t="s">
        <v>13093</v>
      </c>
      <c r="BN739" s="905" t="s">
        <v>4561</v>
      </c>
      <c r="BO739" s="903" t="s">
        <v>10489</v>
      </c>
      <c r="BP739" s="905" t="s">
        <v>13072</v>
      </c>
      <c r="BQ739" s="903" t="s">
        <v>4508</v>
      </c>
      <c r="BR739" s="909">
        <v>39</v>
      </c>
      <c r="BS739" s="903" t="s">
        <v>4545</v>
      </c>
      <c r="BT739" s="909">
        <v>67</v>
      </c>
      <c r="BU739" s="903" t="s">
        <v>4577</v>
      </c>
      <c r="BV739" s="909">
        <v>25</v>
      </c>
      <c r="BW739" s="903" t="s">
        <v>4489</v>
      </c>
      <c r="BX739" s="909">
        <v>40</v>
      </c>
      <c r="BY739" s="903" t="s">
        <v>4563</v>
      </c>
      <c r="BZ739" s="909">
        <v>78</v>
      </c>
      <c r="CA739" s="903" t="s">
        <v>4511</v>
      </c>
      <c r="CB739" s="340">
        <v>100</v>
      </c>
      <c r="CC739" s="249">
        <f>IF(ISBLANK(AL739),0,1)</f>
        <v>1</v>
      </c>
      <c r="CD739" s="414">
        <f>IF(ISBLANK(AM739),0,1)</f>
        <v>0</v>
      </c>
      <c r="CE739" s="414">
        <f>IF(ISBLANK(AN739),0,1)</f>
        <v>0</v>
      </c>
      <c r="CF739" s="414">
        <f>IF(ISBLANK(AO739),0,1)</f>
        <v>0</v>
      </c>
      <c r="CG739" s="414">
        <f>IF(ISBLANK(AP739),0,1)</f>
        <v>0</v>
      </c>
      <c r="CH739" s="436">
        <f>IF(ISBLANK(AQ739),0,1)</f>
        <v>0</v>
      </c>
      <c r="CI739" s="435">
        <f>IF($W739="Dropped","-",DAYS360(X739,Y739,TRUE)/360)</f>
        <v>1.0944444444444446</v>
      </c>
      <c r="CJ739" s="416">
        <f>IF(OR($W739="Pipeline",$W739="Dropped"),"-",IF(OR($AA739="-",$AA739="n/a"),"-",DAYS360(Y739,AA739,TRUE)/360))</f>
        <v>0.30277777777777776</v>
      </c>
      <c r="CK739" s="416">
        <f>IF(OR($W739="Pipeline",$W739="Dropped"),"-",IF($AC739="-","-",IF(OR($AA739="-",$AA739="n/a"),DAYS360(Y739,AC739,TRUE)/360,DAYS360(AA739,AC739,TRUE)/360)))</f>
        <v>8.2111111111111104</v>
      </c>
      <c r="CL739" s="416">
        <f>IF(OR($W739="Pipeline",$W739="Dropped"),"-",IF($AC739="-","-",DAYS360(X739,AC739,TRUE)/360))</f>
        <v>9.6083333333333325</v>
      </c>
      <c r="CM739" s="437">
        <f>IF(OR($W739="Pipeline",$W739="Dropped"),"-",IF($AC739="-","-",DAYS360(AB739,AC739,TRUE)/360))</f>
        <v>2.838888888888889</v>
      </c>
      <c r="CN739" s="344" t="str">
        <f>IF(W739="Closed",IF(AC739="-","-",YEAR(AC739)),"-")</f>
        <v>-</v>
      </c>
      <c r="CO739" s="344" t="str">
        <f>IF(W739="Closed",IF(OR(BE739="S",BE739="MS",BE739="HS"),"S",IF(OR(BE739="U",BE739="MU",BE739="HU"),"U",IF(OR(BE739="NA",BE739="NR",BE739="NV",BE739="?",BE739="#"),"NR","-"))),"-")</f>
        <v>-</v>
      </c>
      <c r="CP739" s="249">
        <v>7</v>
      </c>
      <c r="CQ739" s="414">
        <v>1</v>
      </c>
      <c r="CR739" s="414">
        <v>0</v>
      </c>
      <c r="CS739" s="414">
        <v>0</v>
      </c>
      <c r="CT739" s="414">
        <v>0</v>
      </c>
      <c r="CU739" s="436">
        <v>1</v>
      </c>
      <c r="CV739" s="432" t="str">
        <f>IF(OR(DC739="-",DC739="",DC739="n/a"),"-",HYPERLINK(DC739,"PAD"))</f>
        <v>PAD</v>
      </c>
      <c r="CW739" s="417" t="str">
        <f>IF(OR(DD739="-",DD739="",DD739="n/a"),"-",HYPERLINK(DD739,"ICR"))</f>
        <v>-</v>
      </c>
      <c r="CX739" s="438" t="str">
        <f>IF(OR(DE739="-",DE739="",DE739="n/a"),"-",HYPERLINK(DE739,"IEG"))</f>
        <v>-</v>
      </c>
      <c r="CY739" s="687" t="str">
        <f>IF(OR(DF739="-",DF739="",DF739="n/a"),"-",HYPERLINK(DF739,"PPAR"))</f>
        <v>-</v>
      </c>
      <c r="CZ739" s="665" t="str">
        <f>IF(OR(DG739="-",DG739="",DG739="n/a"),"-",HYPERLINK(DG739,"PCR"))</f>
        <v>-</v>
      </c>
      <c r="DA739" s="665" t="str">
        <f>IF(OR(DH739="-",DH739="",DH739="n/a"),"-",HYPERLINK(DH739,"PP"))</f>
        <v>PP</v>
      </c>
      <c r="DB739" s="688" t="str">
        <f>IF(OR(DI739="-",DI739="",DI739="n/a"),"-",HYPERLINK(DI739,"TA"))</f>
        <v>TA</v>
      </c>
      <c r="DC739" s="897" t="s">
        <v>12582</v>
      </c>
      <c r="DD739" s="897" t="s">
        <v>33</v>
      </c>
      <c r="DE739" s="897" t="s">
        <v>33</v>
      </c>
      <c r="DF739" s="897" t="s">
        <v>33</v>
      </c>
      <c r="DG739" s="897" t="s">
        <v>33</v>
      </c>
      <c r="DH739" s="897" t="s">
        <v>12583</v>
      </c>
      <c r="DI739" s="897" t="s">
        <v>12584</v>
      </c>
      <c r="DJ739" s="734"/>
      <c r="DK739" s="14"/>
      <c r="DL739" s="14"/>
      <c r="DM739" s="441"/>
      <c r="DN739" s="441"/>
      <c r="DO739" s="441"/>
      <c r="DP739" s="441"/>
      <c r="DQ739" s="441"/>
      <c r="DR739" s="441"/>
      <c r="DS739" s="441"/>
      <c r="DT739" s="441"/>
      <c r="DU739" s="441"/>
      <c r="DV739" s="441"/>
      <c r="DW739" s="441"/>
      <c r="DX739" s="441"/>
      <c r="DY739" s="441"/>
      <c r="DZ739" s="441"/>
      <c r="EA739" s="441"/>
      <c r="EB739" s="441"/>
      <c r="EC739" s="441"/>
      <c r="ED739" s="441"/>
      <c r="EE739" s="441"/>
      <c r="EF739" s="441"/>
      <c r="EG739" s="441"/>
      <c r="EH739" s="441"/>
      <c r="EI739" s="441"/>
      <c r="EJ739" s="441"/>
      <c r="EK739" s="441"/>
      <c r="EL739" s="441"/>
      <c r="EM739" s="441"/>
    </row>
    <row r="740" spans="1:143" s="35" customFormat="1" ht="14.1" customHeight="1" x14ac:dyDescent="0.25">
      <c r="A740" s="703">
        <f>ROW()-1</f>
        <v>739</v>
      </c>
      <c r="B740" s="712" t="s">
        <v>1314</v>
      </c>
      <c r="C740" s="711" t="str">
        <f>HYPERLINK(E740,"OP")</f>
        <v>OP</v>
      </c>
      <c r="D740" s="711" t="str">
        <f>HYPERLINK(F740,"Prj")</f>
        <v>Prj</v>
      </c>
      <c r="E740" s="704" t="s">
        <v>6745</v>
      </c>
      <c r="F740" s="415" t="s">
        <v>6746</v>
      </c>
      <c r="G740" s="414" t="s">
        <v>4425</v>
      </c>
      <c r="H740" s="414" t="s">
        <v>33</v>
      </c>
      <c r="I740" s="694" t="s">
        <v>33</v>
      </c>
      <c r="J740" s="696" t="s">
        <v>1275</v>
      </c>
      <c r="K740" s="199" t="s">
        <v>33</v>
      </c>
      <c r="L740" s="693" t="s">
        <v>16</v>
      </c>
      <c r="M740" s="686" t="s">
        <v>75</v>
      </c>
      <c r="N740" s="693" t="s">
        <v>18</v>
      </c>
      <c r="O740" s="693" t="s">
        <v>30</v>
      </c>
      <c r="P740" s="1080" t="s">
        <v>19</v>
      </c>
      <c r="Q740" s="1074" t="s">
        <v>33</v>
      </c>
      <c r="R740" s="698" t="s">
        <v>33</v>
      </c>
      <c r="S740" s="907" t="s">
        <v>3549</v>
      </c>
      <c r="T740" s="908" t="s">
        <v>3873</v>
      </c>
      <c r="U740" s="905" t="s">
        <v>589</v>
      </c>
      <c r="V740" s="905" t="s">
        <v>10441</v>
      </c>
      <c r="W740" s="1068" t="s">
        <v>20</v>
      </c>
      <c r="X740" s="1064">
        <v>39552</v>
      </c>
      <c r="Y740" s="1066">
        <v>39903</v>
      </c>
      <c r="Z740" s="1046">
        <v>2009</v>
      </c>
      <c r="AA740" s="1064">
        <v>39997</v>
      </c>
      <c r="AB740" s="1065">
        <v>41639</v>
      </c>
      <c r="AC740" s="1066">
        <v>42735</v>
      </c>
      <c r="AD740" s="638">
        <v>0</v>
      </c>
      <c r="AE740" s="639">
        <v>50</v>
      </c>
      <c r="AF740" s="744">
        <v>0</v>
      </c>
      <c r="AG740" s="690">
        <v>50</v>
      </c>
      <c r="AH740" s="747">
        <v>30</v>
      </c>
      <c r="AI740" s="744">
        <v>79.284446000000003</v>
      </c>
      <c r="AJ740" s="1099">
        <v>58.496663580000003</v>
      </c>
      <c r="AK740" s="1100">
        <v>58.639134290000001</v>
      </c>
      <c r="AL740" s="646">
        <v>33</v>
      </c>
      <c r="AM740" s="647" t="s">
        <v>4132</v>
      </c>
      <c r="AN740" s="647"/>
      <c r="AO740" s="647"/>
      <c r="AP740" s="647">
        <v>1</v>
      </c>
      <c r="AQ740" s="648"/>
      <c r="AR740" s="779" t="s">
        <v>4188</v>
      </c>
      <c r="AS740" s="781">
        <f>AT740+AU740</f>
        <v>3</v>
      </c>
      <c r="AT740" s="649">
        <v>3</v>
      </c>
      <c r="AU740" s="650">
        <v>0</v>
      </c>
      <c r="AV740" s="686" t="s">
        <v>4189</v>
      </c>
      <c r="AW740" s="686" t="s">
        <v>4181</v>
      </c>
      <c r="AX740" s="686" t="s">
        <v>4182</v>
      </c>
      <c r="AY740" s="819">
        <v>42691</v>
      </c>
      <c r="AZ740" s="721" t="s">
        <v>26</v>
      </c>
      <c r="BA740" s="721" t="s">
        <v>26</v>
      </c>
      <c r="BB740" s="834" t="s">
        <v>33</v>
      </c>
      <c r="BC740" s="835" t="s">
        <v>33</v>
      </c>
      <c r="BD740" s="836" t="s">
        <v>33</v>
      </c>
      <c r="BE740" s="834" t="s">
        <v>33</v>
      </c>
      <c r="BF740" s="835" t="s">
        <v>33</v>
      </c>
      <c r="BG740" s="836" t="s">
        <v>33</v>
      </c>
      <c r="BH740" s="905" t="s">
        <v>0</v>
      </c>
      <c r="BI740" s="903" t="s">
        <v>0</v>
      </c>
      <c r="BJ740" s="905" t="s">
        <v>0</v>
      </c>
      <c r="BK740" s="903" t="s">
        <v>0</v>
      </c>
      <c r="BL740" s="905" t="s">
        <v>13077</v>
      </c>
      <c r="BM740" s="903" t="s">
        <v>9680</v>
      </c>
      <c r="BN740" s="905" t="s">
        <v>13078</v>
      </c>
      <c r="BO740" s="903" t="s">
        <v>13872</v>
      </c>
      <c r="BP740" s="905" t="s">
        <v>0</v>
      </c>
      <c r="BQ740" s="903" t="s">
        <v>0</v>
      </c>
      <c r="BR740" s="909">
        <v>54</v>
      </c>
      <c r="BS740" s="903" t="s">
        <v>4553</v>
      </c>
      <c r="BT740" s="909">
        <v>55</v>
      </c>
      <c r="BU740" s="903" t="s">
        <v>4541</v>
      </c>
      <c r="BV740" s="909">
        <v>25</v>
      </c>
      <c r="BW740" s="903" t="s">
        <v>4489</v>
      </c>
      <c r="BX740" s="905" t="s">
        <v>0</v>
      </c>
      <c r="BY740" s="903" t="s">
        <v>4492</v>
      </c>
      <c r="BZ740" s="905" t="s">
        <v>0</v>
      </c>
      <c r="CA740" s="903" t="s">
        <v>4492</v>
      </c>
      <c r="CB740" s="340">
        <v>50</v>
      </c>
      <c r="CC740" s="249">
        <f>IF(ISBLANK(AL740),0,1)</f>
        <v>1</v>
      </c>
      <c r="CD740" s="414">
        <f>IF(ISBLANK(AM740),0,1)</f>
        <v>1</v>
      </c>
      <c r="CE740" s="414">
        <f>IF(ISBLANK(AN740),0,1)</f>
        <v>0</v>
      </c>
      <c r="CF740" s="414">
        <f>IF(ISBLANK(AO740),0,1)</f>
        <v>0</v>
      </c>
      <c r="CG740" s="414">
        <f>IF(ISBLANK(AP740),0,1)</f>
        <v>1</v>
      </c>
      <c r="CH740" s="436">
        <f>IF(ISBLANK(AQ740),0,1)</f>
        <v>0</v>
      </c>
      <c r="CI740" s="435">
        <f>IF($W740="Dropped","-",DAYS360(X740,Y740,TRUE)/360)</f>
        <v>0.96111111111111114</v>
      </c>
      <c r="CJ740" s="416">
        <f>IF(OR($W740="Pipeline",$W740="Dropped"),"-",IF(OR($AA740="-",$AA740="n/a"),"-",DAYS360(Y740,AA740,TRUE)/360))</f>
        <v>0.25833333333333336</v>
      </c>
      <c r="CK740" s="416">
        <f>IF(OR($W740="Pipeline",$W740="Dropped"),"-",IF($AC740="-","-",IF(OR($AA740="-",$AA740="n/a"),DAYS360(Y740,AC740,TRUE)/360,DAYS360(AA740,AC740,TRUE)/360)))</f>
        <v>7.4916666666666663</v>
      </c>
      <c r="CL740" s="416">
        <f>IF(OR($W740="Pipeline",$W740="Dropped"),"-",IF($AC740="-","-",DAYS360(X740,AC740,TRUE)/360))</f>
        <v>8.7111111111111104</v>
      </c>
      <c r="CM740" s="437">
        <f>IF(OR($W740="Pipeline",$W740="Dropped"),"-",IF($AC740="-","-",DAYS360(AB740,AC740,TRUE)/360))</f>
        <v>3</v>
      </c>
      <c r="CN740" s="344" t="str">
        <f>IF(W740="Closed",IF(AC740="-","-",YEAR(AC740)),"-")</f>
        <v>-</v>
      </c>
      <c r="CO740" s="344" t="str">
        <f>IF(W740="Closed",IF(OR(BE740="S",BE740="MS",BE740="HS"),"S",IF(OR(BE740="U",BE740="MU",BE740="HU"),"U",IF(OR(BE740="NA",BE740="NR",BE740="NV",BE740="?",BE740="#"),"NR","-"))),"-")</f>
        <v>-</v>
      </c>
      <c r="CP740" s="249">
        <v>5</v>
      </c>
      <c r="CQ740" s="414">
        <v>4</v>
      </c>
      <c r="CR740" s="414">
        <v>4</v>
      </c>
      <c r="CS740" s="414">
        <v>0</v>
      </c>
      <c r="CT740" s="414">
        <v>0</v>
      </c>
      <c r="CU740" s="436">
        <v>2</v>
      </c>
      <c r="CV740" s="432" t="str">
        <f>IF(OR(DC740="-",DC740="",DC740="n/a"),"-",HYPERLINK(DC740,"PAD"))</f>
        <v>PAD</v>
      </c>
      <c r="CW740" s="417" t="str">
        <f>IF(OR(DD740="-",DD740="",DD740="n/a"),"-",HYPERLINK(DD740,"ICR"))</f>
        <v>-</v>
      </c>
      <c r="CX740" s="438" t="str">
        <f>IF(OR(DE740="-",DE740="",DE740="n/a"),"-",HYPERLINK(DE740,"IEG"))</f>
        <v>-</v>
      </c>
      <c r="CY740" s="687" t="str">
        <f>IF(OR(DF740="-",DF740="",DF740="n/a"),"-",HYPERLINK(DF740,"PPAR"))</f>
        <v>-</v>
      </c>
      <c r="CZ740" s="665" t="str">
        <f>IF(OR(DG740="-",DG740="",DG740="n/a"),"-",HYPERLINK(DG740,"PCR"))</f>
        <v>-</v>
      </c>
      <c r="DA740" s="665" t="str">
        <f>IF(OR(DH740="-",DH740="",DH740="n/a"),"-",HYPERLINK(DH740,"PP"))</f>
        <v>PP</v>
      </c>
      <c r="DB740" s="688" t="str">
        <f>IF(OR(DI740="-",DI740="",DI740="n/a"),"-",HYPERLINK(DI740,"TA"))</f>
        <v>-</v>
      </c>
      <c r="DC740" s="897" t="s">
        <v>14105</v>
      </c>
      <c r="DD740" s="897" t="s">
        <v>33</v>
      </c>
      <c r="DE740" s="897" t="s">
        <v>33</v>
      </c>
      <c r="DF740" s="897" t="s">
        <v>33</v>
      </c>
      <c r="DG740" s="897" t="s">
        <v>33</v>
      </c>
      <c r="DH740" s="897" t="s">
        <v>12585</v>
      </c>
      <c r="DI740" s="897" t="s">
        <v>33</v>
      </c>
      <c r="DJ740" s="734"/>
      <c r="DK740" s="14"/>
      <c r="DL740" s="14"/>
      <c r="DM740" s="441"/>
      <c r="DN740" s="441"/>
      <c r="DO740" s="441"/>
      <c r="DP740" s="441"/>
      <c r="DQ740" s="441"/>
      <c r="DR740" s="441"/>
      <c r="DS740" s="441"/>
      <c r="DT740" s="441"/>
      <c r="DU740" s="441"/>
      <c r="DV740" s="441"/>
      <c r="DW740" s="441"/>
      <c r="DX740" s="441"/>
      <c r="DY740" s="441"/>
      <c r="DZ740" s="441"/>
      <c r="EA740" s="441"/>
      <c r="EB740" s="441"/>
      <c r="EC740" s="441"/>
      <c r="ED740" s="441"/>
      <c r="EE740" s="441"/>
      <c r="EF740" s="441"/>
      <c r="EG740" s="441"/>
      <c r="EH740" s="441"/>
      <c r="EI740" s="441"/>
      <c r="EJ740" s="441"/>
      <c r="EK740" s="441"/>
      <c r="EL740" s="441"/>
      <c r="EM740" s="441"/>
    </row>
    <row r="741" spans="1:143" s="35" customFormat="1" ht="14.1" customHeight="1" x14ac:dyDescent="0.25">
      <c r="A741" s="702">
        <f>ROW()-1</f>
        <v>740</v>
      </c>
      <c r="B741" s="713" t="s">
        <v>8029</v>
      </c>
      <c r="C741" s="711" t="str">
        <f>HYPERLINK(E741,"OP")</f>
        <v>OP</v>
      </c>
      <c r="D741" s="711" t="str">
        <f>HYPERLINK(F741,"Prj")</f>
        <v>Prj</v>
      </c>
      <c r="E741" s="631" t="s">
        <v>8719</v>
      </c>
      <c r="F741" s="413" t="s">
        <v>8720</v>
      </c>
      <c r="G741" s="414" t="s">
        <v>33</v>
      </c>
      <c r="H741" s="414" t="s">
        <v>33</v>
      </c>
      <c r="I741" s="694" t="s">
        <v>33</v>
      </c>
      <c r="J741" s="697" t="s">
        <v>8030</v>
      </c>
      <c r="K741" s="727" t="s">
        <v>33</v>
      </c>
      <c r="L741" s="736" t="s">
        <v>16</v>
      </c>
      <c r="M741" s="697" t="s">
        <v>75</v>
      </c>
      <c r="N741" s="736" t="s">
        <v>18</v>
      </c>
      <c r="O741" s="736" t="s">
        <v>30</v>
      </c>
      <c r="P741" s="1080" t="s">
        <v>19</v>
      </c>
      <c r="Q741" s="1074" t="s">
        <v>33</v>
      </c>
      <c r="R741" s="698" t="s">
        <v>3888</v>
      </c>
      <c r="S741" s="907" t="s">
        <v>3549</v>
      </c>
      <c r="T741" s="908" t="s">
        <v>3954</v>
      </c>
      <c r="U741" s="905" t="s">
        <v>589</v>
      </c>
      <c r="V741" s="905" t="s">
        <v>10441</v>
      </c>
      <c r="W741" s="1068" t="s">
        <v>1773</v>
      </c>
      <c r="X741" s="1064">
        <v>40029</v>
      </c>
      <c r="Y741" s="1066">
        <v>40302</v>
      </c>
      <c r="Z741" s="1046">
        <v>2010</v>
      </c>
      <c r="AA741" s="1064">
        <v>40408</v>
      </c>
      <c r="AB741" s="1065">
        <v>42063</v>
      </c>
      <c r="AC741" s="1066">
        <v>42428</v>
      </c>
      <c r="AD741" s="1049">
        <v>0</v>
      </c>
      <c r="AE741" s="746">
        <v>60</v>
      </c>
      <c r="AF741" s="744">
        <v>0</v>
      </c>
      <c r="AG741" s="690">
        <v>60</v>
      </c>
      <c r="AH741" s="747">
        <v>85</v>
      </c>
      <c r="AI741" s="744">
        <v>2.4769999999999999</v>
      </c>
      <c r="AJ741" s="1101">
        <v>17.467465600000001</v>
      </c>
      <c r="AK741" s="1102">
        <v>16.894533769999999</v>
      </c>
      <c r="AL741" s="1085"/>
      <c r="AM741" s="632"/>
      <c r="AN741" s="632">
        <v>4</v>
      </c>
      <c r="AO741" s="632"/>
      <c r="AP741" s="632"/>
      <c r="AQ741" s="757"/>
      <c r="AR741" s="778" t="s">
        <v>9029</v>
      </c>
      <c r="AS741" s="784">
        <f>AT741+AU741</f>
        <v>43</v>
      </c>
      <c r="AT741" s="784">
        <v>43</v>
      </c>
      <c r="AU741" s="785">
        <v>0</v>
      </c>
      <c r="AV741" s="734" t="s">
        <v>9030</v>
      </c>
      <c r="AW741" s="697" t="s">
        <v>8031</v>
      </c>
      <c r="AX741" s="697" t="s">
        <v>4950</v>
      </c>
      <c r="AY741" s="823">
        <v>42426</v>
      </c>
      <c r="AZ741" s="736" t="s">
        <v>26</v>
      </c>
      <c r="BA741" s="736" t="s">
        <v>26</v>
      </c>
      <c r="BB741" s="834" t="s">
        <v>26</v>
      </c>
      <c r="BC741" s="835" t="s">
        <v>26</v>
      </c>
      <c r="BD741" s="836" t="s">
        <v>26</v>
      </c>
      <c r="BE741" s="834" t="s">
        <v>26</v>
      </c>
      <c r="BF741" s="835" t="s">
        <v>22</v>
      </c>
      <c r="BG741" s="836" t="s">
        <v>22</v>
      </c>
      <c r="BH741" s="905" t="s">
        <v>13077</v>
      </c>
      <c r="BI741" s="903" t="s">
        <v>9680</v>
      </c>
      <c r="BJ741" s="905" t="s">
        <v>1371</v>
      </c>
      <c r="BK741" s="903" t="s">
        <v>13870</v>
      </c>
      <c r="BL741" s="905" t="s">
        <v>13078</v>
      </c>
      <c r="BM741" s="903" t="s">
        <v>13872</v>
      </c>
      <c r="BN741" s="905" t="s">
        <v>0</v>
      </c>
      <c r="BO741" s="903" t="s">
        <v>0</v>
      </c>
      <c r="BP741" s="905" t="s">
        <v>0</v>
      </c>
      <c r="BQ741" s="903" t="s">
        <v>0</v>
      </c>
      <c r="BR741" s="909">
        <v>54</v>
      </c>
      <c r="BS741" s="903" t="s">
        <v>4553</v>
      </c>
      <c r="BT741" s="909">
        <v>56</v>
      </c>
      <c r="BU741" s="903" t="s">
        <v>4566</v>
      </c>
      <c r="BV741" s="909">
        <v>66</v>
      </c>
      <c r="BW741" s="903" t="s">
        <v>4532</v>
      </c>
      <c r="BX741" s="905" t="s">
        <v>0</v>
      </c>
      <c r="BY741" s="903" t="s">
        <v>4492</v>
      </c>
      <c r="BZ741" s="905" t="s">
        <v>0</v>
      </c>
      <c r="CA741" s="903" t="s">
        <v>4492</v>
      </c>
      <c r="CB741" s="340">
        <v>10</v>
      </c>
      <c r="CC741" s="249">
        <f>IF(ISBLANK(AL741),0,1)</f>
        <v>0</v>
      </c>
      <c r="CD741" s="414">
        <f>IF(ISBLANK(AM741),0,1)</f>
        <v>0</v>
      </c>
      <c r="CE741" s="414">
        <f>IF(ISBLANK(AN741),0,1)</f>
        <v>1</v>
      </c>
      <c r="CF741" s="414">
        <f>IF(ISBLANK(AO741),0,1)</f>
        <v>0</v>
      </c>
      <c r="CG741" s="414">
        <f>IF(ISBLANK(AP741),0,1)</f>
        <v>0</v>
      </c>
      <c r="CH741" s="436">
        <f>IF(ISBLANK(AQ741),0,1)</f>
        <v>0</v>
      </c>
      <c r="CI741" s="435">
        <f>IF($W741="Dropped","-",DAYS360(X741,Y741,TRUE)/360)</f>
        <v>0.75</v>
      </c>
      <c r="CJ741" s="416">
        <f>IF(OR($W741="Pipeline",$W741="Dropped"),"-",IF(OR($AA741="-",$AA741="n/a"),"-",DAYS360(Y741,AA741,TRUE)/360))</f>
        <v>0.28888888888888886</v>
      </c>
      <c r="CK741" s="416">
        <f>IF(OR($W741="Pipeline",$W741="Dropped"),"-",IF($AC741="-","-",IF(OR($AA741="-",$AA741="n/a"),DAYS360(Y741,AC741,TRUE)/360,DAYS360(AA741,AC741,TRUE)/360)))</f>
        <v>5.5277777777777777</v>
      </c>
      <c r="CL741" s="416">
        <f>IF(OR($W741="Pipeline",$W741="Dropped"),"-",IF($AC741="-","-",DAYS360(X741,AC741,TRUE)/360))</f>
        <v>6.5666666666666664</v>
      </c>
      <c r="CM741" s="437">
        <f>IF(OR($W741="Pipeline",$W741="Dropped"),"-",IF($AC741="-","-",DAYS360(AB741,AC741,TRUE)/360))</f>
        <v>1</v>
      </c>
      <c r="CN741" s="344">
        <f>IF(W741="Closed",IF(AC741="-","-",YEAR(AC741)),"-")</f>
        <v>2016</v>
      </c>
      <c r="CO741" s="344" t="str">
        <f>IF(W741="Closed",IF(OR(BE741="S",BE741="MS",BE741="HS"),"S",IF(OR(BE741="U",BE741="MU",BE741="HU"),"U",IF(OR(BE741="NA",BE741="NR",BE741="NV",BE741="?",BE741="#"),"NR","-"))),"-")</f>
        <v>S</v>
      </c>
      <c r="CP741" s="249">
        <v>1</v>
      </c>
      <c r="CQ741" s="414">
        <v>2</v>
      </c>
      <c r="CR741" s="414">
        <v>2</v>
      </c>
      <c r="CS741" s="414">
        <v>1</v>
      </c>
      <c r="CT741" s="414">
        <v>0</v>
      </c>
      <c r="CU741" s="436">
        <v>0</v>
      </c>
      <c r="CV741" s="432" t="str">
        <f>IF(OR(DC741="-",DC741="",DC741="n/a"),"-",HYPERLINK(DC741,"PAD"))</f>
        <v>PAD</v>
      </c>
      <c r="CW741" s="417" t="str">
        <f>IF(OR(DD741="-",DD741="",DD741="n/a"),"-",HYPERLINK(DD741,"ICR"))</f>
        <v>ICR</v>
      </c>
      <c r="CX741" s="438" t="str">
        <f>IF(OR(DE741="-",DE741="",DE741="n/a"),"-",HYPERLINK(DE741,"IEG"))</f>
        <v>IEG</v>
      </c>
      <c r="CY741" s="687" t="str">
        <f>IF(OR(DF741="-",DF741="",DF741="n/a"),"-",HYPERLINK(DF741,"PPAR"))</f>
        <v>-</v>
      </c>
      <c r="CZ741" s="665" t="str">
        <f>IF(OR(DG741="-",DG741="",DG741="n/a"),"-",HYPERLINK(DG741,"PCR"))</f>
        <v>-</v>
      </c>
      <c r="DA741" s="665" t="str">
        <f>IF(OR(DH741="-",DH741="",DH741="n/a"),"-",HYPERLINK(DH741,"PP"))</f>
        <v>PP</v>
      </c>
      <c r="DB741" s="688" t="str">
        <f>IF(OR(DI741="-",DI741="",DI741="n/a"),"-",HYPERLINK(DI741,"TA"))</f>
        <v>-</v>
      </c>
      <c r="DC741" s="897" t="s">
        <v>12586</v>
      </c>
      <c r="DD741" s="897" t="s">
        <v>12587</v>
      </c>
      <c r="DE741" s="897" t="s">
        <v>14106</v>
      </c>
      <c r="DF741" s="897" t="s">
        <v>33</v>
      </c>
      <c r="DG741" s="897" t="s">
        <v>33</v>
      </c>
      <c r="DH741" s="897" t="s">
        <v>12588</v>
      </c>
      <c r="DI741" s="897" t="s">
        <v>33</v>
      </c>
      <c r="DJ741" s="734"/>
      <c r="DK741" s="14"/>
      <c r="DL741" s="14"/>
      <c r="DM741" s="441"/>
      <c r="DN741" s="441"/>
      <c r="DO741" s="441"/>
      <c r="DP741" s="441"/>
      <c r="DQ741" s="441"/>
      <c r="DR741" s="441"/>
      <c r="DS741" s="441"/>
      <c r="DT741" s="441"/>
      <c r="DU741" s="441"/>
      <c r="DV741" s="441"/>
      <c r="DW741" s="441"/>
      <c r="DX741" s="441"/>
      <c r="DY741" s="441"/>
      <c r="DZ741" s="441"/>
      <c r="EA741" s="441"/>
      <c r="EB741" s="441"/>
      <c r="EC741" s="441"/>
      <c r="ED741" s="441"/>
      <c r="EE741" s="441"/>
      <c r="EF741" s="441"/>
      <c r="EG741" s="441"/>
      <c r="EH741" s="441"/>
      <c r="EI741" s="441"/>
      <c r="EJ741" s="441"/>
      <c r="EK741" s="441"/>
      <c r="EL741" s="441"/>
      <c r="EM741" s="441"/>
    </row>
    <row r="742" spans="1:143" s="35" customFormat="1" ht="14.1" customHeight="1" x14ac:dyDescent="0.25">
      <c r="A742" s="702">
        <f>ROW()-1</f>
        <v>741</v>
      </c>
      <c r="B742" s="713" t="s">
        <v>8270</v>
      </c>
      <c r="C742" s="711" t="str">
        <f>HYPERLINK(E742,"OP")</f>
        <v>OP</v>
      </c>
      <c r="D742" s="711" t="str">
        <f>HYPERLINK(F742,"Prj")</f>
        <v>Prj</v>
      </c>
      <c r="E742" s="631" t="s">
        <v>8853</v>
      </c>
      <c r="F742" s="413" t="s">
        <v>8854</v>
      </c>
      <c r="G742" s="414" t="s">
        <v>33</v>
      </c>
      <c r="H742" s="414" t="s">
        <v>33</v>
      </c>
      <c r="I742" s="694" t="s">
        <v>33</v>
      </c>
      <c r="J742" s="697" t="s">
        <v>8271</v>
      </c>
      <c r="K742" s="727" t="s">
        <v>33</v>
      </c>
      <c r="L742" s="736" t="s">
        <v>124</v>
      </c>
      <c r="M742" s="697" t="s">
        <v>140</v>
      </c>
      <c r="N742" s="736" t="s">
        <v>18</v>
      </c>
      <c r="O742" s="736" t="s">
        <v>30</v>
      </c>
      <c r="P742" s="1080" t="s">
        <v>1742</v>
      </c>
      <c r="Q742" s="1074" t="s">
        <v>33</v>
      </c>
      <c r="R742" s="698" t="s">
        <v>33</v>
      </c>
      <c r="S742" s="907" t="s">
        <v>10295</v>
      </c>
      <c r="T742" s="908" t="s">
        <v>5534</v>
      </c>
      <c r="U742" s="905" t="s">
        <v>613</v>
      </c>
      <c r="V742" s="905" t="s">
        <v>10402</v>
      </c>
      <c r="W742" s="1068" t="s">
        <v>20</v>
      </c>
      <c r="X742" s="1064">
        <v>39793</v>
      </c>
      <c r="Y742" s="1066">
        <v>40631</v>
      </c>
      <c r="Z742" s="1046">
        <v>2011</v>
      </c>
      <c r="AA742" s="1064">
        <v>40752</v>
      </c>
      <c r="AB742" s="1065">
        <v>42735</v>
      </c>
      <c r="AC742" s="1066">
        <v>43343</v>
      </c>
      <c r="AD742" s="1049">
        <v>0</v>
      </c>
      <c r="AE742" s="746">
        <v>175</v>
      </c>
      <c r="AF742" s="744">
        <v>0</v>
      </c>
      <c r="AG742" s="690">
        <v>175</v>
      </c>
      <c r="AH742" s="747">
        <v>101.61</v>
      </c>
      <c r="AI742" s="744">
        <v>0</v>
      </c>
      <c r="AJ742" s="1101">
        <v>175</v>
      </c>
      <c r="AK742" s="1102">
        <v>96.195596960000003</v>
      </c>
      <c r="AL742" s="1085"/>
      <c r="AM742" s="632"/>
      <c r="AN742" s="632">
        <v>10</v>
      </c>
      <c r="AO742" s="632"/>
      <c r="AP742" s="632"/>
      <c r="AQ742" s="757"/>
      <c r="AR742" s="783" t="s">
        <v>9076</v>
      </c>
      <c r="AS742" s="784">
        <f>AT742+AU742</f>
        <v>4.99</v>
      </c>
      <c r="AT742" s="784">
        <v>4.82</v>
      </c>
      <c r="AU742" s="785">
        <v>0.17</v>
      </c>
      <c r="AV742" s="734" t="s">
        <v>9074</v>
      </c>
      <c r="AW742" s="697" t="s">
        <v>8272</v>
      </c>
      <c r="AX742" s="697" t="s">
        <v>8273</v>
      </c>
      <c r="AY742" s="823">
        <v>42727</v>
      </c>
      <c r="AZ742" s="736" t="s">
        <v>22</v>
      </c>
      <c r="BA742" s="736" t="s">
        <v>22</v>
      </c>
      <c r="BB742" s="834" t="s">
        <v>33</v>
      </c>
      <c r="BC742" s="835" t="s">
        <v>33</v>
      </c>
      <c r="BD742" s="836" t="s">
        <v>33</v>
      </c>
      <c r="BE742" s="834" t="s">
        <v>33</v>
      </c>
      <c r="BF742" s="835" t="s">
        <v>33</v>
      </c>
      <c r="BG742" s="836" t="s">
        <v>33</v>
      </c>
      <c r="BH742" s="905" t="s">
        <v>0</v>
      </c>
      <c r="BI742" s="903" t="s">
        <v>0</v>
      </c>
      <c r="BJ742" s="905" t="s">
        <v>0</v>
      </c>
      <c r="BK742" s="903" t="s">
        <v>0</v>
      </c>
      <c r="BL742" s="905" t="s">
        <v>4536</v>
      </c>
      <c r="BM742" s="903" t="s">
        <v>4537</v>
      </c>
      <c r="BN742" s="905" t="s">
        <v>13102</v>
      </c>
      <c r="BO742" s="903" t="s">
        <v>13873</v>
      </c>
      <c r="BP742" s="905" t="s">
        <v>0</v>
      </c>
      <c r="BQ742" s="903" t="s">
        <v>0</v>
      </c>
      <c r="BR742" s="909">
        <v>102</v>
      </c>
      <c r="BS742" s="903" t="s">
        <v>4538</v>
      </c>
      <c r="BT742" s="905" t="s">
        <v>0</v>
      </c>
      <c r="BU742" s="903" t="s">
        <v>4492</v>
      </c>
      <c r="BV742" s="905" t="s">
        <v>0</v>
      </c>
      <c r="BW742" s="903" t="s">
        <v>4492</v>
      </c>
      <c r="BX742" s="905" t="s">
        <v>0</v>
      </c>
      <c r="BY742" s="903" t="s">
        <v>4492</v>
      </c>
      <c r="BZ742" s="905" t="s">
        <v>0</v>
      </c>
      <c r="CA742" s="903" t="s">
        <v>4492</v>
      </c>
      <c r="CB742" s="340">
        <v>10</v>
      </c>
      <c r="CC742" s="249">
        <f>IF(ISBLANK(AL742),0,1)</f>
        <v>0</v>
      </c>
      <c r="CD742" s="414">
        <f>IF(ISBLANK(AM742),0,1)</f>
        <v>0</v>
      </c>
      <c r="CE742" s="414">
        <f>IF(ISBLANK(AN742),0,1)</f>
        <v>1</v>
      </c>
      <c r="CF742" s="414">
        <f>IF(ISBLANK(AO742),0,1)</f>
        <v>0</v>
      </c>
      <c r="CG742" s="414">
        <f>IF(ISBLANK(AP742),0,1)</f>
        <v>0</v>
      </c>
      <c r="CH742" s="436">
        <f>IF(ISBLANK(AQ742),0,1)</f>
        <v>0</v>
      </c>
      <c r="CI742" s="435">
        <f>IF($W742="Dropped","-",DAYS360(X742,Y742,TRUE)/360)</f>
        <v>2.2999999999999998</v>
      </c>
      <c r="CJ742" s="416">
        <f>IF(OR($W742="Pipeline",$W742="Dropped"),"-",IF(OR($AA742="-",$AA742="n/a"),"-",DAYS360(Y742,AA742,TRUE)/360))</f>
        <v>0.33055555555555555</v>
      </c>
      <c r="CK742" s="416">
        <f>IF(OR($W742="Pipeline",$W742="Dropped"),"-",IF($AC742="-","-",IF(OR($AA742="-",$AA742="n/a"),DAYS360(Y742,AC742,TRUE)/360,DAYS360(AA742,AC742,TRUE)/360)))</f>
        <v>7.0888888888888886</v>
      </c>
      <c r="CL742" s="416">
        <f>IF(OR($W742="Pipeline",$W742="Dropped"),"-",IF($AC742="-","-",DAYS360(X742,AC742,TRUE)/360))</f>
        <v>9.719444444444445</v>
      </c>
      <c r="CM742" s="437">
        <f>IF(OR($W742="Pipeline",$W742="Dropped"),"-",IF($AC742="-","-",DAYS360(AB742,AC742,TRUE)/360))</f>
        <v>1.6666666666666667</v>
      </c>
      <c r="CN742" s="344" t="str">
        <f>IF(W742="Closed",IF(AC742="-","-",YEAR(AC742)),"-")</f>
        <v>-</v>
      </c>
      <c r="CO742" s="344" t="str">
        <f>IF(W742="Closed",IF(OR(BE742="S",BE742="MS",BE742="HS"),"S",IF(OR(BE742="U",BE742="MU",BE742="HU"),"U",IF(OR(BE742="NA",BE742="NR",BE742="NV",BE742="?",BE742="#"),"NR","-"))),"-")</f>
        <v>-</v>
      </c>
      <c r="CP742" s="249">
        <v>1</v>
      </c>
      <c r="CQ742" s="414">
        <v>1</v>
      </c>
      <c r="CR742" s="414">
        <v>2</v>
      </c>
      <c r="CS742" s="414">
        <v>0</v>
      </c>
      <c r="CT742" s="414">
        <v>0</v>
      </c>
      <c r="CU742" s="436">
        <v>0</v>
      </c>
      <c r="CV742" s="432" t="str">
        <f>IF(OR(DC742="-",DC742="",DC742="n/a"),"-",HYPERLINK(DC742,"PAD"))</f>
        <v>PAD</v>
      </c>
      <c r="CW742" s="417" t="str">
        <f>IF(OR(DD742="-",DD742="",DD742="n/a"),"-",HYPERLINK(DD742,"ICR"))</f>
        <v>-</v>
      </c>
      <c r="CX742" s="438" t="str">
        <f>IF(OR(DE742="-",DE742="",DE742="n/a"),"-",HYPERLINK(DE742,"IEG"))</f>
        <v>-</v>
      </c>
      <c r="CY742" s="687" t="str">
        <f>IF(OR(DF742="-",DF742="",DF742="n/a"),"-",HYPERLINK(DF742,"PPAR"))</f>
        <v>-</v>
      </c>
      <c r="CZ742" s="665" t="str">
        <f>IF(OR(DG742="-",DG742="",DG742="n/a"),"-",HYPERLINK(DG742,"PCR"))</f>
        <v>-</v>
      </c>
      <c r="DA742" s="665" t="str">
        <f>IF(OR(DH742="-",DH742="",DH742="n/a"),"-",HYPERLINK(DH742,"PP"))</f>
        <v>PP</v>
      </c>
      <c r="DB742" s="688" t="str">
        <f>IF(OR(DI742="-",DI742="",DI742="n/a"),"-",HYPERLINK(DI742,"TA"))</f>
        <v>-</v>
      </c>
      <c r="DC742" s="897" t="s">
        <v>12589</v>
      </c>
      <c r="DD742" s="897" t="s">
        <v>33</v>
      </c>
      <c r="DE742" s="897" t="s">
        <v>33</v>
      </c>
      <c r="DF742" s="897" t="s">
        <v>33</v>
      </c>
      <c r="DG742" s="897" t="s">
        <v>33</v>
      </c>
      <c r="DH742" s="897" t="s">
        <v>12590</v>
      </c>
      <c r="DI742" s="897" t="s">
        <v>33</v>
      </c>
      <c r="DJ742" s="806"/>
      <c r="DK742" s="14"/>
      <c r="DL742" s="14"/>
      <c r="DM742" s="441"/>
      <c r="DN742" s="441"/>
      <c r="DO742" s="441"/>
      <c r="DP742" s="441"/>
      <c r="DQ742" s="441"/>
      <c r="DR742" s="441"/>
      <c r="DS742" s="441"/>
      <c r="DT742" s="441"/>
      <c r="DU742" s="441"/>
      <c r="DV742" s="441"/>
      <c r="DW742" s="441"/>
      <c r="DX742" s="441"/>
      <c r="DY742" s="441"/>
      <c r="DZ742" s="441"/>
      <c r="EA742" s="441"/>
      <c r="EB742" s="441"/>
      <c r="EC742" s="441"/>
      <c r="ED742" s="441"/>
      <c r="EE742" s="441"/>
      <c r="EF742" s="441"/>
      <c r="EG742" s="441"/>
      <c r="EH742" s="441"/>
      <c r="EI742" s="441"/>
      <c r="EJ742" s="441"/>
      <c r="EK742" s="441"/>
      <c r="EL742" s="441"/>
      <c r="EM742" s="441"/>
    </row>
    <row r="743" spans="1:143" s="35" customFormat="1" ht="14.1" customHeight="1" x14ac:dyDescent="0.25">
      <c r="A743" s="703">
        <f>ROW()-1</f>
        <v>742</v>
      </c>
      <c r="B743" s="713" t="s">
        <v>7603</v>
      </c>
      <c r="C743" s="711" t="str">
        <f>HYPERLINK(E743,"OP")</f>
        <v>OP</v>
      </c>
      <c r="D743" s="711" t="str">
        <f>HYPERLINK(F743,"Prj")</f>
        <v>Prj</v>
      </c>
      <c r="E743" s="631" t="s">
        <v>8489</v>
      </c>
      <c r="F743" s="413" t="s">
        <v>8490</v>
      </c>
      <c r="G743" s="414" t="s">
        <v>7602</v>
      </c>
      <c r="H743" s="414" t="s">
        <v>33</v>
      </c>
      <c r="I743" s="694" t="s">
        <v>33</v>
      </c>
      <c r="J743" s="697" t="s">
        <v>7623</v>
      </c>
      <c r="K743" s="727" t="s">
        <v>33</v>
      </c>
      <c r="L743" s="736" t="s">
        <v>16</v>
      </c>
      <c r="M743" s="697" t="s">
        <v>1770</v>
      </c>
      <c r="N743" s="736" t="s">
        <v>18</v>
      </c>
      <c r="O743" s="736" t="s">
        <v>30</v>
      </c>
      <c r="P743" s="1080" t="s">
        <v>36</v>
      </c>
      <c r="Q743" s="1074" t="s">
        <v>33</v>
      </c>
      <c r="R743" s="698" t="s">
        <v>33</v>
      </c>
      <c r="S743" s="907" t="s">
        <v>7608</v>
      </c>
      <c r="T743" s="908" t="s">
        <v>7624</v>
      </c>
      <c r="U743" s="905" t="s">
        <v>10400</v>
      </c>
      <c r="V743" s="905" t="s">
        <v>10427</v>
      </c>
      <c r="W743" s="1068" t="s">
        <v>20</v>
      </c>
      <c r="X743" s="1064">
        <v>39728</v>
      </c>
      <c r="Y743" s="1066">
        <v>40323</v>
      </c>
      <c r="Z743" s="1046">
        <v>2010</v>
      </c>
      <c r="AA743" s="1064">
        <v>40428</v>
      </c>
      <c r="AB743" s="1065">
        <v>42459</v>
      </c>
      <c r="AC743" s="1066">
        <v>43920</v>
      </c>
      <c r="AD743" s="1049">
        <v>0</v>
      </c>
      <c r="AE743" s="746">
        <v>63.66</v>
      </c>
      <c r="AF743" s="744">
        <v>0</v>
      </c>
      <c r="AG743" s="690">
        <v>63.66</v>
      </c>
      <c r="AH743" s="747">
        <v>0</v>
      </c>
      <c r="AI743" s="744">
        <v>0</v>
      </c>
      <c r="AJ743" s="1101">
        <v>127.77737568000001</v>
      </c>
      <c r="AK743" s="1102">
        <v>81.650710509999996</v>
      </c>
      <c r="AL743" s="1085">
        <v>33</v>
      </c>
      <c r="AM743" s="632"/>
      <c r="AN743" s="632">
        <v>3</v>
      </c>
      <c r="AO743" s="632"/>
      <c r="AP743" s="632"/>
      <c r="AQ743" s="757"/>
      <c r="AR743" s="778" t="s">
        <v>9002</v>
      </c>
      <c r="AS743" s="784">
        <f>AT743+AU743</f>
        <v>0.76500000000000001</v>
      </c>
      <c r="AT743" s="784">
        <v>0.76500000000000001</v>
      </c>
      <c r="AU743" s="785">
        <v>0</v>
      </c>
      <c r="AV743" s="734" t="s">
        <v>9003</v>
      </c>
      <c r="AW743" s="697" t="s">
        <v>7625</v>
      </c>
      <c r="AX743" s="697"/>
      <c r="AY743" s="823">
        <v>42734</v>
      </c>
      <c r="AZ743" s="736" t="s">
        <v>26</v>
      </c>
      <c r="BA743" s="736" t="s">
        <v>22</v>
      </c>
      <c r="BB743" s="834" t="s">
        <v>33</v>
      </c>
      <c r="BC743" s="835" t="s">
        <v>33</v>
      </c>
      <c r="BD743" s="836" t="s">
        <v>33</v>
      </c>
      <c r="BE743" s="834" t="s">
        <v>33</v>
      </c>
      <c r="BF743" s="835" t="s">
        <v>33</v>
      </c>
      <c r="BG743" s="836" t="s">
        <v>33</v>
      </c>
      <c r="BH743" s="905" t="s">
        <v>13072</v>
      </c>
      <c r="BI743" s="903" t="s">
        <v>4508</v>
      </c>
      <c r="BJ743" s="905" t="s">
        <v>10072</v>
      </c>
      <c r="BK743" s="903" t="s">
        <v>13093</v>
      </c>
      <c r="BL743" s="905" t="s">
        <v>10064</v>
      </c>
      <c r="BM743" s="903" t="s">
        <v>13770</v>
      </c>
      <c r="BN743" s="905" t="s">
        <v>4561</v>
      </c>
      <c r="BO743" s="903" t="s">
        <v>10489</v>
      </c>
      <c r="BP743" s="905" t="s">
        <v>0</v>
      </c>
      <c r="BQ743" s="903" t="s">
        <v>0</v>
      </c>
      <c r="BR743" s="909">
        <v>64</v>
      </c>
      <c r="BS743" s="903" t="s">
        <v>4625</v>
      </c>
      <c r="BT743" s="909">
        <v>67</v>
      </c>
      <c r="BU743" s="903" t="s">
        <v>4577</v>
      </c>
      <c r="BV743" s="909">
        <v>93</v>
      </c>
      <c r="BW743" s="903" t="s">
        <v>4651</v>
      </c>
      <c r="BX743" s="905" t="s">
        <v>0</v>
      </c>
      <c r="BY743" s="903" t="s">
        <v>4492</v>
      </c>
      <c r="BZ743" s="905" t="s">
        <v>0</v>
      </c>
      <c r="CA743" s="903" t="s">
        <v>4492</v>
      </c>
      <c r="CB743" s="340">
        <v>10</v>
      </c>
      <c r="CC743" s="249">
        <f>IF(ISBLANK(AL743),0,1)</f>
        <v>1</v>
      </c>
      <c r="CD743" s="414">
        <f>IF(ISBLANK(AM743),0,1)</f>
        <v>0</v>
      </c>
      <c r="CE743" s="414">
        <f>IF(ISBLANK(AN743),0,1)</f>
        <v>1</v>
      </c>
      <c r="CF743" s="414">
        <f>IF(ISBLANK(AO743),0,1)</f>
        <v>0</v>
      </c>
      <c r="CG743" s="414">
        <f>IF(ISBLANK(AP743),0,1)</f>
        <v>0</v>
      </c>
      <c r="CH743" s="436">
        <f>IF(ISBLANK(AQ743),0,1)</f>
        <v>0</v>
      </c>
      <c r="CI743" s="435">
        <f>IF($W743="Dropped","-",DAYS360(X743,Y743,TRUE)/360)</f>
        <v>1.6333333333333333</v>
      </c>
      <c r="CJ743" s="416">
        <f>IF(OR($W743="Pipeline",$W743="Dropped"),"-",IF(OR($AA743="-",$AA743="n/a"),"-",DAYS360(Y743,AA743,TRUE)/360))</f>
        <v>0.28333333333333333</v>
      </c>
      <c r="CK743" s="416">
        <f>IF(OR($W743="Pipeline",$W743="Dropped"),"-",IF($AC743="-","-",IF(OR($AA743="-",$AA743="n/a"),DAYS360(Y743,AC743,TRUE)/360,DAYS360(AA743,AC743,TRUE)/360)))</f>
        <v>9.5638888888888882</v>
      </c>
      <c r="CL743" s="416">
        <f>IF(OR($W743="Pipeline",$W743="Dropped"),"-",IF($AC743="-","-",DAYS360(X743,AC743,TRUE)/360))</f>
        <v>11.480555555555556</v>
      </c>
      <c r="CM743" s="437">
        <f>IF(OR($W743="Pipeline",$W743="Dropped"),"-",IF($AC743="-","-",DAYS360(AB743,AC743,TRUE)/360))</f>
        <v>4</v>
      </c>
      <c r="CN743" s="344" t="str">
        <f>IF(W743="Closed",IF(AC743="-","-",YEAR(AC743)),"-")</f>
        <v>-</v>
      </c>
      <c r="CO743" s="344" t="str">
        <f>IF(W743="Closed",IF(OR(BE743="S",BE743="MS",BE743="HS"),"S",IF(OR(BE743="U",BE743="MU",BE743="HU"),"U",IF(OR(BE743="NA",BE743="NR",BE743="NV",BE743="?",BE743="#"),"NR","-"))),"-")</f>
        <v>-</v>
      </c>
      <c r="CP743" s="249">
        <v>4</v>
      </c>
      <c r="CQ743" s="414">
        <v>1</v>
      </c>
      <c r="CR743" s="414">
        <v>1</v>
      </c>
      <c r="CS743" s="414">
        <v>1</v>
      </c>
      <c r="CT743" s="414">
        <v>0</v>
      </c>
      <c r="CU743" s="436">
        <v>0</v>
      </c>
      <c r="CV743" s="432" t="str">
        <f>IF(OR(DC743="-",DC743="",DC743="n/a"),"-",HYPERLINK(DC743,"PAD"))</f>
        <v>PAD</v>
      </c>
      <c r="CW743" s="417" t="str">
        <f>IF(OR(DD743="-",DD743="",DD743="n/a"),"-",HYPERLINK(DD743,"ICR"))</f>
        <v>-</v>
      </c>
      <c r="CX743" s="438" t="str">
        <f>IF(OR(DE743="-",DE743="",DE743="n/a"),"-",HYPERLINK(DE743,"IEG"))</f>
        <v>-</v>
      </c>
      <c r="CY743" s="687" t="str">
        <f>IF(OR(DF743="-",DF743="",DF743="n/a"),"-",HYPERLINK(DF743,"PPAR"))</f>
        <v>-</v>
      </c>
      <c r="CZ743" s="665" t="str">
        <f>IF(OR(DG743="-",DG743="",DG743="n/a"),"-",HYPERLINK(DG743,"PCR"))</f>
        <v>-</v>
      </c>
      <c r="DA743" s="665" t="str">
        <f>IF(OR(DH743="-",DH743="",DH743="n/a"),"-",HYPERLINK(DH743,"PP"))</f>
        <v>PP</v>
      </c>
      <c r="DB743" s="688" t="str">
        <f>IF(OR(DI743="-",DI743="",DI743="n/a"),"-",HYPERLINK(DI743,"TA"))</f>
        <v>-</v>
      </c>
      <c r="DC743" s="897" t="s">
        <v>12591</v>
      </c>
      <c r="DD743" s="897" t="s">
        <v>33</v>
      </c>
      <c r="DE743" s="897" t="s">
        <v>33</v>
      </c>
      <c r="DF743" s="897" t="s">
        <v>33</v>
      </c>
      <c r="DG743" s="897" t="s">
        <v>33</v>
      </c>
      <c r="DH743" s="897" t="s">
        <v>14107</v>
      </c>
      <c r="DI743" s="897" t="s">
        <v>33</v>
      </c>
      <c r="DJ743" s="734"/>
      <c r="DK743" s="14"/>
      <c r="DL743" s="14"/>
      <c r="DM743" s="441"/>
      <c r="DN743" s="441"/>
      <c r="DO743" s="441"/>
      <c r="DP743" s="441"/>
      <c r="DQ743" s="441"/>
      <c r="DR743" s="441"/>
      <c r="DS743" s="441"/>
      <c r="DT743" s="441"/>
      <c r="DU743" s="441"/>
      <c r="DV743" s="441"/>
      <c r="DW743" s="441"/>
      <c r="DX743" s="441"/>
      <c r="DY743" s="441"/>
      <c r="DZ743" s="441"/>
      <c r="EA743" s="441"/>
      <c r="EB743" s="441"/>
      <c r="EC743" s="441"/>
      <c r="ED743" s="441"/>
      <c r="EE743" s="441"/>
      <c r="EF743" s="441"/>
      <c r="EG743" s="441"/>
      <c r="EH743" s="441"/>
      <c r="EI743" s="441"/>
      <c r="EJ743" s="441"/>
      <c r="EK743" s="441"/>
      <c r="EL743" s="441"/>
      <c r="EM743" s="441"/>
    </row>
    <row r="744" spans="1:143" s="35" customFormat="1" ht="14.1" customHeight="1" x14ac:dyDescent="0.25">
      <c r="A744" s="702">
        <f>ROW()-1</f>
        <v>743</v>
      </c>
      <c r="B744" s="710" t="s">
        <v>1318</v>
      </c>
      <c r="C744" s="711" t="str">
        <f>HYPERLINK(E744,"OP")</f>
        <v>OP</v>
      </c>
      <c r="D744" s="711" t="str">
        <f>HYPERLINK(F744,"Prj")</f>
        <v>Prj</v>
      </c>
      <c r="E744" s="704" t="s">
        <v>6747</v>
      </c>
      <c r="F744" s="415" t="s">
        <v>6748</v>
      </c>
      <c r="G744" s="414" t="s">
        <v>33</v>
      </c>
      <c r="H744" s="414" t="s">
        <v>33</v>
      </c>
      <c r="I744" s="694" t="s">
        <v>33</v>
      </c>
      <c r="J744" s="696" t="s">
        <v>1280</v>
      </c>
      <c r="K744" s="199" t="s">
        <v>33</v>
      </c>
      <c r="L744" s="693" t="s">
        <v>124</v>
      </c>
      <c r="M744" s="686" t="s">
        <v>600</v>
      </c>
      <c r="N744" s="732" t="s">
        <v>18</v>
      </c>
      <c r="O744" s="693" t="s">
        <v>30</v>
      </c>
      <c r="P744" s="1080" t="s">
        <v>1743</v>
      </c>
      <c r="Q744" s="1074" t="s">
        <v>33</v>
      </c>
      <c r="R744" s="698" t="s">
        <v>33</v>
      </c>
      <c r="S744" s="907" t="s">
        <v>3874</v>
      </c>
      <c r="T744" s="908" t="s">
        <v>10327</v>
      </c>
      <c r="U744" s="905" t="s">
        <v>1788</v>
      </c>
      <c r="V744" s="905" t="s">
        <v>10442</v>
      </c>
      <c r="W744" s="1068" t="s">
        <v>20</v>
      </c>
      <c r="X744" s="1064">
        <v>39926</v>
      </c>
      <c r="Y744" s="1066">
        <v>40337</v>
      </c>
      <c r="Z744" s="1046">
        <v>2010</v>
      </c>
      <c r="AA744" s="1064">
        <v>40563</v>
      </c>
      <c r="AB744" s="1065">
        <v>41820</v>
      </c>
      <c r="AC744" s="1066">
        <v>43465</v>
      </c>
      <c r="AD744" s="638">
        <v>220</v>
      </c>
      <c r="AE744" s="639">
        <v>0</v>
      </c>
      <c r="AF744" s="744">
        <v>0</v>
      </c>
      <c r="AG744" s="690">
        <v>220</v>
      </c>
      <c r="AH744" s="747">
        <v>0</v>
      </c>
      <c r="AI744" s="744">
        <v>0</v>
      </c>
      <c r="AJ744" s="1099">
        <v>719.77085489000001</v>
      </c>
      <c r="AK744" s="1100">
        <v>673.39860268999996</v>
      </c>
      <c r="AL744" s="646">
        <v>32</v>
      </c>
      <c r="AM744" s="647"/>
      <c r="AN744" s="647"/>
      <c r="AO744" s="647"/>
      <c r="AP744" s="647"/>
      <c r="AQ744" s="648"/>
      <c r="AR744" s="779" t="s">
        <v>4346</v>
      </c>
      <c r="AS744" s="649">
        <f>AT744+AU744</f>
        <v>8.5</v>
      </c>
      <c r="AT744" s="649">
        <v>8.5</v>
      </c>
      <c r="AU744" s="650">
        <v>0</v>
      </c>
      <c r="AV744" s="686" t="s">
        <v>4347</v>
      </c>
      <c r="AW744" s="686" t="s">
        <v>1859</v>
      </c>
      <c r="AX744" s="686" t="s">
        <v>1900</v>
      </c>
      <c r="AY744" s="819">
        <v>42659</v>
      </c>
      <c r="AZ744" s="721" t="s">
        <v>22</v>
      </c>
      <c r="BA744" s="721" t="s">
        <v>22</v>
      </c>
      <c r="BB744" s="834" t="s">
        <v>33</v>
      </c>
      <c r="BC744" s="835" t="s">
        <v>33</v>
      </c>
      <c r="BD744" s="836" t="s">
        <v>33</v>
      </c>
      <c r="BE744" s="834" t="s">
        <v>33</v>
      </c>
      <c r="BF744" s="835" t="s">
        <v>33</v>
      </c>
      <c r="BG744" s="836" t="s">
        <v>33</v>
      </c>
      <c r="BH744" s="905" t="s">
        <v>4525</v>
      </c>
      <c r="BI744" s="903" t="s">
        <v>10476</v>
      </c>
      <c r="BJ744" s="905" t="s">
        <v>0</v>
      </c>
      <c r="BK744" s="903" t="s">
        <v>0</v>
      </c>
      <c r="BL744" s="905" t="s">
        <v>0</v>
      </c>
      <c r="BM744" s="903" t="s">
        <v>0</v>
      </c>
      <c r="BN744" s="905" t="s">
        <v>0</v>
      </c>
      <c r="BO744" s="903" t="s">
        <v>0</v>
      </c>
      <c r="BP744" s="905" t="s">
        <v>0</v>
      </c>
      <c r="BQ744" s="903" t="s">
        <v>0</v>
      </c>
      <c r="BR744" s="909">
        <v>102</v>
      </c>
      <c r="BS744" s="903" t="s">
        <v>4538</v>
      </c>
      <c r="BT744" s="909">
        <v>26</v>
      </c>
      <c r="BU744" s="903" t="s">
        <v>4517</v>
      </c>
      <c r="BV744" s="905" t="s">
        <v>0</v>
      </c>
      <c r="BW744" s="903" t="s">
        <v>4492</v>
      </c>
      <c r="BX744" s="905" t="s">
        <v>0</v>
      </c>
      <c r="BY744" s="903" t="s">
        <v>4492</v>
      </c>
      <c r="BZ744" s="905" t="s">
        <v>0</v>
      </c>
      <c r="CA744" s="903" t="s">
        <v>4492</v>
      </c>
      <c r="CB744" s="340">
        <v>10</v>
      </c>
      <c r="CC744" s="249">
        <f>IF(ISBLANK(AL744),0,1)</f>
        <v>1</v>
      </c>
      <c r="CD744" s="414">
        <f>IF(ISBLANK(AM744),0,1)</f>
        <v>0</v>
      </c>
      <c r="CE744" s="414">
        <f>IF(ISBLANK(AN744),0,1)</f>
        <v>0</v>
      </c>
      <c r="CF744" s="414">
        <f>IF(ISBLANK(AO744),0,1)</f>
        <v>0</v>
      </c>
      <c r="CG744" s="414">
        <f>IF(ISBLANK(AP744),0,1)</f>
        <v>0</v>
      </c>
      <c r="CH744" s="436">
        <f>IF(ISBLANK(AQ744),0,1)</f>
        <v>0</v>
      </c>
      <c r="CI744" s="435">
        <f>IF($W744="Dropped","-",DAYS360(X744,Y744,TRUE)/360)</f>
        <v>1.125</v>
      </c>
      <c r="CJ744" s="416">
        <f>IF(OR($W744="Pipeline",$W744="Dropped"),"-",IF(OR($AA744="-",$AA744="n/a"),"-",DAYS360(Y744,AA744,TRUE)/360))</f>
        <v>0.6166666666666667</v>
      </c>
      <c r="CK744" s="416">
        <f>IF(OR($W744="Pipeline",$W744="Dropped"),"-",IF($AC744="-","-",IF(OR($AA744="-",$AA744="n/a"),DAYS360(Y744,AC744,TRUE)/360,DAYS360(AA744,AC744,TRUE)/360)))</f>
        <v>7.9444444444444446</v>
      </c>
      <c r="CL744" s="416">
        <f>IF(OR($W744="Pipeline",$W744="Dropped"),"-",IF($AC744="-","-",DAYS360(X744,AC744,TRUE)/360))</f>
        <v>9.6861111111111118</v>
      </c>
      <c r="CM744" s="437">
        <f>IF(OR($W744="Pipeline",$W744="Dropped"),"-",IF($AC744="-","-",DAYS360(AB744,AC744,TRUE)/360))</f>
        <v>4.5</v>
      </c>
      <c r="CN744" s="344" t="str">
        <f>IF(W744="Closed",IF(AC744="-","-",YEAR(AC744)),"-")</f>
        <v>-</v>
      </c>
      <c r="CO744" s="344" t="str">
        <f>IF(W744="Closed",IF(OR(BE744="S",BE744="MS",BE744="HS"),"S",IF(OR(BE744="U",BE744="MU",BE744="HU"),"U",IF(OR(BE744="NA",BE744="NR",BE744="NV",BE744="?",BE744="#"),"NR","-"))),"-")</f>
        <v>-</v>
      </c>
      <c r="CP744" s="249">
        <v>0</v>
      </c>
      <c r="CQ744" s="414">
        <v>1</v>
      </c>
      <c r="CR744" s="414">
        <v>0</v>
      </c>
      <c r="CS744" s="414">
        <v>0</v>
      </c>
      <c r="CT744" s="414">
        <v>0</v>
      </c>
      <c r="CU744" s="436">
        <v>1</v>
      </c>
      <c r="CV744" s="432" t="str">
        <f>IF(OR(DC744="-",DC744="",DC744="n/a"),"-",HYPERLINK(DC744,"PAD"))</f>
        <v>PAD</v>
      </c>
      <c r="CW744" s="417" t="str">
        <f>IF(OR(DD744="-",DD744="",DD744="n/a"),"-",HYPERLINK(DD744,"ICR"))</f>
        <v>-</v>
      </c>
      <c r="CX744" s="438" t="str">
        <f>IF(OR(DE744="-",DE744="",DE744="n/a"),"-",HYPERLINK(DE744,"IEG"))</f>
        <v>-</v>
      </c>
      <c r="CY744" s="687" t="str">
        <f>IF(OR(DF744="-",DF744="",DF744="n/a"),"-",HYPERLINK(DF744,"PPAR"))</f>
        <v>-</v>
      </c>
      <c r="CZ744" s="665" t="str">
        <f>IF(OR(DG744="-",DG744="",DG744="n/a"),"-",HYPERLINK(DG744,"PCR"))</f>
        <v>-</v>
      </c>
      <c r="DA744" s="665" t="str">
        <f>IF(OR(DH744="-",DH744="",DH744="n/a"),"-",HYPERLINK(DH744,"PP"))</f>
        <v>PP</v>
      </c>
      <c r="DB744" s="688" t="str">
        <f>IF(OR(DI744="-",DI744="",DI744="n/a"),"-",HYPERLINK(DI744,"TA"))</f>
        <v>-</v>
      </c>
      <c r="DC744" s="897" t="s">
        <v>12592</v>
      </c>
      <c r="DD744" s="897" t="s">
        <v>33</v>
      </c>
      <c r="DE744" s="897" t="s">
        <v>33</v>
      </c>
      <c r="DF744" s="897" t="s">
        <v>33</v>
      </c>
      <c r="DG744" s="897" t="s">
        <v>33</v>
      </c>
      <c r="DH744" s="897" t="s">
        <v>12593</v>
      </c>
      <c r="DI744" s="897" t="s">
        <v>33</v>
      </c>
      <c r="DJ744" s="806"/>
      <c r="DK744" s="14"/>
      <c r="DL744" s="14"/>
      <c r="DM744" s="441"/>
      <c r="DN744" s="441"/>
      <c r="DO744" s="441"/>
      <c r="DP744" s="441"/>
      <c r="DQ744" s="441"/>
      <c r="DR744" s="441"/>
      <c r="DS744" s="441"/>
      <c r="DT744" s="441"/>
      <c r="DU744" s="441"/>
      <c r="DV744" s="441"/>
      <c r="DW744" s="441"/>
      <c r="DX744" s="441"/>
      <c r="DY744" s="441"/>
      <c r="DZ744" s="441"/>
      <c r="EA744" s="441"/>
      <c r="EB744" s="441"/>
      <c r="EC744" s="441"/>
      <c r="ED744" s="441"/>
      <c r="EE744" s="441"/>
      <c r="EF744" s="441"/>
      <c r="EG744" s="441"/>
      <c r="EH744" s="441"/>
      <c r="EI744" s="441"/>
      <c r="EJ744" s="441"/>
      <c r="EK744" s="441"/>
      <c r="EL744" s="441"/>
      <c r="EM744" s="441"/>
    </row>
    <row r="745" spans="1:143" s="35" customFormat="1" ht="14.1" customHeight="1" x14ac:dyDescent="0.25">
      <c r="A745" s="702">
        <f>ROW()-1</f>
        <v>744</v>
      </c>
      <c r="B745" s="710" t="s">
        <v>2336</v>
      </c>
      <c r="C745" s="711" t="str">
        <f>HYPERLINK(E745,"OP")</f>
        <v>OP</v>
      </c>
      <c r="D745" s="711" t="str">
        <f>HYPERLINK(F745,"Prj")</f>
        <v>Prj</v>
      </c>
      <c r="E745" s="704" t="s">
        <v>6749</v>
      </c>
      <c r="F745" s="415" t="s">
        <v>6750</v>
      </c>
      <c r="G745" s="414" t="s">
        <v>33</v>
      </c>
      <c r="H745" s="414" t="s">
        <v>33</v>
      </c>
      <c r="I745" s="694" t="s">
        <v>33</v>
      </c>
      <c r="J745" s="686" t="s">
        <v>1126</v>
      </c>
      <c r="K745" s="199" t="s">
        <v>33</v>
      </c>
      <c r="L745" s="693" t="s">
        <v>16</v>
      </c>
      <c r="M745" s="696" t="s">
        <v>94</v>
      </c>
      <c r="N745" s="693" t="s">
        <v>18</v>
      </c>
      <c r="O745" s="693" t="s">
        <v>30</v>
      </c>
      <c r="P745" s="1080" t="s">
        <v>1763</v>
      </c>
      <c r="Q745" s="1074" t="s">
        <v>33</v>
      </c>
      <c r="R745" s="698" t="s">
        <v>3888</v>
      </c>
      <c r="S745" s="907" t="s">
        <v>3602</v>
      </c>
      <c r="T745" s="908" t="s">
        <v>3778</v>
      </c>
      <c r="U745" s="905" t="s">
        <v>590</v>
      </c>
      <c r="V745" s="905" t="s">
        <v>10383</v>
      </c>
      <c r="W745" s="1068" t="s">
        <v>20</v>
      </c>
      <c r="X745" s="1064">
        <v>39742</v>
      </c>
      <c r="Y745" s="1066">
        <v>40234</v>
      </c>
      <c r="Z745" s="1046">
        <v>2010</v>
      </c>
      <c r="AA745" s="1064">
        <v>40493</v>
      </c>
      <c r="AB745" s="1065">
        <v>42369</v>
      </c>
      <c r="AC745" s="1066">
        <v>43465</v>
      </c>
      <c r="AD745" s="638">
        <v>0</v>
      </c>
      <c r="AE745" s="639">
        <v>40</v>
      </c>
      <c r="AF745" s="744">
        <v>0</v>
      </c>
      <c r="AG745" s="690">
        <v>40</v>
      </c>
      <c r="AH745" s="747">
        <v>0</v>
      </c>
      <c r="AI745" s="744">
        <v>0</v>
      </c>
      <c r="AJ745" s="1099">
        <v>82.309106</v>
      </c>
      <c r="AK745" s="1100">
        <v>63.585481100000003</v>
      </c>
      <c r="AL745" s="646"/>
      <c r="AM745" s="647"/>
      <c r="AN745" s="647">
        <v>2</v>
      </c>
      <c r="AO745" s="647"/>
      <c r="AP745" s="647"/>
      <c r="AQ745" s="648"/>
      <c r="AR745" s="779" t="s">
        <v>3262</v>
      </c>
      <c r="AS745" s="649">
        <f>AT745+AU745</f>
        <v>15.8</v>
      </c>
      <c r="AT745" s="649">
        <v>15.8</v>
      </c>
      <c r="AU745" s="650">
        <v>0</v>
      </c>
      <c r="AV745" s="686" t="s">
        <v>3263</v>
      </c>
      <c r="AW745" s="686" t="s">
        <v>3213</v>
      </c>
      <c r="AX745" s="686" t="s">
        <v>3214</v>
      </c>
      <c r="AY745" s="819">
        <v>42725</v>
      </c>
      <c r="AZ745" s="721" t="s">
        <v>26</v>
      </c>
      <c r="BA745" s="721" t="s">
        <v>26</v>
      </c>
      <c r="BB745" s="834" t="s">
        <v>33</v>
      </c>
      <c r="BC745" s="835" t="s">
        <v>33</v>
      </c>
      <c r="BD745" s="836" t="s">
        <v>33</v>
      </c>
      <c r="BE745" s="834" t="s">
        <v>33</v>
      </c>
      <c r="BF745" s="835" t="s">
        <v>33</v>
      </c>
      <c r="BG745" s="836" t="s">
        <v>33</v>
      </c>
      <c r="BH745" s="905" t="s">
        <v>4493</v>
      </c>
      <c r="BI745" s="903" t="s">
        <v>4705</v>
      </c>
      <c r="BJ745" s="905" t="s">
        <v>0</v>
      </c>
      <c r="BK745" s="903" t="s">
        <v>0</v>
      </c>
      <c r="BL745" s="905" t="s">
        <v>0</v>
      </c>
      <c r="BM745" s="903" t="s">
        <v>0</v>
      </c>
      <c r="BN745" s="905" t="s">
        <v>0</v>
      </c>
      <c r="BO745" s="903" t="s">
        <v>0</v>
      </c>
      <c r="BP745" s="905" t="s">
        <v>0</v>
      </c>
      <c r="BQ745" s="903" t="s">
        <v>0</v>
      </c>
      <c r="BR745" s="909">
        <v>66</v>
      </c>
      <c r="BS745" s="903" t="s">
        <v>4532</v>
      </c>
      <c r="BT745" s="905" t="s">
        <v>0</v>
      </c>
      <c r="BU745" s="903" t="s">
        <v>4492</v>
      </c>
      <c r="BV745" s="905" t="s">
        <v>0</v>
      </c>
      <c r="BW745" s="903" t="s">
        <v>4492</v>
      </c>
      <c r="BX745" s="905" t="s">
        <v>0</v>
      </c>
      <c r="BY745" s="903" t="s">
        <v>4492</v>
      </c>
      <c r="BZ745" s="905" t="s">
        <v>0</v>
      </c>
      <c r="CA745" s="903" t="s">
        <v>4492</v>
      </c>
      <c r="CB745" s="340">
        <v>10</v>
      </c>
      <c r="CC745" s="249">
        <f>IF(ISBLANK(AL745),0,1)</f>
        <v>0</v>
      </c>
      <c r="CD745" s="414">
        <f>IF(ISBLANK(AM745),0,1)</f>
        <v>0</v>
      </c>
      <c r="CE745" s="414">
        <f>IF(ISBLANK(AN745),0,1)</f>
        <v>1</v>
      </c>
      <c r="CF745" s="414">
        <f>IF(ISBLANK(AO745),0,1)</f>
        <v>0</v>
      </c>
      <c r="CG745" s="414">
        <f>IF(ISBLANK(AP745),0,1)</f>
        <v>0</v>
      </c>
      <c r="CH745" s="436">
        <f>IF(ISBLANK(AQ745),0,1)</f>
        <v>0</v>
      </c>
      <c r="CI745" s="435">
        <f>IF($W745="Dropped","-",DAYS360(X745,Y745,TRUE)/360)</f>
        <v>1.3444444444444446</v>
      </c>
      <c r="CJ745" s="416">
        <f>IF(OR($W745="Pipeline",$W745="Dropped"),"-",IF(OR($AA745="-",$AA745="n/a"),"-",DAYS360(Y745,AA745,TRUE)/360))</f>
        <v>0.71111111111111114</v>
      </c>
      <c r="CK745" s="416">
        <f>IF(OR($W745="Pipeline",$W745="Dropped"),"-",IF($AC745="-","-",IF(OR($AA745="-",$AA745="n/a"),DAYS360(Y745,AC745,TRUE)/360,DAYS360(AA745,AC745,TRUE)/360)))</f>
        <v>8.1361111111111111</v>
      </c>
      <c r="CL745" s="416">
        <f>IF(OR($W745="Pipeline",$W745="Dropped"),"-",IF($AC745="-","-",DAYS360(X745,AC745,TRUE)/360))</f>
        <v>10.191666666666666</v>
      </c>
      <c r="CM745" s="437">
        <f>IF(OR($W745="Pipeline",$W745="Dropped"),"-",IF($AC745="-","-",DAYS360(AB745,AC745,TRUE)/360))</f>
        <v>3</v>
      </c>
      <c r="CN745" s="344" t="str">
        <f>IF(W745="Closed",IF(AC745="-","-",YEAR(AC745)),"-")</f>
        <v>-</v>
      </c>
      <c r="CO745" s="344" t="str">
        <f>IF(W745="Closed",IF(OR(BE745="S",BE745="MS",BE745="HS"),"S",IF(OR(BE745="U",BE745="MU",BE745="HU"),"U",IF(OR(BE745="NA",BE745="NR",BE745="NV",BE745="?",BE745="#"),"NR","-"))),"-")</f>
        <v>-</v>
      </c>
      <c r="CP745" s="249">
        <v>3</v>
      </c>
      <c r="CQ745" s="414">
        <v>4</v>
      </c>
      <c r="CR745" s="414">
        <v>0</v>
      </c>
      <c r="CS745" s="414">
        <v>0</v>
      </c>
      <c r="CT745" s="414">
        <v>0</v>
      </c>
      <c r="CU745" s="436">
        <v>0</v>
      </c>
      <c r="CV745" s="432" t="str">
        <f>IF(OR(DC745="-",DC745="",DC745="n/a"),"-",HYPERLINK(DC745,"PAD"))</f>
        <v>PAD</v>
      </c>
      <c r="CW745" s="417" t="str">
        <f>IF(OR(DD745="-",DD745="",DD745="n/a"),"-",HYPERLINK(DD745,"ICR"))</f>
        <v>-</v>
      </c>
      <c r="CX745" s="438" t="str">
        <f>IF(OR(DE745="-",DE745="",DE745="n/a"),"-",HYPERLINK(DE745,"IEG"))</f>
        <v>-</v>
      </c>
      <c r="CY745" s="687" t="str">
        <f>IF(OR(DF745="-",DF745="",DF745="n/a"),"-",HYPERLINK(DF745,"PPAR"))</f>
        <v>-</v>
      </c>
      <c r="CZ745" s="665" t="str">
        <f>IF(OR(DG745="-",DG745="",DG745="n/a"),"-",HYPERLINK(DG745,"PCR"))</f>
        <v>-</v>
      </c>
      <c r="DA745" s="665" t="str">
        <f>IF(OR(DH745="-",DH745="",DH745="n/a"),"-",HYPERLINK(DH745,"PP"))</f>
        <v>PP</v>
      </c>
      <c r="DB745" s="688" t="str">
        <f>IF(OR(DI745="-",DI745="",DI745="n/a"),"-",HYPERLINK(DI745,"TA"))</f>
        <v>-</v>
      </c>
      <c r="DC745" s="897" t="s">
        <v>12594</v>
      </c>
      <c r="DD745" s="897" t="s">
        <v>33</v>
      </c>
      <c r="DE745" s="897" t="s">
        <v>33</v>
      </c>
      <c r="DF745" s="897" t="s">
        <v>33</v>
      </c>
      <c r="DG745" s="897" t="s">
        <v>33</v>
      </c>
      <c r="DH745" s="897" t="s">
        <v>12595</v>
      </c>
      <c r="DI745" s="897" t="s">
        <v>33</v>
      </c>
      <c r="DJ745" s="734"/>
      <c r="DK745" s="14"/>
      <c r="DL745" s="14"/>
      <c r="DM745" s="441"/>
      <c r="DN745" s="441"/>
      <c r="DO745" s="441"/>
      <c r="DP745" s="441"/>
      <c r="DQ745" s="441"/>
      <c r="DR745" s="441"/>
      <c r="DS745" s="441"/>
      <c r="DT745" s="441"/>
      <c r="DU745" s="441"/>
      <c r="DV745" s="441"/>
      <c r="DW745" s="441"/>
      <c r="DX745" s="441"/>
      <c r="DY745" s="441"/>
      <c r="DZ745" s="441"/>
      <c r="EA745" s="441"/>
      <c r="EB745" s="441"/>
      <c r="EC745" s="441"/>
      <c r="ED745" s="441"/>
      <c r="EE745" s="441"/>
      <c r="EF745" s="441"/>
      <c r="EG745" s="441"/>
      <c r="EH745" s="441"/>
      <c r="EI745" s="441"/>
      <c r="EJ745" s="441"/>
      <c r="EK745" s="441"/>
      <c r="EL745" s="441"/>
      <c r="EM745" s="441"/>
    </row>
    <row r="746" spans="1:143" s="35" customFormat="1" ht="14.1" customHeight="1" x14ac:dyDescent="0.25">
      <c r="A746" s="703">
        <f>ROW()-1</f>
        <v>745</v>
      </c>
      <c r="B746" s="710" t="s">
        <v>5273</v>
      </c>
      <c r="C746" s="711" t="str">
        <f>HYPERLINK(E746,"OP")</f>
        <v>OP</v>
      </c>
      <c r="D746" s="711" t="str">
        <f>HYPERLINK(F746,"Prj")</f>
        <v>Prj</v>
      </c>
      <c r="E746" s="704" t="s">
        <v>7324</v>
      </c>
      <c r="F746" s="415" t="s">
        <v>5962</v>
      </c>
      <c r="G746" s="414" t="s">
        <v>33</v>
      </c>
      <c r="H746" s="414" t="s">
        <v>33</v>
      </c>
      <c r="I746" s="694" t="s">
        <v>33</v>
      </c>
      <c r="J746" s="697" t="s">
        <v>5274</v>
      </c>
      <c r="K746" s="727" t="s">
        <v>33</v>
      </c>
      <c r="L746" s="736" t="s">
        <v>231</v>
      </c>
      <c r="M746" s="697" t="s">
        <v>603</v>
      </c>
      <c r="N746" s="736" t="s">
        <v>1386</v>
      </c>
      <c r="O746" s="736" t="s">
        <v>49</v>
      </c>
      <c r="P746" s="1080" t="s">
        <v>1419</v>
      </c>
      <c r="Q746" s="1074" t="s">
        <v>33</v>
      </c>
      <c r="R746" s="698" t="s">
        <v>33</v>
      </c>
      <c r="S746" s="907" t="s">
        <v>3143</v>
      </c>
      <c r="T746" s="908" t="s">
        <v>5271</v>
      </c>
      <c r="U746" s="905" t="s">
        <v>1782</v>
      </c>
      <c r="V746" s="905" t="s">
        <v>612</v>
      </c>
      <c r="W746" s="1068" t="s">
        <v>1773</v>
      </c>
      <c r="X746" s="1064">
        <v>39588</v>
      </c>
      <c r="Y746" s="1066">
        <v>39884</v>
      </c>
      <c r="Z746" s="1046">
        <v>2009</v>
      </c>
      <c r="AA746" s="1064">
        <v>39932</v>
      </c>
      <c r="AB746" s="1065">
        <v>40816</v>
      </c>
      <c r="AC746" s="1066">
        <v>41532</v>
      </c>
      <c r="AD746" s="1049">
        <v>0</v>
      </c>
      <c r="AE746" s="746">
        <v>0</v>
      </c>
      <c r="AF746" s="744">
        <v>4</v>
      </c>
      <c r="AG746" s="690">
        <v>4</v>
      </c>
      <c r="AH746" s="747">
        <v>0</v>
      </c>
      <c r="AI746" s="744">
        <v>4</v>
      </c>
      <c r="AJ746" s="1101">
        <v>3.8534432299999999</v>
      </c>
      <c r="AK746" s="1102">
        <v>3.8534432299999999</v>
      </c>
      <c r="AL746" s="1085"/>
      <c r="AM746" s="632">
        <v>7</v>
      </c>
      <c r="AN746" s="632"/>
      <c r="AO746" s="632"/>
      <c r="AP746" s="632"/>
      <c r="AQ746" s="757"/>
      <c r="AR746" s="783" t="s">
        <v>5615</v>
      </c>
      <c r="AS746" s="784">
        <f>AT746+AU746</f>
        <v>0.4</v>
      </c>
      <c r="AT746" s="784">
        <v>0.4</v>
      </c>
      <c r="AU746" s="785">
        <v>0</v>
      </c>
      <c r="AV746" s="806" t="s">
        <v>1569</v>
      </c>
      <c r="AW746" s="697" t="s">
        <v>3635</v>
      </c>
      <c r="AX746" s="697" t="s">
        <v>2721</v>
      </c>
      <c r="AY746" s="823">
        <v>41466</v>
      </c>
      <c r="AZ746" s="736" t="s">
        <v>22</v>
      </c>
      <c r="BA746" s="736" t="s">
        <v>22</v>
      </c>
      <c r="BB746" s="837" t="s">
        <v>22</v>
      </c>
      <c r="BC746" s="838" t="s">
        <v>22</v>
      </c>
      <c r="BD746" s="839" t="s">
        <v>22</v>
      </c>
      <c r="BE746" s="837" t="s">
        <v>22</v>
      </c>
      <c r="BF746" s="838" t="s">
        <v>22</v>
      </c>
      <c r="BG746" s="839" t="s">
        <v>22</v>
      </c>
      <c r="BH746" s="905" t="s">
        <v>4485</v>
      </c>
      <c r="BI746" s="903" t="s">
        <v>10472</v>
      </c>
      <c r="BJ746" s="905" t="s">
        <v>0</v>
      </c>
      <c r="BK746" s="903" t="s">
        <v>0</v>
      </c>
      <c r="BL746" s="905" t="s">
        <v>0</v>
      </c>
      <c r="BM746" s="903" t="s">
        <v>0</v>
      </c>
      <c r="BN746" s="905" t="s">
        <v>0</v>
      </c>
      <c r="BO746" s="903" t="s">
        <v>0</v>
      </c>
      <c r="BP746" s="905" t="s">
        <v>0</v>
      </c>
      <c r="BQ746" s="903" t="s">
        <v>0</v>
      </c>
      <c r="BR746" s="909">
        <v>27</v>
      </c>
      <c r="BS746" s="903" t="s">
        <v>4490</v>
      </c>
      <c r="BT746" s="909">
        <v>21</v>
      </c>
      <c r="BU746" s="903" t="s">
        <v>4547</v>
      </c>
      <c r="BV746" s="909">
        <v>23</v>
      </c>
      <c r="BW746" s="903" t="s">
        <v>4548</v>
      </c>
      <c r="BX746" s="909">
        <v>30</v>
      </c>
      <c r="BY746" s="903" t="s">
        <v>4501</v>
      </c>
      <c r="BZ746" s="905" t="s">
        <v>0</v>
      </c>
      <c r="CA746" s="903" t="s">
        <v>4492</v>
      </c>
      <c r="CB746" s="340">
        <v>50</v>
      </c>
      <c r="CC746" s="249">
        <f>IF(ISBLANK(AL746),0,1)</f>
        <v>0</v>
      </c>
      <c r="CD746" s="414">
        <f>IF(ISBLANK(AM746),0,1)</f>
        <v>1</v>
      </c>
      <c r="CE746" s="414">
        <f>IF(ISBLANK(AN746),0,1)</f>
        <v>0</v>
      </c>
      <c r="CF746" s="414">
        <f>IF(ISBLANK(AO746),0,1)</f>
        <v>0</v>
      </c>
      <c r="CG746" s="414">
        <f>IF(ISBLANK(AP746),0,1)</f>
        <v>0</v>
      </c>
      <c r="CH746" s="436">
        <f>IF(ISBLANK(AQ746),0,1)</f>
        <v>0</v>
      </c>
      <c r="CI746" s="435">
        <f>IF($W746="Dropped","-",DAYS360(X746,Y746,TRUE)/360)</f>
        <v>0.81111111111111112</v>
      </c>
      <c r="CJ746" s="416">
        <f>IF(OR($W746="Pipeline",$W746="Dropped"),"-",IF(OR($AA746="-",$AA746="n/a"),"-",DAYS360(Y746,AA746,TRUE)/360))</f>
        <v>0.13055555555555556</v>
      </c>
      <c r="CK746" s="416">
        <f>IF(OR($W746="Pipeline",$W746="Dropped"),"-",IF($AC746="-","-",IF(OR($AA746="-",$AA746="n/a"),DAYS360(Y746,AC746,TRUE)/360,DAYS360(AA746,AC746,TRUE)/360)))</f>
        <v>4.3777777777777782</v>
      </c>
      <c r="CL746" s="416">
        <f>IF(OR($W746="Pipeline",$W746="Dropped"),"-",IF($AC746="-","-",DAYS360(X746,AC746,TRUE)/360))</f>
        <v>5.3194444444444446</v>
      </c>
      <c r="CM746" s="437">
        <f>IF(OR($W746="Pipeline",$W746="Dropped"),"-",IF($AC746="-","-",DAYS360(AB746,AC746,TRUE)/360))</f>
        <v>1.9583333333333333</v>
      </c>
      <c r="CN746" s="344">
        <f>IF(W746="Closed",IF(AC746="-","-",YEAR(AC746)),"-")</f>
        <v>2013</v>
      </c>
      <c r="CO746" s="344" t="str">
        <f>IF(W746="Closed",IF(OR(BE746="S",BE746="MS",BE746="HS"),"S",IF(OR(BE746="U",BE746="MU",BE746="HU"),"U",IF(OR(BE746="NA",BE746="NR",BE746="NV",BE746="?",BE746="#"),"NR","-"))),"-")</f>
        <v>S</v>
      </c>
      <c r="CP746" s="249">
        <v>5</v>
      </c>
      <c r="CQ746" s="414">
        <v>14</v>
      </c>
      <c r="CR746" s="414">
        <v>1</v>
      </c>
      <c r="CS746" s="414">
        <v>2</v>
      </c>
      <c r="CT746" s="414">
        <v>0</v>
      </c>
      <c r="CU746" s="436">
        <v>0</v>
      </c>
      <c r="CV746" s="432" t="str">
        <f>IF(OR(DC746="-",DC746="",DC746="n/a"),"-",HYPERLINK(DC746,"PAD"))</f>
        <v>-</v>
      </c>
      <c r="CW746" s="417" t="str">
        <f>IF(OR(DD746="-",DD746="",DD746="n/a"),"-",HYPERLINK(DD746,"ICR"))</f>
        <v>ICR</v>
      </c>
      <c r="CX746" s="438" t="str">
        <f>IF(OR(DE746="-",DE746="",DE746="n/a"),"-",HYPERLINK(DE746,"IEG"))</f>
        <v>IEG</v>
      </c>
      <c r="CY746" s="687" t="str">
        <f>IF(OR(DF746="-",DF746="",DF746="n/a"),"-",HYPERLINK(DF746,"PPAR"))</f>
        <v>-</v>
      </c>
      <c r="CZ746" s="665" t="str">
        <f>IF(OR(DG746="-",DG746="",DG746="n/a"),"-",HYPERLINK(DG746,"PCR"))</f>
        <v>-</v>
      </c>
      <c r="DA746" s="665" t="str">
        <f>IF(OR(DH746="-",DH746="",DH746="n/a"),"-",HYPERLINK(DH746,"PP"))</f>
        <v>PP</v>
      </c>
      <c r="DB746" s="688" t="str">
        <f>IF(OR(DI746="-",DI746="",DI746="n/a"),"-",HYPERLINK(DI746,"TA"))</f>
        <v>-</v>
      </c>
      <c r="DC746" s="897" t="s">
        <v>33</v>
      </c>
      <c r="DD746" s="897" t="s">
        <v>12596</v>
      </c>
      <c r="DE746" s="897" t="s">
        <v>12597</v>
      </c>
      <c r="DF746" s="897" t="s">
        <v>33</v>
      </c>
      <c r="DG746" s="897" t="s">
        <v>33</v>
      </c>
      <c r="DH746" s="897" t="s">
        <v>12598</v>
      </c>
      <c r="DI746" s="897" t="s">
        <v>33</v>
      </c>
      <c r="DJ746" s="734"/>
      <c r="DK746" s="14"/>
      <c r="DL746" s="14"/>
      <c r="DM746" s="441"/>
      <c r="DN746" s="441"/>
      <c r="DO746" s="441"/>
      <c r="DP746" s="441"/>
      <c r="DQ746" s="441"/>
      <c r="DR746" s="441"/>
      <c r="DS746" s="441"/>
      <c r="DT746" s="441"/>
      <c r="DU746" s="441"/>
      <c r="DV746" s="441"/>
      <c r="DW746" s="441"/>
      <c r="DX746" s="441"/>
      <c r="DY746" s="441"/>
      <c r="DZ746" s="441"/>
      <c r="EA746" s="441"/>
      <c r="EB746" s="441"/>
      <c r="EC746" s="441"/>
      <c r="ED746" s="441"/>
      <c r="EE746" s="441"/>
      <c r="EF746" s="441"/>
      <c r="EG746" s="441"/>
      <c r="EH746" s="441"/>
      <c r="EI746" s="441"/>
      <c r="EJ746" s="441"/>
      <c r="EK746" s="441"/>
      <c r="EL746" s="441"/>
      <c r="EM746" s="441"/>
    </row>
    <row r="747" spans="1:143" s="35" customFormat="1" ht="14.1" customHeight="1" x14ac:dyDescent="0.25">
      <c r="A747" s="702">
        <f>ROW()-1</f>
        <v>746</v>
      </c>
      <c r="B747" s="710" t="s">
        <v>1325</v>
      </c>
      <c r="C747" s="711" t="str">
        <f>HYPERLINK(E747,"OP")</f>
        <v>OP</v>
      </c>
      <c r="D747" s="711" t="str">
        <f>HYPERLINK(F747,"Prj")</f>
        <v>Prj</v>
      </c>
      <c r="E747" s="704" t="s">
        <v>6751</v>
      </c>
      <c r="F747" s="415" t="s">
        <v>6752</v>
      </c>
      <c r="G747" s="414" t="s">
        <v>33</v>
      </c>
      <c r="H747" s="414" t="s">
        <v>33</v>
      </c>
      <c r="I747" s="694" t="s">
        <v>33</v>
      </c>
      <c r="J747" s="696" t="s">
        <v>1288</v>
      </c>
      <c r="K747" s="199" t="s">
        <v>33</v>
      </c>
      <c r="L747" s="693" t="s">
        <v>16</v>
      </c>
      <c r="M747" s="686" t="s">
        <v>120</v>
      </c>
      <c r="N747" s="693" t="s">
        <v>18</v>
      </c>
      <c r="O747" s="693" t="s">
        <v>30</v>
      </c>
      <c r="P747" s="1080" t="s">
        <v>19</v>
      </c>
      <c r="Q747" s="1074" t="s">
        <v>33</v>
      </c>
      <c r="R747" s="698" t="s">
        <v>3888</v>
      </c>
      <c r="S747" s="907" t="s">
        <v>3549</v>
      </c>
      <c r="T747" s="908" t="s">
        <v>3875</v>
      </c>
      <c r="U747" s="905" t="s">
        <v>589</v>
      </c>
      <c r="V747" s="905" t="s">
        <v>10441</v>
      </c>
      <c r="W747" s="1068" t="s">
        <v>1773</v>
      </c>
      <c r="X747" s="1064">
        <v>39623</v>
      </c>
      <c r="Y747" s="1066">
        <v>39961</v>
      </c>
      <c r="Z747" s="1046">
        <v>2009</v>
      </c>
      <c r="AA747" s="1064">
        <v>40142</v>
      </c>
      <c r="AB747" s="1065">
        <v>41882</v>
      </c>
      <c r="AC747" s="1066">
        <v>42429</v>
      </c>
      <c r="AD747" s="638">
        <v>0</v>
      </c>
      <c r="AE747" s="639">
        <v>100</v>
      </c>
      <c r="AF747" s="744">
        <v>0</v>
      </c>
      <c r="AG747" s="690">
        <v>100</v>
      </c>
      <c r="AH747" s="747">
        <v>0</v>
      </c>
      <c r="AI747" s="744">
        <v>0</v>
      </c>
      <c r="AJ747" s="1099">
        <v>100</v>
      </c>
      <c r="AK747" s="1100">
        <v>103.37730626</v>
      </c>
      <c r="AL747" s="646">
        <v>31</v>
      </c>
      <c r="AM747" s="647">
        <v>10</v>
      </c>
      <c r="AN747" s="647"/>
      <c r="AO747" s="647"/>
      <c r="AP747" s="647">
        <v>1</v>
      </c>
      <c r="AQ747" s="648"/>
      <c r="AR747" s="780" t="s">
        <v>4190</v>
      </c>
      <c r="AS747" s="781">
        <f>AT747+AU747</f>
        <v>1</v>
      </c>
      <c r="AT747" s="781">
        <v>1</v>
      </c>
      <c r="AU747" s="782">
        <v>0</v>
      </c>
      <c r="AV747" s="699" t="s">
        <v>4191</v>
      </c>
      <c r="AW747" s="686" t="s">
        <v>1835</v>
      </c>
      <c r="AX747" s="686" t="s">
        <v>2059</v>
      </c>
      <c r="AY747" s="819">
        <v>42429</v>
      </c>
      <c r="AZ747" s="721" t="s">
        <v>22</v>
      </c>
      <c r="BA747" s="721" t="s">
        <v>22</v>
      </c>
      <c r="BB747" s="834" t="s">
        <v>22</v>
      </c>
      <c r="BC747" s="835" t="s">
        <v>22</v>
      </c>
      <c r="BD747" s="836" t="s">
        <v>26</v>
      </c>
      <c r="BE747" s="834" t="s">
        <v>22</v>
      </c>
      <c r="BF747" s="835" t="s">
        <v>22</v>
      </c>
      <c r="BG747" s="836" t="s">
        <v>26</v>
      </c>
      <c r="BH747" s="905" t="s">
        <v>13077</v>
      </c>
      <c r="BI747" s="903" t="s">
        <v>9680</v>
      </c>
      <c r="BJ747" s="905" t="s">
        <v>4580</v>
      </c>
      <c r="BK747" s="903" t="s">
        <v>10478</v>
      </c>
      <c r="BL747" s="905" t="s">
        <v>4549</v>
      </c>
      <c r="BM747" s="903" t="s">
        <v>10481</v>
      </c>
      <c r="BN747" s="905" t="s">
        <v>13078</v>
      </c>
      <c r="BO747" s="903" t="s">
        <v>13872</v>
      </c>
      <c r="BP747" s="905" t="s">
        <v>0</v>
      </c>
      <c r="BQ747" s="903" t="s">
        <v>0</v>
      </c>
      <c r="BR747" s="909">
        <v>79</v>
      </c>
      <c r="BS747" s="903" t="s">
        <v>4582</v>
      </c>
      <c r="BT747" s="909">
        <v>78</v>
      </c>
      <c r="BU747" s="903" t="s">
        <v>4511</v>
      </c>
      <c r="BV747" s="909">
        <v>51</v>
      </c>
      <c r="BW747" s="903" t="s">
        <v>4520</v>
      </c>
      <c r="BX747" s="909">
        <v>54</v>
      </c>
      <c r="BY747" s="903" t="s">
        <v>4553</v>
      </c>
      <c r="BZ747" s="905" t="s">
        <v>0</v>
      </c>
      <c r="CA747" s="903" t="s">
        <v>4492</v>
      </c>
      <c r="CB747" s="340">
        <v>10</v>
      </c>
      <c r="CC747" s="249">
        <f>IF(ISBLANK(AL747),0,1)</f>
        <v>1</v>
      </c>
      <c r="CD747" s="414">
        <f>IF(ISBLANK(AM747),0,1)</f>
        <v>1</v>
      </c>
      <c r="CE747" s="414">
        <f>IF(ISBLANK(AN747),0,1)</f>
        <v>0</v>
      </c>
      <c r="CF747" s="414">
        <f>IF(ISBLANK(AO747),0,1)</f>
        <v>0</v>
      </c>
      <c r="CG747" s="414">
        <f>IF(ISBLANK(AP747),0,1)</f>
        <v>1</v>
      </c>
      <c r="CH747" s="436">
        <f>IF(ISBLANK(AQ747),0,1)</f>
        <v>0</v>
      </c>
      <c r="CI747" s="435">
        <f>IF($W747="Dropped","-",DAYS360(X747,Y747,TRUE)/360)</f>
        <v>0.92777777777777781</v>
      </c>
      <c r="CJ747" s="416">
        <f>IF(OR($W747="Pipeline",$W747="Dropped"),"-",IF(OR($AA747="-",$AA747="n/a"),"-",DAYS360(Y747,AA747,TRUE)/360))</f>
        <v>0.49166666666666664</v>
      </c>
      <c r="CK747" s="416">
        <f>IF(OR($W747="Pipeline",$W747="Dropped"),"-",IF($AC747="-","-",IF(OR($AA747="-",$AA747="n/a"),DAYS360(Y747,AC747,TRUE)/360,DAYS360(AA747,AC747,TRUE)/360)))</f>
        <v>6.2611111111111111</v>
      </c>
      <c r="CL747" s="416">
        <f>IF(OR($W747="Pipeline",$W747="Dropped"),"-",IF($AC747="-","-",DAYS360(X747,AC747,TRUE)/360))</f>
        <v>7.6805555555555554</v>
      </c>
      <c r="CM747" s="437">
        <f>IF(OR($W747="Pipeline",$W747="Dropped"),"-",IF($AC747="-","-",DAYS360(AB747,AC747,TRUE)/360))</f>
        <v>1.4972222222222222</v>
      </c>
      <c r="CN747" s="344">
        <f>IF(W747="Closed",IF(AC747="-","-",YEAR(AC747)),"-")</f>
        <v>2016</v>
      </c>
      <c r="CO747" s="344" t="str">
        <f>IF(W747="Closed",IF(OR(BE747="S",BE747="MS",BE747="HS"),"S",IF(OR(BE747="U",BE747="MU",BE747="HU"),"U",IF(OR(BE747="NA",BE747="NR",BE747="NV",BE747="?",BE747="#"),"NR","-"))),"-")</f>
        <v>S</v>
      </c>
      <c r="CP747" s="249">
        <v>1</v>
      </c>
      <c r="CQ747" s="414">
        <v>2</v>
      </c>
      <c r="CR747" s="414">
        <v>2</v>
      </c>
      <c r="CS747" s="414">
        <v>0</v>
      </c>
      <c r="CT747" s="414">
        <v>0</v>
      </c>
      <c r="CU747" s="436">
        <v>0</v>
      </c>
      <c r="CV747" s="432" t="str">
        <f>IF(OR(DC747="-",DC747="",DC747="n/a"),"-",HYPERLINK(DC747,"PAD"))</f>
        <v>PAD</v>
      </c>
      <c r="CW747" s="417" t="str">
        <f>IF(OR(DD747="-",DD747="",DD747="n/a"),"-",HYPERLINK(DD747,"ICR"))</f>
        <v>ICR</v>
      </c>
      <c r="CX747" s="438" t="str">
        <f>IF(OR(DE747="-",DE747="",DE747="n/a"),"-",HYPERLINK(DE747,"IEG"))</f>
        <v>IEG</v>
      </c>
      <c r="CY747" s="687" t="str">
        <f>IF(OR(DF747="-",DF747="",DF747="n/a"),"-",HYPERLINK(DF747,"PPAR"))</f>
        <v>-</v>
      </c>
      <c r="CZ747" s="665" t="str">
        <f>IF(OR(DG747="-",DG747="",DG747="n/a"),"-",HYPERLINK(DG747,"PCR"))</f>
        <v>-</v>
      </c>
      <c r="DA747" s="665" t="str">
        <f>IF(OR(DH747="-",DH747="",DH747="n/a"),"-",HYPERLINK(DH747,"PP"))</f>
        <v>PP</v>
      </c>
      <c r="DB747" s="688" t="str">
        <f>IF(OR(DI747="-",DI747="",DI747="n/a"),"-",HYPERLINK(DI747,"TA"))</f>
        <v>-</v>
      </c>
      <c r="DC747" s="897" t="s">
        <v>12599</v>
      </c>
      <c r="DD747" s="897" t="s">
        <v>12600</v>
      </c>
      <c r="DE747" s="897" t="s">
        <v>12601</v>
      </c>
      <c r="DF747" s="897" t="s">
        <v>33</v>
      </c>
      <c r="DG747" s="897" t="s">
        <v>33</v>
      </c>
      <c r="DH747" s="897" t="s">
        <v>12602</v>
      </c>
      <c r="DI747" s="897" t="s">
        <v>33</v>
      </c>
      <c r="DJ747" s="806"/>
      <c r="DK747" s="14"/>
      <c r="DL747" s="14"/>
      <c r="DM747" s="441"/>
      <c r="DN747" s="441"/>
      <c r="DO747" s="441"/>
      <c r="DP747" s="441"/>
      <c r="DQ747" s="441"/>
      <c r="DR747" s="441"/>
      <c r="DS747" s="441"/>
      <c r="DT747" s="441"/>
      <c r="DU747" s="441"/>
      <c r="DV747" s="441"/>
      <c r="DW747" s="441"/>
      <c r="DX747" s="441"/>
      <c r="DY747" s="441"/>
      <c r="DZ747" s="441"/>
      <c r="EA747" s="441"/>
      <c r="EB747" s="441"/>
      <c r="EC747" s="441"/>
      <c r="ED747" s="441"/>
      <c r="EE747" s="441"/>
      <c r="EF747" s="441"/>
      <c r="EG747" s="441"/>
      <c r="EH747" s="441"/>
      <c r="EI747" s="441"/>
      <c r="EJ747" s="441"/>
      <c r="EK747" s="441"/>
      <c r="EL747" s="441"/>
      <c r="EM747" s="441"/>
    </row>
    <row r="748" spans="1:143" s="35" customFormat="1" ht="14.1" customHeight="1" x14ac:dyDescent="0.25">
      <c r="A748" s="702">
        <f>ROW()-1</f>
        <v>747</v>
      </c>
      <c r="B748" s="710" t="s">
        <v>1096</v>
      </c>
      <c r="C748" s="711" t="str">
        <f>HYPERLINK(E748,"OP")</f>
        <v>OP</v>
      </c>
      <c r="D748" s="711" t="str">
        <f>HYPERLINK(F748,"Prj")</f>
        <v>Prj</v>
      </c>
      <c r="E748" s="704" t="s">
        <v>6753</v>
      </c>
      <c r="F748" s="415" t="s">
        <v>6754</v>
      </c>
      <c r="G748" s="414" t="s">
        <v>33</v>
      </c>
      <c r="H748" s="414" t="s">
        <v>33</v>
      </c>
      <c r="I748" s="694" t="s">
        <v>33</v>
      </c>
      <c r="J748" s="686" t="s">
        <v>1097</v>
      </c>
      <c r="K748" s="199" t="s">
        <v>33</v>
      </c>
      <c r="L748" s="693" t="s">
        <v>193</v>
      </c>
      <c r="M748" s="696" t="s">
        <v>369</v>
      </c>
      <c r="N748" s="693" t="s">
        <v>18</v>
      </c>
      <c r="O748" s="693" t="s">
        <v>30</v>
      </c>
      <c r="P748" s="1080" t="s">
        <v>1763</v>
      </c>
      <c r="Q748" s="1074" t="s">
        <v>33</v>
      </c>
      <c r="R748" s="698" t="s">
        <v>3888</v>
      </c>
      <c r="S748" s="907" t="s">
        <v>3574</v>
      </c>
      <c r="T748" s="908" t="s">
        <v>3714</v>
      </c>
      <c r="U748" s="905" t="s">
        <v>576</v>
      </c>
      <c r="V748" s="905" t="s">
        <v>10387</v>
      </c>
      <c r="W748" s="1068" t="s">
        <v>1773</v>
      </c>
      <c r="X748" s="1064">
        <v>40715</v>
      </c>
      <c r="Y748" s="1066">
        <v>40981</v>
      </c>
      <c r="Z748" s="1046">
        <v>2012</v>
      </c>
      <c r="AA748" s="1064">
        <v>41445</v>
      </c>
      <c r="AB748" s="1065">
        <v>42674</v>
      </c>
      <c r="AC748" s="1066">
        <v>42674</v>
      </c>
      <c r="AD748" s="638">
        <v>40</v>
      </c>
      <c r="AE748" s="639">
        <v>0</v>
      </c>
      <c r="AF748" s="744">
        <v>0</v>
      </c>
      <c r="AG748" s="690">
        <v>40</v>
      </c>
      <c r="AH748" s="747">
        <v>60</v>
      </c>
      <c r="AI748" s="744">
        <v>0</v>
      </c>
      <c r="AJ748" s="1099">
        <v>40</v>
      </c>
      <c r="AK748" s="1100">
        <v>40</v>
      </c>
      <c r="AL748" s="646"/>
      <c r="AM748" s="647"/>
      <c r="AN748" s="647">
        <v>2</v>
      </c>
      <c r="AO748" s="647"/>
      <c r="AP748" s="647"/>
      <c r="AQ748" s="648"/>
      <c r="AR748" s="779" t="s">
        <v>3264</v>
      </c>
      <c r="AS748" s="649">
        <f>AT748+AU748</f>
        <v>6</v>
      </c>
      <c r="AT748" s="649">
        <v>3</v>
      </c>
      <c r="AU748" s="650">
        <v>3</v>
      </c>
      <c r="AV748" s="686" t="s">
        <v>3265</v>
      </c>
      <c r="AW748" s="686" t="s">
        <v>2009</v>
      </c>
      <c r="AX748" s="686" t="s">
        <v>2282</v>
      </c>
      <c r="AY748" s="819">
        <v>42667</v>
      </c>
      <c r="AZ748" s="721" t="s">
        <v>26</v>
      </c>
      <c r="BA748" s="721" t="s">
        <v>26</v>
      </c>
      <c r="BB748" s="834" t="s">
        <v>22</v>
      </c>
      <c r="BC748" s="835" t="s">
        <v>22</v>
      </c>
      <c r="BD748" s="836" t="s">
        <v>22</v>
      </c>
      <c r="BE748" s="834" t="s">
        <v>33</v>
      </c>
      <c r="BF748" s="835" t="s">
        <v>33</v>
      </c>
      <c r="BG748" s="836" t="s">
        <v>33</v>
      </c>
      <c r="BH748" s="905" t="s">
        <v>4493</v>
      </c>
      <c r="BI748" s="903" t="s">
        <v>4705</v>
      </c>
      <c r="BJ748" s="905" t="s">
        <v>13050</v>
      </c>
      <c r="BK748" s="903" t="s">
        <v>13876</v>
      </c>
      <c r="BL748" s="905" t="s">
        <v>0</v>
      </c>
      <c r="BM748" s="903" t="s">
        <v>0</v>
      </c>
      <c r="BN748" s="905" t="s">
        <v>0</v>
      </c>
      <c r="BO748" s="903" t="s">
        <v>0</v>
      </c>
      <c r="BP748" s="905" t="s">
        <v>0</v>
      </c>
      <c r="BQ748" s="903" t="s">
        <v>0</v>
      </c>
      <c r="BR748" s="909">
        <v>66</v>
      </c>
      <c r="BS748" s="903" t="s">
        <v>4532</v>
      </c>
      <c r="BT748" s="905" t="s">
        <v>0</v>
      </c>
      <c r="BU748" s="903" t="s">
        <v>4492</v>
      </c>
      <c r="BV748" s="905" t="s">
        <v>0</v>
      </c>
      <c r="BW748" s="903" t="s">
        <v>4492</v>
      </c>
      <c r="BX748" s="905" t="s">
        <v>0</v>
      </c>
      <c r="BY748" s="903" t="s">
        <v>4492</v>
      </c>
      <c r="BZ748" s="905" t="s">
        <v>0</v>
      </c>
      <c r="CA748" s="903" t="s">
        <v>4492</v>
      </c>
      <c r="CB748" s="340">
        <v>10</v>
      </c>
      <c r="CC748" s="249">
        <f>IF(ISBLANK(AL748),0,1)</f>
        <v>0</v>
      </c>
      <c r="CD748" s="414">
        <f>IF(ISBLANK(AM748),0,1)</f>
        <v>0</v>
      </c>
      <c r="CE748" s="414">
        <f>IF(ISBLANK(AN748),0,1)</f>
        <v>1</v>
      </c>
      <c r="CF748" s="414">
        <f>IF(ISBLANK(AO748),0,1)</f>
        <v>0</v>
      </c>
      <c r="CG748" s="414">
        <f>IF(ISBLANK(AP748),0,1)</f>
        <v>0</v>
      </c>
      <c r="CH748" s="436">
        <f>IF(ISBLANK(AQ748),0,1)</f>
        <v>0</v>
      </c>
      <c r="CI748" s="435">
        <f>IF($W748="Dropped","-",DAYS360(X748,Y748,TRUE)/360)</f>
        <v>0.72777777777777775</v>
      </c>
      <c r="CJ748" s="416">
        <f>IF(OR($W748="Pipeline",$W748="Dropped"),"-",IF(OR($AA748="-",$AA748="n/a"),"-",DAYS360(Y748,AA748,TRUE)/360))</f>
        <v>1.2694444444444444</v>
      </c>
      <c r="CK748" s="416">
        <f>IF(OR($W748="Pipeline",$W748="Dropped"),"-",IF($AC748="-","-",IF(OR($AA748="-",$AA748="n/a"),DAYS360(Y748,AC748,TRUE)/360,DAYS360(AA748,AC748,TRUE)/360)))</f>
        <v>3.3611111111111112</v>
      </c>
      <c r="CL748" s="416">
        <f>IF(OR($W748="Pipeline",$W748="Dropped"),"-",IF($AC748="-","-",DAYS360(X748,AC748,TRUE)/360))</f>
        <v>5.3583333333333334</v>
      </c>
      <c r="CM748" s="437">
        <f>IF(OR($W748="Pipeline",$W748="Dropped"),"-",IF($AC748="-","-",DAYS360(AB748,AC748,TRUE)/360))</f>
        <v>0</v>
      </c>
      <c r="CN748" s="344">
        <f>IF(W748="Closed",IF(AC748="-","-",YEAR(AC748)),"-")</f>
        <v>2016</v>
      </c>
      <c r="CO748" s="344" t="str">
        <f>IF(W748="Closed",IF(OR(BE748="S",BE748="MS",BE748="HS"),"S",IF(OR(BE748="U",BE748="MU",BE748="HU"),"U",IF(OR(BE748="NA",BE748="NR",BE748="NV",BE748="?",BE748="#"),"NR","-"))),"-")</f>
        <v>-</v>
      </c>
      <c r="CP748" s="249">
        <v>1</v>
      </c>
      <c r="CQ748" s="414">
        <v>2</v>
      </c>
      <c r="CR748" s="414">
        <v>0</v>
      </c>
      <c r="CS748" s="414">
        <v>0</v>
      </c>
      <c r="CT748" s="414">
        <v>0</v>
      </c>
      <c r="CU748" s="436">
        <v>0</v>
      </c>
      <c r="CV748" s="432" t="str">
        <f>IF(OR(DC748="-",DC748="",DC748="n/a"),"-",HYPERLINK(DC748,"PAD"))</f>
        <v>PAD</v>
      </c>
      <c r="CW748" s="417" t="str">
        <f>IF(OR(DD748="-",DD748="",DD748="n/a"),"-",HYPERLINK(DD748,"ICR"))</f>
        <v>ICR</v>
      </c>
      <c r="CX748" s="438" t="str">
        <f>IF(OR(DE748="-",DE748="",DE748="n/a"),"-",HYPERLINK(DE748,"IEG"))</f>
        <v>-</v>
      </c>
      <c r="CY748" s="687" t="str">
        <f>IF(OR(DF748="-",DF748="",DF748="n/a"),"-",HYPERLINK(DF748,"PPAR"))</f>
        <v>-</v>
      </c>
      <c r="CZ748" s="665" t="str">
        <f>IF(OR(DG748="-",DG748="",DG748="n/a"),"-",HYPERLINK(DG748,"PCR"))</f>
        <v>-</v>
      </c>
      <c r="DA748" s="665" t="str">
        <f>IF(OR(DH748="-",DH748="",DH748="n/a"),"-",HYPERLINK(DH748,"PP"))</f>
        <v>PP</v>
      </c>
      <c r="DB748" s="688" t="str">
        <f>IF(OR(DI748="-",DI748="",DI748="n/a"),"-",HYPERLINK(DI748,"TA"))</f>
        <v>-</v>
      </c>
      <c r="DC748" s="897" t="s">
        <v>12603</v>
      </c>
      <c r="DD748" s="897" t="s">
        <v>14108</v>
      </c>
      <c r="DE748" s="897" t="s">
        <v>33</v>
      </c>
      <c r="DF748" s="897" t="s">
        <v>33</v>
      </c>
      <c r="DG748" s="897" t="s">
        <v>33</v>
      </c>
      <c r="DH748" s="897" t="s">
        <v>12604</v>
      </c>
      <c r="DI748" s="897" t="s">
        <v>33</v>
      </c>
      <c r="DJ748" s="734"/>
      <c r="DK748" s="14"/>
      <c r="DL748" s="14"/>
      <c r="DM748" s="441"/>
      <c r="DN748" s="441"/>
      <c r="DO748" s="441"/>
      <c r="DP748" s="441"/>
      <c r="DQ748" s="441"/>
      <c r="DR748" s="441"/>
      <c r="DS748" s="441"/>
      <c r="DT748" s="441"/>
      <c r="DU748" s="441"/>
      <c r="DV748" s="441"/>
      <c r="DW748" s="441"/>
      <c r="DX748" s="441"/>
      <c r="DY748" s="441"/>
      <c r="DZ748" s="441"/>
      <c r="EA748" s="441"/>
      <c r="EB748" s="441"/>
      <c r="EC748" s="441"/>
      <c r="ED748" s="441"/>
      <c r="EE748" s="441"/>
      <c r="EF748" s="441"/>
      <c r="EG748" s="441"/>
      <c r="EH748" s="441"/>
      <c r="EI748" s="441"/>
      <c r="EJ748" s="441"/>
      <c r="EK748" s="441"/>
      <c r="EL748" s="441"/>
      <c r="EM748" s="441"/>
    </row>
    <row r="749" spans="1:143" s="35" customFormat="1" ht="14.1" customHeight="1" x14ac:dyDescent="0.25">
      <c r="A749" s="703">
        <f>ROW()-1</f>
        <v>748</v>
      </c>
      <c r="B749" s="712" t="s">
        <v>218</v>
      </c>
      <c r="C749" s="711" t="str">
        <f>HYPERLINK(E749,"OP")</f>
        <v>OP</v>
      </c>
      <c r="D749" s="711" t="str">
        <f>HYPERLINK(F749,"Prj")</f>
        <v>Prj</v>
      </c>
      <c r="E749" s="704" t="s">
        <v>6755</v>
      </c>
      <c r="F749" s="415" t="s">
        <v>6756</v>
      </c>
      <c r="G749" s="414" t="s">
        <v>2861</v>
      </c>
      <c r="H749" s="414" t="s">
        <v>33</v>
      </c>
      <c r="I749" s="694" t="s">
        <v>33</v>
      </c>
      <c r="J749" s="686" t="s">
        <v>219</v>
      </c>
      <c r="K749" s="199" t="s">
        <v>33</v>
      </c>
      <c r="L749" s="693" t="s">
        <v>193</v>
      </c>
      <c r="M749" s="696" t="s">
        <v>220</v>
      </c>
      <c r="N749" s="693" t="s">
        <v>18</v>
      </c>
      <c r="O749" s="693" t="s">
        <v>54</v>
      </c>
      <c r="P749" s="1080" t="s">
        <v>1419</v>
      </c>
      <c r="Q749" s="1074" t="s">
        <v>33</v>
      </c>
      <c r="R749" s="698" t="s">
        <v>33</v>
      </c>
      <c r="S749" s="907" t="s">
        <v>3150</v>
      </c>
      <c r="T749" s="908" t="s">
        <v>3622</v>
      </c>
      <c r="U749" s="905" t="s">
        <v>585</v>
      </c>
      <c r="V749" s="905" t="s">
        <v>10419</v>
      </c>
      <c r="W749" s="1068" t="s">
        <v>20</v>
      </c>
      <c r="X749" s="1064">
        <v>40266</v>
      </c>
      <c r="Y749" s="1066">
        <v>40519</v>
      </c>
      <c r="Z749" s="1046">
        <v>2011</v>
      </c>
      <c r="AA749" s="1064">
        <v>40669</v>
      </c>
      <c r="AB749" s="1065">
        <v>42369</v>
      </c>
      <c r="AC749" s="1066">
        <v>43100</v>
      </c>
      <c r="AD749" s="1050">
        <v>0</v>
      </c>
      <c r="AE749" s="749">
        <v>10</v>
      </c>
      <c r="AF749" s="744">
        <v>0</v>
      </c>
      <c r="AG749" s="690">
        <v>10</v>
      </c>
      <c r="AH749" s="747">
        <v>2.4</v>
      </c>
      <c r="AI749" s="744">
        <v>3.35158026</v>
      </c>
      <c r="AJ749" s="1099">
        <v>35</v>
      </c>
      <c r="AK749" s="1100">
        <v>20.381643199999999</v>
      </c>
      <c r="AL749" s="1085">
        <v>33</v>
      </c>
      <c r="AM749" s="632" t="s">
        <v>2818</v>
      </c>
      <c r="AN749" s="632"/>
      <c r="AO749" s="632"/>
      <c r="AP749" s="632"/>
      <c r="AQ749" s="757">
        <v>13</v>
      </c>
      <c r="AR749" s="779" t="s">
        <v>2563</v>
      </c>
      <c r="AS749" s="649">
        <f>AT749+AU749</f>
        <v>17</v>
      </c>
      <c r="AT749" s="781">
        <v>8.8000000000000007</v>
      </c>
      <c r="AU749" s="782">
        <v>8.1999999999999993</v>
      </c>
      <c r="AV749" s="807" t="s">
        <v>2847</v>
      </c>
      <c r="AW749" s="686" t="s">
        <v>1851</v>
      </c>
      <c r="AX749" s="686" t="s">
        <v>1900</v>
      </c>
      <c r="AY749" s="819">
        <v>42570</v>
      </c>
      <c r="AZ749" s="721" t="s">
        <v>22</v>
      </c>
      <c r="BA749" s="721" t="s">
        <v>22</v>
      </c>
      <c r="BB749" s="834" t="s">
        <v>33</v>
      </c>
      <c r="BC749" s="835" t="s">
        <v>33</v>
      </c>
      <c r="BD749" s="836" t="s">
        <v>33</v>
      </c>
      <c r="BE749" s="834" t="s">
        <v>33</v>
      </c>
      <c r="BF749" s="835" t="s">
        <v>33</v>
      </c>
      <c r="BG749" s="836" t="s">
        <v>33</v>
      </c>
      <c r="BH749" s="905" t="s">
        <v>0</v>
      </c>
      <c r="BI749" s="903" t="s">
        <v>0</v>
      </c>
      <c r="BJ749" s="905" t="s">
        <v>0</v>
      </c>
      <c r="BK749" s="903" t="s">
        <v>0</v>
      </c>
      <c r="BL749" s="905" t="s">
        <v>10064</v>
      </c>
      <c r="BM749" s="903" t="s">
        <v>13770</v>
      </c>
      <c r="BN749" s="905" t="s">
        <v>10072</v>
      </c>
      <c r="BO749" s="903" t="s">
        <v>13093</v>
      </c>
      <c r="BP749" s="905" t="s">
        <v>4561</v>
      </c>
      <c r="BQ749" s="903" t="s">
        <v>10489</v>
      </c>
      <c r="BR749" s="909">
        <v>27</v>
      </c>
      <c r="BS749" s="903" t="s">
        <v>4490</v>
      </c>
      <c r="BT749" s="905" t="s">
        <v>0</v>
      </c>
      <c r="BU749" s="903" t="s">
        <v>4492</v>
      </c>
      <c r="BV749" s="905" t="s">
        <v>0</v>
      </c>
      <c r="BW749" s="903" t="s">
        <v>4492</v>
      </c>
      <c r="BX749" s="905" t="s">
        <v>0</v>
      </c>
      <c r="BY749" s="903" t="s">
        <v>4492</v>
      </c>
      <c r="BZ749" s="905" t="s">
        <v>0</v>
      </c>
      <c r="CA749" s="903" t="s">
        <v>4492</v>
      </c>
      <c r="CB749" s="340">
        <v>50</v>
      </c>
      <c r="CC749" s="249">
        <f>IF(ISBLANK(AL749),0,1)</f>
        <v>1</v>
      </c>
      <c r="CD749" s="414">
        <f>IF(ISBLANK(AM749),0,1)</f>
        <v>1</v>
      </c>
      <c r="CE749" s="414">
        <f>IF(ISBLANK(AN749),0,1)</f>
        <v>0</v>
      </c>
      <c r="CF749" s="414">
        <f>IF(ISBLANK(AO749),0,1)</f>
        <v>0</v>
      </c>
      <c r="CG749" s="414">
        <f>IF(ISBLANK(AP749),0,1)</f>
        <v>0</v>
      </c>
      <c r="CH749" s="436">
        <f>IF(ISBLANK(AQ749),0,1)</f>
        <v>1</v>
      </c>
      <c r="CI749" s="435">
        <f>IF($W749="Dropped","-",DAYS360(X749,Y749,TRUE)/360)</f>
        <v>0.68888888888888888</v>
      </c>
      <c r="CJ749" s="416">
        <f>IF(OR($W749="Pipeline",$W749="Dropped"),"-",IF(OR($AA749="-",$AA749="n/a"),"-",DAYS360(Y749,AA749,TRUE)/360))</f>
        <v>0.41388888888888886</v>
      </c>
      <c r="CK749" s="416">
        <f>IF(OR($W749="Pipeline",$W749="Dropped"),"-",IF($AC749="-","-",IF(OR($AA749="-",$AA749="n/a"),DAYS360(Y749,AC749,TRUE)/360,DAYS360(AA749,AC749,TRUE)/360)))</f>
        <v>6.65</v>
      </c>
      <c r="CL749" s="416">
        <f>IF(OR($W749="Pipeline",$W749="Dropped"),"-",IF($AC749="-","-",DAYS360(X749,AC749,TRUE)/360))</f>
        <v>7.7527777777777782</v>
      </c>
      <c r="CM749" s="437">
        <f>IF(OR($W749="Pipeline",$W749="Dropped"),"-",IF($AC749="-","-",DAYS360(AB749,AC749,TRUE)/360))</f>
        <v>2</v>
      </c>
      <c r="CN749" s="344" t="str">
        <f>IF(W749="Closed",IF(AC749="-","-",YEAR(AC749)),"-")</f>
        <v>-</v>
      </c>
      <c r="CO749" s="344" t="str">
        <f>IF(W749="Closed",IF(OR(BE749="S",BE749="MS",BE749="HS"),"S",IF(OR(BE749="U",BE749="MU",BE749="HU"),"U",IF(OR(BE749="NA",BE749="NR",BE749="NV",BE749="?",BE749="#"),"NR","-"))),"-")</f>
        <v>-</v>
      </c>
      <c r="CP749" s="249">
        <v>2</v>
      </c>
      <c r="CQ749" s="414">
        <v>3</v>
      </c>
      <c r="CR749" s="414">
        <v>1</v>
      </c>
      <c r="CS749" s="414">
        <v>1</v>
      </c>
      <c r="CT749" s="414">
        <v>0</v>
      </c>
      <c r="CU749" s="436">
        <v>0</v>
      </c>
      <c r="CV749" s="432" t="str">
        <f>IF(OR(DC749="-",DC749="",DC749="n/a"),"-",HYPERLINK(DC749,"PAD"))</f>
        <v>PAD</v>
      </c>
      <c r="CW749" s="417" t="str">
        <f>IF(OR(DD749="-",DD749="",DD749="n/a"),"-",HYPERLINK(DD749,"ICR"))</f>
        <v>-</v>
      </c>
      <c r="CX749" s="438" t="str">
        <f>IF(OR(DE749="-",DE749="",DE749="n/a"),"-",HYPERLINK(DE749,"IEG"))</f>
        <v>-</v>
      </c>
      <c r="CY749" s="687" t="str">
        <f>IF(OR(DF749="-",DF749="",DF749="n/a"),"-",HYPERLINK(DF749,"PPAR"))</f>
        <v>-</v>
      </c>
      <c r="CZ749" s="665" t="str">
        <f>IF(OR(DG749="-",DG749="",DG749="n/a"),"-",HYPERLINK(DG749,"PCR"))</f>
        <v>-</v>
      </c>
      <c r="DA749" s="665" t="str">
        <f>IF(OR(DH749="-",DH749="",DH749="n/a"),"-",HYPERLINK(DH749,"PP"))</f>
        <v>PP</v>
      </c>
      <c r="DB749" s="688" t="str">
        <f>IF(OR(DI749="-",DI749="",DI749="n/a"),"-",HYPERLINK(DI749,"TA"))</f>
        <v>-</v>
      </c>
      <c r="DC749" s="897" t="s">
        <v>14109</v>
      </c>
      <c r="DD749" s="897" t="s">
        <v>33</v>
      </c>
      <c r="DE749" s="897" t="s">
        <v>33</v>
      </c>
      <c r="DF749" s="897" t="s">
        <v>33</v>
      </c>
      <c r="DG749" s="897" t="s">
        <v>33</v>
      </c>
      <c r="DH749" s="897" t="s">
        <v>12605</v>
      </c>
      <c r="DI749" s="897" t="s">
        <v>33</v>
      </c>
      <c r="DJ749" s="734"/>
      <c r="DK749" s="14"/>
      <c r="DL749" s="14"/>
      <c r="DM749" s="441"/>
      <c r="DN749" s="441"/>
      <c r="DO749" s="441"/>
      <c r="DP749" s="441"/>
      <c r="DQ749" s="441"/>
      <c r="DR749" s="441"/>
      <c r="DS749" s="441"/>
      <c r="DT749" s="441"/>
      <c r="DU749" s="441"/>
      <c r="DV749" s="441"/>
      <c r="DW749" s="441"/>
      <c r="DX749" s="441"/>
      <c r="DY749" s="441"/>
      <c r="DZ749" s="441"/>
      <c r="EA749" s="441"/>
      <c r="EB749" s="441"/>
      <c r="EC749" s="441"/>
      <c r="ED749" s="441"/>
      <c r="EE749" s="441"/>
      <c r="EF749" s="441"/>
      <c r="EG749" s="441"/>
      <c r="EH749" s="441"/>
      <c r="EI749" s="441"/>
      <c r="EJ749" s="441"/>
      <c r="EK749" s="441"/>
      <c r="EL749" s="441"/>
      <c r="EM749" s="441"/>
    </row>
    <row r="750" spans="1:143" s="35" customFormat="1" ht="14.1" customHeight="1" x14ac:dyDescent="0.25">
      <c r="A750" s="702">
        <f>ROW()-1</f>
        <v>749</v>
      </c>
      <c r="B750" s="710" t="s">
        <v>160</v>
      </c>
      <c r="C750" s="711" t="str">
        <f>HYPERLINK(E750,"OP")</f>
        <v>OP</v>
      </c>
      <c r="D750" s="711" t="str">
        <f>HYPERLINK(F750,"Prj")</f>
        <v>Prj</v>
      </c>
      <c r="E750" s="704" t="s">
        <v>6757</v>
      </c>
      <c r="F750" s="415" t="s">
        <v>6758</v>
      </c>
      <c r="G750" s="414" t="s">
        <v>33</v>
      </c>
      <c r="H750" s="414" t="s">
        <v>33</v>
      </c>
      <c r="I750" s="694" t="s">
        <v>33</v>
      </c>
      <c r="J750" s="686" t="s">
        <v>139</v>
      </c>
      <c r="K750" s="199" t="s">
        <v>33</v>
      </c>
      <c r="L750" s="693" t="s">
        <v>153</v>
      </c>
      <c r="M750" s="696" t="s">
        <v>161</v>
      </c>
      <c r="N750" s="693" t="s">
        <v>18</v>
      </c>
      <c r="O750" s="693" t="s">
        <v>30</v>
      </c>
      <c r="P750" s="1080" t="s">
        <v>1419</v>
      </c>
      <c r="Q750" s="1074" t="s">
        <v>33</v>
      </c>
      <c r="R750" s="698" t="s">
        <v>3888</v>
      </c>
      <c r="S750" s="907" t="s">
        <v>3153</v>
      </c>
      <c r="T750" s="908" t="s">
        <v>3530</v>
      </c>
      <c r="U750" s="905" t="s">
        <v>13822</v>
      </c>
      <c r="V750" s="905" t="s">
        <v>10413</v>
      </c>
      <c r="W750" s="1068" t="s">
        <v>20</v>
      </c>
      <c r="X750" s="1064">
        <v>40574</v>
      </c>
      <c r="Y750" s="1066">
        <v>41093</v>
      </c>
      <c r="Z750" s="1046">
        <v>2013</v>
      </c>
      <c r="AA750" s="1064">
        <v>41271</v>
      </c>
      <c r="AB750" s="1065">
        <v>42490</v>
      </c>
      <c r="AC750" s="1066">
        <v>43205</v>
      </c>
      <c r="AD750" s="1050">
        <v>0</v>
      </c>
      <c r="AE750" s="749">
        <v>12</v>
      </c>
      <c r="AF750" s="744">
        <v>0</v>
      </c>
      <c r="AG750" s="690">
        <v>12</v>
      </c>
      <c r="AH750" s="747">
        <v>3.1</v>
      </c>
      <c r="AI750" s="744">
        <v>0</v>
      </c>
      <c r="AJ750" s="1099">
        <v>12</v>
      </c>
      <c r="AK750" s="1100">
        <v>6.7434891300000004</v>
      </c>
      <c r="AL750" s="1085">
        <v>33</v>
      </c>
      <c r="AM750" s="632" t="s">
        <v>2819</v>
      </c>
      <c r="AN750" s="632"/>
      <c r="AO750" s="632">
        <v>3</v>
      </c>
      <c r="AP750" s="632"/>
      <c r="AQ750" s="757">
        <v>12</v>
      </c>
      <c r="AR750" s="780" t="s">
        <v>2562</v>
      </c>
      <c r="AS750" s="649">
        <f>AT750+AU750</f>
        <v>13.5</v>
      </c>
      <c r="AT750" s="781">
        <v>11.3</v>
      </c>
      <c r="AU750" s="782">
        <v>2.2000000000000002</v>
      </c>
      <c r="AV750" s="807" t="s">
        <v>2848</v>
      </c>
      <c r="AW750" s="686" t="s">
        <v>1877</v>
      </c>
      <c r="AX750" s="686" t="s">
        <v>2154</v>
      </c>
      <c r="AY750" s="819">
        <v>42726</v>
      </c>
      <c r="AZ750" s="721" t="s">
        <v>26</v>
      </c>
      <c r="BA750" s="721" t="s">
        <v>22</v>
      </c>
      <c r="BB750" s="834" t="s">
        <v>33</v>
      </c>
      <c r="BC750" s="835" t="s">
        <v>33</v>
      </c>
      <c r="BD750" s="836" t="s">
        <v>33</v>
      </c>
      <c r="BE750" s="834" t="s">
        <v>33</v>
      </c>
      <c r="BF750" s="835" t="s">
        <v>33</v>
      </c>
      <c r="BG750" s="836" t="s">
        <v>33</v>
      </c>
      <c r="BH750" s="905" t="s">
        <v>4485</v>
      </c>
      <c r="BI750" s="903" t="s">
        <v>10472</v>
      </c>
      <c r="BJ750" s="905" t="s">
        <v>0</v>
      </c>
      <c r="BK750" s="903" t="s">
        <v>0</v>
      </c>
      <c r="BL750" s="905" t="s">
        <v>0</v>
      </c>
      <c r="BM750" s="903" t="s">
        <v>0</v>
      </c>
      <c r="BN750" s="905" t="s">
        <v>0</v>
      </c>
      <c r="BO750" s="903" t="s">
        <v>0</v>
      </c>
      <c r="BP750" s="905" t="s">
        <v>0</v>
      </c>
      <c r="BQ750" s="903" t="s">
        <v>0</v>
      </c>
      <c r="BR750" s="909">
        <v>28</v>
      </c>
      <c r="BS750" s="903" t="s">
        <v>4500</v>
      </c>
      <c r="BT750" s="909">
        <v>94</v>
      </c>
      <c r="BU750" s="903" t="s">
        <v>4649</v>
      </c>
      <c r="BV750" s="905" t="s">
        <v>0</v>
      </c>
      <c r="BW750" s="903" t="s">
        <v>4492</v>
      </c>
      <c r="BX750" s="905" t="s">
        <v>0</v>
      </c>
      <c r="BY750" s="903" t="s">
        <v>4492</v>
      </c>
      <c r="BZ750" s="905" t="s">
        <v>0</v>
      </c>
      <c r="CA750" s="903" t="s">
        <v>4492</v>
      </c>
      <c r="CB750" s="340">
        <v>50</v>
      </c>
      <c r="CC750" s="249">
        <f>IF(ISBLANK(AL750),0,1)</f>
        <v>1</v>
      </c>
      <c r="CD750" s="414">
        <f>IF(ISBLANK(AM750),0,1)</f>
        <v>1</v>
      </c>
      <c r="CE750" s="414">
        <f>IF(ISBLANK(AN750),0,1)</f>
        <v>0</v>
      </c>
      <c r="CF750" s="414">
        <f>IF(ISBLANK(AO750),0,1)</f>
        <v>1</v>
      </c>
      <c r="CG750" s="414">
        <f>IF(ISBLANK(AP750),0,1)</f>
        <v>0</v>
      </c>
      <c r="CH750" s="436">
        <f>IF(ISBLANK(AQ750),0,1)</f>
        <v>1</v>
      </c>
      <c r="CI750" s="435">
        <f>IF($W750="Dropped","-",DAYS360(X750,Y750,TRUE)/360)</f>
        <v>1.425</v>
      </c>
      <c r="CJ750" s="416">
        <f>IF(OR($W750="Pipeline",$W750="Dropped"),"-",IF(OR($AA750="-",$AA750="n/a"),"-",DAYS360(Y750,AA750,TRUE)/360))</f>
        <v>0.4861111111111111</v>
      </c>
      <c r="CK750" s="416">
        <f>IF(OR($W750="Pipeline",$W750="Dropped"),"-",IF($AC750="-","-",IF(OR($AA750="-",$AA750="n/a"),DAYS360(Y750,AC750,TRUE)/360,DAYS360(AA750,AC750,TRUE)/360)))</f>
        <v>5.2972222222222225</v>
      </c>
      <c r="CL750" s="416">
        <f>IF(OR($W750="Pipeline",$W750="Dropped"),"-",IF($AC750="-","-",DAYS360(X750,AC750,TRUE)/360))</f>
        <v>7.208333333333333</v>
      </c>
      <c r="CM750" s="437">
        <f>IF(OR($W750="Pipeline",$W750="Dropped"),"-",IF($AC750="-","-",DAYS360(AB750,AC750,TRUE)/360))</f>
        <v>1.9583333333333333</v>
      </c>
      <c r="CN750" s="344" t="str">
        <f>IF(W750="Closed",IF(AC750="-","-",YEAR(AC750)),"-")</f>
        <v>-</v>
      </c>
      <c r="CO750" s="344" t="str">
        <f>IF(W750="Closed",IF(OR(BE750="S",BE750="MS",BE750="HS"),"S",IF(OR(BE750="U",BE750="MU",BE750="HU"),"U",IF(OR(BE750="NA",BE750="NR",BE750="NV",BE750="?",BE750="#"),"NR","-"))),"-")</f>
        <v>-</v>
      </c>
      <c r="CP750" s="249">
        <v>13</v>
      </c>
      <c r="CQ750" s="414">
        <v>2</v>
      </c>
      <c r="CR750" s="414">
        <v>1</v>
      </c>
      <c r="CS750" s="414">
        <v>6</v>
      </c>
      <c r="CT750" s="414">
        <v>0</v>
      </c>
      <c r="CU750" s="436">
        <v>1</v>
      </c>
      <c r="CV750" s="432" t="str">
        <f>IF(OR(DC750="-",DC750="",DC750="n/a"),"-",HYPERLINK(DC750,"PAD"))</f>
        <v>PAD</v>
      </c>
      <c r="CW750" s="417" t="str">
        <f>IF(OR(DD750="-",DD750="",DD750="n/a"),"-",HYPERLINK(DD750,"ICR"))</f>
        <v>-</v>
      </c>
      <c r="CX750" s="438" t="str">
        <f>IF(OR(DE750="-",DE750="",DE750="n/a"),"-",HYPERLINK(DE750,"IEG"))</f>
        <v>-</v>
      </c>
      <c r="CY750" s="687" t="str">
        <f>IF(OR(DF750="-",DF750="",DF750="n/a"),"-",HYPERLINK(DF750,"PPAR"))</f>
        <v>-</v>
      </c>
      <c r="CZ750" s="665" t="str">
        <f>IF(OR(DG750="-",DG750="",DG750="n/a"),"-",HYPERLINK(DG750,"PCR"))</f>
        <v>-</v>
      </c>
      <c r="DA750" s="665" t="str">
        <f>IF(OR(DH750="-",DH750="",DH750="n/a"),"-",HYPERLINK(DH750,"PP"))</f>
        <v>PP</v>
      </c>
      <c r="DB750" s="688" t="str">
        <f>IF(OR(DI750="-",DI750="",DI750="n/a"),"-",HYPERLINK(DI750,"TA"))</f>
        <v>-</v>
      </c>
      <c r="DC750" s="897" t="s">
        <v>12606</v>
      </c>
      <c r="DD750" s="897" t="s">
        <v>33</v>
      </c>
      <c r="DE750" s="897" t="s">
        <v>33</v>
      </c>
      <c r="DF750" s="897" t="s">
        <v>33</v>
      </c>
      <c r="DG750" s="897" t="s">
        <v>33</v>
      </c>
      <c r="DH750" s="897" t="s">
        <v>12607</v>
      </c>
      <c r="DI750" s="897" t="s">
        <v>33</v>
      </c>
      <c r="DJ750" s="734"/>
      <c r="DK750" s="14"/>
      <c r="DL750" s="14"/>
      <c r="DM750" s="441"/>
      <c r="DN750" s="441"/>
      <c r="DO750" s="441"/>
      <c r="DP750" s="441"/>
      <c r="DQ750" s="441"/>
      <c r="DR750" s="441"/>
      <c r="DS750" s="441"/>
      <c r="DT750" s="441"/>
      <c r="DU750" s="441"/>
      <c r="DV750" s="441"/>
      <c r="DW750" s="441"/>
      <c r="DX750" s="441"/>
      <c r="DY750" s="441"/>
      <c r="DZ750" s="441"/>
      <c r="EA750" s="441"/>
      <c r="EB750" s="441"/>
      <c r="EC750" s="441"/>
      <c r="ED750" s="441"/>
      <c r="EE750" s="441"/>
      <c r="EF750" s="441"/>
      <c r="EG750" s="441"/>
      <c r="EH750" s="441"/>
      <c r="EI750" s="441"/>
      <c r="EJ750" s="441"/>
      <c r="EK750" s="441"/>
      <c r="EL750" s="441"/>
      <c r="EM750" s="441"/>
    </row>
    <row r="751" spans="1:143" s="35" customFormat="1" ht="14.1" customHeight="1" x14ac:dyDescent="0.25">
      <c r="A751" s="703">
        <f>ROW()-1</f>
        <v>750</v>
      </c>
      <c r="B751" s="712" t="s">
        <v>682</v>
      </c>
      <c r="C751" s="711" t="str">
        <f>HYPERLINK(E751,"OP")</f>
        <v>OP</v>
      </c>
      <c r="D751" s="711" t="str">
        <f>HYPERLINK(F751,"Prj")</f>
        <v>Prj</v>
      </c>
      <c r="E751" s="704" t="s">
        <v>6759</v>
      </c>
      <c r="F751" s="415" t="s">
        <v>6760</v>
      </c>
      <c r="G751" s="414" t="s">
        <v>4403</v>
      </c>
      <c r="H751" s="414" t="s">
        <v>4404</v>
      </c>
      <c r="I751" s="694" t="s">
        <v>4405</v>
      </c>
      <c r="J751" s="696" t="s">
        <v>683</v>
      </c>
      <c r="K751" s="199" t="s">
        <v>33</v>
      </c>
      <c r="L751" s="693" t="s">
        <v>16</v>
      </c>
      <c r="M751" s="696" t="s">
        <v>120</v>
      </c>
      <c r="N751" s="693" t="s">
        <v>18</v>
      </c>
      <c r="O751" s="732" t="s">
        <v>71</v>
      </c>
      <c r="P751" s="1080" t="s">
        <v>1762</v>
      </c>
      <c r="Q751" s="1074" t="s">
        <v>33</v>
      </c>
      <c r="R751" s="698" t="s">
        <v>33</v>
      </c>
      <c r="S751" s="907" t="s">
        <v>13838</v>
      </c>
      <c r="T751" s="908" t="s">
        <v>10328</v>
      </c>
      <c r="U751" s="905" t="s">
        <v>589</v>
      </c>
      <c r="V751" s="905" t="s">
        <v>10443</v>
      </c>
      <c r="W751" s="1068" t="s">
        <v>1773</v>
      </c>
      <c r="X751" s="1064">
        <v>39632</v>
      </c>
      <c r="Y751" s="1066">
        <v>39909</v>
      </c>
      <c r="Z751" s="1046">
        <v>2009</v>
      </c>
      <c r="AA751" s="1064">
        <v>40142</v>
      </c>
      <c r="AB751" s="1065">
        <v>41455</v>
      </c>
      <c r="AC751" s="1066">
        <v>42551</v>
      </c>
      <c r="AD751" s="638">
        <v>0</v>
      </c>
      <c r="AE751" s="639">
        <v>75</v>
      </c>
      <c r="AF751" s="744">
        <v>0</v>
      </c>
      <c r="AG751" s="690">
        <v>75</v>
      </c>
      <c r="AH751" s="747">
        <v>5</v>
      </c>
      <c r="AI751" s="744">
        <v>0</v>
      </c>
      <c r="AJ751" s="1099">
        <v>87</v>
      </c>
      <c r="AK751" s="1100">
        <v>80.072319050000004</v>
      </c>
      <c r="AL751" s="646" t="s">
        <v>4357</v>
      </c>
      <c r="AM751" s="647"/>
      <c r="AN751" s="647"/>
      <c r="AO751" s="647"/>
      <c r="AP751" s="647"/>
      <c r="AQ751" s="648"/>
      <c r="AR751" s="779" t="s">
        <v>4372</v>
      </c>
      <c r="AS751" s="649">
        <f>AT751+AU751</f>
        <v>9.1999999999999993</v>
      </c>
      <c r="AT751" s="649">
        <v>8</v>
      </c>
      <c r="AU751" s="650">
        <v>1.2</v>
      </c>
      <c r="AV751" s="686" t="s">
        <v>4373</v>
      </c>
      <c r="AW751" s="686" t="s">
        <v>1835</v>
      </c>
      <c r="AX751" s="686" t="s">
        <v>2103</v>
      </c>
      <c r="AY751" s="819">
        <v>42551</v>
      </c>
      <c r="AZ751" s="721" t="s">
        <v>45</v>
      </c>
      <c r="BA751" s="721" t="s">
        <v>22</v>
      </c>
      <c r="BB751" s="834" t="s">
        <v>22</v>
      </c>
      <c r="BC751" s="835" t="s">
        <v>45</v>
      </c>
      <c r="BD751" s="836" t="s">
        <v>45</v>
      </c>
      <c r="BE751" s="834" t="s">
        <v>33</v>
      </c>
      <c r="BF751" s="835" t="s">
        <v>33</v>
      </c>
      <c r="BG751" s="836" t="s">
        <v>33</v>
      </c>
      <c r="BH751" s="905" t="s">
        <v>4661</v>
      </c>
      <c r="BI751" s="903" t="s">
        <v>10477</v>
      </c>
      <c r="BJ751" s="905" t="s">
        <v>13059</v>
      </c>
      <c r="BK751" s="903" t="s">
        <v>13881</v>
      </c>
      <c r="BL751" s="905" t="s">
        <v>13054</v>
      </c>
      <c r="BM751" s="903" t="s">
        <v>13882</v>
      </c>
      <c r="BN751" s="905" t="s">
        <v>13056</v>
      </c>
      <c r="BO751" s="903" t="s">
        <v>13883</v>
      </c>
      <c r="BP751" s="905" t="s">
        <v>13064</v>
      </c>
      <c r="BQ751" s="903" t="s">
        <v>13880</v>
      </c>
      <c r="BR751" s="909">
        <v>78</v>
      </c>
      <c r="BS751" s="903" t="s">
        <v>4511</v>
      </c>
      <c r="BT751" s="909">
        <v>39</v>
      </c>
      <c r="BU751" s="903" t="s">
        <v>4545</v>
      </c>
      <c r="BV751" s="909">
        <v>99</v>
      </c>
      <c r="BW751" s="903" t="s">
        <v>4570</v>
      </c>
      <c r="BX751" s="905" t="s">
        <v>0</v>
      </c>
      <c r="BY751" s="903" t="s">
        <v>4492</v>
      </c>
      <c r="BZ751" s="905" t="s">
        <v>0</v>
      </c>
      <c r="CA751" s="903" t="s">
        <v>4492</v>
      </c>
      <c r="CB751" s="340">
        <v>100</v>
      </c>
      <c r="CC751" s="249">
        <f>IF(ISBLANK(AL751),0,1)</f>
        <v>1</v>
      </c>
      <c r="CD751" s="414">
        <f>IF(ISBLANK(AM751),0,1)</f>
        <v>0</v>
      </c>
      <c r="CE751" s="414">
        <f>IF(ISBLANK(AN751),0,1)</f>
        <v>0</v>
      </c>
      <c r="CF751" s="414">
        <f>IF(ISBLANK(AO751),0,1)</f>
        <v>0</v>
      </c>
      <c r="CG751" s="414">
        <f>IF(ISBLANK(AP751),0,1)</f>
        <v>0</v>
      </c>
      <c r="CH751" s="436">
        <f>IF(ISBLANK(AQ751),0,1)</f>
        <v>0</v>
      </c>
      <c r="CI751" s="435">
        <f>IF($W751="Dropped","-",DAYS360(X751,Y751,TRUE)/360)</f>
        <v>0.7583333333333333</v>
      </c>
      <c r="CJ751" s="416">
        <f>IF(OR($W751="Pipeline",$W751="Dropped"),"-",IF(OR($AA751="-",$AA751="n/a"),"-",DAYS360(Y751,AA751,TRUE)/360))</f>
        <v>0.63611111111111107</v>
      </c>
      <c r="CK751" s="416">
        <f>IF(OR($W751="Pipeline",$W751="Dropped"),"-",IF($AC751="-","-",IF(OR($AA751="-",$AA751="n/a"),DAYS360(Y751,AC751,TRUE)/360,DAYS360(AA751,AC751,TRUE)/360)))</f>
        <v>6.5972222222222223</v>
      </c>
      <c r="CL751" s="416">
        <f>IF(OR($W751="Pipeline",$W751="Dropped"),"-",IF($AC751="-","-",DAYS360(X751,AC751,TRUE)/360))</f>
        <v>7.9916666666666663</v>
      </c>
      <c r="CM751" s="437">
        <f>IF(OR($W751="Pipeline",$W751="Dropped"),"-",IF($AC751="-","-",DAYS360(AB751,AC751,TRUE)/360))</f>
        <v>3</v>
      </c>
      <c r="CN751" s="344">
        <f>IF(W751="Closed",IF(AC751="-","-",YEAR(AC751)),"-")</f>
        <v>2016</v>
      </c>
      <c r="CO751" s="344" t="str">
        <f>IF(W751="Closed",IF(OR(BE751="S",BE751="MS",BE751="HS"),"S",IF(OR(BE751="U",BE751="MU",BE751="HU"),"U",IF(OR(BE751="NA",BE751="NR",BE751="NV",BE751="?",BE751="#"),"NR","-"))),"-")</f>
        <v>-</v>
      </c>
      <c r="CP751" s="249">
        <v>4</v>
      </c>
      <c r="CQ751" s="414">
        <v>4</v>
      </c>
      <c r="CR751" s="414">
        <v>0</v>
      </c>
      <c r="CS751" s="414">
        <v>1</v>
      </c>
      <c r="CT751" s="414">
        <v>0</v>
      </c>
      <c r="CU751" s="436">
        <v>0</v>
      </c>
      <c r="CV751" s="432" t="str">
        <f>IF(OR(DC751="-",DC751="",DC751="n/a"),"-",HYPERLINK(DC751,"PAD"))</f>
        <v>PAD</v>
      </c>
      <c r="CW751" s="417" t="str">
        <f>IF(OR(DD751="-",DD751="",DD751="n/a"),"-",HYPERLINK(DD751,"ICR"))</f>
        <v>ICR</v>
      </c>
      <c r="CX751" s="438" t="str">
        <f>IF(OR(DE751="-",DE751="",DE751="n/a"),"-",HYPERLINK(DE751,"IEG"))</f>
        <v>-</v>
      </c>
      <c r="CY751" s="687" t="str">
        <f>IF(OR(DF751="-",DF751="",DF751="n/a"),"-",HYPERLINK(DF751,"PPAR"))</f>
        <v>-</v>
      </c>
      <c r="CZ751" s="665" t="str">
        <f>IF(OR(DG751="-",DG751="",DG751="n/a"),"-",HYPERLINK(DG751,"PCR"))</f>
        <v>-</v>
      </c>
      <c r="DA751" s="665" t="str">
        <f>IF(OR(DH751="-",DH751="",DH751="n/a"),"-",HYPERLINK(DH751,"PP"))</f>
        <v>PP</v>
      </c>
      <c r="DB751" s="688" t="str">
        <f>IF(OR(DI751="-",DI751="",DI751="n/a"),"-",HYPERLINK(DI751,"TA"))</f>
        <v>-</v>
      </c>
      <c r="DC751" s="897" t="s">
        <v>12608</v>
      </c>
      <c r="DD751" s="897" t="s">
        <v>14110</v>
      </c>
      <c r="DE751" s="897" t="s">
        <v>33</v>
      </c>
      <c r="DF751" s="897" t="s">
        <v>33</v>
      </c>
      <c r="DG751" s="897" t="s">
        <v>33</v>
      </c>
      <c r="DH751" s="897" t="s">
        <v>12609</v>
      </c>
      <c r="DI751" s="897" t="s">
        <v>33</v>
      </c>
      <c r="DJ751" s="734"/>
      <c r="DK751" s="14"/>
      <c r="DL751" s="14"/>
      <c r="DM751" s="441"/>
      <c r="DN751" s="441"/>
      <c r="DO751" s="441"/>
      <c r="DP751" s="441"/>
      <c r="DQ751" s="441"/>
      <c r="DR751" s="441"/>
      <c r="DS751" s="441"/>
      <c r="DT751" s="441"/>
      <c r="DU751" s="441"/>
      <c r="DV751" s="441"/>
      <c r="DW751" s="441"/>
      <c r="DX751" s="441"/>
      <c r="DY751" s="441"/>
      <c r="DZ751" s="441"/>
      <c r="EA751" s="441"/>
      <c r="EB751" s="441"/>
      <c r="EC751" s="441"/>
      <c r="ED751" s="441"/>
      <c r="EE751" s="441"/>
      <c r="EF751" s="441"/>
      <c r="EG751" s="441"/>
      <c r="EH751" s="441"/>
      <c r="EI751" s="441"/>
      <c r="EJ751" s="441"/>
      <c r="EK751" s="441"/>
      <c r="EL751" s="441"/>
      <c r="EM751" s="441"/>
    </row>
    <row r="752" spans="1:143" s="35" customFormat="1" ht="14.1" customHeight="1" x14ac:dyDescent="0.25">
      <c r="A752" s="702">
        <f>ROW()-1</f>
        <v>751</v>
      </c>
      <c r="B752" s="710" t="s">
        <v>2369</v>
      </c>
      <c r="C752" s="711" t="str">
        <f>HYPERLINK(E752,"OP")</f>
        <v>OP</v>
      </c>
      <c r="D752" s="711" t="str">
        <f>HYPERLINK(F752,"Prj")</f>
        <v>Prj</v>
      </c>
      <c r="E752" s="704" t="s">
        <v>6761</v>
      </c>
      <c r="F752" s="415" t="s">
        <v>6762</v>
      </c>
      <c r="G752" s="414" t="s">
        <v>33</v>
      </c>
      <c r="H752" s="414" t="s">
        <v>33</v>
      </c>
      <c r="I752" s="694" t="s">
        <v>33</v>
      </c>
      <c r="J752" s="686" t="s">
        <v>2370</v>
      </c>
      <c r="K752" s="199" t="s">
        <v>33</v>
      </c>
      <c r="L752" s="693" t="s">
        <v>16</v>
      </c>
      <c r="M752" s="696" t="s">
        <v>950</v>
      </c>
      <c r="N752" s="693" t="s">
        <v>18</v>
      </c>
      <c r="O752" s="693" t="s">
        <v>54</v>
      </c>
      <c r="P752" s="1080" t="s">
        <v>1419</v>
      </c>
      <c r="Q752" s="1074" t="s">
        <v>33</v>
      </c>
      <c r="R752" s="698" t="s">
        <v>33</v>
      </c>
      <c r="S752" s="907" t="s">
        <v>3166</v>
      </c>
      <c r="T752" s="908" t="s">
        <v>10325</v>
      </c>
      <c r="U752" s="905" t="s">
        <v>582</v>
      </c>
      <c r="V752" s="905" t="s">
        <v>10430</v>
      </c>
      <c r="W752" s="1068" t="s">
        <v>1773</v>
      </c>
      <c r="X752" s="1064">
        <v>40231</v>
      </c>
      <c r="Y752" s="1066">
        <v>40661</v>
      </c>
      <c r="Z752" s="1046">
        <v>2011</v>
      </c>
      <c r="AA752" s="1064">
        <v>40763</v>
      </c>
      <c r="AB752" s="1065">
        <v>41988</v>
      </c>
      <c r="AC752" s="1066">
        <v>42916</v>
      </c>
      <c r="AD752" s="638">
        <v>0</v>
      </c>
      <c r="AE752" s="639">
        <v>12</v>
      </c>
      <c r="AF752" s="744">
        <v>0</v>
      </c>
      <c r="AG752" s="690">
        <v>12</v>
      </c>
      <c r="AH752" s="747">
        <v>0</v>
      </c>
      <c r="AI752" s="744">
        <v>0</v>
      </c>
      <c r="AJ752" s="1099">
        <v>12</v>
      </c>
      <c r="AK752" s="1100">
        <v>9.4451578600000001</v>
      </c>
      <c r="AL752" s="646"/>
      <c r="AM752" s="647" t="s">
        <v>2419</v>
      </c>
      <c r="AN752" s="647"/>
      <c r="AO752" s="647"/>
      <c r="AP752" s="647"/>
      <c r="AQ752" s="648"/>
      <c r="AR752" s="779" t="s">
        <v>2560</v>
      </c>
      <c r="AS752" s="649">
        <f>AT752+AU752</f>
        <v>10.4</v>
      </c>
      <c r="AT752" s="649">
        <v>10.4</v>
      </c>
      <c r="AU752" s="650">
        <v>0</v>
      </c>
      <c r="AV752" s="686" t="s">
        <v>2561</v>
      </c>
      <c r="AW752" s="686" t="s">
        <v>2558</v>
      </c>
      <c r="AX752" s="686" t="s">
        <v>2559</v>
      </c>
      <c r="AY752" s="820">
        <v>42551</v>
      </c>
      <c r="AZ752" s="721" t="s">
        <v>22</v>
      </c>
      <c r="BA752" s="721" t="s">
        <v>26</v>
      </c>
      <c r="BB752" s="834" t="s">
        <v>33</v>
      </c>
      <c r="BC752" s="835" t="s">
        <v>33</v>
      </c>
      <c r="BD752" s="836" t="s">
        <v>33</v>
      </c>
      <c r="BE752" s="834" t="s">
        <v>33</v>
      </c>
      <c r="BF752" s="835" t="s">
        <v>33</v>
      </c>
      <c r="BG752" s="836" t="s">
        <v>33</v>
      </c>
      <c r="BH752" s="905" t="s">
        <v>4525</v>
      </c>
      <c r="BI752" s="903" t="s">
        <v>10476</v>
      </c>
      <c r="BJ752" s="905" t="s">
        <v>4485</v>
      </c>
      <c r="BK752" s="903" t="s">
        <v>10472</v>
      </c>
      <c r="BL752" s="905" t="s">
        <v>13050</v>
      </c>
      <c r="BM752" s="903" t="s">
        <v>13876</v>
      </c>
      <c r="BN752" s="905" t="s">
        <v>13075</v>
      </c>
      <c r="BO752" s="903" t="s">
        <v>13771</v>
      </c>
      <c r="BP752" s="905" t="s">
        <v>13077</v>
      </c>
      <c r="BQ752" s="903" t="s">
        <v>9680</v>
      </c>
      <c r="BR752" s="909">
        <v>27</v>
      </c>
      <c r="BS752" s="903" t="s">
        <v>4490</v>
      </c>
      <c r="BT752" s="909">
        <v>26</v>
      </c>
      <c r="BU752" s="903" t="s">
        <v>4517</v>
      </c>
      <c r="BV752" s="909">
        <v>73</v>
      </c>
      <c r="BW752" s="903" t="s">
        <v>4534</v>
      </c>
      <c r="BX752" s="909">
        <v>28</v>
      </c>
      <c r="BY752" s="903" t="s">
        <v>4500</v>
      </c>
      <c r="BZ752" s="909">
        <v>57</v>
      </c>
      <c r="CA752" s="903" t="s">
        <v>4527</v>
      </c>
      <c r="CB752" s="340">
        <v>50</v>
      </c>
      <c r="CC752" s="249">
        <f>IF(ISBLANK(AL752),0,1)</f>
        <v>0</v>
      </c>
      <c r="CD752" s="414">
        <f>IF(ISBLANK(AM752),0,1)</f>
        <v>1</v>
      </c>
      <c r="CE752" s="414">
        <f>IF(ISBLANK(AN752),0,1)</f>
        <v>0</v>
      </c>
      <c r="CF752" s="414">
        <f>IF(ISBLANK(AO752),0,1)</f>
        <v>0</v>
      </c>
      <c r="CG752" s="414">
        <f>IF(ISBLANK(AP752),0,1)</f>
        <v>0</v>
      </c>
      <c r="CH752" s="436">
        <f>IF(ISBLANK(AQ752),0,1)</f>
        <v>0</v>
      </c>
      <c r="CI752" s="435">
        <f>IF($W752="Dropped","-",DAYS360(X752,Y752,TRUE)/360)</f>
        <v>1.1833333333333333</v>
      </c>
      <c r="CJ752" s="416">
        <f>IF(OR($W752="Pipeline",$W752="Dropped"),"-",IF(OR($AA752="-",$AA752="n/a"),"-",DAYS360(Y752,AA752,TRUE)/360))</f>
        <v>0.27777777777777779</v>
      </c>
      <c r="CK752" s="416">
        <f>IF(OR($W752="Pipeline",$W752="Dropped"),"-",IF($AC752="-","-",IF(OR($AA752="-",$AA752="n/a"),DAYS360(Y752,AC752,TRUE)/360,DAYS360(AA752,AC752,TRUE)/360)))</f>
        <v>5.8944444444444448</v>
      </c>
      <c r="CL752" s="416">
        <f>IF(OR($W752="Pipeline",$W752="Dropped"),"-",IF($AC752="-","-",DAYS360(X752,AC752,TRUE)/360))</f>
        <v>7.3555555555555552</v>
      </c>
      <c r="CM752" s="437">
        <f>IF(OR($W752="Pipeline",$W752="Dropped"),"-",IF($AC752="-","-",DAYS360(AB752,AC752,TRUE)/360))</f>
        <v>2.5416666666666665</v>
      </c>
      <c r="CN752" s="344">
        <f>IF(W752="Closed",IF(AC752="-","-",YEAR(AC752)),"-")</f>
        <v>2017</v>
      </c>
      <c r="CO752" s="344" t="str">
        <f>IF(W752="Closed",IF(OR(BE752="S",BE752="MS",BE752="HS"),"S",IF(OR(BE752="U",BE752="MU",BE752="HU"),"U",IF(OR(BE752="NA",BE752="NR",BE752="NV",BE752="?",BE752="#"),"NR","-"))),"-")</f>
        <v>-</v>
      </c>
      <c r="CP752" s="249">
        <v>0</v>
      </c>
      <c r="CQ752" s="414">
        <v>5</v>
      </c>
      <c r="CR752" s="414">
        <v>0</v>
      </c>
      <c r="CS752" s="414">
        <v>0</v>
      </c>
      <c r="CT752" s="414">
        <v>1</v>
      </c>
      <c r="CU752" s="436">
        <v>0</v>
      </c>
      <c r="CV752" s="432" t="str">
        <f>IF(OR(DC752="-",DC752="",DC752="n/a"),"-",HYPERLINK(DC752,"PAD"))</f>
        <v>PAD</v>
      </c>
      <c r="CW752" s="417" t="str">
        <f>IF(OR(DD752="-",DD752="",DD752="n/a"),"-",HYPERLINK(DD752,"ICR"))</f>
        <v>-</v>
      </c>
      <c r="CX752" s="438" t="str">
        <f>IF(OR(DE752="-",DE752="",DE752="n/a"),"-",HYPERLINK(DE752,"IEG"))</f>
        <v>-</v>
      </c>
      <c r="CY752" s="687" t="str">
        <f>IF(OR(DF752="-",DF752="",DF752="n/a"),"-",HYPERLINK(DF752,"PPAR"))</f>
        <v>-</v>
      </c>
      <c r="CZ752" s="665" t="str">
        <f>IF(OR(DG752="-",DG752="",DG752="n/a"),"-",HYPERLINK(DG752,"PCR"))</f>
        <v>-</v>
      </c>
      <c r="DA752" s="665" t="str">
        <f>IF(OR(DH752="-",DH752="",DH752="n/a"),"-",HYPERLINK(DH752,"PP"))</f>
        <v>PP</v>
      </c>
      <c r="DB752" s="688" t="str">
        <f>IF(OR(DI752="-",DI752="",DI752="n/a"),"-",HYPERLINK(DI752,"TA"))</f>
        <v>-</v>
      </c>
      <c r="DC752" s="897" t="s">
        <v>12610</v>
      </c>
      <c r="DD752" s="897" t="s">
        <v>33</v>
      </c>
      <c r="DE752" s="897" t="s">
        <v>33</v>
      </c>
      <c r="DF752" s="897" t="s">
        <v>33</v>
      </c>
      <c r="DG752" s="897" t="s">
        <v>33</v>
      </c>
      <c r="DH752" s="897" t="s">
        <v>14111</v>
      </c>
      <c r="DI752" s="897" t="s">
        <v>33</v>
      </c>
      <c r="DJ752" s="686"/>
      <c r="DK752" s="14"/>
      <c r="DL752" s="14"/>
      <c r="DM752" s="441"/>
      <c r="DN752" s="441"/>
      <c r="DO752" s="441"/>
      <c r="DP752" s="441"/>
      <c r="DQ752" s="441"/>
      <c r="DR752" s="441"/>
      <c r="DS752" s="441"/>
      <c r="DT752" s="441"/>
      <c r="DU752" s="441"/>
      <c r="DV752" s="441"/>
      <c r="DW752" s="441"/>
      <c r="DX752" s="441"/>
      <c r="DY752" s="441"/>
      <c r="DZ752" s="441"/>
      <c r="EA752" s="441"/>
      <c r="EB752" s="441"/>
      <c r="EC752" s="441"/>
      <c r="ED752" s="441"/>
      <c r="EE752" s="441"/>
      <c r="EF752" s="441"/>
      <c r="EG752" s="441"/>
      <c r="EH752" s="441"/>
      <c r="EI752" s="441"/>
      <c r="EJ752" s="441"/>
      <c r="EK752" s="441"/>
      <c r="EL752" s="441"/>
      <c r="EM752" s="441"/>
    </row>
    <row r="753" spans="1:143" s="35" customFormat="1" ht="14.1" customHeight="1" x14ac:dyDescent="0.25">
      <c r="A753" s="702">
        <f>ROW()-1</f>
        <v>752</v>
      </c>
      <c r="B753" s="713" t="s">
        <v>9450</v>
      </c>
      <c r="C753" s="711" t="str">
        <f>HYPERLINK(E753,"OP")</f>
        <v>OP</v>
      </c>
      <c r="D753" s="711" t="str">
        <f>HYPERLINK(F753,"Prj")</f>
        <v>Prj</v>
      </c>
      <c r="E753" s="705" t="s">
        <v>9816</v>
      </c>
      <c r="F753" s="424" t="s">
        <v>9817</v>
      </c>
      <c r="G753" s="414" t="s">
        <v>33</v>
      </c>
      <c r="H753" s="414" t="s">
        <v>33</v>
      </c>
      <c r="I753" s="694" t="s">
        <v>33</v>
      </c>
      <c r="J753" s="695" t="s">
        <v>9674</v>
      </c>
      <c r="K753" s="727" t="s">
        <v>33</v>
      </c>
      <c r="L753" s="735" t="s">
        <v>245</v>
      </c>
      <c r="M753" s="695" t="s">
        <v>264</v>
      </c>
      <c r="N753" s="735" t="s">
        <v>18</v>
      </c>
      <c r="O753" s="735" t="s">
        <v>30</v>
      </c>
      <c r="P753" s="1080" t="s">
        <v>1743</v>
      </c>
      <c r="Q753" s="1074" t="s">
        <v>33</v>
      </c>
      <c r="R753" s="698" t="s">
        <v>33</v>
      </c>
      <c r="S753" s="907" t="s">
        <v>13839</v>
      </c>
      <c r="T753" s="908" t="s">
        <v>9675</v>
      </c>
      <c r="U753" s="905" t="s">
        <v>591</v>
      </c>
      <c r="V753" s="905" t="s">
        <v>10444</v>
      </c>
      <c r="W753" s="1068" t="s">
        <v>20</v>
      </c>
      <c r="X753" s="1064">
        <v>40017</v>
      </c>
      <c r="Y753" s="1066">
        <v>41163</v>
      </c>
      <c r="Z753" s="1046">
        <v>2013</v>
      </c>
      <c r="AA753" s="1064">
        <v>41319</v>
      </c>
      <c r="AB753" s="1065">
        <v>42916</v>
      </c>
      <c r="AC753" s="1066">
        <v>43281</v>
      </c>
      <c r="AD753" s="638">
        <v>0</v>
      </c>
      <c r="AE753" s="745">
        <v>150</v>
      </c>
      <c r="AF753" s="744">
        <v>0</v>
      </c>
      <c r="AG753" s="690">
        <v>150</v>
      </c>
      <c r="AH753" s="747">
        <v>4</v>
      </c>
      <c r="AI753" s="744">
        <v>0</v>
      </c>
      <c r="AJ753" s="1103">
        <v>150</v>
      </c>
      <c r="AK753" s="1104">
        <v>129.70244726999999</v>
      </c>
      <c r="AL753" s="646">
        <v>33</v>
      </c>
      <c r="AM753" s="647"/>
      <c r="AN753" s="647"/>
      <c r="AO753" s="647"/>
      <c r="AP753" s="647"/>
      <c r="AQ753" s="648"/>
      <c r="AR753" s="778" t="s">
        <v>9903</v>
      </c>
      <c r="AS753" s="649">
        <v>5</v>
      </c>
      <c r="AT753" s="649">
        <v>5</v>
      </c>
      <c r="AU753" s="650">
        <v>0</v>
      </c>
      <c r="AV753" s="734" t="s">
        <v>9904</v>
      </c>
      <c r="AW753" s="695" t="s">
        <v>4875</v>
      </c>
      <c r="AX753" s="695" t="s">
        <v>3790</v>
      </c>
      <c r="AY753" s="822">
        <v>42731</v>
      </c>
      <c r="AZ753" s="735" t="s">
        <v>26</v>
      </c>
      <c r="BA753" s="735" t="s">
        <v>26</v>
      </c>
      <c r="BB753" s="834" t="s">
        <v>33</v>
      </c>
      <c r="BC753" s="835" t="s">
        <v>33</v>
      </c>
      <c r="BD753" s="836" t="s">
        <v>33</v>
      </c>
      <c r="BE753" s="834" t="s">
        <v>33</v>
      </c>
      <c r="BF753" s="835" t="s">
        <v>33</v>
      </c>
      <c r="BG753" s="836" t="s">
        <v>33</v>
      </c>
      <c r="BH753" s="905" t="s">
        <v>4525</v>
      </c>
      <c r="BI753" s="903" t="s">
        <v>10476</v>
      </c>
      <c r="BJ753" s="905" t="s">
        <v>10064</v>
      </c>
      <c r="BK753" s="903" t="s">
        <v>13770</v>
      </c>
      <c r="BL753" s="905" t="s">
        <v>0</v>
      </c>
      <c r="BM753" s="903" t="s">
        <v>0</v>
      </c>
      <c r="BN753" s="905" t="s">
        <v>0</v>
      </c>
      <c r="BO753" s="903" t="s">
        <v>0</v>
      </c>
      <c r="BP753" s="905" t="s">
        <v>0</v>
      </c>
      <c r="BQ753" s="903" t="s">
        <v>0</v>
      </c>
      <c r="BR753" s="909">
        <v>72</v>
      </c>
      <c r="BS753" s="903" t="s">
        <v>4551</v>
      </c>
      <c r="BT753" s="909">
        <v>101</v>
      </c>
      <c r="BU753" s="903" t="s">
        <v>4608</v>
      </c>
      <c r="BV753" s="909">
        <v>94</v>
      </c>
      <c r="BW753" s="903" t="s">
        <v>4649</v>
      </c>
      <c r="BX753" s="909">
        <v>73</v>
      </c>
      <c r="BY753" s="903" t="s">
        <v>4534</v>
      </c>
      <c r="BZ753" s="905" t="s">
        <v>0</v>
      </c>
      <c r="CA753" s="903" t="s">
        <v>4492</v>
      </c>
      <c r="CB753" s="340">
        <v>10</v>
      </c>
      <c r="CC753" s="249">
        <f>IF(ISBLANK(AL753),0,1)</f>
        <v>1</v>
      </c>
      <c r="CD753" s="414">
        <f>IF(ISBLANK(AM753),0,1)</f>
        <v>0</v>
      </c>
      <c r="CE753" s="414">
        <f>IF(ISBLANK(AN753),0,1)</f>
        <v>0</v>
      </c>
      <c r="CF753" s="414">
        <f>IF(ISBLANK(AO753),0,1)</f>
        <v>0</v>
      </c>
      <c r="CG753" s="414">
        <f>IF(ISBLANK(AP753),0,1)</f>
        <v>0</v>
      </c>
      <c r="CH753" s="436">
        <f>IF(ISBLANK(AQ753),0,1)</f>
        <v>0</v>
      </c>
      <c r="CI753" s="435">
        <f>IF($W753="Dropped","-",DAYS360(X753,Y753,TRUE)/360)</f>
        <v>3.1333333333333333</v>
      </c>
      <c r="CJ753" s="416">
        <f>IF(OR($W753="Pipeline",$W753="Dropped"),"-",IF(OR($AA753="-",$AA753="n/a"),"-",DAYS360(Y753,AA753,TRUE)/360))</f>
        <v>0.42499999999999999</v>
      </c>
      <c r="CK753" s="416">
        <f>IF(OR($W753="Pipeline",$W753="Dropped"),"-",IF($AC753="-","-",IF(OR($AA753="-",$AA753="n/a"),DAYS360(Y753,AC753,TRUE)/360,DAYS360(AA753,AC753,TRUE)/360)))</f>
        <v>5.3777777777777782</v>
      </c>
      <c r="CL753" s="416">
        <f>IF(OR($W753="Pipeline",$W753="Dropped"),"-",IF($AC753="-","-",DAYS360(X753,AC753,TRUE)/360))</f>
        <v>8.9361111111111118</v>
      </c>
      <c r="CM753" s="437">
        <f>IF(OR($W753="Pipeline",$W753="Dropped"),"-",IF($AC753="-","-",DAYS360(AB753,AC753,TRUE)/360))</f>
        <v>1</v>
      </c>
      <c r="CN753" s="344" t="str">
        <f>IF(W753="Closed",IF(AC753="-","-",YEAR(AC753)),"-")</f>
        <v>-</v>
      </c>
      <c r="CO753" s="344" t="str">
        <f>IF(W753="Closed",IF(OR(BE753="S",BE753="MS",BE753="HS"),"S",IF(OR(BE753="U",BE753="MU",BE753="HU"),"U",IF(OR(BE753="NA",BE753="NR",BE753="NV",BE753="?",BE753="#"),"NR","-"))),"-")</f>
        <v>-</v>
      </c>
      <c r="CP753" s="249">
        <v>4</v>
      </c>
      <c r="CQ753" s="414">
        <v>5</v>
      </c>
      <c r="CR753" s="414">
        <v>2</v>
      </c>
      <c r="CS753" s="414">
        <v>0</v>
      </c>
      <c r="CT753" s="414">
        <v>0</v>
      </c>
      <c r="CU753" s="436">
        <v>0</v>
      </c>
      <c r="CV753" s="432" t="str">
        <f>IF(OR(DC753="-",DC753="",DC753="n/a"),"-",HYPERLINK(DC753,"PAD"))</f>
        <v>PAD</v>
      </c>
      <c r="CW753" s="417" t="str">
        <f>IF(OR(DD753="-",DD753="",DD753="n/a"),"-",HYPERLINK(DD753,"ICR"))</f>
        <v>-</v>
      </c>
      <c r="CX753" s="438" t="str">
        <f>IF(OR(DE753="-",DE753="",DE753="n/a"),"-",HYPERLINK(DE753,"IEG"))</f>
        <v>-</v>
      </c>
      <c r="CY753" s="687" t="str">
        <f>IF(OR(DF753="-",DF753="",DF753="n/a"),"-",HYPERLINK(DF753,"PPAR"))</f>
        <v>-</v>
      </c>
      <c r="CZ753" s="665" t="str">
        <f>IF(OR(DG753="-",DG753="",DG753="n/a"),"-",HYPERLINK(DG753,"PCR"))</f>
        <v>-</v>
      </c>
      <c r="DA753" s="665" t="str">
        <f>IF(OR(DH753="-",DH753="",DH753="n/a"),"-",HYPERLINK(DH753,"PP"))</f>
        <v>PP</v>
      </c>
      <c r="DB753" s="688" t="str">
        <f>IF(OR(DI753="-",DI753="",DI753="n/a"),"-",HYPERLINK(DI753,"TA"))</f>
        <v>-</v>
      </c>
      <c r="DC753" s="897" t="s">
        <v>12611</v>
      </c>
      <c r="DD753" s="897" t="s">
        <v>33</v>
      </c>
      <c r="DE753" s="897" t="s">
        <v>33</v>
      </c>
      <c r="DF753" s="897" t="s">
        <v>33</v>
      </c>
      <c r="DG753" s="897" t="s">
        <v>33</v>
      </c>
      <c r="DH753" s="897" t="s">
        <v>14112</v>
      </c>
      <c r="DI753" s="897" t="s">
        <v>33</v>
      </c>
      <c r="DJ753" s="734"/>
      <c r="DK753" s="14"/>
      <c r="DL753" s="14"/>
      <c r="DM753" s="441"/>
      <c r="DN753" s="441"/>
      <c r="DO753" s="441"/>
      <c r="DP753" s="441"/>
      <c r="DQ753" s="441"/>
      <c r="DR753" s="441"/>
      <c r="DS753" s="441"/>
      <c r="DT753" s="441"/>
      <c r="DU753" s="441"/>
      <c r="DV753" s="441"/>
      <c r="DW753" s="441"/>
      <c r="DX753" s="441"/>
      <c r="DY753" s="441"/>
      <c r="DZ753" s="441"/>
      <c r="EA753" s="441"/>
      <c r="EB753" s="441"/>
      <c r="EC753" s="441"/>
      <c r="ED753" s="441"/>
      <c r="EE753" s="441"/>
      <c r="EF753" s="441"/>
      <c r="EG753" s="441"/>
      <c r="EH753" s="441"/>
      <c r="EI753" s="441"/>
      <c r="EJ753" s="441"/>
      <c r="EK753" s="441"/>
      <c r="EL753" s="441"/>
      <c r="EM753" s="441"/>
    </row>
    <row r="754" spans="1:143" s="35" customFormat="1" ht="14.1" customHeight="1" x14ac:dyDescent="0.25">
      <c r="A754" s="703">
        <f>ROW()-1</f>
        <v>753</v>
      </c>
      <c r="B754" s="710" t="s">
        <v>5452</v>
      </c>
      <c r="C754" s="711" t="str">
        <f>HYPERLINK(E754,"OP")</f>
        <v>OP</v>
      </c>
      <c r="D754" s="711" t="str">
        <f>HYPERLINK(F754,"Prj")</f>
        <v>Prj</v>
      </c>
      <c r="E754" s="704" t="s">
        <v>7326</v>
      </c>
      <c r="F754" s="415" t="s">
        <v>5964</v>
      </c>
      <c r="G754" s="414" t="s">
        <v>33</v>
      </c>
      <c r="H754" s="414" t="s">
        <v>33</v>
      </c>
      <c r="I754" s="694" t="s">
        <v>33</v>
      </c>
      <c r="J754" s="697" t="s">
        <v>5453</v>
      </c>
      <c r="K754" s="727" t="s">
        <v>33</v>
      </c>
      <c r="L754" s="736" t="s">
        <v>245</v>
      </c>
      <c r="M754" s="697" t="s">
        <v>264</v>
      </c>
      <c r="N754" s="736" t="s">
        <v>18</v>
      </c>
      <c r="O754" s="736" t="s">
        <v>30</v>
      </c>
      <c r="P754" s="1080" t="s">
        <v>1742</v>
      </c>
      <c r="Q754" s="1074" t="s">
        <v>33</v>
      </c>
      <c r="R754" s="698" t="s">
        <v>3565</v>
      </c>
      <c r="S754" s="907" t="s">
        <v>3633</v>
      </c>
      <c r="T754" s="908" t="s">
        <v>5454</v>
      </c>
      <c r="U754" s="905" t="s">
        <v>591</v>
      </c>
      <c r="V754" s="905" t="s">
        <v>10390</v>
      </c>
      <c r="W754" s="1068" t="s">
        <v>20</v>
      </c>
      <c r="X754" s="1064">
        <v>40122</v>
      </c>
      <c r="Y754" s="1066">
        <v>40430</v>
      </c>
      <c r="Z754" s="1046">
        <v>2011</v>
      </c>
      <c r="AA754" s="1064">
        <v>40739</v>
      </c>
      <c r="AB754" s="1065">
        <v>42369</v>
      </c>
      <c r="AC754" s="1066">
        <v>43099</v>
      </c>
      <c r="AD754" s="1049">
        <v>115.8</v>
      </c>
      <c r="AE754" s="746">
        <v>0</v>
      </c>
      <c r="AF754" s="744">
        <v>0</v>
      </c>
      <c r="AG754" s="690">
        <v>115.8</v>
      </c>
      <c r="AH754" s="747">
        <v>0.6</v>
      </c>
      <c r="AI754" s="744">
        <v>0</v>
      </c>
      <c r="AJ754" s="1101">
        <v>115.8</v>
      </c>
      <c r="AK754" s="1102">
        <v>102.28590443</v>
      </c>
      <c r="AL754" s="646">
        <v>32</v>
      </c>
      <c r="AM754" s="647" t="s">
        <v>5779</v>
      </c>
      <c r="AN754" s="647"/>
      <c r="AO754" s="647"/>
      <c r="AP754" s="647"/>
      <c r="AQ754" s="648">
        <v>19</v>
      </c>
      <c r="AR754" s="779" t="s">
        <v>5793</v>
      </c>
      <c r="AS754" s="649">
        <f>AT754+AU754</f>
        <v>0.6</v>
      </c>
      <c r="AT754" s="649">
        <v>0.6</v>
      </c>
      <c r="AU754" s="650">
        <v>0</v>
      </c>
      <c r="AV754" s="686" t="s">
        <v>5794</v>
      </c>
      <c r="AW754" s="697" t="s">
        <v>5455</v>
      </c>
      <c r="AX754" s="697" t="s">
        <v>5455</v>
      </c>
      <c r="AY754" s="823">
        <v>42734</v>
      </c>
      <c r="AZ754" s="736" t="s">
        <v>26</v>
      </c>
      <c r="BA754" s="736" t="s">
        <v>22</v>
      </c>
      <c r="BB754" s="837" t="s">
        <v>33</v>
      </c>
      <c r="BC754" s="838" t="s">
        <v>33</v>
      </c>
      <c r="BD754" s="839" t="s">
        <v>33</v>
      </c>
      <c r="BE754" s="837" t="s">
        <v>33</v>
      </c>
      <c r="BF754" s="838" t="s">
        <v>33</v>
      </c>
      <c r="BG754" s="839" t="s">
        <v>33</v>
      </c>
      <c r="BH754" s="905" t="s">
        <v>4737</v>
      </c>
      <c r="BI754" s="903" t="s">
        <v>10482</v>
      </c>
      <c r="BJ754" s="905" t="s">
        <v>13102</v>
      </c>
      <c r="BK754" s="903" t="s">
        <v>13873</v>
      </c>
      <c r="BL754" s="905" t="s">
        <v>0</v>
      </c>
      <c r="BM754" s="903" t="s">
        <v>0</v>
      </c>
      <c r="BN754" s="905" t="s">
        <v>0</v>
      </c>
      <c r="BO754" s="903" t="s">
        <v>0</v>
      </c>
      <c r="BP754" s="905" t="s">
        <v>0</v>
      </c>
      <c r="BQ754" s="903" t="s">
        <v>0</v>
      </c>
      <c r="BR754" s="909">
        <v>39</v>
      </c>
      <c r="BS754" s="903" t="s">
        <v>4545</v>
      </c>
      <c r="BT754" s="905" t="s">
        <v>0</v>
      </c>
      <c r="BU754" s="903" t="s">
        <v>4492</v>
      </c>
      <c r="BV754" s="905" t="s">
        <v>0</v>
      </c>
      <c r="BW754" s="903" t="s">
        <v>4492</v>
      </c>
      <c r="BX754" s="905" t="s">
        <v>0</v>
      </c>
      <c r="BY754" s="903" t="s">
        <v>4492</v>
      </c>
      <c r="BZ754" s="905" t="s">
        <v>0</v>
      </c>
      <c r="CA754" s="903" t="s">
        <v>4492</v>
      </c>
      <c r="CB754" s="340">
        <v>100</v>
      </c>
      <c r="CC754" s="249">
        <f>IF(ISBLANK(AL754),0,1)</f>
        <v>1</v>
      </c>
      <c r="CD754" s="414">
        <f>IF(ISBLANK(AM754),0,1)</f>
        <v>1</v>
      </c>
      <c r="CE754" s="414">
        <f>IF(ISBLANK(AN754),0,1)</f>
        <v>0</v>
      </c>
      <c r="CF754" s="414">
        <f>IF(ISBLANK(AO754),0,1)</f>
        <v>0</v>
      </c>
      <c r="CG754" s="414">
        <f>IF(ISBLANK(AP754),0,1)</f>
        <v>0</v>
      </c>
      <c r="CH754" s="436">
        <f>IF(ISBLANK(AQ754),0,1)</f>
        <v>1</v>
      </c>
      <c r="CI754" s="435">
        <f>IF($W754="Dropped","-",DAYS360(X754,Y754,TRUE)/360)</f>
        <v>0.84444444444444444</v>
      </c>
      <c r="CJ754" s="416">
        <f>IF(OR($W754="Pipeline",$W754="Dropped"),"-",IF(OR($AA754="-",$AA754="n/a"),"-",DAYS360(Y754,AA754,TRUE)/360))</f>
        <v>0.85</v>
      </c>
      <c r="CK754" s="416">
        <f>IF(OR($W754="Pipeline",$W754="Dropped"),"-",IF($AC754="-","-",IF(OR($AA754="-",$AA754="n/a"),DAYS360(Y754,AC754,TRUE)/360,DAYS360(AA754,AC754,TRUE)/360)))</f>
        <v>6.458333333333333</v>
      </c>
      <c r="CL754" s="416">
        <f>IF(OR($W754="Pipeline",$W754="Dropped"),"-",IF($AC754="-","-",DAYS360(X754,AC754,TRUE)/360))</f>
        <v>8.1527777777777786</v>
      </c>
      <c r="CM754" s="437">
        <f>IF(OR($W754="Pipeline",$W754="Dropped"),"-",IF($AC754="-","-",DAYS360(AB754,AC754,TRUE)/360))</f>
        <v>2</v>
      </c>
      <c r="CN754" s="344" t="str">
        <f>IF(W754="Closed",IF(AC754="-","-",YEAR(AC754)),"-")</f>
        <v>-</v>
      </c>
      <c r="CO754" s="344" t="str">
        <f>IF(W754="Closed",IF(OR(BE754="S",BE754="MS",BE754="HS"),"S",IF(OR(BE754="U",BE754="MU",BE754="HU"),"U",IF(OR(BE754="NA",BE754="NR",BE754="NV",BE754="?",BE754="#"),"NR","-"))),"-")</f>
        <v>-</v>
      </c>
      <c r="CP754" s="249">
        <v>1</v>
      </c>
      <c r="CQ754" s="414">
        <v>1</v>
      </c>
      <c r="CR754" s="414">
        <v>0</v>
      </c>
      <c r="CS754" s="414">
        <v>0</v>
      </c>
      <c r="CT754" s="414">
        <v>0</v>
      </c>
      <c r="CU754" s="436">
        <v>0</v>
      </c>
      <c r="CV754" s="432" t="str">
        <f>IF(OR(DC754="-",DC754="",DC754="n/a"),"-",HYPERLINK(DC754,"PAD"))</f>
        <v>PAD</v>
      </c>
      <c r="CW754" s="417" t="str">
        <f>IF(OR(DD754="-",DD754="",DD754="n/a"),"-",HYPERLINK(DD754,"ICR"))</f>
        <v>-</v>
      </c>
      <c r="CX754" s="438" t="str">
        <f>IF(OR(DE754="-",DE754="",DE754="n/a"),"-",HYPERLINK(DE754,"IEG"))</f>
        <v>-</v>
      </c>
      <c r="CY754" s="687" t="str">
        <f>IF(OR(DF754="-",DF754="",DF754="n/a"),"-",HYPERLINK(DF754,"PPAR"))</f>
        <v>-</v>
      </c>
      <c r="CZ754" s="665" t="str">
        <f>IF(OR(DG754="-",DG754="",DG754="n/a"),"-",HYPERLINK(DG754,"PCR"))</f>
        <v>-</v>
      </c>
      <c r="DA754" s="665" t="str">
        <f>IF(OR(DH754="-",DH754="",DH754="n/a"),"-",HYPERLINK(DH754,"PP"))</f>
        <v>PP</v>
      </c>
      <c r="DB754" s="688" t="str">
        <f>IF(OR(DI754="-",DI754="",DI754="n/a"),"-",HYPERLINK(DI754,"TA"))</f>
        <v>-</v>
      </c>
      <c r="DC754" s="897" t="s">
        <v>12612</v>
      </c>
      <c r="DD754" s="897" t="s">
        <v>33</v>
      </c>
      <c r="DE754" s="897" t="s">
        <v>33</v>
      </c>
      <c r="DF754" s="897" t="s">
        <v>33</v>
      </c>
      <c r="DG754" s="897" t="s">
        <v>33</v>
      </c>
      <c r="DH754" s="897" t="s">
        <v>12613</v>
      </c>
      <c r="DI754" s="897" t="s">
        <v>33</v>
      </c>
      <c r="DJ754" s="734"/>
      <c r="DK754" s="14"/>
      <c r="DL754" s="14"/>
      <c r="DM754" s="441"/>
      <c r="DN754" s="441"/>
      <c r="DO754" s="441"/>
      <c r="DP754" s="441"/>
      <c r="DQ754" s="441"/>
      <c r="DR754" s="441"/>
      <c r="DS754" s="441"/>
      <c r="DT754" s="441"/>
      <c r="DU754" s="441"/>
      <c r="DV754" s="441"/>
      <c r="DW754" s="441"/>
      <c r="DX754" s="441"/>
      <c r="DY754" s="441"/>
      <c r="DZ754" s="441"/>
      <c r="EA754" s="441"/>
      <c r="EB754" s="441"/>
      <c r="EC754" s="441"/>
      <c r="ED754" s="441"/>
      <c r="EE754" s="441"/>
      <c r="EF754" s="441"/>
      <c r="EG754" s="441"/>
      <c r="EH754" s="441"/>
      <c r="EI754" s="441"/>
      <c r="EJ754" s="441"/>
      <c r="EK754" s="441"/>
      <c r="EL754" s="441"/>
      <c r="EM754" s="441"/>
    </row>
    <row r="755" spans="1:143" s="35" customFormat="1" ht="14.1" customHeight="1" x14ac:dyDescent="0.25">
      <c r="A755" s="702">
        <f>ROW()-1</f>
        <v>754</v>
      </c>
      <c r="B755" s="713" t="s">
        <v>8239</v>
      </c>
      <c r="C755" s="711" t="str">
        <f>HYPERLINK(E755,"OP")</f>
        <v>OP</v>
      </c>
      <c r="D755" s="711" t="str">
        <f>HYPERLINK(F755,"Prj")</f>
        <v>Prj</v>
      </c>
      <c r="E755" s="631" t="s">
        <v>8837</v>
      </c>
      <c r="F755" s="413" t="s">
        <v>8838</v>
      </c>
      <c r="G755" s="414" t="s">
        <v>33</v>
      </c>
      <c r="H755" s="414" t="s">
        <v>33</v>
      </c>
      <c r="I755" s="694" t="s">
        <v>33</v>
      </c>
      <c r="J755" s="697" t="s">
        <v>8240</v>
      </c>
      <c r="K755" s="727" t="s">
        <v>33</v>
      </c>
      <c r="L755" s="736" t="s">
        <v>245</v>
      </c>
      <c r="M755" s="697" t="s">
        <v>255</v>
      </c>
      <c r="N755" s="736" t="s">
        <v>18</v>
      </c>
      <c r="O755" s="736" t="s">
        <v>30</v>
      </c>
      <c r="P755" s="1080" t="s">
        <v>1742</v>
      </c>
      <c r="Q755" s="1074" t="s">
        <v>33</v>
      </c>
      <c r="R755" s="698" t="s">
        <v>33</v>
      </c>
      <c r="S755" s="907" t="s">
        <v>3764</v>
      </c>
      <c r="T755" s="908" t="s">
        <v>8241</v>
      </c>
      <c r="U755" s="905" t="s">
        <v>731</v>
      </c>
      <c r="V755" s="905" t="s">
        <v>10411</v>
      </c>
      <c r="W755" s="1068" t="s">
        <v>1773</v>
      </c>
      <c r="X755" s="1064">
        <v>39947</v>
      </c>
      <c r="Y755" s="1066">
        <v>40358</v>
      </c>
      <c r="Z755" s="1046">
        <v>2010</v>
      </c>
      <c r="AA755" s="1064">
        <v>40459</v>
      </c>
      <c r="AB755" s="1065">
        <v>42170</v>
      </c>
      <c r="AC755" s="1066">
        <v>42735</v>
      </c>
      <c r="AD755" s="1049">
        <v>430</v>
      </c>
      <c r="AE755" s="746">
        <v>0</v>
      </c>
      <c r="AF755" s="744">
        <v>0</v>
      </c>
      <c r="AG755" s="690">
        <v>430</v>
      </c>
      <c r="AH755" s="747">
        <v>540.5</v>
      </c>
      <c r="AI755" s="744">
        <v>0</v>
      </c>
      <c r="AJ755" s="1101">
        <v>280.10481539</v>
      </c>
      <c r="AK755" s="1102">
        <v>280.10481539</v>
      </c>
      <c r="AL755" s="1085"/>
      <c r="AM755" s="632"/>
      <c r="AN755" s="632">
        <v>10</v>
      </c>
      <c r="AO755" s="632"/>
      <c r="AP755" s="632"/>
      <c r="AQ755" s="757"/>
      <c r="AR755" s="778" t="s">
        <v>9077</v>
      </c>
      <c r="AS755" s="784">
        <f>AT755+AU755</f>
        <v>0.5</v>
      </c>
      <c r="AT755" s="784">
        <v>0.5</v>
      </c>
      <c r="AU755" s="785">
        <v>0</v>
      </c>
      <c r="AV755" s="734" t="s">
        <v>9078</v>
      </c>
      <c r="AW755" s="697" t="s">
        <v>3577</v>
      </c>
      <c r="AX755" s="697" t="s">
        <v>8242</v>
      </c>
      <c r="AY755" s="823">
        <v>42733</v>
      </c>
      <c r="AZ755" s="736" t="s">
        <v>26</v>
      </c>
      <c r="BA755" s="736" t="s">
        <v>26</v>
      </c>
      <c r="BB755" s="834" t="s">
        <v>22</v>
      </c>
      <c r="BC755" s="835" t="s">
        <v>22</v>
      </c>
      <c r="BD755" s="836" t="s">
        <v>26</v>
      </c>
      <c r="BE755" s="834" t="s">
        <v>33</v>
      </c>
      <c r="BF755" s="835" t="s">
        <v>33</v>
      </c>
      <c r="BG755" s="836" t="s">
        <v>33</v>
      </c>
      <c r="BH755" s="905" t="s">
        <v>4739</v>
      </c>
      <c r="BI755" s="903" t="s">
        <v>4740</v>
      </c>
      <c r="BJ755" s="905" t="s">
        <v>13102</v>
      </c>
      <c r="BK755" s="903" t="s">
        <v>13873</v>
      </c>
      <c r="BL755" s="905" t="s">
        <v>0</v>
      </c>
      <c r="BM755" s="903" t="s">
        <v>0</v>
      </c>
      <c r="BN755" s="905" t="s">
        <v>0</v>
      </c>
      <c r="BO755" s="903" t="s">
        <v>0</v>
      </c>
      <c r="BP755" s="905" t="s">
        <v>0</v>
      </c>
      <c r="BQ755" s="903" t="s">
        <v>0</v>
      </c>
      <c r="BR755" s="909">
        <v>102</v>
      </c>
      <c r="BS755" s="903" t="s">
        <v>4538</v>
      </c>
      <c r="BT755" s="905" t="s">
        <v>0</v>
      </c>
      <c r="BU755" s="903" t="s">
        <v>4492</v>
      </c>
      <c r="BV755" s="905" t="s">
        <v>0</v>
      </c>
      <c r="BW755" s="903" t="s">
        <v>4492</v>
      </c>
      <c r="BX755" s="905" t="s">
        <v>0</v>
      </c>
      <c r="BY755" s="903" t="s">
        <v>4492</v>
      </c>
      <c r="BZ755" s="905" t="s">
        <v>0</v>
      </c>
      <c r="CA755" s="903" t="s">
        <v>4492</v>
      </c>
      <c r="CB755" s="340">
        <v>10</v>
      </c>
      <c r="CC755" s="249">
        <f>IF(ISBLANK(AL755),0,1)</f>
        <v>0</v>
      </c>
      <c r="CD755" s="414">
        <f>IF(ISBLANK(AM755),0,1)</f>
        <v>0</v>
      </c>
      <c r="CE755" s="414">
        <f>IF(ISBLANK(AN755),0,1)</f>
        <v>1</v>
      </c>
      <c r="CF755" s="414">
        <f>IF(ISBLANK(AO755),0,1)</f>
        <v>0</v>
      </c>
      <c r="CG755" s="414">
        <f>IF(ISBLANK(AP755),0,1)</f>
        <v>0</v>
      </c>
      <c r="CH755" s="436">
        <f>IF(ISBLANK(AQ755),0,1)</f>
        <v>0</v>
      </c>
      <c r="CI755" s="435">
        <f>IF($W755="Dropped","-",DAYS360(X755,Y755,TRUE)/360)</f>
        <v>1.125</v>
      </c>
      <c r="CJ755" s="416">
        <f>IF(OR($W755="Pipeline",$W755="Dropped"),"-",IF(OR($AA755="-",$AA755="n/a"),"-",DAYS360(Y755,AA755,TRUE)/360))</f>
        <v>0.27500000000000002</v>
      </c>
      <c r="CK755" s="416">
        <f>IF(OR($W755="Pipeline",$W755="Dropped"),"-",IF($AC755="-","-",IF(OR($AA755="-",$AA755="n/a"),DAYS360(Y755,AC755,TRUE)/360,DAYS360(AA755,AC755,TRUE)/360)))</f>
        <v>6.2277777777777779</v>
      </c>
      <c r="CL755" s="416">
        <f>IF(OR($W755="Pipeline",$W755="Dropped"),"-",IF($AC755="-","-",DAYS360(X755,AC755,TRUE)/360))</f>
        <v>7.6277777777777782</v>
      </c>
      <c r="CM755" s="437">
        <f>IF(OR($W755="Pipeline",$W755="Dropped"),"-",IF($AC755="-","-",DAYS360(AB755,AC755,TRUE)/360))</f>
        <v>1.5416666666666667</v>
      </c>
      <c r="CN755" s="344">
        <f>IF(W755="Closed",IF(AC755="-","-",YEAR(AC755)),"-")</f>
        <v>2016</v>
      </c>
      <c r="CO755" s="344" t="str">
        <f>IF(W755="Closed",IF(OR(BE755="S",BE755="MS",BE755="HS"),"S",IF(OR(BE755="U",BE755="MU",BE755="HU"),"U",IF(OR(BE755="NA",BE755="NR",BE755="NV",BE755="?",BE755="#"),"NR","-"))),"-")</f>
        <v>-</v>
      </c>
      <c r="CP755" s="249">
        <v>4</v>
      </c>
      <c r="CQ755" s="414">
        <v>1</v>
      </c>
      <c r="CR755" s="414">
        <v>1</v>
      </c>
      <c r="CS755" s="414">
        <v>0</v>
      </c>
      <c r="CT755" s="414">
        <v>0</v>
      </c>
      <c r="CU755" s="436">
        <v>0</v>
      </c>
      <c r="CV755" s="432" t="str">
        <f>IF(OR(DC755="-",DC755="",DC755="n/a"),"-",HYPERLINK(DC755,"PAD"))</f>
        <v>PAD</v>
      </c>
      <c r="CW755" s="417" t="str">
        <f>IF(OR(DD755="-",DD755="",DD755="n/a"),"-",HYPERLINK(DD755,"ICR"))</f>
        <v>ICR</v>
      </c>
      <c r="CX755" s="438" t="str">
        <f>IF(OR(DE755="-",DE755="",DE755="n/a"),"-",HYPERLINK(DE755,"IEG"))</f>
        <v>-</v>
      </c>
      <c r="CY755" s="687" t="str">
        <f>IF(OR(DF755="-",DF755="",DF755="n/a"),"-",HYPERLINK(DF755,"PPAR"))</f>
        <v>-</v>
      </c>
      <c r="CZ755" s="665" t="str">
        <f>IF(OR(DG755="-",DG755="",DG755="n/a"),"-",HYPERLINK(DG755,"PCR"))</f>
        <v>-</v>
      </c>
      <c r="DA755" s="665" t="str">
        <f>IF(OR(DH755="-",DH755="",DH755="n/a"),"-",HYPERLINK(DH755,"PP"))</f>
        <v>PP</v>
      </c>
      <c r="DB755" s="688" t="str">
        <f>IF(OR(DI755="-",DI755="",DI755="n/a"),"-",HYPERLINK(DI755,"TA"))</f>
        <v>-</v>
      </c>
      <c r="DC755" s="897" t="s">
        <v>12614</v>
      </c>
      <c r="DD755" s="897" t="s">
        <v>14113</v>
      </c>
      <c r="DE755" s="897" t="s">
        <v>33</v>
      </c>
      <c r="DF755" s="897" t="s">
        <v>33</v>
      </c>
      <c r="DG755" s="897" t="s">
        <v>33</v>
      </c>
      <c r="DH755" s="897" t="s">
        <v>12615</v>
      </c>
      <c r="DI755" s="897" t="s">
        <v>33</v>
      </c>
      <c r="DJ755" s="806"/>
      <c r="DK755" s="14"/>
      <c r="DL755" s="14"/>
      <c r="DM755" s="441"/>
      <c r="DN755" s="441"/>
      <c r="DO755" s="441"/>
      <c r="DP755" s="441"/>
      <c r="DQ755" s="441"/>
      <c r="DR755" s="441"/>
      <c r="DS755" s="441"/>
      <c r="DT755" s="441"/>
      <c r="DU755" s="441"/>
      <c r="DV755" s="441"/>
      <c r="DW755" s="441"/>
      <c r="DX755" s="441"/>
      <c r="DY755" s="441"/>
      <c r="DZ755" s="441"/>
      <c r="EA755" s="441"/>
      <c r="EB755" s="441"/>
      <c r="EC755" s="441"/>
      <c r="ED755" s="441"/>
      <c r="EE755" s="441"/>
      <c r="EF755" s="441"/>
      <c r="EG755" s="441"/>
      <c r="EH755" s="441"/>
      <c r="EI755" s="441"/>
      <c r="EJ755" s="441"/>
      <c r="EK755" s="441"/>
      <c r="EL755" s="441"/>
      <c r="EM755" s="441"/>
    </row>
    <row r="756" spans="1:143" s="35" customFormat="1" ht="14.1" customHeight="1" x14ac:dyDescent="0.25">
      <c r="A756" s="702">
        <f>ROW()-1</f>
        <v>755</v>
      </c>
      <c r="B756" s="712" t="s">
        <v>685</v>
      </c>
      <c r="C756" s="711" t="str">
        <f>HYPERLINK(E756,"OP")</f>
        <v>OP</v>
      </c>
      <c r="D756" s="711" t="str">
        <f>HYPERLINK(F756,"Prj")</f>
        <v>Prj</v>
      </c>
      <c r="E756" s="704" t="s">
        <v>6763</v>
      </c>
      <c r="F756" s="415" t="s">
        <v>6764</v>
      </c>
      <c r="G756" s="414" t="s">
        <v>4426</v>
      </c>
      <c r="H756" s="414" t="s">
        <v>33</v>
      </c>
      <c r="I756" s="694" t="s">
        <v>33</v>
      </c>
      <c r="J756" s="696" t="s">
        <v>686</v>
      </c>
      <c r="K756" s="199" t="s">
        <v>33</v>
      </c>
      <c r="L756" s="693" t="s">
        <v>124</v>
      </c>
      <c r="M756" s="696" t="s">
        <v>1168</v>
      </c>
      <c r="N756" s="693" t="s">
        <v>18</v>
      </c>
      <c r="O756" s="732" t="s">
        <v>71</v>
      </c>
      <c r="P756" s="1080" t="s">
        <v>1742</v>
      </c>
      <c r="Q756" s="1074" t="s">
        <v>33</v>
      </c>
      <c r="R756" s="698" t="s">
        <v>3565</v>
      </c>
      <c r="S756" s="907" t="s">
        <v>10301</v>
      </c>
      <c r="T756" s="908" t="s">
        <v>3595</v>
      </c>
      <c r="U756" s="905" t="s">
        <v>1421</v>
      </c>
      <c r="V756" s="905" t="s">
        <v>10414</v>
      </c>
      <c r="W756" s="1068" t="s">
        <v>20</v>
      </c>
      <c r="X756" s="1064">
        <v>40245</v>
      </c>
      <c r="Y756" s="1066">
        <v>40785</v>
      </c>
      <c r="Z756" s="1046">
        <v>2012</v>
      </c>
      <c r="AA756" s="1064">
        <v>40849</v>
      </c>
      <c r="AB756" s="1065">
        <v>42605</v>
      </c>
      <c r="AC756" s="1066">
        <v>43304</v>
      </c>
      <c r="AD756" s="638">
        <v>0</v>
      </c>
      <c r="AE756" s="639">
        <v>17.2</v>
      </c>
      <c r="AF756" s="744">
        <v>0</v>
      </c>
      <c r="AG756" s="690">
        <v>17.2</v>
      </c>
      <c r="AH756" s="747">
        <v>6.6</v>
      </c>
      <c r="AI756" s="744">
        <v>0.5</v>
      </c>
      <c r="AJ756" s="1099">
        <v>17.2</v>
      </c>
      <c r="AK756" s="1100">
        <v>13.819404130000001</v>
      </c>
      <c r="AL756" s="646" t="s">
        <v>3105</v>
      </c>
      <c r="AM756" s="647"/>
      <c r="AN756" s="647"/>
      <c r="AO756" s="647"/>
      <c r="AP756" s="647"/>
      <c r="AQ756" s="648"/>
      <c r="AR756" s="779" t="s">
        <v>3097</v>
      </c>
      <c r="AS756" s="649">
        <f>AT756+AU756</f>
        <v>33.1</v>
      </c>
      <c r="AT756" s="649">
        <v>17</v>
      </c>
      <c r="AU756" s="650">
        <v>16.100000000000001</v>
      </c>
      <c r="AV756" s="686" t="s">
        <v>3348</v>
      </c>
      <c r="AW756" s="686" t="s">
        <v>1888</v>
      </c>
      <c r="AX756" s="686" t="s">
        <v>2169</v>
      </c>
      <c r="AY756" s="819">
        <v>42731</v>
      </c>
      <c r="AZ756" s="721" t="s">
        <v>26</v>
      </c>
      <c r="BA756" s="721" t="s">
        <v>26</v>
      </c>
      <c r="BB756" s="834" t="s">
        <v>33</v>
      </c>
      <c r="BC756" s="835" t="s">
        <v>33</v>
      </c>
      <c r="BD756" s="836" t="s">
        <v>33</v>
      </c>
      <c r="BE756" s="834" t="s">
        <v>33</v>
      </c>
      <c r="BF756" s="835" t="s">
        <v>33</v>
      </c>
      <c r="BG756" s="836" t="s">
        <v>33</v>
      </c>
      <c r="BH756" s="905" t="s">
        <v>10067</v>
      </c>
      <c r="BI756" s="903" t="s">
        <v>9474</v>
      </c>
      <c r="BJ756" s="905" t="s">
        <v>10064</v>
      </c>
      <c r="BK756" s="903" t="s">
        <v>13770</v>
      </c>
      <c r="BL756" s="905" t="s">
        <v>0</v>
      </c>
      <c r="BM756" s="903" t="s">
        <v>0</v>
      </c>
      <c r="BN756" s="905" t="s">
        <v>0</v>
      </c>
      <c r="BO756" s="903" t="s">
        <v>0</v>
      </c>
      <c r="BP756" s="905" t="s">
        <v>0</v>
      </c>
      <c r="BQ756" s="903" t="s">
        <v>0</v>
      </c>
      <c r="BR756" s="909">
        <v>40</v>
      </c>
      <c r="BS756" s="903" t="s">
        <v>4563</v>
      </c>
      <c r="BT756" s="909">
        <v>78</v>
      </c>
      <c r="BU756" s="903" t="s">
        <v>4511</v>
      </c>
      <c r="BV756" s="909">
        <v>39</v>
      </c>
      <c r="BW756" s="903" t="s">
        <v>4545</v>
      </c>
      <c r="BX756" s="905" t="s">
        <v>0</v>
      </c>
      <c r="BY756" s="903" t="s">
        <v>4492</v>
      </c>
      <c r="BZ756" s="905" t="s">
        <v>0</v>
      </c>
      <c r="CA756" s="903" t="s">
        <v>4492</v>
      </c>
      <c r="CB756" s="340">
        <v>50</v>
      </c>
      <c r="CC756" s="249">
        <f>IF(ISBLANK(AL756),0,1)</f>
        <v>1</v>
      </c>
      <c r="CD756" s="414">
        <f>IF(ISBLANK(AM756),0,1)</f>
        <v>0</v>
      </c>
      <c r="CE756" s="414">
        <f>IF(ISBLANK(AN756),0,1)</f>
        <v>0</v>
      </c>
      <c r="CF756" s="414">
        <f>IF(ISBLANK(AO756),0,1)</f>
        <v>0</v>
      </c>
      <c r="CG756" s="414">
        <f>IF(ISBLANK(AP756),0,1)</f>
        <v>0</v>
      </c>
      <c r="CH756" s="436">
        <f>IF(ISBLANK(AQ756),0,1)</f>
        <v>0</v>
      </c>
      <c r="CI756" s="435">
        <f>IF($W756="Dropped","-",DAYS360(X756,Y756,TRUE)/360)</f>
        <v>1.4777777777777779</v>
      </c>
      <c r="CJ756" s="416">
        <f>IF(OR($W756="Pipeline",$W756="Dropped"),"-",IF(OR($AA756="-",$AA756="n/a"),"-",DAYS360(Y756,AA756,TRUE)/360))</f>
        <v>0.17222222222222222</v>
      </c>
      <c r="CK756" s="416">
        <f>IF(OR($W756="Pipeline",$W756="Dropped"),"-",IF($AC756="-","-",IF(OR($AA756="-",$AA756="n/a"),DAYS360(Y756,AC756,TRUE)/360,DAYS360(AA756,AC756,TRUE)/360)))</f>
        <v>6.7249999999999996</v>
      </c>
      <c r="CL756" s="416">
        <f>IF(OR($W756="Pipeline",$W756="Dropped"),"-",IF($AC756="-","-",DAYS360(X756,AC756,TRUE)/360))</f>
        <v>8.375</v>
      </c>
      <c r="CM756" s="437">
        <f>IF(OR($W756="Pipeline",$W756="Dropped"),"-",IF($AC756="-","-",DAYS360(AB756,AC756,TRUE)/360))</f>
        <v>1.9166666666666667</v>
      </c>
      <c r="CN756" s="344" t="str">
        <f>IF(W756="Closed",IF(AC756="-","-",YEAR(AC756)),"-")</f>
        <v>-</v>
      </c>
      <c r="CO756" s="344" t="str">
        <f>IF(W756="Closed",IF(OR(BE756="S",BE756="MS",BE756="HS"),"S",IF(OR(BE756="U",BE756="MU",BE756="HU"),"U",IF(OR(BE756="NA",BE756="NR",BE756="NV",BE756="?",BE756="#"),"NR","-"))),"-")</f>
        <v>-</v>
      </c>
      <c r="CP756" s="249">
        <v>24</v>
      </c>
      <c r="CQ756" s="414">
        <v>1</v>
      </c>
      <c r="CR756" s="414">
        <v>0</v>
      </c>
      <c r="CS756" s="414">
        <v>8</v>
      </c>
      <c r="CT756" s="414">
        <v>0</v>
      </c>
      <c r="CU756" s="436">
        <v>0</v>
      </c>
      <c r="CV756" s="432" t="str">
        <f>IF(OR(DC756="-",DC756="",DC756="n/a"),"-",HYPERLINK(DC756,"PAD"))</f>
        <v>PAD</v>
      </c>
      <c r="CW756" s="417" t="str">
        <f>IF(OR(DD756="-",DD756="",DD756="n/a"),"-",HYPERLINK(DD756,"ICR"))</f>
        <v>-</v>
      </c>
      <c r="CX756" s="438" t="str">
        <f>IF(OR(DE756="-",DE756="",DE756="n/a"),"-",HYPERLINK(DE756,"IEG"))</f>
        <v>-</v>
      </c>
      <c r="CY756" s="687" t="str">
        <f>IF(OR(DF756="-",DF756="",DF756="n/a"),"-",HYPERLINK(DF756,"PPAR"))</f>
        <v>-</v>
      </c>
      <c r="CZ756" s="665" t="str">
        <f>IF(OR(DG756="-",DG756="",DG756="n/a"),"-",HYPERLINK(DG756,"PCR"))</f>
        <v>-</v>
      </c>
      <c r="DA756" s="665" t="str">
        <f>IF(OR(DH756="-",DH756="",DH756="n/a"),"-",HYPERLINK(DH756,"PP"))</f>
        <v>-</v>
      </c>
      <c r="DB756" s="688" t="str">
        <f>IF(OR(DI756="-",DI756="",DI756="n/a"),"-",HYPERLINK(DI756,"TA"))</f>
        <v>TA</v>
      </c>
      <c r="DC756" s="897" t="s">
        <v>12616</v>
      </c>
      <c r="DD756" s="897" t="s">
        <v>33</v>
      </c>
      <c r="DE756" s="897" t="s">
        <v>33</v>
      </c>
      <c r="DF756" s="897" t="s">
        <v>33</v>
      </c>
      <c r="DG756" s="897" t="s">
        <v>33</v>
      </c>
      <c r="DH756" s="897" t="s">
        <v>33</v>
      </c>
      <c r="DI756" s="897" t="s">
        <v>12617</v>
      </c>
      <c r="DJ756" s="734"/>
      <c r="DK756" s="14"/>
      <c r="DL756" s="14"/>
      <c r="DM756" s="441"/>
      <c r="DN756" s="441"/>
      <c r="DO756" s="441"/>
      <c r="DP756" s="441"/>
      <c r="DQ756" s="441"/>
      <c r="DR756" s="441"/>
      <c r="DS756" s="441"/>
      <c r="DT756" s="441"/>
      <c r="DU756" s="441"/>
      <c r="DV756" s="441"/>
      <c r="DW756" s="441"/>
      <c r="DX756" s="441"/>
      <c r="DY756" s="441"/>
      <c r="DZ756" s="441"/>
      <c r="EA756" s="441"/>
      <c r="EB756" s="441"/>
      <c r="EC756" s="441"/>
      <c r="ED756" s="441"/>
      <c r="EE756" s="441"/>
      <c r="EF756" s="441"/>
      <c r="EG756" s="441"/>
      <c r="EH756" s="441"/>
      <c r="EI756" s="441"/>
      <c r="EJ756" s="441"/>
      <c r="EK756" s="441"/>
      <c r="EL756" s="441"/>
      <c r="EM756" s="441"/>
    </row>
    <row r="757" spans="1:143" s="35" customFormat="1" ht="14.1" customHeight="1" x14ac:dyDescent="0.25">
      <c r="A757" s="703">
        <f>ROW()-1</f>
        <v>756</v>
      </c>
      <c r="B757" s="713" t="s">
        <v>7590</v>
      </c>
      <c r="C757" s="711" t="str">
        <f>HYPERLINK(E757,"OP")</f>
        <v>OP</v>
      </c>
      <c r="D757" s="711" t="str">
        <f>HYPERLINK(F757,"Prj")</f>
        <v>Prj</v>
      </c>
      <c r="E757" s="631" t="s">
        <v>8471</v>
      </c>
      <c r="F757" s="413" t="s">
        <v>8472</v>
      </c>
      <c r="G757" s="414" t="s">
        <v>33</v>
      </c>
      <c r="H757" s="414" t="s">
        <v>33</v>
      </c>
      <c r="I757" s="694" t="s">
        <v>33</v>
      </c>
      <c r="J757" s="697" t="s">
        <v>7591</v>
      </c>
      <c r="K757" s="727" t="s">
        <v>33</v>
      </c>
      <c r="L757" s="736" t="s">
        <v>153</v>
      </c>
      <c r="M757" s="697" t="s">
        <v>1134</v>
      </c>
      <c r="N757" s="736" t="s">
        <v>18</v>
      </c>
      <c r="O757" s="736" t="s">
        <v>30</v>
      </c>
      <c r="P757" s="1080" t="s">
        <v>36</v>
      </c>
      <c r="Q757" s="1074" t="s">
        <v>33</v>
      </c>
      <c r="R757" s="698" t="s">
        <v>33</v>
      </c>
      <c r="S757" s="907" t="s">
        <v>3853</v>
      </c>
      <c r="T757" s="908" t="s">
        <v>7994</v>
      </c>
      <c r="U757" s="905" t="s">
        <v>13707</v>
      </c>
      <c r="V757" s="905" t="s">
        <v>10409</v>
      </c>
      <c r="W757" s="1068" t="s">
        <v>20</v>
      </c>
      <c r="X757" s="1064">
        <v>40252</v>
      </c>
      <c r="Y757" s="1066">
        <v>40640</v>
      </c>
      <c r="Z757" s="1046">
        <v>2011</v>
      </c>
      <c r="AA757" s="1064">
        <v>40849</v>
      </c>
      <c r="AB757" s="1065">
        <v>42735</v>
      </c>
      <c r="AC757" s="1066">
        <v>43465</v>
      </c>
      <c r="AD757" s="1049">
        <v>0</v>
      </c>
      <c r="AE757" s="746">
        <v>93</v>
      </c>
      <c r="AF757" s="744">
        <v>0</v>
      </c>
      <c r="AG757" s="690">
        <v>93</v>
      </c>
      <c r="AH757" s="747">
        <v>8</v>
      </c>
      <c r="AI757" s="744">
        <v>0</v>
      </c>
      <c r="AJ757" s="1101">
        <v>186</v>
      </c>
      <c r="AK757" s="1102">
        <v>78.390631429999999</v>
      </c>
      <c r="AL757" s="1085"/>
      <c r="AM757" s="632"/>
      <c r="AN757" s="632"/>
      <c r="AO757" s="632"/>
      <c r="AP757" s="632"/>
      <c r="AQ757" s="757"/>
      <c r="AR757" s="778" t="s">
        <v>8988</v>
      </c>
      <c r="AS757" s="784">
        <f>AT757+AU757</f>
        <v>4.45</v>
      </c>
      <c r="AT757" s="784">
        <v>4.45</v>
      </c>
      <c r="AU757" s="785">
        <v>0</v>
      </c>
      <c r="AV757" s="734" t="s">
        <v>8987</v>
      </c>
      <c r="AW757" s="697" t="s">
        <v>4921</v>
      </c>
      <c r="AX757" s="697" t="s">
        <v>3547</v>
      </c>
      <c r="AY757" s="823">
        <v>42618</v>
      </c>
      <c r="AZ757" s="736" t="s">
        <v>22</v>
      </c>
      <c r="BA757" s="736" t="s">
        <v>22</v>
      </c>
      <c r="BB757" s="834" t="s">
        <v>33</v>
      </c>
      <c r="BC757" s="835" t="s">
        <v>33</v>
      </c>
      <c r="BD757" s="836" t="s">
        <v>33</v>
      </c>
      <c r="BE757" s="834" t="s">
        <v>33</v>
      </c>
      <c r="BF757" s="835" t="s">
        <v>33</v>
      </c>
      <c r="BG757" s="836" t="s">
        <v>33</v>
      </c>
      <c r="BH757" s="905" t="s">
        <v>13072</v>
      </c>
      <c r="BI757" s="903" t="s">
        <v>4508</v>
      </c>
      <c r="BJ757" s="905" t="s">
        <v>13075</v>
      </c>
      <c r="BK757" s="903" t="s">
        <v>13771</v>
      </c>
      <c r="BL757" s="905" t="s">
        <v>0</v>
      </c>
      <c r="BM757" s="903" t="s">
        <v>0</v>
      </c>
      <c r="BN757" s="905" t="s">
        <v>0</v>
      </c>
      <c r="BO757" s="903" t="s">
        <v>0</v>
      </c>
      <c r="BP757" s="905" t="s">
        <v>0</v>
      </c>
      <c r="BQ757" s="903" t="s">
        <v>0</v>
      </c>
      <c r="BR757" s="909">
        <v>67</v>
      </c>
      <c r="BS757" s="903" t="s">
        <v>4577</v>
      </c>
      <c r="BT757" s="909">
        <v>64</v>
      </c>
      <c r="BU757" s="903" t="s">
        <v>4625</v>
      </c>
      <c r="BV757" s="909">
        <v>63</v>
      </c>
      <c r="BW757" s="903" t="s">
        <v>4512</v>
      </c>
      <c r="BX757" s="909">
        <v>89</v>
      </c>
      <c r="BY757" s="903" t="s">
        <v>4639</v>
      </c>
      <c r="BZ757" s="905" t="s">
        <v>0</v>
      </c>
      <c r="CA757" s="903" t="s">
        <v>4492</v>
      </c>
      <c r="CB757" s="340">
        <v>10</v>
      </c>
      <c r="CC757" s="249">
        <f>IF(ISBLANK(AL757),0,1)</f>
        <v>0</v>
      </c>
      <c r="CD757" s="414">
        <f>IF(ISBLANK(AM757),0,1)</f>
        <v>0</v>
      </c>
      <c r="CE757" s="414">
        <f>IF(ISBLANK(AN757),0,1)</f>
        <v>0</v>
      </c>
      <c r="CF757" s="414">
        <f>IF(ISBLANK(AO757),0,1)</f>
        <v>0</v>
      </c>
      <c r="CG757" s="414">
        <f>IF(ISBLANK(AP757),0,1)</f>
        <v>0</v>
      </c>
      <c r="CH757" s="436">
        <f>IF(ISBLANK(AQ757),0,1)</f>
        <v>0</v>
      </c>
      <c r="CI757" s="435">
        <f>IF($W757="Dropped","-",DAYS360(X757,Y757,TRUE)/360)</f>
        <v>1.0611111111111111</v>
      </c>
      <c r="CJ757" s="416">
        <f>IF(OR($W757="Pipeline",$W757="Dropped"),"-",IF(OR($AA757="-",$AA757="n/a"),"-",DAYS360(Y757,AA757,TRUE)/360))</f>
        <v>0.56944444444444442</v>
      </c>
      <c r="CK757" s="416">
        <f>IF(OR($W757="Pipeline",$W757="Dropped"),"-",IF($AC757="-","-",IF(OR($AA757="-",$AA757="n/a"),DAYS360(Y757,AC757,TRUE)/360,DAYS360(AA757,AC757,TRUE)/360)))</f>
        <v>7.1611111111111114</v>
      </c>
      <c r="CL757" s="416">
        <f>IF(OR($W757="Pipeline",$W757="Dropped"),"-",IF($AC757="-","-",DAYS360(X757,AC757,TRUE)/360))</f>
        <v>8.7916666666666661</v>
      </c>
      <c r="CM757" s="437">
        <f>IF(OR($W757="Pipeline",$W757="Dropped"),"-",IF($AC757="-","-",DAYS360(AB757,AC757,TRUE)/360))</f>
        <v>2</v>
      </c>
      <c r="CN757" s="344" t="str">
        <f>IF(W757="Closed",IF(AC757="-","-",YEAR(AC757)),"-")</f>
        <v>-</v>
      </c>
      <c r="CO757" s="344" t="str">
        <f>IF(W757="Closed",IF(OR(BE757="S",BE757="MS",BE757="HS"),"S",IF(OR(BE757="U",BE757="MU",BE757="HU"),"U",IF(OR(BE757="NA",BE757="NR",BE757="NV",BE757="?",BE757="#"),"NR","-"))),"-")</f>
        <v>-</v>
      </c>
      <c r="CP757" s="249">
        <v>1</v>
      </c>
      <c r="CQ757" s="414">
        <v>3</v>
      </c>
      <c r="CR757" s="414">
        <v>1</v>
      </c>
      <c r="CS757" s="414">
        <v>1</v>
      </c>
      <c r="CT757" s="414">
        <v>0</v>
      </c>
      <c r="CU757" s="436">
        <v>0</v>
      </c>
      <c r="CV757" s="432" t="str">
        <f>IF(OR(DC757="-",DC757="",DC757="n/a"),"-",HYPERLINK(DC757,"PAD"))</f>
        <v>PAD</v>
      </c>
      <c r="CW757" s="417" t="str">
        <f>IF(OR(DD757="-",DD757="",DD757="n/a"),"-",HYPERLINK(DD757,"ICR"))</f>
        <v>-</v>
      </c>
      <c r="CX757" s="438" t="str">
        <f>IF(OR(DE757="-",DE757="",DE757="n/a"),"-",HYPERLINK(DE757,"IEG"))</f>
        <v>-</v>
      </c>
      <c r="CY757" s="687" t="str">
        <f>IF(OR(DF757="-",DF757="",DF757="n/a"),"-",HYPERLINK(DF757,"PPAR"))</f>
        <v>-</v>
      </c>
      <c r="CZ757" s="665" t="str">
        <f>IF(OR(DG757="-",DG757="",DG757="n/a"),"-",HYPERLINK(DG757,"PCR"))</f>
        <v>-</v>
      </c>
      <c r="DA757" s="665" t="str">
        <f>IF(OR(DH757="-",DH757="",DH757="n/a"),"-",HYPERLINK(DH757,"PP"))</f>
        <v>PP</v>
      </c>
      <c r="DB757" s="688" t="str">
        <f>IF(OR(DI757="-",DI757="",DI757="n/a"),"-",HYPERLINK(DI757,"TA"))</f>
        <v>-</v>
      </c>
      <c r="DC757" s="897" t="s">
        <v>12618</v>
      </c>
      <c r="DD757" s="897" t="s">
        <v>33</v>
      </c>
      <c r="DE757" s="897" t="s">
        <v>33</v>
      </c>
      <c r="DF757" s="897" t="s">
        <v>33</v>
      </c>
      <c r="DG757" s="897" t="s">
        <v>33</v>
      </c>
      <c r="DH757" s="897" t="s">
        <v>12619</v>
      </c>
      <c r="DI757" s="897" t="s">
        <v>33</v>
      </c>
      <c r="DJ757" s="806"/>
      <c r="DK757" s="14"/>
      <c r="DL757" s="14"/>
      <c r="DM757" s="441"/>
      <c r="DN757" s="441"/>
      <c r="DO757" s="441"/>
      <c r="DP757" s="441"/>
      <c r="DQ757" s="441"/>
      <c r="DR757" s="441"/>
      <c r="DS757" s="441"/>
      <c r="DT757" s="441"/>
      <c r="DU757" s="441"/>
      <c r="DV757" s="441"/>
      <c r="DW757" s="441"/>
      <c r="DX757" s="441"/>
      <c r="DY757" s="441"/>
      <c r="DZ757" s="441"/>
      <c r="EA757" s="441"/>
      <c r="EB757" s="441"/>
      <c r="EC757" s="441"/>
      <c r="ED757" s="441"/>
      <c r="EE757" s="441"/>
      <c r="EF757" s="441"/>
      <c r="EG757" s="441"/>
      <c r="EH757" s="441"/>
      <c r="EI757" s="441"/>
      <c r="EJ757" s="441"/>
      <c r="EK757" s="441"/>
      <c r="EL757" s="441"/>
      <c r="EM757" s="441"/>
    </row>
    <row r="758" spans="1:143" s="35" customFormat="1" ht="14.1" customHeight="1" x14ac:dyDescent="0.25">
      <c r="A758" s="702">
        <f>ROW()-1</f>
        <v>757</v>
      </c>
      <c r="B758" s="717" t="s">
        <v>916</v>
      </c>
      <c r="C758" s="711" t="str">
        <f>HYPERLINK(E758,"OP")</f>
        <v>OP</v>
      </c>
      <c r="D758" s="711" t="str">
        <f>HYPERLINK(F758,"Prj")</f>
        <v>Prj</v>
      </c>
      <c r="E758" s="704" t="s">
        <v>6765</v>
      </c>
      <c r="F758" s="415" t="s">
        <v>6766</v>
      </c>
      <c r="G758" s="414" t="s">
        <v>33</v>
      </c>
      <c r="H758" s="414" t="s">
        <v>33</v>
      </c>
      <c r="I758" s="694" t="s">
        <v>33</v>
      </c>
      <c r="J758" s="686" t="s">
        <v>917</v>
      </c>
      <c r="K758" s="199" t="s">
        <v>33</v>
      </c>
      <c r="L758" s="693" t="s">
        <v>153</v>
      </c>
      <c r="M758" s="696" t="s">
        <v>601</v>
      </c>
      <c r="N758" s="693" t="s">
        <v>18</v>
      </c>
      <c r="O758" s="693" t="s">
        <v>30</v>
      </c>
      <c r="P758" s="1080" t="s">
        <v>1763</v>
      </c>
      <c r="Q758" s="1074" t="s">
        <v>33</v>
      </c>
      <c r="R758" s="698" t="s">
        <v>33</v>
      </c>
      <c r="S758" s="907" t="s">
        <v>3725</v>
      </c>
      <c r="T758" s="908" t="s">
        <v>3660</v>
      </c>
      <c r="U758" s="905" t="s">
        <v>13707</v>
      </c>
      <c r="V758" s="905" t="s">
        <v>10388</v>
      </c>
      <c r="W758" s="1068" t="s">
        <v>20</v>
      </c>
      <c r="X758" s="1064">
        <v>40602</v>
      </c>
      <c r="Y758" s="1066">
        <v>41340</v>
      </c>
      <c r="Z758" s="1046">
        <v>2013</v>
      </c>
      <c r="AA758" s="1064">
        <v>41723</v>
      </c>
      <c r="AB758" s="1065">
        <v>43297</v>
      </c>
      <c r="AC758" s="1066">
        <v>43297</v>
      </c>
      <c r="AD758" s="638">
        <v>0</v>
      </c>
      <c r="AE758" s="639">
        <v>16.5</v>
      </c>
      <c r="AF758" s="744">
        <v>0</v>
      </c>
      <c r="AG758" s="690">
        <v>16.5</v>
      </c>
      <c r="AH758" s="747">
        <v>0</v>
      </c>
      <c r="AI758" s="744">
        <v>0</v>
      </c>
      <c r="AJ758" s="1099">
        <v>16.5</v>
      </c>
      <c r="AK758" s="1100">
        <v>5.6954841700000003</v>
      </c>
      <c r="AL758" s="646"/>
      <c r="AM758" s="647"/>
      <c r="AN758" s="647">
        <v>2</v>
      </c>
      <c r="AO758" s="647"/>
      <c r="AP758" s="647"/>
      <c r="AQ758" s="648"/>
      <c r="AR758" s="779" t="s">
        <v>3266</v>
      </c>
      <c r="AS758" s="649">
        <f>AT758+AU758</f>
        <v>0.89</v>
      </c>
      <c r="AT758" s="649">
        <v>0.89</v>
      </c>
      <c r="AU758" s="650">
        <v>0</v>
      </c>
      <c r="AV758" s="686" t="s">
        <v>3267</v>
      </c>
      <c r="AW758" s="686" t="s">
        <v>601</v>
      </c>
      <c r="AX758" s="686" t="s">
        <v>1901</v>
      </c>
      <c r="AY758" s="819">
        <v>42675</v>
      </c>
      <c r="AZ758" s="721" t="s">
        <v>26</v>
      </c>
      <c r="BA758" s="721" t="s">
        <v>22</v>
      </c>
      <c r="BB758" s="834" t="s">
        <v>33</v>
      </c>
      <c r="BC758" s="835" t="s">
        <v>33</v>
      </c>
      <c r="BD758" s="836" t="s">
        <v>33</v>
      </c>
      <c r="BE758" s="834" t="s">
        <v>33</v>
      </c>
      <c r="BF758" s="835" t="s">
        <v>33</v>
      </c>
      <c r="BG758" s="836" t="s">
        <v>33</v>
      </c>
      <c r="BH758" s="905" t="s">
        <v>4503</v>
      </c>
      <c r="BI758" s="903" t="s">
        <v>4703</v>
      </c>
      <c r="BJ758" s="905" t="s">
        <v>4515</v>
      </c>
      <c r="BK758" s="903" t="s">
        <v>4704</v>
      </c>
      <c r="BL758" s="905" t="s">
        <v>13050</v>
      </c>
      <c r="BM758" s="903" t="s">
        <v>13876</v>
      </c>
      <c r="BN758" s="905" t="s">
        <v>4525</v>
      </c>
      <c r="BO758" s="903" t="s">
        <v>10476</v>
      </c>
      <c r="BP758" s="905" t="s">
        <v>0</v>
      </c>
      <c r="BQ758" s="903" t="s">
        <v>0</v>
      </c>
      <c r="BR758" s="909">
        <v>65</v>
      </c>
      <c r="BS758" s="903" t="s">
        <v>4509</v>
      </c>
      <c r="BT758" s="905" t="s">
        <v>0</v>
      </c>
      <c r="BU758" s="903" t="s">
        <v>4492</v>
      </c>
      <c r="BV758" s="905" t="s">
        <v>0</v>
      </c>
      <c r="BW758" s="903" t="s">
        <v>4492</v>
      </c>
      <c r="BX758" s="905" t="s">
        <v>0</v>
      </c>
      <c r="BY758" s="903" t="s">
        <v>4492</v>
      </c>
      <c r="BZ758" s="905" t="s">
        <v>0</v>
      </c>
      <c r="CA758" s="903" t="s">
        <v>4492</v>
      </c>
      <c r="CB758" s="340">
        <v>10</v>
      </c>
      <c r="CC758" s="249">
        <f>IF(ISBLANK(AL758),0,1)</f>
        <v>0</v>
      </c>
      <c r="CD758" s="414">
        <f>IF(ISBLANK(AM758),0,1)</f>
        <v>0</v>
      </c>
      <c r="CE758" s="414">
        <f>IF(ISBLANK(AN758),0,1)</f>
        <v>1</v>
      </c>
      <c r="CF758" s="414">
        <f>IF(ISBLANK(AO758),0,1)</f>
        <v>0</v>
      </c>
      <c r="CG758" s="414">
        <f>IF(ISBLANK(AP758),0,1)</f>
        <v>0</v>
      </c>
      <c r="CH758" s="436">
        <f>IF(ISBLANK(AQ758),0,1)</f>
        <v>0</v>
      </c>
      <c r="CI758" s="435">
        <f>IF($W758="Dropped","-",DAYS360(X758,Y758,TRUE)/360)</f>
        <v>2.0249999999999999</v>
      </c>
      <c r="CJ758" s="416">
        <f>IF(OR($W758="Pipeline",$W758="Dropped"),"-",IF(OR($AA758="-",$AA758="n/a"),"-",DAYS360(Y758,AA758,TRUE)/360))</f>
        <v>1.05</v>
      </c>
      <c r="CK758" s="416">
        <f>IF(OR($W758="Pipeline",$W758="Dropped"),"-",IF($AC758="-","-",IF(OR($AA758="-",$AA758="n/a"),DAYS360(Y758,AC758,TRUE)/360,DAYS360(AA758,AC758,TRUE)/360)))</f>
        <v>4.3083333333333336</v>
      </c>
      <c r="CL758" s="416">
        <f>IF(OR($W758="Pipeline",$W758="Dropped"),"-",IF($AC758="-","-",DAYS360(X758,AC758,TRUE)/360))</f>
        <v>7.3833333333333337</v>
      </c>
      <c r="CM758" s="437">
        <f>IF(OR($W758="Pipeline",$W758="Dropped"),"-",IF($AC758="-","-",DAYS360(AB758,AC758,TRUE)/360))</f>
        <v>0</v>
      </c>
      <c r="CN758" s="344" t="str">
        <f>IF(W758="Closed",IF(AC758="-","-",YEAR(AC758)),"-")</f>
        <v>-</v>
      </c>
      <c r="CO758" s="344" t="str">
        <f>IF(W758="Closed",IF(OR(BE758="S",BE758="MS",BE758="HS"),"S",IF(OR(BE758="U",BE758="MU",BE758="HU"),"U",IF(OR(BE758="NA",BE758="NR",BE758="NV",BE758="?",BE758="#"),"NR","-"))),"-")</f>
        <v>-</v>
      </c>
      <c r="CP758" s="249">
        <v>2</v>
      </c>
      <c r="CQ758" s="414">
        <v>2</v>
      </c>
      <c r="CR758" s="414">
        <v>2</v>
      </c>
      <c r="CS758" s="414">
        <v>0</v>
      </c>
      <c r="CT758" s="414">
        <v>0</v>
      </c>
      <c r="CU758" s="436">
        <v>0</v>
      </c>
      <c r="CV758" s="432" t="str">
        <f>IF(OR(DC758="-",DC758="",DC758="n/a"),"-",HYPERLINK(DC758,"PAD"))</f>
        <v>PAD</v>
      </c>
      <c r="CW758" s="417" t="str">
        <f>IF(OR(DD758="-",DD758="",DD758="n/a"),"-",HYPERLINK(DD758,"ICR"))</f>
        <v>-</v>
      </c>
      <c r="CX758" s="438" t="str">
        <f>IF(OR(DE758="-",DE758="",DE758="n/a"),"-",HYPERLINK(DE758,"IEG"))</f>
        <v>-</v>
      </c>
      <c r="CY758" s="687" t="str">
        <f>IF(OR(DF758="-",DF758="",DF758="n/a"),"-",HYPERLINK(DF758,"PPAR"))</f>
        <v>-</v>
      </c>
      <c r="CZ758" s="665" t="str">
        <f>IF(OR(DG758="-",DG758="",DG758="n/a"),"-",HYPERLINK(DG758,"PCR"))</f>
        <v>-</v>
      </c>
      <c r="DA758" s="665" t="str">
        <f>IF(OR(DH758="-",DH758="",DH758="n/a"),"-",HYPERLINK(DH758,"PP"))</f>
        <v>-</v>
      </c>
      <c r="DB758" s="688" t="str">
        <f>IF(OR(DI758="-",DI758="",DI758="n/a"),"-",HYPERLINK(DI758,"TA"))</f>
        <v>-</v>
      </c>
      <c r="DC758" s="897" t="s">
        <v>12620</v>
      </c>
      <c r="DD758" s="897" t="s">
        <v>33</v>
      </c>
      <c r="DE758" s="897" t="s">
        <v>33</v>
      </c>
      <c r="DF758" s="897" t="s">
        <v>33</v>
      </c>
      <c r="DG758" s="897" t="s">
        <v>33</v>
      </c>
      <c r="DH758" s="897" t="s">
        <v>33</v>
      </c>
      <c r="DI758" s="897" t="s">
        <v>33</v>
      </c>
      <c r="DJ758" s="734"/>
      <c r="DK758" s="14"/>
      <c r="DL758" s="14"/>
      <c r="DM758" s="441"/>
      <c r="DN758" s="441"/>
      <c r="DO758" s="441"/>
      <c r="DP758" s="441"/>
      <c r="DQ758" s="441"/>
      <c r="DR758" s="441"/>
      <c r="DS758" s="441"/>
      <c r="DT758" s="441"/>
      <c r="DU758" s="441"/>
      <c r="DV758" s="441"/>
      <c r="DW758" s="441"/>
      <c r="DX758" s="441"/>
      <c r="DY758" s="441"/>
      <c r="DZ758" s="441"/>
      <c r="EA758" s="441"/>
      <c r="EB758" s="441"/>
      <c r="EC758" s="441"/>
      <c r="ED758" s="441"/>
      <c r="EE758" s="441"/>
      <c r="EF758" s="441"/>
      <c r="EG758" s="441"/>
      <c r="EH758" s="441"/>
      <c r="EI758" s="441"/>
      <c r="EJ758" s="441"/>
      <c r="EK758" s="441"/>
      <c r="EL758" s="441"/>
      <c r="EM758" s="441"/>
    </row>
    <row r="759" spans="1:143" s="35" customFormat="1" ht="14.1" customHeight="1" x14ac:dyDescent="0.25">
      <c r="A759" s="702">
        <f>ROW()-1</f>
        <v>758</v>
      </c>
      <c r="B759" s="710" t="s">
        <v>687</v>
      </c>
      <c r="C759" s="711" t="str">
        <f>HYPERLINK(E759,"OP")</f>
        <v>OP</v>
      </c>
      <c r="D759" s="711" t="str">
        <f>HYPERLINK(F759,"Prj")</f>
        <v>Prj</v>
      </c>
      <c r="E759" s="704" t="s">
        <v>6767</v>
      </c>
      <c r="F759" s="415" t="s">
        <v>6768</v>
      </c>
      <c r="G759" s="414" t="s">
        <v>33</v>
      </c>
      <c r="H759" s="414" t="s">
        <v>33</v>
      </c>
      <c r="I759" s="694" t="s">
        <v>33</v>
      </c>
      <c r="J759" s="696" t="s">
        <v>688</v>
      </c>
      <c r="K759" s="199" t="s">
        <v>33</v>
      </c>
      <c r="L759" s="693" t="s">
        <v>16</v>
      </c>
      <c r="M759" s="696" t="s">
        <v>669</v>
      </c>
      <c r="N759" s="693" t="s">
        <v>18</v>
      </c>
      <c r="O759" s="693" t="s">
        <v>54</v>
      </c>
      <c r="P759" s="1080" t="s">
        <v>1742</v>
      </c>
      <c r="Q759" s="1074" t="s">
        <v>33</v>
      </c>
      <c r="R759" s="698" t="s">
        <v>3888</v>
      </c>
      <c r="S759" s="907" t="s">
        <v>10303</v>
      </c>
      <c r="T759" s="908" t="s">
        <v>10329</v>
      </c>
      <c r="U759" s="905" t="s">
        <v>578</v>
      </c>
      <c r="V759" s="905" t="s">
        <v>10418</v>
      </c>
      <c r="W759" s="1068" t="s">
        <v>1773</v>
      </c>
      <c r="X759" s="1064">
        <v>39856</v>
      </c>
      <c r="Y759" s="1066">
        <v>40262</v>
      </c>
      <c r="Z759" s="1046">
        <v>2010</v>
      </c>
      <c r="AA759" s="1064">
        <v>40415</v>
      </c>
      <c r="AB759" s="1065">
        <v>42185</v>
      </c>
      <c r="AC759" s="1066">
        <v>42185</v>
      </c>
      <c r="AD759" s="638">
        <v>0</v>
      </c>
      <c r="AE759" s="639">
        <v>15</v>
      </c>
      <c r="AF759" s="744">
        <v>0</v>
      </c>
      <c r="AG759" s="690">
        <v>15</v>
      </c>
      <c r="AH759" s="747">
        <v>0</v>
      </c>
      <c r="AI759" s="744">
        <v>0</v>
      </c>
      <c r="AJ759" s="1099">
        <v>15</v>
      </c>
      <c r="AK759" s="1100">
        <v>13.80955325</v>
      </c>
      <c r="AL759" s="646" t="s">
        <v>3337</v>
      </c>
      <c r="AM759" s="647"/>
      <c r="AN759" s="647"/>
      <c r="AO759" s="647">
        <v>8</v>
      </c>
      <c r="AP759" s="647"/>
      <c r="AQ759" s="648"/>
      <c r="AR759" s="779" t="s">
        <v>3097</v>
      </c>
      <c r="AS759" s="649">
        <f>AT759+AU759</f>
        <v>13.48</v>
      </c>
      <c r="AT759" s="649">
        <v>13.48</v>
      </c>
      <c r="AU759" s="650">
        <v>0</v>
      </c>
      <c r="AV759" s="686" t="s">
        <v>3349</v>
      </c>
      <c r="AW759" s="686" t="s">
        <v>2019</v>
      </c>
      <c r="AX759" s="686" t="s">
        <v>2290</v>
      </c>
      <c r="AY759" s="819">
        <v>42170</v>
      </c>
      <c r="AZ759" s="721" t="s">
        <v>22</v>
      </c>
      <c r="BA759" s="721" t="s">
        <v>22</v>
      </c>
      <c r="BB759" s="834" t="s">
        <v>22</v>
      </c>
      <c r="BC759" s="835" t="s">
        <v>22</v>
      </c>
      <c r="BD759" s="836" t="s">
        <v>22</v>
      </c>
      <c r="BE759" s="834" t="s">
        <v>22</v>
      </c>
      <c r="BF759" s="835" t="s">
        <v>22</v>
      </c>
      <c r="BG759" s="836" t="s">
        <v>22</v>
      </c>
      <c r="BH759" s="905" t="s">
        <v>10064</v>
      </c>
      <c r="BI759" s="903" t="s">
        <v>13770</v>
      </c>
      <c r="BJ759" s="905" t="s">
        <v>10067</v>
      </c>
      <c r="BK759" s="903" t="s">
        <v>9474</v>
      </c>
      <c r="BL759" s="905" t="s">
        <v>4549</v>
      </c>
      <c r="BM759" s="903" t="s">
        <v>10481</v>
      </c>
      <c r="BN759" s="905" t="s">
        <v>4561</v>
      </c>
      <c r="BO759" s="903" t="s">
        <v>10489</v>
      </c>
      <c r="BP759" s="905" t="s">
        <v>10072</v>
      </c>
      <c r="BQ759" s="903" t="s">
        <v>13093</v>
      </c>
      <c r="BR759" s="909">
        <v>39</v>
      </c>
      <c r="BS759" s="903" t="s">
        <v>4545</v>
      </c>
      <c r="BT759" s="909">
        <v>30</v>
      </c>
      <c r="BU759" s="903" t="s">
        <v>4501</v>
      </c>
      <c r="BV759" s="909">
        <v>40</v>
      </c>
      <c r="BW759" s="903" t="s">
        <v>4563</v>
      </c>
      <c r="BX759" s="909">
        <v>34</v>
      </c>
      <c r="BY759" s="903" t="s">
        <v>4491</v>
      </c>
      <c r="BZ759" s="909">
        <v>41</v>
      </c>
      <c r="CA759" s="903" t="s">
        <v>4544</v>
      </c>
      <c r="CB759" s="340">
        <v>100</v>
      </c>
      <c r="CC759" s="249">
        <f>IF(ISBLANK(AL759),0,1)</f>
        <v>1</v>
      </c>
      <c r="CD759" s="414">
        <f>IF(ISBLANK(AM759),0,1)</f>
        <v>0</v>
      </c>
      <c r="CE759" s="414">
        <f>IF(ISBLANK(AN759),0,1)</f>
        <v>0</v>
      </c>
      <c r="CF759" s="414">
        <f>IF(ISBLANK(AO759),0,1)</f>
        <v>1</v>
      </c>
      <c r="CG759" s="414">
        <f>IF(ISBLANK(AP759),0,1)</f>
        <v>0</v>
      </c>
      <c r="CH759" s="436">
        <f>IF(ISBLANK(AQ759),0,1)</f>
        <v>0</v>
      </c>
      <c r="CI759" s="435">
        <f>IF($W759="Dropped","-",DAYS360(X759,Y759,TRUE)/360)</f>
        <v>1.1194444444444445</v>
      </c>
      <c r="CJ759" s="416">
        <f>IF(OR($W759="Pipeline",$W759="Dropped"),"-",IF(OR($AA759="-",$AA759="n/a"),"-",DAYS360(Y759,AA759,TRUE)/360))</f>
        <v>0.41666666666666669</v>
      </c>
      <c r="CK759" s="416">
        <f>IF(OR($W759="Pipeline",$W759="Dropped"),"-",IF($AC759="-","-",IF(OR($AA759="-",$AA759="n/a"),DAYS360(Y759,AC759,TRUE)/360,DAYS360(AA759,AC759,TRUE)/360)))</f>
        <v>4.8472222222222223</v>
      </c>
      <c r="CL759" s="416">
        <f>IF(OR($W759="Pipeline",$W759="Dropped"),"-",IF($AC759="-","-",DAYS360(X759,AC759,TRUE)/360))</f>
        <v>6.3833333333333337</v>
      </c>
      <c r="CM759" s="437">
        <f>IF(OR($W759="Pipeline",$W759="Dropped"),"-",IF($AC759="-","-",DAYS360(AB759,AC759,TRUE)/360))</f>
        <v>0</v>
      </c>
      <c r="CN759" s="344">
        <f>IF(W759="Closed",IF(AC759="-","-",YEAR(AC759)),"-")</f>
        <v>2015</v>
      </c>
      <c r="CO759" s="344" t="str">
        <f>IF(W759="Closed",IF(OR(BE759="S",BE759="MS",BE759="HS"),"S",IF(OR(BE759="U",BE759="MU",BE759="HU"),"U",IF(OR(BE759="NA",BE759="NR",BE759="NV",BE759="?",BE759="#"),"NR","-"))),"-")</f>
        <v>S</v>
      </c>
      <c r="CP759" s="249">
        <v>22</v>
      </c>
      <c r="CQ759" s="414">
        <v>2</v>
      </c>
      <c r="CR759" s="414">
        <v>1</v>
      </c>
      <c r="CS759" s="414">
        <v>6</v>
      </c>
      <c r="CT759" s="414">
        <v>0</v>
      </c>
      <c r="CU759" s="436">
        <v>1</v>
      </c>
      <c r="CV759" s="432" t="str">
        <f>IF(OR(DC759="-",DC759="",DC759="n/a"),"-",HYPERLINK(DC759,"PAD"))</f>
        <v>PAD</v>
      </c>
      <c r="CW759" s="417" t="str">
        <f>IF(OR(DD759="-",DD759="",DD759="n/a"),"-",HYPERLINK(DD759,"ICR"))</f>
        <v>ICR</v>
      </c>
      <c r="CX759" s="438" t="str">
        <f>IF(OR(DE759="-",DE759="",DE759="n/a"),"-",HYPERLINK(DE759,"IEG"))</f>
        <v>IEG</v>
      </c>
      <c r="CY759" s="687" t="str">
        <f>IF(OR(DF759="-",DF759="",DF759="n/a"),"-",HYPERLINK(DF759,"PPAR"))</f>
        <v>-</v>
      </c>
      <c r="CZ759" s="665" t="str">
        <f>IF(OR(DG759="-",DG759="",DG759="n/a"),"-",HYPERLINK(DG759,"PCR"))</f>
        <v>-</v>
      </c>
      <c r="DA759" s="665" t="str">
        <f>IF(OR(DH759="-",DH759="",DH759="n/a"),"-",HYPERLINK(DH759,"PP"))</f>
        <v>PP</v>
      </c>
      <c r="DB759" s="688" t="str">
        <f>IF(OR(DI759="-",DI759="",DI759="n/a"),"-",HYPERLINK(DI759,"TA"))</f>
        <v>-</v>
      </c>
      <c r="DC759" s="897" t="s">
        <v>12621</v>
      </c>
      <c r="DD759" s="897" t="s">
        <v>12622</v>
      </c>
      <c r="DE759" s="897" t="s">
        <v>12623</v>
      </c>
      <c r="DF759" s="897" t="s">
        <v>33</v>
      </c>
      <c r="DG759" s="897" t="s">
        <v>33</v>
      </c>
      <c r="DH759" s="897" t="s">
        <v>12624</v>
      </c>
      <c r="DI759" s="897" t="s">
        <v>33</v>
      </c>
      <c r="DJ759" s="734"/>
      <c r="DK759" s="14"/>
      <c r="DL759" s="14"/>
      <c r="DM759" s="441"/>
      <c r="DN759" s="441"/>
      <c r="DO759" s="441"/>
      <c r="DP759" s="441"/>
      <c r="DQ759" s="441"/>
      <c r="DR759" s="441"/>
      <c r="DS759" s="441"/>
      <c r="DT759" s="441"/>
      <c r="DU759" s="441"/>
      <c r="DV759" s="441"/>
      <c r="DW759" s="441"/>
      <c r="DX759" s="441"/>
      <c r="DY759" s="441"/>
      <c r="DZ759" s="441"/>
      <c r="EA759" s="441"/>
      <c r="EB759" s="441"/>
      <c r="EC759" s="441"/>
      <c r="ED759" s="441"/>
      <c r="EE759" s="441"/>
      <c r="EF759" s="441"/>
      <c r="EG759" s="441"/>
      <c r="EH759" s="441"/>
      <c r="EI759" s="441"/>
      <c r="EJ759" s="441"/>
      <c r="EK759" s="441"/>
      <c r="EL759" s="441"/>
      <c r="EM759" s="441"/>
    </row>
    <row r="760" spans="1:143" s="35" customFormat="1" ht="14.1" customHeight="1" x14ac:dyDescent="0.25">
      <c r="A760" s="703">
        <f>ROW()-1</f>
        <v>759</v>
      </c>
      <c r="B760" s="717" t="s">
        <v>1025</v>
      </c>
      <c r="C760" s="711" t="str">
        <f>HYPERLINK(E760,"OP")</f>
        <v>OP</v>
      </c>
      <c r="D760" s="711" t="str">
        <f>HYPERLINK(F760,"Prj")</f>
        <v>Prj</v>
      </c>
      <c r="E760" s="704" t="s">
        <v>6769</v>
      </c>
      <c r="F760" s="415" t="s">
        <v>6770</v>
      </c>
      <c r="G760" s="414" t="s">
        <v>33</v>
      </c>
      <c r="H760" s="414" t="s">
        <v>33</v>
      </c>
      <c r="I760" s="694" t="s">
        <v>33</v>
      </c>
      <c r="J760" s="686" t="s">
        <v>1026</v>
      </c>
      <c r="K760" s="199" t="s">
        <v>33</v>
      </c>
      <c r="L760" s="693" t="s">
        <v>245</v>
      </c>
      <c r="M760" s="696" t="s">
        <v>640</v>
      </c>
      <c r="N760" s="693" t="s">
        <v>18</v>
      </c>
      <c r="O760" s="693" t="s">
        <v>30</v>
      </c>
      <c r="P760" s="1080" t="s">
        <v>1763</v>
      </c>
      <c r="Q760" s="1074" t="s">
        <v>33</v>
      </c>
      <c r="R760" s="698" t="s">
        <v>3888</v>
      </c>
      <c r="S760" s="907" t="s">
        <v>10288</v>
      </c>
      <c r="T760" s="908" t="s">
        <v>3573</v>
      </c>
      <c r="U760" s="905" t="s">
        <v>1772</v>
      </c>
      <c r="V760" s="905" t="s">
        <v>10389</v>
      </c>
      <c r="W760" s="1068" t="s">
        <v>1773</v>
      </c>
      <c r="X760" s="1064">
        <v>39940</v>
      </c>
      <c r="Y760" s="1066">
        <v>40311</v>
      </c>
      <c r="Z760" s="1046">
        <v>2010</v>
      </c>
      <c r="AA760" s="1064">
        <v>40483</v>
      </c>
      <c r="AB760" s="1065">
        <v>42551</v>
      </c>
      <c r="AC760" s="1066">
        <v>42551</v>
      </c>
      <c r="AD760" s="638">
        <v>0</v>
      </c>
      <c r="AE760" s="639">
        <v>40</v>
      </c>
      <c r="AF760" s="744">
        <v>0</v>
      </c>
      <c r="AG760" s="690">
        <v>40</v>
      </c>
      <c r="AH760" s="747">
        <v>0</v>
      </c>
      <c r="AI760" s="744">
        <v>0</v>
      </c>
      <c r="AJ760" s="1099">
        <v>40</v>
      </c>
      <c r="AK760" s="1100">
        <v>37.828944</v>
      </c>
      <c r="AL760" s="646"/>
      <c r="AM760" s="647"/>
      <c r="AN760" s="647">
        <v>2</v>
      </c>
      <c r="AO760" s="647"/>
      <c r="AP760" s="647"/>
      <c r="AQ760" s="648"/>
      <c r="AR760" s="779" t="s">
        <v>3268</v>
      </c>
      <c r="AS760" s="649">
        <f>AT760+AU760</f>
        <v>10.8</v>
      </c>
      <c r="AT760" s="649">
        <v>10.8</v>
      </c>
      <c r="AU760" s="650">
        <v>0</v>
      </c>
      <c r="AV760" s="686" t="s">
        <v>1589</v>
      </c>
      <c r="AW760" s="686" t="s">
        <v>1955</v>
      </c>
      <c r="AX760" s="686" t="s">
        <v>2200</v>
      </c>
      <c r="AY760" s="819">
        <v>42546</v>
      </c>
      <c r="AZ760" s="721" t="s">
        <v>26</v>
      </c>
      <c r="BA760" s="721" t="s">
        <v>26</v>
      </c>
      <c r="BB760" s="834" t="s">
        <v>26</v>
      </c>
      <c r="BC760" s="835" t="s">
        <v>26</v>
      </c>
      <c r="BD760" s="836" t="s">
        <v>26</v>
      </c>
      <c r="BE760" s="834" t="s">
        <v>26</v>
      </c>
      <c r="BF760" s="835" t="s">
        <v>26</v>
      </c>
      <c r="BG760" s="836" t="s">
        <v>26</v>
      </c>
      <c r="BH760" s="905" t="s">
        <v>4493</v>
      </c>
      <c r="BI760" s="903" t="s">
        <v>4705</v>
      </c>
      <c r="BJ760" s="905" t="s">
        <v>13050</v>
      </c>
      <c r="BK760" s="903" t="s">
        <v>13876</v>
      </c>
      <c r="BL760" s="905" t="s">
        <v>0</v>
      </c>
      <c r="BM760" s="903" t="s">
        <v>0</v>
      </c>
      <c r="BN760" s="905" t="s">
        <v>0</v>
      </c>
      <c r="BO760" s="903" t="s">
        <v>0</v>
      </c>
      <c r="BP760" s="905" t="s">
        <v>0</v>
      </c>
      <c r="BQ760" s="903" t="s">
        <v>0</v>
      </c>
      <c r="BR760" s="909">
        <v>66</v>
      </c>
      <c r="BS760" s="903" t="s">
        <v>4532</v>
      </c>
      <c r="BT760" s="909">
        <v>65</v>
      </c>
      <c r="BU760" s="903" t="s">
        <v>4509</v>
      </c>
      <c r="BV760" s="905" t="s">
        <v>0</v>
      </c>
      <c r="BW760" s="903" t="s">
        <v>4492</v>
      </c>
      <c r="BX760" s="905" t="s">
        <v>0</v>
      </c>
      <c r="BY760" s="903" t="s">
        <v>4492</v>
      </c>
      <c r="BZ760" s="905" t="s">
        <v>0</v>
      </c>
      <c r="CA760" s="903" t="s">
        <v>4492</v>
      </c>
      <c r="CB760" s="340">
        <v>10</v>
      </c>
      <c r="CC760" s="249">
        <f>IF(ISBLANK(AL760),0,1)</f>
        <v>0</v>
      </c>
      <c r="CD760" s="414">
        <f>IF(ISBLANK(AM760),0,1)</f>
        <v>0</v>
      </c>
      <c r="CE760" s="414">
        <f>IF(ISBLANK(AN760),0,1)</f>
        <v>1</v>
      </c>
      <c r="CF760" s="414">
        <f>IF(ISBLANK(AO760),0,1)</f>
        <v>0</v>
      </c>
      <c r="CG760" s="414">
        <f>IF(ISBLANK(AP760),0,1)</f>
        <v>0</v>
      </c>
      <c r="CH760" s="436">
        <f>IF(ISBLANK(AQ760),0,1)</f>
        <v>0</v>
      </c>
      <c r="CI760" s="435">
        <f>IF($W760="Dropped","-",DAYS360(X760,Y760,TRUE)/360)</f>
        <v>1.0166666666666666</v>
      </c>
      <c r="CJ760" s="416">
        <f>IF(OR($W760="Pipeline",$W760="Dropped"),"-",IF(OR($AA760="-",$AA760="n/a"),"-",DAYS360(Y760,AA760,TRUE)/360))</f>
        <v>0.46666666666666667</v>
      </c>
      <c r="CK760" s="416">
        <f>IF(OR($W760="Pipeline",$W760="Dropped"),"-",IF($AC760="-","-",IF(OR($AA760="-",$AA760="n/a"),DAYS360(Y760,AC760,TRUE)/360,DAYS360(AA760,AC760,TRUE)/360)))</f>
        <v>5.6638888888888888</v>
      </c>
      <c r="CL760" s="416">
        <f>IF(OR($W760="Pipeline",$W760="Dropped"),"-",IF($AC760="-","-",DAYS360(X760,AC760,TRUE)/360))</f>
        <v>7.1472222222222221</v>
      </c>
      <c r="CM760" s="437">
        <f>IF(OR($W760="Pipeline",$W760="Dropped"),"-",IF($AC760="-","-",DAYS360(AB760,AC760,TRUE)/360))</f>
        <v>0</v>
      </c>
      <c r="CN760" s="344">
        <f>IF(W760="Closed",IF(AC760="-","-",YEAR(AC760)),"-")</f>
        <v>2016</v>
      </c>
      <c r="CO760" s="344" t="str">
        <f>IF(W760="Closed",IF(OR(BE760="S",BE760="MS",BE760="HS"),"S",IF(OR(BE760="U",BE760="MU",BE760="HU"),"U",IF(OR(BE760="NA",BE760="NR",BE760="NV",BE760="?",BE760="#"),"NR","-"))),"-")</f>
        <v>S</v>
      </c>
      <c r="CP760" s="249">
        <v>3</v>
      </c>
      <c r="CQ760" s="414">
        <v>1</v>
      </c>
      <c r="CR760" s="414">
        <v>2</v>
      </c>
      <c r="CS760" s="414">
        <v>0</v>
      </c>
      <c r="CT760" s="414">
        <v>1</v>
      </c>
      <c r="CU760" s="436">
        <v>0</v>
      </c>
      <c r="CV760" s="432" t="str">
        <f>IF(OR(DC760="-",DC760="",DC760="n/a"),"-",HYPERLINK(DC760,"PAD"))</f>
        <v>PAD</v>
      </c>
      <c r="CW760" s="417" t="str">
        <f>IF(OR(DD760="-",DD760="",DD760="n/a"),"-",HYPERLINK(DD760,"ICR"))</f>
        <v>ICR</v>
      </c>
      <c r="CX760" s="438" t="str">
        <f>IF(OR(DE760="-",DE760="",DE760="n/a"),"-",HYPERLINK(DE760,"IEG"))</f>
        <v>IEG</v>
      </c>
      <c r="CY760" s="687" t="str">
        <f>IF(OR(DF760="-",DF760="",DF760="n/a"),"-",HYPERLINK(DF760,"PPAR"))</f>
        <v>-</v>
      </c>
      <c r="CZ760" s="665" t="str">
        <f>IF(OR(DG760="-",DG760="",DG760="n/a"),"-",HYPERLINK(DG760,"PCR"))</f>
        <v>-</v>
      </c>
      <c r="DA760" s="665" t="str">
        <f>IF(OR(DH760="-",DH760="",DH760="n/a"),"-",HYPERLINK(DH760,"PP"))</f>
        <v>-</v>
      </c>
      <c r="DB760" s="688" t="str">
        <f>IF(OR(DI760="-",DI760="",DI760="n/a"),"-",HYPERLINK(DI760,"TA"))</f>
        <v>-</v>
      </c>
      <c r="DC760" s="897" t="s">
        <v>12625</v>
      </c>
      <c r="DD760" s="897" t="s">
        <v>14114</v>
      </c>
      <c r="DE760" s="897" t="s">
        <v>14115</v>
      </c>
      <c r="DF760" s="897" t="s">
        <v>33</v>
      </c>
      <c r="DG760" s="897" t="s">
        <v>33</v>
      </c>
      <c r="DH760" s="897" t="s">
        <v>33</v>
      </c>
      <c r="DI760" s="897" t="s">
        <v>33</v>
      </c>
      <c r="DJ760" s="734"/>
      <c r="DK760" s="14"/>
      <c r="DL760" s="14"/>
      <c r="DM760" s="441"/>
      <c r="DN760" s="441"/>
      <c r="DO760" s="441"/>
      <c r="DP760" s="441"/>
      <c r="DQ760" s="441"/>
      <c r="DR760" s="441"/>
      <c r="DS760" s="441"/>
      <c r="DT760" s="441"/>
      <c r="DU760" s="441"/>
      <c r="DV760" s="441"/>
      <c r="DW760" s="441"/>
      <c r="DX760" s="441"/>
      <c r="DY760" s="441"/>
      <c r="DZ760" s="441"/>
      <c r="EA760" s="441"/>
      <c r="EB760" s="441"/>
      <c r="EC760" s="441"/>
      <c r="ED760" s="441"/>
      <c r="EE760" s="441"/>
      <c r="EF760" s="441"/>
      <c r="EG760" s="441"/>
      <c r="EH760" s="441"/>
      <c r="EI760" s="441"/>
      <c r="EJ760" s="441"/>
      <c r="EK760" s="441"/>
      <c r="EL760" s="441"/>
      <c r="EM760" s="441"/>
    </row>
    <row r="761" spans="1:143" s="35" customFormat="1" ht="14.1" customHeight="1" x14ac:dyDescent="0.25">
      <c r="A761" s="702">
        <f>ROW()-1</f>
        <v>760</v>
      </c>
      <c r="B761" s="718" t="s">
        <v>778</v>
      </c>
      <c r="C761" s="711" t="str">
        <f>HYPERLINK(E761,"OP")</f>
        <v>OP</v>
      </c>
      <c r="D761" s="711" t="str">
        <f>HYPERLINK(F761,"Prj")</f>
        <v>Prj</v>
      </c>
      <c r="E761" s="704" t="s">
        <v>6771</v>
      </c>
      <c r="F761" s="415" t="s">
        <v>6772</v>
      </c>
      <c r="G761" s="414" t="s">
        <v>3283</v>
      </c>
      <c r="H761" s="414" t="s">
        <v>33</v>
      </c>
      <c r="I761" s="694" t="s">
        <v>33</v>
      </c>
      <c r="J761" s="686" t="s">
        <v>779</v>
      </c>
      <c r="K761" s="199" t="s">
        <v>33</v>
      </c>
      <c r="L761" s="693" t="s">
        <v>245</v>
      </c>
      <c r="M761" s="696" t="s">
        <v>246</v>
      </c>
      <c r="N761" s="693" t="s">
        <v>18</v>
      </c>
      <c r="O761" s="693" t="s">
        <v>30</v>
      </c>
      <c r="P761" s="1080" t="s">
        <v>1763</v>
      </c>
      <c r="Q761" s="1074" t="s">
        <v>33</v>
      </c>
      <c r="R761" s="698" t="s">
        <v>33</v>
      </c>
      <c r="S761" s="907" t="s">
        <v>10288</v>
      </c>
      <c r="T761" s="908" t="s">
        <v>3877</v>
      </c>
      <c r="U761" s="905" t="s">
        <v>575</v>
      </c>
      <c r="V761" s="905" t="s">
        <v>10389</v>
      </c>
      <c r="W761" s="1068" t="s">
        <v>20</v>
      </c>
      <c r="X761" s="1064">
        <v>40332</v>
      </c>
      <c r="Y761" s="1066">
        <v>40780</v>
      </c>
      <c r="Z761" s="1046">
        <v>2012</v>
      </c>
      <c r="AA761" s="1064">
        <v>40884</v>
      </c>
      <c r="AB761" s="1065">
        <v>42369</v>
      </c>
      <c r="AC761" s="1066">
        <v>43100</v>
      </c>
      <c r="AD761" s="638">
        <v>0</v>
      </c>
      <c r="AE761" s="639">
        <v>300</v>
      </c>
      <c r="AF761" s="744">
        <v>0</v>
      </c>
      <c r="AG761" s="690">
        <v>300</v>
      </c>
      <c r="AH761" s="747">
        <v>4950.6000000000004</v>
      </c>
      <c r="AI761" s="744">
        <v>100</v>
      </c>
      <c r="AJ761" s="1099">
        <v>699.73967403999995</v>
      </c>
      <c r="AK761" s="1100">
        <v>488.71040667</v>
      </c>
      <c r="AL761" s="646"/>
      <c r="AM761" s="647"/>
      <c r="AN761" s="647">
        <v>2</v>
      </c>
      <c r="AO761" s="647"/>
      <c r="AP761" s="647"/>
      <c r="AQ761" s="648"/>
      <c r="AR761" s="780" t="s">
        <v>3269</v>
      </c>
      <c r="AS761" s="795">
        <f>AT761+AU761</f>
        <v>0</v>
      </c>
      <c r="AT761" s="795">
        <v>0</v>
      </c>
      <c r="AU761" s="796">
        <v>0</v>
      </c>
      <c r="AV761" s="699" t="s">
        <v>3270</v>
      </c>
      <c r="AW761" s="686" t="s">
        <v>1884</v>
      </c>
      <c r="AX761" s="686" t="s">
        <v>2164</v>
      </c>
      <c r="AY761" s="819">
        <v>42735</v>
      </c>
      <c r="AZ761" s="721" t="s">
        <v>26</v>
      </c>
      <c r="BA761" s="721" t="s">
        <v>22</v>
      </c>
      <c r="BB761" s="834" t="s">
        <v>33</v>
      </c>
      <c r="BC761" s="835" t="s">
        <v>33</v>
      </c>
      <c r="BD761" s="836" t="s">
        <v>33</v>
      </c>
      <c r="BE761" s="834" t="s">
        <v>33</v>
      </c>
      <c r="BF761" s="835" t="s">
        <v>33</v>
      </c>
      <c r="BG761" s="836" t="s">
        <v>33</v>
      </c>
      <c r="BH761" s="905" t="s">
        <v>4503</v>
      </c>
      <c r="BI761" s="903" t="s">
        <v>4703</v>
      </c>
      <c r="BJ761" s="905" t="s">
        <v>0</v>
      </c>
      <c r="BK761" s="903" t="s">
        <v>0</v>
      </c>
      <c r="BL761" s="905" t="s">
        <v>0</v>
      </c>
      <c r="BM761" s="903" t="s">
        <v>0</v>
      </c>
      <c r="BN761" s="905" t="s">
        <v>0</v>
      </c>
      <c r="BO761" s="903" t="s">
        <v>0</v>
      </c>
      <c r="BP761" s="905" t="s">
        <v>0</v>
      </c>
      <c r="BQ761" s="903" t="s">
        <v>0</v>
      </c>
      <c r="BR761" s="909">
        <v>65</v>
      </c>
      <c r="BS761" s="903" t="s">
        <v>4509</v>
      </c>
      <c r="BT761" s="905" t="s">
        <v>0</v>
      </c>
      <c r="BU761" s="903" t="s">
        <v>4492</v>
      </c>
      <c r="BV761" s="905" t="s">
        <v>0</v>
      </c>
      <c r="BW761" s="903" t="s">
        <v>4492</v>
      </c>
      <c r="BX761" s="905" t="s">
        <v>0</v>
      </c>
      <c r="BY761" s="903" t="s">
        <v>4492</v>
      </c>
      <c r="BZ761" s="905" t="s">
        <v>0</v>
      </c>
      <c r="CA761" s="903" t="s">
        <v>4492</v>
      </c>
      <c r="CB761" s="340">
        <v>10</v>
      </c>
      <c r="CC761" s="249">
        <f>IF(ISBLANK(AL761),0,1)</f>
        <v>0</v>
      </c>
      <c r="CD761" s="414">
        <f>IF(ISBLANK(AM761),0,1)</f>
        <v>0</v>
      </c>
      <c r="CE761" s="414">
        <f>IF(ISBLANK(AN761),0,1)</f>
        <v>1</v>
      </c>
      <c r="CF761" s="414">
        <f>IF(ISBLANK(AO761),0,1)</f>
        <v>0</v>
      </c>
      <c r="CG761" s="414">
        <f>IF(ISBLANK(AP761),0,1)</f>
        <v>0</v>
      </c>
      <c r="CH761" s="436">
        <f>IF(ISBLANK(AQ761),0,1)</f>
        <v>0</v>
      </c>
      <c r="CI761" s="435">
        <f>IF($W761="Dropped","-",DAYS360(X761,Y761,TRUE)/360)</f>
        <v>1.2277777777777779</v>
      </c>
      <c r="CJ761" s="416">
        <f>IF(OR($W761="Pipeline",$W761="Dropped"),"-",IF(OR($AA761="-",$AA761="n/a"),"-",DAYS360(Y761,AA761,TRUE)/360))</f>
        <v>0.28333333333333333</v>
      </c>
      <c r="CK761" s="416">
        <f>IF(OR($W761="Pipeline",$W761="Dropped"),"-",IF($AC761="-","-",IF(OR($AA761="-",$AA761="n/a"),DAYS360(Y761,AC761,TRUE)/360,DAYS360(AA761,AC761,TRUE)/360)))</f>
        <v>6.0638888888888891</v>
      </c>
      <c r="CL761" s="416">
        <f>IF(OR($W761="Pipeline",$W761="Dropped"),"-",IF($AC761="-","-",DAYS360(X761,AC761,TRUE)/360))</f>
        <v>7.5750000000000002</v>
      </c>
      <c r="CM761" s="437">
        <f>IF(OR($W761="Pipeline",$W761="Dropped"),"-",IF($AC761="-","-",DAYS360(AB761,AC761,TRUE)/360))</f>
        <v>2</v>
      </c>
      <c r="CN761" s="344" t="str">
        <f>IF(W761="Closed",IF(AC761="-","-",YEAR(AC761)),"-")</f>
        <v>-</v>
      </c>
      <c r="CO761" s="344" t="str">
        <f>IF(W761="Closed",IF(OR(BE761="S",BE761="MS",BE761="HS"),"S",IF(OR(BE761="U",BE761="MU",BE761="HU"),"U",IF(OR(BE761="NA",BE761="NR",BE761="NV",BE761="?",BE761="#"),"NR","-"))),"-")</f>
        <v>-</v>
      </c>
      <c r="CP761" s="249">
        <v>2</v>
      </c>
      <c r="CQ761" s="414">
        <v>4</v>
      </c>
      <c r="CR761" s="414">
        <v>2</v>
      </c>
      <c r="CS761" s="414">
        <v>0</v>
      </c>
      <c r="CT761" s="414">
        <v>0</v>
      </c>
      <c r="CU761" s="436">
        <v>0</v>
      </c>
      <c r="CV761" s="432" t="str">
        <f>IF(OR(DC761="-",DC761="",DC761="n/a"),"-",HYPERLINK(DC761,"PAD"))</f>
        <v>PAD</v>
      </c>
      <c r="CW761" s="417" t="str">
        <f>IF(OR(DD761="-",DD761="",DD761="n/a"),"-",HYPERLINK(DD761,"ICR"))</f>
        <v>-</v>
      </c>
      <c r="CX761" s="438" t="str">
        <f>IF(OR(DE761="-",DE761="",DE761="n/a"),"-",HYPERLINK(DE761,"IEG"))</f>
        <v>-</v>
      </c>
      <c r="CY761" s="687" t="str">
        <f>IF(OR(DF761="-",DF761="",DF761="n/a"),"-",HYPERLINK(DF761,"PPAR"))</f>
        <v>-</v>
      </c>
      <c r="CZ761" s="665" t="str">
        <f>IF(OR(DG761="-",DG761="",DG761="n/a"),"-",HYPERLINK(DG761,"PCR"))</f>
        <v>-</v>
      </c>
      <c r="DA761" s="665" t="str">
        <f>IF(OR(DH761="-",DH761="",DH761="n/a"),"-",HYPERLINK(DH761,"PP"))</f>
        <v>PP</v>
      </c>
      <c r="DB761" s="688" t="str">
        <f>IF(OR(DI761="-",DI761="",DI761="n/a"),"-",HYPERLINK(DI761,"TA"))</f>
        <v>-</v>
      </c>
      <c r="DC761" s="897" t="s">
        <v>12626</v>
      </c>
      <c r="DD761" s="897" t="s">
        <v>33</v>
      </c>
      <c r="DE761" s="897" t="s">
        <v>33</v>
      </c>
      <c r="DF761" s="897" t="s">
        <v>33</v>
      </c>
      <c r="DG761" s="897" t="s">
        <v>33</v>
      </c>
      <c r="DH761" s="897" t="s">
        <v>14116</v>
      </c>
      <c r="DI761" s="897" t="s">
        <v>33</v>
      </c>
      <c r="DJ761" s="734"/>
      <c r="DK761" s="14"/>
      <c r="DL761" s="14"/>
      <c r="DM761" s="441"/>
      <c r="DN761" s="441"/>
      <c r="DO761" s="441"/>
      <c r="DP761" s="441"/>
      <c r="DQ761" s="441"/>
      <c r="DR761" s="441"/>
      <c r="DS761" s="441"/>
      <c r="DT761" s="441"/>
      <c r="DU761" s="441"/>
      <c r="DV761" s="441"/>
      <c r="DW761" s="441"/>
      <c r="DX761" s="441"/>
      <c r="DY761" s="441"/>
      <c r="DZ761" s="441"/>
      <c r="EA761" s="441"/>
      <c r="EB761" s="441"/>
      <c r="EC761" s="441"/>
      <c r="ED761" s="441"/>
      <c r="EE761" s="441"/>
      <c r="EF761" s="441"/>
      <c r="EG761" s="441"/>
      <c r="EH761" s="441"/>
      <c r="EI761" s="441"/>
      <c r="EJ761" s="441"/>
      <c r="EK761" s="441"/>
      <c r="EL761" s="441"/>
      <c r="EM761" s="441"/>
    </row>
    <row r="762" spans="1:143" s="35" customFormat="1" ht="14.1" customHeight="1" x14ac:dyDescent="0.25">
      <c r="A762" s="702">
        <f>ROW()-1</f>
        <v>761</v>
      </c>
      <c r="B762" s="712" t="s">
        <v>977</v>
      </c>
      <c r="C762" s="711" t="str">
        <f>HYPERLINK(E762,"OP")</f>
        <v>OP</v>
      </c>
      <c r="D762" s="711" t="str">
        <f>HYPERLINK(F762,"Prj")</f>
        <v>Prj</v>
      </c>
      <c r="E762" s="704" t="s">
        <v>6773</v>
      </c>
      <c r="F762" s="415" t="s">
        <v>6774</v>
      </c>
      <c r="G762" s="414" t="s">
        <v>974</v>
      </c>
      <c r="H762" s="414" t="s">
        <v>33</v>
      </c>
      <c r="I762" s="694" t="s">
        <v>33</v>
      </c>
      <c r="J762" s="686" t="s">
        <v>978</v>
      </c>
      <c r="K762" s="199" t="s">
        <v>33</v>
      </c>
      <c r="L762" s="693" t="s">
        <v>245</v>
      </c>
      <c r="M762" s="696" t="s">
        <v>298</v>
      </c>
      <c r="N762" s="693" t="s">
        <v>18</v>
      </c>
      <c r="O762" s="693" t="s">
        <v>30</v>
      </c>
      <c r="P762" s="1080" t="s">
        <v>1763</v>
      </c>
      <c r="Q762" s="1074" t="s">
        <v>33</v>
      </c>
      <c r="R762" s="698" t="s">
        <v>33</v>
      </c>
      <c r="S762" s="907" t="s">
        <v>10288</v>
      </c>
      <c r="T762" s="908" t="s">
        <v>3772</v>
      </c>
      <c r="U762" s="905" t="s">
        <v>1776</v>
      </c>
      <c r="V762" s="905" t="s">
        <v>10389</v>
      </c>
      <c r="W762" s="1068" t="s">
        <v>1773</v>
      </c>
      <c r="X762" s="1064">
        <v>39962</v>
      </c>
      <c r="Y762" s="1066">
        <v>40078</v>
      </c>
      <c r="Z762" s="1046">
        <v>2010</v>
      </c>
      <c r="AA762" s="1064">
        <v>40170</v>
      </c>
      <c r="AB762" s="1065">
        <v>41988</v>
      </c>
      <c r="AC762" s="1066">
        <v>42566</v>
      </c>
      <c r="AD762" s="1050">
        <v>0</v>
      </c>
      <c r="AE762" s="749">
        <v>130</v>
      </c>
      <c r="AF762" s="744">
        <v>0</v>
      </c>
      <c r="AG762" s="690">
        <v>130</v>
      </c>
      <c r="AH762" s="747">
        <v>1885</v>
      </c>
      <c r="AI762" s="744">
        <v>183.3</v>
      </c>
      <c r="AJ762" s="1099">
        <v>220.83100858</v>
      </c>
      <c r="AK762" s="1100">
        <v>216.22256723000001</v>
      </c>
      <c r="AL762" s="646"/>
      <c r="AM762" s="647"/>
      <c r="AN762" s="647">
        <v>2</v>
      </c>
      <c r="AO762" s="647"/>
      <c r="AP762" s="647"/>
      <c r="AQ762" s="648"/>
      <c r="AR762" s="779" t="s">
        <v>3271</v>
      </c>
      <c r="AS762" s="803">
        <f>AT762+AU762</f>
        <v>302</v>
      </c>
      <c r="AT762" s="803">
        <v>100</v>
      </c>
      <c r="AU762" s="804">
        <v>202</v>
      </c>
      <c r="AV762" s="686" t="s">
        <v>9401</v>
      </c>
      <c r="AW762" s="686" t="s">
        <v>298</v>
      </c>
      <c r="AX762" s="686" t="s">
        <v>2167</v>
      </c>
      <c r="AY762" s="819">
        <v>42452</v>
      </c>
      <c r="AZ762" s="721" t="s">
        <v>26</v>
      </c>
      <c r="BA762" s="721" t="s">
        <v>22</v>
      </c>
      <c r="BB762" s="834" t="s">
        <v>26</v>
      </c>
      <c r="BC762" s="835" t="s">
        <v>26</v>
      </c>
      <c r="BD762" s="836" t="s">
        <v>22</v>
      </c>
      <c r="BE762" s="834" t="s">
        <v>26</v>
      </c>
      <c r="BF762" s="835" t="s">
        <v>22</v>
      </c>
      <c r="BG762" s="836" t="s">
        <v>22</v>
      </c>
      <c r="BH762" s="905" t="s">
        <v>4503</v>
      </c>
      <c r="BI762" s="903" t="s">
        <v>4703</v>
      </c>
      <c r="BJ762" s="905" t="s">
        <v>4515</v>
      </c>
      <c r="BK762" s="903" t="s">
        <v>4704</v>
      </c>
      <c r="BL762" s="905" t="s">
        <v>13050</v>
      </c>
      <c r="BM762" s="903" t="s">
        <v>13876</v>
      </c>
      <c r="BN762" s="905" t="s">
        <v>4504</v>
      </c>
      <c r="BO762" s="903" t="s">
        <v>10473</v>
      </c>
      <c r="BP762" s="905" t="s">
        <v>0</v>
      </c>
      <c r="BQ762" s="903" t="s">
        <v>0</v>
      </c>
      <c r="BR762" s="909">
        <v>65</v>
      </c>
      <c r="BS762" s="903" t="s">
        <v>4509</v>
      </c>
      <c r="BT762" s="909">
        <v>66</v>
      </c>
      <c r="BU762" s="903" t="s">
        <v>4532</v>
      </c>
      <c r="BV762" s="909">
        <v>52</v>
      </c>
      <c r="BW762" s="903" t="s">
        <v>4599</v>
      </c>
      <c r="BX762" s="905" t="s">
        <v>0</v>
      </c>
      <c r="BY762" s="903" t="s">
        <v>4492</v>
      </c>
      <c r="BZ762" s="905" t="s">
        <v>0</v>
      </c>
      <c r="CA762" s="903" t="s">
        <v>4492</v>
      </c>
      <c r="CB762" s="340">
        <v>10</v>
      </c>
      <c r="CC762" s="249">
        <f>IF(ISBLANK(AL762),0,1)</f>
        <v>0</v>
      </c>
      <c r="CD762" s="414">
        <f>IF(ISBLANK(AM762),0,1)</f>
        <v>0</v>
      </c>
      <c r="CE762" s="414">
        <f>IF(ISBLANK(AN762),0,1)</f>
        <v>1</v>
      </c>
      <c r="CF762" s="414">
        <f>IF(ISBLANK(AO762),0,1)</f>
        <v>0</v>
      </c>
      <c r="CG762" s="414">
        <f>IF(ISBLANK(AP762),0,1)</f>
        <v>0</v>
      </c>
      <c r="CH762" s="436">
        <f>IF(ISBLANK(AQ762),0,1)</f>
        <v>0</v>
      </c>
      <c r="CI762" s="435">
        <f>IF($W762="Dropped","-",DAYS360(X762,Y762,TRUE)/360)</f>
        <v>0.31388888888888888</v>
      </c>
      <c r="CJ762" s="416">
        <f>IF(OR($W762="Pipeline",$W762="Dropped"),"-",IF(OR($AA762="-",$AA762="n/a"),"-",DAYS360(Y762,AA762,TRUE)/360))</f>
        <v>0.25277777777777777</v>
      </c>
      <c r="CK762" s="416">
        <f>IF(OR($W762="Pipeline",$W762="Dropped"),"-",IF($AC762="-","-",IF(OR($AA762="-",$AA762="n/a"),DAYS360(Y762,AC762,TRUE)/360,DAYS360(AA762,AC762,TRUE)/360)))</f>
        <v>6.5611111111111109</v>
      </c>
      <c r="CL762" s="416">
        <f>IF(OR($W762="Pipeline",$W762="Dropped"),"-",IF($AC762="-","-",DAYS360(X762,AC762,TRUE)/360))</f>
        <v>7.1277777777777782</v>
      </c>
      <c r="CM762" s="437">
        <f>IF(OR($W762="Pipeline",$W762="Dropped"),"-",IF($AC762="-","-",DAYS360(AB762,AC762,TRUE)/360))</f>
        <v>1.5833333333333333</v>
      </c>
      <c r="CN762" s="344">
        <f>IF(W762="Closed",IF(AC762="-","-",YEAR(AC762)),"-")</f>
        <v>2016</v>
      </c>
      <c r="CO762" s="344" t="str">
        <f>IF(W762="Closed",IF(OR(BE762="S",BE762="MS",BE762="HS"),"S",IF(OR(BE762="U",BE762="MU",BE762="HU"),"U",IF(OR(BE762="NA",BE762="NR",BE762="NV",BE762="?",BE762="#"),"NR","-"))),"-")</f>
        <v>S</v>
      </c>
      <c r="CP762" s="249">
        <v>0</v>
      </c>
      <c r="CQ762" s="414">
        <v>1</v>
      </c>
      <c r="CR762" s="414">
        <v>2</v>
      </c>
      <c r="CS762" s="414">
        <v>0</v>
      </c>
      <c r="CT762" s="414">
        <v>0</v>
      </c>
      <c r="CU762" s="436">
        <v>0</v>
      </c>
      <c r="CV762" s="432" t="str">
        <f>IF(OR(DC762="-",DC762="",DC762="n/a"),"-",HYPERLINK(DC762,"PAD"))</f>
        <v>PAD</v>
      </c>
      <c r="CW762" s="417" t="str">
        <f>IF(OR(DD762="-",DD762="",DD762="n/a"),"-",HYPERLINK(DD762,"ICR"))</f>
        <v>ICR</v>
      </c>
      <c r="CX762" s="438" t="str">
        <f>IF(OR(DE762="-",DE762="",DE762="n/a"),"-",HYPERLINK(DE762,"IEG"))</f>
        <v>IEG</v>
      </c>
      <c r="CY762" s="687" t="str">
        <f>IF(OR(DF762="-",DF762="",DF762="n/a"),"-",HYPERLINK(DF762,"PPAR"))</f>
        <v>-</v>
      </c>
      <c r="CZ762" s="665" t="str">
        <f>IF(OR(DG762="-",DG762="",DG762="n/a"),"-",HYPERLINK(DG762,"PCR"))</f>
        <v>-</v>
      </c>
      <c r="DA762" s="665" t="str">
        <f>IF(OR(DH762="-",DH762="",DH762="n/a"),"-",HYPERLINK(DH762,"PP"))</f>
        <v>PP</v>
      </c>
      <c r="DB762" s="688" t="str">
        <f>IF(OR(DI762="-",DI762="",DI762="n/a"),"-",HYPERLINK(DI762,"TA"))</f>
        <v>-</v>
      </c>
      <c r="DC762" s="897" t="s">
        <v>12627</v>
      </c>
      <c r="DD762" s="897" t="s">
        <v>14117</v>
      </c>
      <c r="DE762" s="897" t="s">
        <v>14118</v>
      </c>
      <c r="DF762" s="897" t="s">
        <v>33</v>
      </c>
      <c r="DG762" s="897" t="s">
        <v>33</v>
      </c>
      <c r="DH762" s="897" t="s">
        <v>12628</v>
      </c>
      <c r="DI762" s="897" t="s">
        <v>33</v>
      </c>
      <c r="DJ762" s="734"/>
      <c r="DK762" s="14"/>
      <c r="DL762" s="14"/>
      <c r="DM762" s="441"/>
      <c r="DN762" s="441"/>
      <c r="DO762" s="441"/>
      <c r="DP762" s="441"/>
      <c r="DQ762" s="441"/>
      <c r="DR762" s="441"/>
      <c r="DS762" s="441"/>
      <c r="DT762" s="441"/>
      <c r="DU762" s="441"/>
      <c r="DV762" s="441"/>
      <c r="DW762" s="441"/>
      <c r="DX762" s="441"/>
      <c r="DY762" s="441"/>
      <c r="DZ762" s="441"/>
      <c r="EA762" s="441"/>
      <c r="EB762" s="441"/>
      <c r="EC762" s="441"/>
      <c r="ED762" s="441"/>
      <c r="EE762" s="441"/>
      <c r="EF762" s="441"/>
      <c r="EG762" s="441"/>
      <c r="EH762" s="441"/>
      <c r="EI762" s="441"/>
      <c r="EJ762" s="441"/>
      <c r="EK762" s="441"/>
      <c r="EL762" s="441"/>
      <c r="EM762" s="441"/>
    </row>
    <row r="763" spans="1:143" s="35" customFormat="1" ht="14.1" customHeight="1" x14ac:dyDescent="0.25">
      <c r="A763" s="703">
        <f>ROW()-1</f>
        <v>762</v>
      </c>
      <c r="B763" s="717" t="s">
        <v>1027</v>
      </c>
      <c r="C763" s="711" t="str">
        <f>HYPERLINK(E763,"OP")</f>
        <v>OP</v>
      </c>
      <c r="D763" s="711" t="str">
        <f>HYPERLINK(F763,"Prj")</f>
        <v>Prj</v>
      </c>
      <c r="E763" s="704" t="s">
        <v>6775</v>
      </c>
      <c r="F763" s="415" t="s">
        <v>6776</v>
      </c>
      <c r="G763" s="414" t="s">
        <v>33</v>
      </c>
      <c r="H763" s="414" t="s">
        <v>33</v>
      </c>
      <c r="I763" s="694" t="s">
        <v>33</v>
      </c>
      <c r="J763" s="686" t="s">
        <v>1028</v>
      </c>
      <c r="K763" s="199" t="s">
        <v>33</v>
      </c>
      <c r="L763" s="693" t="s">
        <v>245</v>
      </c>
      <c r="M763" s="696" t="s">
        <v>640</v>
      </c>
      <c r="N763" s="693" t="s">
        <v>18</v>
      </c>
      <c r="O763" s="693" t="s">
        <v>30</v>
      </c>
      <c r="P763" s="1080" t="s">
        <v>1763</v>
      </c>
      <c r="Q763" s="1074" t="s">
        <v>33</v>
      </c>
      <c r="R763" s="698" t="s">
        <v>33</v>
      </c>
      <c r="S763" s="907" t="s">
        <v>10288</v>
      </c>
      <c r="T763" s="908" t="s">
        <v>3573</v>
      </c>
      <c r="U763" s="905" t="s">
        <v>1772</v>
      </c>
      <c r="V763" s="905" t="s">
        <v>10389</v>
      </c>
      <c r="W763" s="1068" t="s">
        <v>20</v>
      </c>
      <c r="X763" s="1064">
        <v>40520</v>
      </c>
      <c r="Y763" s="1066">
        <v>40876</v>
      </c>
      <c r="Z763" s="1046">
        <v>2012</v>
      </c>
      <c r="AA763" s="1064">
        <v>41081</v>
      </c>
      <c r="AB763" s="1065">
        <v>42916</v>
      </c>
      <c r="AC763" s="1066">
        <v>43281</v>
      </c>
      <c r="AD763" s="638">
        <v>0</v>
      </c>
      <c r="AE763" s="639">
        <v>100</v>
      </c>
      <c r="AF763" s="744">
        <v>0</v>
      </c>
      <c r="AG763" s="690">
        <v>100</v>
      </c>
      <c r="AH763" s="747">
        <v>0</v>
      </c>
      <c r="AI763" s="744">
        <v>39.110484999999997</v>
      </c>
      <c r="AJ763" s="1099">
        <v>100</v>
      </c>
      <c r="AK763" s="1100">
        <v>82.523464020000006</v>
      </c>
      <c r="AL763" s="646"/>
      <c r="AM763" s="647"/>
      <c r="AN763" s="647">
        <v>2</v>
      </c>
      <c r="AO763" s="647"/>
      <c r="AP763" s="647"/>
      <c r="AQ763" s="648"/>
      <c r="AR763" s="779" t="s">
        <v>3272</v>
      </c>
      <c r="AS763" s="649">
        <f>AT763+AU763</f>
        <v>20</v>
      </c>
      <c r="AT763" s="649">
        <v>20</v>
      </c>
      <c r="AU763" s="650">
        <v>0</v>
      </c>
      <c r="AV763" s="686" t="s">
        <v>3273</v>
      </c>
      <c r="AW763" s="686" t="s">
        <v>1955</v>
      </c>
      <c r="AX763" s="686" t="s">
        <v>1902</v>
      </c>
      <c r="AY763" s="819">
        <v>42726</v>
      </c>
      <c r="AZ763" s="721" t="s">
        <v>26</v>
      </c>
      <c r="BA763" s="721" t="s">
        <v>26</v>
      </c>
      <c r="BB763" s="834" t="s">
        <v>33</v>
      </c>
      <c r="BC763" s="835" t="s">
        <v>33</v>
      </c>
      <c r="BD763" s="836" t="s">
        <v>33</v>
      </c>
      <c r="BE763" s="834" t="s">
        <v>33</v>
      </c>
      <c r="BF763" s="835" t="s">
        <v>33</v>
      </c>
      <c r="BG763" s="836" t="s">
        <v>33</v>
      </c>
      <c r="BH763" s="905" t="s">
        <v>4515</v>
      </c>
      <c r="BI763" s="903" t="s">
        <v>4704</v>
      </c>
      <c r="BJ763" s="905" t="s">
        <v>4503</v>
      </c>
      <c r="BK763" s="903" t="s">
        <v>4703</v>
      </c>
      <c r="BL763" s="905" t="s">
        <v>13050</v>
      </c>
      <c r="BM763" s="903" t="s">
        <v>13876</v>
      </c>
      <c r="BN763" s="905" t="s">
        <v>0</v>
      </c>
      <c r="BO763" s="903" t="s">
        <v>0</v>
      </c>
      <c r="BP763" s="905" t="s">
        <v>0</v>
      </c>
      <c r="BQ763" s="903" t="s">
        <v>0</v>
      </c>
      <c r="BR763" s="909">
        <v>66</v>
      </c>
      <c r="BS763" s="903" t="s">
        <v>4532</v>
      </c>
      <c r="BT763" s="909">
        <v>65</v>
      </c>
      <c r="BU763" s="903" t="s">
        <v>4509</v>
      </c>
      <c r="BV763" s="905" t="s">
        <v>0</v>
      </c>
      <c r="BW763" s="903" t="s">
        <v>4492</v>
      </c>
      <c r="BX763" s="905" t="s">
        <v>0</v>
      </c>
      <c r="BY763" s="903" t="s">
        <v>4492</v>
      </c>
      <c r="BZ763" s="905" t="s">
        <v>0</v>
      </c>
      <c r="CA763" s="903" t="s">
        <v>4492</v>
      </c>
      <c r="CB763" s="340">
        <v>10</v>
      </c>
      <c r="CC763" s="249">
        <f>IF(ISBLANK(AL763),0,1)</f>
        <v>0</v>
      </c>
      <c r="CD763" s="414">
        <f>IF(ISBLANK(AM763),0,1)</f>
        <v>0</v>
      </c>
      <c r="CE763" s="414">
        <f>IF(ISBLANK(AN763),0,1)</f>
        <v>1</v>
      </c>
      <c r="CF763" s="414">
        <f>IF(ISBLANK(AO763),0,1)</f>
        <v>0</v>
      </c>
      <c r="CG763" s="414">
        <f>IF(ISBLANK(AP763),0,1)</f>
        <v>0</v>
      </c>
      <c r="CH763" s="436">
        <f>IF(ISBLANK(AQ763),0,1)</f>
        <v>0</v>
      </c>
      <c r="CI763" s="435">
        <f>IF($W763="Dropped","-",DAYS360(X763,Y763,TRUE)/360)</f>
        <v>0.97499999999999998</v>
      </c>
      <c r="CJ763" s="416">
        <f>IF(OR($W763="Pipeline",$W763="Dropped"),"-",IF(OR($AA763="-",$AA763="n/a"),"-",DAYS360(Y763,AA763,TRUE)/360))</f>
        <v>0.56111111111111112</v>
      </c>
      <c r="CK763" s="416">
        <f>IF(OR($W763="Pipeline",$W763="Dropped"),"-",IF($AC763="-","-",IF(OR($AA763="-",$AA763="n/a"),DAYS360(Y763,AC763,TRUE)/360,DAYS360(AA763,AC763,TRUE)/360)))</f>
        <v>6.0250000000000004</v>
      </c>
      <c r="CL763" s="416">
        <f>IF(OR($W763="Pipeline",$W763="Dropped"),"-",IF($AC763="-","-",DAYS360(X763,AC763,TRUE)/360))</f>
        <v>7.5611111111111109</v>
      </c>
      <c r="CM763" s="437">
        <f>IF(OR($W763="Pipeline",$W763="Dropped"),"-",IF($AC763="-","-",DAYS360(AB763,AC763,TRUE)/360))</f>
        <v>1</v>
      </c>
      <c r="CN763" s="344" t="str">
        <f>IF(W763="Closed",IF(AC763="-","-",YEAR(AC763)),"-")</f>
        <v>-</v>
      </c>
      <c r="CO763" s="344" t="str">
        <f>IF(W763="Closed",IF(OR(BE763="S",BE763="MS",BE763="HS"),"S",IF(OR(BE763="U",BE763="MU",BE763="HU"),"U",IF(OR(BE763="NA",BE763="NR",BE763="NV",BE763="?",BE763="#"),"NR","-"))),"-")</f>
        <v>-</v>
      </c>
      <c r="CP763" s="249" t="s">
        <v>33</v>
      </c>
      <c r="CQ763" s="414" t="s">
        <v>33</v>
      </c>
      <c r="CR763" s="414" t="s">
        <v>33</v>
      </c>
      <c r="CS763" s="414" t="s">
        <v>33</v>
      </c>
      <c r="CT763" s="414" t="s">
        <v>33</v>
      </c>
      <c r="CU763" s="436" t="s">
        <v>33</v>
      </c>
      <c r="CV763" s="432" t="str">
        <f>IF(OR(DC763="-",DC763="",DC763="n/a"),"-",HYPERLINK(DC763,"PAD"))</f>
        <v>PAD</v>
      </c>
      <c r="CW763" s="417" t="str">
        <f>IF(OR(DD763="-",DD763="",DD763="n/a"),"-",HYPERLINK(DD763,"ICR"))</f>
        <v>-</v>
      </c>
      <c r="CX763" s="438" t="str">
        <f>IF(OR(DE763="-",DE763="",DE763="n/a"),"-",HYPERLINK(DE763,"IEG"))</f>
        <v>-</v>
      </c>
      <c r="CY763" s="687" t="str">
        <f>IF(OR(DF763="-",DF763="",DF763="n/a"),"-",HYPERLINK(DF763,"PPAR"))</f>
        <v>-</v>
      </c>
      <c r="CZ763" s="665" t="str">
        <f>IF(OR(DG763="-",DG763="",DG763="n/a"),"-",HYPERLINK(DG763,"PCR"))</f>
        <v>-</v>
      </c>
      <c r="DA763" s="665" t="str">
        <f>IF(OR(DH763="-",DH763="",DH763="n/a"),"-",HYPERLINK(DH763,"PP"))</f>
        <v>PP</v>
      </c>
      <c r="DB763" s="688" t="str">
        <f>IF(OR(DI763="-",DI763="",DI763="n/a"),"-",HYPERLINK(DI763,"TA"))</f>
        <v>-</v>
      </c>
      <c r="DC763" s="897" t="s">
        <v>12629</v>
      </c>
      <c r="DD763" s="897" t="s">
        <v>33</v>
      </c>
      <c r="DE763" s="897" t="s">
        <v>33</v>
      </c>
      <c r="DF763" s="897" t="s">
        <v>33</v>
      </c>
      <c r="DG763" s="897" t="s">
        <v>33</v>
      </c>
      <c r="DH763" s="897" t="s">
        <v>14119</v>
      </c>
      <c r="DI763" s="897" t="s">
        <v>33</v>
      </c>
      <c r="DJ763" s="734"/>
      <c r="DK763" s="14"/>
      <c r="DL763" s="14"/>
      <c r="DM763" s="441"/>
      <c r="DN763" s="441"/>
      <c r="DO763" s="441"/>
      <c r="DP763" s="441"/>
      <c r="DQ763" s="441"/>
      <c r="DR763" s="441"/>
      <c r="DS763" s="441"/>
      <c r="DT763" s="441"/>
      <c r="DU763" s="441"/>
      <c r="DV763" s="441"/>
      <c r="DW763" s="441"/>
      <c r="DX763" s="441"/>
      <c r="DY763" s="441"/>
      <c r="DZ763" s="441"/>
      <c r="EA763" s="441"/>
      <c r="EB763" s="441"/>
      <c r="EC763" s="441"/>
      <c r="ED763" s="441"/>
      <c r="EE763" s="441"/>
      <c r="EF763" s="441"/>
      <c r="EG763" s="441"/>
      <c r="EH763" s="441"/>
      <c r="EI763" s="441"/>
      <c r="EJ763" s="441"/>
      <c r="EK763" s="441"/>
      <c r="EL763" s="441"/>
      <c r="EM763" s="441"/>
    </row>
    <row r="764" spans="1:143" s="35" customFormat="1" ht="14.1" customHeight="1" x14ac:dyDescent="0.25">
      <c r="A764" s="702">
        <f>ROW()-1</f>
        <v>763</v>
      </c>
      <c r="B764" s="710" t="s">
        <v>132</v>
      </c>
      <c r="C764" s="711" t="str">
        <f>HYPERLINK(E764,"OP")</f>
        <v>OP</v>
      </c>
      <c r="D764" s="711" t="str">
        <f>HYPERLINK(F764,"Prj")</f>
        <v>Prj</v>
      </c>
      <c r="E764" s="704" t="s">
        <v>6777</v>
      </c>
      <c r="F764" s="415" t="s">
        <v>6778</v>
      </c>
      <c r="G764" s="414" t="s">
        <v>33</v>
      </c>
      <c r="H764" s="414" t="s">
        <v>33</v>
      </c>
      <c r="I764" s="694" t="s">
        <v>33</v>
      </c>
      <c r="J764" s="686" t="s">
        <v>133</v>
      </c>
      <c r="K764" s="199" t="s">
        <v>33</v>
      </c>
      <c r="L764" s="693" t="s">
        <v>124</v>
      </c>
      <c r="M764" s="696" t="s">
        <v>134</v>
      </c>
      <c r="N764" s="693" t="s">
        <v>18</v>
      </c>
      <c r="O764" s="693" t="s">
        <v>30</v>
      </c>
      <c r="P764" s="1080" t="s">
        <v>1743</v>
      </c>
      <c r="Q764" s="1074" t="s">
        <v>33</v>
      </c>
      <c r="R764" s="698" t="s">
        <v>3888</v>
      </c>
      <c r="S764" s="907" t="s">
        <v>10330</v>
      </c>
      <c r="T764" s="908" t="s">
        <v>3918</v>
      </c>
      <c r="U764" s="905" t="s">
        <v>1421</v>
      </c>
      <c r="V764" s="905" t="s">
        <v>10445</v>
      </c>
      <c r="W764" s="1068" t="s">
        <v>20</v>
      </c>
      <c r="X764" s="1064">
        <v>39756</v>
      </c>
      <c r="Y764" s="1066">
        <v>40554</v>
      </c>
      <c r="Z764" s="1046">
        <v>2011</v>
      </c>
      <c r="AA764" s="1064">
        <v>40849</v>
      </c>
      <c r="AB764" s="1065">
        <v>42490</v>
      </c>
      <c r="AC764" s="1066">
        <v>43404</v>
      </c>
      <c r="AD764" s="1050">
        <v>0</v>
      </c>
      <c r="AE764" s="749">
        <v>15.8</v>
      </c>
      <c r="AF764" s="744">
        <v>0</v>
      </c>
      <c r="AG764" s="690">
        <v>15.8</v>
      </c>
      <c r="AH764" s="747">
        <v>1.58</v>
      </c>
      <c r="AI764" s="744">
        <v>0.6</v>
      </c>
      <c r="AJ764" s="1099">
        <v>15.8</v>
      </c>
      <c r="AK764" s="1100">
        <v>14.97387868</v>
      </c>
      <c r="AL764" s="1086"/>
      <c r="AM764" s="760">
        <v>10</v>
      </c>
      <c r="AN764" s="760"/>
      <c r="AO764" s="760">
        <v>6</v>
      </c>
      <c r="AP764" s="760"/>
      <c r="AQ764" s="761" t="s">
        <v>433</v>
      </c>
      <c r="AR764" s="780" t="s">
        <v>136</v>
      </c>
      <c r="AS764" s="781">
        <f>AT764+AU764</f>
        <v>11.3</v>
      </c>
      <c r="AT764" s="781">
        <v>8.4</v>
      </c>
      <c r="AU764" s="782">
        <v>2.9</v>
      </c>
      <c r="AV764" s="807" t="s">
        <v>137</v>
      </c>
      <c r="AW764" s="686" t="s">
        <v>2030</v>
      </c>
      <c r="AX764" s="686" t="s">
        <v>135</v>
      </c>
      <c r="AY764" s="819">
        <v>42720</v>
      </c>
      <c r="AZ764" s="721" t="s">
        <v>26</v>
      </c>
      <c r="BA764" s="721" t="s">
        <v>22</v>
      </c>
      <c r="BB764" s="834" t="s">
        <v>33</v>
      </c>
      <c r="BC764" s="835" t="s">
        <v>33</v>
      </c>
      <c r="BD764" s="836" t="s">
        <v>33</v>
      </c>
      <c r="BE764" s="834" t="s">
        <v>33</v>
      </c>
      <c r="BF764" s="835" t="s">
        <v>33</v>
      </c>
      <c r="BG764" s="836" t="s">
        <v>33</v>
      </c>
      <c r="BH764" s="905" t="s">
        <v>0</v>
      </c>
      <c r="BI764" s="903" t="s">
        <v>0</v>
      </c>
      <c r="BJ764" s="905" t="s">
        <v>0</v>
      </c>
      <c r="BK764" s="903" t="s">
        <v>0</v>
      </c>
      <c r="BL764" s="905" t="s">
        <v>13077</v>
      </c>
      <c r="BM764" s="903" t="s">
        <v>9680</v>
      </c>
      <c r="BN764" s="905" t="s">
        <v>13078</v>
      </c>
      <c r="BO764" s="903" t="s">
        <v>13872</v>
      </c>
      <c r="BP764" s="905" t="s">
        <v>0</v>
      </c>
      <c r="BQ764" s="903" t="s">
        <v>0</v>
      </c>
      <c r="BR764" s="909">
        <v>51</v>
      </c>
      <c r="BS764" s="903" t="s">
        <v>4520</v>
      </c>
      <c r="BT764" s="909">
        <v>55</v>
      </c>
      <c r="BU764" s="903" t="s">
        <v>4541</v>
      </c>
      <c r="BV764" s="909">
        <v>54</v>
      </c>
      <c r="BW764" s="903" t="s">
        <v>4553</v>
      </c>
      <c r="BX764" s="905" t="s">
        <v>0</v>
      </c>
      <c r="BY764" s="903" t="s">
        <v>4492</v>
      </c>
      <c r="BZ764" s="905" t="s">
        <v>0</v>
      </c>
      <c r="CA764" s="903" t="s">
        <v>4492</v>
      </c>
      <c r="CB764" s="340">
        <v>50</v>
      </c>
      <c r="CC764" s="249">
        <f>IF(ISBLANK(AL764),0,1)</f>
        <v>0</v>
      </c>
      <c r="CD764" s="414">
        <f>IF(ISBLANK(AM764),0,1)</f>
        <v>1</v>
      </c>
      <c r="CE764" s="414">
        <f>IF(ISBLANK(AN764),0,1)</f>
        <v>0</v>
      </c>
      <c r="CF764" s="414">
        <f>IF(ISBLANK(AO764),0,1)</f>
        <v>1</v>
      </c>
      <c r="CG764" s="414">
        <f>IF(ISBLANK(AP764),0,1)</f>
        <v>0</v>
      </c>
      <c r="CH764" s="436">
        <f>IF(ISBLANK(AQ764),0,1)</f>
        <v>1</v>
      </c>
      <c r="CI764" s="435">
        <f>IF($W764="Dropped","-",DAYS360(X764,Y764,TRUE)/360)</f>
        <v>2.1861111111111109</v>
      </c>
      <c r="CJ764" s="416">
        <f>IF(OR($W764="Pipeline",$W764="Dropped"),"-",IF(OR($AA764="-",$AA764="n/a"),"-",DAYS360(Y764,AA764,TRUE)/360))</f>
        <v>0.80833333333333335</v>
      </c>
      <c r="CK764" s="416">
        <f>IF(OR($W764="Pipeline",$W764="Dropped"),"-",IF($AC764="-","-",IF(OR($AA764="-",$AA764="n/a"),DAYS360(Y764,AC764,TRUE)/360,DAYS360(AA764,AC764,TRUE)/360)))</f>
        <v>6.9944444444444445</v>
      </c>
      <c r="CL764" s="416">
        <f>IF(OR($W764="Pipeline",$W764="Dropped"),"-",IF($AC764="-","-",DAYS360(X764,AC764,TRUE)/360))</f>
        <v>9.9888888888888889</v>
      </c>
      <c r="CM764" s="437">
        <f>IF(OR($W764="Pipeline",$W764="Dropped"),"-",IF($AC764="-","-",DAYS360(AB764,AC764,TRUE)/360))</f>
        <v>2.5</v>
      </c>
      <c r="CN764" s="344" t="str">
        <f>IF(W764="Closed",IF(AC764="-","-",YEAR(AC764)),"-")</f>
        <v>-</v>
      </c>
      <c r="CO764" s="344" t="str">
        <f>IF(W764="Closed",IF(OR(BE764="S",BE764="MS",BE764="HS"),"S",IF(OR(BE764="U",BE764="MU",BE764="HU"),"U",IF(OR(BE764="NA",BE764="NR",BE764="NV",BE764="?",BE764="#"),"NR","-"))),"-")</f>
        <v>-</v>
      </c>
      <c r="CP764" s="249">
        <v>0</v>
      </c>
      <c r="CQ764" s="414">
        <v>5</v>
      </c>
      <c r="CR764" s="414">
        <v>1</v>
      </c>
      <c r="CS764" s="414">
        <v>3</v>
      </c>
      <c r="CT764" s="414">
        <v>0</v>
      </c>
      <c r="CU764" s="436">
        <v>0</v>
      </c>
      <c r="CV764" s="432" t="str">
        <f>IF(OR(DC764="-",DC764="",DC764="n/a"),"-",HYPERLINK(DC764,"PAD"))</f>
        <v>PAD</v>
      </c>
      <c r="CW764" s="417" t="str">
        <f>IF(OR(DD764="-",DD764="",DD764="n/a"),"-",HYPERLINK(DD764,"ICR"))</f>
        <v>-</v>
      </c>
      <c r="CX764" s="438" t="str">
        <f>IF(OR(DE764="-",DE764="",DE764="n/a"),"-",HYPERLINK(DE764,"IEG"))</f>
        <v>-</v>
      </c>
      <c r="CY764" s="687" t="str">
        <f>IF(OR(DF764="-",DF764="",DF764="n/a"),"-",HYPERLINK(DF764,"PPAR"))</f>
        <v>-</v>
      </c>
      <c r="CZ764" s="665" t="str">
        <f>IF(OR(DG764="-",DG764="",DG764="n/a"),"-",HYPERLINK(DG764,"PCR"))</f>
        <v>-</v>
      </c>
      <c r="DA764" s="665" t="str">
        <f>IF(OR(DH764="-",DH764="",DH764="n/a"),"-",HYPERLINK(DH764,"PP"))</f>
        <v>PP</v>
      </c>
      <c r="DB764" s="688" t="str">
        <f>IF(OR(DI764="-",DI764="",DI764="n/a"),"-",HYPERLINK(DI764,"TA"))</f>
        <v>-</v>
      </c>
      <c r="DC764" s="897" t="s">
        <v>12630</v>
      </c>
      <c r="DD764" s="897" t="s">
        <v>33</v>
      </c>
      <c r="DE764" s="897" t="s">
        <v>33</v>
      </c>
      <c r="DF764" s="897" t="s">
        <v>33</v>
      </c>
      <c r="DG764" s="897" t="s">
        <v>33</v>
      </c>
      <c r="DH764" s="897" t="s">
        <v>12631</v>
      </c>
      <c r="DI764" s="897" t="s">
        <v>33</v>
      </c>
      <c r="DJ764" s="734"/>
      <c r="DK764" s="14"/>
      <c r="DL764" s="14"/>
      <c r="DM764" s="441"/>
      <c r="DN764" s="441"/>
      <c r="DO764" s="441"/>
      <c r="DP764" s="441"/>
      <c r="DQ764" s="441"/>
      <c r="DR764" s="441"/>
      <c r="DS764" s="441"/>
      <c r="DT764" s="441"/>
      <c r="DU764" s="441"/>
      <c r="DV764" s="441"/>
      <c r="DW764" s="441"/>
      <c r="DX764" s="441"/>
      <c r="DY764" s="441"/>
      <c r="DZ764" s="441"/>
      <c r="EA764" s="441"/>
      <c r="EB764" s="441"/>
      <c r="EC764" s="441"/>
      <c r="ED764" s="441"/>
      <c r="EE764" s="441"/>
      <c r="EF764" s="441"/>
      <c r="EG764" s="441"/>
      <c r="EH764" s="441"/>
      <c r="EI764" s="441"/>
      <c r="EJ764" s="441"/>
      <c r="EK764" s="441"/>
      <c r="EL764" s="441"/>
      <c r="EM764" s="441"/>
    </row>
    <row r="765" spans="1:143" s="35" customFormat="1" ht="14.1" customHeight="1" x14ac:dyDescent="0.25">
      <c r="A765" s="702">
        <f>ROW()-1</f>
        <v>764</v>
      </c>
      <c r="B765" s="710" t="s">
        <v>5275</v>
      </c>
      <c r="C765" s="711" t="str">
        <f>HYPERLINK(E765,"OP")</f>
        <v>OP</v>
      </c>
      <c r="D765" s="711" t="str">
        <f>HYPERLINK(F765,"Prj")</f>
        <v>Prj</v>
      </c>
      <c r="E765" s="704" t="s">
        <v>7327</v>
      </c>
      <c r="F765" s="415" t="s">
        <v>5965</v>
      </c>
      <c r="G765" s="414" t="s">
        <v>33</v>
      </c>
      <c r="H765" s="414" t="s">
        <v>33</v>
      </c>
      <c r="I765" s="694" t="s">
        <v>33</v>
      </c>
      <c r="J765" s="697" t="s">
        <v>5276</v>
      </c>
      <c r="K765" s="727" t="s">
        <v>33</v>
      </c>
      <c r="L765" s="736" t="s">
        <v>193</v>
      </c>
      <c r="M765" s="697" t="s">
        <v>215</v>
      </c>
      <c r="N765" s="736" t="s">
        <v>18</v>
      </c>
      <c r="O765" s="736" t="s">
        <v>54</v>
      </c>
      <c r="P765" s="1080" t="s">
        <v>1419</v>
      </c>
      <c r="Q765" s="1074" t="s">
        <v>33</v>
      </c>
      <c r="R765" s="698" t="s">
        <v>33</v>
      </c>
      <c r="S765" s="1041" t="s">
        <v>33</v>
      </c>
      <c r="T765" s="908" t="s">
        <v>3648</v>
      </c>
      <c r="U765" s="905" t="s">
        <v>583</v>
      </c>
      <c r="V765" s="905" t="s">
        <v>612</v>
      </c>
      <c r="W765" s="1068" t="s">
        <v>1773</v>
      </c>
      <c r="X765" s="1064">
        <v>39716</v>
      </c>
      <c r="Y765" s="1066">
        <v>39924</v>
      </c>
      <c r="Z765" s="1046">
        <v>2009</v>
      </c>
      <c r="AA765" s="1064">
        <v>40246</v>
      </c>
      <c r="AB765" s="1065">
        <v>41912</v>
      </c>
      <c r="AC765" s="1066">
        <v>41032</v>
      </c>
      <c r="AD765" s="1049">
        <v>10.025</v>
      </c>
      <c r="AE765" s="746">
        <v>0</v>
      </c>
      <c r="AF765" s="744">
        <v>0</v>
      </c>
      <c r="AG765" s="690">
        <v>10.025</v>
      </c>
      <c r="AH765" s="747">
        <v>44.85</v>
      </c>
      <c r="AI765" s="744">
        <v>0</v>
      </c>
      <c r="AJ765" s="1101">
        <v>2.5062500000000001E-2</v>
      </c>
      <c r="AK765" s="1102">
        <v>2.5062500000000001E-2</v>
      </c>
      <c r="AL765" s="1085">
        <v>33</v>
      </c>
      <c r="AM765" s="632" t="s">
        <v>2433</v>
      </c>
      <c r="AN765" s="632"/>
      <c r="AO765" s="632"/>
      <c r="AP765" s="632"/>
      <c r="AQ765" s="757"/>
      <c r="AR765" s="783" t="s">
        <v>5617</v>
      </c>
      <c r="AS765" s="781">
        <f>AT765+AU765</f>
        <v>38.799999999999997</v>
      </c>
      <c r="AT765" s="791">
        <v>6.5</v>
      </c>
      <c r="AU765" s="794">
        <v>32.299999999999997</v>
      </c>
      <c r="AV765" s="806" t="s">
        <v>5618</v>
      </c>
      <c r="AW765" s="697" t="s">
        <v>2721</v>
      </c>
      <c r="AX765" s="697" t="s">
        <v>5146</v>
      </c>
      <c r="AY765" s="823">
        <v>40981</v>
      </c>
      <c r="AZ765" s="736" t="s">
        <v>112</v>
      </c>
      <c r="BA765" s="736" t="s">
        <v>45</v>
      </c>
      <c r="BB765" s="837" t="s">
        <v>33</v>
      </c>
      <c r="BC765" s="838" t="s">
        <v>33</v>
      </c>
      <c r="BD765" s="839" t="s">
        <v>33</v>
      </c>
      <c r="BE765" s="837" t="s">
        <v>4954</v>
      </c>
      <c r="BF765" s="838" t="s">
        <v>45</v>
      </c>
      <c r="BG765" s="839" t="s">
        <v>45</v>
      </c>
      <c r="BH765" s="905" t="s">
        <v>4485</v>
      </c>
      <c r="BI765" s="903" t="s">
        <v>10472</v>
      </c>
      <c r="BJ765" s="905" t="s">
        <v>13089</v>
      </c>
      <c r="BK765" s="903" t="s">
        <v>13878</v>
      </c>
      <c r="BL765" s="905" t="s">
        <v>0</v>
      </c>
      <c r="BM765" s="903" t="s">
        <v>0</v>
      </c>
      <c r="BN765" s="905" t="s">
        <v>0</v>
      </c>
      <c r="BO765" s="903" t="s">
        <v>0</v>
      </c>
      <c r="BP765" s="905" t="s">
        <v>0</v>
      </c>
      <c r="BQ765" s="903" t="s">
        <v>0</v>
      </c>
      <c r="BR765" s="909">
        <v>49</v>
      </c>
      <c r="BS765" s="903" t="s">
        <v>4607</v>
      </c>
      <c r="BT765" s="909">
        <v>25</v>
      </c>
      <c r="BU765" s="903" t="s">
        <v>4489</v>
      </c>
      <c r="BV765" s="909">
        <v>28</v>
      </c>
      <c r="BW765" s="903" t="s">
        <v>4500</v>
      </c>
      <c r="BX765" s="905" t="s">
        <v>0</v>
      </c>
      <c r="BY765" s="903" t="s">
        <v>4492</v>
      </c>
      <c r="BZ765" s="905" t="s">
        <v>0</v>
      </c>
      <c r="CA765" s="903" t="s">
        <v>4492</v>
      </c>
      <c r="CB765" s="340">
        <v>50</v>
      </c>
      <c r="CC765" s="249">
        <f>IF(ISBLANK(AL765),0,1)</f>
        <v>1</v>
      </c>
      <c r="CD765" s="414">
        <f>IF(ISBLANK(AM765),0,1)</f>
        <v>1</v>
      </c>
      <c r="CE765" s="414">
        <f>IF(ISBLANK(AN765),0,1)</f>
        <v>0</v>
      </c>
      <c r="CF765" s="414">
        <f>IF(ISBLANK(AO765),0,1)</f>
        <v>0</v>
      </c>
      <c r="CG765" s="414">
        <f>IF(ISBLANK(AP765),0,1)</f>
        <v>0</v>
      </c>
      <c r="CH765" s="436">
        <f>IF(ISBLANK(AQ765),0,1)</f>
        <v>0</v>
      </c>
      <c r="CI765" s="435">
        <f>IF($W765="Dropped","-",DAYS360(X765,Y765,TRUE)/360)</f>
        <v>0.57222222222222219</v>
      </c>
      <c r="CJ765" s="416">
        <f>IF(OR($W765="Pipeline",$W765="Dropped"),"-",IF(OR($AA765="-",$AA765="n/a"),"-",DAYS360(Y765,AA765,TRUE)/360))</f>
        <v>0.8833333333333333</v>
      </c>
      <c r="CK765" s="416">
        <f>IF(OR($W765="Pipeline",$W765="Dropped"),"-",IF($AC765="-","-",IF(OR($AA765="-",$AA765="n/a"),DAYS360(Y765,AC765,TRUE)/360,DAYS360(AA765,AC765,TRUE)/360)))</f>
        <v>2.15</v>
      </c>
      <c r="CL765" s="416">
        <f>IF(OR($W765="Pipeline",$W765="Dropped"),"-",IF($AC765="-","-",DAYS360(X765,AC765,TRUE)/360))</f>
        <v>3.6055555555555556</v>
      </c>
      <c r="CM765" s="437">
        <f>IF(OR($W765="Pipeline",$W765="Dropped"),"-",IF($AC765="-","-",DAYS360(AB765,AC765,TRUE)/360))</f>
        <v>-2.4083333333333332</v>
      </c>
      <c r="CN765" s="344">
        <f>IF(W765="Closed",IF(AC765="-","-",YEAR(AC765)),"-")</f>
        <v>2012</v>
      </c>
      <c r="CO765" s="344" t="str">
        <f>IF(W765="Closed",IF(OR(BE765="S",BE765="MS",BE765="HS"),"S",IF(OR(BE765="U",BE765="MU",BE765="HU"),"U",IF(OR(BE765="NA",BE765="NR",BE765="NV",BE765="?",BE765="#"),"NR","-"))),"-")</f>
        <v>NR</v>
      </c>
      <c r="CP765" s="249">
        <v>4</v>
      </c>
      <c r="CQ765" s="414">
        <v>1</v>
      </c>
      <c r="CR765" s="414">
        <v>1</v>
      </c>
      <c r="CS765" s="414">
        <v>3</v>
      </c>
      <c r="CT765" s="414">
        <v>0</v>
      </c>
      <c r="CU765" s="436">
        <v>0</v>
      </c>
      <c r="CV765" s="432" t="str">
        <f>IF(OR(DC765="-",DC765="",DC765="n/a"),"-",HYPERLINK(DC765,"PAD"))</f>
        <v>PAD</v>
      </c>
      <c r="CW765" s="417" t="str">
        <f>IF(OR(DD765="-",DD765="",DD765="n/a"),"-",HYPERLINK(DD765,"ICR"))</f>
        <v>-</v>
      </c>
      <c r="CX765" s="438" t="str">
        <f>IF(OR(DE765="-",DE765="",DE765="n/a"),"-",HYPERLINK(DE765,"IEG"))</f>
        <v>IEG</v>
      </c>
      <c r="CY765" s="687" t="str">
        <f>IF(OR(DF765="-",DF765="",DF765="n/a"),"-",HYPERLINK(DF765,"PPAR"))</f>
        <v>-</v>
      </c>
      <c r="CZ765" s="665" t="str">
        <f>IF(OR(DG765="-",DG765="",DG765="n/a"),"-",HYPERLINK(DG765,"PCR"))</f>
        <v>-</v>
      </c>
      <c r="DA765" s="665" t="str">
        <f>IF(OR(DH765="-",DH765="",DH765="n/a"),"-",HYPERLINK(DH765,"PP"))</f>
        <v>-</v>
      </c>
      <c r="DB765" s="688" t="str">
        <f>IF(OR(DI765="-",DI765="",DI765="n/a"),"-",HYPERLINK(DI765,"TA"))</f>
        <v>-</v>
      </c>
      <c r="DC765" s="897" t="s">
        <v>12632</v>
      </c>
      <c r="DD765" s="897" t="s">
        <v>33</v>
      </c>
      <c r="DE765" s="897" t="s">
        <v>12633</v>
      </c>
      <c r="DF765" s="897" t="s">
        <v>33</v>
      </c>
      <c r="DG765" s="897" t="s">
        <v>33</v>
      </c>
      <c r="DH765" s="897" t="s">
        <v>33</v>
      </c>
      <c r="DI765" s="897" t="s">
        <v>33</v>
      </c>
      <c r="DJ765" s="734"/>
      <c r="DK765" s="14"/>
      <c r="DL765" s="14"/>
      <c r="DM765" s="441"/>
      <c r="DN765" s="441"/>
      <c r="DO765" s="441"/>
      <c r="DP765" s="441"/>
      <c r="DQ765" s="441"/>
      <c r="DR765" s="441"/>
      <c r="DS765" s="441"/>
      <c r="DT765" s="441"/>
      <c r="DU765" s="441"/>
      <c r="DV765" s="441"/>
      <c r="DW765" s="441"/>
      <c r="DX765" s="441"/>
      <c r="DY765" s="441"/>
      <c r="DZ765" s="441"/>
      <c r="EA765" s="441"/>
      <c r="EB765" s="441"/>
      <c r="EC765" s="441"/>
      <c r="ED765" s="441"/>
      <c r="EE765" s="441"/>
      <c r="EF765" s="441"/>
      <c r="EG765" s="441"/>
      <c r="EH765" s="441"/>
      <c r="EI765" s="441"/>
      <c r="EJ765" s="441"/>
      <c r="EK765" s="441"/>
      <c r="EL765" s="441"/>
      <c r="EM765" s="441"/>
    </row>
    <row r="766" spans="1:143" s="35" customFormat="1" ht="14.1" customHeight="1" x14ac:dyDescent="0.25">
      <c r="A766" s="703">
        <f>ROW()-1</f>
        <v>765</v>
      </c>
      <c r="B766" s="717" t="s">
        <v>940</v>
      </c>
      <c r="C766" s="711" t="str">
        <f>HYPERLINK(E766,"OP")</f>
        <v>OP</v>
      </c>
      <c r="D766" s="711" t="str">
        <f>HYPERLINK(F766,"Prj")</f>
        <v>Prj</v>
      </c>
      <c r="E766" s="704" t="s">
        <v>6779</v>
      </c>
      <c r="F766" s="415" t="s">
        <v>6780</v>
      </c>
      <c r="G766" s="414" t="s">
        <v>33</v>
      </c>
      <c r="H766" s="414" t="s">
        <v>33</v>
      </c>
      <c r="I766" s="694" t="s">
        <v>33</v>
      </c>
      <c r="J766" s="686" t="s">
        <v>941</v>
      </c>
      <c r="K766" s="199" t="s">
        <v>33</v>
      </c>
      <c r="L766" s="693" t="s">
        <v>16</v>
      </c>
      <c r="M766" s="696" t="s">
        <v>89</v>
      </c>
      <c r="N766" s="693" t="s">
        <v>18</v>
      </c>
      <c r="O766" s="693" t="s">
        <v>30</v>
      </c>
      <c r="P766" s="1080" t="s">
        <v>1763</v>
      </c>
      <c r="Q766" s="1074" t="s">
        <v>33</v>
      </c>
      <c r="R766" s="698" t="s">
        <v>33</v>
      </c>
      <c r="S766" s="907" t="s">
        <v>3602</v>
      </c>
      <c r="T766" s="908" t="s">
        <v>3736</v>
      </c>
      <c r="U766" s="905" t="s">
        <v>579</v>
      </c>
      <c r="V766" s="905" t="s">
        <v>10383</v>
      </c>
      <c r="W766" s="1068" t="s">
        <v>1773</v>
      </c>
      <c r="X766" s="1064">
        <v>40066</v>
      </c>
      <c r="Y766" s="1066">
        <v>40346</v>
      </c>
      <c r="Z766" s="1046">
        <v>2010</v>
      </c>
      <c r="AA766" s="1064">
        <v>40575</v>
      </c>
      <c r="AB766" s="1065">
        <v>42185</v>
      </c>
      <c r="AC766" s="1066">
        <v>42185</v>
      </c>
      <c r="AD766" s="638">
        <v>0</v>
      </c>
      <c r="AE766" s="639">
        <v>50</v>
      </c>
      <c r="AF766" s="744">
        <v>0</v>
      </c>
      <c r="AG766" s="690">
        <v>50</v>
      </c>
      <c r="AH766" s="747">
        <v>0</v>
      </c>
      <c r="AI766" s="744">
        <v>90</v>
      </c>
      <c r="AJ766" s="1099">
        <v>50</v>
      </c>
      <c r="AK766" s="1100">
        <v>49.276590579999997</v>
      </c>
      <c r="AL766" s="646"/>
      <c r="AM766" s="647">
        <v>4</v>
      </c>
      <c r="AN766" s="647">
        <v>2</v>
      </c>
      <c r="AO766" s="647"/>
      <c r="AP766" s="647"/>
      <c r="AQ766" s="648"/>
      <c r="AR766" s="779" t="s">
        <v>3274</v>
      </c>
      <c r="AS766" s="649">
        <f>AT766+AU766</f>
        <v>9</v>
      </c>
      <c r="AT766" s="649">
        <v>9</v>
      </c>
      <c r="AU766" s="650">
        <v>0</v>
      </c>
      <c r="AV766" s="686" t="s">
        <v>3275</v>
      </c>
      <c r="AW766" s="686" t="s">
        <v>1981</v>
      </c>
      <c r="AX766" s="686" t="s">
        <v>1902</v>
      </c>
      <c r="AY766" s="819">
        <v>42181</v>
      </c>
      <c r="AZ766" s="721" t="s">
        <v>22</v>
      </c>
      <c r="BA766" s="721" t="s">
        <v>22</v>
      </c>
      <c r="BB766" s="834" t="s">
        <v>22</v>
      </c>
      <c r="BC766" s="835" t="s">
        <v>22</v>
      </c>
      <c r="BD766" s="836" t="s">
        <v>22</v>
      </c>
      <c r="BE766" s="834" t="s">
        <v>22</v>
      </c>
      <c r="BF766" s="835" t="s">
        <v>45</v>
      </c>
      <c r="BG766" s="836" t="s">
        <v>22</v>
      </c>
      <c r="BH766" s="905" t="s">
        <v>4503</v>
      </c>
      <c r="BI766" s="903" t="s">
        <v>4703</v>
      </c>
      <c r="BJ766" s="905" t="s">
        <v>13050</v>
      </c>
      <c r="BK766" s="903" t="s">
        <v>13876</v>
      </c>
      <c r="BL766" s="905" t="s">
        <v>4515</v>
      </c>
      <c r="BM766" s="903" t="s">
        <v>4704</v>
      </c>
      <c r="BN766" s="905" t="s">
        <v>0</v>
      </c>
      <c r="BO766" s="903" t="s">
        <v>0</v>
      </c>
      <c r="BP766" s="905" t="s">
        <v>0</v>
      </c>
      <c r="BQ766" s="903" t="s">
        <v>0</v>
      </c>
      <c r="BR766" s="909">
        <v>65</v>
      </c>
      <c r="BS766" s="903" t="s">
        <v>4509</v>
      </c>
      <c r="BT766" s="905" t="s">
        <v>0</v>
      </c>
      <c r="BU766" s="903" t="s">
        <v>4492</v>
      </c>
      <c r="BV766" s="905" t="s">
        <v>0</v>
      </c>
      <c r="BW766" s="903" t="s">
        <v>4492</v>
      </c>
      <c r="BX766" s="905" t="s">
        <v>0</v>
      </c>
      <c r="BY766" s="903" t="s">
        <v>4492</v>
      </c>
      <c r="BZ766" s="905" t="s">
        <v>0</v>
      </c>
      <c r="CA766" s="903" t="s">
        <v>4492</v>
      </c>
      <c r="CB766" s="340">
        <v>10</v>
      </c>
      <c r="CC766" s="249">
        <f>IF(ISBLANK(AL766),0,1)</f>
        <v>0</v>
      </c>
      <c r="CD766" s="414">
        <f>IF(ISBLANK(AM766),0,1)</f>
        <v>1</v>
      </c>
      <c r="CE766" s="414">
        <f>IF(ISBLANK(AN766),0,1)</f>
        <v>1</v>
      </c>
      <c r="CF766" s="414">
        <f>IF(ISBLANK(AO766),0,1)</f>
        <v>0</v>
      </c>
      <c r="CG766" s="414">
        <f>IF(ISBLANK(AP766),0,1)</f>
        <v>0</v>
      </c>
      <c r="CH766" s="436">
        <f>IF(ISBLANK(AQ766),0,1)</f>
        <v>0</v>
      </c>
      <c r="CI766" s="435">
        <f>IF($W766="Dropped","-",DAYS360(X766,Y766,TRUE)/360)</f>
        <v>0.76944444444444449</v>
      </c>
      <c r="CJ766" s="416">
        <f>IF(OR($W766="Pipeline",$W766="Dropped"),"-",IF(OR($AA766="-",$AA766="n/a"),"-",DAYS360(Y766,AA766,TRUE)/360))</f>
        <v>0.62222222222222223</v>
      </c>
      <c r="CK766" s="416">
        <f>IF(OR($W766="Pipeline",$W766="Dropped"),"-",IF($AC766="-","-",IF(OR($AA766="-",$AA766="n/a"),DAYS360(Y766,AC766,TRUE)/360,DAYS360(AA766,AC766,TRUE)/360)))</f>
        <v>4.4138888888888888</v>
      </c>
      <c r="CL766" s="416">
        <f>IF(OR($W766="Pipeline",$W766="Dropped"),"-",IF($AC766="-","-",DAYS360(X766,AC766,TRUE)/360))</f>
        <v>5.8055555555555554</v>
      </c>
      <c r="CM766" s="437">
        <f>IF(OR($W766="Pipeline",$W766="Dropped"),"-",IF($AC766="-","-",DAYS360(AB766,AC766,TRUE)/360))</f>
        <v>0</v>
      </c>
      <c r="CN766" s="344">
        <f>IF(W766="Closed",IF(AC766="-","-",YEAR(AC766)),"-")</f>
        <v>2015</v>
      </c>
      <c r="CO766" s="344" t="str">
        <f>IF(W766="Closed",IF(OR(BE766="S",BE766="MS",BE766="HS"),"S",IF(OR(BE766="U",BE766="MU",BE766="HU"),"U",IF(OR(BE766="NA",BE766="NR",BE766="NV",BE766="?",BE766="#"),"NR","-"))),"-")</f>
        <v>S</v>
      </c>
      <c r="CP766" s="249">
        <v>4</v>
      </c>
      <c r="CQ766" s="414">
        <v>7</v>
      </c>
      <c r="CR766" s="414">
        <v>3</v>
      </c>
      <c r="CS766" s="414">
        <v>1</v>
      </c>
      <c r="CT766" s="414">
        <v>0</v>
      </c>
      <c r="CU766" s="436">
        <v>0</v>
      </c>
      <c r="CV766" s="432" t="str">
        <f>IF(OR(DC766="-",DC766="",DC766="n/a"),"-",HYPERLINK(DC766,"PAD"))</f>
        <v>PAD</v>
      </c>
      <c r="CW766" s="417" t="str">
        <f>IF(OR(DD766="-",DD766="",DD766="n/a"),"-",HYPERLINK(DD766,"ICR"))</f>
        <v>ICR</v>
      </c>
      <c r="CX766" s="438" t="str">
        <f>IF(OR(DE766="-",DE766="",DE766="n/a"),"-",HYPERLINK(DE766,"IEG"))</f>
        <v>IEG</v>
      </c>
      <c r="CY766" s="687" t="str">
        <f>IF(OR(DF766="-",DF766="",DF766="n/a"),"-",HYPERLINK(DF766,"PPAR"))</f>
        <v>-</v>
      </c>
      <c r="CZ766" s="665" t="str">
        <f>IF(OR(DG766="-",DG766="",DG766="n/a"),"-",HYPERLINK(DG766,"PCR"))</f>
        <v>-</v>
      </c>
      <c r="DA766" s="665" t="str">
        <f>IF(OR(DH766="-",DH766="",DH766="n/a"),"-",HYPERLINK(DH766,"PP"))</f>
        <v>PP</v>
      </c>
      <c r="DB766" s="688" t="str">
        <f>IF(OR(DI766="-",DI766="",DI766="n/a"),"-",HYPERLINK(DI766,"TA"))</f>
        <v>-</v>
      </c>
      <c r="DC766" s="897" t="s">
        <v>12634</v>
      </c>
      <c r="DD766" s="897" t="s">
        <v>12635</v>
      </c>
      <c r="DE766" s="897" t="s">
        <v>12636</v>
      </c>
      <c r="DF766" s="897" t="s">
        <v>33</v>
      </c>
      <c r="DG766" s="897" t="s">
        <v>33</v>
      </c>
      <c r="DH766" s="897" t="s">
        <v>14120</v>
      </c>
      <c r="DI766" s="897" t="s">
        <v>33</v>
      </c>
      <c r="DJ766" s="734"/>
      <c r="DK766" s="14"/>
      <c r="DL766" s="14"/>
      <c r="DM766" s="441"/>
      <c r="DN766" s="441"/>
      <c r="DO766" s="441"/>
      <c r="DP766" s="441"/>
      <c r="DQ766" s="441"/>
      <c r="DR766" s="441"/>
      <c r="DS766" s="441"/>
      <c r="DT766" s="441"/>
      <c r="DU766" s="441"/>
      <c r="DV766" s="441"/>
      <c r="DW766" s="441"/>
      <c r="DX766" s="441"/>
      <c r="DY766" s="441"/>
      <c r="DZ766" s="441"/>
      <c r="EA766" s="441"/>
      <c r="EB766" s="441"/>
      <c r="EC766" s="441"/>
      <c r="ED766" s="441"/>
      <c r="EE766" s="441"/>
      <c r="EF766" s="441"/>
      <c r="EG766" s="441"/>
      <c r="EH766" s="441"/>
      <c r="EI766" s="441"/>
      <c r="EJ766" s="441"/>
      <c r="EK766" s="441"/>
      <c r="EL766" s="441"/>
      <c r="EM766" s="441"/>
    </row>
    <row r="767" spans="1:143" s="35" customFormat="1" ht="14.1" customHeight="1" x14ac:dyDescent="0.25">
      <c r="A767" s="702">
        <f>ROW()-1</f>
        <v>766</v>
      </c>
      <c r="B767" s="713" t="s">
        <v>7527</v>
      </c>
      <c r="C767" s="711" t="str">
        <f>HYPERLINK(E767,"OP")</f>
        <v>OP</v>
      </c>
      <c r="D767" s="711" t="str">
        <f>HYPERLINK(F767,"Prj")</f>
        <v>Prj</v>
      </c>
      <c r="E767" s="631" t="s">
        <v>8435</v>
      </c>
      <c r="F767" s="413" t="s">
        <v>8436</v>
      </c>
      <c r="G767" s="414" t="s">
        <v>33</v>
      </c>
      <c r="H767" s="414" t="s">
        <v>33</v>
      </c>
      <c r="I767" s="694" t="s">
        <v>33</v>
      </c>
      <c r="J767" s="697" t="s">
        <v>7528</v>
      </c>
      <c r="K767" s="727" t="s">
        <v>33</v>
      </c>
      <c r="L767" s="736" t="s">
        <v>16</v>
      </c>
      <c r="M767" s="697" t="s">
        <v>604</v>
      </c>
      <c r="N767" s="736" t="s">
        <v>18</v>
      </c>
      <c r="O767" s="736" t="s">
        <v>30</v>
      </c>
      <c r="P767" s="1080" t="s">
        <v>36</v>
      </c>
      <c r="Q767" s="1074" t="s">
        <v>33</v>
      </c>
      <c r="R767" s="698" t="s">
        <v>33</v>
      </c>
      <c r="S767" s="907" t="s">
        <v>7608</v>
      </c>
      <c r="T767" s="908" t="s">
        <v>7499</v>
      </c>
      <c r="U767" s="905" t="s">
        <v>1791</v>
      </c>
      <c r="V767" s="905" t="s">
        <v>10427</v>
      </c>
      <c r="W767" s="1068" t="s">
        <v>20</v>
      </c>
      <c r="X767" s="1064">
        <v>40519</v>
      </c>
      <c r="Y767" s="1066">
        <v>41375</v>
      </c>
      <c r="Z767" s="1046">
        <v>2013</v>
      </c>
      <c r="AA767" s="1064">
        <v>41684</v>
      </c>
      <c r="AB767" s="1065">
        <v>42916</v>
      </c>
      <c r="AC767" s="1066">
        <v>43646</v>
      </c>
      <c r="AD767" s="1049">
        <v>0</v>
      </c>
      <c r="AE767" s="746">
        <v>12</v>
      </c>
      <c r="AF767" s="744">
        <v>0</v>
      </c>
      <c r="AG767" s="690">
        <v>12</v>
      </c>
      <c r="AH767" s="747">
        <v>4</v>
      </c>
      <c r="AI767" s="744">
        <v>4</v>
      </c>
      <c r="AJ767" s="1101">
        <v>12</v>
      </c>
      <c r="AK767" s="1102">
        <v>4.3916499299999998</v>
      </c>
      <c r="AL767" s="1085"/>
      <c r="AM767" s="632"/>
      <c r="AN767" s="632">
        <v>3</v>
      </c>
      <c r="AO767" s="632"/>
      <c r="AP767" s="632"/>
      <c r="AQ767" s="757"/>
      <c r="AR767" s="778" t="s">
        <v>8959</v>
      </c>
      <c r="AS767" s="784">
        <f>AT767+AU767</f>
        <v>2.2999999999999998</v>
      </c>
      <c r="AT767" s="784">
        <v>2.2999999999999998</v>
      </c>
      <c r="AU767" s="785">
        <v>0</v>
      </c>
      <c r="AV767" s="734" t="s">
        <v>1590</v>
      </c>
      <c r="AW767" s="697" t="s">
        <v>7529</v>
      </c>
      <c r="AX767" s="697" t="s">
        <v>7530</v>
      </c>
      <c r="AY767" s="823">
        <v>42733</v>
      </c>
      <c r="AZ767" s="736" t="s">
        <v>45</v>
      </c>
      <c r="BA767" s="736" t="s">
        <v>45</v>
      </c>
      <c r="BB767" s="834" t="s">
        <v>33</v>
      </c>
      <c r="BC767" s="835" t="s">
        <v>33</v>
      </c>
      <c r="BD767" s="836" t="s">
        <v>33</v>
      </c>
      <c r="BE767" s="834" t="s">
        <v>33</v>
      </c>
      <c r="BF767" s="835" t="s">
        <v>33</v>
      </c>
      <c r="BG767" s="836" t="s">
        <v>33</v>
      </c>
      <c r="BH767" s="905" t="s">
        <v>0</v>
      </c>
      <c r="BI767" s="903" t="s">
        <v>0</v>
      </c>
      <c r="BJ767" s="905" t="s">
        <v>0</v>
      </c>
      <c r="BK767" s="903" t="s">
        <v>0</v>
      </c>
      <c r="BL767" s="905" t="s">
        <v>13075</v>
      </c>
      <c r="BM767" s="903" t="s">
        <v>13771</v>
      </c>
      <c r="BN767" s="905" t="s">
        <v>13072</v>
      </c>
      <c r="BO767" s="903" t="s">
        <v>4508</v>
      </c>
      <c r="BP767" s="905" t="s">
        <v>0</v>
      </c>
      <c r="BQ767" s="903" t="s">
        <v>0</v>
      </c>
      <c r="BR767" s="909">
        <v>69</v>
      </c>
      <c r="BS767" s="903" t="s">
        <v>4598</v>
      </c>
      <c r="BT767" s="909">
        <v>67</v>
      </c>
      <c r="BU767" s="903" t="s">
        <v>4577</v>
      </c>
      <c r="BV767" s="909">
        <v>63</v>
      </c>
      <c r="BW767" s="903" t="s">
        <v>4512</v>
      </c>
      <c r="BX767" s="909">
        <v>88</v>
      </c>
      <c r="BY767" s="903" t="s">
        <v>4513</v>
      </c>
      <c r="BZ767" s="905" t="s">
        <v>0</v>
      </c>
      <c r="CA767" s="903" t="s">
        <v>4492</v>
      </c>
      <c r="CB767" s="340">
        <v>10</v>
      </c>
      <c r="CC767" s="249">
        <f>IF(ISBLANK(AL767),0,1)</f>
        <v>0</v>
      </c>
      <c r="CD767" s="414">
        <f>IF(ISBLANK(AM767),0,1)</f>
        <v>0</v>
      </c>
      <c r="CE767" s="414">
        <f>IF(ISBLANK(AN767),0,1)</f>
        <v>1</v>
      </c>
      <c r="CF767" s="414">
        <f>IF(ISBLANK(AO767),0,1)</f>
        <v>0</v>
      </c>
      <c r="CG767" s="414">
        <f>IF(ISBLANK(AP767),0,1)</f>
        <v>0</v>
      </c>
      <c r="CH767" s="436">
        <f>IF(ISBLANK(AQ767),0,1)</f>
        <v>0</v>
      </c>
      <c r="CI767" s="435">
        <f>IF($W767="Dropped","-",DAYS360(X767,Y767,TRUE)/360)</f>
        <v>2.3444444444444446</v>
      </c>
      <c r="CJ767" s="416">
        <f>IF(OR($W767="Pipeline",$W767="Dropped"),"-",IF(OR($AA767="-",$AA767="n/a"),"-",DAYS360(Y767,AA767,TRUE)/360))</f>
        <v>0.84166666666666667</v>
      </c>
      <c r="CK767" s="416">
        <f>IF(OR($W767="Pipeline",$W767="Dropped"),"-",IF($AC767="-","-",IF(OR($AA767="-",$AA767="n/a"),DAYS360(Y767,AC767,TRUE)/360,DAYS360(AA767,AC767,TRUE)/360)))</f>
        <v>5.3777777777777782</v>
      </c>
      <c r="CL767" s="416">
        <f>IF(OR($W767="Pipeline",$W767="Dropped"),"-",IF($AC767="-","-",DAYS360(X767,AC767,TRUE)/360))</f>
        <v>8.5638888888888882</v>
      </c>
      <c r="CM767" s="437">
        <f>IF(OR($W767="Pipeline",$W767="Dropped"),"-",IF($AC767="-","-",DAYS360(AB767,AC767,TRUE)/360))</f>
        <v>2</v>
      </c>
      <c r="CN767" s="344" t="str">
        <f>IF(W767="Closed",IF(AC767="-","-",YEAR(AC767)),"-")</f>
        <v>-</v>
      </c>
      <c r="CO767" s="344" t="str">
        <f>IF(W767="Closed",IF(OR(BE767="S",BE767="MS",BE767="HS"),"S",IF(OR(BE767="U",BE767="MU",BE767="HU"),"U",IF(OR(BE767="NA",BE767="NR",BE767="NV",BE767="?",BE767="#"),"NR","-"))),"-")</f>
        <v>-</v>
      </c>
      <c r="CP767" s="249">
        <v>1</v>
      </c>
      <c r="CQ767" s="414">
        <v>2</v>
      </c>
      <c r="CR767" s="414">
        <v>3</v>
      </c>
      <c r="CS767" s="414">
        <v>1</v>
      </c>
      <c r="CT767" s="414">
        <v>0</v>
      </c>
      <c r="CU767" s="436">
        <v>0</v>
      </c>
      <c r="CV767" s="432" t="str">
        <f>IF(OR(DC767="-",DC767="",DC767="n/a"),"-",HYPERLINK(DC767,"PAD"))</f>
        <v>PAD</v>
      </c>
      <c r="CW767" s="417" t="str">
        <f>IF(OR(DD767="-",DD767="",DD767="n/a"),"-",HYPERLINK(DD767,"ICR"))</f>
        <v>-</v>
      </c>
      <c r="CX767" s="438" t="str">
        <f>IF(OR(DE767="-",DE767="",DE767="n/a"),"-",HYPERLINK(DE767,"IEG"))</f>
        <v>-</v>
      </c>
      <c r="CY767" s="687" t="str">
        <f>IF(OR(DF767="-",DF767="",DF767="n/a"),"-",HYPERLINK(DF767,"PPAR"))</f>
        <v>-</v>
      </c>
      <c r="CZ767" s="665" t="str">
        <f>IF(OR(DG767="-",DG767="",DG767="n/a"),"-",HYPERLINK(DG767,"PCR"))</f>
        <v>-</v>
      </c>
      <c r="DA767" s="665" t="str">
        <f>IF(OR(DH767="-",DH767="",DH767="n/a"),"-",HYPERLINK(DH767,"PP"))</f>
        <v>PP</v>
      </c>
      <c r="DB767" s="688" t="str">
        <f>IF(OR(DI767="-",DI767="",DI767="n/a"),"-",HYPERLINK(DI767,"TA"))</f>
        <v>-</v>
      </c>
      <c r="DC767" s="897" t="s">
        <v>12637</v>
      </c>
      <c r="DD767" s="897" t="s">
        <v>33</v>
      </c>
      <c r="DE767" s="897" t="s">
        <v>33</v>
      </c>
      <c r="DF767" s="897" t="s">
        <v>33</v>
      </c>
      <c r="DG767" s="897" t="s">
        <v>33</v>
      </c>
      <c r="DH767" s="897" t="s">
        <v>12638</v>
      </c>
      <c r="DI767" s="897" t="s">
        <v>33</v>
      </c>
      <c r="DJ767" s="734"/>
      <c r="DK767" s="14"/>
      <c r="DL767" s="14"/>
      <c r="DM767" s="441"/>
      <c r="DN767" s="441"/>
      <c r="DO767" s="441"/>
      <c r="DP767" s="441"/>
      <c r="DQ767" s="441"/>
      <c r="DR767" s="441"/>
      <c r="DS767" s="441"/>
      <c r="DT767" s="441"/>
      <c r="DU767" s="441"/>
      <c r="DV767" s="441"/>
      <c r="DW767" s="441"/>
      <c r="DX767" s="441"/>
      <c r="DY767" s="441"/>
      <c r="DZ767" s="441"/>
      <c r="EA767" s="441"/>
      <c r="EB767" s="441"/>
      <c r="EC767" s="441"/>
      <c r="ED767" s="441"/>
      <c r="EE767" s="441"/>
      <c r="EF767" s="441"/>
      <c r="EG767" s="441"/>
      <c r="EH767" s="441"/>
      <c r="EI767" s="441"/>
      <c r="EJ767" s="441"/>
      <c r="EK767" s="441"/>
      <c r="EL767" s="441"/>
      <c r="EM767" s="441"/>
    </row>
    <row r="768" spans="1:143" s="35" customFormat="1" ht="14.1" customHeight="1" x14ac:dyDescent="0.25">
      <c r="A768" s="702">
        <f>ROW()-1</f>
        <v>767</v>
      </c>
      <c r="B768" s="717" t="s">
        <v>1038</v>
      </c>
      <c r="C768" s="711" t="str">
        <f>HYPERLINK(E768,"OP")</f>
        <v>OP</v>
      </c>
      <c r="D768" s="711" t="str">
        <f>HYPERLINK(F768,"Prj")</f>
        <v>Prj</v>
      </c>
      <c r="E768" s="704" t="s">
        <v>6781</v>
      </c>
      <c r="F768" s="415" t="s">
        <v>6782</v>
      </c>
      <c r="G768" s="414" t="s">
        <v>33</v>
      </c>
      <c r="H768" s="414" t="s">
        <v>33</v>
      </c>
      <c r="I768" s="694" t="s">
        <v>33</v>
      </c>
      <c r="J768" s="686" t="s">
        <v>1039</v>
      </c>
      <c r="K768" s="199" t="s">
        <v>33</v>
      </c>
      <c r="L768" s="693" t="s">
        <v>16</v>
      </c>
      <c r="M768" s="696" t="s">
        <v>115</v>
      </c>
      <c r="N768" s="693" t="s">
        <v>18</v>
      </c>
      <c r="O768" s="732" t="s">
        <v>71</v>
      </c>
      <c r="P768" s="1080" t="s">
        <v>1763</v>
      </c>
      <c r="Q768" s="1074" t="s">
        <v>33</v>
      </c>
      <c r="R768" s="698" t="s">
        <v>33</v>
      </c>
      <c r="S768" s="907" t="s">
        <v>3602</v>
      </c>
      <c r="T768" s="908" t="s">
        <v>3757</v>
      </c>
      <c r="U768" s="905" t="s">
        <v>579</v>
      </c>
      <c r="V768" s="905" t="s">
        <v>10383</v>
      </c>
      <c r="W768" s="1068" t="s">
        <v>1773</v>
      </c>
      <c r="X768" s="1064">
        <v>40059</v>
      </c>
      <c r="Y768" s="1066">
        <v>40325</v>
      </c>
      <c r="Z768" s="1046">
        <v>2010</v>
      </c>
      <c r="AA768" s="1064">
        <v>40429</v>
      </c>
      <c r="AB768" s="1065">
        <v>42369</v>
      </c>
      <c r="AC768" s="1066">
        <v>42735</v>
      </c>
      <c r="AD768" s="638">
        <v>0</v>
      </c>
      <c r="AE768" s="639">
        <v>150</v>
      </c>
      <c r="AF768" s="744">
        <v>0</v>
      </c>
      <c r="AG768" s="690">
        <v>150</v>
      </c>
      <c r="AH768" s="747">
        <v>319.3</v>
      </c>
      <c r="AI768" s="744">
        <v>0</v>
      </c>
      <c r="AJ768" s="1099">
        <v>127.42976613</v>
      </c>
      <c r="AK768" s="1100">
        <v>121.66196026</v>
      </c>
      <c r="AL768" s="646"/>
      <c r="AM768" s="647"/>
      <c r="AN768" s="647">
        <v>2</v>
      </c>
      <c r="AO768" s="647"/>
      <c r="AP768" s="647"/>
      <c r="AQ768" s="648"/>
      <c r="AR768" s="779" t="s">
        <v>3276</v>
      </c>
      <c r="AS768" s="649">
        <f>AT768+AU768</f>
        <v>3</v>
      </c>
      <c r="AT768" s="649">
        <v>3</v>
      </c>
      <c r="AU768" s="650">
        <v>0</v>
      </c>
      <c r="AV768" s="686" t="s">
        <v>3277</v>
      </c>
      <c r="AW768" s="686" t="s">
        <v>1840</v>
      </c>
      <c r="AX768" s="686" t="s">
        <v>1902</v>
      </c>
      <c r="AY768" s="819">
        <v>42734</v>
      </c>
      <c r="AZ768" s="721" t="s">
        <v>22</v>
      </c>
      <c r="BA768" s="721" t="s">
        <v>22</v>
      </c>
      <c r="BB768" s="834" t="s">
        <v>22</v>
      </c>
      <c r="BC768" s="835" t="s">
        <v>22</v>
      </c>
      <c r="BD768" s="836" t="s">
        <v>22</v>
      </c>
      <c r="BE768" s="834" t="s">
        <v>33</v>
      </c>
      <c r="BF768" s="835" t="s">
        <v>33</v>
      </c>
      <c r="BG768" s="836" t="s">
        <v>33</v>
      </c>
      <c r="BH768" s="905" t="s">
        <v>4515</v>
      </c>
      <c r="BI768" s="903" t="s">
        <v>4704</v>
      </c>
      <c r="BJ768" s="905" t="s">
        <v>0</v>
      </c>
      <c r="BK768" s="903" t="s">
        <v>0</v>
      </c>
      <c r="BL768" s="905" t="s">
        <v>0</v>
      </c>
      <c r="BM768" s="903" t="s">
        <v>0</v>
      </c>
      <c r="BN768" s="905" t="s">
        <v>0</v>
      </c>
      <c r="BO768" s="903" t="s">
        <v>0</v>
      </c>
      <c r="BP768" s="905" t="s">
        <v>0</v>
      </c>
      <c r="BQ768" s="903" t="s">
        <v>0</v>
      </c>
      <c r="BR768" s="909">
        <v>65</v>
      </c>
      <c r="BS768" s="903" t="s">
        <v>4509</v>
      </c>
      <c r="BT768" s="909">
        <v>66</v>
      </c>
      <c r="BU768" s="903" t="s">
        <v>4532</v>
      </c>
      <c r="BV768" s="905" t="s">
        <v>0</v>
      </c>
      <c r="BW768" s="903" t="s">
        <v>4492</v>
      </c>
      <c r="BX768" s="905" t="s">
        <v>0</v>
      </c>
      <c r="BY768" s="903" t="s">
        <v>4492</v>
      </c>
      <c r="BZ768" s="905" t="s">
        <v>0</v>
      </c>
      <c r="CA768" s="903" t="s">
        <v>4492</v>
      </c>
      <c r="CB768" s="340">
        <v>10</v>
      </c>
      <c r="CC768" s="249">
        <f>IF(ISBLANK(AL768),0,1)</f>
        <v>0</v>
      </c>
      <c r="CD768" s="414">
        <f>IF(ISBLANK(AM768),0,1)</f>
        <v>0</v>
      </c>
      <c r="CE768" s="414">
        <f>IF(ISBLANK(AN768),0,1)</f>
        <v>1</v>
      </c>
      <c r="CF768" s="414">
        <f>IF(ISBLANK(AO768),0,1)</f>
        <v>0</v>
      </c>
      <c r="CG768" s="414">
        <f>IF(ISBLANK(AP768),0,1)</f>
        <v>0</v>
      </c>
      <c r="CH768" s="436">
        <f>IF(ISBLANK(AQ768),0,1)</f>
        <v>0</v>
      </c>
      <c r="CI768" s="435">
        <f>IF($W768="Dropped","-",DAYS360(X768,Y768,TRUE)/360)</f>
        <v>0.73333333333333328</v>
      </c>
      <c r="CJ768" s="416">
        <f>IF(OR($W768="Pipeline",$W768="Dropped"),"-",IF(OR($AA768="-",$AA768="n/a"),"-",DAYS360(Y768,AA768,TRUE)/360))</f>
        <v>0.28055555555555556</v>
      </c>
      <c r="CK768" s="416">
        <f>IF(OR($W768="Pipeline",$W768="Dropped"),"-",IF($AC768="-","-",IF(OR($AA768="-",$AA768="n/a"),DAYS360(Y768,AC768,TRUE)/360,DAYS360(AA768,AC768,TRUE)/360)))</f>
        <v>6.3111111111111109</v>
      </c>
      <c r="CL768" s="416">
        <f>IF(OR($W768="Pipeline",$W768="Dropped"),"-",IF($AC768="-","-",DAYS360(X768,AC768,TRUE)/360))</f>
        <v>7.3250000000000002</v>
      </c>
      <c r="CM768" s="437">
        <f>IF(OR($W768="Pipeline",$W768="Dropped"),"-",IF($AC768="-","-",DAYS360(AB768,AC768,TRUE)/360))</f>
        <v>1</v>
      </c>
      <c r="CN768" s="344">
        <f>IF(W768="Closed",IF(AC768="-","-",YEAR(AC768)),"-")</f>
        <v>2016</v>
      </c>
      <c r="CO768" s="344" t="str">
        <f>IF(W768="Closed",IF(OR(BE768="S",BE768="MS",BE768="HS"),"S",IF(OR(BE768="U",BE768="MU",BE768="HU"),"U",IF(OR(BE768="NA",BE768="NR",BE768="NV",BE768="?",BE768="#"),"NR","-"))),"-")</f>
        <v>-</v>
      </c>
      <c r="CP768" s="249">
        <v>0</v>
      </c>
      <c r="CQ768" s="414">
        <v>2</v>
      </c>
      <c r="CR768" s="414">
        <v>2</v>
      </c>
      <c r="CS768" s="414">
        <v>0</v>
      </c>
      <c r="CT768" s="414">
        <v>0</v>
      </c>
      <c r="CU768" s="436">
        <v>0</v>
      </c>
      <c r="CV768" s="432" t="str">
        <f>IF(OR(DC768="-",DC768="",DC768="n/a"),"-",HYPERLINK(DC768,"PAD"))</f>
        <v>PAD</v>
      </c>
      <c r="CW768" s="417" t="str">
        <f>IF(OR(DD768="-",DD768="",DD768="n/a"),"-",HYPERLINK(DD768,"ICR"))</f>
        <v>ICR</v>
      </c>
      <c r="CX768" s="438" t="str">
        <f>IF(OR(DE768="-",DE768="",DE768="n/a"),"-",HYPERLINK(DE768,"IEG"))</f>
        <v>-</v>
      </c>
      <c r="CY768" s="687" t="str">
        <f>IF(OR(DF768="-",DF768="",DF768="n/a"),"-",HYPERLINK(DF768,"PPAR"))</f>
        <v>-</v>
      </c>
      <c r="CZ768" s="665" t="str">
        <f>IF(OR(DG768="-",DG768="",DG768="n/a"),"-",HYPERLINK(DG768,"PCR"))</f>
        <v>-</v>
      </c>
      <c r="DA768" s="665" t="str">
        <f>IF(OR(DH768="-",DH768="",DH768="n/a"),"-",HYPERLINK(DH768,"PP"))</f>
        <v>PP</v>
      </c>
      <c r="DB768" s="688" t="str">
        <f>IF(OR(DI768="-",DI768="",DI768="n/a"),"-",HYPERLINK(DI768,"TA"))</f>
        <v>-</v>
      </c>
      <c r="DC768" s="897" t="s">
        <v>12639</v>
      </c>
      <c r="DD768" s="897" t="s">
        <v>14121</v>
      </c>
      <c r="DE768" s="897" t="s">
        <v>33</v>
      </c>
      <c r="DF768" s="897" t="s">
        <v>33</v>
      </c>
      <c r="DG768" s="897" t="s">
        <v>33</v>
      </c>
      <c r="DH768" s="897" t="s">
        <v>12640</v>
      </c>
      <c r="DI768" s="897" t="s">
        <v>33</v>
      </c>
      <c r="DJ768" s="734"/>
      <c r="DK768" s="14"/>
      <c r="DL768" s="14"/>
      <c r="DM768" s="441"/>
      <c r="DN768" s="441"/>
      <c r="DO768" s="441"/>
      <c r="DP768" s="441"/>
      <c r="DQ768" s="441"/>
      <c r="DR768" s="441"/>
      <c r="DS768" s="441"/>
      <c r="DT768" s="441"/>
      <c r="DU768" s="441"/>
      <c r="DV768" s="441"/>
      <c r="DW768" s="441"/>
      <c r="DX768" s="441"/>
      <c r="DY768" s="441"/>
      <c r="DZ768" s="441"/>
      <c r="EA768" s="441"/>
      <c r="EB768" s="441"/>
      <c r="EC768" s="441"/>
      <c r="ED768" s="441"/>
      <c r="EE768" s="441"/>
      <c r="EF768" s="441"/>
      <c r="EG768" s="441"/>
      <c r="EH768" s="441"/>
      <c r="EI768" s="441"/>
      <c r="EJ768" s="441"/>
      <c r="EK768" s="441"/>
      <c r="EL768" s="441"/>
      <c r="EM768" s="441"/>
    </row>
    <row r="769" spans="1:143" s="35" customFormat="1" ht="14.1" customHeight="1" x14ac:dyDescent="0.25">
      <c r="A769" s="703">
        <f>ROW()-1</f>
        <v>768</v>
      </c>
      <c r="B769" s="710" t="s">
        <v>689</v>
      </c>
      <c r="C769" s="711" t="str">
        <f>HYPERLINK(E769,"OP")</f>
        <v>OP</v>
      </c>
      <c r="D769" s="711" t="str">
        <f>HYPERLINK(F769,"Prj")</f>
        <v>Prj</v>
      </c>
      <c r="E769" s="704" t="s">
        <v>6783</v>
      </c>
      <c r="F769" s="415" t="s">
        <v>6784</v>
      </c>
      <c r="G769" s="414" t="s">
        <v>33</v>
      </c>
      <c r="H769" s="414" t="s">
        <v>33</v>
      </c>
      <c r="I769" s="694" t="s">
        <v>33</v>
      </c>
      <c r="J769" s="696" t="s">
        <v>690</v>
      </c>
      <c r="K769" s="199" t="s">
        <v>33</v>
      </c>
      <c r="L769" s="693" t="s">
        <v>193</v>
      </c>
      <c r="M769" s="696" t="s">
        <v>728</v>
      </c>
      <c r="N769" s="693" t="s">
        <v>18</v>
      </c>
      <c r="O769" s="732" t="s">
        <v>71</v>
      </c>
      <c r="P769" s="1080" t="s">
        <v>1742</v>
      </c>
      <c r="Q769" s="1074" t="s">
        <v>33</v>
      </c>
      <c r="R769" s="698" t="s">
        <v>3565</v>
      </c>
      <c r="S769" s="907" t="s">
        <v>10301</v>
      </c>
      <c r="T769" s="908" t="s">
        <v>3835</v>
      </c>
      <c r="U769" s="905" t="s">
        <v>588</v>
      </c>
      <c r="V769" s="905" t="s">
        <v>10414</v>
      </c>
      <c r="W769" s="1068" t="s">
        <v>20</v>
      </c>
      <c r="X769" s="1064">
        <v>40337</v>
      </c>
      <c r="Y769" s="1066">
        <v>41051</v>
      </c>
      <c r="Z769" s="1046">
        <v>2012</v>
      </c>
      <c r="AA769" s="1064">
        <v>41254</v>
      </c>
      <c r="AB769" s="1065">
        <v>42767</v>
      </c>
      <c r="AC769" s="1066">
        <v>43313</v>
      </c>
      <c r="AD769" s="638">
        <v>0</v>
      </c>
      <c r="AE769" s="639">
        <v>25</v>
      </c>
      <c r="AF769" s="744">
        <v>0</v>
      </c>
      <c r="AG769" s="690">
        <v>25</v>
      </c>
      <c r="AH769" s="747">
        <v>0</v>
      </c>
      <c r="AI769" s="744">
        <v>0</v>
      </c>
      <c r="AJ769" s="1099">
        <v>25</v>
      </c>
      <c r="AK769" s="1100">
        <v>11.523624229999999</v>
      </c>
      <c r="AL769" s="646" t="s">
        <v>3357</v>
      </c>
      <c r="AM769" s="647"/>
      <c r="AN769" s="647"/>
      <c r="AO769" s="647"/>
      <c r="AP769" s="647"/>
      <c r="AQ769" s="648"/>
      <c r="AR769" s="779" t="s">
        <v>3097</v>
      </c>
      <c r="AS769" s="649">
        <f>AT769+AU769</f>
        <v>22.43</v>
      </c>
      <c r="AT769" s="649">
        <v>22.43</v>
      </c>
      <c r="AU769" s="650">
        <v>0</v>
      </c>
      <c r="AV769" s="686" t="s">
        <v>3368</v>
      </c>
      <c r="AW769" s="686" t="s">
        <v>1930</v>
      </c>
      <c r="AX769" s="686" t="s">
        <v>2208</v>
      </c>
      <c r="AY769" s="819">
        <v>42545</v>
      </c>
      <c r="AZ769" s="721" t="s">
        <v>22</v>
      </c>
      <c r="BA769" s="721" t="s">
        <v>45</v>
      </c>
      <c r="BB769" s="834" t="s">
        <v>33</v>
      </c>
      <c r="BC769" s="835" t="s">
        <v>33</v>
      </c>
      <c r="BD769" s="836" t="s">
        <v>33</v>
      </c>
      <c r="BE769" s="834" t="s">
        <v>33</v>
      </c>
      <c r="BF769" s="835" t="s">
        <v>33</v>
      </c>
      <c r="BG769" s="836" t="s">
        <v>33</v>
      </c>
      <c r="BH769" s="905" t="s">
        <v>10067</v>
      </c>
      <c r="BI769" s="903" t="s">
        <v>9474</v>
      </c>
      <c r="BJ769" s="905" t="s">
        <v>10064</v>
      </c>
      <c r="BK769" s="903" t="s">
        <v>13770</v>
      </c>
      <c r="BL769" s="905" t="s">
        <v>10072</v>
      </c>
      <c r="BM769" s="903" t="s">
        <v>13093</v>
      </c>
      <c r="BN769" s="905" t="s">
        <v>4561</v>
      </c>
      <c r="BO769" s="903" t="s">
        <v>10489</v>
      </c>
      <c r="BP769" s="905" t="s">
        <v>0</v>
      </c>
      <c r="BQ769" s="903" t="s">
        <v>0</v>
      </c>
      <c r="BR769" s="909">
        <v>95</v>
      </c>
      <c r="BS769" s="903" t="s">
        <v>1342</v>
      </c>
      <c r="BT769" s="909">
        <v>47</v>
      </c>
      <c r="BU769" s="903" t="s">
        <v>4539</v>
      </c>
      <c r="BV769" s="909">
        <v>94</v>
      </c>
      <c r="BW769" s="903" t="s">
        <v>4649</v>
      </c>
      <c r="BX769" s="909">
        <v>40</v>
      </c>
      <c r="BY769" s="903" t="s">
        <v>4563</v>
      </c>
      <c r="BZ769" s="909">
        <v>39</v>
      </c>
      <c r="CA769" s="903" t="s">
        <v>4545</v>
      </c>
      <c r="CB769" s="340">
        <v>100</v>
      </c>
      <c r="CC769" s="249">
        <f>IF(ISBLANK(AL769),0,1)</f>
        <v>1</v>
      </c>
      <c r="CD769" s="414">
        <f>IF(ISBLANK(AM769),0,1)</f>
        <v>0</v>
      </c>
      <c r="CE769" s="414">
        <f>IF(ISBLANK(AN769),0,1)</f>
        <v>0</v>
      </c>
      <c r="CF769" s="414">
        <f>IF(ISBLANK(AO769),0,1)</f>
        <v>0</v>
      </c>
      <c r="CG769" s="414">
        <f>IF(ISBLANK(AP769),0,1)</f>
        <v>0</v>
      </c>
      <c r="CH769" s="436">
        <f>IF(ISBLANK(AQ769),0,1)</f>
        <v>0</v>
      </c>
      <c r="CI769" s="435">
        <f>IF($W769="Dropped","-",DAYS360(X769,Y769,TRUE)/360)</f>
        <v>1.9555555555555555</v>
      </c>
      <c r="CJ769" s="416">
        <f>IF(OR($W769="Pipeline",$W769="Dropped"),"-",IF(OR($AA769="-",$AA769="n/a"),"-",DAYS360(Y769,AA769,TRUE)/360))</f>
        <v>0.55277777777777781</v>
      </c>
      <c r="CK769" s="416">
        <f>IF(OR($W769="Pipeline",$W769="Dropped"),"-",IF($AC769="-","-",IF(OR($AA769="-",$AA769="n/a"),DAYS360(Y769,AC769,TRUE)/360,DAYS360(AA769,AC769,TRUE)/360)))</f>
        <v>5.6388888888888893</v>
      </c>
      <c r="CL769" s="416">
        <f>IF(OR($W769="Pipeline",$W769="Dropped"),"-",IF($AC769="-","-",DAYS360(X769,AC769,TRUE)/360))</f>
        <v>8.1472222222222221</v>
      </c>
      <c r="CM769" s="437">
        <f>IF(OR($W769="Pipeline",$W769="Dropped"),"-",IF($AC769="-","-",DAYS360(AB769,AC769,TRUE)/360))</f>
        <v>1.5</v>
      </c>
      <c r="CN769" s="344" t="str">
        <f>IF(W769="Closed",IF(AC769="-","-",YEAR(AC769)),"-")</f>
        <v>-</v>
      </c>
      <c r="CO769" s="344" t="str">
        <f>IF(W769="Closed",IF(OR(BE769="S",BE769="MS",BE769="HS"),"S",IF(OR(BE769="U",BE769="MU",BE769="HU"),"U",IF(OR(BE769="NA",BE769="NR",BE769="NV",BE769="?",BE769="#"),"NR","-"))),"-")</f>
        <v>-</v>
      </c>
      <c r="CP769" s="249">
        <v>20</v>
      </c>
      <c r="CQ769" s="414">
        <v>2</v>
      </c>
      <c r="CR769" s="414">
        <v>0</v>
      </c>
      <c r="CS769" s="414">
        <v>3</v>
      </c>
      <c r="CT769" s="414">
        <v>0</v>
      </c>
      <c r="CU769" s="436">
        <v>1</v>
      </c>
      <c r="CV769" s="432" t="str">
        <f>IF(OR(DC769="-",DC769="",DC769="n/a"),"-",HYPERLINK(DC769,"PAD"))</f>
        <v>PAD</v>
      </c>
      <c r="CW769" s="417" t="str">
        <f>IF(OR(DD769="-",DD769="",DD769="n/a"),"-",HYPERLINK(DD769,"ICR"))</f>
        <v>-</v>
      </c>
      <c r="CX769" s="438" t="str">
        <f>IF(OR(DE769="-",DE769="",DE769="n/a"),"-",HYPERLINK(DE769,"IEG"))</f>
        <v>-</v>
      </c>
      <c r="CY769" s="687" t="str">
        <f>IF(OR(DF769="-",DF769="",DF769="n/a"),"-",HYPERLINK(DF769,"PPAR"))</f>
        <v>-</v>
      </c>
      <c r="CZ769" s="665" t="str">
        <f>IF(OR(DG769="-",DG769="",DG769="n/a"),"-",HYPERLINK(DG769,"PCR"))</f>
        <v>-</v>
      </c>
      <c r="DA769" s="665" t="str">
        <f>IF(OR(DH769="-",DH769="",DH769="n/a"),"-",HYPERLINK(DH769,"PP"))</f>
        <v>-</v>
      </c>
      <c r="DB769" s="688" t="str">
        <f>IF(OR(DI769="-",DI769="",DI769="n/a"),"-",HYPERLINK(DI769,"TA"))</f>
        <v>-</v>
      </c>
      <c r="DC769" s="897" t="s">
        <v>12641</v>
      </c>
      <c r="DD769" s="897" t="s">
        <v>33</v>
      </c>
      <c r="DE769" s="897" t="s">
        <v>33</v>
      </c>
      <c r="DF769" s="897" t="s">
        <v>33</v>
      </c>
      <c r="DG769" s="897" t="s">
        <v>33</v>
      </c>
      <c r="DH769" s="897" t="s">
        <v>33</v>
      </c>
      <c r="DI769" s="897" t="s">
        <v>33</v>
      </c>
      <c r="DJ769" s="734"/>
      <c r="DK769" s="14"/>
      <c r="DL769" s="14"/>
      <c r="DM769" s="441"/>
      <c r="DN769" s="441"/>
      <c r="DO769" s="441"/>
      <c r="DP769" s="441"/>
      <c r="DQ769" s="441"/>
      <c r="DR769" s="441"/>
      <c r="DS769" s="441"/>
      <c r="DT769" s="441"/>
      <c r="DU769" s="441"/>
      <c r="DV769" s="441"/>
      <c r="DW769" s="441"/>
      <c r="DX769" s="441"/>
      <c r="DY769" s="441"/>
      <c r="DZ769" s="441"/>
      <c r="EA769" s="441"/>
      <c r="EB769" s="441"/>
      <c r="EC769" s="441"/>
      <c r="ED769" s="441"/>
      <c r="EE769" s="441"/>
      <c r="EF769" s="441"/>
      <c r="EG769" s="441"/>
      <c r="EH769" s="441"/>
      <c r="EI769" s="441"/>
      <c r="EJ769" s="441"/>
      <c r="EK769" s="441"/>
      <c r="EL769" s="441"/>
      <c r="EM769" s="441"/>
    </row>
    <row r="770" spans="1:143" s="35" customFormat="1" ht="14.1" customHeight="1" x14ac:dyDescent="0.25">
      <c r="A770" s="702">
        <f>ROW()-1</f>
        <v>769</v>
      </c>
      <c r="B770" s="713" t="s">
        <v>8020</v>
      </c>
      <c r="C770" s="711" t="str">
        <f>HYPERLINK(E770,"OP")</f>
        <v>OP</v>
      </c>
      <c r="D770" s="711" t="str">
        <f>HYPERLINK(F770,"Prj")</f>
        <v>Prj</v>
      </c>
      <c r="E770" s="631" t="s">
        <v>8713</v>
      </c>
      <c r="F770" s="413" t="s">
        <v>8714</v>
      </c>
      <c r="G770" s="414" t="s">
        <v>33</v>
      </c>
      <c r="H770" s="414" t="s">
        <v>33</v>
      </c>
      <c r="I770" s="694" t="s">
        <v>33</v>
      </c>
      <c r="J770" s="697" t="s">
        <v>8021</v>
      </c>
      <c r="K770" s="727" t="s">
        <v>33</v>
      </c>
      <c r="L770" s="736" t="s">
        <v>193</v>
      </c>
      <c r="M770" s="697" t="s">
        <v>360</v>
      </c>
      <c r="N770" s="736" t="s">
        <v>18</v>
      </c>
      <c r="O770" s="736" t="s">
        <v>30</v>
      </c>
      <c r="P770" s="1080" t="s">
        <v>19</v>
      </c>
      <c r="Q770" s="1074" t="s">
        <v>33</v>
      </c>
      <c r="R770" s="698" t="s">
        <v>3888</v>
      </c>
      <c r="S770" s="907" t="s">
        <v>3587</v>
      </c>
      <c r="T770" s="908" t="s">
        <v>3811</v>
      </c>
      <c r="U770" s="905" t="s">
        <v>573</v>
      </c>
      <c r="V770" s="905" t="s">
        <v>10415</v>
      </c>
      <c r="W770" s="1068" t="s">
        <v>1773</v>
      </c>
      <c r="X770" s="1064">
        <v>39843</v>
      </c>
      <c r="Y770" s="1066">
        <v>39973</v>
      </c>
      <c r="Z770" s="1046">
        <v>2009</v>
      </c>
      <c r="AA770" s="1064">
        <v>39976</v>
      </c>
      <c r="AB770" s="1065">
        <v>40816</v>
      </c>
      <c r="AC770" s="1066">
        <v>42551</v>
      </c>
      <c r="AD770" s="1049">
        <v>450</v>
      </c>
      <c r="AE770" s="746">
        <v>0</v>
      </c>
      <c r="AF770" s="744">
        <v>0</v>
      </c>
      <c r="AG770" s="690">
        <v>450</v>
      </c>
      <c r="AH770" s="747">
        <v>820</v>
      </c>
      <c r="AI770" s="744">
        <v>0</v>
      </c>
      <c r="AJ770" s="1101">
        <v>929.98961299999996</v>
      </c>
      <c r="AK770" s="1102">
        <v>929.98961299999996</v>
      </c>
      <c r="AL770" s="1085"/>
      <c r="AM770" s="632"/>
      <c r="AN770" s="632">
        <v>4</v>
      </c>
      <c r="AO770" s="632"/>
      <c r="AP770" s="632"/>
      <c r="AQ770" s="757"/>
      <c r="AR770" s="778" t="s">
        <v>9024</v>
      </c>
      <c r="AS770" s="784">
        <f>AT770+AU770</f>
        <v>5</v>
      </c>
      <c r="AT770" s="784">
        <v>5</v>
      </c>
      <c r="AU770" s="785">
        <v>0</v>
      </c>
      <c r="AV770" s="734" t="s">
        <v>9014</v>
      </c>
      <c r="AW770" s="697" t="s">
        <v>4899</v>
      </c>
      <c r="AX770" s="697" t="s">
        <v>8022</v>
      </c>
      <c r="AY770" s="823">
        <v>42537</v>
      </c>
      <c r="AZ770" s="736" t="s">
        <v>26</v>
      </c>
      <c r="BA770" s="736" t="s">
        <v>22</v>
      </c>
      <c r="BB770" s="625" t="s">
        <v>22</v>
      </c>
      <c r="BC770" s="626" t="s">
        <v>26</v>
      </c>
      <c r="BD770" s="633" t="s">
        <v>22</v>
      </c>
      <c r="BE770" s="625" t="s">
        <v>22</v>
      </c>
      <c r="BF770" s="626" t="s">
        <v>26</v>
      </c>
      <c r="BG770" s="633" t="s">
        <v>22</v>
      </c>
      <c r="BH770" s="905" t="s">
        <v>13077</v>
      </c>
      <c r="BI770" s="903" t="s">
        <v>9680</v>
      </c>
      <c r="BJ770" s="905" t="s">
        <v>13078</v>
      </c>
      <c r="BK770" s="903" t="s">
        <v>13872</v>
      </c>
      <c r="BL770" s="905" t="s">
        <v>0</v>
      </c>
      <c r="BM770" s="903" t="s">
        <v>0</v>
      </c>
      <c r="BN770" s="905" t="s">
        <v>0</v>
      </c>
      <c r="BO770" s="903" t="s">
        <v>0</v>
      </c>
      <c r="BP770" s="905" t="s">
        <v>0</v>
      </c>
      <c r="BQ770" s="903" t="s">
        <v>0</v>
      </c>
      <c r="BR770" s="909">
        <v>54</v>
      </c>
      <c r="BS770" s="903" t="s">
        <v>4553</v>
      </c>
      <c r="BT770" s="909">
        <v>51</v>
      </c>
      <c r="BU770" s="903" t="s">
        <v>4520</v>
      </c>
      <c r="BV770" s="905" t="s">
        <v>0</v>
      </c>
      <c r="BW770" s="903" t="s">
        <v>4492</v>
      </c>
      <c r="BX770" s="905" t="s">
        <v>0</v>
      </c>
      <c r="BY770" s="903" t="s">
        <v>4492</v>
      </c>
      <c r="BZ770" s="905" t="s">
        <v>0</v>
      </c>
      <c r="CA770" s="903" t="s">
        <v>4492</v>
      </c>
      <c r="CB770" s="340">
        <v>10</v>
      </c>
      <c r="CC770" s="249">
        <f>IF(ISBLANK(AL770),0,1)</f>
        <v>0</v>
      </c>
      <c r="CD770" s="414">
        <f>IF(ISBLANK(AM770),0,1)</f>
        <v>0</v>
      </c>
      <c r="CE770" s="414">
        <f>IF(ISBLANK(AN770),0,1)</f>
        <v>1</v>
      </c>
      <c r="CF770" s="414">
        <f>IF(ISBLANK(AO770),0,1)</f>
        <v>0</v>
      </c>
      <c r="CG770" s="414">
        <f>IF(ISBLANK(AP770),0,1)</f>
        <v>0</v>
      </c>
      <c r="CH770" s="436">
        <f>IF(ISBLANK(AQ770),0,1)</f>
        <v>0</v>
      </c>
      <c r="CI770" s="435">
        <f>IF($W770="Dropped","-",DAYS360(X770,Y770,TRUE)/360)</f>
        <v>0.35833333333333334</v>
      </c>
      <c r="CJ770" s="416">
        <f>IF(OR($W770="Pipeline",$W770="Dropped"),"-",IF(OR($AA770="-",$AA770="n/a"),"-",DAYS360(Y770,AA770,TRUE)/360))</f>
        <v>8.3333333333333332E-3</v>
      </c>
      <c r="CK770" s="416">
        <f>IF(OR($W770="Pipeline",$W770="Dropped"),"-",IF($AC770="-","-",IF(OR($AA770="-",$AA770="n/a"),DAYS360(Y770,AC770,TRUE)/360,DAYS360(AA770,AC770,TRUE)/360)))</f>
        <v>7.05</v>
      </c>
      <c r="CL770" s="416">
        <f>IF(OR($W770="Pipeline",$W770="Dropped"),"-",IF($AC770="-","-",DAYS360(X770,AC770,TRUE)/360))</f>
        <v>7.416666666666667</v>
      </c>
      <c r="CM770" s="437">
        <f>IF(OR($W770="Pipeline",$W770="Dropped"),"-",IF($AC770="-","-",DAYS360(AB770,AC770,TRUE)/360))</f>
        <v>4.75</v>
      </c>
      <c r="CN770" s="344">
        <f>IF(W770="Closed",IF(AC770="-","-",YEAR(AC770)),"-")</f>
        <v>2016</v>
      </c>
      <c r="CO770" s="344" t="str">
        <f>IF(W770="Closed",IF(OR(BE770="S",BE770="MS",BE770="HS"),"S",IF(OR(BE770="U",BE770="MU",BE770="HU"),"U",IF(OR(BE770="NA",BE770="NR",BE770="NV",BE770="?",BE770="#"),"NR","-"))),"-")</f>
        <v>S</v>
      </c>
      <c r="CP770" s="249">
        <v>2</v>
      </c>
      <c r="CQ770" s="414">
        <v>5</v>
      </c>
      <c r="CR770" s="414">
        <v>2</v>
      </c>
      <c r="CS770" s="414">
        <v>0</v>
      </c>
      <c r="CT770" s="414">
        <v>0</v>
      </c>
      <c r="CU770" s="436">
        <v>1</v>
      </c>
      <c r="CV770" s="432" t="str">
        <f>IF(OR(DC770="-",DC770="",DC770="n/a"),"-",HYPERLINK(DC770,"PAD"))</f>
        <v>PAD</v>
      </c>
      <c r="CW770" s="417" t="str">
        <f>IF(OR(DD770="-",DD770="",DD770="n/a"),"-",HYPERLINK(DD770,"ICR"))</f>
        <v>ICR</v>
      </c>
      <c r="CX770" s="438" t="str">
        <f>IF(OR(DE770="-",DE770="",DE770="n/a"),"-",HYPERLINK(DE770,"IEG"))</f>
        <v>IEG</v>
      </c>
      <c r="CY770" s="687" t="str">
        <f>IF(OR(DF770="-",DF770="",DF770="n/a"),"-",HYPERLINK(DF770,"PPAR"))</f>
        <v>-</v>
      </c>
      <c r="CZ770" s="665" t="str">
        <f>IF(OR(DG770="-",DG770="",DG770="n/a"),"-",HYPERLINK(DG770,"PCR"))</f>
        <v>-</v>
      </c>
      <c r="DA770" s="665" t="str">
        <f>IF(OR(DH770="-",DH770="",DH770="n/a"),"-",HYPERLINK(DH770,"PP"))</f>
        <v>PP</v>
      </c>
      <c r="DB770" s="688" t="str">
        <f>IF(OR(DI770="-",DI770="",DI770="n/a"),"-",HYPERLINK(DI770,"TA"))</f>
        <v>-</v>
      </c>
      <c r="DC770" s="897" t="s">
        <v>12642</v>
      </c>
      <c r="DD770" s="897" t="s">
        <v>12643</v>
      </c>
      <c r="DE770" s="897" t="s">
        <v>14122</v>
      </c>
      <c r="DF770" s="897" t="s">
        <v>33</v>
      </c>
      <c r="DG770" s="897" t="s">
        <v>33</v>
      </c>
      <c r="DH770" s="897" t="s">
        <v>14123</v>
      </c>
      <c r="DI770" s="897" t="s">
        <v>33</v>
      </c>
      <c r="DJ770" s="734"/>
      <c r="DK770" s="14"/>
      <c r="DL770" s="14"/>
      <c r="DM770" s="441"/>
      <c r="DN770" s="441"/>
      <c r="DO770" s="441"/>
      <c r="DP770" s="441"/>
      <c r="DQ770" s="441"/>
      <c r="DR770" s="441"/>
      <c r="DS770" s="441"/>
      <c r="DT770" s="441"/>
      <c r="DU770" s="441"/>
      <c r="DV770" s="441"/>
      <c r="DW770" s="441"/>
      <c r="DX770" s="441"/>
      <c r="DY770" s="441"/>
      <c r="DZ770" s="441"/>
      <c r="EA770" s="441"/>
      <c r="EB770" s="441"/>
      <c r="EC770" s="441"/>
      <c r="ED770" s="441"/>
      <c r="EE770" s="441"/>
      <c r="EF770" s="441"/>
      <c r="EG770" s="441"/>
      <c r="EH770" s="441"/>
      <c r="EI770" s="441"/>
      <c r="EJ770" s="441"/>
      <c r="EK770" s="441"/>
      <c r="EL770" s="441"/>
      <c r="EM770" s="441"/>
    </row>
    <row r="771" spans="1:143" s="35" customFormat="1" ht="14.1" customHeight="1" x14ac:dyDescent="0.25">
      <c r="A771" s="702">
        <f>ROW()-1</f>
        <v>770</v>
      </c>
      <c r="B771" s="713" t="s">
        <v>9451</v>
      </c>
      <c r="C771" s="711" t="str">
        <f>HYPERLINK(E771,"OP")</f>
        <v>OP</v>
      </c>
      <c r="D771" s="711" t="str">
        <f>HYPERLINK(F771,"Prj")</f>
        <v>Prj</v>
      </c>
      <c r="E771" s="705" t="s">
        <v>9818</v>
      </c>
      <c r="F771" s="424" t="s">
        <v>9819</v>
      </c>
      <c r="G771" s="414" t="s">
        <v>33</v>
      </c>
      <c r="H771" s="414" t="s">
        <v>33</v>
      </c>
      <c r="I771" s="694" t="s">
        <v>33</v>
      </c>
      <c r="J771" s="695" t="s">
        <v>9677</v>
      </c>
      <c r="K771" s="727" t="s">
        <v>33</v>
      </c>
      <c r="L771" s="735" t="s">
        <v>16</v>
      </c>
      <c r="M771" s="695" t="s">
        <v>94</v>
      </c>
      <c r="N771" s="735" t="s">
        <v>18</v>
      </c>
      <c r="O771" s="735" t="s">
        <v>71</v>
      </c>
      <c r="P771" s="1080" t="s">
        <v>1743</v>
      </c>
      <c r="Q771" s="1074" t="s">
        <v>33</v>
      </c>
      <c r="R771" s="698" t="s">
        <v>3565</v>
      </c>
      <c r="S771" s="907" t="s">
        <v>13366</v>
      </c>
      <c r="T771" s="908" t="s">
        <v>9670</v>
      </c>
      <c r="U771" s="905" t="s">
        <v>590</v>
      </c>
      <c r="V771" s="905" t="s">
        <v>10446</v>
      </c>
      <c r="W771" s="1068" t="s">
        <v>1773</v>
      </c>
      <c r="X771" s="1064">
        <v>39797</v>
      </c>
      <c r="Y771" s="1066">
        <v>40451</v>
      </c>
      <c r="Z771" s="1046">
        <v>2011</v>
      </c>
      <c r="AA771" s="1064">
        <v>40564</v>
      </c>
      <c r="AB771" s="1065">
        <v>42369</v>
      </c>
      <c r="AC771" s="1066">
        <v>42916</v>
      </c>
      <c r="AD771" s="1054">
        <v>0</v>
      </c>
      <c r="AE771" s="745">
        <v>50</v>
      </c>
      <c r="AF771" s="744">
        <v>0</v>
      </c>
      <c r="AG771" s="690">
        <v>50</v>
      </c>
      <c r="AH771" s="747">
        <v>55</v>
      </c>
      <c r="AI771" s="744">
        <v>0</v>
      </c>
      <c r="AJ771" s="1103">
        <v>50</v>
      </c>
      <c r="AK771" s="1104">
        <v>48.90227247</v>
      </c>
      <c r="AL771" s="646"/>
      <c r="AM771" s="647"/>
      <c r="AN771" s="647">
        <v>11</v>
      </c>
      <c r="AO771" s="647"/>
      <c r="AP771" s="647"/>
      <c r="AQ771" s="648"/>
      <c r="AR771" s="778" t="s">
        <v>9905</v>
      </c>
      <c r="AS771" s="649">
        <v>3.7</v>
      </c>
      <c r="AT771" s="649">
        <v>3.7</v>
      </c>
      <c r="AU771" s="650">
        <v>0</v>
      </c>
      <c r="AV771" s="734" t="s">
        <v>9906</v>
      </c>
      <c r="AW771" s="695" t="s">
        <v>4855</v>
      </c>
      <c r="AX771" s="695" t="s">
        <v>9678</v>
      </c>
      <c r="AY771" s="822">
        <v>42712</v>
      </c>
      <c r="AZ771" s="735" t="s">
        <v>22</v>
      </c>
      <c r="BA771" s="735" t="s">
        <v>45</v>
      </c>
      <c r="BB771" s="625" t="s">
        <v>33</v>
      </c>
      <c r="BC771" s="626" t="s">
        <v>33</v>
      </c>
      <c r="BD771" s="633" t="s">
        <v>33</v>
      </c>
      <c r="BE771" s="625" t="s">
        <v>33</v>
      </c>
      <c r="BF771" s="626" t="s">
        <v>33</v>
      </c>
      <c r="BG771" s="633" t="s">
        <v>33</v>
      </c>
      <c r="BH771" s="905" t="s">
        <v>4525</v>
      </c>
      <c r="BI771" s="903" t="s">
        <v>10476</v>
      </c>
      <c r="BJ771" s="905" t="s">
        <v>4536</v>
      </c>
      <c r="BK771" s="903" t="s">
        <v>4537</v>
      </c>
      <c r="BL771" s="905" t="s">
        <v>4660</v>
      </c>
      <c r="BM771" s="903" t="s">
        <v>10479</v>
      </c>
      <c r="BN771" s="905" t="s">
        <v>4568</v>
      </c>
      <c r="BO771" s="903" t="s">
        <v>10484</v>
      </c>
      <c r="BP771" s="905" t="s">
        <v>4602</v>
      </c>
      <c r="BQ771" s="903" t="s">
        <v>10480</v>
      </c>
      <c r="BR771" s="909">
        <v>71</v>
      </c>
      <c r="BS771" s="903" t="s">
        <v>4521</v>
      </c>
      <c r="BT771" s="909">
        <v>102</v>
      </c>
      <c r="BU771" s="903" t="s">
        <v>4538</v>
      </c>
      <c r="BV771" s="909">
        <v>73</v>
      </c>
      <c r="BW771" s="903" t="s">
        <v>4534</v>
      </c>
      <c r="BX771" s="909">
        <v>72</v>
      </c>
      <c r="BY771" s="903" t="s">
        <v>4551</v>
      </c>
      <c r="BZ771" s="909">
        <v>101</v>
      </c>
      <c r="CA771" s="903" t="s">
        <v>4608</v>
      </c>
      <c r="CB771" s="340">
        <v>10</v>
      </c>
      <c r="CC771" s="249">
        <f>IF(ISBLANK(AL771),0,1)</f>
        <v>0</v>
      </c>
      <c r="CD771" s="414">
        <f>IF(ISBLANK(AM771),0,1)</f>
        <v>0</v>
      </c>
      <c r="CE771" s="414">
        <f>IF(ISBLANK(AN771),0,1)</f>
        <v>1</v>
      </c>
      <c r="CF771" s="414">
        <f>IF(ISBLANK(AO771),0,1)</f>
        <v>0</v>
      </c>
      <c r="CG771" s="414">
        <f>IF(ISBLANK(AP771),0,1)</f>
        <v>0</v>
      </c>
      <c r="CH771" s="436">
        <f>IF(ISBLANK(AQ771),0,1)</f>
        <v>0</v>
      </c>
      <c r="CI771" s="435">
        <f>IF($W771="Dropped","-",DAYS360(X771,Y771,TRUE)/360)</f>
        <v>1.7916666666666667</v>
      </c>
      <c r="CJ771" s="416">
        <f>IF(OR($W771="Pipeline",$W771="Dropped"),"-",IF(OR($AA771="-",$AA771="n/a"),"-",DAYS360(Y771,AA771,TRUE)/360))</f>
        <v>0.30833333333333335</v>
      </c>
      <c r="CK771" s="416">
        <f>IF(OR($W771="Pipeline",$W771="Dropped"),"-",IF($AC771="-","-",IF(OR($AA771="-",$AA771="n/a"),DAYS360(Y771,AC771,TRUE)/360,DAYS360(AA771,AC771,TRUE)/360)))</f>
        <v>6.4416666666666664</v>
      </c>
      <c r="CL771" s="416">
        <f>IF(OR($W771="Pipeline",$W771="Dropped"),"-",IF($AC771="-","-",DAYS360(X771,AC771,TRUE)/360))</f>
        <v>8.5416666666666661</v>
      </c>
      <c r="CM771" s="437">
        <f>IF(OR($W771="Pipeline",$W771="Dropped"),"-",IF($AC771="-","-",DAYS360(AB771,AC771,TRUE)/360))</f>
        <v>1.5</v>
      </c>
      <c r="CN771" s="344">
        <f>IF(W771="Closed",IF(AC771="-","-",YEAR(AC771)),"-")</f>
        <v>2017</v>
      </c>
      <c r="CO771" s="344" t="str">
        <f>IF(W771="Closed",IF(OR(BE771="S",BE771="MS",BE771="HS"),"S",IF(OR(BE771="U",BE771="MU",BE771="HU"),"U",IF(OR(BE771="NA",BE771="NR",BE771="NV",BE771="?",BE771="#"),"NR","-"))),"-")</f>
        <v>-</v>
      </c>
      <c r="CP771" s="249">
        <v>1</v>
      </c>
      <c r="CQ771" s="414">
        <v>5</v>
      </c>
      <c r="CR771" s="414">
        <v>3</v>
      </c>
      <c r="CS771" s="414">
        <v>2</v>
      </c>
      <c r="CT771" s="414">
        <v>0</v>
      </c>
      <c r="CU771" s="436">
        <v>0</v>
      </c>
      <c r="CV771" s="432" t="str">
        <f>IF(OR(DC771="-",DC771="",DC771="n/a"),"-",HYPERLINK(DC771,"PAD"))</f>
        <v>PAD</v>
      </c>
      <c r="CW771" s="417" t="str">
        <f>IF(OR(DD771="-",DD771="",DD771="n/a"),"-",HYPERLINK(DD771,"ICR"))</f>
        <v>-</v>
      </c>
      <c r="CX771" s="438" t="str">
        <f>IF(OR(DE771="-",DE771="",DE771="n/a"),"-",HYPERLINK(DE771,"IEG"))</f>
        <v>-</v>
      </c>
      <c r="CY771" s="687" t="str">
        <f>IF(OR(DF771="-",DF771="",DF771="n/a"),"-",HYPERLINK(DF771,"PPAR"))</f>
        <v>-</v>
      </c>
      <c r="CZ771" s="665" t="str">
        <f>IF(OR(DG771="-",DG771="",DG771="n/a"),"-",HYPERLINK(DG771,"PCR"))</f>
        <v>-</v>
      </c>
      <c r="DA771" s="665" t="str">
        <f>IF(OR(DH771="-",DH771="",DH771="n/a"),"-",HYPERLINK(DH771,"PP"))</f>
        <v>PP</v>
      </c>
      <c r="DB771" s="688" t="str">
        <f>IF(OR(DI771="-",DI771="",DI771="n/a"),"-",HYPERLINK(DI771,"TA"))</f>
        <v>-</v>
      </c>
      <c r="DC771" s="897" t="s">
        <v>12644</v>
      </c>
      <c r="DD771" s="897" t="s">
        <v>33</v>
      </c>
      <c r="DE771" s="897" t="s">
        <v>33</v>
      </c>
      <c r="DF771" s="897" t="s">
        <v>33</v>
      </c>
      <c r="DG771" s="897" t="s">
        <v>33</v>
      </c>
      <c r="DH771" s="897" t="s">
        <v>12645</v>
      </c>
      <c r="DI771" s="897" t="s">
        <v>33</v>
      </c>
      <c r="DJ771" s="734"/>
      <c r="DK771" s="14"/>
      <c r="DL771" s="14"/>
      <c r="DM771" s="441"/>
      <c r="DN771" s="441"/>
      <c r="DO771" s="441"/>
      <c r="DP771" s="441"/>
      <c r="DQ771" s="441"/>
      <c r="DR771" s="441"/>
      <c r="DS771" s="441"/>
      <c r="DT771" s="441"/>
      <c r="DU771" s="441"/>
      <c r="DV771" s="441"/>
      <c r="DW771" s="441"/>
      <c r="DX771" s="441"/>
      <c r="DY771" s="441"/>
      <c r="DZ771" s="441"/>
      <c r="EA771" s="441"/>
      <c r="EB771" s="441"/>
      <c r="EC771" s="441"/>
      <c r="ED771" s="441"/>
      <c r="EE771" s="441"/>
      <c r="EF771" s="441"/>
      <c r="EG771" s="441"/>
      <c r="EH771" s="441"/>
      <c r="EI771" s="441"/>
      <c r="EJ771" s="441"/>
      <c r="EK771" s="441"/>
      <c r="EL771" s="441"/>
      <c r="EM771" s="441"/>
    </row>
    <row r="772" spans="1:143" s="35" customFormat="1" ht="14.1" customHeight="1" x14ac:dyDescent="0.25">
      <c r="A772" s="703">
        <f>ROW()-1</f>
        <v>771</v>
      </c>
      <c r="B772" s="712" t="s">
        <v>56</v>
      </c>
      <c r="C772" s="711" t="str">
        <f>HYPERLINK(E772,"OP")</f>
        <v>OP</v>
      </c>
      <c r="D772" s="711" t="str">
        <f>HYPERLINK(F772,"Prj")</f>
        <v>Prj</v>
      </c>
      <c r="E772" s="704" t="s">
        <v>6785</v>
      </c>
      <c r="F772" s="415" t="s">
        <v>6786</v>
      </c>
      <c r="G772" s="414" t="s">
        <v>2796</v>
      </c>
      <c r="H772" s="414" t="s">
        <v>33</v>
      </c>
      <c r="I772" s="694" t="s">
        <v>33</v>
      </c>
      <c r="J772" s="686" t="s">
        <v>57</v>
      </c>
      <c r="K772" s="199" t="s">
        <v>33</v>
      </c>
      <c r="L772" s="693" t="s">
        <v>16</v>
      </c>
      <c r="M772" s="696" t="s">
        <v>58</v>
      </c>
      <c r="N772" s="693" t="s">
        <v>18</v>
      </c>
      <c r="O772" s="693" t="s">
        <v>30</v>
      </c>
      <c r="P772" s="1080" t="s">
        <v>19</v>
      </c>
      <c r="Q772" s="1074" t="s">
        <v>33</v>
      </c>
      <c r="R772" s="698" t="s">
        <v>3888</v>
      </c>
      <c r="S772" s="907" t="s">
        <v>3538</v>
      </c>
      <c r="T772" s="908" t="s">
        <v>3878</v>
      </c>
      <c r="U772" s="905" t="s">
        <v>586</v>
      </c>
      <c r="V772" s="905" t="s">
        <v>10447</v>
      </c>
      <c r="W772" s="1068" t="s">
        <v>20</v>
      </c>
      <c r="X772" s="1064">
        <v>39983</v>
      </c>
      <c r="Y772" s="1066">
        <v>40318</v>
      </c>
      <c r="Z772" s="1046">
        <v>2010</v>
      </c>
      <c r="AA772" s="1064">
        <v>40470</v>
      </c>
      <c r="AB772" s="1065">
        <v>42551</v>
      </c>
      <c r="AC772" s="1066">
        <v>43251</v>
      </c>
      <c r="AD772" s="1054">
        <v>0</v>
      </c>
      <c r="AE772" s="749">
        <v>88.6</v>
      </c>
      <c r="AF772" s="744">
        <v>0</v>
      </c>
      <c r="AG772" s="690">
        <v>88.6</v>
      </c>
      <c r="AH772" s="747">
        <v>0.5</v>
      </c>
      <c r="AI772" s="744">
        <v>0</v>
      </c>
      <c r="AJ772" s="1099">
        <v>138.6</v>
      </c>
      <c r="AK772" s="1100">
        <v>118.33195383</v>
      </c>
      <c r="AL772" s="1086">
        <v>31</v>
      </c>
      <c r="AM772" s="760"/>
      <c r="AN772" s="760">
        <v>4</v>
      </c>
      <c r="AO772" s="760"/>
      <c r="AP772" s="760"/>
      <c r="AQ772" s="761">
        <v>14</v>
      </c>
      <c r="AR772" s="780" t="s">
        <v>4192</v>
      </c>
      <c r="AS772" s="781">
        <f>AT772+AU772</f>
        <v>22.5</v>
      </c>
      <c r="AT772" s="781">
        <v>22.5</v>
      </c>
      <c r="AU772" s="782">
        <v>0</v>
      </c>
      <c r="AV772" s="807" t="s">
        <v>59</v>
      </c>
      <c r="AW772" s="686" t="s">
        <v>1999</v>
      </c>
      <c r="AX772" s="686" t="s">
        <v>4183</v>
      </c>
      <c r="AY772" s="819">
        <v>42704</v>
      </c>
      <c r="AZ772" s="721" t="s">
        <v>26</v>
      </c>
      <c r="BA772" s="721" t="s">
        <v>26</v>
      </c>
      <c r="BB772" s="625" t="s">
        <v>33</v>
      </c>
      <c r="BC772" s="626" t="s">
        <v>33</v>
      </c>
      <c r="BD772" s="633" t="s">
        <v>33</v>
      </c>
      <c r="BE772" s="625" t="s">
        <v>33</v>
      </c>
      <c r="BF772" s="626" t="s">
        <v>33</v>
      </c>
      <c r="BG772" s="633" t="s">
        <v>33</v>
      </c>
      <c r="BH772" s="905" t="s">
        <v>13077</v>
      </c>
      <c r="BI772" s="903" t="s">
        <v>9680</v>
      </c>
      <c r="BJ772" s="905" t="s">
        <v>10038</v>
      </c>
      <c r="BK772" s="903" t="s">
        <v>13786</v>
      </c>
      <c r="BL772" s="905" t="s">
        <v>13078</v>
      </c>
      <c r="BM772" s="903" t="s">
        <v>13872</v>
      </c>
      <c r="BN772" s="905" t="s">
        <v>4603</v>
      </c>
      <c r="BO772" s="903" t="s">
        <v>4604</v>
      </c>
      <c r="BP772" s="905" t="s">
        <v>0</v>
      </c>
      <c r="BQ772" s="903" t="s">
        <v>0</v>
      </c>
      <c r="BR772" s="909">
        <v>54</v>
      </c>
      <c r="BS772" s="903" t="s">
        <v>4553</v>
      </c>
      <c r="BT772" s="909">
        <v>87</v>
      </c>
      <c r="BU772" s="903" t="s">
        <v>4535</v>
      </c>
      <c r="BV772" s="909">
        <v>78</v>
      </c>
      <c r="BW772" s="903" t="s">
        <v>4511</v>
      </c>
      <c r="BX772" s="909">
        <v>76</v>
      </c>
      <c r="BY772" s="903" t="s">
        <v>4593</v>
      </c>
      <c r="BZ772" s="909">
        <v>52</v>
      </c>
      <c r="CA772" s="903" t="s">
        <v>4599</v>
      </c>
      <c r="CB772" s="340">
        <v>50</v>
      </c>
      <c r="CC772" s="249">
        <f>IF(ISBLANK(AL772),0,1)</f>
        <v>1</v>
      </c>
      <c r="CD772" s="414">
        <f>IF(ISBLANK(AM772),0,1)</f>
        <v>0</v>
      </c>
      <c r="CE772" s="414">
        <f>IF(ISBLANK(AN772),0,1)</f>
        <v>1</v>
      </c>
      <c r="CF772" s="414">
        <f>IF(ISBLANK(AO772),0,1)</f>
        <v>0</v>
      </c>
      <c r="CG772" s="414">
        <f>IF(ISBLANK(AP772),0,1)</f>
        <v>0</v>
      </c>
      <c r="CH772" s="436">
        <f>IF(ISBLANK(AQ772),0,1)</f>
        <v>1</v>
      </c>
      <c r="CI772" s="435">
        <f>IF($W772="Dropped","-",DAYS360(X772,Y772,TRUE)/360)</f>
        <v>0.9194444444444444</v>
      </c>
      <c r="CJ772" s="416">
        <f>IF(OR($W772="Pipeline",$W772="Dropped"),"-",IF(OR($AA772="-",$AA772="n/a"),"-",DAYS360(Y772,AA772,TRUE)/360))</f>
        <v>0.41388888888888886</v>
      </c>
      <c r="CK772" s="416">
        <f>IF(OR($W772="Pipeline",$W772="Dropped"),"-",IF($AC772="-","-",IF(OR($AA772="-",$AA772="n/a"),DAYS360(Y772,AC772,TRUE)/360,DAYS360(AA772,AC772,TRUE)/360)))</f>
        <v>7.6138888888888889</v>
      </c>
      <c r="CL772" s="416">
        <f>IF(OR($W772="Pipeline",$W772="Dropped"),"-",IF($AC772="-","-",DAYS360(X772,AC772,TRUE)/360))</f>
        <v>8.9472222222222229</v>
      </c>
      <c r="CM772" s="437">
        <f>IF(OR($W772="Pipeline",$W772="Dropped"),"-",IF($AC772="-","-",DAYS360(AB772,AC772,TRUE)/360))</f>
        <v>1.9166666666666667</v>
      </c>
      <c r="CN772" s="344" t="str">
        <f>IF(W772="Closed",IF(AC772="-","-",YEAR(AC772)),"-")</f>
        <v>-</v>
      </c>
      <c r="CO772" s="344" t="str">
        <f>IF(W772="Closed",IF(OR(BE772="S",BE772="MS",BE772="HS"),"S",IF(OR(BE772="U",BE772="MU",BE772="HU"),"U",IF(OR(BE772="NA",BE772="NR",BE772="NV",BE772="?",BE772="#"),"NR","-"))),"-")</f>
        <v>-</v>
      </c>
      <c r="CP772" s="249">
        <v>5</v>
      </c>
      <c r="CQ772" s="414">
        <v>4</v>
      </c>
      <c r="CR772" s="414">
        <v>3</v>
      </c>
      <c r="CS772" s="414">
        <v>0</v>
      </c>
      <c r="CT772" s="414">
        <v>0</v>
      </c>
      <c r="CU772" s="436">
        <v>2</v>
      </c>
      <c r="CV772" s="432" t="str">
        <f>IF(OR(DC772="-",DC772="",DC772="n/a"),"-",HYPERLINK(DC772,"PAD"))</f>
        <v>PAD</v>
      </c>
      <c r="CW772" s="417" t="str">
        <f>IF(OR(DD772="-",DD772="",DD772="n/a"),"-",HYPERLINK(DD772,"ICR"))</f>
        <v>-</v>
      </c>
      <c r="CX772" s="438" t="str">
        <f>IF(OR(DE772="-",DE772="",DE772="n/a"),"-",HYPERLINK(DE772,"IEG"))</f>
        <v>-</v>
      </c>
      <c r="CY772" s="687" t="str">
        <f>IF(OR(DF772="-",DF772="",DF772="n/a"),"-",HYPERLINK(DF772,"PPAR"))</f>
        <v>-</v>
      </c>
      <c r="CZ772" s="665" t="str">
        <f>IF(OR(DG772="-",DG772="",DG772="n/a"),"-",HYPERLINK(DG772,"PCR"))</f>
        <v>-</v>
      </c>
      <c r="DA772" s="665" t="str">
        <f>IF(OR(DH772="-",DH772="",DH772="n/a"),"-",HYPERLINK(DH772,"PP"))</f>
        <v>PP</v>
      </c>
      <c r="DB772" s="688" t="str">
        <f>IF(OR(DI772="-",DI772="",DI772="n/a"),"-",HYPERLINK(DI772,"TA"))</f>
        <v>-</v>
      </c>
      <c r="DC772" s="897" t="s">
        <v>12646</v>
      </c>
      <c r="DD772" s="897" t="s">
        <v>33</v>
      </c>
      <c r="DE772" s="897" t="s">
        <v>33</v>
      </c>
      <c r="DF772" s="897" t="s">
        <v>33</v>
      </c>
      <c r="DG772" s="897" t="s">
        <v>33</v>
      </c>
      <c r="DH772" s="897" t="s">
        <v>12647</v>
      </c>
      <c r="DI772" s="897" t="s">
        <v>33</v>
      </c>
      <c r="DJ772" s="806"/>
      <c r="DK772" s="14"/>
      <c r="DL772" s="14"/>
      <c r="DM772" s="441"/>
      <c r="DN772" s="441"/>
      <c r="DO772" s="441"/>
      <c r="DP772" s="441"/>
      <c r="DQ772" s="441"/>
      <c r="DR772" s="441"/>
      <c r="DS772" s="441"/>
      <c r="DT772" s="441"/>
      <c r="DU772" s="441"/>
      <c r="DV772" s="441"/>
      <c r="DW772" s="441"/>
      <c r="DX772" s="441"/>
      <c r="DY772" s="441"/>
      <c r="DZ772" s="441"/>
      <c r="EA772" s="441"/>
      <c r="EB772" s="441"/>
      <c r="EC772" s="441"/>
      <c r="ED772" s="441"/>
      <c r="EE772" s="441"/>
      <c r="EF772" s="441"/>
      <c r="EG772" s="441"/>
      <c r="EH772" s="441"/>
      <c r="EI772" s="441"/>
      <c r="EJ772" s="441"/>
      <c r="EK772" s="441"/>
      <c r="EL772" s="441"/>
      <c r="EM772" s="441"/>
    </row>
    <row r="773" spans="1:143" s="35" customFormat="1" ht="14.1" customHeight="1" x14ac:dyDescent="0.25">
      <c r="A773" s="702">
        <f>ROW()-1</f>
        <v>772</v>
      </c>
      <c r="B773" s="713" t="s">
        <v>9452</v>
      </c>
      <c r="C773" s="711" t="str">
        <f>HYPERLINK(E773,"OP")</f>
        <v>OP</v>
      </c>
      <c r="D773" s="711" t="str">
        <f>HYPERLINK(F773,"Prj")</f>
        <v>Prj</v>
      </c>
      <c r="E773" s="705" t="s">
        <v>9820</v>
      </c>
      <c r="F773" s="424" t="s">
        <v>9821</v>
      </c>
      <c r="G773" s="414" t="s">
        <v>33</v>
      </c>
      <c r="H773" s="414" t="s">
        <v>33</v>
      </c>
      <c r="I773" s="694" t="s">
        <v>33</v>
      </c>
      <c r="J773" s="695" t="s">
        <v>9679</v>
      </c>
      <c r="K773" s="727" t="s">
        <v>33</v>
      </c>
      <c r="L773" s="735" t="s">
        <v>153</v>
      </c>
      <c r="M773" s="695" t="s">
        <v>188</v>
      </c>
      <c r="N773" s="735" t="s">
        <v>233</v>
      </c>
      <c r="O773" s="735" t="s">
        <v>30</v>
      </c>
      <c r="P773" s="1080" t="s">
        <v>1763</v>
      </c>
      <c r="Q773" s="1074" t="s">
        <v>33</v>
      </c>
      <c r="R773" s="698" t="s">
        <v>33</v>
      </c>
      <c r="S773" s="907" t="s">
        <v>3725</v>
      </c>
      <c r="T773" s="908" t="s">
        <v>3707</v>
      </c>
      <c r="U773" s="905" t="s">
        <v>13707</v>
      </c>
      <c r="V773" s="905" t="s">
        <v>10388</v>
      </c>
      <c r="W773" s="1068" t="s">
        <v>1773</v>
      </c>
      <c r="X773" s="1064">
        <v>39855</v>
      </c>
      <c r="Y773" s="1066">
        <v>40284</v>
      </c>
      <c r="Z773" s="1046">
        <v>2010</v>
      </c>
      <c r="AA773" s="1064">
        <v>40284</v>
      </c>
      <c r="AB773" s="1065">
        <v>40724</v>
      </c>
      <c r="AC773" s="1066">
        <v>41455</v>
      </c>
      <c r="AD773" s="1054">
        <v>0</v>
      </c>
      <c r="AE773" s="746">
        <v>0</v>
      </c>
      <c r="AF773" s="744">
        <v>13.5</v>
      </c>
      <c r="AG773" s="690">
        <v>13.5</v>
      </c>
      <c r="AH773" s="747">
        <v>0</v>
      </c>
      <c r="AI773" s="744">
        <v>13.5</v>
      </c>
      <c r="AJ773" s="1103">
        <v>13.5</v>
      </c>
      <c r="AK773" s="1104">
        <v>11.962012830000001</v>
      </c>
      <c r="AL773" s="646"/>
      <c r="AM773" s="647">
        <v>21</v>
      </c>
      <c r="AN773" s="647"/>
      <c r="AO773" s="647"/>
      <c r="AP773" s="647"/>
      <c r="AQ773" s="648"/>
      <c r="AR773" s="778" t="s">
        <v>9954</v>
      </c>
      <c r="AS773" s="649">
        <v>0.2</v>
      </c>
      <c r="AT773" s="649">
        <v>0.2</v>
      </c>
      <c r="AU773" s="650">
        <v>0</v>
      </c>
      <c r="AV773" s="686" t="s">
        <v>9867</v>
      </c>
      <c r="AW773" s="695" t="s">
        <v>4856</v>
      </c>
      <c r="AX773" s="695" t="s">
        <v>7440</v>
      </c>
      <c r="AY773" s="822">
        <v>41448</v>
      </c>
      <c r="AZ773" s="735" t="s">
        <v>26</v>
      </c>
      <c r="BA773" s="735" t="s">
        <v>22</v>
      </c>
      <c r="BB773" s="837" t="s">
        <v>26</v>
      </c>
      <c r="BC773" s="838" t="s">
        <v>26</v>
      </c>
      <c r="BD773" s="839" t="s">
        <v>26</v>
      </c>
      <c r="BE773" s="857" t="s">
        <v>22</v>
      </c>
      <c r="BF773" s="858" t="s">
        <v>26</v>
      </c>
      <c r="BG773" s="859" t="s">
        <v>22</v>
      </c>
      <c r="BH773" s="905" t="s">
        <v>4518</v>
      </c>
      <c r="BI773" s="903" t="s">
        <v>10475</v>
      </c>
      <c r="BJ773" s="905" t="s">
        <v>13050</v>
      </c>
      <c r="BK773" s="903" t="s">
        <v>13876</v>
      </c>
      <c r="BL773" s="905" t="s">
        <v>4503</v>
      </c>
      <c r="BM773" s="903" t="s">
        <v>4703</v>
      </c>
      <c r="BN773" s="905" t="s">
        <v>0</v>
      </c>
      <c r="BO773" s="903" t="s">
        <v>0</v>
      </c>
      <c r="BP773" s="905" t="s">
        <v>0</v>
      </c>
      <c r="BQ773" s="903" t="s">
        <v>0</v>
      </c>
      <c r="BR773" s="909">
        <v>65</v>
      </c>
      <c r="BS773" s="903" t="s">
        <v>4509</v>
      </c>
      <c r="BT773" s="905" t="s">
        <v>0</v>
      </c>
      <c r="BU773" s="903" t="s">
        <v>4492</v>
      </c>
      <c r="BV773" s="905" t="s">
        <v>0</v>
      </c>
      <c r="BW773" s="903" t="s">
        <v>4492</v>
      </c>
      <c r="BX773" s="905" t="s">
        <v>0</v>
      </c>
      <c r="BY773" s="903" t="s">
        <v>4492</v>
      </c>
      <c r="BZ773" s="905" t="s">
        <v>0</v>
      </c>
      <c r="CA773" s="903" t="s">
        <v>4492</v>
      </c>
      <c r="CB773" s="340">
        <v>10</v>
      </c>
      <c r="CC773" s="249">
        <f>IF(ISBLANK(AL773),0,1)</f>
        <v>0</v>
      </c>
      <c r="CD773" s="414">
        <f>IF(ISBLANK(AM773),0,1)</f>
        <v>1</v>
      </c>
      <c r="CE773" s="414">
        <f>IF(ISBLANK(AN773),0,1)</f>
        <v>0</v>
      </c>
      <c r="CF773" s="414">
        <f>IF(ISBLANK(AO773),0,1)</f>
        <v>0</v>
      </c>
      <c r="CG773" s="414">
        <f>IF(ISBLANK(AP773),0,1)</f>
        <v>0</v>
      </c>
      <c r="CH773" s="436">
        <f>IF(ISBLANK(AQ773),0,1)</f>
        <v>0</v>
      </c>
      <c r="CI773" s="435">
        <f>IF($W773="Dropped","-",DAYS360(X773,Y773,TRUE)/360)</f>
        <v>1.1805555555555556</v>
      </c>
      <c r="CJ773" s="416">
        <f>IF(OR($W773="Pipeline",$W773="Dropped"),"-",IF(OR($AA773="-",$AA773="n/a"),"-",DAYS360(Y773,AA773,TRUE)/360))</f>
        <v>0</v>
      </c>
      <c r="CK773" s="416">
        <f>IF(OR($W773="Pipeline",$W773="Dropped"),"-",IF($AC773="-","-",IF(OR($AA773="-",$AA773="n/a"),DAYS360(Y773,AC773,TRUE)/360,DAYS360(AA773,AC773,TRUE)/360)))</f>
        <v>3.2055555555555557</v>
      </c>
      <c r="CL773" s="416">
        <f>IF(OR($W773="Pipeline",$W773="Dropped"),"-",IF($AC773="-","-",DAYS360(X773,AC773,TRUE)/360))</f>
        <v>4.3861111111111111</v>
      </c>
      <c r="CM773" s="437">
        <f>IF(OR($W773="Pipeline",$W773="Dropped"),"-",IF($AC773="-","-",DAYS360(AB773,AC773,TRUE)/360))</f>
        <v>2</v>
      </c>
      <c r="CN773" s="344">
        <f>IF(W773="Closed",IF(AC773="-","-",YEAR(AC773)),"-")</f>
        <v>2013</v>
      </c>
      <c r="CO773" s="344" t="str">
        <f>IF(W773="Closed",IF(OR(BE773="S",BE773="MS",BE773="HS"),"S",IF(OR(BE773="U",BE773="MU",BE773="HU"),"U",IF(OR(BE773="NA",BE773="NR",BE773="NV",BE773="?",BE773="#"),"NR","-"))),"-")</f>
        <v>S</v>
      </c>
      <c r="CP773" s="249">
        <v>0</v>
      </c>
      <c r="CQ773" s="414">
        <v>3</v>
      </c>
      <c r="CR773" s="414">
        <v>5</v>
      </c>
      <c r="CS773" s="414">
        <v>0</v>
      </c>
      <c r="CT773" s="414">
        <v>0</v>
      </c>
      <c r="CU773" s="436">
        <v>0</v>
      </c>
      <c r="CV773" s="432" t="str">
        <f>IF(OR(DC773="-",DC773="",DC773="n/a"),"-",HYPERLINK(DC773,"PAD"))</f>
        <v>-</v>
      </c>
      <c r="CW773" s="417" t="str">
        <f>IF(OR(DD773="-",DD773="",DD773="n/a"),"-",HYPERLINK(DD773,"ICR"))</f>
        <v>ICR</v>
      </c>
      <c r="CX773" s="438" t="str">
        <f>IF(OR(DE773="-",DE773="",DE773="n/a"),"-",HYPERLINK(DE773,"IEG"))</f>
        <v>IEG</v>
      </c>
      <c r="CY773" s="687" t="str">
        <f>IF(OR(DF773="-",DF773="",DF773="n/a"),"-",HYPERLINK(DF773,"PPAR"))</f>
        <v>-</v>
      </c>
      <c r="CZ773" s="665" t="str">
        <f>IF(OR(DG773="-",DG773="",DG773="n/a"),"-",HYPERLINK(DG773,"PCR"))</f>
        <v>-</v>
      </c>
      <c r="DA773" s="665" t="str">
        <f>IF(OR(DH773="-",DH773="",DH773="n/a"),"-",HYPERLINK(DH773,"PP"))</f>
        <v>PP</v>
      </c>
      <c r="DB773" s="688" t="str">
        <f>IF(OR(DI773="-",DI773="",DI773="n/a"),"-",HYPERLINK(DI773,"TA"))</f>
        <v>-</v>
      </c>
      <c r="DC773" s="897" t="s">
        <v>33</v>
      </c>
      <c r="DD773" s="897" t="s">
        <v>12648</v>
      </c>
      <c r="DE773" s="897" t="s">
        <v>12649</v>
      </c>
      <c r="DF773" s="897" t="s">
        <v>33</v>
      </c>
      <c r="DG773" s="897" t="s">
        <v>33</v>
      </c>
      <c r="DH773" s="897" t="s">
        <v>14124</v>
      </c>
      <c r="DI773" s="897" t="s">
        <v>33</v>
      </c>
      <c r="DJ773" s="734"/>
      <c r="DK773" s="14"/>
      <c r="DL773" s="14"/>
      <c r="DM773" s="441"/>
      <c r="DN773" s="441"/>
      <c r="DO773" s="441"/>
      <c r="DP773" s="441"/>
      <c r="DQ773" s="441"/>
      <c r="DR773" s="441"/>
      <c r="DS773" s="441"/>
      <c r="DT773" s="441"/>
      <c r="DU773" s="441"/>
      <c r="DV773" s="441"/>
      <c r="DW773" s="441"/>
      <c r="DX773" s="441"/>
      <c r="DY773" s="441"/>
      <c r="DZ773" s="441"/>
      <c r="EA773" s="441"/>
      <c r="EB773" s="441"/>
      <c r="EC773" s="441"/>
      <c r="ED773" s="441"/>
      <c r="EE773" s="441"/>
      <c r="EF773" s="441"/>
      <c r="EG773" s="441"/>
      <c r="EH773" s="441"/>
      <c r="EI773" s="441"/>
      <c r="EJ773" s="441"/>
      <c r="EK773" s="441"/>
      <c r="EL773" s="441"/>
      <c r="EM773" s="441"/>
    </row>
    <row r="774" spans="1:143" s="35" customFormat="1" ht="14.1" customHeight="1" x14ac:dyDescent="0.25">
      <c r="A774" s="702">
        <f>ROW()-1</f>
        <v>773</v>
      </c>
      <c r="B774" s="717" t="s">
        <v>962</v>
      </c>
      <c r="C774" s="711" t="str">
        <f>HYPERLINK(E774,"OP")</f>
        <v>OP</v>
      </c>
      <c r="D774" s="711" t="str">
        <f>HYPERLINK(F774,"Prj")</f>
        <v>Prj</v>
      </c>
      <c r="E774" s="704" t="s">
        <v>6787</v>
      </c>
      <c r="F774" s="415" t="s">
        <v>6788</v>
      </c>
      <c r="G774" s="414" t="s">
        <v>33</v>
      </c>
      <c r="H774" s="414" t="s">
        <v>33</v>
      </c>
      <c r="I774" s="694" t="s">
        <v>33</v>
      </c>
      <c r="J774" s="686" t="s">
        <v>963</v>
      </c>
      <c r="K774" s="199" t="s">
        <v>33</v>
      </c>
      <c r="L774" s="693" t="s">
        <v>193</v>
      </c>
      <c r="M774" s="696" t="s">
        <v>215</v>
      </c>
      <c r="N774" s="693" t="s">
        <v>18</v>
      </c>
      <c r="O774" s="732" t="s">
        <v>71</v>
      </c>
      <c r="P774" s="1080" t="s">
        <v>1763</v>
      </c>
      <c r="Q774" s="1074" t="s">
        <v>33</v>
      </c>
      <c r="R774" s="698" t="s">
        <v>33</v>
      </c>
      <c r="S774" s="907" t="s">
        <v>3574</v>
      </c>
      <c r="T774" s="908" t="s">
        <v>3879</v>
      </c>
      <c r="U774" s="905" t="s">
        <v>583</v>
      </c>
      <c r="V774" s="905" t="s">
        <v>10387</v>
      </c>
      <c r="W774" s="1068" t="s">
        <v>1773</v>
      </c>
      <c r="X774" s="1064">
        <v>39960</v>
      </c>
      <c r="Y774" s="1066">
        <v>40346</v>
      </c>
      <c r="Z774" s="1046">
        <v>2010</v>
      </c>
      <c r="AA774" s="1064">
        <v>40532</v>
      </c>
      <c r="AB774" s="1065">
        <v>41455</v>
      </c>
      <c r="AC774" s="1066">
        <v>41820</v>
      </c>
      <c r="AD774" s="638">
        <v>220</v>
      </c>
      <c r="AE774" s="639">
        <v>0</v>
      </c>
      <c r="AF774" s="744">
        <v>0</v>
      </c>
      <c r="AG774" s="690">
        <v>220</v>
      </c>
      <c r="AH774" s="747">
        <v>146.69999999999999</v>
      </c>
      <c r="AI774" s="744">
        <v>0</v>
      </c>
      <c r="AJ774" s="1099">
        <v>220</v>
      </c>
      <c r="AK774" s="1100">
        <v>220</v>
      </c>
      <c r="AL774" s="646"/>
      <c r="AM774" s="647"/>
      <c r="AN774" s="647">
        <v>2</v>
      </c>
      <c r="AO774" s="647"/>
      <c r="AP774" s="647"/>
      <c r="AQ774" s="648"/>
      <c r="AR774" s="779" t="s">
        <v>4179</v>
      </c>
      <c r="AS774" s="781">
        <f>AT774+AU774</f>
        <v>1.7999999999999998</v>
      </c>
      <c r="AT774" s="649">
        <v>0.4</v>
      </c>
      <c r="AU774" s="650">
        <v>1.4</v>
      </c>
      <c r="AV774" s="686" t="s">
        <v>3331</v>
      </c>
      <c r="AW774" s="686" t="s">
        <v>1977</v>
      </c>
      <c r="AX774" s="686" t="s">
        <v>2062</v>
      </c>
      <c r="AY774" s="819">
        <v>41830</v>
      </c>
      <c r="AZ774" s="721" t="s">
        <v>22</v>
      </c>
      <c r="BA774" s="721" t="s">
        <v>22</v>
      </c>
      <c r="BB774" s="834" t="s">
        <v>22</v>
      </c>
      <c r="BC774" s="835" t="s">
        <v>22</v>
      </c>
      <c r="BD774" s="836" t="s">
        <v>22</v>
      </c>
      <c r="BE774" s="834" t="s">
        <v>22</v>
      </c>
      <c r="BF774" s="835" t="s">
        <v>22</v>
      </c>
      <c r="BG774" s="836" t="s">
        <v>22</v>
      </c>
      <c r="BH774" s="905" t="s">
        <v>4503</v>
      </c>
      <c r="BI774" s="903" t="s">
        <v>4703</v>
      </c>
      <c r="BJ774" s="905" t="s">
        <v>4530</v>
      </c>
      <c r="BK774" s="903" t="s">
        <v>10483</v>
      </c>
      <c r="BL774" s="905" t="s">
        <v>4515</v>
      </c>
      <c r="BM774" s="903" t="s">
        <v>4704</v>
      </c>
      <c r="BN774" s="905" t="s">
        <v>13050</v>
      </c>
      <c r="BO774" s="903" t="s">
        <v>13876</v>
      </c>
      <c r="BP774" s="905" t="s">
        <v>0</v>
      </c>
      <c r="BQ774" s="903" t="s">
        <v>0</v>
      </c>
      <c r="BR774" s="909">
        <v>57</v>
      </c>
      <c r="BS774" s="903" t="s">
        <v>4527</v>
      </c>
      <c r="BT774" s="909">
        <v>65</v>
      </c>
      <c r="BU774" s="903" t="s">
        <v>4509</v>
      </c>
      <c r="BV774" s="909">
        <v>90</v>
      </c>
      <c r="BW774" s="903" t="s">
        <v>4621</v>
      </c>
      <c r="BX774" s="905" t="s">
        <v>0</v>
      </c>
      <c r="BY774" s="903" t="s">
        <v>4492</v>
      </c>
      <c r="BZ774" s="905" t="s">
        <v>0</v>
      </c>
      <c r="CA774" s="903" t="s">
        <v>4492</v>
      </c>
      <c r="CB774" s="340">
        <v>100</v>
      </c>
      <c r="CC774" s="249">
        <f>IF(ISBLANK(AL774),0,1)</f>
        <v>0</v>
      </c>
      <c r="CD774" s="414">
        <f>IF(ISBLANK(AM774),0,1)</f>
        <v>0</v>
      </c>
      <c r="CE774" s="414">
        <f>IF(ISBLANK(AN774),0,1)</f>
        <v>1</v>
      </c>
      <c r="CF774" s="414">
        <f>IF(ISBLANK(AO774),0,1)</f>
        <v>0</v>
      </c>
      <c r="CG774" s="414">
        <f>IF(ISBLANK(AP774),0,1)</f>
        <v>0</v>
      </c>
      <c r="CH774" s="436">
        <f>IF(ISBLANK(AQ774),0,1)</f>
        <v>0</v>
      </c>
      <c r="CI774" s="435">
        <f>IF($W774="Dropped","-",DAYS360(X774,Y774,TRUE)/360)</f>
        <v>1.0555555555555556</v>
      </c>
      <c r="CJ774" s="416">
        <f>IF(OR($W774="Pipeline",$W774="Dropped"),"-",IF(OR($AA774="-",$AA774="n/a"),"-",DAYS360(Y774,AA774,TRUE)/360))</f>
        <v>0.5083333333333333</v>
      </c>
      <c r="CK774" s="416">
        <f>IF(OR($W774="Pipeline",$W774="Dropped"),"-",IF($AC774="-","-",IF(OR($AA774="-",$AA774="n/a"),DAYS360(Y774,AC774,TRUE)/360,DAYS360(AA774,AC774,TRUE)/360)))</f>
        <v>3.5277777777777777</v>
      </c>
      <c r="CL774" s="416">
        <f>IF(OR($W774="Pipeline",$W774="Dropped"),"-",IF($AC774="-","-",DAYS360(X774,AC774,TRUE)/360))</f>
        <v>5.0916666666666668</v>
      </c>
      <c r="CM774" s="437">
        <f>IF(OR($W774="Pipeline",$W774="Dropped"),"-",IF($AC774="-","-",DAYS360(AB774,AC774,TRUE)/360))</f>
        <v>1</v>
      </c>
      <c r="CN774" s="344">
        <f>IF(W774="Closed",IF(AC774="-","-",YEAR(AC774)),"-")</f>
        <v>2014</v>
      </c>
      <c r="CO774" s="344" t="str">
        <f>IF(W774="Closed",IF(OR(BE774="S",BE774="MS",BE774="HS"),"S",IF(OR(BE774="U",BE774="MU",BE774="HU"),"U",IF(OR(BE774="NA",BE774="NR",BE774="NV",BE774="?",BE774="#"),"NR","-"))),"-")</f>
        <v>S</v>
      </c>
      <c r="CP774" s="249">
        <v>1</v>
      </c>
      <c r="CQ774" s="414">
        <v>2</v>
      </c>
      <c r="CR774" s="414">
        <v>4</v>
      </c>
      <c r="CS774" s="414">
        <v>0</v>
      </c>
      <c r="CT774" s="414">
        <v>0</v>
      </c>
      <c r="CU774" s="436">
        <v>0</v>
      </c>
      <c r="CV774" s="432" t="str">
        <f>IF(OR(DC774="-",DC774="",DC774="n/a"),"-",HYPERLINK(DC774,"PAD"))</f>
        <v>PAD</v>
      </c>
      <c r="CW774" s="417" t="str">
        <f>IF(OR(DD774="-",DD774="",DD774="n/a"),"-",HYPERLINK(DD774,"ICR"))</f>
        <v>ICR</v>
      </c>
      <c r="CX774" s="438" t="str">
        <f>IF(OR(DE774="-",DE774="",DE774="n/a"),"-",HYPERLINK(DE774,"IEG"))</f>
        <v>IEG</v>
      </c>
      <c r="CY774" s="687" t="str">
        <f>IF(OR(DF774="-",DF774="",DF774="n/a"),"-",HYPERLINK(DF774,"PPAR"))</f>
        <v>-</v>
      </c>
      <c r="CZ774" s="665" t="str">
        <f>IF(OR(DG774="-",DG774="",DG774="n/a"),"-",HYPERLINK(DG774,"PCR"))</f>
        <v>-</v>
      </c>
      <c r="DA774" s="665" t="str">
        <f>IF(OR(DH774="-",DH774="",DH774="n/a"),"-",HYPERLINK(DH774,"PP"))</f>
        <v>PP</v>
      </c>
      <c r="DB774" s="688" t="str">
        <f>IF(OR(DI774="-",DI774="",DI774="n/a"),"-",HYPERLINK(DI774,"TA"))</f>
        <v>-</v>
      </c>
      <c r="DC774" s="897" t="s">
        <v>12650</v>
      </c>
      <c r="DD774" s="897" t="s">
        <v>12651</v>
      </c>
      <c r="DE774" s="897" t="s">
        <v>12652</v>
      </c>
      <c r="DF774" s="897" t="s">
        <v>33</v>
      </c>
      <c r="DG774" s="897" t="s">
        <v>33</v>
      </c>
      <c r="DH774" s="897" t="s">
        <v>14125</v>
      </c>
      <c r="DI774" s="897" t="s">
        <v>33</v>
      </c>
      <c r="DJ774" s="734"/>
      <c r="DK774" s="14"/>
      <c r="DL774" s="14"/>
      <c r="DM774" s="441"/>
      <c r="DN774" s="441"/>
      <c r="DO774" s="441"/>
      <c r="DP774" s="441"/>
      <c r="DQ774" s="441"/>
      <c r="DR774" s="441"/>
      <c r="DS774" s="441"/>
      <c r="DT774" s="441"/>
      <c r="DU774" s="441"/>
      <c r="DV774" s="441"/>
      <c r="DW774" s="441"/>
      <c r="DX774" s="441"/>
      <c r="DY774" s="441"/>
      <c r="DZ774" s="441"/>
      <c r="EA774" s="441"/>
      <c r="EB774" s="441"/>
      <c r="EC774" s="441"/>
      <c r="ED774" s="441"/>
      <c r="EE774" s="441"/>
      <c r="EF774" s="441"/>
      <c r="EG774" s="441"/>
      <c r="EH774" s="441"/>
      <c r="EI774" s="441"/>
      <c r="EJ774" s="441"/>
      <c r="EK774" s="441"/>
      <c r="EL774" s="441"/>
      <c r="EM774" s="441"/>
    </row>
    <row r="775" spans="1:143" s="35" customFormat="1" ht="14.1" customHeight="1" x14ac:dyDescent="0.25">
      <c r="A775" s="703">
        <f>ROW()-1</f>
        <v>774</v>
      </c>
      <c r="B775" s="710" t="s">
        <v>1327</v>
      </c>
      <c r="C775" s="711" t="str">
        <f>HYPERLINK(E775,"OP")</f>
        <v>OP</v>
      </c>
      <c r="D775" s="711" t="str">
        <f>HYPERLINK(F775,"Prj")</f>
        <v>Prj</v>
      </c>
      <c r="E775" s="704" t="s">
        <v>6789</v>
      </c>
      <c r="F775" s="415" t="s">
        <v>6790</v>
      </c>
      <c r="G775" s="414" t="s">
        <v>33</v>
      </c>
      <c r="H775" s="414" t="s">
        <v>33</v>
      </c>
      <c r="I775" s="694" t="s">
        <v>33</v>
      </c>
      <c r="J775" s="696" t="s">
        <v>1293</v>
      </c>
      <c r="K775" s="199" t="s">
        <v>33</v>
      </c>
      <c r="L775" s="693" t="s">
        <v>16</v>
      </c>
      <c r="M775" s="686" t="s">
        <v>120</v>
      </c>
      <c r="N775" s="693" t="s">
        <v>18</v>
      </c>
      <c r="O775" s="693" t="s">
        <v>30</v>
      </c>
      <c r="P775" s="1080" t="s">
        <v>36</v>
      </c>
      <c r="Q775" s="1074" t="s">
        <v>33</v>
      </c>
      <c r="R775" s="698" t="s">
        <v>33</v>
      </c>
      <c r="S775" s="907" t="s">
        <v>7608</v>
      </c>
      <c r="T775" s="908" t="s">
        <v>3880</v>
      </c>
      <c r="U775" s="905" t="s">
        <v>589</v>
      </c>
      <c r="V775" s="905" t="s">
        <v>10427</v>
      </c>
      <c r="W775" s="1068" t="s">
        <v>1773</v>
      </c>
      <c r="X775" s="1064">
        <v>39853</v>
      </c>
      <c r="Y775" s="1066">
        <v>40323</v>
      </c>
      <c r="Z775" s="1046">
        <v>2010</v>
      </c>
      <c r="AA775" s="1064">
        <v>40584</v>
      </c>
      <c r="AB775" s="1065">
        <v>42216</v>
      </c>
      <c r="AC775" s="1066">
        <v>42916</v>
      </c>
      <c r="AD775" s="638">
        <v>0</v>
      </c>
      <c r="AE775" s="639">
        <v>130</v>
      </c>
      <c r="AF775" s="744">
        <v>0</v>
      </c>
      <c r="AG775" s="690">
        <v>130</v>
      </c>
      <c r="AH775" s="747">
        <v>14.31</v>
      </c>
      <c r="AI775" s="744">
        <v>0</v>
      </c>
      <c r="AJ775" s="1099">
        <v>130</v>
      </c>
      <c r="AK775" s="1100">
        <v>125.53660763000001</v>
      </c>
      <c r="AL775" s="646"/>
      <c r="AM775" s="647">
        <v>3</v>
      </c>
      <c r="AN775" s="647">
        <v>3</v>
      </c>
      <c r="AO775" s="647"/>
      <c r="AP775" s="647"/>
      <c r="AQ775" s="648"/>
      <c r="AR775" s="779" t="s">
        <v>4251</v>
      </c>
      <c r="AS775" s="649">
        <f>AT775+AU775</f>
        <v>6.45</v>
      </c>
      <c r="AT775" s="649">
        <v>5.4</v>
      </c>
      <c r="AU775" s="650">
        <v>1.05</v>
      </c>
      <c r="AV775" s="686" t="s">
        <v>4252</v>
      </c>
      <c r="AW775" s="686" t="s">
        <v>1934</v>
      </c>
      <c r="AX775" s="686" t="s">
        <v>2128</v>
      </c>
      <c r="AY775" s="819">
        <v>42725</v>
      </c>
      <c r="AZ775" s="721" t="s">
        <v>26</v>
      </c>
      <c r="BA775" s="721" t="s">
        <v>22</v>
      </c>
      <c r="BB775" s="834" t="s">
        <v>33</v>
      </c>
      <c r="BC775" s="835" t="s">
        <v>33</v>
      </c>
      <c r="BD775" s="836" t="s">
        <v>33</v>
      </c>
      <c r="BE775" s="834" t="s">
        <v>33</v>
      </c>
      <c r="BF775" s="835" t="s">
        <v>33</v>
      </c>
      <c r="BG775" s="836" t="s">
        <v>33</v>
      </c>
      <c r="BH775" s="905" t="s">
        <v>13072</v>
      </c>
      <c r="BI775" s="903" t="s">
        <v>4508</v>
      </c>
      <c r="BJ775" s="905" t="s">
        <v>13075</v>
      </c>
      <c r="BK775" s="903" t="s">
        <v>13771</v>
      </c>
      <c r="BL775" s="905" t="s">
        <v>13077</v>
      </c>
      <c r="BM775" s="903" t="s">
        <v>9680</v>
      </c>
      <c r="BN775" s="905" t="s">
        <v>4493</v>
      </c>
      <c r="BO775" s="903" t="s">
        <v>4705</v>
      </c>
      <c r="BP775" s="905" t="s">
        <v>0</v>
      </c>
      <c r="BQ775" s="903" t="s">
        <v>0</v>
      </c>
      <c r="BR775" s="909">
        <v>67</v>
      </c>
      <c r="BS775" s="903" t="s">
        <v>4577</v>
      </c>
      <c r="BT775" s="909">
        <v>69</v>
      </c>
      <c r="BU775" s="903" t="s">
        <v>4598</v>
      </c>
      <c r="BV775" s="909">
        <v>88</v>
      </c>
      <c r="BW775" s="903" t="s">
        <v>4513</v>
      </c>
      <c r="BX775" s="909">
        <v>93</v>
      </c>
      <c r="BY775" s="903" t="s">
        <v>4651</v>
      </c>
      <c r="BZ775" s="909">
        <v>25</v>
      </c>
      <c r="CA775" s="903" t="s">
        <v>4489</v>
      </c>
      <c r="CB775" s="340">
        <v>10</v>
      </c>
      <c r="CC775" s="249">
        <f>IF(ISBLANK(AL775),0,1)</f>
        <v>0</v>
      </c>
      <c r="CD775" s="414">
        <f>IF(ISBLANK(AM775),0,1)</f>
        <v>1</v>
      </c>
      <c r="CE775" s="414">
        <f>IF(ISBLANK(AN775),0,1)</f>
        <v>1</v>
      </c>
      <c r="CF775" s="414">
        <f>IF(ISBLANK(AO775),0,1)</f>
        <v>0</v>
      </c>
      <c r="CG775" s="414">
        <f>IF(ISBLANK(AP775),0,1)</f>
        <v>0</v>
      </c>
      <c r="CH775" s="436">
        <f>IF(ISBLANK(AQ775),0,1)</f>
        <v>0</v>
      </c>
      <c r="CI775" s="435">
        <f>IF($W775="Dropped","-",DAYS360(X775,Y775,TRUE)/360)</f>
        <v>1.2944444444444445</v>
      </c>
      <c r="CJ775" s="416">
        <f>IF(OR($W775="Pipeline",$W775="Dropped"),"-",IF(OR($AA775="-",$AA775="n/a"),"-",DAYS360(Y775,AA775,TRUE)/360))</f>
        <v>0.70833333333333337</v>
      </c>
      <c r="CK775" s="416">
        <f>IF(OR($W775="Pipeline",$W775="Dropped"),"-",IF($AC775="-","-",IF(OR($AA775="-",$AA775="n/a"),DAYS360(Y775,AC775,TRUE)/360,DAYS360(AA775,AC775,TRUE)/360)))</f>
        <v>6.3888888888888893</v>
      </c>
      <c r="CL775" s="416">
        <f>IF(OR($W775="Pipeline",$W775="Dropped"),"-",IF($AC775="-","-",DAYS360(X775,AC775,TRUE)/360))</f>
        <v>8.3916666666666675</v>
      </c>
      <c r="CM775" s="437">
        <f>IF(OR($W775="Pipeline",$W775="Dropped"),"-",IF($AC775="-","-",DAYS360(AB775,AC775,TRUE)/360))</f>
        <v>1.9166666666666667</v>
      </c>
      <c r="CN775" s="344">
        <f>IF(W775="Closed",IF(AC775="-","-",YEAR(AC775)),"-")</f>
        <v>2017</v>
      </c>
      <c r="CO775" s="344" t="str">
        <f>IF(W775="Closed",IF(OR(BE775="S",BE775="MS",BE775="HS"),"S",IF(OR(BE775="U",BE775="MU",BE775="HU"),"U",IF(OR(BE775="NA",BE775="NR",BE775="NV",BE775="?",BE775="#"),"NR","-"))),"-")</f>
        <v>-</v>
      </c>
      <c r="CP775" s="249">
        <v>0</v>
      </c>
      <c r="CQ775" s="414">
        <v>0</v>
      </c>
      <c r="CR775" s="414">
        <v>2</v>
      </c>
      <c r="CS775" s="414">
        <v>1</v>
      </c>
      <c r="CT775" s="414">
        <v>0</v>
      </c>
      <c r="CU775" s="436">
        <v>0</v>
      </c>
      <c r="CV775" s="432" t="str">
        <f>IF(OR(DC775="-",DC775="",DC775="n/a"),"-",HYPERLINK(DC775,"PAD"))</f>
        <v>PAD</v>
      </c>
      <c r="CW775" s="417" t="str">
        <f>IF(OR(DD775="-",DD775="",DD775="n/a"),"-",HYPERLINK(DD775,"ICR"))</f>
        <v>-</v>
      </c>
      <c r="CX775" s="438" t="str">
        <f>IF(OR(DE775="-",DE775="",DE775="n/a"),"-",HYPERLINK(DE775,"IEG"))</f>
        <v>-</v>
      </c>
      <c r="CY775" s="687" t="str">
        <f>IF(OR(DF775="-",DF775="",DF775="n/a"),"-",HYPERLINK(DF775,"PPAR"))</f>
        <v>-</v>
      </c>
      <c r="CZ775" s="665" t="str">
        <f>IF(OR(DG775="-",DG775="",DG775="n/a"),"-",HYPERLINK(DG775,"PCR"))</f>
        <v>-</v>
      </c>
      <c r="DA775" s="665" t="str">
        <f>IF(OR(DH775="-",DH775="",DH775="n/a"),"-",HYPERLINK(DH775,"PP"))</f>
        <v>PP</v>
      </c>
      <c r="DB775" s="688" t="str">
        <f>IF(OR(DI775="-",DI775="",DI775="n/a"),"-",HYPERLINK(DI775,"TA"))</f>
        <v>-</v>
      </c>
      <c r="DC775" s="897" t="s">
        <v>12653</v>
      </c>
      <c r="DD775" s="897" t="s">
        <v>33</v>
      </c>
      <c r="DE775" s="897" t="s">
        <v>33</v>
      </c>
      <c r="DF775" s="897" t="s">
        <v>33</v>
      </c>
      <c r="DG775" s="897" t="s">
        <v>33</v>
      </c>
      <c r="DH775" s="897" t="s">
        <v>14126</v>
      </c>
      <c r="DI775" s="897" t="s">
        <v>33</v>
      </c>
      <c r="DJ775" s="734"/>
      <c r="DK775" s="14"/>
      <c r="DL775" s="14"/>
      <c r="DM775" s="441"/>
      <c r="DN775" s="441"/>
      <c r="DO775" s="441"/>
      <c r="DP775" s="441"/>
      <c r="DQ775" s="441"/>
      <c r="DR775" s="441"/>
      <c r="DS775" s="441"/>
      <c r="DT775" s="441"/>
      <c r="DU775" s="441"/>
      <c r="DV775" s="441"/>
      <c r="DW775" s="441"/>
      <c r="DX775" s="441"/>
      <c r="DY775" s="441"/>
      <c r="DZ775" s="441"/>
      <c r="EA775" s="441"/>
      <c r="EB775" s="441"/>
      <c r="EC775" s="441"/>
      <c r="ED775" s="441"/>
      <c r="EE775" s="441"/>
      <c r="EF775" s="441"/>
      <c r="EG775" s="441"/>
      <c r="EH775" s="441"/>
      <c r="EI775" s="441"/>
      <c r="EJ775" s="441"/>
      <c r="EK775" s="441"/>
      <c r="EL775" s="441"/>
      <c r="EM775" s="441"/>
    </row>
    <row r="776" spans="1:143" s="35" customFormat="1" ht="14.1" customHeight="1" x14ac:dyDescent="0.25">
      <c r="A776" s="702">
        <f>ROW()-1</f>
        <v>775</v>
      </c>
      <c r="B776" s="710" t="s">
        <v>162</v>
      </c>
      <c r="C776" s="711" t="str">
        <f>HYPERLINK(E776,"OP")</f>
        <v>OP</v>
      </c>
      <c r="D776" s="711" t="str">
        <f>HYPERLINK(F776,"Prj")</f>
        <v>Prj</v>
      </c>
      <c r="E776" s="704" t="s">
        <v>6791</v>
      </c>
      <c r="F776" s="415" t="s">
        <v>6792</v>
      </c>
      <c r="G776" s="414" t="s">
        <v>33</v>
      </c>
      <c r="H776" s="414" t="s">
        <v>33</v>
      </c>
      <c r="I776" s="694" t="s">
        <v>33</v>
      </c>
      <c r="J776" s="686" t="s">
        <v>163</v>
      </c>
      <c r="K776" s="199" t="s">
        <v>33</v>
      </c>
      <c r="L776" s="693" t="s">
        <v>153</v>
      </c>
      <c r="M776" s="696" t="s">
        <v>161</v>
      </c>
      <c r="N776" s="732" t="s">
        <v>18</v>
      </c>
      <c r="O776" s="693" t="s">
        <v>30</v>
      </c>
      <c r="P776" s="1080" t="s">
        <v>1742</v>
      </c>
      <c r="Q776" s="1074" t="s">
        <v>33</v>
      </c>
      <c r="R776" s="698" t="s">
        <v>7443</v>
      </c>
      <c r="S776" s="907" t="s">
        <v>10301</v>
      </c>
      <c r="T776" s="908" t="s">
        <v>3881</v>
      </c>
      <c r="U776" s="905" t="s">
        <v>13822</v>
      </c>
      <c r="V776" s="905" t="s">
        <v>10414</v>
      </c>
      <c r="W776" s="1068" t="s">
        <v>1773</v>
      </c>
      <c r="X776" s="1064">
        <v>39989</v>
      </c>
      <c r="Y776" s="1066">
        <v>40512</v>
      </c>
      <c r="Z776" s="1046">
        <v>2011</v>
      </c>
      <c r="AA776" s="1064">
        <v>40681</v>
      </c>
      <c r="AB776" s="1065">
        <v>42004</v>
      </c>
      <c r="AC776" s="1066">
        <v>42551</v>
      </c>
      <c r="AD776" s="1050">
        <v>24</v>
      </c>
      <c r="AE776" s="749">
        <v>0</v>
      </c>
      <c r="AF776" s="744">
        <v>0</v>
      </c>
      <c r="AG776" s="690">
        <v>24</v>
      </c>
      <c r="AH776" s="747">
        <v>6</v>
      </c>
      <c r="AI776" s="744">
        <v>0</v>
      </c>
      <c r="AJ776" s="1099">
        <v>24</v>
      </c>
      <c r="AK776" s="1100">
        <v>22.922516380000001</v>
      </c>
      <c r="AL776" s="1086" t="s">
        <v>7410</v>
      </c>
      <c r="AM776" s="760"/>
      <c r="AN776" s="760"/>
      <c r="AO776" s="760">
        <v>8</v>
      </c>
      <c r="AP776" s="760"/>
      <c r="AQ776" s="761"/>
      <c r="AR776" s="779" t="s">
        <v>3097</v>
      </c>
      <c r="AS776" s="781">
        <f>AT776+AU776</f>
        <v>28.625</v>
      </c>
      <c r="AT776" s="781">
        <v>22.9</v>
      </c>
      <c r="AU776" s="782">
        <v>5.7249999999999996</v>
      </c>
      <c r="AV776" s="807" t="s">
        <v>3350</v>
      </c>
      <c r="AW776" s="686" t="s">
        <v>1877</v>
      </c>
      <c r="AX776" s="686" t="s">
        <v>2153</v>
      </c>
      <c r="AY776" s="819">
        <v>42551</v>
      </c>
      <c r="AZ776" s="721" t="s">
        <v>26</v>
      </c>
      <c r="BA776" s="721" t="s">
        <v>22</v>
      </c>
      <c r="BB776" s="834" t="s">
        <v>26</v>
      </c>
      <c r="BC776" s="835" t="s">
        <v>26</v>
      </c>
      <c r="BD776" s="836" t="s">
        <v>26</v>
      </c>
      <c r="BE776" s="834" t="s">
        <v>33</v>
      </c>
      <c r="BF776" s="835" t="s">
        <v>33</v>
      </c>
      <c r="BG776" s="836" t="s">
        <v>33</v>
      </c>
      <c r="BH776" s="905" t="s">
        <v>10064</v>
      </c>
      <c r="BI776" s="903" t="s">
        <v>13770</v>
      </c>
      <c r="BJ776" s="905" t="s">
        <v>10067</v>
      </c>
      <c r="BK776" s="903" t="s">
        <v>9474</v>
      </c>
      <c r="BL776" s="905" t="s">
        <v>4549</v>
      </c>
      <c r="BM776" s="903" t="s">
        <v>10481</v>
      </c>
      <c r="BN776" s="905" t="s">
        <v>10072</v>
      </c>
      <c r="BO776" s="903" t="s">
        <v>13093</v>
      </c>
      <c r="BP776" s="905" t="s">
        <v>4561</v>
      </c>
      <c r="BQ776" s="903" t="s">
        <v>10489</v>
      </c>
      <c r="BR776" s="909">
        <v>41</v>
      </c>
      <c r="BS776" s="903" t="s">
        <v>4544</v>
      </c>
      <c r="BT776" s="909">
        <v>39</v>
      </c>
      <c r="BU776" s="903" t="s">
        <v>4545</v>
      </c>
      <c r="BV776" s="909">
        <v>48</v>
      </c>
      <c r="BW776" s="903" t="s">
        <v>4533</v>
      </c>
      <c r="BX776" s="909">
        <v>25</v>
      </c>
      <c r="BY776" s="903" t="s">
        <v>4489</v>
      </c>
      <c r="BZ776" s="905" t="s">
        <v>0</v>
      </c>
      <c r="CA776" s="903" t="s">
        <v>4492</v>
      </c>
      <c r="CB776" s="340">
        <v>100</v>
      </c>
      <c r="CC776" s="249">
        <f>IF(ISBLANK(AL776),0,1)</f>
        <v>1</v>
      </c>
      <c r="CD776" s="414">
        <f>IF(ISBLANK(AM776),0,1)</f>
        <v>0</v>
      </c>
      <c r="CE776" s="414">
        <f>IF(ISBLANK(AN776),0,1)</f>
        <v>0</v>
      </c>
      <c r="CF776" s="414">
        <f>IF(ISBLANK(AO776),0,1)</f>
        <v>1</v>
      </c>
      <c r="CG776" s="414">
        <f>IF(ISBLANK(AP776),0,1)</f>
        <v>0</v>
      </c>
      <c r="CH776" s="436">
        <f>IF(ISBLANK(AQ776),0,1)</f>
        <v>0</v>
      </c>
      <c r="CI776" s="435">
        <f>IF($W776="Dropped","-",DAYS360(X776,Y776,TRUE)/360)</f>
        <v>1.4305555555555556</v>
      </c>
      <c r="CJ776" s="416">
        <f>IF(OR($W776="Pipeline",$W776="Dropped"),"-",IF(OR($AA776="-",$AA776="n/a"),"-",DAYS360(Y776,AA776,TRUE)/360))</f>
        <v>0.46666666666666667</v>
      </c>
      <c r="CK776" s="416">
        <f>IF(OR($W776="Pipeline",$W776="Dropped"),"-",IF($AC776="-","-",IF(OR($AA776="-",$AA776="n/a"),DAYS360(Y776,AC776,TRUE)/360,DAYS360(AA776,AC776,TRUE)/360)))</f>
        <v>5.1166666666666663</v>
      </c>
      <c r="CL776" s="416">
        <f>IF(OR($W776="Pipeline",$W776="Dropped"),"-",IF($AC776="-","-",DAYS360(X776,AC776,TRUE)/360))</f>
        <v>7.0138888888888893</v>
      </c>
      <c r="CM776" s="437">
        <f>IF(OR($W776="Pipeline",$W776="Dropped"),"-",IF($AC776="-","-",DAYS360(AB776,AC776,TRUE)/360))</f>
        <v>1.5</v>
      </c>
      <c r="CN776" s="344">
        <f>IF(W776="Closed",IF(AC776="-","-",YEAR(AC776)),"-")</f>
        <v>2016</v>
      </c>
      <c r="CO776" s="344" t="str">
        <f>IF(W776="Closed",IF(OR(BE776="S",BE776="MS",BE776="HS"),"S",IF(OR(BE776="U",BE776="MU",BE776="HU"),"U",IF(OR(BE776="NA",BE776="NR",BE776="NV",BE776="?",BE776="#"),"NR","-"))),"-")</f>
        <v>-</v>
      </c>
      <c r="CP776" s="249">
        <v>26</v>
      </c>
      <c r="CQ776" s="414">
        <v>3</v>
      </c>
      <c r="CR776" s="414">
        <v>1</v>
      </c>
      <c r="CS776" s="414">
        <v>9</v>
      </c>
      <c r="CT776" s="414">
        <v>0</v>
      </c>
      <c r="CU776" s="436">
        <v>4</v>
      </c>
      <c r="CV776" s="432" t="str">
        <f>IF(OR(DC776="-",DC776="",DC776="n/a"),"-",HYPERLINK(DC776,"PAD"))</f>
        <v>PAD</v>
      </c>
      <c r="CW776" s="417" t="str">
        <f>IF(OR(DD776="-",DD776="",DD776="n/a"),"-",HYPERLINK(DD776,"ICR"))</f>
        <v>ICR</v>
      </c>
      <c r="CX776" s="438" t="str">
        <f>IF(OR(DE776="-",DE776="",DE776="n/a"),"-",HYPERLINK(DE776,"IEG"))</f>
        <v>-</v>
      </c>
      <c r="CY776" s="687" t="str">
        <f>IF(OR(DF776="-",DF776="",DF776="n/a"),"-",HYPERLINK(DF776,"PPAR"))</f>
        <v>-</v>
      </c>
      <c r="CZ776" s="665" t="str">
        <f>IF(OR(DG776="-",DG776="",DG776="n/a"),"-",HYPERLINK(DG776,"PCR"))</f>
        <v>-</v>
      </c>
      <c r="DA776" s="665" t="str">
        <f>IF(OR(DH776="-",DH776="",DH776="n/a"),"-",HYPERLINK(DH776,"PP"))</f>
        <v>PP</v>
      </c>
      <c r="DB776" s="688" t="str">
        <f>IF(OR(DI776="-",DI776="",DI776="n/a"),"-",HYPERLINK(DI776,"TA"))</f>
        <v>-</v>
      </c>
      <c r="DC776" s="897" t="s">
        <v>12654</v>
      </c>
      <c r="DD776" s="897" t="s">
        <v>14127</v>
      </c>
      <c r="DE776" s="897" t="s">
        <v>33</v>
      </c>
      <c r="DF776" s="897" t="s">
        <v>33</v>
      </c>
      <c r="DG776" s="897" t="s">
        <v>33</v>
      </c>
      <c r="DH776" s="897" t="s">
        <v>14128</v>
      </c>
      <c r="DI776" s="897" t="s">
        <v>33</v>
      </c>
      <c r="DJ776" s="734"/>
      <c r="DK776" s="14"/>
      <c r="DL776" s="14"/>
      <c r="DM776" s="441"/>
      <c r="DN776" s="441"/>
      <c r="DO776" s="441"/>
      <c r="DP776" s="441"/>
      <c r="DQ776" s="441"/>
      <c r="DR776" s="441"/>
      <c r="DS776" s="441"/>
      <c r="DT776" s="441"/>
      <c r="DU776" s="441"/>
      <c r="DV776" s="441"/>
      <c r="DW776" s="441"/>
      <c r="DX776" s="441"/>
      <c r="DY776" s="441"/>
      <c r="DZ776" s="441"/>
      <c r="EA776" s="441"/>
      <c r="EB776" s="441"/>
      <c r="EC776" s="441"/>
      <c r="ED776" s="441"/>
      <c r="EE776" s="441"/>
      <c r="EF776" s="441"/>
      <c r="EG776" s="441"/>
      <c r="EH776" s="441"/>
      <c r="EI776" s="441"/>
      <c r="EJ776" s="441"/>
      <c r="EK776" s="441"/>
      <c r="EL776" s="441"/>
      <c r="EM776" s="441"/>
    </row>
    <row r="777" spans="1:143" s="35" customFormat="1" ht="14.1" customHeight="1" x14ac:dyDescent="0.25">
      <c r="A777" s="702">
        <f>ROW()-1</f>
        <v>776</v>
      </c>
      <c r="B777" s="713" t="s">
        <v>9453</v>
      </c>
      <c r="C777" s="711" t="str">
        <f>HYPERLINK(E777,"OP")</f>
        <v>OP</v>
      </c>
      <c r="D777" s="711" t="str">
        <f>HYPERLINK(F777,"Prj")</f>
        <v>Prj</v>
      </c>
      <c r="E777" s="705" t="s">
        <v>9822</v>
      </c>
      <c r="F777" s="424" t="s">
        <v>9823</v>
      </c>
      <c r="G777" s="414" t="s">
        <v>33</v>
      </c>
      <c r="H777" s="414" t="s">
        <v>33</v>
      </c>
      <c r="I777" s="694" t="s">
        <v>33</v>
      </c>
      <c r="J777" s="695" t="s">
        <v>9681</v>
      </c>
      <c r="K777" s="727" t="s">
        <v>33</v>
      </c>
      <c r="L777" s="735" t="s">
        <v>124</v>
      </c>
      <c r="M777" s="695" t="s">
        <v>600</v>
      </c>
      <c r="N777" s="735" t="s">
        <v>233</v>
      </c>
      <c r="O777" s="735" t="s">
        <v>30</v>
      </c>
      <c r="P777" s="1080" t="s">
        <v>1763</v>
      </c>
      <c r="Q777" s="1074" t="s">
        <v>33</v>
      </c>
      <c r="R777" s="698" t="s">
        <v>33</v>
      </c>
      <c r="S777" s="907" t="s">
        <v>3582</v>
      </c>
      <c r="T777" s="908" t="s">
        <v>3769</v>
      </c>
      <c r="U777" s="905" t="s">
        <v>1788</v>
      </c>
      <c r="V777" s="905" t="s">
        <v>10385</v>
      </c>
      <c r="W777" s="1068" t="s">
        <v>1773</v>
      </c>
      <c r="X777" s="1064">
        <v>39065</v>
      </c>
      <c r="Y777" s="1066">
        <v>39239</v>
      </c>
      <c r="Z777" s="1046">
        <v>2007</v>
      </c>
      <c r="AA777" s="1064">
        <v>39604</v>
      </c>
      <c r="AB777" s="1065">
        <v>41029</v>
      </c>
      <c r="AC777" s="1066">
        <v>41274</v>
      </c>
      <c r="AD777" s="1049">
        <v>0</v>
      </c>
      <c r="AE777" s="749">
        <v>0</v>
      </c>
      <c r="AF777" s="744">
        <v>25.617999999999999</v>
      </c>
      <c r="AG777" s="690">
        <v>25.617999999999999</v>
      </c>
      <c r="AH777" s="747">
        <v>0</v>
      </c>
      <c r="AI777" s="744">
        <v>40.493164059999998</v>
      </c>
      <c r="AJ777" s="1103">
        <v>24.267384799999999</v>
      </c>
      <c r="AK777" s="1104">
        <v>17.77956326</v>
      </c>
      <c r="AL777" s="646"/>
      <c r="AM777" s="647">
        <v>21</v>
      </c>
      <c r="AN777" s="647"/>
      <c r="AO777" s="647"/>
      <c r="AP777" s="647"/>
      <c r="AQ777" s="648"/>
      <c r="AR777" s="778" t="s">
        <v>9955</v>
      </c>
      <c r="AS777" s="649" t="s">
        <v>33</v>
      </c>
      <c r="AT777" s="649" t="s">
        <v>33</v>
      </c>
      <c r="AU777" s="650" t="s">
        <v>33</v>
      </c>
      <c r="AV777" s="686" t="s">
        <v>9867</v>
      </c>
      <c r="AW777" s="695" t="s">
        <v>5299</v>
      </c>
      <c r="AX777" s="695" t="s">
        <v>5299</v>
      </c>
      <c r="AY777" s="822">
        <v>41268</v>
      </c>
      <c r="AZ777" s="735" t="s">
        <v>45</v>
      </c>
      <c r="BA777" s="735" t="s">
        <v>22</v>
      </c>
      <c r="BB777" s="837" t="s">
        <v>33</v>
      </c>
      <c r="BC777" s="838" t="s">
        <v>33</v>
      </c>
      <c r="BD777" s="839" t="s">
        <v>33</v>
      </c>
      <c r="BE777" s="857" t="s">
        <v>22</v>
      </c>
      <c r="BF777" s="858" t="s">
        <v>22</v>
      </c>
      <c r="BG777" s="859" t="s">
        <v>22</v>
      </c>
      <c r="BH777" s="905" t="s">
        <v>4518</v>
      </c>
      <c r="BI777" s="903" t="s">
        <v>10475</v>
      </c>
      <c r="BJ777" s="905" t="s">
        <v>0</v>
      </c>
      <c r="BK777" s="903" t="s">
        <v>0</v>
      </c>
      <c r="BL777" s="905" t="s">
        <v>0</v>
      </c>
      <c r="BM777" s="903" t="s">
        <v>0</v>
      </c>
      <c r="BN777" s="905" t="s">
        <v>0</v>
      </c>
      <c r="BO777" s="903" t="s">
        <v>0</v>
      </c>
      <c r="BP777" s="905" t="s">
        <v>0</v>
      </c>
      <c r="BQ777" s="903" t="s">
        <v>0</v>
      </c>
      <c r="BR777" s="909">
        <v>65</v>
      </c>
      <c r="BS777" s="903" t="s">
        <v>4509</v>
      </c>
      <c r="BT777" s="905" t="s">
        <v>0</v>
      </c>
      <c r="BU777" s="903" t="s">
        <v>4492</v>
      </c>
      <c r="BV777" s="905" t="s">
        <v>0</v>
      </c>
      <c r="BW777" s="903" t="s">
        <v>4492</v>
      </c>
      <c r="BX777" s="905" t="s">
        <v>0</v>
      </c>
      <c r="BY777" s="903" t="s">
        <v>4492</v>
      </c>
      <c r="BZ777" s="905" t="s">
        <v>0</v>
      </c>
      <c r="CA777" s="903" t="s">
        <v>4492</v>
      </c>
      <c r="CB777" s="340">
        <v>10</v>
      </c>
      <c r="CC777" s="249">
        <f>IF(ISBLANK(AL777),0,1)</f>
        <v>0</v>
      </c>
      <c r="CD777" s="414">
        <f>IF(ISBLANK(AM777),0,1)</f>
        <v>1</v>
      </c>
      <c r="CE777" s="414">
        <f>IF(ISBLANK(AN777),0,1)</f>
        <v>0</v>
      </c>
      <c r="CF777" s="414">
        <f>IF(ISBLANK(AO777),0,1)</f>
        <v>0</v>
      </c>
      <c r="CG777" s="414">
        <f>IF(ISBLANK(AP777),0,1)</f>
        <v>0</v>
      </c>
      <c r="CH777" s="436">
        <f>IF(ISBLANK(AQ777),0,1)</f>
        <v>0</v>
      </c>
      <c r="CI777" s="435">
        <f>IF($W777="Dropped","-",DAYS360(X777,Y777,TRUE)/360)</f>
        <v>0.4777777777777778</v>
      </c>
      <c r="CJ777" s="416">
        <f>IF(OR($W777="Pipeline",$W777="Dropped"),"-",IF(OR($AA777="-",$AA777="n/a"),"-",DAYS360(Y777,AA777,TRUE)/360))</f>
        <v>0.99722222222222223</v>
      </c>
      <c r="CK777" s="416">
        <f>IF(OR($W777="Pipeline",$W777="Dropped"),"-",IF($AC777="-","-",IF(OR($AA777="-",$AA777="n/a"),DAYS360(Y777,AC777,TRUE)/360,DAYS360(AA777,AC777,TRUE)/360)))</f>
        <v>4.5694444444444446</v>
      </c>
      <c r="CL777" s="416">
        <f>IF(OR($W777="Pipeline",$W777="Dropped"),"-",IF($AC777="-","-",DAYS360(X777,AC777,TRUE)/360))</f>
        <v>6.0444444444444443</v>
      </c>
      <c r="CM777" s="437">
        <f>IF(OR($W777="Pipeline",$W777="Dropped"),"-",IF($AC777="-","-",DAYS360(AB777,AC777,TRUE)/360))</f>
        <v>0.66666666666666663</v>
      </c>
      <c r="CN777" s="344">
        <f>IF(W777="Closed",IF(AC777="-","-",YEAR(AC777)),"-")</f>
        <v>2012</v>
      </c>
      <c r="CO777" s="344" t="str">
        <f>IF(W777="Closed",IF(OR(BE777="S",BE777="MS",BE777="HS"),"S",IF(OR(BE777="U",BE777="MU",BE777="HU"),"U",IF(OR(BE777="NA",BE777="NR",BE777="NV",BE777="?",BE777="#"),"NR","-"))),"-")</f>
        <v>S</v>
      </c>
      <c r="CP777" s="249">
        <v>1</v>
      </c>
      <c r="CQ777" s="414">
        <v>7</v>
      </c>
      <c r="CR777" s="414">
        <v>4</v>
      </c>
      <c r="CS777" s="414">
        <v>0</v>
      </c>
      <c r="CT777" s="414">
        <v>1</v>
      </c>
      <c r="CU777" s="436">
        <v>0</v>
      </c>
      <c r="CV777" s="432" t="str">
        <f>IF(OR(DC777="-",DC777="",DC777="n/a"),"-",HYPERLINK(DC777,"PAD"))</f>
        <v>-</v>
      </c>
      <c r="CW777" s="417" t="str">
        <f>IF(OR(DD777="-",DD777="",DD777="n/a"),"-",HYPERLINK(DD777,"ICR"))</f>
        <v>ICR</v>
      </c>
      <c r="CX777" s="438" t="str">
        <f>IF(OR(DE777="-",DE777="",DE777="n/a"),"-",HYPERLINK(DE777,"IEG"))</f>
        <v>IEG</v>
      </c>
      <c r="CY777" s="687" t="str">
        <f>IF(OR(DF777="-",DF777="",DF777="n/a"),"-",HYPERLINK(DF777,"PPAR"))</f>
        <v>-</v>
      </c>
      <c r="CZ777" s="665" t="str">
        <f>IF(OR(DG777="-",DG777="",DG777="n/a"),"-",HYPERLINK(DG777,"PCR"))</f>
        <v>-</v>
      </c>
      <c r="DA777" s="665" t="str">
        <f>IF(OR(DH777="-",DH777="",DH777="n/a"),"-",HYPERLINK(DH777,"PP"))</f>
        <v>PP</v>
      </c>
      <c r="DB777" s="688" t="str">
        <f>IF(OR(DI777="-",DI777="",DI777="n/a"),"-",HYPERLINK(DI777,"TA"))</f>
        <v>-</v>
      </c>
      <c r="DC777" s="897" t="s">
        <v>33</v>
      </c>
      <c r="DD777" s="897" t="s">
        <v>12655</v>
      </c>
      <c r="DE777" s="897" t="s">
        <v>12656</v>
      </c>
      <c r="DF777" s="897" t="s">
        <v>33</v>
      </c>
      <c r="DG777" s="897" t="s">
        <v>33</v>
      </c>
      <c r="DH777" s="897" t="s">
        <v>12657</v>
      </c>
      <c r="DI777" s="897" t="s">
        <v>33</v>
      </c>
      <c r="DJ777" s="806"/>
      <c r="DK777" s="14"/>
      <c r="DL777" s="14"/>
      <c r="DM777" s="441"/>
      <c r="DN777" s="441"/>
      <c r="DO777" s="441"/>
      <c r="DP777" s="441"/>
      <c r="DQ777" s="441"/>
      <c r="DR777" s="441"/>
      <c r="DS777" s="441"/>
      <c r="DT777" s="441"/>
      <c r="DU777" s="441"/>
      <c r="DV777" s="441"/>
      <c r="DW777" s="441"/>
      <c r="DX777" s="441"/>
      <c r="DY777" s="441"/>
      <c r="DZ777" s="441"/>
      <c r="EA777" s="441"/>
      <c r="EB777" s="441"/>
      <c r="EC777" s="441"/>
      <c r="ED777" s="441"/>
      <c r="EE777" s="441"/>
      <c r="EF777" s="441"/>
      <c r="EG777" s="441"/>
      <c r="EH777" s="441"/>
      <c r="EI777" s="441"/>
      <c r="EJ777" s="441"/>
      <c r="EK777" s="441"/>
      <c r="EL777" s="441"/>
      <c r="EM777" s="441"/>
    </row>
    <row r="778" spans="1:143" s="35" customFormat="1" ht="14.1" customHeight="1" x14ac:dyDescent="0.25">
      <c r="A778" s="703">
        <f>ROW()-1</f>
        <v>777</v>
      </c>
      <c r="B778" s="713" t="s">
        <v>7537</v>
      </c>
      <c r="C778" s="711" t="str">
        <f>HYPERLINK(E778,"OP")</f>
        <v>OP</v>
      </c>
      <c r="D778" s="711" t="str">
        <f>HYPERLINK(F778,"Prj")</f>
        <v>Prj</v>
      </c>
      <c r="E778" s="631" t="s">
        <v>8441</v>
      </c>
      <c r="F778" s="413" t="s">
        <v>8442</v>
      </c>
      <c r="G778" s="414" t="s">
        <v>33</v>
      </c>
      <c r="H778" s="414" t="s">
        <v>33</v>
      </c>
      <c r="I778" s="694" t="s">
        <v>33</v>
      </c>
      <c r="J778" s="697" t="s">
        <v>7538</v>
      </c>
      <c r="K778" s="727" t="s">
        <v>33</v>
      </c>
      <c r="L778" s="736" t="s">
        <v>16</v>
      </c>
      <c r="M778" s="697" t="s">
        <v>606</v>
      </c>
      <c r="N778" s="736" t="s">
        <v>18</v>
      </c>
      <c r="O778" s="736" t="s">
        <v>30</v>
      </c>
      <c r="P778" s="1080" t="s">
        <v>36</v>
      </c>
      <c r="Q778" s="1074" t="s">
        <v>33</v>
      </c>
      <c r="R778" s="698" t="s">
        <v>33</v>
      </c>
      <c r="S778" s="907" t="s">
        <v>3944</v>
      </c>
      <c r="T778" s="908" t="s">
        <v>7539</v>
      </c>
      <c r="U778" s="905" t="s">
        <v>582</v>
      </c>
      <c r="V778" s="905" t="s">
        <v>10448</v>
      </c>
      <c r="W778" s="1068" t="s">
        <v>1773</v>
      </c>
      <c r="X778" s="1064">
        <v>40255</v>
      </c>
      <c r="Y778" s="1066">
        <v>40659</v>
      </c>
      <c r="Z778" s="1046">
        <v>2011</v>
      </c>
      <c r="AA778" s="1064">
        <v>40795</v>
      </c>
      <c r="AB778" s="1065">
        <v>42551</v>
      </c>
      <c r="AC778" s="1066">
        <v>42735</v>
      </c>
      <c r="AD778" s="1049">
        <v>0</v>
      </c>
      <c r="AE778" s="746">
        <v>20</v>
      </c>
      <c r="AF778" s="744">
        <v>0</v>
      </c>
      <c r="AG778" s="690">
        <v>20</v>
      </c>
      <c r="AH778" s="747">
        <v>0</v>
      </c>
      <c r="AI778" s="744">
        <v>0</v>
      </c>
      <c r="AJ778" s="1101">
        <v>20</v>
      </c>
      <c r="AK778" s="1102">
        <v>18.743582109999998</v>
      </c>
      <c r="AL778" s="1085"/>
      <c r="AM778" s="632"/>
      <c r="AN778" s="632">
        <v>3</v>
      </c>
      <c r="AO778" s="632"/>
      <c r="AP778" s="632"/>
      <c r="AQ778" s="757"/>
      <c r="AR778" s="778" t="s">
        <v>8964</v>
      </c>
      <c r="AS778" s="784">
        <f>AT778+AU778</f>
        <v>10</v>
      </c>
      <c r="AT778" s="784">
        <v>10</v>
      </c>
      <c r="AU778" s="785">
        <v>0</v>
      </c>
      <c r="AV778" s="734" t="s">
        <v>8965</v>
      </c>
      <c r="AW778" s="697" t="s">
        <v>7540</v>
      </c>
      <c r="AX778" s="697" t="s">
        <v>7541</v>
      </c>
      <c r="AY778" s="823">
        <v>42705</v>
      </c>
      <c r="AZ778" s="736" t="s">
        <v>22</v>
      </c>
      <c r="BA778" s="736" t="s">
        <v>22</v>
      </c>
      <c r="BB778" s="834" t="s">
        <v>33</v>
      </c>
      <c r="BC778" s="835" t="s">
        <v>33</v>
      </c>
      <c r="BD778" s="836" t="s">
        <v>33</v>
      </c>
      <c r="BE778" s="834" t="s">
        <v>33</v>
      </c>
      <c r="BF778" s="835" t="s">
        <v>33</v>
      </c>
      <c r="BG778" s="836" t="s">
        <v>33</v>
      </c>
      <c r="BH778" s="905" t="s">
        <v>13072</v>
      </c>
      <c r="BI778" s="903" t="s">
        <v>4508</v>
      </c>
      <c r="BJ778" s="905" t="s">
        <v>13075</v>
      </c>
      <c r="BK778" s="903" t="s">
        <v>13771</v>
      </c>
      <c r="BL778" s="905" t="s">
        <v>13077</v>
      </c>
      <c r="BM778" s="903" t="s">
        <v>9680</v>
      </c>
      <c r="BN778" s="905" t="s">
        <v>0</v>
      </c>
      <c r="BO778" s="903" t="s">
        <v>0</v>
      </c>
      <c r="BP778" s="905" t="s">
        <v>0</v>
      </c>
      <c r="BQ778" s="903" t="s">
        <v>0</v>
      </c>
      <c r="BR778" s="909">
        <v>88</v>
      </c>
      <c r="BS778" s="903" t="s">
        <v>4513</v>
      </c>
      <c r="BT778" s="905" t="s">
        <v>0</v>
      </c>
      <c r="BU778" s="903" t="s">
        <v>4492</v>
      </c>
      <c r="BV778" s="905" t="s">
        <v>0</v>
      </c>
      <c r="BW778" s="903" t="s">
        <v>4492</v>
      </c>
      <c r="BX778" s="905" t="s">
        <v>0</v>
      </c>
      <c r="BY778" s="903" t="s">
        <v>4492</v>
      </c>
      <c r="BZ778" s="905" t="s">
        <v>0</v>
      </c>
      <c r="CA778" s="903" t="s">
        <v>4492</v>
      </c>
      <c r="CB778" s="340">
        <v>10</v>
      </c>
      <c r="CC778" s="249">
        <f>IF(ISBLANK(AL778),0,1)</f>
        <v>0</v>
      </c>
      <c r="CD778" s="414">
        <f>IF(ISBLANK(AM778),0,1)</f>
        <v>0</v>
      </c>
      <c r="CE778" s="414">
        <f>IF(ISBLANK(AN778),0,1)</f>
        <v>1</v>
      </c>
      <c r="CF778" s="414">
        <f>IF(ISBLANK(AO778),0,1)</f>
        <v>0</v>
      </c>
      <c r="CG778" s="414">
        <f>IF(ISBLANK(AP778),0,1)</f>
        <v>0</v>
      </c>
      <c r="CH778" s="436">
        <f>IF(ISBLANK(AQ778),0,1)</f>
        <v>0</v>
      </c>
      <c r="CI778" s="435">
        <f>IF($W778="Dropped","-",DAYS360(X778,Y778,TRUE)/360)</f>
        <v>1.1055555555555556</v>
      </c>
      <c r="CJ778" s="416">
        <f>IF(OR($W778="Pipeline",$W778="Dropped"),"-",IF(OR($AA778="-",$AA778="n/a"),"-",DAYS360(Y778,AA778,TRUE)/360))</f>
        <v>0.36944444444444446</v>
      </c>
      <c r="CK778" s="416">
        <f>IF(OR($W778="Pipeline",$W778="Dropped"),"-",IF($AC778="-","-",IF(OR($AA778="-",$AA778="n/a"),DAYS360(Y778,AC778,TRUE)/360,DAYS360(AA778,AC778,TRUE)/360)))</f>
        <v>5.3083333333333336</v>
      </c>
      <c r="CL778" s="416">
        <f>IF(OR($W778="Pipeline",$W778="Dropped"),"-",IF($AC778="-","-",DAYS360(X778,AC778,TRUE)/360))</f>
        <v>6.7833333333333332</v>
      </c>
      <c r="CM778" s="437">
        <f>IF(OR($W778="Pipeline",$W778="Dropped"),"-",IF($AC778="-","-",DAYS360(AB778,AC778,TRUE)/360))</f>
        <v>0.5</v>
      </c>
      <c r="CN778" s="344">
        <f>IF(W778="Closed",IF(AC778="-","-",YEAR(AC778)),"-")</f>
        <v>2016</v>
      </c>
      <c r="CO778" s="344" t="str">
        <f>IF(W778="Closed",IF(OR(BE778="S",BE778="MS",BE778="HS"),"S",IF(OR(BE778="U",BE778="MU",BE778="HU"),"U",IF(OR(BE778="NA",BE778="NR",BE778="NV",BE778="?",BE778="#"),"NR","-"))),"-")</f>
        <v>-</v>
      </c>
      <c r="CP778" s="249">
        <v>1</v>
      </c>
      <c r="CQ778" s="414">
        <v>0</v>
      </c>
      <c r="CR778" s="414">
        <v>1</v>
      </c>
      <c r="CS778" s="414">
        <v>0</v>
      </c>
      <c r="CT778" s="414">
        <v>0</v>
      </c>
      <c r="CU778" s="436">
        <v>0</v>
      </c>
      <c r="CV778" s="432" t="str">
        <f>IF(OR(DC778="-",DC778="",DC778="n/a"),"-",HYPERLINK(DC778,"PAD"))</f>
        <v>PAD</v>
      </c>
      <c r="CW778" s="417" t="str">
        <f>IF(OR(DD778="-",DD778="",DD778="n/a"),"-",HYPERLINK(DD778,"ICR"))</f>
        <v>-</v>
      </c>
      <c r="CX778" s="438" t="str">
        <f>IF(OR(DE778="-",DE778="",DE778="n/a"),"-",HYPERLINK(DE778,"IEG"))</f>
        <v>-</v>
      </c>
      <c r="CY778" s="687" t="str">
        <f>IF(OR(DF778="-",DF778="",DF778="n/a"),"-",HYPERLINK(DF778,"PPAR"))</f>
        <v>-</v>
      </c>
      <c r="CZ778" s="665" t="str">
        <f>IF(OR(DG778="-",DG778="",DG778="n/a"),"-",HYPERLINK(DG778,"PCR"))</f>
        <v>-</v>
      </c>
      <c r="DA778" s="665" t="str">
        <f>IF(OR(DH778="-",DH778="",DH778="n/a"),"-",HYPERLINK(DH778,"PP"))</f>
        <v>-</v>
      </c>
      <c r="DB778" s="688" t="str">
        <f>IF(OR(DI778="-",DI778="",DI778="n/a"),"-",HYPERLINK(DI778,"TA"))</f>
        <v>-</v>
      </c>
      <c r="DC778" s="897" t="s">
        <v>12658</v>
      </c>
      <c r="DD778" s="897" t="s">
        <v>33</v>
      </c>
      <c r="DE778" s="897" t="s">
        <v>33</v>
      </c>
      <c r="DF778" s="897" t="s">
        <v>33</v>
      </c>
      <c r="DG778" s="897" t="s">
        <v>33</v>
      </c>
      <c r="DH778" s="897" t="s">
        <v>33</v>
      </c>
      <c r="DI778" s="897" t="s">
        <v>33</v>
      </c>
      <c r="DJ778" s="734"/>
      <c r="DK778" s="14"/>
      <c r="DL778" s="14"/>
      <c r="DM778" s="441"/>
      <c r="DN778" s="441"/>
      <c r="DO778" s="441"/>
      <c r="DP778" s="441"/>
      <c r="DQ778" s="441"/>
      <c r="DR778" s="441"/>
      <c r="DS778" s="441"/>
      <c r="DT778" s="441"/>
      <c r="DU778" s="441"/>
      <c r="DV778" s="441"/>
      <c r="DW778" s="441"/>
      <c r="DX778" s="441"/>
      <c r="DY778" s="441"/>
      <c r="DZ778" s="441"/>
      <c r="EA778" s="441"/>
      <c r="EB778" s="441"/>
      <c r="EC778" s="441"/>
      <c r="ED778" s="441"/>
      <c r="EE778" s="441"/>
      <c r="EF778" s="441"/>
      <c r="EG778" s="441"/>
      <c r="EH778" s="441"/>
      <c r="EI778" s="441"/>
      <c r="EJ778" s="441"/>
      <c r="EK778" s="441"/>
      <c r="EL778" s="441"/>
      <c r="EM778" s="441"/>
    </row>
    <row r="779" spans="1:143" s="35" customFormat="1" ht="14.1" customHeight="1" x14ac:dyDescent="0.25">
      <c r="A779" s="702">
        <f>ROW()-1</f>
        <v>778</v>
      </c>
      <c r="B779" s="710" t="s">
        <v>691</v>
      </c>
      <c r="C779" s="711" t="str">
        <f>HYPERLINK(E779,"OP")</f>
        <v>OP</v>
      </c>
      <c r="D779" s="711" t="str">
        <f>HYPERLINK(F779,"Prj")</f>
        <v>Prj</v>
      </c>
      <c r="E779" s="704" t="s">
        <v>6793</v>
      </c>
      <c r="F779" s="415" t="s">
        <v>6794</v>
      </c>
      <c r="G779" s="414" t="s">
        <v>33</v>
      </c>
      <c r="H779" s="414" t="s">
        <v>33</v>
      </c>
      <c r="I779" s="694" t="s">
        <v>33</v>
      </c>
      <c r="J779" s="696" t="s">
        <v>692</v>
      </c>
      <c r="K779" s="199" t="s">
        <v>33</v>
      </c>
      <c r="L779" s="693" t="s">
        <v>16</v>
      </c>
      <c r="M779" s="737" t="s">
        <v>1770</v>
      </c>
      <c r="N779" s="693" t="s">
        <v>18</v>
      </c>
      <c r="O779" s="732" t="s">
        <v>71</v>
      </c>
      <c r="P779" s="1080" t="s">
        <v>1742</v>
      </c>
      <c r="Q779" s="1074" t="s">
        <v>33</v>
      </c>
      <c r="R779" s="698" t="s">
        <v>33</v>
      </c>
      <c r="S779" s="907" t="s">
        <v>10303</v>
      </c>
      <c r="T779" s="908" t="s">
        <v>3971</v>
      </c>
      <c r="U779" s="905" t="s">
        <v>1790</v>
      </c>
      <c r="V779" s="905" t="s">
        <v>10418</v>
      </c>
      <c r="W779" s="1068" t="s">
        <v>1773</v>
      </c>
      <c r="X779" s="1064">
        <v>39972</v>
      </c>
      <c r="Y779" s="1066">
        <v>40563</v>
      </c>
      <c r="Z779" s="1046">
        <v>2011</v>
      </c>
      <c r="AA779" s="1064">
        <v>40662</v>
      </c>
      <c r="AB779" s="1065">
        <v>42277</v>
      </c>
      <c r="AC779" s="1066">
        <v>42916</v>
      </c>
      <c r="AD779" s="638">
        <v>0</v>
      </c>
      <c r="AE779" s="639">
        <v>56.6</v>
      </c>
      <c r="AF779" s="744">
        <v>0</v>
      </c>
      <c r="AG779" s="690">
        <v>56.6</v>
      </c>
      <c r="AH779" s="747">
        <v>0</v>
      </c>
      <c r="AI779" s="744">
        <v>0</v>
      </c>
      <c r="AJ779" s="1099">
        <v>56.536034469999997</v>
      </c>
      <c r="AK779" s="1100">
        <v>56.33043232</v>
      </c>
      <c r="AL779" s="646" t="s">
        <v>3334</v>
      </c>
      <c r="AM779" s="647"/>
      <c r="AN779" s="647"/>
      <c r="AO779" s="647"/>
      <c r="AP779" s="647"/>
      <c r="AQ779" s="648"/>
      <c r="AR779" s="779" t="s">
        <v>3097</v>
      </c>
      <c r="AS779" s="649">
        <f>AT779+AU779</f>
        <v>54</v>
      </c>
      <c r="AT779" s="649">
        <v>54</v>
      </c>
      <c r="AU779" s="650">
        <v>0</v>
      </c>
      <c r="AV779" s="686" t="s">
        <v>3369</v>
      </c>
      <c r="AW779" s="686" t="s">
        <v>2052</v>
      </c>
      <c r="AX779" s="824" t="s">
        <v>9377</v>
      </c>
      <c r="AY779" s="819">
        <v>42643</v>
      </c>
      <c r="AZ779" s="721" t="s">
        <v>22</v>
      </c>
      <c r="BA779" s="721" t="s">
        <v>22</v>
      </c>
      <c r="BB779" s="834" t="s">
        <v>33</v>
      </c>
      <c r="BC779" s="835" t="s">
        <v>33</v>
      </c>
      <c r="BD779" s="836" t="s">
        <v>33</v>
      </c>
      <c r="BE779" s="834" t="s">
        <v>33</v>
      </c>
      <c r="BF779" s="835" t="s">
        <v>33</v>
      </c>
      <c r="BG779" s="836" t="s">
        <v>33</v>
      </c>
      <c r="BH779" s="905" t="s">
        <v>10067</v>
      </c>
      <c r="BI779" s="903" t="s">
        <v>9474</v>
      </c>
      <c r="BJ779" s="905" t="s">
        <v>10072</v>
      </c>
      <c r="BK779" s="903" t="s">
        <v>13093</v>
      </c>
      <c r="BL779" s="905" t="s">
        <v>10064</v>
      </c>
      <c r="BM779" s="903" t="s">
        <v>13770</v>
      </c>
      <c r="BN779" s="905" t="s">
        <v>4561</v>
      </c>
      <c r="BO779" s="903" t="s">
        <v>10489</v>
      </c>
      <c r="BP779" s="905" t="s">
        <v>0</v>
      </c>
      <c r="BQ779" s="903" t="s">
        <v>0</v>
      </c>
      <c r="BR779" s="909">
        <v>47</v>
      </c>
      <c r="BS779" s="903" t="s">
        <v>4539</v>
      </c>
      <c r="BT779" s="909">
        <v>40</v>
      </c>
      <c r="BU779" s="903" t="s">
        <v>4563</v>
      </c>
      <c r="BV779" s="909">
        <v>39</v>
      </c>
      <c r="BW779" s="903" t="s">
        <v>4545</v>
      </c>
      <c r="BX779" s="905" t="s">
        <v>0</v>
      </c>
      <c r="BY779" s="903" t="s">
        <v>4492</v>
      </c>
      <c r="BZ779" s="905" t="s">
        <v>0</v>
      </c>
      <c r="CA779" s="903" t="s">
        <v>4492</v>
      </c>
      <c r="CB779" s="340">
        <v>50</v>
      </c>
      <c r="CC779" s="249">
        <f>IF(ISBLANK(AL779),0,1)</f>
        <v>1</v>
      </c>
      <c r="CD779" s="414">
        <f>IF(ISBLANK(AM779),0,1)</f>
        <v>0</v>
      </c>
      <c r="CE779" s="414">
        <f>IF(ISBLANK(AN779),0,1)</f>
        <v>0</v>
      </c>
      <c r="CF779" s="414">
        <f>IF(ISBLANK(AO779),0,1)</f>
        <v>0</v>
      </c>
      <c r="CG779" s="414">
        <f>IF(ISBLANK(AP779),0,1)</f>
        <v>0</v>
      </c>
      <c r="CH779" s="436">
        <f>IF(ISBLANK(AQ779),0,1)</f>
        <v>0</v>
      </c>
      <c r="CI779" s="435">
        <f>IF($W779="Dropped","-",DAYS360(X779,Y779,TRUE)/360)</f>
        <v>1.6166666666666667</v>
      </c>
      <c r="CJ779" s="416">
        <f>IF(OR($W779="Pipeline",$W779="Dropped"),"-",IF(OR($AA779="-",$AA779="n/a"),"-",DAYS360(Y779,AA779,TRUE)/360))</f>
        <v>0.27500000000000002</v>
      </c>
      <c r="CK779" s="416">
        <f>IF(OR($W779="Pipeline",$W779="Dropped"),"-",IF($AC779="-","-",IF(OR($AA779="-",$AA779="n/a"),DAYS360(Y779,AC779,TRUE)/360,DAYS360(AA779,AC779,TRUE)/360)))</f>
        <v>6.1694444444444443</v>
      </c>
      <c r="CL779" s="416">
        <f>IF(OR($W779="Pipeline",$W779="Dropped"),"-",IF($AC779="-","-",DAYS360(X779,AC779,TRUE)/360))</f>
        <v>8.0611111111111118</v>
      </c>
      <c r="CM779" s="437">
        <f>IF(OR($W779="Pipeline",$W779="Dropped"),"-",IF($AC779="-","-",DAYS360(AB779,AC779,TRUE)/360))</f>
        <v>1.75</v>
      </c>
      <c r="CN779" s="344">
        <f>IF(W779="Closed",IF(AC779="-","-",YEAR(AC779)),"-")</f>
        <v>2017</v>
      </c>
      <c r="CO779" s="344" t="str">
        <f>IF(W779="Closed",IF(OR(BE779="S",BE779="MS",BE779="HS"),"S",IF(OR(BE779="U",BE779="MU",BE779="HU"),"U",IF(OR(BE779="NA",BE779="NR",BE779="NV",BE779="?",BE779="#"),"NR","-"))),"-")</f>
        <v>-</v>
      </c>
      <c r="CP779" s="249">
        <v>14</v>
      </c>
      <c r="CQ779" s="414">
        <v>2</v>
      </c>
      <c r="CR779" s="414">
        <v>0</v>
      </c>
      <c r="CS779" s="414">
        <v>4</v>
      </c>
      <c r="CT779" s="414">
        <v>0</v>
      </c>
      <c r="CU779" s="436">
        <v>0</v>
      </c>
      <c r="CV779" s="432" t="str">
        <f>IF(OR(DC779="-",DC779="",DC779="n/a"),"-",HYPERLINK(DC779,"PAD"))</f>
        <v>PAD</v>
      </c>
      <c r="CW779" s="417" t="str">
        <f>IF(OR(DD779="-",DD779="",DD779="n/a"),"-",HYPERLINK(DD779,"ICR"))</f>
        <v>-</v>
      </c>
      <c r="CX779" s="438" t="str">
        <f>IF(OR(DE779="-",DE779="",DE779="n/a"),"-",HYPERLINK(DE779,"IEG"))</f>
        <v>-</v>
      </c>
      <c r="CY779" s="687" t="str">
        <f>IF(OR(DF779="-",DF779="",DF779="n/a"),"-",HYPERLINK(DF779,"PPAR"))</f>
        <v>-</v>
      </c>
      <c r="CZ779" s="665" t="str">
        <f>IF(OR(DG779="-",DG779="",DG779="n/a"),"-",HYPERLINK(DG779,"PCR"))</f>
        <v>-</v>
      </c>
      <c r="DA779" s="665" t="str">
        <f>IF(OR(DH779="-",DH779="",DH779="n/a"),"-",HYPERLINK(DH779,"PP"))</f>
        <v>PP</v>
      </c>
      <c r="DB779" s="688" t="str">
        <f>IF(OR(DI779="-",DI779="",DI779="n/a"),"-",HYPERLINK(DI779,"TA"))</f>
        <v>-</v>
      </c>
      <c r="DC779" s="897" t="s">
        <v>12659</v>
      </c>
      <c r="DD779" s="897" t="s">
        <v>33</v>
      </c>
      <c r="DE779" s="897" t="s">
        <v>33</v>
      </c>
      <c r="DF779" s="897" t="s">
        <v>33</v>
      </c>
      <c r="DG779" s="897" t="s">
        <v>33</v>
      </c>
      <c r="DH779" s="897" t="s">
        <v>12660</v>
      </c>
      <c r="DI779" s="897" t="s">
        <v>33</v>
      </c>
      <c r="DJ779" s="734"/>
      <c r="DK779" s="14"/>
      <c r="DL779" s="14"/>
      <c r="DM779" s="441"/>
      <c r="DN779" s="441"/>
      <c r="DO779" s="441"/>
      <c r="DP779" s="441"/>
      <c r="DQ779" s="441"/>
      <c r="DR779" s="441"/>
      <c r="DS779" s="441"/>
      <c r="DT779" s="441"/>
      <c r="DU779" s="441"/>
      <c r="DV779" s="441"/>
      <c r="DW779" s="441"/>
      <c r="DX779" s="441"/>
      <c r="DY779" s="441"/>
      <c r="DZ779" s="441"/>
      <c r="EA779" s="441"/>
      <c r="EB779" s="441"/>
      <c r="EC779" s="441"/>
      <c r="ED779" s="441"/>
      <c r="EE779" s="441"/>
      <c r="EF779" s="441"/>
      <c r="EG779" s="441"/>
      <c r="EH779" s="441"/>
      <c r="EI779" s="441"/>
      <c r="EJ779" s="441"/>
      <c r="EK779" s="441"/>
      <c r="EL779" s="441"/>
      <c r="EM779" s="441"/>
    </row>
    <row r="780" spans="1:143" s="35" customFormat="1" ht="14.1" customHeight="1" x14ac:dyDescent="0.25">
      <c r="A780" s="702">
        <f>ROW()-1</f>
        <v>779</v>
      </c>
      <c r="B780" s="710" t="s">
        <v>5458</v>
      </c>
      <c r="C780" s="711" t="str">
        <f>HYPERLINK(E780,"OP")</f>
        <v>OP</v>
      </c>
      <c r="D780" s="711" t="str">
        <f>HYPERLINK(F780,"Prj")</f>
        <v>Prj</v>
      </c>
      <c r="E780" s="704" t="s">
        <v>7328</v>
      </c>
      <c r="F780" s="415" t="s">
        <v>5966</v>
      </c>
      <c r="G780" s="414" t="s">
        <v>33</v>
      </c>
      <c r="H780" s="414" t="s">
        <v>33</v>
      </c>
      <c r="I780" s="694" t="s">
        <v>33</v>
      </c>
      <c r="J780" s="697" t="s">
        <v>5459</v>
      </c>
      <c r="K780" s="727" t="s">
        <v>33</v>
      </c>
      <c r="L780" s="736" t="s">
        <v>16</v>
      </c>
      <c r="M780" s="737" t="s">
        <v>1770</v>
      </c>
      <c r="N780" s="736" t="s">
        <v>18</v>
      </c>
      <c r="O780" s="736" t="s">
        <v>71</v>
      </c>
      <c r="P780" s="1080" t="s">
        <v>1742</v>
      </c>
      <c r="Q780" s="1074" t="s">
        <v>33</v>
      </c>
      <c r="R780" s="698" t="s">
        <v>3565</v>
      </c>
      <c r="S780" s="907" t="s">
        <v>8355</v>
      </c>
      <c r="T780" s="908" t="s">
        <v>10331</v>
      </c>
      <c r="U780" s="905" t="s">
        <v>578</v>
      </c>
      <c r="V780" s="905" t="s">
        <v>10401</v>
      </c>
      <c r="W780" s="1068" t="s">
        <v>20</v>
      </c>
      <c r="X780" s="1064">
        <v>40393</v>
      </c>
      <c r="Y780" s="1066">
        <v>41060</v>
      </c>
      <c r="Z780" s="1046">
        <v>2012</v>
      </c>
      <c r="AA780" s="1064">
        <v>41198</v>
      </c>
      <c r="AB780" s="1065">
        <v>43281</v>
      </c>
      <c r="AC780" s="1066">
        <v>43281</v>
      </c>
      <c r="AD780" s="1049">
        <v>0</v>
      </c>
      <c r="AE780" s="746">
        <v>90</v>
      </c>
      <c r="AF780" s="744">
        <v>0</v>
      </c>
      <c r="AG780" s="690">
        <v>90</v>
      </c>
      <c r="AH780" s="747">
        <v>58</v>
      </c>
      <c r="AI780" s="744">
        <v>0</v>
      </c>
      <c r="AJ780" s="1101">
        <v>90</v>
      </c>
      <c r="AK780" s="1102">
        <v>61.246005859999997</v>
      </c>
      <c r="AL780" s="646" t="s">
        <v>2712</v>
      </c>
      <c r="AM780" s="647"/>
      <c r="AN780" s="647">
        <v>10</v>
      </c>
      <c r="AO780" s="647">
        <v>5</v>
      </c>
      <c r="AP780" s="647"/>
      <c r="AQ780" s="648"/>
      <c r="AR780" s="779" t="s">
        <v>5795</v>
      </c>
      <c r="AS780" s="649">
        <f>AT780+AU780</f>
        <v>2.5</v>
      </c>
      <c r="AT780" s="649">
        <v>2.5</v>
      </c>
      <c r="AU780" s="650">
        <v>0</v>
      </c>
      <c r="AV780" s="686" t="s">
        <v>5796</v>
      </c>
      <c r="AW780" s="697" t="s">
        <v>5460</v>
      </c>
      <c r="AX780" s="697" t="s">
        <v>3529</v>
      </c>
      <c r="AY780" s="823">
        <v>42422</v>
      </c>
      <c r="AZ780" s="736" t="s">
        <v>22</v>
      </c>
      <c r="BA780" s="736" t="s">
        <v>45</v>
      </c>
      <c r="BB780" s="837" t="s">
        <v>33</v>
      </c>
      <c r="BC780" s="838" t="s">
        <v>33</v>
      </c>
      <c r="BD780" s="839" t="s">
        <v>33</v>
      </c>
      <c r="BE780" s="837" t="s">
        <v>33</v>
      </c>
      <c r="BF780" s="838" t="s">
        <v>33</v>
      </c>
      <c r="BG780" s="839" t="s">
        <v>33</v>
      </c>
      <c r="BH780" s="905" t="s">
        <v>0</v>
      </c>
      <c r="BI780" s="903" t="s">
        <v>0</v>
      </c>
      <c r="BJ780" s="905" t="s">
        <v>0</v>
      </c>
      <c r="BK780" s="903" t="s">
        <v>0</v>
      </c>
      <c r="BL780" s="905" t="s">
        <v>4567</v>
      </c>
      <c r="BM780" s="903" t="s">
        <v>10487</v>
      </c>
      <c r="BN780" s="905" t="s">
        <v>4737</v>
      </c>
      <c r="BO780" s="903" t="s">
        <v>10482</v>
      </c>
      <c r="BP780" s="905" t="s">
        <v>0</v>
      </c>
      <c r="BQ780" s="903" t="s">
        <v>0</v>
      </c>
      <c r="BR780" s="909">
        <v>47</v>
      </c>
      <c r="BS780" s="903" t="s">
        <v>4539</v>
      </c>
      <c r="BT780" s="909">
        <v>49</v>
      </c>
      <c r="BU780" s="903" t="s">
        <v>4607</v>
      </c>
      <c r="BV780" s="909">
        <v>39</v>
      </c>
      <c r="BW780" s="903" t="s">
        <v>4545</v>
      </c>
      <c r="BX780" s="909">
        <v>89</v>
      </c>
      <c r="BY780" s="903" t="s">
        <v>4639</v>
      </c>
      <c r="BZ780" s="905" t="s">
        <v>0</v>
      </c>
      <c r="CA780" s="903" t="s">
        <v>4492</v>
      </c>
      <c r="CB780" s="340">
        <v>100</v>
      </c>
      <c r="CC780" s="249">
        <f>IF(ISBLANK(AL780),0,1)</f>
        <v>1</v>
      </c>
      <c r="CD780" s="414">
        <f>IF(ISBLANK(AM780),0,1)</f>
        <v>0</v>
      </c>
      <c r="CE780" s="414">
        <f>IF(ISBLANK(AN780),0,1)</f>
        <v>1</v>
      </c>
      <c r="CF780" s="414">
        <f>IF(ISBLANK(AO780),0,1)</f>
        <v>1</v>
      </c>
      <c r="CG780" s="414">
        <f>IF(ISBLANK(AP780),0,1)</f>
        <v>0</v>
      </c>
      <c r="CH780" s="436">
        <f>IF(ISBLANK(AQ780),0,1)</f>
        <v>0</v>
      </c>
      <c r="CI780" s="435">
        <f>IF($W780="Dropped","-",DAYS360(X780,Y780,TRUE)/360)</f>
        <v>1.825</v>
      </c>
      <c r="CJ780" s="416">
        <f>IF(OR($W780="Pipeline",$W780="Dropped"),"-",IF(OR($AA780="-",$AA780="n/a"),"-",DAYS360(Y780,AA780,TRUE)/360))</f>
        <v>0.37777777777777777</v>
      </c>
      <c r="CK780" s="416">
        <f>IF(OR($W780="Pipeline",$W780="Dropped"),"-",IF($AC780="-","-",IF(OR($AA780="-",$AA780="n/a"),DAYS360(Y780,AC780,TRUE)/360,DAYS360(AA780,AC780,TRUE)/360)))</f>
        <v>5.7055555555555557</v>
      </c>
      <c r="CL780" s="416">
        <f>IF(OR($W780="Pipeline",$W780="Dropped"),"-",IF($AC780="-","-",DAYS360(X780,AC780,TRUE)/360))</f>
        <v>7.9083333333333332</v>
      </c>
      <c r="CM780" s="437">
        <f>IF(OR($W780="Pipeline",$W780="Dropped"),"-",IF($AC780="-","-",DAYS360(AB780,AC780,TRUE)/360))</f>
        <v>0</v>
      </c>
      <c r="CN780" s="344" t="str">
        <f>IF(W780="Closed",IF(AC780="-","-",YEAR(AC780)),"-")</f>
        <v>-</v>
      </c>
      <c r="CO780" s="344" t="str">
        <f>IF(W780="Closed",IF(OR(BE780="S",BE780="MS",BE780="HS"),"S",IF(OR(BE780="U",BE780="MU",BE780="HU"),"U",IF(OR(BE780="NA",BE780="NR",BE780="NV",BE780="?",BE780="#"),"NR","-"))),"-")</f>
        <v>-</v>
      </c>
      <c r="CP780" s="249">
        <v>0</v>
      </c>
      <c r="CQ780" s="414">
        <v>0</v>
      </c>
      <c r="CR780" s="414">
        <v>0</v>
      </c>
      <c r="CS780" s="414">
        <v>1</v>
      </c>
      <c r="CT780" s="414">
        <v>0</v>
      </c>
      <c r="CU780" s="436">
        <v>0</v>
      </c>
      <c r="CV780" s="432" t="str">
        <f>IF(OR(DC780="-",DC780="",DC780="n/a"),"-",HYPERLINK(DC780,"PAD"))</f>
        <v>PAD</v>
      </c>
      <c r="CW780" s="417" t="str">
        <f>IF(OR(DD780="-",DD780="",DD780="n/a"),"-",HYPERLINK(DD780,"ICR"))</f>
        <v>-</v>
      </c>
      <c r="CX780" s="438" t="str">
        <f>IF(OR(DE780="-",DE780="",DE780="n/a"),"-",HYPERLINK(DE780,"IEG"))</f>
        <v>-</v>
      </c>
      <c r="CY780" s="687" t="str">
        <f>IF(OR(DF780="-",DF780="",DF780="n/a"),"-",HYPERLINK(DF780,"PPAR"))</f>
        <v>-</v>
      </c>
      <c r="CZ780" s="665" t="str">
        <f>IF(OR(DG780="-",DG780="",DG780="n/a"),"-",HYPERLINK(DG780,"PCR"))</f>
        <v>-</v>
      </c>
      <c r="DA780" s="665" t="str">
        <f>IF(OR(DH780="-",DH780="",DH780="n/a"),"-",HYPERLINK(DH780,"PP"))</f>
        <v>PP</v>
      </c>
      <c r="DB780" s="688" t="str">
        <f>IF(OR(DI780="-",DI780="",DI780="n/a"),"-",HYPERLINK(DI780,"TA"))</f>
        <v>-</v>
      </c>
      <c r="DC780" s="897" t="s">
        <v>12661</v>
      </c>
      <c r="DD780" s="897" t="s">
        <v>33</v>
      </c>
      <c r="DE780" s="897" t="s">
        <v>33</v>
      </c>
      <c r="DF780" s="897" t="s">
        <v>33</v>
      </c>
      <c r="DG780" s="897" t="s">
        <v>33</v>
      </c>
      <c r="DH780" s="897" t="s">
        <v>14129</v>
      </c>
      <c r="DI780" s="897" t="s">
        <v>33</v>
      </c>
      <c r="DJ780" s="734"/>
      <c r="DK780" s="14"/>
      <c r="DL780" s="14"/>
      <c r="DM780" s="441"/>
      <c r="DN780" s="441"/>
      <c r="DO780" s="441"/>
      <c r="DP780" s="441"/>
      <c r="DQ780" s="441"/>
      <c r="DR780" s="441"/>
      <c r="DS780" s="441"/>
      <c r="DT780" s="441"/>
      <c r="DU780" s="441"/>
      <c r="DV780" s="441"/>
      <c r="DW780" s="441"/>
      <c r="DX780" s="441"/>
      <c r="DY780" s="441"/>
      <c r="DZ780" s="441"/>
      <c r="EA780" s="441"/>
      <c r="EB780" s="441"/>
      <c r="EC780" s="441"/>
      <c r="ED780" s="441"/>
      <c r="EE780" s="441"/>
      <c r="EF780" s="441"/>
      <c r="EG780" s="441"/>
      <c r="EH780" s="441"/>
      <c r="EI780" s="441"/>
      <c r="EJ780" s="441"/>
      <c r="EK780" s="441"/>
      <c r="EL780" s="441"/>
      <c r="EM780" s="441"/>
    </row>
    <row r="781" spans="1:143" s="35" customFormat="1" ht="14.1" customHeight="1" x14ac:dyDescent="0.25">
      <c r="A781" s="703">
        <f>ROW()-1</f>
        <v>780</v>
      </c>
      <c r="B781" s="710" t="s">
        <v>5277</v>
      </c>
      <c r="C781" s="711" t="str">
        <f>HYPERLINK(E781,"OP")</f>
        <v>OP</v>
      </c>
      <c r="D781" s="711" t="str">
        <f>HYPERLINK(F781,"Prj")</f>
        <v>Prj</v>
      </c>
      <c r="E781" s="704" t="s">
        <v>7329</v>
      </c>
      <c r="F781" s="415" t="s">
        <v>5967</v>
      </c>
      <c r="G781" s="414" t="s">
        <v>33</v>
      </c>
      <c r="H781" s="414" t="s">
        <v>33</v>
      </c>
      <c r="I781" s="694" t="s">
        <v>33</v>
      </c>
      <c r="J781" s="697" t="s">
        <v>5278</v>
      </c>
      <c r="K781" s="727" t="s">
        <v>33</v>
      </c>
      <c r="L781" s="736" t="s">
        <v>16</v>
      </c>
      <c r="M781" s="697" t="s">
        <v>1082</v>
      </c>
      <c r="N781" s="736" t="s">
        <v>233</v>
      </c>
      <c r="O781" s="736" t="s">
        <v>54</v>
      </c>
      <c r="P781" s="1080" t="s">
        <v>1419</v>
      </c>
      <c r="Q781" s="1074" t="s">
        <v>33</v>
      </c>
      <c r="R781" s="698" t="s">
        <v>33</v>
      </c>
      <c r="S781" s="1041" t="s">
        <v>33</v>
      </c>
      <c r="T781" s="908" t="s">
        <v>3722</v>
      </c>
      <c r="U781" s="905" t="s">
        <v>581</v>
      </c>
      <c r="V781" s="905" t="s">
        <v>612</v>
      </c>
      <c r="W781" s="1068" t="s">
        <v>1773</v>
      </c>
      <c r="X781" s="1064">
        <v>39742</v>
      </c>
      <c r="Y781" s="1066">
        <v>39786</v>
      </c>
      <c r="Z781" s="1046">
        <v>2009</v>
      </c>
      <c r="AA781" s="1064">
        <v>39982</v>
      </c>
      <c r="AB781" s="1065">
        <v>40712</v>
      </c>
      <c r="AC781" s="1066">
        <v>41078</v>
      </c>
      <c r="AD781" s="1049">
        <v>0</v>
      </c>
      <c r="AE781" s="746">
        <v>0</v>
      </c>
      <c r="AF781" s="744">
        <v>1.74</v>
      </c>
      <c r="AG781" s="690">
        <v>1.74</v>
      </c>
      <c r="AH781" s="747">
        <v>0</v>
      </c>
      <c r="AI781" s="744">
        <v>3.48</v>
      </c>
      <c r="AJ781" s="1101">
        <v>3.48</v>
      </c>
      <c r="AK781" s="1102">
        <v>2.1415174000000001</v>
      </c>
      <c r="AL781" s="1090"/>
      <c r="AM781" s="776" t="s">
        <v>9378</v>
      </c>
      <c r="AN781" s="776"/>
      <c r="AO781" s="776"/>
      <c r="AP781" s="776"/>
      <c r="AQ781" s="777"/>
      <c r="AR781" s="783" t="s">
        <v>9379</v>
      </c>
      <c r="AS781" s="798">
        <f>AT781+AU781</f>
        <v>1.5</v>
      </c>
      <c r="AT781" s="792">
        <v>1.5</v>
      </c>
      <c r="AU781" s="793">
        <v>0</v>
      </c>
      <c r="AV781" s="806" t="s">
        <v>9380</v>
      </c>
      <c r="AW781" s="697" t="s">
        <v>3844</v>
      </c>
      <c r="AX781" s="697" t="s">
        <v>2721</v>
      </c>
      <c r="AY781" s="823">
        <v>40685</v>
      </c>
      <c r="AZ781" s="736" t="s">
        <v>22</v>
      </c>
      <c r="BA781" s="736" t="s">
        <v>45</v>
      </c>
      <c r="BB781" s="834" t="s">
        <v>33</v>
      </c>
      <c r="BC781" s="835" t="s">
        <v>33</v>
      </c>
      <c r="BD781" s="836" t="s">
        <v>33</v>
      </c>
      <c r="BE781" s="834" t="s">
        <v>33</v>
      </c>
      <c r="BF781" s="835" t="s">
        <v>33</v>
      </c>
      <c r="BG781" s="836" t="s">
        <v>33</v>
      </c>
      <c r="BH781" s="905" t="s">
        <v>4485</v>
      </c>
      <c r="BI781" s="903" t="s">
        <v>10472</v>
      </c>
      <c r="BJ781" s="905" t="s">
        <v>4505</v>
      </c>
      <c r="BK781" s="903" t="s">
        <v>10474</v>
      </c>
      <c r="BL781" s="905" t="s">
        <v>0</v>
      </c>
      <c r="BM781" s="903" t="s">
        <v>0</v>
      </c>
      <c r="BN781" s="905" t="s">
        <v>0</v>
      </c>
      <c r="BO781" s="903" t="s">
        <v>0</v>
      </c>
      <c r="BP781" s="905" t="s">
        <v>0</v>
      </c>
      <c r="BQ781" s="903" t="s">
        <v>0</v>
      </c>
      <c r="BR781" s="909">
        <v>23</v>
      </c>
      <c r="BS781" s="903" t="s">
        <v>4548</v>
      </c>
      <c r="BT781" s="909">
        <v>27</v>
      </c>
      <c r="BU781" s="903" t="s">
        <v>4490</v>
      </c>
      <c r="BV781" s="905" t="s">
        <v>0</v>
      </c>
      <c r="BW781" s="903" t="s">
        <v>4492</v>
      </c>
      <c r="BX781" s="905" t="s">
        <v>0</v>
      </c>
      <c r="BY781" s="903" t="s">
        <v>4492</v>
      </c>
      <c r="BZ781" s="905" t="s">
        <v>0</v>
      </c>
      <c r="CA781" s="903" t="s">
        <v>4492</v>
      </c>
      <c r="CB781" s="340">
        <v>50</v>
      </c>
      <c r="CC781" s="249">
        <f>IF(ISBLANK(AL781),0,1)</f>
        <v>0</v>
      </c>
      <c r="CD781" s="414">
        <f>IF(ISBLANK(AM781),0,1)</f>
        <v>1</v>
      </c>
      <c r="CE781" s="414">
        <f>IF(ISBLANK(AN781),0,1)</f>
        <v>0</v>
      </c>
      <c r="CF781" s="414">
        <f>IF(ISBLANK(AO781),0,1)</f>
        <v>0</v>
      </c>
      <c r="CG781" s="414">
        <f>IF(ISBLANK(AP781),0,1)</f>
        <v>0</v>
      </c>
      <c r="CH781" s="436">
        <f>IF(ISBLANK(AQ781),0,1)</f>
        <v>0</v>
      </c>
      <c r="CI781" s="435">
        <f>IF($W781="Dropped","-",DAYS360(X781,Y781,TRUE)/360)</f>
        <v>0.11944444444444445</v>
      </c>
      <c r="CJ781" s="416">
        <f>IF(OR($W781="Pipeline",$W781="Dropped"),"-",IF(OR($AA781="-",$AA781="n/a"),"-",DAYS360(Y781,AA781,TRUE)/360))</f>
        <v>0.53888888888888886</v>
      </c>
      <c r="CK781" s="416">
        <f>IF(OR($W781="Pipeline",$W781="Dropped"),"-",IF($AC781="-","-",IF(OR($AA781="-",$AA781="n/a"),DAYS360(Y781,AC781,TRUE)/360,DAYS360(AA781,AC781,TRUE)/360)))</f>
        <v>3</v>
      </c>
      <c r="CL781" s="416">
        <f>IF(OR($W781="Pipeline",$W781="Dropped"),"-",IF($AC781="-","-",DAYS360(X781,AC781,TRUE)/360))</f>
        <v>3.6583333333333332</v>
      </c>
      <c r="CM781" s="437">
        <f>IF(OR($W781="Pipeline",$W781="Dropped"),"-",IF($AC781="-","-",DAYS360(AB781,AC781,TRUE)/360))</f>
        <v>1</v>
      </c>
      <c r="CN781" s="344">
        <f>IF(W781="Closed",IF(AC781="-","-",YEAR(AC781)),"-")</f>
        <v>2012</v>
      </c>
      <c r="CO781" s="344" t="str">
        <f>IF(W781="Closed",IF(OR(BE781="S",BE781="MS",BE781="HS"),"S",IF(OR(BE781="U",BE781="MU",BE781="HU"),"U",IF(OR(BE781="NA",BE781="NR",BE781="NV",BE781="?",BE781="#"),"NR","-"))),"-")</f>
        <v>-</v>
      </c>
      <c r="CP781" s="249" t="s">
        <v>33</v>
      </c>
      <c r="CQ781" s="414" t="s">
        <v>33</v>
      </c>
      <c r="CR781" s="414" t="s">
        <v>33</v>
      </c>
      <c r="CS781" s="414" t="s">
        <v>33</v>
      </c>
      <c r="CT781" s="414" t="s">
        <v>33</v>
      </c>
      <c r="CU781" s="436" t="s">
        <v>33</v>
      </c>
      <c r="CV781" s="432" t="str">
        <f>IF(OR(DC781="-",DC781="",DC781="n/a"),"-",HYPERLINK(DC781,"PAD"))</f>
        <v>-</v>
      </c>
      <c r="CW781" s="417" t="str">
        <f>IF(OR(DD781="-",DD781="",DD781="n/a"),"-",HYPERLINK(DD781,"ICR"))</f>
        <v>-</v>
      </c>
      <c r="CX781" s="438" t="str">
        <f>IF(OR(DE781="-",DE781="",DE781="n/a"),"-",HYPERLINK(DE781,"IEG"))</f>
        <v>-</v>
      </c>
      <c r="CY781" s="687" t="str">
        <f>IF(OR(DF781="-",DF781="",DF781="n/a"),"-",HYPERLINK(DF781,"PPAR"))</f>
        <v>-</v>
      </c>
      <c r="CZ781" s="665" t="str">
        <f>IF(OR(DG781="-",DG781="",DG781="n/a"),"-",HYPERLINK(DG781,"PCR"))</f>
        <v>-</v>
      </c>
      <c r="DA781" s="665" t="str">
        <f>IF(OR(DH781="-",DH781="",DH781="n/a"),"-",HYPERLINK(DH781,"PP"))</f>
        <v>-</v>
      </c>
      <c r="DB781" s="688" t="str">
        <f>IF(OR(DI781="-",DI781="",DI781="n/a"),"-",HYPERLINK(DI781,"TA"))</f>
        <v>-</v>
      </c>
      <c r="DC781" s="897" t="s">
        <v>13773</v>
      </c>
      <c r="DD781" s="897" t="s">
        <v>13773</v>
      </c>
      <c r="DE781" s="897" t="s">
        <v>13773</v>
      </c>
      <c r="DF781" s="897" t="s">
        <v>13773</v>
      </c>
      <c r="DG781" s="897" t="s">
        <v>13773</v>
      </c>
      <c r="DH781" s="897" t="s">
        <v>13773</v>
      </c>
      <c r="DI781" s="897" t="s">
        <v>13773</v>
      </c>
      <c r="DJ781" s="806"/>
      <c r="DK781" s="14"/>
      <c r="DL781" s="14"/>
      <c r="DM781" s="441"/>
      <c r="DN781" s="441"/>
      <c r="DO781" s="441"/>
      <c r="DP781" s="441"/>
      <c r="DQ781" s="441"/>
      <c r="DR781" s="441"/>
      <c r="DS781" s="441"/>
      <c r="DT781" s="441"/>
      <c r="DU781" s="441"/>
      <c r="DV781" s="441"/>
      <c r="DW781" s="441"/>
      <c r="DX781" s="441"/>
      <c r="DY781" s="441"/>
      <c r="DZ781" s="441"/>
      <c r="EA781" s="441"/>
      <c r="EB781" s="441"/>
      <c r="EC781" s="441"/>
      <c r="ED781" s="441"/>
      <c r="EE781" s="441"/>
      <c r="EF781" s="441"/>
      <c r="EG781" s="441"/>
      <c r="EH781" s="441"/>
      <c r="EI781" s="441"/>
      <c r="EJ781" s="441"/>
      <c r="EK781" s="441"/>
      <c r="EL781" s="441"/>
      <c r="EM781" s="441"/>
    </row>
    <row r="782" spans="1:143" s="35" customFormat="1" ht="14.1" customHeight="1" x14ac:dyDescent="0.25">
      <c r="A782" s="702">
        <f>ROW()-1</f>
        <v>781</v>
      </c>
      <c r="B782" s="717" t="s">
        <v>1041</v>
      </c>
      <c r="C782" s="711" t="str">
        <f>HYPERLINK(E782,"OP")</f>
        <v>OP</v>
      </c>
      <c r="D782" s="711" t="str">
        <f>HYPERLINK(F782,"Prj")</f>
        <v>Prj</v>
      </c>
      <c r="E782" s="704" t="s">
        <v>6795</v>
      </c>
      <c r="F782" s="415" t="s">
        <v>6796</v>
      </c>
      <c r="G782" s="414" t="s">
        <v>33</v>
      </c>
      <c r="H782" s="414" t="s">
        <v>33</v>
      </c>
      <c r="I782" s="694" t="s">
        <v>33</v>
      </c>
      <c r="J782" s="686" t="s">
        <v>1042</v>
      </c>
      <c r="K782" s="199" t="s">
        <v>33</v>
      </c>
      <c r="L782" s="693" t="s">
        <v>124</v>
      </c>
      <c r="M782" s="696" t="s">
        <v>342</v>
      </c>
      <c r="N782" s="693" t="s">
        <v>18</v>
      </c>
      <c r="O782" s="693" t="s">
        <v>30</v>
      </c>
      <c r="P782" s="1080" t="s">
        <v>1763</v>
      </c>
      <c r="Q782" s="1074" t="s">
        <v>33</v>
      </c>
      <c r="R782" s="698" t="s">
        <v>3888</v>
      </c>
      <c r="S782" s="907" t="s">
        <v>3582</v>
      </c>
      <c r="T782" s="908" t="s">
        <v>3640</v>
      </c>
      <c r="U782" s="905" t="s">
        <v>1421</v>
      </c>
      <c r="V782" s="905" t="s">
        <v>10385</v>
      </c>
      <c r="W782" s="1068" t="s">
        <v>1773</v>
      </c>
      <c r="X782" s="1064">
        <v>39967</v>
      </c>
      <c r="Y782" s="1066">
        <v>40519</v>
      </c>
      <c r="Z782" s="1046">
        <v>2011</v>
      </c>
      <c r="AA782" s="1064">
        <v>40639</v>
      </c>
      <c r="AB782" s="1065">
        <v>42369</v>
      </c>
      <c r="AC782" s="1066">
        <v>42735</v>
      </c>
      <c r="AD782" s="638">
        <v>0</v>
      </c>
      <c r="AE782" s="639">
        <v>5</v>
      </c>
      <c r="AF782" s="744">
        <v>0</v>
      </c>
      <c r="AG782" s="690">
        <v>5</v>
      </c>
      <c r="AH782" s="747">
        <v>0</v>
      </c>
      <c r="AI782" s="744">
        <v>0</v>
      </c>
      <c r="AJ782" s="1099">
        <v>4.8685263499999998</v>
      </c>
      <c r="AK782" s="1100">
        <v>4.4827930199999999</v>
      </c>
      <c r="AL782" s="646"/>
      <c r="AM782" s="647"/>
      <c r="AN782" s="647">
        <v>2</v>
      </c>
      <c r="AO782" s="647"/>
      <c r="AP782" s="647"/>
      <c r="AQ782" s="648"/>
      <c r="AR782" s="780" t="s">
        <v>4450</v>
      </c>
      <c r="AS782" s="781">
        <f>AT782+AU782</f>
        <v>1.2829999999999999</v>
      </c>
      <c r="AT782" s="781">
        <v>1.2829999999999999</v>
      </c>
      <c r="AU782" s="782">
        <v>0</v>
      </c>
      <c r="AV782" s="699" t="s">
        <v>4451</v>
      </c>
      <c r="AW782" s="686" t="s">
        <v>1937</v>
      </c>
      <c r="AX782" s="686" t="s">
        <v>1902</v>
      </c>
      <c r="AY782" s="819">
        <v>42725</v>
      </c>
      <c r="AZ782" s="721" t="s">
        <v>22</v>
      </c>
      <c r="BA782" s="721" t="s">
        <v>26</v>
      </c>
      <c r="BB782" s="834" t="s">
        <v>22</v>
      </c>
      <c r="BC782" s="835" t="s">
        <v>22</v>
      </c>
      <c r="BD782" s="836" t="s">
        <v>22</v>
      </c>
      <c r="BE782" s="834" t="s">
        <v>33</v>
      </c>
      <c r="BF782" s="835" t="s">
        <v>33</v>
      </c>
      <c r="BG782" s="836" t="s">
        <v>33</v>
      </c>
      <c r="BH782" s="905" t="s">
        <v>4504</v>
      </c>
      <c r="BI782" s="903" t="s">
        <v>10473</v>
      </c>
      <c r="BJ782" s="905" t="s">
        <v>13050</v>
      </c>
      <c r="BK782" s="903" t="s">
        <v>13876</v>
      </c>
      <c r="BL782" s="905" t="s">
        <v>0</v>
      </c>
      <c r="BM782" s="903" t="s">
        <v>0</v>
      </c>
      <c r="BN782" s="905" t="s">
        <v>0</v>
      </c>
      <c r="BO782" s="903" t="s">
        <v>0</v>
      </c>
      <c r="BP782" s="905" t="s">
        <v>0</v>
      </c>
      <c r="BQ782" s="903" t="s">
        <v>0</v>
      </c>
      <c r="BR782" s="909">
        <v>65</v>
      </c>
      <c r="BS782" s="903" t="s">
        <v>4509</v>
      </c>
      <c r="BT782" s="905" t="s">
        <v>0</v>
      </c>
      <c r="BU782" s="903" t="s">
        <v>4492</v>
      </c>
      <c r="BV782" s="905" t="s">
        <v>0</v>
      </c>
      <c r="BW782" s="903" t="s">
        <v>4492</v>
      </c>
      <c r="BX782" s="905" t="s">
        <v>0</v>
      </c>
      <c r="BY782" s="903" t="s">
        <v>4492</v>
      </c>
      <c r="BZ782" s="905" t="s">
        <v>0</v>
      </c>
      <c r="CA782" s="903" t="s">
        <v>4492</v>
      </c>
      <c r="CB782" s="340">
        <v>10</v>
      </c>
      <c r="CC782" s="249">
        <f>IF(ISBLANK(AL782),0,1)</f>
        <v>0</v>
      </c>
      <c r="CD782" s="414">
        <f>IF(ISBLANK(AM782),0,1)</f>
        <v>0</v>
      </c>
      <c r="CE782" s="414">
        <f>IF(ISBLANK(AN782),0,1)</f>
        <v>1</v>
      </c>
      <c r="CF782" s="414">
        <f>IF(ISBLANK(AO782),0,1)</f>
        <v>0</v>
      </c>
      <c r="CG782" s="414">
        <f>IF(ISBLANK(AP782),0,1)</f>
        <v>0</v>
      </c>
      <c r="CH782" s="436">
        <f>IF(ISBLANK(AQ782),0,1)</f>
        <v>0</v>
      </c>
      <c r="CI782" s="435">
        <f>IF($W782="Dropped","-",DAYS360(X782,Y782,TRUE)/360)</f>
        <v>1.5111111111111111</v>
      </c>
      <c r="CJ782" s="416">
        <f>IF(OR($W782="Pipeline",$W782="Dropped"),"-",IF(OR($AA782="-",$AA782="n/a"),"-",DAYS360(Y782,AA782,TRUE)/360))</f>
        <v>0.33055555555555555</v>
      </c>
      <c r="CK782" s="416">
        <f>IF(OR($W782="Pipeline",$W782="Dropped"),"-",IF($AC782="-","-",IF(OR($AA782="-",$AA782="n/a"),DAYS360(Y782,AC782,TRUE)/360,DAYS360(AA782,AC782,TRUE)/360)))</f>
        <v>5.7333333333333334</v>
      </c>
      <c r="CL782" s="416">
        <f>IF(OR($W782="Pipeline",$W782="Dropped"),"-",IF($AC782="-","-",DAYS360(X782,AC782,TRUE)/360))</f>
        <v>7.5750000000000002</v>
      </c>
      <c r="CM782" s="437">
        <f>IF(OR($W782="Pipeline",$W782="Dropped"),"-",IF($AC782="-","-",DAYS360(AB782,AC782,TRUE)/360))</f>
        <v>1</v>
      </c>
      <c r="CN782" s="344">
        <f>IF(W782="Closed",IF(AC782="-","-",YEAR(AC782)),"-")</f>
        <v>2016</v>
      </c>
      <c r="CO782" s="344" t="str">
        <f>IF(W782="Closed",IF(OR(BE782="S",BE782="MS",BE782="HS"),"S",IF(OR(BE782="U",BE782="MU",BE782="HU"),"U",IF(OR(BE782="NA",BE782="NR",BE782="NV",BE782="?",BE782="#"),"NR","-"))),"-")</f>
        <v>-</v>
      </c>
      <c r="CP782" s="249">
        <v>1</v>
      </c>
      <c r="CQ782" s="414">
        <v>3</v>
      </c>
      <c r="CR782" s="414">
        <v>2</v>
      </c>
      <c r="CS782" s="414">
        <v>1</v>
      </c>
      <c r="CT782" s="414">
        <v>0</v>
      </c>
      <c r="CU782" s="436">
        <v>0</v>
      </c>
      <c r="CV782" s="432" t="str">
        <f>IF(OR(DC782="-",DC782="",DC782="n/a"),"-",HYPERLINK(DC782,"PAD"))</f>
        <v>PAD</v>
      </c>
      <c r="CW782" s="417" t="str">
        <f>IF(OR(DD782="-",DD782="",DD782="n/a"),"-",HYPERLINK(DD782,"ICR"))</f>
        <v>ICR</v>
      </c>
      <c r="CX782" s="438" t="str">
        <f>IF(OR(DE782="-",DE782="",DE782="n/a"),"-",HYPERLINK(DE782,"IEG"))</f>
        <v>-</v>
      </c>
      <c r="CY782" s="687" t="str">
        <f>IF(OR(DF782="-",DF782="",DF782="n/a"),"-",HYPERLINK(DF782,"PPAR"))</f>
        <v>-</v>
      </c>
      <c r="CZ782" s="665" t="str">
        <f>IF(OR(DG782="-",DG782="",DG782="n/a"),"-",HYPERLINK(DG782,"PCR"))</f>
        <v>-</v>
      </c>
      <c r="DA782" s="665" t="str">
        <f>IF(OR(DH782="-",DH782="",DH782="n/a"),"-",HYPERLINK(DH782,"PP"))</f>
        <v>PP</v>
      </c>
      <c r="DB782" s="688" t="str">
        <f>IF(OR(DI782="-",DI782="",DI782="n/a"),"-",HYPERLINK(DI782,"TA"))</f>
        <v>-</v>
      </c>
      <c r="DC782" s="897" t="s">
        <v>12662</v>
      </c>
      <c r="DD782" s="897" t="s">
        <v>14130</v>
      </c>
      <c r="DE782" s="897" t="s">
        <v>33</v>
      </c>
      <c r="DF782" s="897" t="s">
        <v>33</v>
      </c>
      <c r="DG782" s="897" t="s">
        <v>33</v>
      </c>
      <c r="DH782" s="897" t="s">
        <v>12663</v>
      </c>
      <c r="DI782" s="897" t="s">
        <v>33</v>
      </c>
      <c r="DJ782" s="734"/>
      <c r="DK782" s="14"/>
      <c r="DL782" s="14"/>
      <c r="DM782" s="441"/>
      <c r="DN782" s="441"/>
      <c r="DO782" s="441"/>
      <c r="DP782" s="441"/>
      <c r="DQ782" s="441"/>
      <c r="DR782" s="441"/>
      <c r="DS782" s="441"/>
      <c r="DT782" s="441"/>
      <c r="DU782" s="441"/>
      <c r="DV782" s="441"/>
      <c r="DW782" s="441"/>
      <c r="DX782" s="441"/>
      <c r="DY782" s="441"/>
      <c r="DZ782" s="441"/>
      <c r="EA782" s="441"/>
      <c r="EB782" s="441"/>
      <c r="EC782" s="441"/>
      <c r="ED782" s="441"/>
      <c r="EE782" s="441"/>
      <c r="EF782" s="441"/>
      <c r="EG782" s="441"/>
      <c r="EH782" s="441"/>
      <c r="EI782" s="441"/>
      <c r="EJ782" s="441"/>
      <c r="EK782" s="441"/>
      <c r="EL782" s="441"/>
      <c r="EM782" s="441"/>
    </row>
    <row r="783" spans="1:143" s="35" customFormat="1" ht="14.1" customHeight="1" x14ac:dyDescent="0.25">
      <c r="A783" s="702">
        <f>ROW()-1</f>
        <v>782</v>
      </c>
      <c r="B783" s="710" t="s">
        <v>1115</v>
      </c>
      <c r="C783" s="711" t="str">
        <f>HYPERLINK(E783,"OP")</f>
        <v>OP</v>
      </c>
      <c r="D783" s="711" t="str">
        <f>HYPERLINK(F783,"Prj")</f>
        <v>Prj</v>
      </c>
      <c r="E783" s="704" t="s">
        <v>6797</v>
      </c>
      <c r="F783" s="415" t="s">
        <v>6798</v>
      </c>
      <c r="G783" s="414" t="s">
        <v>33</v>
      </c>
      <c r="H783" s="414" t="s">
        <v>33</v>
      </c>
      <c r="I783" s="694" t="s">
        <v>33</v>
      </c>
      <c r="J783" s="686" t="s">
        <v>1116</v>
      </c>
      <c r="K783" s="199" t="s">
        <v>33</v>
      </c>
      <c r="L783" s="693" t="s">
        <v>124</v>
      </c>
      <c r="M783" s="696" t="s">
        <v>134</v>
      </c>
      <c r="N783" s="693" t="s">
        <v>18</v>
      </c>
      <c r="O783" s="693" t="s">
        <v>30</v>
      </c>
      <c r="P783" s="1080" t="s">
        <v>1763</v>
      </c>
      <c r="Q783" s="1074" t="s">
        <v>33</v>
      </c>
      <c r="R783" s="698" t="s">
        <v>3888</v>
      </c>
      <c r="S783" s="907" t="s">
        <v>3582</v>
      </c>
      <c r="T783" s="908" t="s">
        <v>3576</v>
      </c>
      <c r="U783" s="905" t="s">
        <v>1421</v>
      </c>
      <c r="V783" s="905" t="s">
        <v>10385</v>
      </c>
      <c r="W783" s="1068" t="s">
        <v>1773</v>
      </c>
      <c r="X783" s="1064">
        <v>39967</v>
      </c>
      <c r="Y783" s="1066">
        <v>40554</v>
      </c>
      <c r="Z783" s="1046">
        <v>2011</v>
      </c>
      <c r="AA783" s="1064">
        <v>40844</v>
      </c>
      <c r="AB783" s="1065">
        <v>42551</v>
      </c>
      <c r="AC783" s="1066">
        <v>42551</v>
      </c>
      <c r="AD783" s="638">
        <v>0</v>
      </c>
      <c r="AE783" s="639">
        <v>5</v>
      </c>
      <c r="AF783" s="744">
        <v>0</v>
      </c>
      <c r="AG783" s="690">
        <v>5</v>
      </c>
      <c r="AH783" s="747">
        <v>1</v>
      </c>
      <c r="AI783" s="744">
        <v>0</v>
      </c>
      <c r="AJ783" s="1099">
        <v>5</v>
      </c>
      <c r="AK783" s="1100">
        <v>4.5687079600000002</v>
      </c>
      <c r="AL783" s="646"/>
      <c r="AM783" s="647"/>
      <c r="AN783" s="647">
        <v>2</v>
      </c>
      <c r="AO783" s="647"/>
      <c r="AP783" s="647"/>
      <c r="AQ783" s="648"/>
      <c r="AR783" s="779" t="s">
        <v>3389</v>
      </c>
      <c r="AS783" s="649">
        <f>AT783+AU783</f>
        <v>2.7</v>
      </c>
      <c r="AT783" s="649">
        <v>2.7</v>
      </c>
      <c r="AU783" s="650">
        <v>0</v>
      </c>
      <c r="AV783" s="686" t="s">
        <v>3390</v>
      </c>
      <c r="AW783" s="686" t="s">
        <v>1967</v>
      </c>
      <c r="AX783" s="686" t="s">
        <v>2238</v>
      </c>
      <c r="AY783" s="819">
        <v>42550</v>
      </c>
      <c r="AZ783" s="721" t="s">
        <v>45</v>
      </c>
      <c r="BA783" s="721" t="s">
        <v>45</v>
      </c>
      <c r="BB783" s="834" t="s">
        <v>45</v>
      </c>
      <c r="BC783" s="835" t="s">
        <v>45</v>
      </c>
      <c r="BD783" s="836" t="s">
        <v>45</v>
      </c>
      <c r="BE783" s="834" t="s">
        <v>45</v>
      </c>
      <c r="BF783" s="835" t="s">
        <v>45</v>
      </c>
      <c r="BG783" s="836" t="s">
        <v>45</v>
      </c>
      <c r="BH783" s="905" t="s">
        <v>4504</v>
      </c>
      <c r="BI783" s="903" t="s">
        <v>10473</v>
      </c>
      <c r="BJ783" s="905" t="s">
        <v>13050</v>
      </c>
      <c r="BK783" s="903" t="s">
        <v>13876</v>
      </c>
      <c r="BL783" s="905" t="s">
        <v>4515</v>
      </c>
      <c r="BM783" s="903" t="s">
        <v>4704</v>
      </c>
      <c r="BN783" s="905" t="s">
        <v>10072</v>
      </c>
      <c r="BO783" s="903" t="s">
        <v>13093</v>
      </c>
      <c r="BP783" s="905" t="s">
        <v>10064</v>
      </c>
      <c r="BQ783" s="903" t="s">
        <v>13770</v>
      </c>
      <c r="BR783" s="909">
        <v>65</v>
      </c>
      <c r="BS783" s="903" t="s">
        <v>4509</v>
      </c>
      <c r="BT783" s="905" t="s">
        <v>0</v>
      </c>
      <c r="BU783" s="903" t="s">
        <v>4492</v>
      </c>
      <c r="BV783" s="905" t="s">
        <v>0</v>
      </c>
      <c r="BW783" s="903" t="s">
        <v>4492</v>
      </c>
      <c r="BX783" s="905" t="s">
        <v>0</v>
      </c>
      <c r="BY783" s="903" t="s">
        <v>4492</v>
      </c>
      <c r="BZ783" s="905" t="s">
        <v>0</v>
      </c>
      <c r="CA783" s="903" t="s">
        <v>4492</v>
      </c>
      <c r="CB783" s="340">
        <v>10</v>
      </c>
      <c r="CC783" s="249">
        <f>IF(ISBLANK(AL783),0,1)</f>
        <v>0</v>
      </c>
      <c r="CD783" s="414">
        <f>IF(ISBLANK(AM783),0,1)</f>
        <v>0</v>
      </c>
      <c r="CE783" s="414">
        <f>IF(ISBLANK(AN783),0,1)</f>
        <v>1</v>
      </c>
      <c r="CF783" s="414">
        <f>IF(ISBLANK(AO783),0,1)</f>
        <v>0</v>
      </c>
      <c r="CG783" s="414">
        <f>IF(ISBLANK(AP783),0,1)</f>
        <v>0</v>
      </c>
      <c r="CH783" s="436">
        <f>IF(ISBLANK(AQ783),0,1)</f>
        <v>0</v>
      </c>
      <c r="CI783" s="435">
        <f>IF($W783="Dropped","-",DAYS360(X783,Y783,TRUE)/360)</f>
        <v>1.6055555555555556</v>
      </c>
      <c r="CJ783" s="416">
        <f>IF(OR($W783="Pipeline",$W783="Dropped"),"-",IF(OR($AA783="-",$AA783="n/a"),"-",DAYS360(Y783,AA783,TRUE)/360))</f>
        <v>0.79722222222222228</v>
      </c>
      <c r="CK783" s="416">
        <f>IF(OR($W783="Pipeline",$W783="Dropped"),"-",IF($AC783="-","-",IF(OR($AA783="-",$AA783="n/a"),DAYS360(Y783,AC783,TRUE)/360,DAYS360(AA783,AC783,TRUE)/360)))</f>
        <v>4.6722222222222225</v>
      </c>
      <c r="CL783" s="416">
        <f>IF(OR($W783="Pipeline",$W783="Dropped"),"-",IF($AC783="-","-",DAYS360(X783,AC783,TRUE)/360))</f>
        <v>7.0750000000000002</v>
      </c>
      <c r="CM783" s="437">
        <f>IF(OR($W783="Pipeline",$W783="Dropped"),"-",IF($AC783="-","-",DAYS360(AB783,AC783,TRUE)/360))</f>
        <v>0</v>
      </c>
      <c r="CN783" s="344">
        <f>IF(W783="Closed",IF(AC783="-","-",YEAR(AC783)),"-")</f>
        <v>2016</v>
      </c>
      <c r="CO783" s="344" t="str">
        <f>IF(W783="Closed",IF(OR(BE783="S",BE783="MS",BE783="HS"),"S",IF(OR(BE783="U",BE783="MU",BE783="HU"),"U",IF(OR(BE783="NA",BE783="NR",BE783="NV",BE783="?",BE783="#"),"NR","-"))),"-")</f>
        <v>U</v>
      </c>
      <c r="CP783" s="249">
        <v>4</v>
      </c>
      <c r="CQ783" s="414">
        <v>3</v>
      </c>
      <c r="CR783" s="414">
        <v>0</v>
      </c>
      <c r="CS783" s="414">
        <v>2</v>
      </c>
      <c r="CT783" s="414">
        <v>0</v>
      </c>
      <c r="CU783" s="436">
        <v>0</v>
      </c>
      <c r="CV783" s="432" t="str">
        <f>IF(OR(DC783="-",DC783="",DC783="n/a"),"-",HYPERLINK(DC783,"PAD"))</f>
        <v>PAD</v>
      </c>
      <c r="CW783" s="417" t="str">
        <f>IF(OR(DD783="-",DD783="",DD783="n/a"),"-",HYPERLINK(DD783,"ICR"))</f>
        <v>ICR</v>
      </c>
      <c r="CX783" s="438" t="str">
        <f>IF(OR(DE783="-",DE783="",DE783="n/a"),"-",HYPERLINK(DE783,"IEG"))</f>
        <v>IEG</v>
      </c>
      <c r="CY783" s="687" t="str">
        <f>IF(OR(DF783="-",DF783="",DF783="n/a"),"-",HYPERLINK(DF783,"PPAR"))</f>
        <v>-</v>
      </c>
      <c r="CZ783" s="665" t="str">
        <f>IF(OR(DG783="-",DG783="",DG783="n/a"),"-",HYPERLINK(DG783,"PCR"))</f>
        <v>-</v>
      </c>
      <c r="DA783" s="665" t="str">
        <f>IF(OR(DH783="-",DH783="",DH783="n/a"),"-",HYPERLINK(DH783,"PP"))</f>
        <v>PP</v>
      </c>
      <c r="DB783" s="688" t="str">
        <f>IF(OR(DI783="-",DI783="",DI783="n/a"),"-",HYPERLINK(DI783,"TA"))</f>
        <v>-</v>
      </c>
      <c r="DC783" s="897" t="s">
        <v>12664</v>
      </c>
      <c r="DD783" s="897" t="s">
        <v>14131</v>
      </c>
      <c r="DE783" s="897" t="s">
        <v>14132</v>
      </c>
      <c r="DF783" s="897" t="s">
        <v>33</v>
      </c>
      <c r="DG783" s="897" t="s">
        <v>33</v>
      </c>
      <c r="DH783" s="897" t="s">
        <v>12665</v>
      </c>
      <c r="DI783" s="897" t="s">
        <v>33</v>
      </c>
      <c r="DJ783" s="734"/>
      <c r="DK783" s="14"/>
      <c r="DL783" s="14"/>
      <c r="DM783" s="441"/>
      <c r="DN783" s="441"/>
      <c r="DO783" s="441"/>
      <c r="DP783" s="441"/>
      <c r="DQ783" s="441"/>
      <c r="DR783" s="441"/>
      <c r="DS783" s="441"/>
      <c r="DT783" s="441"/>
      <c r="DU783" s="441"/>
      <c r="DV783" s="441"/>
      <c r="DW783" s="441"/>
      <c r="DX783" s="441"/>
      <c r="DY783" s="441"/>
      <c r="DZ783" s="441"/>
      <c r="EA783" s="441"/>
      <c r="EB783" s="441"/>
      <c r="EC783" s="441"/>
      <c r="ED783" s="441"/>
      <c r="EE783" s="441"/>
      <c r="EF783" s="441"/>
      <c r="EG783" s="441"/>
      <c r="EH783" s="441"/>
      <c r="EI783" s="441"/>
      <c r="EJ783" s="441"/>
      <c r="EK783" s="441"/>
      <c r="EL783" s="441"/>
      <c r="EM783" s="441"/>
    </row>
    <row r="784" spans="1:143" s="35" customFormat="1" ht="14.1" customHeight="1" x14ac:dyDescent="0.25">
      <c r="A784" s="703">
        <f>ROW()-1</f>
        <v>783</v>
      </c>
      <c r="B784" s="710" t="s">
        <v>3356</v>
      </c>
      <c r="C784" s="711" t="str">
        <f>HYPERLINK(E784,"OP")</f>
        <v>OP</v>
      </c>
      <c r="D784" s="711" t="str">
        <f>HYPERLINK(F784,"Prj")</f>
        <v>Prj</v>
      </c>
      <c r="E784" s="704" t="s">
        <v>6799</v>
      </c>
      <c r="F784" s="415" t="s">
        <v>6800</v>
      </c>
      <c r="G784" s="414" t="s">
        <v>33</v>
      </c>
      <c r="H784" s="414" t="s">
        <v>33</v>
      </c>
      <c r="I784" s="694" t="s">
        <v>33</v>
      </c>
      <c r="J784" s="686" t="s">
        <v>4349</v>
      </c>
      <c r="K784" s="729" t="s">
        <v>33</v>
      </c>
      <c r="L784" s="693" t="s">
        <v>16</v>
      </c>
      <c r="M784" s="696" t="s">
        <v>1770</v>
      </c>
      <c r="N784" s="693" t="s">
        <v>18</v>
      </c>
      <c r="O784" s="693" t="s">
        <v>71</v>
      </c>
      <c r="P784" s="1080" t="s">
        <v>1742</v>
      </c>
      <c r="Q784" s="1074" t="s">
        <v>33</v>
      </c>
      <c r="R784" s="698" t="s">
        <v>3565</v>
      </c>
      <c r="S784" s="907" t="s">
        <v>10303</v>
      </c>
      <c r="T784" s="908" t="s">
        <v>3868</v>
      </c>
      <c r="U784" s="905" t="s">
        <v>10440</v>
      </c>
      <c r="V784" s="905" t="s">
        <v>1417</v>
      </c>
      <c r="W784" s="1068" t="s">
        <v>1773</v>
      </c>
      <c r="X784" s="1064">
        <v>40563</v>
      </c>
      <c r="Y784" s="1066">
        <v>40724</v>
      </c>
      <c r="Z784" s="1046">
        <v>2011</v>
      </c>
      <c r="AA784" s="1064" t="s">
        <v>33</v>
      </c>
      <c r="AB784" s="1065">
        <v>41260</v>
      </c>
      <c r="AC784" s="1066">
        <v>41260</v>
      </c>
      <c r="AD784" s="1050">
        <v>0</v>
      </c>
      <c r="AE784" s="749">
        <v>50</v>
      </c>
      <c r="AF784" s="744">
        <v>0</v>
      </c>
      <c r="AG784" s="690">
        <v>50</v>
      </c>
      <c r="AH784" s="747">
        <v>0</v>
      </c>
      <c r="AI784" s="744">
        <v>0</v>
      </c>
      <c r="AJ784" s="1110">
        <v>2.23861</v>
      </c>
      <c r="AK784" s="1111">
        <v>0</v>
      </c>
      <c r="AL784" s="646">
        <v>31</v>
      </c>
      <c r="AM784" s="647"/>
      <c r="AN784" s="647"/>
      <c r="AO784" s="647"/>
      <c r="AP784" s="647"/>
      <c r="AQ784" s="648"/>
      <c r="AR784" s="780" t="s">
        <v>4448</v>
      </c>
      <c r="AS784" s="781">
        <f>AT784+AU784</f>
        <v>0.2</v>
      </c>
      <c r="AT784" s="781">
        <v>0.2</v>
      </c>
      <c r="AU784" s="782">
        <v>0</v>
      </c>
      <c r="AV784" s="699" t="s">
        <v>4449</v>
      </c>
      <c r="AW784" s="686" t="s">
        <v>4351</v>
      </c>
      <c r="AX784" s="686" t="s">
        <v>4352</v>
      </c>
      <c r="AY784" s="827">
        <v>41325</v>
      </c>
      <c r="AZ784" s="693" t="s">
        <v>45</v>
      </c>
      <c r="BA784" s="693" t="s">
        <v>45</v>
      </c>
      <c r="BB784" s="834" t="s">
        <v>33</v>
      </c>
      <c r="BC784" s="835" t="s">
        <v>33</v>
      </c>
      <c r="BD784" s="836" t="s">
        <v>33</v>
      </c>
      <c r="BE784" s="834" t="s">
        <v>4353</v>
      </c>
      <c r="BF784" s="835" t="s">
        <v>45</v>
      </c>
      <c r="BG784" s="836" t="s">
        <v>45</v>
      </c>
      <c r="BH784" s="905" t="s">
        <v>10067</v>
      </c>
      <c r="BI784" s="903" t="s">
        <v>9474</v>
      </c>
      <c r="BJ784" s="905" t="s">
        <v>10064</v>
      </c>
      <c r="BK784" s="903" t="s">
        <v>13770</v>
      </c>
      <c r="BL784" s="905" t="s">
        <v>13077</v>
      </c>
      <c r="BM784" s="903" t="s">
        <v>9680</v>
      </c>
      <c r="BN784" s="905" t="s">
        <v>0</v>
      </c>
      <c r="BO784" s="903" t="s">
        <v>0</v>
      </c>
      <c r="BP784" s="905" t="s">
        <v>0</v>
      </c>
      <c r="BQ784" s="903" t="s">
        <v>0</v>
      </c>
      <c r="BR784" s="909">
        <v>39</v>
      </c>
      <c r="BS784" s="903" t="s">
        <v>4545</v>
      </c>
      <c r="BT784" s="909">
        <v>47</v>
      </c>
      <c r="BU784" s="903" t="s">
        <v>4539</v>
      </c>
      <c r="BV784" s="909">
        <v>40</v>
      </c>
      <c r="BW784" s="903" t="s">
        <v>4563</v>
      </c>
      <c r="BX784" s="909">
        <v>48</v>
      </c>
      <c r="BY784" s="903" t="s">
        <v>4533</v>
      </c>
      <c r="BZ784" s="909">
        <v>99</v>
      </c>
      <c r="CA784" s="903" t="s">
        <v>4570</v>
      </c>
      <c r="CB784" s="340">
        <v>50</v>
      </c>
      <c r="CC784" s="249">
        <f>IF(ISBLANK(AL784),0,1)</f>
        <v>1</v>
      </c>
      <c r="CD784" s="414">
        <f>IF(ISBLANK(AM784),0,1)</f>
        <v>0</v>
      </c>
      <c r="CE784" s="414">
        <f>IF(ISBLANK(AN784),0,1)</f>
        <v>0</v>
      </c>
      <c r="CF784" s="414">
        <f>IF(ISBLANK(AO784),0,1)</f>
        <v>0</v>
      </c>
      <c r="CG784" s="414">
        <f>IF(ISBLANK(AP784),0,1)</f>
        <v>0</v>
      </c>
      <c r="CH784" s="436">
        <f>IF(ISBLANK(AQ784),0,1)</f>
        <v>0</v>
      </c>
      <c r="CI784" s="435">
        <f>IF($W784="Dropped","-",DAYS360(X784,Y784,TRUE)/360)</f>
        <v>0.44444444444444442</v>
      </c>
      <c r="CJ784" s="416" t="str">
        <f>IF(OR($W784="Pipeline",$W784="Dropped"),"-",IF(OR($AA784="-",$AA784="n/a"),"-",DAYS360(Y784,AA784,TRUE)/360))</f>
        <v>-</v>
      </c>
      <c r="CK784" s="416">
        <f>IF(OR($W784="Pipeline",$W784="Dropped"),"-",IF($AC784="-","-",IF(OR($AA784="-",$AA784="n/a"),DAYS360(Y784,AC784,TRUE)/360,DAYS360(AA784,AC784,TRUE)/360)))</f>
        <v>1.4638888888888888</v>
      </c>
      <c r="CL784" s="416">
        <f>IF(OR($W784="Pipeline",$W784="Dropped"),"-",IF($AC784="-","-",DAYS360(X784,AC784,TRUE)/360))</f>
        <v>1.9083333333333334</v>
      </c>
      <c r="CM784" s="437">
        <f>IF(OR($W784="Pipeline",$W784="Dropped"),"-",IF($AC784="-","-",DAYS360(AB784,AC784,TRUE)/360))</f>
        <v>0</v>
      </c>
      <c r="CN784" s="344">
        <f>IF(W784="Closed",IF(AC784="-","-",YEAR(AC784)),"-")</f>
        <v>2012</v>
      </c>
      <c r="CO784" s="344" t="str">
        <f>IF(W784="Closed",IF(OR(BE784="S",BE784="MS",BE784="HS"),"S",IF(OR(BE784="U",BE784="MU",BE784="HU"),"U",IF(OR(BE784="NA",BE784="NR",BE784="NV",BE784="?",BE784="#"),"NR","-"))),"-")</f>
        <v>NR</v>
      </c>
      <c r="CP784" s="249">
        <v>17</v>
      </c>
      <c r="CQ784" s="414">
        <v>3</v>
      </c>
      <c r="CR784" s="414">
        <v>0</v>
      </c>
      <c r="CS784" s="414">
        <v>2</v>
      </c>
      <c r="CT784" s="414">
        <v>0</v>
      </c>
      <c r="CU784" s="436">
        <v>0</v>
      </c>
      <c r="CV784" s="432" t="str">
        <f>IF(OR(DC784="-",DC784="",DC784="n/a"),"-",HYPERLINK(DC784,"PAD"))</f>
        <v>PAD</v>
      </c>
      <c r="CW784" s="417" t="str">
        <f>IF(OR(DD784="-",DD784="",DD784="n/a"),"-",HYPERLINK(DD784,"ICR"))</f>
        <v>-</v>
      </c>
      <c r="CX784" s="438" t="str">
        <f>IF(OR(DE784="-",DE784="",DE784="n/a"),"-",HYPERLINK(DE784,"IEG"))</f>
        <v>IEG</v>
      </c>
      <c r="CY784" s="687" t="str">
        <f>IF(OR(DF784="-",DF784="",DF784="n/a"),"-",HYPERLINK(DF784,"PPAR"))</f>
        <v>-</v>
      </c>
      <c r="CZ784" s="665" t="str">
        <f>IF(OR(DG784="-",DG784="",DG784="n/a"),"-",HYPERLINK(DG784,"PCR"))</f>
        <v>-</v>
      </c>
      <c r="DA784" s="665" t="str">
        <f>IF(OR(DH784="-",DH784="",DH784="n/a"),"-",HYPERLINK(DH784,"PP"))</f>
        <v>-</v>
      </c>
      <c r="DB784" s="688" t="str">
        <f>IF(OR(DI784="-",DI784="",DI784="n/a"),"-",HYPERLINK(DI784,"TA"))</f>
        <v>-</v>
      </c>
      <c r="DC784" s="897" t="s">
        <v>12666</v>
      </c>
      <c r="DD784" s="897" t="s">
        <v>33</v>
      </c>
      <c r="DE784" s="897" t="s">
        <v>12667</v>
      </c>
      <c r="DF784" s="897" t="s">
        <v>33</v>
      </c>
      <c r="DG784" s="897" t="s">
        <v>33</v>
      </c>
      <c r="DH784" s="897" t="s">
        <v>33</v>
      </c>
      <c r="DI784" s="897" t="s">
        <v>33</v>
      </c>
      <c r="DJ784" s="734"/>
      <c r="DK784" s="14"/>
      <c r="DL784" s="14"/>
      <c r="DM784" s="441"/>
      <c r="DN784" s="441"/>
      <c r="DO784" s="441"/>
      <c r="DP784" s="441"/>
      <c r="DQ784" s="441"/>
      <c r="DR784" s="441"/>
      <c r="DS784" s="441"/>
      <c r="DT784" s="441"/>
      <c r="DU784" s="441"/>
      <c r="DV784" s="441"/>
      <c r="DW784" s="441"/>
      <c r="DX784" s="441"/>
      <c r="DY784" s="441"/>
      <c r="DZ784" s="441"/>
      <c r="EA784" s="441"/>
      <c r="EB784" s="441"/>
      <c r="EC784" s="441"/>
      <c r="ED784" s="441"/>
      <c r="EE784" s="441"/>
      <c r="EF784" s="441"/>
      <c r="EG784" s="441"/>
      <c r="EH784" s="441"/>
      <c r="EI784" s="441"/>
      <c r="EJ784" s="441"/>
      <c r="EK784" s="441"/>
      <c r="EL784" s="441"/>
      <c r="EM784" s="441"/>
    </row>
    <row r="785" spans="1:143" s="35" customFormat="1" ht="14.1" customHeight="1" x14ac:dyDescent="0.25">
      <c r="A785" s="702">
        <f>ROW()-1</f>
        <v>784</v>
      </c>
      <c r="B785" s="710" t="s">
        <v>168</v>
      </c>
      <c r="C785" s="711" t="str">
        <f>HYPERLINK(E785,"OP")</f>
        <v>OP</v>
      </c>
      <c r="D785" s="711" t="str">
        <f>HYPERLINK(F785,"Prj")</f>
        <v>Prj</v>
      </c>
      <c r="E785" s="704" t="s">
        <v>6801</v>
      </c>
      <c r="F785" s="415" t="s">
        <v>6802</v>
      </c>
      <c r="G785" s="414" t="s">
        <v>33</v>
      </c>
      <c r="H785" s="414" t="s">
        <v>33</v>
      </c>
      <c r="I785" s="694" t="s">
        <v>33</v>
      </c>
      <c r="J785" s="686" t="s">
        <v>169</v>
      </c>
      <c r="K785" s="199" t="s">
        <v>33</v>
      </c>
      <c r="L785" s="693" t="s">
        <v>153</v>
      </c>
      <c r="M785" s="696" t="s">
        <v>170</v>
      </c>
      <c r="N785" s="693" t="s">
        <v>18</v>
      </c>
      <c r="O785" s="693" t="s">
        <v>30</v>
      </c>
      <c r="P785" s="1080" t="s">
        <v>1419</v>
      </c>
      <c r="Q785" s="1074" t="s">
        <v>33</v>
      </c>
      <c r="R785" s="698" t="s">
        <v>3888</v>
      </c>
      <c r="S785" s="907" t="s">
        <v>3153</v>
      </c>
      <c r="T785" s="908" t="s">
        <v>3820</v>
      </c>
      <c r="U785" s="905" t="s">
        <v>13707</v>
      </c>
      <c r="V785" s="905" t="s">
        <v>10413</v>
      </c>
      <c r="W785" s="1068" t="s">
        <v>20</v>
      </c>
      <c r="X785" s="1064">
        <v>39820</v>
      </c>
      <c r="Y785" s="1066">
        <v>40225</v>
      </c>
      <c r="Z785" s="1046">
        <v>2010</v>
      </c>
      <c r="AA785" s="1064">
        <v>40591</v>
      </c>
      <c r="AB785" s="1065">
        <v>42004</v>
      </c>
      <c r="AC785" s="1066">
        <v>43465</v>
      </c>
      <c r="AD785" s="1050">
        <v>17</v>
      </c>
      <c r="AE785" s="749">
        <v>0</v>
      </c>
      <c r="AF785" s="744">
        <v>0</v>
      </c>
      <c r="AG785" s="690">
        <v>17</v>
      </c>
      <c r="AH785" s="747">
        <v>39.700000000000003</v>
      </c>
      <c r="AI785" s="744">
        <v>0</v>
      </c>
      <c r="AJ785" s="1099">
        <v>17</v>
      </c>
      <c r="AK785" s="1100">
        <v>5.0894807899999996</v>
      </c>
      <c r="AL785" s="1085">
        <v>33</v>
      </c>
      <c r="AM785" s="632" t="s">
        <v>2557</v>
      </c>
      <c r="AN785" s="632"/>
      <c r="AO785" s="632"/>
      <c r="AP785" s="632"/>
      <c r="AQ785" s="757">
        <v>12</v>
      </c>
      <c r="AR785" s="780" t="s">
        <v>171</v>
      </c>
      <c r="AS785" s="649">
        <f>AT785+AU785</f>
        <v>47.230000000000004</v>
      </c>
      <c r="AT785" s="781">
        <v>29.31</v>
      </c>
      <c r="AU785" s="782">
        <v>17.920000000000002</v>
      </c>
      <c r="AV785" s="807" t="s">
        <v>2849</v>
      </c>
      <c r="AW785" s="686" t="s">
        <v>1858</v>
      </c>
      <c r="AX785" s="686" t="s">
        <v>2124</v>
      </c>
      <c r="AY785" s="819">
        <v>42726</v>
      </c>
      <c r="AZ785" s="721" t="s">
        <v>22</v>
      </c>
      <c r="BA785" s="721" t="s">
        <v>22</v>
      </c>
      <c r="BB785" s="834" t="s">
        <v>33</v>
      </c>
      <c r="BC785" s="835" t="s">
        <v>33</v>
      </c>
      <c r="BD785" s="836" t="s">
        <v>33</v>
      </c>
      <c r="BE785" s="834" t="s">
        <v>33</v>
      </c>
      <c r="BF785" s="835" t="s">
        <v>33</v>
      </c>
      <c r="BG785" s="836" t="s">
        <v>33</v>
      </c>
      <c r="BH785" s="905" t="s">
        <v>4485</v>
      </c>
      <c r="BI785" s="903" t="s">
        <v>10472</v>
      </c>
      <c r="BJ785" s="905" t="s">
        <v>0</v>
      </c>
      <c r="BK785" s="903" t="s">
        <v>0</v>
      </c>
      <c r="BL785" s="905" t="s">
        <v>0</v>
      </c>
      <c r="BM785" s="903" t="s">
        <v>0</v>
      </c>
      <c r="BN785" s="905" t="s">
        <v>0</v>
      </c>
      <c r="BO785" s="903" t="s">
        <v>0</v>
      </c>
      <c r="BP785" s="905" t="s">
        <v>0</v>
      </c>
      <c r="BQ785" s="903" t="s">
        <v>0</v>
      </c>
      <c r="BR785" s="909">
        <v>28</v>
      </c>
      <c r="BS785" s="903" t="s">
        <v>4500</v>
      </c>
      <c r="BT785" s="909">
        <v>25</v>
      </c>
      <c r="BU785" s="903" t="s">
        <v>4489</v>
      </c>
      <c r="BV785" s="909">
        <v>30</v>
      </c>
      <c r="BW785" s="903" t="s">
        <v>4501</v>
      </c>
      <c r="BX785" s="909">
        <v>27</v>
      </c>
      <c r="BY785" s="903" t="s">
        <v>4490</v>
      </c>
      <c r="BZ785" s="905" t="s">
        <v>0</v>
      </c>
      <c r="CA785" s="903" t="s">
        <v>4492</v>
      </c>
      <c r="CB785" s="340">
        <v>50</v>
      </c>
      <c r="CC785" s="249">
        <f>IF(ISBLANK(AL785),0,1)</f>
        <v>1</v>
      </c>
      <c r="CD785" s="414">
        <f>IF(ISBLANK(AM785),0,1)</f>
        <v>1</v>
      </c>
      <c r="CE785" s="414">
        <f>IF(ISBLANK(AN785),0,1)</f>
        <v>0</v>
      </c>
      <c r="CF785" s="414">
        <f>IF(ISBLANK(AO785),0,1)</f>
        <v>0</v>
      </c>
      <c r="CG785" s="414">
        <f>IF(ISBLANK(AP785),0,1)</f>
        <v>0</v>
      </c>
      <c r="CH785" s="436">
        <f>IF(ISBLANK(AQ785),0,1)</f>
        <v>1</v>
      </c>
      <c r="CI785" s="435">
        <f>IF($W785="Dropped","-",DAYS360(X785,Y785,TRUE)/360)</f>
        <v>1.1083333333333334</v>
      </c>
      <c r="CJ785" s="416">
        <f>IF(OR($W785="Pipeline",$W785="Dropped"),"-",IF(OR($AA785="-",$AA785="n/a"),"-",DAYS360(Y785,AA785,TRUE)/360))</f>
        <v>1.0027777777777778</v>
      </c>
      <c r="CK785" s="416">
        <f>IF(OR($W785="Pipeline",$W785="Dropped"),"-",IF($AC785="-","-",IF(OR($AA785="-",$AA785="n/a"),DAYS360(Y785,AC785,TRUE)/360,DAYS360(AA785,AC785,TRUE)/360)))</f>
        <v>7.8694444444444445</v>
      </c>
      <c r="CL785" s="416">
        <f>IF(OR($W785="Pipeline",$W785="Dropped"),"-",IF($AC785="-","-",DAYS360(X785,AC785,TRUE)/360))</f>
        <v>9.9805555555555561</v>
      </c>
      <c r="CM785" s="437">
        <f>IF(OR($W785="Pipeline",$W785="Dropped"),"-",IF($AC785="-","-",DAYS360(AB785,AC785,TRUE)/360))</f>
        <v>4</v>
      </c>
      <c r="CN785" s="344" t="str">
        <f>IF(W785="Closed",IF(AC785="-","-",YEAR(AC785)),"-")</f>
        <v>-</v>
      </c>
      <c r="CO785" s="344" t="str">
        <f>IF(W785="Closed",IF(OR(BE785="S",BE785="MS",BE785="HS"),"S",IF(OR(BE785="U",BE785="MU",BE785="HU"),"U",IF(OR(BE785="NA",BE785="NR",BE785="NV",BE785="?",BE785="#"),"NR","-"))),"-")</f>
        <v>-</v>
      </c>
      <c r="CP785" s="249">
        <v>6</v>
      </c>
      <c r="CQ785" s="414">
        <v>4</v>
      </c>
      <c r="CR785" s="414">
        <v>1</v>
      </c>
      <c r="CS785" s="414">
        <v>2</v>
      </c>
      <c r="CT785" s="414">
        <v>0</v>
      </c>
      <c r="CU785" s="436">
        <v>0</v>
      </c>
      <c r="CV785" s="432" t="str">
        <f>IF(OR(DC785="-",DC785="",DC785="n/a"),"-",HYPERLINK(DC785,"PAD"))</f>
        <v>PAD</v>
      </c>
      <c r="CW785" s="417" t="str">
        <f>IF(OR(DD785="-",DD785="",DD785="n/a"),"-",HYPERLINK(DD785,"ICR"))</f>
        <v>-</v>
      </c>
      <c r="CX785" s="438" t="str">
        <f>IF(OR(DE785="-",DE785="",DE785="n/a"),"-",HYPERLINK(DE785,"IEG"))</f>
        <v>-</v>
      </c>
      <c r="CY785" s="687" t="str">
        <f>IF(OR(DF785="-",DF785="",DF785="n/a"),"-",HYPERLINK(DF785,"PPAR"))</f>
        <v>-</v>
      </c>
      <c r="CZ785" s="665" t="str">
        <f>IF(OR(DG785="-",DG785="",DG785="n/a"),"-",HYPERLINK(DG785,"PCR"))</f>
        <v>-</v>
      </c>
      <c r="DA785" s="665" t="str">
        <f>IF(OR(DH785="-",DH785="",DH785="n/a"),"-",HYPERLINK(DH785,"PP"))</f>
        <v>PP</v>
      </c>
      <c r="DB785" s="688" t="str">
        <f>IF(OR(DI785="-",DI785="",DI785="n/a"),"-",HYPERLINK(DI785,"TA"))</f>
        <v>-</v>
      </c>
      <c r="DC785" s="897" t="s">
        <v>12668</v>
      </c>
      <c r="DD785" s="897" t="s">
        <v>33</v>
      </c>
      <c r="DE785" s="897" t="s">
        <v>33</v>
      </c>
      <c r="DF785" s="897" t="s">
        <v>33</v>
      </c>
      <c r="DG785" s="897" t="s">
        <v>33</v>
      </c>
      <c r="DH785" s="897" t="s">
        <v>12669</v>
      </c>
      <c r="DI785" s="897" t="s">
        <v>33</v>
      </c>
      <c r="DJ785" s="806"/>
      <c r="DK785" s="14"/>
      <c r="DL785" s="14"/>
      <c r="DM785" s="441"/>
      <c r="DN785" s="441"/>
      <c r="DO785" s="441"/>
      <c r="DP785" s="441"/>
      <c r="DQ785" s="441"/>
      <c r="DR785" s="441"/>
      <c r="DS785" s="441"/>
      <c r="DT785" s="441"/>
      <c r="DU785" s="441"/>
      <c r="DV785" s="441"/>
      <c r="DW785" s="441"/>
      <c r="DX785" s="441"/>
      <c r="DY785" s="441"/>
      <c r="DZ785" s="441"/>
      <c r="EA785" s="441"/>
      <c r="EB785" s="441"/>
      <c r="EC785" s="441"/>
      <c r="ED785" s="441"/>
      <c r="EE785" s="441"/>
      <c r="EF785" s="441"/>
      <c r="EG785" s="441"/>
      <c r="EH785" s="441"/>
      <c r="EI785" s="441"/>
      <c r="EJ785" s="441"/>
      <c r="EK785" s="441"/>
      <c r="EL785" s="441"/>
      <c r="EM785" s="441"/>
    </row>
    <row r="786" spans="1:143" s="35" customFormat="1" ht="14.1" customHeight="1" x14ac:dyDescent="0.25">
      <c r="A786" s="702">
        <f>ROW()-1</f>
        <v>785</v>
      </c>
      <c r="B786" s="710" t="s">
        <v>5295</v>
      </c>
      <c r="C786" s="711" t="str">
        <f>HYPERLINK(E786,"OP")</f>
        <v>OP</v>
      </c>
      <c r="D786" s="711" t="str">
        <f>HYPERLINK(F786,"Prj")</f>
        <v>Prj</v>
      </c>
      <c r="E786" s="704" t="s">
        <v>7330</v>
      </c>
      <c r="F786" s="415" t="s">
        <v>5968</v>
      </c>
      <c r="G786" s="414" t="s">
        <v>33</v>
      </c>
      <c r="H786" s="414" t="s">
        <v>33</v>
      </c>
      <c r="I786" s="694" t="s">
        <v>33</v>
      </c>
      <c r="J786" s="697" t="s">
        <v>5296</v>
      </c>
      <c r="K786" s="727" t="s">
        <v>33</v>
      </c>
      <c r="L786" s="736" t="s">
        <v>124</v>
      </c>
      <c r="M786" s="697" t="s">
        <v>600</v>
      </c>
      <c r="N786" s="736" t="s">
        <v>233</v>
      </c>
      <c r="O786" s="736" t="s">
        <v>30</v>
      </c>
      <c r="P786" s="1080" t="s">
        <v>1419</v>
      </c>
      <c r="Q786" s="1074" t="s">
        <v>33</v>
      </c>
      <c r="R786" s="698" t="s">
        <v>33</v>
      </c>
      <c r="S786" s="907" t="s">
        <v>5297</v>
      </c>
      <c r="T786" s="908" t="s">
        <v>5298</v>
      </c>
      <c r="U786" s="905" t="s">
        <v>1788</v>
      </c>
      <c r="V786" s="905" t="s">
        <v>10449</v>
      </c>
      <c r="W786" s="1068" t="s">
        <v>269</v>
      </c>
      <c r="X786" s="1064">
        <v>39934</v>
      </c>
      <c r="Y786" s="1066">
        <v>40239</v>
      </c>
      <c r="Z786" s="1046">
        <v>2010</v>
      </c>
      <c r="AA786" s="1064">
        <v>40361</v>
      </c>
      <c r="AB786" s="1065">
        <v>41090</v>
      </c>
      <c r="AC786" s="1066">
        <v>41455</v>
      </c>
      <c r="AD786" s="1049">
        <v>0</v>
      </c>
      <c r="AE786" s="746">
        <v>0</v>
      </c>
      <c r="AF786" s="744">
        <v>0.6</v>
      </c>
      <c r="AG786" s="690">
        <v>0.6</v>
      </c>
      <c r="AH786" s="747">
        <v>0</v>
      </c>
      <c r="AI786" s="744" t="s">
        <v>33</v>
      </c>
      <c r="AJ786" s="1099" t="s">
        <v>33</v>
      </c>
      <c r="AK786" s="1100" t="s">
        <v>33</v>
      </c>
      <c r="AL786" s="1085">
        <v>35</v>
      </c>
      <c r="AM786" s="632"/>
      <c r="AN786" s="632"/>
      <c r="AO786" s="632">
        <v>6</v>
      </c>
      <c r="AP786" s="632"/>
      <c r="AQ786" s="757"/>
      <c r="AR786" s="783" t="s">
        <v>33</v>
      </c>
      <c r="AS786" s="786" t="s">
        <v>37</v>
      </c>
      <c r="AT786" s="786" t="s">
        <v>37</v>
      </c>
      <c r="AU786" s="787" t="s">
        <v>37</v>
      </c>
      <c r="AV786" s="806"/>
      <c r="AW786" s="697" t="s">
        <v>5299</v>
      </c>
      <c r="AX786" s="697" t="s">
        <v>5300</v>
      </c>
      <c r="AY786" s="823" t="s">
        <v>33</v>
      </c>
      <c r="AZ786" s="736" t="s">
        <v>33</v>
      </c>
      <c r="BA786" s="736" t="s">
        <v>33</v>
      </c>
      <c r="BB786" s="837" t="s">
        <v>33</v>
      </c>
      <c r="BC786" s="838" t="s">
        <v>33</v>
      </c>
      <c r="BD786" s="839" t="s">
        <v>33</v>
      </c>
      <c r="BE786" s="837" t="s">
        <v>33</v>
      </c>
      <c r="BF786" s="838" t="s">
        <v>33</v>
      </c>
      <c r="BG786" s="839" t="s">
        <v>33</v>
      </c>
      <c r="BH786" s="905" t="s">
        <v>4505</v>
      </c>
      <c r="BI786" s="903" t="s">
        <v>10474</v>
      </c>
      <c r="BJ786" s="905" t="s">
        <v>4487</v>
      </c>
      <c r="BK786" s="903" t="s">
        <v>4683</v>
      </c>
      <c r="BL786" s="905" t="s">
        <v>0</v>
      </c>
      <c r="BM786" s="903" t="s">
        <v>0</v>
      </c>
      <c r="BN786" s="905" t="s">
        <v>0</v>
      </c>
      <c r="BO786" s="903" t="s">
        <v>0</v>
      </c>
      <c r="BP786" s="905" t="s">
        <v>0</v>
      </c>
      <c r="BQ786" s="903" t="s">
        <v>0</v>
      </c>
      <c r="BR786" s="909">
        <v>29</v>
      </c>
      <c r="BS786" s="903" t="s">
        <v>4497</v>
      </c>
      <c r="BT786" s="909">
        <v>25</v>
      </c>
      <c r="BU786" s="903" t="s">
        <v>4489</v>
      </c>
      <c r="BV786" s="909">
        <v>33</v>
      </c>
      <c r="BW786" s="903" t="s">
        <v>4498</v>
      </c>
      <c r="BX786" s="905" t="s">
        <v>0</v>
      </c>
      <c r="BY786" s="903" t="s">
        <v>4492</v>
      </c>
      <c r="BZ786" s="905" t="s">
        <v>0</v>
      </c>
      <c r="CA786" s="903" t="s">
        <v>4492</v>
      </c>
      <c r="CB786" s="340">
        <v>50</v>
      </c>
      <c r="CC786" s="249">
        <f>IF(ISBLANK(AL786),0,1)</f>
        <v>1</v>
      </c>
      <c r="CD786" s="414">
        <f>IF(ISBLANK(AM786),0,1)</f>
        <v>0</v>
      </c>
      <c r="CE786" s="414">
        <f>IF(ISBLANK(AN786),0,1)</f>
        <v>0</v>
      </c>
      <c r="CF786" s="414">
        <f>IF(ISBLANK(AO786),0,1)</f>
        <v>1</v>
      </c>
      <c r="CG786" s="414">
        <f>IF(ISBLANK(AP786),0,1)</f>
        <v>0</v>
      </c>
      <c r="CH786" s="436">
        <f>IF(ISBLANK(AQ786),0,1)</f>
        <v>0</v>
      </c>
      <c r="CI786" s="435">
        <f>IF($W786="Dropped","-",DAYS360(X786,Y786,TRUE)/360)</f>
        <v>0.83611111111111114</v>
      </c>
      <c r="CJ786" s="416" t="str">
        <f>IF(OR($W786="Pipeline",$W786="Dropped"),"-",IF(OR($AA786="-",$AA786="n/a"),"-",DAYS360(Y786,AA786,TRUE)/360))</f>
        <v>-</v>
      </c>
      <c r="CK786" s="416" t="str">
        <f>IF(OR($W786="Pipeline",$W786="Dropped"),"-",IF($AC786="-","-",IF(OR($AA786="-",$AA786="n/a"),DAYS360(Y786,AC786,TRUE)/360,DAYS360(AA786,AC786,TRUE)/360)))</f>
        <v>-</v>
      </c>
      <c r="CL786" s="416" t="str">
        <f>IF(OR($W786="Pipeline",$W786="Dropped"),"-",IF($AC786="-","-",DAYS360(X786,AC786,TRUE)/360))</f>
        <v>-</v>
      </c>
      <c r="CM786" s="437" t="str">
        <f>IF(OR($W786="Pipeline",$W786="Dropped"),"-",IF($AC786="-","-",DAYS360(AB786,AC786,TRUE)/360))</f>
        <v>-</v>
      </c>
      <c r="CN786" s="344" t="str">
        <f>IF(W786="Closed",IF(AC786="-","-",YEAR(AC786)),"-")</f>
        <v>-</v>
      </c>
      <c r="CO786" s="344" t="str">
        <f>IF(W786="Closed",IF(OR(BE786="S",BE786="MS",BE786="HS"),"S",IF(OR(BE786="U",BE786="MU",BE786="HU"),"U",IF(OR(BE786="NA",BE786="NR",BE786="NV",BE786="?",BE786="#"),"NR","-"))),"-")</f>
        <v>-</v>
      </c>
      <c r="CP786" s="249" t="s">
        <v>33</v>
      </c>
      <c r="CQ786" s="414" t="s">
        <v>33</v>
      </c>
      <c r="CR786" s="414" t="s">
        <v>33</v>
      </c>
      <c r="CS786" s="414" t="s">
        <v>33</v>
      </c>
      <c r="CT786" s="414" t="s">
        <v>33</v>
      </c>
      <c r="CU786" s="436" t="s">
        <v>33</v>
      </c>
      <c r="CV786" s="432" t="str">
        <f>IF(OR(DC786="-",DC786="",DC786="n/a"),"-",HYPERLINK(DC786,"PAD"))</f>
        <v>-</v>
      </c>
      <c r="CW786" s="417" t="str">
        <f>IF(OR(DD786="-",DD786="",DD786="n/a"),"-",HYPERLINK(DD786,"ICR"))</f>
        <v>-</v>
      </c>
      <c r="CX786" s="438" t="str">
        <f>IF(OR(DE786="-",DE786="",DE786="n/a"),"-",HYPERLINK(DE786,"IEG"))</f>
        <v>-</v>
      </c>
      <c r="CY786" s="687" t="str">
        <f>IF(OR(DF786="-",DF786="",DF786="n/a"),"-",HYPERLINK(DF786,"PPAR"))</f>
        <v>-</v>
      </c>
      <c r="CZ786" s="665" t="str">
        <f>IF(OR(DG786="-",DG786="",DG786="n/a"),"-",HYPERLINK(DG786,"PCR"))</f>
        <v>-</v>
      </c>
      <c r="DA786" s="665" t="str">
        <f>IF(OR(DH786="-",DH786="",DH786="n/a"),"-",HYPERLINK(DH786,"PP"))</f>
        <v>-</v>
      </c>
      <c r="DB786" s="688" t="str">
        <f>IF(OR(DI786="-",DI786="",DI786="n/a"),"-",HYPERLINK(DI786,"TA"))</f>
        <v>-</v>
      </c>
      <c r="DC786" s="897" t="s">
        <v>13773</v>
      </c>
      <c r="DD786" s="897" t="s">
        <v>13773</v>
      </c>
      <c r="DE786" s="897" t="s">
        <v>13773</v>
      </c>
      <c r="DF786" s="897" t="s">
        <v>13773</v>
      </c>
      <c r="DG786" s="897" t="s">
        <v>13773</v>
      </c>
      <c r="DH786" s="897" t="s">
        <v>13773</v>
      </c>
      <c r="DI786" s="897" t="s">
        <v>13773</v>
      </c>
      <c r="DJ786" s="806"/>
      <c r="DK786" s="14"/>
      <c r="DL786" s="14"/>
      <c r="DM786" s="441"/>
      <c r="DN786" s="441"/>
      <c r="DO786" s="441"/>
      <c r="DP786" s="441"/>
      <c r="DQ786" s="441"/>
      <c r="DR786" s="441"/>
      <c r="DS786" s="441"/>
      <c r="DT786" s="441"/>
      <c r="DU786" s="441"/>
      <c r="DV786" s="441"/>
      <c r="DW786" s="441"/>
      <c r="DX786" s="441"/>
      <c r="DY786" s="441"/>
      <c r="DZ786" s="441"/>
      <c r="EA786" s="441"/>
      <c r="EB786" s="441"/>
      <c r="EC786" s="441"/>
      <c r="ED786" s="441"/>
      <c r="EE786" s="441"/>
      <c r="EF786" s="441"/>
      <c r="EG786" s="441"/>
      <c r="EH786" s="441"/>
      <c r="EI786" s="441"/>
      <c r="EJ786" s="441"/>
      <c r="EK786" s="441"/>
      <c r="EL786" s="441"/>
      <c r="EM786" s="441"/>
    </row>
    <row r="787" spans="1:143" s="35" customFormat="1" ht="14.1" customHeight="1" x14ac:dyDescent="0.25">
      <c r="A787" s="703">
        <f>ROW()-1</f>
        <v>786</v>
      </c>
      <c r="B787" s="713" t="s">
        <v>9454</v>
      </c>
      <c r="C787" s="711" t="str">
        <f>HYPERLINK(E787,"OP")</f>
        <v>OP</v>
      </c>
      <c r="D787" s="711" t="str">
        <f>HYPERLINK(F787,"Prj")</f>
        <v>Prj</v>
      </c>
      <c r="E787" s="705" t="s">
        <v>9824</v>
      </c>
      <c r="F787" s="424" t="s">
        <v>9825</v>
      </c>
      <c r="G787" s="414" t="s">
        <v>33</v>
      </c>
      <c r="H787" s="414" t="s">
        <v>33</v>
      </c>
      <c r="I787" s="694" t="s">
        <v>33</v>
      </c>
      <c r="J787" s="695" t="s">
        <v>9682</v>
      </c>
      <c r="K787" s="727" t="s">
        <v>33</v>
      </c>
      <c r="L787" s="735" t="s">
        <v>231</v>
      </c>
      <c r="M787" s="695" t="s">
        <v>730</v>
      </c>
      <c r="N787" s="735" t="s">
        <v>233</v>
      </c>
      <c r="O787" s="735" t="s">
        <v>30</v>
      </c>
      <c r="P787" s="1080" t="s">
        <v>1743</v>
      </c>
      <c r="Q787" s="1074" t="s">
        <v>33</v>
      </c>
      <c r="R787" s="698" t="s">
        <v>33</v>
      </c>
      <c r="S787" s="1041" t="s">
        <v>33</v>
      </c>
      <c r="T787" s="908" t="s">
        <v>3781</v>
      </c>
      <c r="U787" s="905" t="s">
        <v>1781</v>
      </c>
      <c r="V787" s="905" t="s">
        <v>1416</v>
      </c>
      <c r="W787" s="1068" t="s">
        <v>1773</v>
      </c>
      <c r="X787" s="1121">
        <v>39920</v>
      </c>
      <c r="Y787" s="1066">
        <v>38433</v>
      </c>
      <c r="Z787" s="1046">
        <v>2005</v>
      </c>
      <c r="AA787" s="1064">
        <v>38433</v>
      </c>
      <c r="AB787" s="1065">
        <v>39813</v>
      </c>
      <c r="AC787" s="1066">
        <v>41090</v>
      </c>
      <c r="AD787" s="1049">
        <v>0</v>
      </c>
      <c r="AE787" s="746">
        <v>0</v>
      </c>
      <c r="AF787" s="744">
        <v>11.03739609</v>
      </c>
      <c r="AG787" s="690">
        <v>11.03739609</v>
      </c>
      <c r="AH787" s="747">
        <v>0</v>
      </c>
      <c r="AI787" s="744">
        <v>2.4740000000000002</v>
      </c>
      <c r="AJ787" s="1103">
        <v>2.4740000000000002</v>
      </c>
      <c r="AK787" s="1104">
        <v>8.1452890300000007</v>
      </c>
      <c r="AL787" s="646"/>
      <c r="AM787" s="647">
        <v>10</v>
      </c>
      <c r="AN787" s="647"/>
      <c r="AO787" s="647"/>
      <c r="AP787" s="647"/>
      <c r="AQ787" s="648"/>
      <c r="AR787" s="778" t="s">
        <v>9925</v>
      </c>
      <c r="AS787" s="649">
        <f>AT787+AU787</f>
        <v>6.3</v>
      </c>
      <c r="AT787" s="649">
        <v>6.3</v>
      </c>
      <c r="AU787" s="650">
        <v>0</v>
      </c>
      <c r="AV787" s="686" t="s">
        <v>9926</v>
      </c>
      <c r="AW787" s="695" t="s">
        <v>8117</v>
      </c>
      <c r="AX787" s="695" t="s">
        <v>9673</v>
      </c>
      <c r="AY787" s="822">
        <v>41094</v>
      </c>
      <c r="AZ787" s="735" t="s">
        <v>22</v>
      </c>
      <c r="BA787" s="735" t="s">
        <v>22</v>
      </c>
      <c r="BB787" s="837" t="s">
        <v>22</v>
      </c>
      <c r="BC787" s="838" t="s">
        <v>22</v>
      </c>
      <c r="BD787" s="839" t="s">
        <v>22</v>
      </c>
      <c r="BE787" s="857" t="s">
        <v>22</v>
      </c>
      <c r="BF787" s="858" t="s">
        <v>22</v>
      </c>
      <c r="BG787" s="859" t="s">
        <v>22</v>
      </c>
      <c r="BH787" s="905" t="s">
        <v>4525</v>
      </c>
      <c r="BI787" s="903" t="s">
        <v>10476</v>
      </c>
      <c r="BJ787" s="905" t="s">
        <v>0</v>
      </c>
      <c r="BK787" s="903" t="s">
        <v>0</v>
      </c>
      <c r="BL787" s="905" t="s">
        <v>0</v>
      </c>
      <c r="BM787" s="903" t="s">
        <v>0</v>
      </c>
      <c r="BN787" s="905" t="s">
        <v>0</v>
      </c>
      <c r="BO787" s="903" t="s">
        <v>0</v>
      </c>
      <c r="BP787" s="905" t="s">
        <v>0</v>
      </c>
      <c r="BQ787" s="903" t="s">
        <v>0</v>
      </c>
      <c r="BR787" s="909">
        <v>72</v>
      </c>
      <c r="BS787" s="903" t="s">
        <v>4551</v>
      </c>
      <c r="BT787" s="909">
        <v>73</v>
      </c>
      <c r="BU787" s="903" t="s">
        <v>4534</v>
      </c>
      <c r="BV787" s="905" t="s">
        <v>0</v>
      </c>
      <c r="BW787" s="903" t="s">
        <v>4492</v>
      </c>
      <c r="BX787" s="905" t="s">
        <v>0</v>
      </c>
      <c r="BY787" s="903" t="s">
        <v>4492</v>
      </c>
      <c r="BZ787" s="905" t="s">
        <v>0</v>
      </c>
      <c r="CA787" s="903" t="s">
        <v>4492</v>
      </c>
      <c r="CB787" s="340">
        <v>50</v>
      </c>
      <c r="CC787" s="249">
        <f>IF(ISBLANK(AL787),0,1)</f>
        <v>0</v>
      </c>
      <c r="CD787" s="414">
        <f>IF(ISBLANK(AM787),0,1)</f>
        <v>1</v>
      </c>
      <c r="CE787" s="414">
        <f>IF(ISBLANK(AN787),0,1)</f>
        <v>0</v>
      </c>
      <c r="CF787" s="414">
        <f>IF(ISBLANK(AO787),0,1)</f>
        <v>0</v>
      </c>
      <c r="CG787" s="414">
        <f>IF(ISBLANK(AP787),0,1)</f>
        <v>0</v>
      </c>
      <c r="CH787" s="436">
        <f>IF(ISBLANK(AQ787),0,1)</f>
        <v>0</v>
      </c>
      <c r="CI787" s="435">
        <f>IF($W787="Dropped","-",DAYS360(X787,Y787,TRUE)/360)</f>
        <v>-4.0694444444444446</v>
      </c>
      <c r="CJ787" s="416">
        <f>IF(OR($W787="Pipeline",$W787="Dropped"),"-",IF(OR($AA787="-",$AA787="n/a"),"-",DAYS360(Y787,AA787,TRUE)/360))</f>
        <v>0</v>
      </c>
      <c r="CK787" s="416">
        <f>IF(OR($W787="Pipeline",$W787="Dropped"),"-",IF($AC787="-","-",IF(OR($AA787="-",$AA787="n/a"),DAYS360(Y787,AC787,TRUE)/360,DAYS360(AA787,AC787,TRUE)/360)))</f>
        <v>7.2722222222222221</v>
      </c>
      <c r="CL787" s="416">
        <f>IF(OR($W787="Pipeline",$W787="Dropped"),"-",IF($AC787="-","-",DAYS360(X787,AC787,TRUE)/360))</f>
        <v>3.2027777777777779</v>
      </c>
      <c r="CM787" s="437">
        <f>IF(OR($W787="Pipeline",$W787="Dropped"),"-",IF($AC787="-","-",DAYS360(AB787,AC787,TRUE)/360))</f>
        <v>3.5</v>
      </c>
      <c r="CN787" s="344">
        <f>IF(W787="Closed",IF(AC787="-","-",YEAR(AC787)),"-")</f>
        <v>2012</v>
      </c>
      <c r="CO787" s="344" t="str">
        <f>IF(W787="Closed",IF(OR(BE787="S",BE787="MS",BE787="HS"),"S",IF(OR(BE787="U",BE787="MU",BE787="HU"),"U",IF(OR(BE787="NA",BE787="NR",BE787="NV",BE787="?",BE787="#"),"NR","-"))),"-")</f>
        <v>S</v>
      </c>
      <c r="CP787" s="249">
        <v>3</v>
      </c>
      <c r="CQ787" s="414">
        <v>4</v>
      </c>
      <c r="CR787" s="414">
        <v>2</v>
      </c>
      <c r="CS787" s="414">
        <v>1</v>
      </c>
      <c r="CT787" s="414">
        <v>0</v>
      </c>
      <c r="CU787" s="436">
        <v>0</v>
      </c>
      <c r="CV787" s="432" t="str">
        <f>IF(OR(DC787="-",DC787="",DC787="n/a"),"-",HYPERLINK(DC787,"PAD"))</f>
        <v>-</v>
      </c>
      <c r="CW787" s="417" t="str">
        <f>IF(OR(DD787="-",DD787="",DD787="n/a"),"-",HYPERLINK(DD787,"ICR"))</f>
        <v>ICR</v>
      </c>
      <c r="CX787" s="438" t="str">
        <f>IF(OR(DE787="-",DE787="",DE787="n/a"),"-",HYPERLINK(DE787,"IEG"))</f>
        <v>IEG</v>
      </c>
      <c r="CY787" s="687" t="str">
        <f>IF(OR(DF787="-",DF787="",DF787="n/a"),"-",HYPERLINK(DF787,"PPAR"))</f>
        <v>-</v>
      </c>
      <c r="CZ787" s="665" t="str">
        <f>IF(OR(DG787="-",DG787="",DG787="n/a"),"-",HYPERLINK(DG787,"PCR"))</f>
        <v>-</v>
      </c>
      <c r="DA787" s="665" t="str">
        <f>IF(OR(DH787="-",DH787="",DH787="n/a"),"-",HYPERLINK(DH787,"PP"))</f>
        <v>-</v>
      </c>
      <c r="DB787" s="688" t="str">
        <f>IF(OR(DI787="-",DI787="",DI787="n/a"),"-",HYPERLINK(DI787,"TA"))</f>
        <v>-</v>
      </c>
      <c r="DC787" s="897" t="s">
        <v>33</v>
      </c>
      <c r="DD787" s="897" t="s">
        <v>12670</v>
      </c>
      <c r="DE787" s="897" t="s">
        <v>12671</v>
      </c>
      <c r="DF787" s="897" t="s">
        <v>33</v>
      </c>
      <c r="DG787" s="897" t="s">
        <v>33</v>
      </c>
      <c r="DH787" s="897" t="s">
        <v>33</v>
      </c>
      <c r="DI787" s="897" t="s">
        <v>33</v>
      </c>
      <c r="DJ787" s="734"/>
      <c r="DK787" s="14"/>
      <c r="DL787" s="14"/>
      <c r="DM787" s="441"/>
      <c r="DN787" s="441"/>
      <c r="DO787" s="441"/>
      <c r="DP787" s="441"/>
      <c r="DQ787" s="441"/>
      <c r="DR787" s="441"/>
      <c r="DS787" s="441"/>
      <c r="DT787" s="441"/>
      <c r="DU787" s="441"/>
      <c r="DV787" s="441"/>
      <c r="DW787" s="441"/>
      <c r="DX787" s="441"/>
      <c r="DY787" s="441"/>
      <c r="DZ787" s="441"/>
      <c r="EA787" s="441"/>
      <c r="EB787" s="441"/>
      <c r="EC787" s="441"/>
      <c r="ED787" s="441"/>
      <c r="EE787" s="441"/>
      <c r="EF787" s="441"/>
      <c r="EG787" s="441"/>
      <c r="EH787" s="441"/>
      <c r="EI787" s="441"/>
      <c r="EJ787" s="441"/>
      <c r="EK787" s="441"/>
      <c r="EL787" s="441"/>
      <c r="EM787" s="441"/>
    </row>
    <row r="788" spans="1:143" s="35" customFormat="1" ht="14.1" customHeight="1" x14ac:dyDescent="0.25">
      <c r="A788" s="702">
        <f>ROW()-1</f>
        <v>787</v>
      </c>
      <c r="B788" s="723" t="s">
        <v>414</v>
      </c>
      <c r="C788" s="711" t="str">
        <f>HYPERLINK(E788,"OP")</f>
        <v>OP</v>
      </c>
      <c r="D788" s="711" t="str">
        <f>HYPERLINK(F788,"Prj")</f>
        <v>Prj</v>
      </c>
      <c r="E788" s="704" t="s">
        <v>6803</v>
      </c>
      <c r="F788" s="415" t="s">
        <v>6804</v>
      </c>
      <c r="G788" s="426" t="s">
        <v>395</v>
      </c>
      <c r="H788" s="414" t="s">
        <v>33</v>
      </c>
      <c r="I788" s="694" t="s">
        <v>33</v>
      </c>
      <c r="J788" s="686" t="s">
        <v>415</v>
      </c>
      <c r="K788" s="199" t="s">
        <v>33</v>
      </c>
      <c r="L788" s="693" t="s">
        <v>193</v>
      </c>
      <c r="M788" s="696" t="s">
        <v>396</v>
      </c>
      <c r="N788" s="693" t="s">
        <v>18</v>
      </c>
      <c r="O788" s="732" t="s">
        <v>71</v>
      </c>
      <c r="P788" s="1080" t="s">
        <v>1742</v>
      </c>
      <c r="Q788" s="1074" t="s">
        <v>33</v>
      </c>
      <c r="R788" s="698" t="s">
        <v>33</v>
      </c>
      <c r="S788" s="907" t="s">
        <v>3594</v>
      </c>
      <c r="T788" s="908" t="s">
        <v>3882</v>
      </c>
      <c r="U788" s="905" t="s">
        <v>588</v>
      </c>
      <c r="V788" s="905" t="s">
        <v>1417</v>
      </c>
      <c r="W788" s="1068" t="s">
        <v>1773</v>
      </c>
      <c r="X788" s="1064">
        <v>39204</v>
      </c>
      <c r="Y788" s="1066">
        <v>40162</v>
      </c>
      <c r="Z788" s="1046">
        <v>2010</v>
      </c>
      <c r="AA788" s="1064">
        <v>40283</v>
      </c>
      <c r="AB788" s="1065">
        <v>41517</v>
      </c>
      <c r="AC788" s="1066">
        <v>41698</v>
      </c>
      <c r="AD788" s="1050">
        <v>0</v>
      </c>
      <c r="AE788" s="749">
        <v>2.2999999999999998</v>
      </c>
      <c r="AF788" s="744">
        <v>0</v>
      </c>
      <c r="AG788" s="690">
        <v>2.2999999999999998</v>
      </c>
      <c r="AH788" s="747">
        <v>0</v>
      </c>
      <c r="AI788" s="744">
        <v>0</v>
      </c>
      <c r="AJ788" s="1099">
        <v>2.2999999999999998</v>
      </c>
      <c r="AK788" s="1100">
        <v>2.29297306</v>
      </c>
      <c r="AL788" s="1086" t="s">
        <v>7404</v>
      </c>
      <c r="AM788" s="760" t="s">
        <v>3341</v>
      </c>
      <c r="AN788" s="760" t="s">
        <v>2423</v>
      </c>
      <c r="AO788" s="760" t="s">
        <v>2434</v>
      </c>
      <c r="AP788" s="760">
        <v>3</v>
      </c>
      <c r="AQ788" s="761">
        <v>3</v>
      </c>
      <c r="AR788" s="780" t="s">
        <v>3097</v>
      </c>
      <c r="AS788" s="795">
        <f>AT788+AU788</f>
        <v>1.55</v>
      </c>
      <c r="AT788" s="795">
        <v>1.55</v>
      </c>
      <c r="AU788" s="796">
        <v>0</v>
      </c>
      <c r="AV788" s="809" t="s">
        <v>3355</v>
      </c>
      <c r="AW788" s="686" t="s">
        <v>1952</v>
      </c>
      <c r="AX788" s="686" t="s">
        <v>2209</v>
      </c>
      <c r="AY788" s="819">
        <v>41704</v>
      </c>
      <c r="AZ788" s="721" t="s">
        <v>22</v>
      </c>
      <c r="BA788" s="721" t="s">
        <v>26</v>
      </c>
      <c r="BB788" s="834" t="s">
        <v>22</v>
      </c>
      <c r="BC788" s="835" t="s">
        <v>22</v>
      </c>
      <c r="BD788" s="836" t="s">
        <v>22</v>
      </c>
      <c r="BE788" s="834" t="s">
        <v>33</v>
      </c>
      <c r="BF788" s="835" t="s">
        <v>33</v>
      </c>
      <c r="BG788" s="836" t="s">
        <v>33</v>
      </c>
      <c r="BH788" s="905" t="s">
        <v>4485</v>
      </c>
      <c r="BI788" s="903" t="s">
        <v>10472</v>
      </c>
      <c r="BJ788" s="905" t="s">
        <v>10072</v>
      </c>
      <c r="BK788" s="903" t="s">
        <v>13093</v>
      </c>
      <c r="BL788" s="905" t="s">
        <v>10064</v>
      </c>
      <c r="BM788" s="903" t="s">
        <v>13770</v>
      </c>
      <c r="BN788" s="905" t="s">
        <v>4561</v>
      </c>
      <c r="BO788" s="903" t="s">
        <v>10489</v>
      </c>
      <c r="BP788" s="905" t="s">
        <v>0</v>
      </c>
      <c r="BQ788" s="903" t="s">
        <v>0</v>
      </c>
      <c r="BR788" s="909">
        <v>47</v>
      </c>
      <c r="BS788" s="903" t="s">
        <v>4539</v>
      </c>
      <c r="BT788" s="909">
        <v>25</v>
      </c>
      <c r="BU788" s="903" t="s">
        <v>4489</v>
      </c>
      <c r="BV788" s="909">
        <v>27</v>
      </c>
      <c r="BW788" s="903" t="s">
        <v>4490</v>
      </c>
      <c r="BX788" s="909">
        <v>28</v>
      </c>
      <c r="BY788" s="903" t="s">
        <v>4500</v>
      </c>
      <c r="BZ788" s="909">
        <v>49</v>
      </c>
      <c r="CA788" s="903" t="s">
        <v>4607</v>
      </c>
      <c r="CB788" s="340">
        <v>10</v>
      </c>
      <c r="CC788" s="249">
        <f>IF(ISBLANK(AL788),0,1)</f>
        <v>1</v>
      </c>
      <c r="CD788" s="414">
        <f>IF(ISBLANK(AM788),0,1)</f>
        <v>1</v>
      </c>
      <c r="CE788" s="414">
        <f>IF(ISBLANK(AN788),0,1)</f>
        <v>1</v>
      </c>
      <c r="CF788" s="414">
        <f>IF(ISBLANK(AO788),0,1)</f>
        <v>1</v>
      </c>
      <c r="CG788" s="414">
        <f>IF(ISBLANK(AP788),0,1)</f>
        <v>1</v>
      </c>
      <c r="CH788" s="436">
        <f>IF(ISBLANK(AQ788),0,1)</f>
        <v>1</v>
      </c>
      <c r="CI788" s="435">
        <f>IF($W788="Dropped","-",DAYS360(X788,Y788,TRUE)/360)</f>
        <v>2.6194444444444445</v>
      </c>
      <c r="CJ788" s="416">
        <f>IF(OR($W788="Pipeline",$W788="Dropped"),"-",IF(OR($AA788="-",$AA788="n/a"),"-",DAYS360(Y788,AA788,TRUE)/360))</f>
        <v>0.33333333333333331</v>
      </c>
      <c r="CK788" s="416">
        <f>IF(OR($W788="Pipeline",$W788="Dropped"),"-",IF($AC788="-","-",IF(OR($AA788="-",$AA788="n/a"),DAYS360(Y788,AC788,TRUE)/360,DAYS360(AA788,AC788,TRUE)/360)))</f>
        <v>3.8694444444444445</v>
      </c>
      <c r="CL788" s="416">
        <f>IF(OR($W788="Pipeline",$W788="Dropped"),"-",IF($AC788="-","-",DAYS360(X788,AC788,TRUE)/360))</f>
        <v>6.822222222222222</v>
      </c>
      <c r="CM788" s="437">
        <f>IF(OR($W788="Pipeline",$W788="Dropped"),"-",IF($AC788="-","-",DAYS360(AB788,AC788,TRUE)/360))</f>
        <v>0.49444444444444446</v>
      </c>
      <c r="CN788" s="344">
        <f>IF(W788="Closed",IF(AC788="-","-",YEAR(AC788)),"-")</f>
        <v>2014</v>
      </c>
      <c r="CO788" s="344" t="str">
        <f>IF(W788="Closed",IF(OR(BE788="S",BE788="MS",BE788="HS"),"S",IF(OR(BE788="U",BE788="MU",BE788="HU"),"U",IF(OR(BE788="NA",BE788="NR",BE788="NV",BE788="?",BE788="#"),"NR","-"))),"-")</f>
        <v>-</v>
      </c>
      <c r="CP788" s="249">
        <v>13</v>
      </c>
      <c r="CQ788" s="414">
        <v>5</v>
      </c>
      <c r="CR788" s="414">
        <v>3</v>
      </c>
      <c r="CS788" s="414">
        <v>4</v>
      </c>
      <c r="CT788" s="414">
        <v>2</v>
      </c>
      <c r="CU788" s="436">
        <v>5</v>
      </c>
      <c r="CV788" s="432" t="str">
        <f>IF(OR(DC788="-",DC788="",DC788="n/a"),"-",HYPERLINK(DC788,"PAD"))</f>
        <v>PAD</v>
      </c>
      <c r="CW788" s="417" t="str">
        <f>IF(OR(DD788="-",DD788="",DD788="n/a"),"-",HYPERLINK(DD788,"ICR"))</f>
        <v>ICR</v>
      </c>
      <c r="CX788" s="438" t="str">
        <f>IF(OR(DE788="-",DE788="",DE788="n/a"),"-",HYPERLINK(DE788,"IEG"))</f>
        <v>-</v>
      </c>
      <c r="CY788" s="687" t="str">
        <f>IF(OR(DF788="-",DF788="",DF788="n/a"),"-",HYPERLINK(DF788,"PPAR"))</f>
        <v>-</v>
      </c>
      <c r="CZ788" s="665" t="str">
        <f>IF(OR(DG788="-",DG788="",DG788="n/a"),"-",HYPERLINK(DG788,"PCR"))</f>
        <v>-</v>
      </c>
      <c r="DA788" s="665" t="str">
        <f>IF(OR(DH788="-",DH788="",DH788="n/a"),"-",HYPERLINK(DH788,"PP"))</f>
        <v>PP</v>
      </c>
      <c r="DB788" s="688" t="str">
        <f>IF(OR(DI788="-",DI788="",DI788="n/a"),"-",HYPERLINK(DI788,"TA"))</f>
        <v>-</v>
      </c>
      <c r="DC788" s="897" t="s">
        <v>12672</v>
      </c>
      <c r="DD788" s="897" t="s">
        <v>12347</v>
      </c>
      <c r="DE788" s="897" t="s">
        <v>33</v>
      </c>
      <c r="DF788" s="897" t="s">
        <v>33</v>
      </c>
      <c r="DG788" s="897" t="s">
        <v>33</v>
      </c>
      <c r="DH788" s="897" t="s">
        <v>12673</v>
      </c>
      <c r="DI788" s="897" t="s">
        <v>33</v>
      </c>
      <c r="DJ788" s="734"/>
      <c r="DK788" s="14"/>
      <c r="DL788" s="14"/>
      <c r="DM788" s="441"/>
      <c r="DN788" s="441"/>
      <c r="DO788" s="441"/>
      <c r="DP788" s="441"/>
      <c r="DQ788" s="441"/>
      <c r="DR788" s="441"/>
      <c r="DS788" s="441"/>
      <c r="DT788" s="441"/>
      <c r="DU788" s="441"/>
      <c r="DV788" s="441"/>
      <c r="DW788" s="441"/>
      <c r="DX788" s="441"/>
      <c r="DY788" s="441"/>
      <c r="DZ788" s="441"/>
      <c r="EA788" s="441"/>
      <c r="EB788" s="441"/>
      <c r="EC788" s="441"/>
      <c r="ED788" s="441"/>
      <c r="EE788" s="441"/>
      <c r="EF788" s="441"/>
      <c r="EG788" s="441"/>
      <c r="EH788" s="441"/>
      <c r="EI788" s="441"/>
      <c r="EJ788" s="441"/>
      <c r="EK788" s="441"/>
      <c r="EL788" s="441"/>
      <c r="EM788" s="441"/>
    </row>
    <row r="789" spans="1:143" s="35" customFormat="1" ht="14.1" customHeight="1" x14ac:dyDescent="0.25">
      <c r="A789" s="703">
        <f>ROW()-1</f>
        <v>788</v>
      </c>
      <c r="B789" s="717" t="s">
        <v>826</v>
      </c>
      <c r="C789" s="711" t="str">
        <f>HYPERLINK(E789,"OP")</f>
        <v>OP</v>
      </c>
      <c r="D789" s="711" t="str">
        <f>HYPERLINK(F789,"Prj")</f>
        <v>Prj</v>
      </c>
      <c r="E789" s="704" t="s">
        <v>6805</v>
      </c>
      <c r="F789" s="415" t="s">
        <v>6806</v>
      </c>
      <c r="G789" s="414" t="s">
        <v>33</v>
      </c>
      <c r="H789" s="414" t="s">
        <v>33</v>
      </c>
      <c r="I789" s="694" t="s">
        <v>33</v>
      </c>
      <c r="J789" s="686" t="s">
        <v>827</v>
      </c>
      <c r="K789" s="199" t="s">
        <v>33</v>
      </c>
      <c r="L789" s="693" t="s">
        <v>124</v>
      </c>
      <c r="M789" s="696" t="s">
        <v>332</v>
      </c>
      <c r="N789" s="693" t="s">
        <v>18</v>
      </c>
      <c r="O789" s="693" t="s">
        <v>30</v>
      </c>
      <c r="P789" s="1080" t="s">
        <v>1763</v>
      </c>
      <c r="Q789" s="1074" t="s">
        <v>33</v>
      </c>
      <c r="R789" s="698" t="s">
        <v>3888</v>
      </c>
      <c r="S789" s="907" t="s">
        <v>3582</v>
      </c>
      <c r="T789" s="908" t="s">
        <v>3819</v>
      </c>
      <c r="U789" s="905" t="s">
        <v>1789</v>
      </c>
      <c r="V789" s="905" t="s">
        <v>10385</v>
      </c>
      <c r="W789" s="1068" t="s">
        <v>1773</v>
      </c>
      <c r="X789" s="1064">
        <v>40017</v>
      </c>
      <c r="Y789" s="1066">
        <v>40330</v>
      </c>
      <c r="Z789" s="1046">
        <v>2010</v>
      </c>
      <c r="AA789" s="1064">
        <v>40487</v>
      </c>
      <c r="AB789" s="1065">
        <v>42369</v>
      </c>
      <c r="AC789" s="1066">
        <v>42369</v>
      </c>
      <c r="AD789" s="638">
        <v>40</v>
      </c>
      <c r="AE789" s="639">
        <v>0</v>
      </c>
      <c r="AF789" s="744">
        <v>0</v>
      </c>
      <c r="AG789" s="690">
        <v>40</v>
      </c>
      <c r="AH789" s="747">
        <v>34</v>
      </c>
      <c r="AI789" s="744">
        <v>0</v>
      </c>
      <c r="AJ789" s="1099">
        <v>39.756451149999997</v>
      </c>
      <c r="AK789" s="1100">
        <v>39.756451149999997</v>
      </c>
      <c r="AL789" s="646"/>
      <c r="AM789" s="647"/>
      <c r="AN789" s="647">
        <v>2</v>
      </c>
      <c r="AO789" s="647"/>
      <c r="AP789" s="647"/>
      <c r="AQ789" s="648"/>
      <c r="AR789" s="779" t="s">
        <v>3391</v>
      </c>
      <c r="AS789" s="649">
        <f>AT789+AU789</f>
        <v>0.49</v>
      </c>
      <c r="AT789" s="649">
        <v>0.24</v>
      </c>
      <c r="AU789" s="650">
        <v>0.25</v>
      </c>
      <c r="AV789" s="686" t="s">
        <v>3392</v>
      </c>
      <c r="AW789" s="686" t="s">
        <v>1883</v>
      </c>
      <c r="AX789" s="686" t="s">
        <v>2160</v>
      </c>
      <c r="AY789" s="819">
        <v>42354</v>
      </c>
      <c r="AZ789" s="721" t="s">
        <v>26</v>
      </c>
      <c r="BA789" s="721" t="s">
        <v>26</v>
      </c>
      <c r="BB789" s="834" t="s">
        <v>26</v>
      </c>
      <c r="BC789" s="835" t="s">
        <v>26</v>
      </c>
      <c r="BD789" s="836" t="s">
        <v>26</v>
      </c>
      <c r="BE789" s="834" t="s">
        <v>26</v>
      </c>
      <c r="BF789" s="835" t="s">
        <v>26</v>
      </c>
      <c r="BG789" s="836" t="s">
        <v>22</v>
      </c>
      <c r="BH789" s="905" t="s">
        <v>1371</v>
      </c>
      <c r="BI789" s="903" t="s">
        <v>13870</v>
      </c>
      <c r="BJ789" s="905" t="s">
        <v>13050</v>
      </c>
      <c r="BK789" s="903" t="s">
        <v>13876</v>
      </c>
      <c r="BL789" s="905" t="s">
        <v>0</v>
      </c>
      <c r="BM789" s="903" t="s">
        <v>0</v>
      </c>
      <c r="BN789" s="905" t="s">
        <v>0</v>
      </c>
      <c r="BO789" s="903" t="s">
        <v>0</v>
      </c>
      <c r="BP789" s="905" t="s">
        <v>0</v>
      </c>
      <c r="BQ789" s="903" t="s">
        <v>0</v>
      </c>
      <c r="BR789" s="909">
        <v>66</v>
      </c>
      <c r="BS789" s="903" t="s">
        <v>4532</v>
      </c>
      <c r="BT789" s="905" t="s">
        <v>0</v>
      </c>
      <c r="BU789" s="903" t="s">
        <v>4492</v>
      </c>
      <c r="BV789" s="905" t="s">
        <v>0</v>
      </c>
      <c r="BW789" s="903" t="s">
        <v>4492</v>
      </c>
      <c r="BX789" s="905" t="s">
        <v>0</v>
      </c>
      <c r="BY789" s="903" t="s">
        <v>4492</v>
      </c>
      <c r="BZ789" s="905" t="s">
        <v>0</v>
      </c>
      <c r="CA789" s="903" t="s">
        <v>4492</v>
      </c>
      <c r="CB789" s="340">
        <v>10</v>
      </c>
      <c r="CC789" s="249">
        <f>IF(ISBLANK(AL789),0,1)</f>
        <v>0</v>
      </c>
      <c r="CD789" s="414">
        <f>IF(ISBLANK(AM789),0,1)</f>
        <v>0</v>
      </c>
      <c r="CE789" s="414">
        <f>IF(ISBLANK(AN789),0,1)</f>
        <v>1</v>
      </c>
      <c r="CF789" s="414">
        <f>IF(ISBLANK(AO789),0,1)</f>
        <v>0</v>
      </c>
      <c r="CG789" s="414">
        <f>IF(ISBLANK(AP789),0,1)</f>
        <v>0</v>
      </c>
      <c r="CH789" s="436">
        <f>IF(ISBLANK(AQ789),0,1)</f>
        <v>0</v>
      </c>
      <c r="CI789" s="435">
        <f>IF($W789="Dropped","-",DAYS360(X789,Y789,TRUE)/360)</f>
        <v>0.85555555555555551</v>
      </c>
      <c r="CJ789" s="416">
        <f>IF(OR($W789="Pipeline",$W789="Dropped"),"-",IF(OR($AA789="-",$AA789="n/a"),"-",DAYS360(Y789,AA789,TRUE)/360))</f>
        <v>0.42777777777777776</v>
      </c>
      <c r="CK789" s="416">
        <f>IF(OR($W789="Pipeline",$W789="Dropped"),"-",IF($AC789="-","-",IF(OR($AA789="-",$AA789="n/a"),DAYS360(Y789,AC789,TRUE)/360,DAYS360(AA789,AC789,TRUE)/360)))</f>
        <v>5.1527777777777777</v>
      </c>
      <c r="CL789" s="416">
        <f>IF(OR($W789="Pipeline",$W789="Dropped"),"-",IF($AC789="-","-",DAYS360(X789,AC789,TRUE)/360))</f>
        <v>6.4361111111111109</v>
      </c>
      <c r="CM789" s="437">
        <f>IF(OR($W789="Pipeline",$W789="Dropped"),"-",IF($AC789="-","-",DAYS360(AB789,AC789,TRUE)/360))</f>
        <v>0</v>
      </c>
      <c r="CN789" s="344">
        <f>IF(W789="Closed",IF(AC789="-","-",YEAR(AC789)),"-")</f>
        <v>2015</v>
      </c>
      <c r="CO789" s="344" t="str">
        <f>IF(W789="Closed",IF(OR(BE789="S",BE789="MS",BE789="HS"),"S",IF(OR(BE789="U",BE789="MU",BE789="HU"),"U",IF(OR(BE789="NA",BE789="NR",BE789="NV",BE789="?",BE789="#"),"NR","-"))),"-")</f>
        <v>S</v>
      </c>
      <c r="CP789" s="249">
        <v>0</v>
      </c>
      <c r="CQ789" s="414">
        <v>1</v>
      </c>
      <c r="CR789" s="414">
        <v>0</v>
      </c>
      <c r="CS789" s="414">
        <v>0</v>
      </c>
      <c r="CT789" s="414">
        <v>0</v>
      </c>
      <c r="CU789" s="436">
        <v>0</v>
      </c>
      <c r="CV789" s="432" t="str">
        <f>IF(OR(DC789="-",DC789="",DC789="n/a"),"-",HYPERLINK(DC789,"PAD"))</f>
        <v>PAD</v>
      </c>
      <c r="CW789" s="417" t="str">
        <f>IF(OR(DD789="-",DD789="",DD789="n/a"),"-",HYPERLINK(DD789,"ICR"))</f>
        <v>ICR</v>
      </c>
      <c r="CX789" s="438" t="str">
        <f>IF(OR(DE789="-",DE789="",DE789="n/a"),"-",HYPERLINK(DE789,"IEG"))</f>
        <v>IEG</v>
      </c>
      <c r="CY789" s="687" t="str">
        <f>IF(OR(DF789="-",DF789="",DF789="n/a"),"-",HYPERLINK(DF789,"PPAR"))</f>
        <v>-</v>
      </c>
      <c r="CZ789" s="665" t="str">
        <f>IF(OR(DG789="-",DG789="",DG789="n/a"),"-",HYPERLINK(DG789,"PCR"))</f>
        <v>-</v>
      </c>
      <c r="DA789" s="665" t="str">
        <f>IF(OR(DH789="-",DH789="",DH789="n/a"),"-",HYPERLINK(DH789,"PP"))</f>
        <v>PP</v>
      </c>
      <c r="DB789" s="688" t="str">
        <f>IF(OR(DI789="-",DI789="",DI789="n/a"),"-",HYPERLINK(DI789,"TA"))</f>
        <v>-</v>
      </c>
      <c r="DC789" s="897" t="s">
        <v>12674</v>
      </c>
      <c r="DD789" s="897" t="s">
        <v>12675</v>
      </c>
      <c r="DE789" s="897" t="s">
        <v>14133</v>
      </c>
      <c r="DF789" s="897" t="s">
        <v>33</v>
      </c>
      <c r="DG789" s="897" t="s">
        <v>33</v>
      </c>
      <c r="DH789" s="897" t="s">
        <v>12676</v>
      </c>
      <c r="DI789" s="897" t="s">
        <v>33</v>
      </c>
      <c r="DJ789" s="734"/>
      <c r="DK789" s="14"/>
      <c r="DL789" s="14"/>
      <c r="DM789" s="441"/>
      <c r="DN789" s="441"/>
      <c r="DO789" s="441"/>
      <c r="DP789" s="441"/>
      <c r="DQ789" s="441"/>
      <c r="DR789" s="441"/>
      <c r="DS789" s="441"/>
      <c r="DT789" s="441"/>
      <c r="DU789" s="441"/>
      <c r="DV789" s="441"/>
      <c r="DW789" s="441"/>
      <c r="DX789" s="441"/>
      <c r="DY789" s="441"/>
      <c r="DZ789" s="441"/>
      <c r="EA789" s="441"/>
      <c r="EB789" s="441"/>
      <c r="EC789" s="441"/>
      <c r="ED789" s="441"/>
      <c r="EE789" s="441"/>
      <c r="EF789" s="441"/>
      <c r="EG789" s="441"/>
      <c r="EH789" s="441"/>
      <c r="EI789" s="441"/>
      <c r="EJ789" s="441"/>
      <c r="EK789" s="441"/>
      <c r="EL789" s="441"/>
      <c r="EM789" s="441"/>
    </row>
    <row r="790" spans="1:143" s="35" customFormat="1" ht="14.1" customHeight="1" x14ac:dyDescent="0.25">
      <c r="A790" s="702">
        <f>ROW()-1</f>
        <v>789</v>
      </c>
      <c r="B790" s="713" t="s">
        <v>7626</v>
      </c>
      <c r="C790" s="711" t="str">
        <f>HYPERLINK(E790,"OP")</f>
        <v>OP</v>
      </c>
      <c r="D790" s="711" t="str">
        <f>HYPERLINK(F790,"Prj")</f>
        <v>Prj</v>
      </c>
      <c r="E790" s="631" t="s">
        <v>8491</v>
      </c>
      <c r="F790" s="413" t="s">
        <v>8492</v>
      </c>
      <c r="G790" s="414" t="s">
        <v>33</v>
      </c>
      <c r="H790" s="414" t="s">
        <v>33</v>
      </c>
      <c r="I790" s="694" t="s">
        <v>33</v>
      </c>
      <c r="J790" s="697" t="s">
        <v>7627</v>
      </c>
      <c r="K790" s="727" t="s">
        <v>33</v>
      </c>
      <c r="L790" s="736" t="s">
        <v>193</v>
      </c>
      <c r="M790" s="697" t="s">
        <v>212</v>
      </c>
      <c r="N790" s="736" t="s">
        <v>18</v>
      </c>
      <c r="O790" s="736" t="s">
        <v>30</v>
      </c>
      <c r="P790" s="1080" t="s">
        <v>36</v>
      </c>
      <c r="Q790" s="1074" t="s">
        <v>33</v>
      </c>
      <c r="R790" s="698" t="s">
        <v>33</v>
      </c>
      <c r="S790" s="907" t="s">
        <v>3572</v>
      </c>
      <c r="T790" s="908" t="s">
        <v>7628</v>
      </c>
      <c r="U790" s="905" t="s">
        <v>585</v>
      </c>
      <c r="V790" s="905" t="s">
        <v>10393</v>
      </c>
      <c r="W790" s="1068" t="s">
        <v>20</v>
      </c>
      <c r="X790" s="1064">
        <v>40365</v>
      </c>
      <c r="Y790" s="1066">
        <v>40745</v>
      </c>
      <c r="Z790" s="1046">
        <v>2012</v>
      </c>
      <c r="AA790" s="1064">
        <v>41254</v>
      </c>
      <c r="AB790" s="1065">
        <v>42551</v>
      </c>
      <c r="AC790" s="1066">
        <v>43099</v>
      </c>
      <c r="AD790" s="1049">
        <v>80</v>
      </c>
      <c r="AE790" s="746">
        <v>0</v>
      </c>
      <c r="AF790" s="744">
        <v>0</v>
      </c>
      <c r="AG790" s="690">
        <v>80</v>
      </c>
      <c r="AH790" s="747">
        <v>0</v>
      </c>
      <c r="AI790" s="744">
        <v>0</v>
      </c>
      <c r="AJ790" s="1101">
        <v>80</v>
      </c>
      <c r="AK790" s="1102">
        <v>45.517270330000002</v>
      </c>
      <c r="AL790" s="1085"/>
      <c r="AM790" s="632"/>
      <c r="AN790" s="632"/>
      <c r="AO790" s="632"/>
      <c r="AP790" s="632"/>
      <c r="AQ790" s="757"/>
      <c r="AR790" s="778" t="s">
        <v>9004</v>
      </c>
      <c r="AS790" s="784">
        <f>AT790+AU790</f>
        <v>31.4</v>
      </c>
      <c r="AT790" s="784">
        <v>31.4</v>
      </c>
      <c r="AU790" s="785">
        <v>0</v>
      </c>
      <c r="AV790" s="734" t="s">
        <v>1590</v>
      </c>
      <c r="AW790" s="697" t="s">
        <v>5070</v>
      </c>
      <c r="AX790" s="697" t="s">
        <v>7629</v>
      </c>
      <c r="AY790" s="823">
        <v>42725</v>
      </c>
      <c r="AZ790" s="736" t="s">
        <v>26</v>
      </c>
      <c r="BA790" s="736" t="s">
        <v>45</v>
      </c>
      <c r="BB790" s="834" t="s">
        <v>33</v>
      </c>
      <c r="BC790" s="835" t="s">
        <v>33</v>
      </c>
      <c r="BD790" s="836" t="s">
        <v>33</v>
      </c>
      <c r="BE790" s="834" t="s">
        <v>33</v>
      </c>
      <c r="BF790" s="835" t="s">
        <v>33</v>
      </c>
      <c r="BG790" s="836" t="s">
        <v>33</v>
      </c>
      <c r="BH790" s="905" t="s">
        <v>0</v>
      </c>
      <c r="BI790" s="903" t="s">
        <v>0</v>
      </c>
      <c r="BJ790" s="905" t="s">
        <v>0</v>
      </c>
      <c r="BK790" s="903" t="s">
        <v>0</v>
      </c>
      <c r="BL790" s="905" t="s">
        <v>13072</v>
      </c>
      <c r="BM790" s="903" t="s">
        <v>4508</v>
      </c>
      <c r="BN790" s="905" t="s">
        <v>0</v>
      </c>
      <c r="BO790" s="903" t="s">
        <v>0</v>
      </c>
      <c r="BP790" s="905" t="s">
        <v>0</v>
      </c>
      <c r="BQ790" s="903" t="s">
        <v>0</v>
      </c>
      <c r="BR790" s="909">
        <v>67</v>
      </c>
      <c r="BS790" s="903" t="s">
        <v>4577</v>
      </c>
      <c r="BT790" s="909">
        <v>69</v>
      </c>
      <c r="BU790" s="903" t="s">
        <v>4598</v>
      </c>
      <c r="BV790" s="909">
        <v>63</v>
      </c>
      <c r="BW790" s="903" t="s">
        <v>4512</v>
      </c>
      <c r="BX790" s="909">
        <v>64</v>
      </c>
      <c r="BY790" s="903" t="s">
        <v>4625</v>
      </c>
      <c r="BZ790" s="909">
        <v>68</v>
      </c>
      <c r="CA790" s="903" t="s">
        <v>4557</v>
      </c>
      <c r="CB790" s="340">
        <v>10</v>
      </c>
      <c r="CC790" s="249">
        <f>IF(ISBLANK(AL790),0,1)</f>
        <v>0</v>
      </c>
      <c r="CD790" s="414">
        <f>IF(ISBLANK(AM790),0,1)</f>
        <v>0</v>
      </c>
      <c r="CE790" s="414">
        <f>IF(ISBLANK(AN790),0,1)</f>
        <v>0</v>
      </c>
      <c r="CF790" s="414">
        <f>IF(ISBLANK(AO790),0,1)</f>
        <v>0</v>
      </c>
      <c r="CG790" s="414">
        <f>IF(ISBLANK(AP790),0,1)</f>
        <v>0</v>
      </c>
      <c r="CH790" s="436">
        <f>IF(ISBLANK(AQ790),0,1)</f>
        <v>0</v>
      </c>
      <c r="CI790" s="435">
        <f>IF($W790="Dropped","-",DAYS360(X790,Y790,TRUE)/360)</f>
        <v>1.0416666666666667</v>
      </c>
      <c r="CJ790" s="416">
        <f>IF(OR($W790="Pipeline",$W790="Dropped"),"-",IF(OR($AA790="-",$AA790="n/a"),"-",DAYS360(Y790,AA790,TRUE)/360))</f>
        <v>1.3888888888888888</v>
      </c>
      <c r="CK790" s="416">
        <f>IF(OR($W790="Pipeline",$W790="Dropped"),"-",IF($AC790="-","-",IF(OR($AA790="-",$AA790="n/a"),DAYS360(Y790,AC790,TRUE)/360,DAYS360(AA790,AC790,TRUE)/360)))</f>
        <v>5.052777777777778</v>
      </c>
      <c r="CL790" s="416">
        <f>IF(OR($W790="Pipeline",$W790="Dropped"),"-",IF($AC790="-","-",DAYS360(X790,AC790,TRUE)/360))</f>
        <v>7.4833333333333334</v>
      </c>
      <c r="CM790" s="437">
        <f>IF(OR($W790="Pipeline",$W790="Dropped"),"-",IF($AC790="-","-",DAYS360(AB790,AC790,TRUE)/360))</f>
        <v>1.5</v>
      </c>
      <c r="CN790" s="344" t="str">
        <f>IF(W790="Closed",IF(AC790="-","-",YEAR(AC790)),"-")</f>
        <v>-</v>
      </c>
      <c r="CO790" s="344" t="str">
        <f>IF(W790="Closed",IF(OR(BE790="S",BE790="MS",BE790="HS"),"S",IF(OR(BE790="U",BE790="MU",BE790="HU"),"U",IF(OR(BE790="NA",BE790="NR",BE790="NV",BE790="?",BE790="#"),"NR","-"))),"-")</f>
        <v>-</v>
      </c>
      <c r="CP790" s="249">
        <v>1</v>
      </c>
      <c r="CQ790" s="414">
        <v>0</v>
      </c>
      <c r="CR790" s="414">
        <v>1</v>
      </c>
      <c r="CS790" s="414">
        <v>1</v>
      </c>
      <c r="CT790" s="414">
        <v>0</v>
      </c>
      <c r="CU790" s="436">
        <v>0</v>
      </c>
      <c r="CV790" s="432" t="str">
        <f>IF(OR(DC790="-",DC790="",DC790="n/a"),"-",HYPERLINK(DC790,"PAD"))</f>
        <v>PAD</v>
      </c>
      <c r="CW790" s="417" t="str">
        <f>IF(OR(DD790="-",DD790="",DD790="n/a"),"-",HYPERLINK(DD790,"ICR"))</f>
        <v>-</v>
      </c>
      <c r="CX790" s="438" t="str">
        <f>IF(OR(DE790="-",DE790="",DE790="n/a"),"-",HYPERLINK(DE790,"IEG"))</f>
        <v>-</v>
      </c>
      <c r="CY790" s="687" t="str">
        <f>IF(OR(DF790="-",DF790="",DF790="n/a"),"-",HYPERLINK(DF790,"PPAR"))</f>
        <v>-</v>
      </c>
      <c r="CZ790" s="665" t="str">
        <f>IF(OR(DG790="-",DG790="",DG790="n/a"),"-",HYPERLINK(DG790,"PCR"))</f>
        <v>-</v>
      </c>
      <c r="DA790" s="665" t="str">
        <f>IF(OR(DH790="-",DH790="",DH790="n/a"),"-",HYPERLINK(DH790,"PP"))</f>
        <v>PP</v>
      </c>
      <c r="DB790" s="688" t="str">
        <f>IF(OR(DI790="-",DI790="",DI790="n/a"),"-",HYPERLINK(DI790,"TA"))</f>
        <v>-</v>
      </c>
      <c r="DC790" s="897" t="s">
        <v>14134</v>
      </c>
      <c r="DD790" s="897" t="s">
        <v>33</v>
      </c>
      <c r="DE790" s="897" t="s">
        <v>33</v>
      </c>
      <c r="DF790" s="897" t="s">
        <v>33</v>
      </c>
      <c r="DG790" s="897" t="s">
        <v>33</v>
      </c>
      <c r="DH790" s="897" t="s">
        <v>12677</v>
      </c>
      <c r="DI790" s="897" t="s">
        <v>33</v>
      </c>
      <c r="DJ790" s="734"/>
      <c r="DK790" s="14"/>
      <c r="DL790" s="14"/>
      <c r="DM790" s="441"/>
      <c r="DN790" s="441"/>
      <c r="DO790" s="441"/>
      <c r="DP790" s="441"/>
      <c r="DQ790" s="441"/>
      <c r="DR790" s="441"/>
      <c r="DS790" s="441"/>
      <c r="DT790" s="441"/>
      <c r="DU790" s="441"/>
      <c r="DV790" s="441"/>
      <c r="DW790" s="441"/>
      <c r="DX790" s="441"/>
      <c r="DY790" s="441"/>
      <c r="DZ790" s="441"/>
      <c r="EA790" s="441"/>
      <c r="EB790" s="441"/>
      <c r="EC790" s="441"/>
      <c r="ED790" s="441"/>
      <c r="EE790" s="441"/>
      <c r="EF790" s="441"/>
      <c r="EG790" s="441"/>
      <c r="EH790" s="441"/>
      <c r="EI790" s="441"/>
      <c r="EJ790" s="441"/>
      <c r="EK790" s="441"/>
      <c r="EL790" s="441"/>
      <c r="EM790" s="441"/>
    </row>
    <row r="791" spans="1:143" s="35" customFormat="1" ht="14.1" customHeight="1" x14ac:dyDescent="0.25">
      <c r="A791" s="702">
        <f>ROW()-1</f>
        <v>790</v>
      </c>
      <c r="B791" s="710" t="s">
        <v>444</v>
      </c>
      <c r="C791" s="711" t="str">
        <f>HYPERLINK(E791,"OP")</f>
        <v>OP</v>
      </c>
      <c r="D791" s="711" t="str">
        <f>HYPERLINK(F791,"Prj")</f>
        <v>Prj</v>
      </c>
      <c r="E791" s="704" t="s">
        <v>6807</v>
      </c>
      <c r="F791" s="415" t="s">
        <v>6808</v>
      </c>
      <c r="G791" s="414" t="s">
        <v>33</v>
      </c>
      <c r="H791" s="414" t="s">
        <v>33</v>
      </c>
      <c r="I791" s="694" t="s">
        <v>33</v>
      </c>
      <c r="J791" s="686" t="s">
        <v>516</v>
      </c>
      <c r="K791" s="199" t="s">
        <v>33</v>
      </c>
      <c r="L791" s="693" t="s">
        <v>245</v>
      </c>
      <c r="M791" s="734" t="s">
        <v>246</v>
      </c>
      <c r="N791" s="693" t="s">
        <v>233</v>
      </c>
      <c r="O791" s="693" t="s">
        <v>54</v>
      </c>
      <c r="P791" s="1080" t="s">
        <v>1419</v>
      </c>
      <c r="Q791" s="1074" t="s">
        <v>33</v>
      </c>
      <c r="R791" s="698" t="s">
        <v>33</v>
      </c>
      <c r="S791" s="907" t="s">
        <v>3522</v>
      </c>
      <c r="T791" s="908" t="s">
        <v>3883</v>
      </c>
      <c r="U791" s="905" t="s">
        <v>575</v>
      </c>
      <c r="V791" s="905" t="s">
        <v>612</v>
      </c>
      <c r="W791" s="1068" t="s">
        <v>1773</v>
      </c>
      <c r="X791" s="1064">
        <v>39750</v>
      </c>
      <c r="Y791" s="1066">
        <v>40119</v>
      </c>
      <c r="Z791" s="1046">
        <v>2010</v>
      </c>
      <c r="AA791" s="1064">
        <v>40115</v>
      </c>
      <c r="AB791" s="1065">
        <v>41851</v>
      </c>
      <c r="AC791" s="1066">
        <v>41912</v>
      </c>
      <c r="AD791" s="638">
        <v>0</v>
      </c>
      <c r="AE791" s="639">
        <v>0</v>
      </c>
      <c r="AF791" s="744">
        <v>68.823999999999998</v>
      </c>
      <c r="AG791" s="690">
        <v>68.823999999999998</v>
      </c>
      <c r="AH791" s="747">
        <v>0</v>
      </c>
      <c r="AI791" s="744">
        <v>50</v>
      </c>
      <c r="AJ791" s="1099">
        <v>50</v>
      </c>
      <c r="AK791" s="1100">
        <v>52.150349319999997</v>
      </c>
      <c r="AL791" s="1085"/>
      <c r="AM791" s="632" t="s">
        <v>3034</v>
      </c>
      <c r="AN791" s="632"/>
      <c r="AO791" s="632"/>
      <c r="AP791" s="632"/>
      <c r="AQ791" s="757"/>
      <c r="AR791" s="780" t="s">
        <v>2688</v>
      </c>
      <c r="AS791" s="781">
        <f>AT791+AU791</f>
        <v>30.6</v>
      </c>
      <c r="AT791" s="781">
        <v>0</v>
      </c>
      <c r="AU791" s="782">
        <v>30.6</v>
      </c>
      <c r="AV791" s="686" t="s">
        <v>3043</v>
      </c>
      <c r="AW791" s="686" t="s">
        <v>2020</v>
      </c>
      <c r="AX791" s="686" t="s">
        <v>2292</v>
      </c>
      <c r="AY791" s="819">
        <v>41848</v>
      </c>
      <c r="AZ791" s="721" t="s">
        <v>112</v>
      </c>
      <c r="BA791" s="721" t="s">
        <v>112</v>
      </c>
      <c r="BB791" s="834" t="s">
        <v>2809</v>
      </c>
      <c r="BC791" s="835" t="s">
        <v>2809</v>
      </c>
      <c r="BD791" s="836" t="s">
        <v>2809</v>
      </c>
      <c r="BE791" s="834" t="s">
        <v>2809</v>
      </c>
      <c r="BF791" s="835" t="s">
        <v>2809</v>
      </c>
      <c r="BG791" s="836" t="s">
        <v>2809</v>
      </c>
      <c r="BH791" s="905" t="s">
        <v>13069</v>
      </c>
      <c r="BI791" s="903" t="s">
        <v>13877</v>
      </c>
      <c r="BJ791" s="905" t="s">
        <v>0</v>
      </c>
      <c r="BK791" s="903" t="s">
        <v>0</v>
      </c>
      <c r="BL791" s="905" t="s">
        <v>0</v>
      </c>
      <c r="BM791" s="903" t="s">
        <v>0</v>
      </c>
      <c r="BN791" s="905" t="s">
        <v>0</v>
      </c>
      <c r="BO791" s="903" t="s">
        <v>0</v>
      </c>
      <c r="BP791" s="905" t="s">
        <v>0</v>
      </c>
      <c r="BQ791" s="903" t="s">
        <v>0</v>
      </c>
      <c r="BR791" s="909">
        <v>27</v>
      </c>
      <c r="BS791" s="903" t="s">
        <v>4490</v>
      </c>
      <c r="BT791" s="905" t="s">
        <v>0</v>
      </c>
      <c r="BU791" s="903" t="s">
        <v>4492</v>
      </c>
      <c r="BV791" s="905" t="s">
        <v>0</v>
      </c>
      <c r="BW791" s="903" t="s">
        <v>4492</v>
      </c>
      <c r="BX791" s="905" t="s">
        <v>0</v>
      </c>
      <c r="BY791" s="903" t="s">
        <v>4492</v>
      </c>
      <c r="BZ791" s="905" t="s">
        <v>0</v>
      </c>
      <c r="CA791" s="903" t="s">
        <v>4492</v>
      </c>
      <c r="CB791" s="340">
        <v>100</v>
      </c>
      <c r="CC791" s="249">
        <f>IF(ISBLANK(AL791),0,1)</f>
        <v>0</v>
      </c>
      <c r="CD791" s="414">
        <f>IF(ISBLANK(AM791),0,1)</f>
        <v>1</v>
      </c>
      <c r="CE791" s="414">
        <f>IF(ISBLANK(AN791),0,1)</f>
        <v>0</v>
      </c>
      <c r="CF791" s="414">
        <f>IF(ISBLANK(AO791),0,1)</f>
        <v>0</v>
      </c>
      <c r="CG791" s="414">
        <f>IF(ISBLANK(AP791),0,1)</f>
        <v>0</v>
      </c>
      <c r="CH791" s="436">
        <f>IF(ISBLANK(AQ791),0,1)</f>
        <v>0</v>
      </c>
      <c r="CI791" s="435">
        <f>IF($W791="Dropped","-",DAYS360(X791,Y791,TRUE)/360)</f>
        <v>1.0083333333333333</v>
      </c>
      <c r="CJ791" s="416">
        <f>IF(OR($W791="Pipeline",$W791="Dropped"),"-",IF(OR($AA791="-",$AA791="n/a"),"-",DAYS360(Y791,AA791,TRUE)/360))</f>
        <v>-8.3333333333333332E-3</v>
      </c>
      <c r="CK791" s="416">
        <f>IF(OR($W791="Pipeline",$W791="Dropped"),"-",IF($AC791="-","-",IF(OR($AA791="-",$AA791="n/a"),DAYS360(Y791,AC791,TRUE)/360,DAYS360(AA791,AC791,TRUE)/360)))</f>
        <v>4.9194444444444443</v>
      </c>
      <c r="CL791" s="416">
        <f>IF(OR($W791="Pipeline",$W791="Dropped"),"-",IF($AC791="-","-",DAYS360(X791,AC791,TRUE)/360))</f>
        <v>5.9194444444444443</v>
      </c>
      <c r="CM791" s="437">
        <f>IF(OR($W791="Pipeline",$W791="Dropped"),"-",IF($AC791="-","-",DAYS360(AB791,AC791,TRUE)/360))</f>
        <v>0.16666666666666666</v>
      </c>
      <c r="CN791" s="344">
        <f>IF(W791="Closed",IF(AC791="-","-",YEAR(AC791)),"-")</f>
        <v>2014</v>
      </c>
      <c r="CO791" s="344" t="str">
        <f>IF(W791="Closed",IF(OR(BE791="S",BE791="MS",BE791="HS"),"S",IF(OR(BE791="U",BE791="MU",BE791="HU"),"U",IF(OR(BE791="NA",BE791="NR",BE791="NV",BE791="?",BE791="#"),"NR","-"))),"-")</f>
        <v>U</v>
      </c>
      <c r="CP791" s="249">
        <v>2</v>
      </c>
      <c r="CQ791" s="414">
        <v>13</v>
      </c>
      <c r="CR791" s="414">
        <v>0</v>
      </c>
      <c r="CS791" s="414">
        <v>0</v>
      </c>
      <c r="CT791" s="414">
        <v>0</v>
      </c>
      <c r="CU791" s="436">
        <v>0</v>
      </c>
      <c r="CV791" s="432" t="str">
        <f>IF(OR(DC791="-",DC791="",DC791="n/a"),"-",HYPERLINK(DC791,"PAD"))</f>
        <v>-</v>
      </c>
      <c r="CW791" s="417" t="str">
        <f>IF(OR(DD791="-",DD791="",DD791="n/a"),"-",HYPERLINK(DD791,"ICR"))</f>
        <v>ICR</v>
      </c>
      <c r="CX791" s="438" t="str">
        <f>IF(OR(DE791="-",DE791="",DE791="n/a"),"-",HYPERLINK(DE791,"IEG"))</f>
        <v>IEG</v>
      </c>
      <c r="CY791" s="687" t="str">
        <f>IF(OR(DF791="-",DF791="",DF791="n/a"),"-",HYPERLINK(DF791,"PPAR"))</f>
        <v>-</v>
      </c>
      <c r="CZ791" s="665" t="str">
        <f>IF(OR(DG791="-",DG791="",DG791="n/a"),"-",HYPERLINK(DG791,"PCR"))</f>
        <v>-</v>
      </c>
      <c r="DA791" s="665" t="str">
        <f>IF(OR(DH791="-",DH791="",DH791="n/a"),"-",HYPERLINK(DH791,"PP"))</f>
        <v>PP</v>
      </c>
      <c r="DB791" s="688" t="str">
        <f>IF(OR(DI791="-",DI791="",DI791="n/a"),"-",HYPERLINK(DI791,"TA"))</f>
        <v>-</v>
      </c>
      <c r="DC791" s="897" t="s">
        <v>33</v>
      </c>
      <c r="DD791" s="897" t="s">
        <v>12678</v>
      </c>
      <c r="DE791" s="897" t="s">
        <v>12679</v>
      </c>
      <c r="DF791" s="897" t="s">
        <v>33</v>
      </c>
      <c r="DG791" s="897" t="s">
        <v>33</v>
      </c>
      <c r="DH791" s="897" t="s">
        <v>12680</v>
      </c>
      <c r="DI791" s="897" t="s">
        <v>33</v>
      </c>
      <c r="DJ791" s="734"/>
      <c r="DK791" s="14"/>
      <c r="DL791" s="14"/>
      <c r="DM791" s="441"/>
      <c r="DN791" s="441"/>
      <c r="DO791" s="441"/>
      <c r="DP791" s="441"/>
      <c r="DQ791" s="441"/>
      <c r="DR791" s="441"/>
      <c r="DS791" s="441"/>
      <c r="DT791" s="441"/>
      <c r="DU791" s="441"/>
      <c r="DV791" s="441"/>
      <c r="DW791" s="441"/>
      <c r="DX791" s="441"/>
      <c r="DY791" s="441"/>
      <c r="DZ791" s="441"/>
      <c r="EA791" s="441"/>
      <c r="EB791" s="441"/>
      <c r="EC791" s="441"/>
      <c r="ED791" s="441"/>
      <c r="EE791" s="441"/>
      <c r="EF791" s="441"/>
      <c r="EG791" s="441"/>
      <c r="EH791" s="441"/>
      <c r="EI791" s="441"/>
      <c r="EJ791" s="441"/>
      <c r="EK791" s="441"/>
      <c r="EL791" s="441"/>
      <c r="EM791" s="441"/>
    </row>
    <row r="792" spans="1:143" s="35" customFormat="1" ht="14.1" customHeight="1" x14ac:dyDescent="0.25">
      <c r="A792" s="703">
        <f>ROW()-1</f>
        <v>791</v>
      </c>
      <c r="B792" s="712" t="s">
        <v>457</v>
      </c>
      <c r="C792" s="711" t="str">
        <f>HYPERLINK(E792,"OP")</f>
        <v>OP</v>
      </c>
      <c r="D792" s="711" t="str">
        <f>HYPERLINK(F792,"Prj")</f>
        <v>Prj</v>
      </c>
      <c r="E792" s="704" t="s">
        <v>6809</v>
      </c>
      <c r="F792" s="415" t="s">
        <v>6810</v>
      </c>
      <c r="G792" s="414" t="s">
        <v>52</v>
      </c>
      <c r="H792" s="414" t="s">
        <v>33</v>
      </c>
      <c r="I792" s="694" t="s">
        <v>33</v>
      </c>
      <c r="J792" s="686" t="s">
        <v>529</v>
      </c>
      <c r="K792" s="199" t="s">
        <v>33</v>
      </c>
      <c r="L792" s="693" t="s">
        <v>16</v>
      </c>
      <c r="M792" s="734" t="s">
        <v>53</v>
      </c>
      <c r="N792" s="693" t="s">
        <v>18</v>
      </c>
      <c r="O792" s="693" t="s">
        <v>54</v>
      </c>
      <c r="P792" s="1080" t="s">
        <v>1419</v>
      </c>
      <c r="Q792" s="1074" t="s">
        <v>33</v>
      </c>
      <c r="R792" s="698" t="s">
        <v>33</v>
      </c>
      <c r="S792" s="907" t="s">
        <v>3166</v>
      </c>
      <c r="T792" s="908" t="s">
        <v>3589</v>
      </c>
      <c r="U792" s="905" t="s">
        <v>581</v>
      </c>
      <c r="V792" s="905" t="s">
        <v>10430</v>
      </c>
      <c r="W792" s="1068" t="s">
        <v>20</v>
      </c>
      <c r="X792" s="1064">
        <v>40024</v>
      </c>
      <c r="Y792" s="1066">
        <v>40330</v>
      </c>
      <c r="Z792" s="1046">
        <v>2010</v>
      </c>
      <c r="AA792" s="1064">
        <v>40400</v>
      </c>
      <c r="AB792" s="1065">
        <v>41274</v>
      </c>
      <c r="AC792" s="1066">
        <v>43830</v>
      </c>
      <c r="AD792" s="638">
        <v>0</v>
      </c>
      <c r="AE792" s="639">
        <v>5.25</v>
      </c>
      <c r="AF792" s="744">
        <v>0</v>
      </c>
      <c r="AG792" s="690">
        <v>5.25</v>
      </c>
      <c r="AH792" s="747">
        <v>0</v>
      </c>
      <c r="AI792" s="744">
        <v>0</v>
      </c>
      <c r="AJ792" s="1099">
        <v>15.24398774</v>
      </c>
      <c r="AK792" s="1100">
        <v>8.5632830599999998</v>
      </c>
      <c r="AL792" s="1085"/>
      <c r="AM792" s="632" t="s">
        <v>2678</v>
      </c>
      <c r="AN792" s="632"/>
      <c r="AO792" s="632"/>
      <c r="AP792" s="632"/>
      <c r="AQ792" s="757">
        <v>13</v>
      </c>
      <c r="AR792" s="780" t="s">
        <v>55</v>
      </c>
      <c r="AS792" s="649">
        <f>AT792+AU792</f>
        <v>5.45</v>
      </c>
      <c r="AT792" s="649">
        <v>4.7</v>
      </c>
      <c r="AU792" s="650">
        <v>0.75</v>
      </c>
      <c r="AV792" s="809" t="s">
        <v>1418</v>
      </c>
      <c r="AW792" s="699" t="s">
        <v>1799</v>
      </c>
      <c r="AX792" s="699" t="s">
        <v>2070</v>
      </c>
      <c r="AY792" s="820">
        <v>42631</v>
      </c>
      <c r="AZ792" s="826" t="s">
        <v>22</v>
      </c>
      <c r="BA792" s="826" t="s">
        <v>22</v>
      </c>
      <c r="BB792" s="834" t="s">
        <v>33</v>
      </c>
      <c r="BC792" s="835" t="s">
        <v>33</v>
      </c>
      <c r="BD792" s="836" t="s">
        <v>33</v>
      </c>
      <c r="BE792" s="834" t="s">
        <v>33</v>
      </c>
      <c r="BF792" s="835" t="s">
        <v>33</v>
      </c>
      <c r="BG792" s="836" t="s">
        <v>33</v>
      </c>
      <c r="BH792" s="905" t="s">
        <v>10072</v>
      </c>
      <c r="BI792" s="903" t="s">
        <v>13093</v>
      </c>
      <c r="BJ792" s="905" t="s">
        <v>13069</v>
      </c>
      <c r="BK792" s="903" t="s">
        <v>13877</v>
      </c>
      <c r="BL792" s="905" t="s">
        <v>10064</v>
      </c>
      <c r="BM792" s="903" t="s">
        <v>13770</v>
      </c>
      <c r="BN792" s="905" t="s">
        <v>4561</v>
      </c>
      <c r="BO792" s="903" t="s">
        <v>10489</v>
      </c>
      <c r="BP792" s="905" t="s">
        <v>0</v>
      </c>
      <c r="BQ792" s="903" t="s">
        <v>0</v>
      </c>
      <c r="BR792" s="909">
        <v>27</v>
      </c>
      <c r="BS792" s="903" t="s">
        <v>4490</v>
      </c>
      <c r="BT792" s="905" t="s">
        <v>0</v>
      </c>
      <c r="BU792" s="903" t="s">
        <v>4492</v>
      </c>
      <c r="BV792" s="905" t="s">
        <v>0</v>
      </c>
      <c r="BW792" s="903" t="s">
        <v>4492</v>
      </c>
      <c r="BX792" s="905" t="s">
        <v>0</v>
      </c>
      <c r="BY792" s="903" t="s">
        <v>4492</v>
      </c>
      <c r="BZ792" s="905" t="s">
        <v>0</v>
      </c>
      <c r="CA792" s="903" t="s">
        <v>4492</v>
      </c>
      <c r="CB792" s="340">
        <v>50</v>
      </c>
      <c r="CC792" s="249">
        <f>IF(ISBLANK(AL792),0,1)</f>
        <v>0</v>
      </c>
      <c r="CD792" s="414">
        <f>IF(ISBLANK(AM792),0,1)</f>
        <v>1</v>
      </c>
      <c r="CE792" s="414">
        <f>IF(ISBLANK(AN792),0,1)</f>
        <v>0</v>
      </c>
      <c r="CF792" s="414">
        <f>IF(ISBLANK(AO792),0,1)</f>
        <v>0</v>
      </c>
      <c r="CG792" s="414">
        <f>IF(ISBLANK(AP792),0,1)</f>
        <v>0</v>
      </c>
      <c r="CH792" s="436">
        <f>IF(ISBLANK(AQ792),0,1)</f>
        <v>1</v>
      </c>
      <c r="CI792" s="435">
        <f>IF($W792="Dropped","-",DAYS360(X792,Y792,TRUE)/360)</f>
        <v>0.83611111111111114</v>
      </c>
      <c r="CJ792" s="416">
        <f>IF(OR($W792="Pipeline",$W792="Dropped"),"-",IF(OR($AA792="-",$AA792="n/a"),"-",DAYS360(Y792,AA792,TRUE)/360))</f>
        <v>0.19166666666666668</v>
      </c>
      <c r="CK792" s="416">
        <f>IF(OR($W792="Pipeline",$W792="Dropped"),"-",IF($AC792="-","-",IF(OR($AA792="-",$AA792="n/a"),DAYS360(Y792,AC792,TRUE)/360,DAYS360(AA792,AC792,TRUE)/360)))</f>
        <v>9.3888888888888893</v>
      </c>
      <c r="CL792" s="416">
        <f>IF(OR($W792="Pipeline",$W792="Dropped"),"-",IF($AC792="-","-",DAYS360(X792,AC792,TRUE)/360))</f>
        <v>10.416666666666666</v>
      </c>
      <c r="CM792" s="437">
        <f>IF(OR($W792="Pipeline",$W792="Dropped"),"-",IF($AC792="-","-",DAYS360(AB792,AC792,TRUE)/360))</f>
        <v>7</v>
      </c>
      <c r="CN792" s="344" t="str">
        <f>IF(W792="Closed",IF(AC792="-","-",YEAR(AC792)),"-")</f>
        <v>-</v>
      </c>
      <c r="CO792" s="344" t="str">
        <f>IF(W792="Closed",IF(OR(BE792="S",BE792="MS",BE792="HS"),"S",IF(OR(BE792="U",BE792="MU",BE792="HU"),"U",IF(OR(BE792="NA",BE792="NR",BE792="NV",BE792="?",BE792="#"),"NR","-"))),"-")</f>
        <v>-</v>
      </c>
      <c r="CP792" s="249">
        <v>12</v>
      </c>
      <c r="CQ792" s="414">
        <v>16</v>
      </c>
      <c r="CR792" s="414">
        <v>3</v>
      </c>
      <c r="CS792" s="414">
        <v>3</v>
      </c>
      <c r="CT792" s="414">
        <v>2</v>
      </c>
      <c r="CU792" s="436">
        <v>0</v>
      </c>
      <c r="CV792" s="432" t="str">
        <f>IF(OR(DC792="-",DC792="",DC792="n/a"),"-",HYPERLINK(DC792,"PAD"))</f>
        <v>PAD</v>
      </c>
      <c r="CW792" s="417" t="str">
        <f>IF(OR(DD792="-",DD792="",DD792="n/a"),"-",HYPERLINK(DD792,"ICR"))</f>
        <v>-</v>
      </c>
      <c r="CX792" s="438" t="str">
        <f>IF(OR(DE792="-",DE792="",DE792="n/a"),"-",HYPERLINK(DE792,"IEG"))</f>
        <v>-</v>
      </c>
      <c r="CY792" s="687" t="str">
        <f>IF(OR(DF792="-",DF792="",DF792="n/a"),"-",HYPERLINK(DF792,"PPAR"))</f>
        <v>-</v>
      </c>
      <c r="CZ792" s="665" t="str">
        <f>IF(OR(DG792="-",DG792="",DG792="n/a"),"-",HYPERLINK(DG792,"PCR"))</f>
        <v>-</v>
      </c>
      <c r="DA792" s="665" t="str">
        <f>IF(OR(DH792="-",DH792="",DH792="n/a"),"-",HYPERLINK(DH792,"PP"))</f>
        <v>PP</v>
      </c>
      <c r="DB792" s="688" t="str">
        <f>IF(OR(DI792="-",DI792="",DI792="n/a"),"-",HYPERLINK(DI792,"TA"))</f>
        <v>-</v>
      </c>
      <c r="DC792" s="897" t="s">
        <v>12681</v>
      </c>
      <c r="DD792" s="897" t="s">
        <v>33</v>
      </c>
      <c r="DE792" s="897" t="s">
        <v>33</v>
      </c>
      <c r="DF792" s="897" t="s">
        <v>33</v>
      </c>
      <c r="DG792" s="897" t="s">
        <v>33</v>
      </c>
      <c r="DH792" s="897" t="s">
        <v>12682</v>
      </c>
      <c r="DI792" s="897" t="s">
        <v>33</v>
      </c>
      <c r="DJ792" s="806"/>
      <c r="DK792" s="14"/>
      <c r="DL792" s="14"/>
      <c r="DM792" s="441"/>
      <c r="DN792" s="441"/>
      <c r="DO792" s="441"/>
      <c r="DP792" s="441"/>
      <c r="DQ792" s="441"/>
      <c r="DR792" s="441"/>
      <c r="DS792" s="441"/>
      <c r="DT792" s="441"/>
      <c r="DU792" s="441"/>
      <c r="DV792" s="441"/>
      <c r="DW792" s="441"/>
      <c r="DX792" s="441"/>
      <c r="DY792" s="441"/>
      <c r="DZ792" s="441"/>
      <c r="EA792" s="441"/>
      <c r="EB792" s="441"/>
      <c r="EC792" s="441"/>
      <c r="ED792" s="441"/>
      <c r="EE792" s="441"/>
      <c r="EF792" s="441"/>
      <c r="EG792" s="441"/>
      <c r="EH792" s="441"/>
      <c r="EI792" s="441"/>
      <c r="EJ792" s="441"/>
      <c r="EK792" s="441"/>
      <c r="EL792" s="441"/>
      <c r="EM792" s="441"/>
    </row>
    <row r="793" spans="1:143" s="35" customFormat="1" ht="14.1" customHeight="1" x14ac:dyDescent="0.25">
      <c r="A793" s="702">
        <f>ROW()-1</f>
        <v>792</v>
      </c>
      <c r="B793" s="713" t="s">
        <v>8061</v>
      </c>
      <c r="C793" s="711" t="str">
        <f>HYPERLINK(E793,"OP")</f>
        <v>OP</v>
      </c>
      <c r="D793" s="711" t="str">
        <f>HYPERLINK(F793,"Prj")</f>
        <v>Prj</v>
      </c>
      <c r="E793" s="631" t="s">
        <v>8737</v>
      </c>
      <c r="F793" s="413" t="s">
        <v>8738</v>
      </c>
      <c r="G793" s="414" t="s">
        <v>33</v>
      </c>
      <c r="H793" s="414" t="s">
        <v>33</v>
      </c>
      <c r="I793" s="694" t="s">
        <v>33</v>
      </c>
      <c r="J793" s="697" t="s">
        <v>8062</v>
      </c>
      <c r="K793" s="727" t="s">
        <v>33</v>
      </c>
      <c r="L793" s="736" t="s">
        <v>193</v>
      </c>
      <c r="M793" s="697" t="s">
        <v>223</v>
      </c>
      <c r="N793" s="736" t="s">
        <v>18</v>
      </c>
      <c r="O793" s="736" t="s">
        <v>30</v>
      </c>
      <c r="P793" s="1080" t="s">
        <v>19</v>
      </c>
      <c r="Q793" s="1074" t="s">
        <v>33</v>
      </c>
      <c r="R793" s="698" t="s">
        <v>33</v>
      </c>
      <c r="S793" s="907" t="s">
        <v>3587</v>
      </c>
      <c r="T793" s="908" t="s">
        <v>10332</v>
      </c>
      <c r="U793" s="905" t="s">
        <v>576</v>
      </c>
      <c r="V793" s="905" t="s">
        <v>10415</v>
      </c>
      <c r="W793" s="1068" t="s">
        <v>1773</v>
      </c>
      <c r="X793" s="1064">
        <v>40066</v>
      </c>
      <c r="Y793" s="1066">
        <v>40610</v>
      </c>
      <c r="Z793" s="1046">
        <v>2011</v>
      </c>
      <c r="AA793" s="1064">
        <v>40920</v>
      </c>
      <c r="AB793" s="1065">
        <v>42460</v>
      </c>
      <c r="AC793" s="1066">
        <v>42916</v>
      </c>
      <c r="AD793" s="1049">
        <v>25</v>
      </c>
      <c r="AE793" s="746">
        <v>0</v>
      </c>
      <c r="AF793" s="744">
        <v>0</v>
      </c>
      <c r="AG793" s="690">
        <v>25</v>
      </c>
      <c r="AH793" s="747">
        <v>29</v>
      </c>
      <c r="AI793" s="744">
        <v>0</v>
      </c>
      <c r="AJ793" s="1101">
        <v>25</v>
      </c>
      <c r="AK793" s="1102">
        <v>23.256569379999998</v>
      </c>
      <c r="AL793" s="1085"/>
      <c r="AM793" s="632"/>
      <c r="AN793" s="632">
        <v>4</v>
      </c>
      <c r="AO793" s="632"/>
      <c r="AP793" s="632"/>
      <c r="AQ793" s="757"/>
      <c r="AR793" s="783" t="s">
        <v>9044</v>
      </c>
      <c r="AS793" s="784">
        <f>AT793+AU793</f>
        <v>5.5</v>
      </c>
      <c r="AT793" s="784">
        <v>5.5</v>
      </c>
      <c r="AU793" s="785">
        <v>0</v>
      </c>
      <c r="AV793" s="734" t="s">
        <v>9014</v>
      </c>
      <c r="AW793" s="697" t="s">
        <v>5513</v>
      </c>
      <c r="AX793" s="697" t="s">
        <v>2721</v>
      </c>
      <c r="AY793" s="823">
        <v>42677</v>
      </c>
      <c r="AZ793" s="736" t="s">
        <v>26</v>
      </c>
      <c r="BA793" s="736" t="s">
        <v>22</v>
      </c>
      <c r="BB793" s="834" t="s">
        <v>33</v>
      </c>
      <c r="BC793" s="835" t="s">
        <v>33</v>
      </c>
      <c r="BD793" s="836" t="s">
        <v>33</v>
      </c>
      <c r="BE793" s="834" t="s">
        <v>33</v>
      </c>
      <c r="BF793" s="835" t="s">
        <v>33</v>
      </c>
      <c r="BG793" s="836" t="s">
        <v>33</v>
      </c>
      <c r="BH793" s="905" t="s">
        <v>13077</v>
      </c>
      <c r="BI793" s="903" t="s">
        <v>9680</v>
      </c>
      <c r="BJ793" s="905" t="s">
        <v>0</v>
      </c>
      <c r="BK793" s="903" t="s">
        <v>0</v>
      </c>
      <c r="BL793" s="905" t="s">
        <v>0</v>
      </c>
      <c r="BM793" s="903" t="s">
        <v>0</v>
      </c>
      <c r="BN793" s="905" t="s">
        <v>0</v>
      </c>
      <c r="BO793" s="903" t="s">
        <v>0</v>
      </c>
      <c r="BP793" s="905" t="s">
        <v>0</v>
      </c>
      <c r="BQ793" s="903" t="s">
        <v>0</v>
      </c>
      <c r="BR793" s="909">
        <v>54</v>
      </c>
      <c r="BS793" s="903" t="s">
        <v>4553</v>
      </c>
      <c r="BT793" s="909">
        <v>68</v>
      </c>
      <c r="BU793" s="903" t="s">
        <v>4557</v>
      </c>
      <c r="BV793" s="905" t="s">
        <v>0</v>
      </c>
      <c r="BW793" s="903" t="s">
        <v>4492</v>
      </c>
      <c r="BX793" s="905" t="s">
        <v>0</v>
      </c>
      <c r="BY793" s="903" t="s">
        <v>4492</v>
      </c>
      <c r="BZ793" s="905" t="s">
        <v>0</v>
      </c>
      <c r="CA793" s="903" t="s">
        <v>4492</v>
      </c>
      <c r="CB793" s="340">
        <v>10</v>
      </c>
      <c r="CC793" s="249">
        <f>IF(ISBLANK(AL793),0,1)</f>
        <v>0</v>
      </c>
      <c r="CD793" s="414">
        <f>IF(ISBLANK(AM793),0,1)</f>
        <v>0</v>
      </c>
      <c r="CE793" s="414">
        <f>IF(ISBLANK(AN793),0,1)</f>
        <v>1</v>
      </c>
      <c r="CF793" s="414">
        <f>IF(ISBLANK(AO793),0,1)</f>
        <v>0</v>
      </c>
      <c r="CG793" s="414">
        <f>IF(ISBLANK(AP793),0,1)</f>
        <v>0</v>
      </c>
      <c r="CH793" s="436">
        <f>IF(ISBLANK(AQ793),0,1)</f>
        <v>0</v>
      </c>
      <c r="CI793" s="435">
        <f>IF($W793="Dropped","-",DAYS360(X793,Y793,TRUE)/360)</f>
        <v>1.4944444444444445</v>
      </c>
      <c r="CJ793" s="416">
        <f>IF(OR($W793="Pipeline",$W793="Dropped"),"-",IF(OR($AA793="-",$AA793="n/a"),"-",DAYS360(Y793,AA793,TRUE)/360))</f>
        <v>0.84444444444444444</v>
      </c>
      <c r="CK793" s="416">
        <f>IF(OR($W793="Pipeline",$W793="Dropped"),"-",IF($AC793="-","-",IF(OR($AA793="-",$AA793="n/a"),DAYS360(Y793,AC793,TRUE)/360,DAYS360(AA793,AC793,TRUE)/360)))</f>
        <v>5.4666666666666668</v>
      </c>
      <c r="CL793" s="416">
        <f>IF(OR($W793="Pipeline",$W793="Dropped"),"-",IF($AC793="-","-",DAYS360(X793,AC793,TRUE)/360))</f>
        <v>7.8055555555555554</v>
      </c>
      <c r="CM793" s="437">
        <f>IF(OR($W793="Pipeline",$W793="Dropped"),"-",IF($AC793="-","-",DAYS360(AB793,AC793,TRUE)/360))</f>
        <v>1.25</v>
      </c>
      <c r="CN793" s="344">
        <f>IF(W793="Closed",IF(AC793="-","-",YEAR(AC793)),"-")</f>
        <v>2017</v>
      </c>
      <c r="CO793" s="344" t="str">
        <f>IF(W793="Closed",IF(OR(BE793="S",BE793="MS",BE793="HS"),"S",IF(OR(BE793="U",BE793="MU",BE793="HU"),"U",IF(OR(BE793="NA",BE793="NR",BE793="NV",BE793="?",BE793="#"),"NR","-"))),"-")</f>
        <v>-</v>
      </c>
      <c r="CP793" s="249">
        <v>3</v>
      </c>
      <c r="CQ793" s="414">
        <v>4</v>
      </c>
      <c r="CR793" s="414">
        <v>5</v>
      </c>
      <c r="CS793" s="414">
        <v>2</v>
      </c>
      <c r="CT793" s="414">
        <v>0</v>
      </c>
      <c r="CU793" s="436">
        <v>0</v>
      </c>
      <c r="CV793" s="432" t="str">
        <f>IF(OR(DC793="-",DC793="",DC793="n/a"),"-",HYPERLINK(DC793,"PAD"))</f>
        <v>PAD</v>
      </c>
      <c r="CW793" s="417" t="str">
        <f>IF(OR(DD793="-",DD793="",DD793="n/a"),"-",HYPERLINK(DD793,"ICR"))</f>
        <v>-</v>
      </c>
      <c r="CX793" s="438" t="str">
        <f>IF(OR(DE793="-",DE793="",DE793="n/a"),"-",HYPERLINK(DE793,"IEG"))</f>
        <v>-</v>
      </c>
      <c r="CY793" s="687" t="str">
        <f>IF(OR(DF793="-",DF793="",DF793="n/a"),"-",HYPERLINK(DF793,"PPAR"))</f>
        <v>-</v>
      </c>
      <c r="CZ793" s="665" t="str">
        <f>IF(OR(DG793="-",DG793="",DG793="n/a"),"-",HYPERLINK(DG793,"PCR"))</f>
        <v>-</v>
      </c>
      <c r="DA793" s="665" t="str">
        <f>IF(OR(DH793="-",DH793="",DH793="n/a"),"-",HYPERLINK(DH793,"PP"))</f>
        <v>PP</v>
      </c>
      <c r="DB793" s="688" t="str">
        <f>IF(OR(DI793="-",DI793="",DI793="n/a"),"-",HYPERLINK(DI793,"TA"))</f>
        <v>-</v>
      </c>
      <c r="DC793" s="897" t="s">
        <v>12683</v>
      </c>
      <c r="DD793" s="897" t="s">
        <v>33</v>
      </c>
      <c r="DE793" s="897" t="s">
        <v>33</v>
      </c>
      <c r="DF793" s="897" t="s">
        <v>33</v>
      </c>
      <c r="DG793" s="897" t="s">
        <v>33</v>
      </c>
      <c r="DH793" s="897" t="s">
        <v>14135</v>
      </c>
      <c r="DI793" s="897" t="s">
        <v>33</v>
      </c>
      <c r="DJ793" s="734"/>
      <c r="DK793" s="14"/>
      <c r="DL793" s="14"/>
      <c r="DM793" s="441"/>
      <c r="DN793" s="441"/>
      <c r="DO793" s="441"/>
      <c r="DP793" s="441"/>
      <c r="DQ793" s="441"/>
      <c r="DR793" s="441"/>
      <c r="DS793" s="441"/>
      <c r="DT793" s="441"/>
      <c r="DU793" s="441"/>
      <c r="DV793" s="441"/>
      <c r="DW793" s="441"/>
      <c r="DX793" s="441"/>
      <c r="DY793" s="441"/>
      <c r="DZ793" s="441"/>
      <c r="EA793" s="441"/>
      <c r="EB793" s="441"/>
      <c r="EC793" s="441"/>
      <c r="ED793" s="441"/>
      <c r="EE793" s="441"/>
      <c r="EF793" s="441"/>
      <c r="EG793" s="441"/>
      <c r="EH793" s="441"/>
      <c r="EI793" s="441"/>
      <c r="EJ793" s="441"/>
      <c r="EK793" s="441"/>
      <c r="EL793" s="441"/>
      <c r="EM793" s="441"/>
    </row>
    <row r="794" spans="1:143" s="35" customFormat="1" ht="14.1" customHeight="1" x14ac:dyDescent="0.25">
      <c r="A794" s="702">
        <f>ROW()-1</f>
        <v>793</v>
      </c>
      <c r="B794" s="713" t="s">
        <v>8200</v>
      </c>
      <c r="C794" s="711" t="str">
        <f>HYPERLINK(E794,"OP")</f>
        <v>OP</v>
      </c>
      <c r="D794" s="711" t="str">
        <f>HYPERLINK(F794,"Prj")</f>
        <v>Prj</v>
      </c>
      <c r="E794" s="631" t="s">
        <v>8817</v>
      </c>
      <c r="F794" s="413" t="s">
        <v>8818</v>
      </c>
      <c r="G794" s="414" t="s">
        <v>33</v>
      </c>
      <c r="H794" s="414" t="s">
        <v>33</v>
      </c>
      <c r="I794" s="694" t="s">
        <v>33</v>
      </c>
      <c r="J794" s="697" t="s">
        <v>8201</v>
      </c>
      <c r="K794" s="727" t="s">
        <v>33</v>
      </c>
      <c r="L794" s="736" t="s">
        <v>124</v>
      </c>
      <c r="M794" s="697" t="s">
        <v>332</v>
      </c>
      <c r="N794" s="736" t="s">
        <v>18</v>
      </c>
      <c r="O794" s="736" t="s">
        <v>25</v>
      </c>
      <c r="P794" s="1080" t="s">
        <v>1742</v>
      </c>
      <c r="Q794" s="1074" t="s">
        <v>33</v>
      </c>
      <c r="R794" s="698" t="s">
        <v>33</v>
      </c>
      <c r="S794" s="907" t="s">
        <v>5468</v>
      </c>
      <c r="T794" s="908" t="s">
        <v>5442</v>
      </c>
      <c r="U794" s="905" t="s">
        <v>1789</v>
      </c>
      <c r="V794" s="905" t="s">
        <v>10425</v>
      </c>
      <c r="W794" s="1068" t="s">
        <v>20</v>
      </c>
      <c r="X794" s="1064">
        <v>40079</v>
      </c>
      <c r="Y794" s="1066">
        <v>41726</v>
      </c>
      <c r="Z794" s="1046">
        <v>2014</v>
      </c>
      <c r="AA794" s="1064">
        <v>41866</v>
      </c>
      <c r="AB794" s="1065">
        <v>44196</v>
      </c>
      <c r="AC794" s="1066">
        <v>44196</v>
      </c>
      <c r="AD794" s="1049">
        <v>300</v>
      </c>
      <c r="AE794" s="746">
        <v>0</v>
      </c>
      <c r="AF794" s="744">
        <v>0</v>
      </c>
      <c r="AG794" s="690">
        <v>300</v>
      </c>
      <c r="AH794" s="747">
        <v>5266</v>
      </c>
      <c r="AI794" s="744">
        <v>0</v>
      </c>
      <c r="AJ794" s="1101">
        <v>300</v>
      </c>
      <c r="AK794" s="1102">
        <v>54.294971310000001</v>
      </c>
      <c r="AL794" s="1085"/>
      <c r="AM794" s="632"/>
      <c r="AN794" s="632">
        <v>10</v>
      </c>
      <c r="AO794" s="632"/>
      <c r="AP794" s="632"/>
      <c r="AQ794" s="757"/>
      <c r="AR794" s="778" t="s">
        <v>9079</v>
      </c>
      <c r="AS794" s="788">
        <f>AT794+AU794</f>
        <v>0</v>
      </c>
      <c r="AT794" s="795">
        <v>0</v>
      </c>
      <c r="AU794" s="796">
        <v>0</v>
      </c>
      <c r="AV794" s="734" t="s">
        <v>9080</v>
      </c>
      <c r="AW794" s="697" t="s">
        <v>2721</v>
      </c>
      <c r="AX794" s="697" t="s">
        <v>5443</v>
      </c>
      <c r="AY794" s="823">
        <v>42719</v>
      </c>
      <c r="AZ794" s="736" t="s">
        <v>26</v>
      </c>
      <c r="BA794" s="736" t="s">
        <v>22</v>
      </c>
      <c r="BB794" s="834" t="s">
        <v>33</v>
      </c>
      <c r="BC794" s="835" t="s">
        <v>33</v>
      </c>
      <c r="BD794" s="836" t="s">
        <v>33</v>
      </c>
      <c r="BE794" s="834" t="s">
        <v>33</v>
      </c>
      <c r="BF794" s="835" t="s">
        <v>33</v>
      </c>
      <c r="BG794" s="836" t="s">
        <v>33</v>
      </c>
      <c r="BH794" s="905" t="s">
        <v>4739</v>
      </c>
      <c r="BI794" s="903" t="s">
        <v>4740</v>
      </c>
      <c r="BJ794" s="905" t="s">
        <v>0</v>
      </c>
      <c r="BK794" s="903" t="s">
        <v>0</v>
      </c>
      <c r="BL794" s="905" t="s">
        <v>0</v>
      </c>
      <c r="BM794" s="903" t="s">
        <v>0</v>
      </c>
      <c r="BN794" s="905" t="s">
        <v>0</v>
      </c>
      <c r="BO794" s="903" t="s">
        <v>0</v>
      </c>
      <c r="BP794" s="905" t="s">
        <v>0</v>
      </c>
      <c r="BQ794" s="903" t="s">
        <v>0</v>
      </c>
      <c r="BR794" s="909">
        <v>78</v>
      </c>
      <c r="BS794" s="903" t="s">
        <v>4511</v>
      </c>
      <c r="BT794" s="909">
        <v>39</v>
      </c>
      <c r="BU794" s="903" t="s">
        <v>4545</v>
      </c>
      <c r="BV794" s="905" t="s">
        <v>0</v>
      </c>
      <c r="BW794" s="903" t="s">
        <v>4492</v>
      </c>
      <c r="BX794" s="905" t="s">
        <v>0</v>
      </c>
      <c r="BY794" s="903" t="s">
        <v>4492</v>
      </c>
      <c r="BZ794" s="905" t="s">
        <v>0</v>
      </c>
      <c r="CA794" s="903" t="s">
        <v>4492</v>
      </c>
      <c r="CB794" s="340">
        <v>50</v>
      </c>
      <c r="CC794" s="249">
        <f>IF(ISBLANK(AL794),0,1)</f>
        <v>0</v>
      </c>
      <c r="CD794" s="414">
        <f>IF(ISBLANK(AM794),0,1)</f>
        <v>0</v>
      </c>
      <c r="CE794" s="414">
        <f>IF(ISBLANK(AN794),0,1)</f>
        <v>1</v>
      </c>
      <c r="CF794" s="414">
        <f>IF(ISBLANK(AO794),0,1)</f>
        <v>0</v>
      </c>
      <c r="CG794" s="414">
        <f>IF(ISBLANK(AP794),0,1)</f>
        <v>0</v>
      </c>
      <c r="CH794" s="436">
        <f>IF(ISBLANK(AQ794),0,1)</f>
        <v>0</v>
      </c>
      <c r="CI794" s="435">
        <f>IF($W794="Dropped","-",DAYS360(X794,Y794,TRUE)/360)</f>
        <v>4.5138888888888893</v>
      </c>
      <c r="CJ794" s="416">
        <f>IF(OR($W794="Pipeline",$W794="Dropped"),"-",IF(OR($AA794="-",$AA794="n/a"),"-",DAYS360(Y794,AA794,TRUE)/360))</f>
        <v>0.38055555555555554</v>
      </c>
      <c r="CK794" s="416">
        <f>IF(OR($W794="Pipeline",$W794="Dropped"),"-",IF($AC794="-","-",IF(OR($AA794="-",$AA794="n/a"),DAYS360(Y794,AC794,TRUE)/360,DAYS360(AA794,AC794,TRUE)/360)))</f>
        <v>6.375</v>
      </c>
      <c r="CL794" s="416">
        <f>IF(OR($W794="Pipeline",$W794="Dropped"),"-",IF($AC794="-","-",DAYS360(X794,AC794,TRUE)/360))</f>
        <v>11.269444444444444</v>
      </c>
      <c r="CM794" s="437">
        <f>IF(OR($W794="Pipeline",$W794="Dropped"),"-",IF($AC794="-","-",DAYS360(AB794,AC794,TRUE)/360))</f>
        <v>0</v>
      </c>
      <c r="CN794" s="344" t="str">
        <f>IF(W794="Closed",IF(AC794="-","-",YEAR(AC794)),"-")</f>
        <v>-</v>
      </c>
      <c r="CO794" s="344" t="str">
        <f>IF(W794="Closed",IF(OR(BE794="S",BE794="MS",BE794="HS"),"S",IF(OR(BE794="U",BE794="MU",BE794="HU"),"U",IF(OR(BE794="NA",BE794="NR",BE794="NV",BE794="?",BE794="#"),"NR","-"))),"-")</f>
        <v>-</v>
      </c>
      <c r="CP794" s="249" t="s">
        <v>33</v>
      </c>
      <c r="CQ794" s="414" t="s">
        <v>33</v>
      </c>
      <c r="CR794" s="414" t="s">
        <v>33</v>
      </c>
      <c r="CS794" s="414" t="s">
        <v>33</v>
      </c>
      <c r="CT794" s="414" t="s">
        <v>33</v>
      </c>
      <c r="CU794" s="436" t="s">
        <v>33</v>
      </c>
      <c r="CV794" s="432" t="str">
        <f>IF(OR(DC794="-",DC794="",DC794="n/a"),"-",HYPERLINK(DC794,"PAD"))</f>
        <v>PAD</v>
      </c>
      <c r="CW794" s="417" t="str">
        <f>IF(OR(DD794="-",DD794="",DD794="n/a"),"-",HYPERLINK(DD794,"ICR"))</f>
        <v>-</v>
      </c>
      <c r="CX794" s="438" t="str">
        <f>IF(OR(DE794="-",DE794="",DE794="n/a"),"-",HYPERLINK(DE794,"IEG"))</f>
        <v>-</v>
      </c>
      <c r="CY794" s="687" t="str">
        <f>IF(OR(DF794="-",DF794="",DF794="n/a"),"-",HYPERLINK(DF794,"PPAR"))</f>
        <v>-</v>
      </c>
      <c r="CZ794" s="665" t="str">
        <f>IF(OR(DG794="-",DG794="",DG794="n/a"),"-",HYPERLINK(DG794,"PCR"))</f>
        <v>-</v>
      </c>
      <c r="DA794" s="665" t="str">
        <f>IF(OR(DH794="-",DH794="",DH794="n/a"),"-",HYPERLINK(DH794,"PP"))</f>
        <v>-</v>
      </c>
      <c r="DB794" s="688" t="str">
        <f>IF(OR(DI794="-",DI794="",DI794="n/a"),"-",HYPERLINK(DI794,"TA"))</f>
        <v>-</v>
      </c>
      <c r="DC794" s="897" t="s">
        <v>12684</v>
      </c>
      <c r="DD794" s="897" t="s">
        <v>33</v>
      </c>
      <c r="DE794" s="897" t="s">
        <v>33</v>
      </c>
      <c r="DF794" s="897" t="s">
        <v>33</v>
      </c>
      <c r="DG794" s="897" t="s">
        <v>33</v>
      </c>
      <c r="DH794" s="897" t="s">
        <v>33</v>
      </c>
      <c r="DI794" s="897" t="s">
        <v>33</v>
      </c>
      <c r="DJ794" s="734"/>
      <c r="DK794" s="14"/>
      <c r="DL794" s="14"/>
      <c r="DM794" s="441"/>
      <c r="DN794" s="441"/>
      <c r="DO794" s="441"/>
      <c r="DP794" s="441"/>
      <c r="DQ794" s="441"/>
      <c r="DR794" s="441"/>
      <c r="DS794" s="441"/>
      <c r="DT794" s="441"/>
      <c r="DU794" s="441"/>
      <c r="DV794" s="441"/>
      <c r="DW794" s="441"/>
      <c r="DX794" s="441"/>
      <c r="DY794" s="441"/>
      <c r="DZ794" s="441"/>
      <c r="EA794" s="441"/>
      <c r="EB794" s="441"/>
      <c r="EC794" s="441"/>
      <c r="ED794" s="441"/>
      <c r="EE794" s="441"/>
      <c r="EF794" s="441"/>
      <c r="EG794" s="441"/>
      <c r="EH794" s="441"/>
      <c r="EI794" s="441"/>
      <c r="EJ794" s="441"/>
      <c r="EK794" s="441"/>
      <c r="EL794" s="441"/>
      <c r="EM794" s="441"/>
    </row>
    <row r="795" spans="1:143" s="35" customFormat="1" ht="14.1" customHeight="1" x14ac:dyDescent="0.25">
      <c r="A795" s="703">
        <f>ROW()-1</f>
        <v>794</v>
      </c>
      <c r="B795" s="712" t="s">
        <v>506</v>
      </c>
      <c r="C795" s="711" t="str">
        <f>HYPERLINK(E795,"OP")</f>
        <v>OP</v>
      </c>
      <c r="D795" s="711" t="str">
        <f>HYPERLINK(F795,"Prj")</f>
        <v>Prj</v>
      </c>
      <c r="E795" s="704" t="s">
        <v>6811</v>
      </c>
      <c r="F795" s="415" t="s">
        <v>6812</v>
      </c>
      <c r="G795" s="414" t="s">
        <v>2862</v>
      </c>
      <c r="H795" s="414" t="s">
        <v>33</v>
      </c>
      <c r="I795" s="694" t="s">
        <v>33</v>
      </c>
      <c r="J795" s="686" t="s">
        <v>569</v>
      </c>
      <c r="K795" s="199" t="s">
        <v>33</v>
      </c>
      <c r="L795" s="693" t="s">
        <v>231</v>
      </c>
      <c r="M795" s="696" t="s">
        <v>240</v>
      </c>
      <c r="N795" s="693" t="s">
        <v>18</v>
      </c>
      <c r="O795" s="693" t="s">
        <v>30</v>
      </c>
      <c r="P795" s="1080" t="s">
        <v>1419</v>
      </c>
      <c r="Q795" s="1074" t="s">
        <v>33</v>
      </c>
      <c r="R795" s="698" t="s">
        <v>33</v>
      </c>
      <c r="S795" s="907" t="s">
        <v>3160</v>
      </c>
      <c r="T795" s="908" t="s">
        <v>3884</v>
      </c>
      <c r="U795" s="905" t="s">
        <v>592</v>
      </c>
      <c r="V795" s="905" t="s">
        <v>10450</v>
      </c>
      <c r="W795" s="1068" t="s">
        <v>1773</v>
      </c>
      <c r="X795" s="1064">
        <v>40086</v>
      </c>
      <c r="Y795" s="1066">
        <v>40532</v>
      </c>
      <c r="Z795" s="1046">
        <v>2011</v>
      </c>
      <c r="AA795" s="1064">
        <v>40562</v>
      </c>
      <c r="AB795" s="1065">
        <v>42369</v>
      </c>
      <c r="AC795" s="1066">
        <v>42369</v>
      </c>
      <c r="AD795" s="638">
        <v>0</v>
      </c>
      <c r="AE795" s="639">
        <v>12</v>
      </c>
      <c r="AF795" s="744">
        <v>0</v>
      </c>
      <c r="AG795" s="690">
        <v>12</v>
      </c>
      <c r="AH795" s="747">
        <v>0</v>
      </c>
      <c r="AI795" s="744">
        <v>0</v>
      </c>
      <c r="AJ795" s="1099">
        <v>17</v>
      </c>
      <c r="AK795" s="1100">
        <v>6.4466451899999999</v>
      </c>
      <c r="AL795" s="1085"/>
      <c r="AM795" s="632" t="s">
        <v>2820</v>
      </c>
      <c r="AN795" s="632"/>
      <c r="AO795" s="632"/>
      <c r="AP795" s="632"/>
      <c r="AQ795" s="757"/>
      <c r="AR795" s="779" t="s">
        <v>2556</v>
      </c>
      <c r="AS795" s="649">
        <f>AT795+AU795</f>
        <v>8.57</v>
      </c>
      <c r="AT795" s="649">
        <v>8.57</v>
      </c>
      <c r="AU795" s="650">
        <v>0</v>
      </c>
      <c r="AV795" s="686" t="s">
        <v>2850</v>
      </c>
      <c r="AW795" s="686" t="s">
        <v>1933</v>
      </c>
      <c r="AX795" s="686" t="s">
        <v>1900</v>
      </c>
      <c r="AY795" s="819">
        <v>42185</v>
      </c>
      <c r="AZ795" s="721" t="s">
        <v>45</v>
      </c>
      <c r="BA795" s="721" t="s">
        <v>45</v>
      </c>
      <c r="BB795" s="834" t="s">
        <v>33</v>
      </c>
      <c r="BC795" s="835" t="s">
        <v>33</v>
      </c>
      <c r="BD795" s="836" t="s">
        <v>33</v>
      </c>
      <c r="BE795" s="834" t="s">
        <v>33</v>
      </c>
      <c r="BF795" s="835" t="s">
        <v>33</v>
      </c>
      <c r="BG795" s="836" t="s">
        <v>33</v>
      </c>
      <c r="BH795" s="905" t="s">
        <v>13069</v>
      </c>
      <c r="BI795" s="903" t="s">
        <v>13877</v>
      </c>
      <c r="BJ795" s="905" t="s">
        <v>4525</v>
      </c>
      <c r="BK795" s="903" t="s">
        <v>10476</v>
      </c>
      <c r="BL795" s="905" t="s">
        <v>0</v>
      </c>
      <c r="BM795" s="903" t="s">
        <v>0</v>
      </c>
      <c r="BN795" s="905" t="s">
        <v>0</v>
      </c>
      <c r="BO795" s="903" t="s">
        <v>0</v>
      </c>
      <c r="BP795" s="905" t="s">
        <v>0</v>
      </c>
      <c r="BQ795" s="903" t="s">
        <v>0</v>
      </c>
      <c r="BR795" s="909">
        <v>27</v>
      </c>
      <c r="BS795" s="903" t="s">
        <v>4490</v>
      </c>
      <c r="BT795" s="909">
        <v>26</v>
      </c>
      <c r="BU795" s="903" t="s">
        <v>4517</v>
      </c>
      <c r="BV795" s="905" t="s">
        <v>0</v>
      </c>
      <c r="BW795" s="903" t="s">
        <v>4492</v>
      </c>
      <c r="BX795" s="905" t="s">
        <v>0</v>
      </c>
      <c r="BY795" s="903" t="s">
        <v>4492</v>
      </c>
      <c r="BZ795" s="905" t="s">
        <v>0</v>
      </c>
      <c r="CA795" s="903" t="s">
        <v>4492</v>
      </c>
      <c r="CB795" s="340">
        <v>50</v>
      </c>
      <c r="CC795" s="249">
        <f>IF(ISBLANK(AL795),0,1)</f>
        <v>0</v>
      </c>
      <c r="CD795" s="414">
        <f>IF(ISBLANK(AM795),0,1)</f>
        <v>1</v>
      </c>
      <c r="CE795" s="414">
        <f>IF(ISBLANK(AN795),0,1)</f>
        <v>0</v>
      </c>
      <c r="CF795" s="414">
        <f>IF(ISBLANK(AO795),0,1)</f>
        <v>0</v>
      </c>
      <c r="CG795" s="414">
        <f>IF(ISBLANK(AP795),0,1)</f>
        <v>0</v>
      </c>
      <c r="CH795" s="436">
        <f>IF(ISBLANK(AQ795),0,1)</f>
        <v>0</v>
      </c>
      <c r="CI795" s="435">
        <f>IF($W795="Dropped","-",DAYS360(X795,Y795,TRUE)/360)</f>
        <v>1.2222222222222223</v>
      </c>
      <c r="CJ795" s="416">
        <f>IF(OR($W795="Pipeline",$W795="Dropped"),"-",IF(OR($AA795="-",$AA795="n/a"),"-",DAYS360(Y795,AA795,TRUE)/360))</f>
        <v>8.0555555555555561E-2</v>
      </c>
      <c r="CK795" s="416">
        <f>IF(OR($W795="Pipeline",$W795="Dropped"),"-",IF($AC795="-","-",IF(OR($AA795="-",$AA795="n/a"),DAYS360(Y795,AC795,TRUE)/360,DAYS360(AA795,AC795,TRUE)/360)))</f>
        <v>4.947222222222222</v>
      </c>
      <c r="CL795" s="416">
        <f>IF(OR($W795="Pipeline",$W795="Dropped"),"-",IF($AC795="-","-",DAYS360(X795,AC795,TRUE)/360))</f>
        <v>6.25</v>
      </c>
      <c r="CM795" s="437">
        <f>IF(OR($W795="Pipeline",$W795="Dropped"),"-",IF($AC795="-","-",DAYS360(AB795,AC795,TRUE)/360))</f>
        <v>0</v>
      </c>
      <c r="CN795" s="344">
        <f>IF(W795="Closed",IF(AC795="-","-",YEAR(AC795)),"-")</f>
        <v>2015</v>
      </c>
      <c r="CO795" s="344" t="str">
        <f>IF(W795="Closed",IF(OR(BE795="S",BE795="MS",BE795="HS"),"S",IF(OR(BE795="U",BE795="MU",BE795="HU"),"U",IF(OR(BE795="NA",BE795="NR",BE795="NV",BE795="?",BE795="#"),"NR","-"))),"-")</f>
        <v>-</v>
      </c>
      <c r="CP795" s="249">
        <v>0</v>
      </c>
      <c r="CQ795" s="414">
        <v>5</v>
      </c>
      <c r="CR795" s="414">
        <v>1</v>
      </c>
      <c r="CS795" s="414">
        <v>1</v>
      </c>
      <c r="CT795" s="414">
        <v>0</v>
      </c>
      <c r="CU795" s="436">
        <v>0</v>
      </c>
      <c r="CV795" s="432" t="str">
        <f>IF(OR(DC795="-",DC795="",DC795="n/a"),"-",HYPERLINK(DC795,"PAD"))</f>
        <v>PAD</v>
      </c>
      <c r="CW795" s="417" t="str">
        <f>IF(OR(DD795="-",DD795="",DD795="n/a"),"-",HYPERLINK(DD795,"ICR"))</f>
        <v>-</v>
      </c>
      <c r="CX795" s="438" t="str">
        <f>IF(OR(DE795="-",DE795="",DE795="n/a"),"-",HYPERLINK(DE795,"IEG"))</f>
        <v>-</v>
      </c>
      <c r="CY795" s="687" t="str">
        <f>IF(OR(DF795="-",DF795="",DF795="n/a"),"-",HYPERLINK(DF795,"PPAR"))</f>
        <v>-</v>
      </c>
      <c r="CZ795" s="665" t="str">
        <f>IF(OR(DG795="-",DG795="",DG795="n/a"),"-",HYPERLINK(DG795,"PCR"))</f>
        <v>-</v>
      </c>
      <c r="DA795" s="665" t="str">
        <f>IF(OR(DH795="-",DH795="",DH795="n/a"),"-",HYPERLINK(DH795,"PP"))</f>
        <v>PP</v>
      </c>
      <c r="DB795" s="688" t="str">
        <f>IF(OR(DI795="-",DI795="",DI795="n/a"),"-",HYPERLINK(DI795,"TA"))</f>
        <v>-</v>
      </c>
      <c r="DC795" s="897" t="s">
        <v>14136</v>
      </c>
      <c r="DD795" s="897" t="s">
        <v>33</v>
      </c>
      <c r="DE795" s="897" t="s">
        <v>33</v>
      </c>
      <c r="DF795" s="897" t="s">
        <v>33</v>
      </c>
      <c r="DG795" s="897" t="s">
        <v>33</v>
      </c>
      <c r="DH795" s="897" t="s">
        <v>14137</v>
      </c>
      <c r="DI795" s="897" t="s">
        <v>33</v>
      </c>
      <c r="DJ795" s="734"/>
      <c r="DK795" s="14"/>
      <c r="DL795" s="14"/>
      <c r="DM795" s="441"/>
      <c r="DN795" s="441"/>
      <c r="DO795" s="441"/>
      <c r="DP795" s="441"/>
      <c r="DQ795" s="441"/>
      <c r="DR795" s="441"/>
      <c r="DS795" s="441"/>
      <c r="DT795" s="441"/>
      <c r="DU795" s="441"/>
      <c r="DV795" s="441"/>
      <c r="DW795" s="441"/>
      <c r="DX795" s="441"/>
      <c r="DY795" s="441"/>
      <c r="DZ795" s="441"/>
      <c r="EA795" s="441"/>
      <c r="EB795" s="441"/>
      <c r="EC795" s="441"/>
      <c r="ED795" s="441"/>
      <c r="EE795" s="441"/>
      <c r="EF795" s="441"/>
      <c r="EG795" s="441"/>
      <c r="EH795" s="441"/>
      <c r="EI795" s="441"/>
      <c r="EJ795" s="441"/>
      <c r="EK795" s="441"/>
      <c r="EL795" s="441"/>
      <c r="EM795" s="441"/>
    </row>
    <row r="796" spans="1:143" s="35" customFormat="1" ht="14.1" customHeight="1" x14ac:dyDescent="0.25">
      <c r="A796" s="702">
        <f>ROW()-1</f>
        <v>795</v>
      </c>
      <c r="B796" s="710" t="s">
        <v>2372</v>
      </c>
      <c r="C796" s="711" t="str">
        <f>HYPERLINK(E796,"OP")</f>
        <v>OP</v>
      </c>
      <c r="D796" s="711" t="str">
        <f>HYPERLINK(F796,"Prj")</f>
        <v>Prj</v>
      </c>
      <c r="E796" s="704" t="s">
        <v>6813</v>
      </c>
      <c r="F796" s="415" t="s">
        <v>6814</v>
      </c>
      <c r="G796" s="414" t="s">
        <v>33</v>
      </c>
      <c r="H796" s="414" t="s">
        <v>33</v>
      </c>
      <c r="I796" s="694" t="s">
        <v>33</v>
      </c>
      <c r="J796" s="686" t="s">
        <v>2373</v>
      </c>
      <c r="K796" s="199" t="s">
        <v>33</v>
      </c>
      <c r="L796" s="693" t="s">
        <v>16</v>
      </c>
      <c r="M796" s="696" t="s">
        <v>29</v>
      </c>
      <c r="N796" s="693" t="s">
        <v>18</v>
      </c>
      <c r="O796" s="693" t="s">
        <v>54</v>
      </c>
      <c r="P796" s="1080" t="s">
        <v>1419</v>
      </c>
      <c r="Q796" s="1074" t="s">
        <v>33</v>
      </c>
      <c r="R796" s="698" t="s">
        <v>33</v>
      </c>
      <c r="S796" s="907" t="s">
        <v>3162</v>
      </c>
      <c r="T796" s="908" t="s">
        <v>3885</v>
      </c>
      <c r="U796" s="905" t="s">
        <v>584</v>
      </c>
      <c r="V796" s="905" t="s">
        <v>10423</v>
      </c>
      <c r="W796" s="1068" t="s">
        <v>1773</v>
      </c>
      <c r="X796" s="1064">
        <v>40079</v>
      </c>
      <c r="Y796" s="1066">
        <v>40722</v>
      </c>
      <c r="Z796" s="1046">
        <v>2011</v>
      </c>
      <c r="AA796" s="1064">
        <v>40841</v>
      </c>
      <c r="AB796" s="1065">
        <v>42628</v>
      </c>
      <c r="AC796" s="1066">
        <v>42750</v>
      </c>
      <c r="AD796" s="638">
        <v>0</v>
      </c>
      <c r="AE796" s="639">
        <v>29.9</v>
      </c>
      <c r="AF796" s="744">
        <v>0</v>
      </c>
      <c r="AG796" s="690">
        <v>29.9</v>
      </c>
      <c r="AH796" s="747">
        <v>0</v>
      </c>
      <c r="AI796" s="744">
        <v>0</v>
      </c>
      <c r="AJ796" s="1099">
        <v>29.9</v>
      </c>
      <c r="AK796" s="1100">
        <v>26.47675868</v>
      </c>
      <c r="AL796" s="646"/>
      <c r="AM796" s="647" t="s">
        <v>2821</v>
      </c>
      <c r="AN796" s="647"/>
      <c r="AO796" s="647"/>
      <c r="AP796" s="647"/>
      <c r="AQ796" s="648"/>
      <c r="AR796" s="779" t="s">
        <v>2555</v>
      </c>
      <c r="AS796" s="649">
        <f>AT796+AU796</f>
        <v>16.600000000000001</v>
      </c>
      <c r="AT796" s="649">
        <v>16.600000000000001</v>
      </c>
      <c r="AU796" s="650">
        <v>0</v>
      </c>
      <c r="AV796" s="686" t="s">
        <v>2851</v>
      </c>
      <c r="AW796" s="686" t="s">
        <v>2554</v>
      </c>
      <c r="AX796" s="686" t="s">
        <v>38</v>
      </c>
      <c r="AY796" s="820">
        <v>42661</v>
      </c>
      <c r="AZ796" s="721" t="s">
        <v>26</v>
      </c>
      <c r="BA796" s="721" t="s">
        <v>26</v>
      </c>
      <c r="BB796" s="834" t="s">
        <v>26</v>
      </c>
      <c r="BC796" s="835" t="s">
        <v>22</v>
      </c>
      <c r="BD796" s="836" t="s">
        <v>33</v>
      </c>
      <c r="BE796" s="834" t="s">
        <v>33</v>
      </c>
      <c r="BF796" s="835" t="s">
        <v>33</v>
      </c>
      <c r="BG796" s="836" t="s">
        <v>33</v>
      </c>
      <c r="BH796" s="905" t="s">
        <v>4505</v>
      </c>
      <c r="BI796" s="903" t="s">
        <v>10474</v>
      </c>
      <c r="BJ796" s="905" t="s">
        <v>0</v>
      </c>
      <c r="BK796" s="903" t="s">
        <v>0</v>
      </c>
      <c r="BL796" s="905" t="s">
        <v>0</v>
      </c>
      <c r="BM796" s="903" t="s">
        <v>0</v>
      </c>
      <c r="BN796" s="905" t="s">
        <v>0</v>
      </c>
      <c r="BO796" s="903" t="s">
        <v>0</v>
      </c>
      <c r="BP796" s="905" t="s">
        <v>0</v>
      </c>
      <c r="BQ796" s="903" t="s">
        <v>0</v>
      </c>
      <c r="BR796" s="909">
        <v>30</v>
      </c>
      <c r="BS796" s="903" t="s">
        <v>4501</v>
      </c>
      <c r="BT796" s="909">
        <v>27</v>
      </c>
      <c r="BU796" s="903" t="s">
        <v>4490</v>
      </c>
      <c r="BV796" s="909">
        <v>90</v>
      </c>
      <c r="BW796" s="903" t="s">
        <v>4621</v>
      </c>
      <c r="BX796" s="905" t="s">
        <v>0</v>
      </c>
      <c r="BY796" s="903" t="s">
        <v>4492</v>
      </c>
      <c r="BZ796" s="905" t="s">
        <v>0</v>
      </c>
      <c r="CA796" s="903" t="s">
        <v>4492</v>
      </c>
      <c r="CB796" s="340">
        <v>50</v>
      </c>
      <c r="CC796" s="249">
        <f>IF(ISBLANK(AL796),0,1)</f>
        <v>0</v>
      </c>
      <c r="CD796" s="414">
        <f>IF(ISBLANK(AM796),0,1)</f>
        <v>1</v>
      </c>
      <c r="CE796" s="414">
        <f>IF(ISBLANK(AN796),0,1)</f>
        <v>0</v>
      </c>
      <c r="CF796" s="414">
        <f>IF(ISBLANK(AO796),0,1)</f>
        <v>0</v>
      </c>
      <c r="CG796" s="414">
        <f>IF(ISBLANK(AP796),0,1)</f>
        <v>0</v>
      </c>
      <c r="CH796" s="436">
        <f>IF(ISBLANK(AQ796),0,1)</f>
        <v>0</v>
      </c>
      <c r="CI796" s="435">
        <f>IF($W796="Dropped","-",DAYS360(X796,Y796,TRUE)/360)</f>
        <v>1.7638888888888888</v>
      </c>
      <c r="CJ796" s="416">
        <f>IF(OR($W796="Pipeline",$W796="Dropped"),"-",IF(OR($AA796="-",$AA796="n/a"),"-",DAYS360(Y796,AA796,TRUE)/360))</f>
        <v>0.32500000000000001</v>
      </c>
      <c r="CK796" s="416">
        <f>IF(OR($W796="Pipeline",$W796="Dropped"),"-",IF($AC796="-","-",IF(OR($AA796="-",$AA796="n/a"),DAYS360(Y796,AC796,TRUE)/360,DAYS360(AA796,AC796,TRUE)/360)))</f>
        <v>5.2222222222222223</v>
      </c>
      <c r="CL796" s="416">
        <f>IF(OR($W796="Pipeline",$W796="Dropped"),"-",IF($AC796="-","-",DAYS360(X796,AC796,TRUE)/360))</f>
        <v>7.3111111111111109</v>
      </c>
      <c r="CM796" s="437">
        <f>IF(OR($W796="Pipeline",$W796="Dropped"),"-",IF($AC796="-","-",DAYS360(AB796,AC796,TRUE)/360))</f>
        <v>0.33333333333333331</v>
      </c>
      <c r="CN796" s="344">
        <f>IF(W796="Closed",IF(AC796="-","-",YEAR(AC796)),"-")</f>
        <v>2017</v>
      </c>
      <c r="CO796" s="344" t="str">
        <f>IF(W796="Closed",IF(OR(BE796="S",BE796="MS",BE796="HS"),"S",IF(OR(BE796="U",BE796="MU",BE796="HU"),"U",IF(OR(BE796="NA",BE796="NR",BE796="NV",BE796="?",BE796="#"),"NR","-"))),"-")</f>
        <v>-</v>
      </c>
      <c r="CP796" s="249">
        <v>1</v>
      </c>
      <c r="CQ796" s="414">
        <v>4</v>
      </c>
      <c r="CR796" s="414">
        <v>0</v>
      </c>
      <c r="CS796" s="414">
        <v>1</v>
      </c>
      <c r="CT796" s="414">
        <v>0</v>
      </c>
      <c r="CU796" s="436">
        <v>0</v>
      </c>
      <c r="CV796" s="432" t="str">
        <f>IF(OR(DC796="-",DC796="",DC796="n/a"),"-",HYPERLINK(DC796,"PAD"))</f>
        <v>PAD</v>
      </c>
      <c r="CW796" s="417" t="str">
        <f>IF(OR(DD796="-",DD796="",DD796="n/a"),"-",HYPERLINK(DD796,"ICR"))</f>
        <v>-</v>
      </c>
      <c r="CX796" s="438" t="str">
        <f>IF(OR(DE796="-",DE796="",DE796="n/a"),"-",HYPERLINK(DE796,"IEG"))</f>
        <v>-</v>
      </c>
      <c r="CY796" s="687" t="str">
        <f>IF(OR(DF796="-",DF796="",DF796="n/a"),"-",HYPERLINK(DF796,"PPAR"))</f>
        <v>-</v>
      </c>
      <c r="CZ796" s="665" t="str">
        <f>IF(OR(DG796="-",DG796="",DG796="n/a"),"-",HYPERLINK(DG796,"PCR"))</f>
        <v>-</v>
      </c>
      <c r="DA796" s="665" t="str">
        <f>IF(OR(DH796="-",DH796="",DH796="n/a"),"-",HYPERLINK(DH796,"PP"))</f>
        <v>PP</v>
      </c>
      <c r="DB796" s="688" t="str">
        <f>IF(OR(DI796="-",DI796="",DI796="n/a"),"-",HYPERLINK(DI796,"TA"))</f>
        <v>-</v>
      </c>
      <c r="DC796" s="897" t="s">
        <v>12685</v>
      </c>
      <c r="DD796" s="897" t="s">
        <v>33</v>
      </c>
      <c r="DE796" s="897" t="s">
        <v>33</v>
      </c>
      <c r="DF796" s="897" t="s">
        <v>33</v>
      </c>
      <c r="DG796" s="897" t="s">
        <v>33</v>
      </c>
      <c r="DH796" s="897" t="s">
        <v>12686</v>
      </c>
      <c r="DI796" s="897" t="s">
        <v>33</v>
      </c>
      <c r="DJ796" s="734"/>
      <c r="DK796" s="14"/>
      <c r="DL796" s="14"/>
      <c r="DM796" s="441"/>
      <c r="DN796" s="441"/>
      <c r="DO796" s="441"/>
      <c r="DP796" s="441"/>
      <c r="DQ796" s="441"/>
      <c r="DR796" s="441"/>
      <c r="DS796" s="441"/>
      <c r="DT796" s="441"/>
      <c r="DU796" s="441"/>
      <c r="DV796" s="441"/>
      <c r="DW796" s="441"/>
      <c r="DX796" s="441"/>
      <c r="DY796" s="441"/>
      <c r="DZ796" s="441"/>
      <c r="EA796" s="441"/>
      <c r="EB796" s="441"/>
      <c r="EC796" s="441"/>
      <c r="ED796" s="441"/>
      <c r="EE796" s="441"/>
      <c r="EF796" s="441"/>
      <c r="EG796" s="441"/>
      <c r="EH796" s="441"/>
      <c r="EI796" s="441"/>
      <c r="EJ796" s="441"/>
      <c r="EK796" s="441"/>
      <c r="EL796" s="441"/>
      <c r="EM796" s="441"/>
    </row>
    <row r="797" spans="1:143" s="35" customFormat="1" ht="14.1" customHeight="1" x14ac:dyDescent="0.25">
      <c r="A797" s="702">
        <f>ROW()-1</f>
        <v>796</v>
      </c>
      <c r="B797" s="710" t="s">
        <v>2374</v>
      </c>
      <c r="C797" s="711" t="str">
        <f>HYPERLINK(E797,"OP")</f>
        <v>OP</v>
      </c>
      <c r="D797" s="711" t="str">
        <f>HYPERLINK(F797,"Prj")</f>
        <v>Prj</v>
      </c>
      <c r="E797" s="704" t="s">
        <v>6815</v>
      </c>
      <c r="F797" s="415" t="s">
        <v>6816</v>
      </c>
      <c r="G797" s="414" t="s">
        <v>33</v>
      </c>
      <c r="H797" s="414" t="s">
        <v>33</v>
      </c>
      <c r="I797" s="694" t="s">
        <v>33</v>
      </c>
      <c r="J797" s="686" t="s">
        <v>2375</v>
      </c>
      <c r="K797" s="199" t="s">
        <v>33</v>
      </c>
      <c r="L797" s="693" t="s">
        <v>153</v>
      </c>
      <c r="M797" s="696" t="s">
        <v>161</v>
      </c>
      <c r="N797" s="693" t="s">
        <v>18</v>
      </c>
      <c r="O797" s="693" t="s">
        <v>30</v>
      </c>
      <c r="P797" s="1080" t="s">
        <v>1419</v>
      </c>
      <c r="Q797" s="1074" t="s">
        <v>33</v>
      </c>
      <c r="R797" s="698" t="s">
        <v>33</v>
      </c>
      <c r="S797" s="907" t="s">
        <v>3153</v>
      </c>
      <c r="T797" s="908" t="s">
        <v>3886</v>
      </c>
      <c r="U797" s="905" t="s">
        <v>13822</v>
      </c>
      <c r="V797" s="905" t="s">
        <v>10413</v>
      </c>
      <c r="W797" s="1068" t="s">
        <v>1773</v>
      </c>
      <c r="X797" s="1064">
        <v>40093</v>
      </c>
      <c r="Y797" s="1066">
        <v>40253</v>
      </c>
      <c r="Z797" s="1046">
        <v>2010</v>
      </c>
      <c r="AA797" s="1064">
        <v>40385</v>
      </c>
      <c r="AB797" s="1065">
        <v>42216</v>
      </c>
      <c r="AC797" s="1066">
        <v>42766</v>
      </c>
      <c r="AD797" s="638">
        <v>9</v>
      </c>
      <c r="AE797" s="639">
        <v>0</v>
      </c>
      <c r="AF797" s="744">
        <v>0</v>
      </c>
      <c r="AG797" s="690">
        <v>9</v>
      </c>
      <c r="AH797" s="747">
        <v>2.54</v>
      </c>
      <c r="AI797" s="744">
        <v>0</v>
      </c>
      <c r="AJ797" s="1099">
        <v>8.9997907799999997</v>
      </c>
      <c r="AK797" s="1100">
        <v>8.9997907799999997</v>
      </c>
      <c r="AL797" s="646"/>
      <c r="AM797" s="647">
        <v>4</v>
      </c>
      <c r="AN797" s="647"/>
      <c r="AO797" s="647" t="s">
        <v>2426</v>
      </c>
      <c r="AP797" s="647"/>
      <c r="AQ797" s="648"/>
      <c r="AR797" s="779" t="s">
        <v>2553</v>
      </c>
      <c r="AS797" s="649">
        <f>AT797+AU797</f>
        <v>7.6</v>
      </c>
      <c r="AT797" s="649">
        <v>7.6</v>
      </c>
      <c r="AU797" s="650">
        <v>0</v>
      </c>
      <c r="AV797" s="686" t="s">
        <v>3044</v>
      </c>
      <c r="AW797" s="686" t="s">
        <v>2551</v>
      </c>
      <c r="AX797" s="686" t="s">
        <v>2552</v>
      </c>
      <c r="AY797" s="820">
        <v>42691</v>
      </c>
      <c r="AZ797" s="721" t="s">
        <v>22</v>
      </c>
      <c r="BA797" s="721" t="s">
        <v>22</v>
      </c>
      <c r="BB797" s="834" t="s">
        <v>33</v>
      </c>
      <c r="BC797" s="835" t="s">
        <v>33</v>
      </c>
      <c r="BD797" s="836" t="s">
        <v>33</v>
      </c>
      <c r="BE797" s="834" t="s">
        <v>33</v>
      </c>
      <c r="BF797" s="835" t="s">
        <v>33</v>
      </c>
      <c r="BG797" s="836" t="s">
        <v>33</v>
      </c>
      <c r="BH797" s="905" t="s">
        <v>4485</v>
      </c>
      <c r="BI797" s="903" t="s">
        <v>10472</v>
      </c>
      <c r="BJ797" s="905" t="s">
        <v>10064</v>
      </c>
      <c r="BK797" s="903" t="s">
        <v>13770</v>
      </c>
      <c r="BL797" s="905" t="s">
        <v>0</v>
      </c>
      <c r="BM797" s="903" t="s">
        <v>0</v>
      </c>
      <c r="BN797" s="905" t="s">
        <v>0</v>
      </c>
      <c r="BO797" s="903" t="s">
        <v>0</v>
      </c>
      <c r="BP797" s="905" t="s">
        <v>0</v>
      </c>
      <c r="BQ797" s="903" t="s">
        <v>0</v>
      </c>
      <c r="BR797" s="909">
        <v>25</v>
      </c>
      <c r="BS797" s="903" t="s">
        <v>4489</v>
      </c>
      <c r="BT797" s="909">
        <v>30</v>
      </c>
      <c r="BU797" s="903" t="s">
        <v>4501</v>
      </c>
      <c r="BV797" s="909">
        <v>29</v>
      </c>
      <c r="BW797" s="903" t="s">
        <v>4497</v>
      </c>
      <c r="BX797" s="909">
        <v>90</v>
      </c>
      <c r="BY797" s="903" t="s">
        <v>4621</v>
      </c>
      <c r="BZ797" s="909">
        <v>27</v>
      </c>
      <c r="CA797" s="903" t="s">
        <v>4490</v>
      </c>
      <c r="CB797" s="340">
        <v>50</v>
      </c>
      <c r="CC797" s="249">
        <f>IF(ISBLANK(AL797),0,1)</f>
        <v>0</v>
      </c>
      <c r="CD797" s="414">
        <f>IF(ISBLANK(AM797),0,1)</f>
        <v>1</v>
      </c>
      <c r="CE797" s="414">
        <f>IF(ISBLANK(AN797),0,1)</f>
        <v>0</v>
      </c>
      <c r="CF797" s="414">
        <f>IF(ISBLANK(AO797),0,1)</f>
        <v>1</v>
      </c>
      <c r="CG797" s="414">
        <f>IF(ISBLANK(AP797),0,1)</f>
        <v>0</v>
      </c>
      <c r="CH797" s="436">
        <f>IF(ISBLANK(AQ797),0,1)</f>
        <v>0</v>
      </c>
      <c r="CI797" s="435">
        <f>IF($W797="Dropped","-",DAYS360(X797,Y797,TRUE)/360)</f>
        <v>0.44166666666666665</v>
      </c>
      <c r="CJ797" s="416">
        <f>IF(OR($W797="Pipeline",$W797="Dropped"),"-",IF(OR($AA797="-",$AA797="n/a"),"-",DAYS360(Y797,AA797,TRUE)/360))</f>
        <v>0.3611111111111111</v>
      </c>
      <c r="CK797" s="416">
        <f>IF(OR($W797="Pipeline",$W797="Dropped"),"-",IF($AC797="-","-",IF(OR($AA797="-",$AA797="n/a"),DAYS360(Y797,AC797,TRUE)/360,DAYS360(AA797,AC797,TRUE)/360)))</f>
        <v>6.5111111111111111</v>
      </c>
      <c r="CL797" s="416">
        <f>IF(OR($W797="Pipeline",$W797="Dropped"),"-",IF($AC797="-","-",DAYS360(X797,AC797,TRUE)/360))</f>
        <v>7.3138888888888891</v>
      </c>
      <c r="CM797" s="437">
        <f>IF(OR($W797="Pipeline",$W797="Dropped"),"-",IF($AC797="-","-",DAYS360(AB797,AC797,TRUE)/360))</f>
        <v>1.5</v>
      </c>
      <c r="CN797" s="344">
        <f>IF(W797="Closed",IF(AC797="-","-",YEAR(AC797)),"-")</f>
        <v>2017</v>
      </c>
      <c r="CO797" s="344" t="str">
        <f>IF(W797="Closed",IF(OR(BE797="S",BE797="MS",BE797="HS"),"S",IF(OR(BE797="U",BE797="MU",BE797="HU"),"U",IF(OR(BE797="NA",BE797="NR",BE797="NV",BE797="?",BE797="#"),"NR","-"))),"-")</f>
        <v>-</v>
      </c>
      <c r="CP797" s="249">
        <v>10</v>
      </c>
      <c r="CQ797" s="414">
        <v>4</v>
      </c>
      <c r="CR797" s="414">
        <v>3</v>
      </c>
      <c r="CS797" s="414">
        <v>5</v>
      </c>
      <c r="CT797" s="414">
        <v>0</v>
      </c>
      <c r="CU797" s="436">
        <v>0</v>
      </c>
      <c r="CV797" s="432" t="str">
        <f>IF(OR(DC797="-",DC797="",DC797="n/a"),"-",HYPERLINK(DC797,"PAD"))</f>
        <v>PAD</v>
      </c>
      <c r="CW797" s="417" t="str">
        <f>IF(OR(DD797="-",DD797="",DD797="n/a"),"-",HYPERLINK(DD797,"ICR"))</f>
        <v>-</v>
      </c>
      <c r="CX797" s="438" t="str">
        <f>IF(OR(DE797="-",DE797="",DE797="n/a"),"-",HYPERLINK(DE797,"IEG"))</f>
        <v>-</v>
      </c>
      <c r="CY797" s="687" t="str">
        <f>IF(OR(DF797="-",DF797="",DF797="n/a"),"-",HYPERLINK(DF797,"PPAR"))</f>
        <v>-</v>
      </c>
      <c r="CZ797" s="665" t="str">
        <f>IF(OR(DG797="-",DG797="",DG797="n/a"),"-",HYPERLINK(DG797,"PCR"))</f>
        <v>-</v>
      </c>
      <c r="DA797" s="665" t="str">
        <f>IF(OR(DH797="-",DH797="",DH797="n/a"),"-",HYPERLINK(DH797,"PP"))</f>
        <v>PP</v>
      </c>
      <c r="DB797" s="688" t="str">
        <f>IF(OR(DI797="-",DI797="",DI797="n/a"),"-",HYPERLINK(DI797,"TA"))</f>
        <v>-</v>
      </c>
      <c r="DC797" s="897" t="s">
        <v>12687</v>
      </c>
      <c r="DD797" s="897" t="s">
        <v>33</v>
      </c>
      <c r="DE797" s="897" t="s">
        <v>33</v>
      </c>
      <c r="DF797" s="897" t="s">
        <v>33</v>
      </c>
      <c r="DG797" s="897" t="s">
        <v>33</v>
      </c>
      <c r="DH797" s="897" t="s">
        <v>12688</v>
      </c>
      <c r="DI797" s="897" t="s">
        <v>33</v>
      </c>
      <c r="DJ797" s="734"/>
      <c r="DK797" s="14"/>
      <c r="DL797" s="14"/>
      <c r="DM797" s="441"/>
      <c r="DN797" s="441"/>
      <c r="DO797" s="441"/>
      <c r="DP797" s="441"/>
      <c r="DQ797" s="441"/>
      <c r="DR797" s="441"/>
      <c r="DS797" s="441"/>
      <c r="DT797" s="441"/>
      <c r="DU797" s="441"/>
      <c r="DV797" s="441"/>
      <c r="DW797" s="441"/>
      <c r="DX797" s="441"/>
      <c r="DY797" s="441"/>
      <c r="DZ797" s="441"/>
      <c r="EA797" s="441"/>
      <c r="EB797" s="441"/>
      <c r="EC797" s="441"/>
      <c r="ED797" s="441"/>
      <c r="EE797" s="441"/>
      <c r="EF797" s="441"/>
      <c r="EG797" s="441"/>
      <c r="EH797" s="441"/>
      <c r="EI797" s="441"/>
      <c r="EJ797" s="441"/>
      <c r="EK797" s="441"/>
      <c r="EL797" s="441"/>
      <c r="EM797" s="441"/>
    </row>
    <row r="798" spans="1:143" s="35" customFormat="1" ht="14.1" customHeight="1" x14ac:dyDescent="0.25">
      <c r="A798" s="703">
        <f>ROW()-1</f>
        <v>797</v>
      </c>
      <c r="B798" s="717" t="s">
        <v>1056</v>
      </c>
      <c r="C798" s="711" t="str">
        <f>HYPERLINK(E798,"OP")</f>
        <v>OP</v>
      </c>
      <c r="D798" s="711" t="str">
        <f>HYPERLINK(F798,"Prj")</f>
        <v>Prj</v>
      </c>
      <c r="E798" s="704" t="s">
        <v>6817</v>
      </c>
      <c r="F798" s="415" t="s">
        <v>6818</v>
      </c>
      <c r="G798" s="414" t="s">
        <v>33</v>
      </c>
      <c r="H798" s="414" t="s">
        <v>33</v>
      </c>
      <c r="I798" s="694" t="s">
        <v>33</v>
      </c>
      <c r="J798" s="686" t="s">
        <v>1057</v>
      </c>
      <c r="K798" s="199" t="s">
        <v>33</v>
      </c>
      <c r="L798" s="693" t="s">
        <v>124</v>
      </c>
      <c r="M798" s="696" t="s">
        <v>140</v>
      </c>
      <c r="N798" s="693" t="s">
        <v>18</v>
      </c>
      <c r="O798" s="693" t="s">
        <v>30</v>
      </c>
      <c r="P798" s="1080" t="s">
        <v>1763</v>
      </c>
      <c r="Q798" s="1074" t="s">
        <v>33</v>
      </c>
      <c r="R798" s="698" t="s">
        <v>33</v>
      </c>
      <c r="S798" s="907" t="s">
        <v>3582</v>
      </c>
      <c r="T798" s="908" t="s">
        <v>10333</v>
      </c>
      <c r="U798" s="905" t="s">
        <v>613</v>
      </c>
      <c r="V798" s="905" t="s">
        <v>10385</v>
      </c>
      <c r="W798" s="1068" t="s">
        <v>1773</v>
      </c>
      <c r="X798" s="1064">
        <v>40323</v>
      </c>
      <c r="Y798" s="1066">
        <v>41333</v>
      </c>
      <c r="Z798" s="1046">
        <v>2013</v>
      </c>
      <c r="AA798" s="1064">
        <v>41481</v>
      </c>
      <c r="AB798" s="1065">
        <v>42916</v>
      </c>
      <c r="AC798" s="1066">
        <v>42916</v>
      </c>
      <c r="AD798" s="638">
        <v>0</v>
      </c>
      <c r="AE798" s="639">
        <v>100</v>
      </c>
      <c r="AF798" s="744">
        <v>0</v>
      </c>
      <c r="AG798" s="690">
        <v>100</v>
      </c>
      <c r="AH798" s="747">
        <v>0</v>
      </c>
      <c r="AI798" s="744">
        <v>0</v>
      </c>
      <c r="AJ798" s="1099">
        <v>100</v>
      </c>
      <c r="AK798" s="1100">
        <v>93.090610749999996</v>
      </c>
      <c r="AL798" s="646"/>
      <c r="AM798" s="647"/>
      <c r="AN798" s="647">
        <v>2</v>
      </c>
      <c r="AO798" s="647"/>
      <c r="AP798" s="647"/>
      <c r="AQ798" s="648"/>
      <c r="AR798" s="779" t="s">
        <v>3393</v>
      </c>
      <c r="AS798" s="649">
        <f>AT798+AU798</f>
        <v>1.5</v>
      </c>
      <c r="AT798" s="649">
        <v>1.5</v>
      </c>
      <c r="AU798" s="650">
        <v>0</v>
      </c>
      <c r="AV798" s="686" t="s">
        <v>3394</v>
      </c>
      <c r="AW798" s="686" t="s">
        <v>1821</v>
      </c>
      <c r="AX798" s="686" t="s">
        <v>2089</v>
      </c>
      <c r="AY798" s="819">
        <v>42645</v>
      </c>
      <c r="AZ798" s="721" t="s">
        <v>26</v>
      </c>
      <c r="BA798" s="721" t="s">
        <v>26</v>
      </c>
      <c r="BB798" s="834" t="s">
        <v>33</v>
      </c>
      <c r="BC798" s="835" t="s">
        <v>33</v>
      </c>
      <c r="BD798" s="836" t="s">
        <v>33</v>
      </c>
      <c r="BE798" s="834" t="s">
        <v>33</v>
      </c>
      <c r="BF798" s="835" t="s">
        <v>33</v>
      </c>
      <c r="BG798" s="836" t="s">
        <v>33</v>
      </c>
      <c r="BH798" s="905" t="s">
        <v>4530</v>
      </c>
      <c r="BI798" s="903" t="s">
        <v>10483</v>
      </c>
      <c r="BJ798" s="905" t="s">
        <v>0</v>
      </c>
      <c r="BK798" s="903" t="s">
        <v>0</v>
      </c>
      <c r="BL798" s="905" t="s">
        <v>0</v>
      </c>
      <c r="BM798" s="903" t="s">
        <v>0</v>
      </c>
      <c r="BN798" s="905" t="s">
        <v>0</v>
      </c>
      <c r="BO798" s="903" t="s">
        <v>0</v>
      </c>
      <c r="BP798" s="905" t="s">
        <v>0</v>
      </c>
      <c r="BQ798" s="903" t="s">
        <v>0</v>
      </c>
      <c r="BR798" s="909">
        <v>65</v>
      </c>
      <c r="BS798" s="903" t="s">
        <v>4509</v>
      </c>
      <c r="BT798" s="905" t="s">
        <v>0</v>
      </c>
      <c r="BU798" s="903" t="s">
        <v>4492</v>
      </c>
      <c r="BV798" s="905" t="s">
        <v>0</v>
      </c>
      <c r="BW798" s="903" t="s">
        <v>4492</v>
      </c>
      <c r="BX798" s="905" t="s">
        <v>0</v>
      </c>
      <c r="BY798" s="903" t="s">
        <v>4492</v>
      </c>
      <c r="BZ798" s="905" t="s">
        <v>0</v>
      </c>
      <c r="CA798" s="903" t="s">
        <v>4492</v>
      </c>
      <c r="CB798" s="340">
        <v>10</v>
      </c>
      <c r="CC798" s="249">
        <f>IF(ISBLANK(AL798),0,1)</f>
        <v>0</v>
      </c>
      <c r="CD798" s="414">
        <f>IF(ISBLANK(AM798),0,1)</f>
        <v>0</v>
      </c>
      <c r="CE798" s="414">
        <f>IF(ISBLANK(AN798),0,1)</f>
        <v>1</v>
      </c>
      <c r="CF798" s="414">
        <f>IF(ISBLANK(AO798),0,1)</f>
        <v>0</v>
      </c>
      <c r="CG798" s="414">
        <f>IF(ISBLANK(AP798),0,1)</f>
        <v>0</v>
      </c>
      <c r="CH798" s="436">
        <f>IF(ISBLANK(AQ798),0,1)</f>
        <v>0</v>
      </c>
      <c r="CI798" s="435">
        <f>IF($W798="Dropped","-",DAYS360(X798,Y798,TRUE)/360)</f>
        <v>2.7583333333333333</v>
      </c>
      <c r="CJ798" s="416">
        <f>IF(OR($W798="Pipeline",$W798="Dropped"),"-",IF(OR($AA798="-",$AA798="n/a"),"-",DAYS360(Y798,AA798,TRUE)/360))</f>
        <v>0.41111111111111109</v>
      </c>
      <c r="CK798" s="416">
        <f>IF(OR($W798="Pipeline",$W798="Dropped"),"-",IF($AC798="-","-",IF(OR($AA798="-",$AA798="n/a"),DAYS360(Y798,AC798,TRUE)/360,DAYS360(AA798,AC798,TRUE)/360)))</f>
        <v>3.9277777777777776</v>
      </c>
      <c r="CL798" s="416">
        <f>IF(OR($W798="Pipeline",$W798="Dropped"),"-",IF($AC798="-","-",DAYS360(X798,AC798,TRUE)/360))</f>
        <v>7.0972222222222223</v>
      </c>
      <c r="CM798" s="437">
        <f>IF(OR($W798="Pipeline",$W798="Dropped"),"-",IF($AC798="-","-",DAYS360(AB798,AC798,TRUE)/360))</f>
        <v>0</v>
      </c>
      <c r="CN798" s="344">
        <f>IF(W798="Closed",IF(AC798="-","-",YEAR(AC798)),"-")</f>
        <v>2017</v>
      </c>
      <c r="CO798" s="344" t="str">
        <f>IF(W798="Closed",IF(OR(BE798="S",BE798="MS",BE798="HS"),"S",IF(OR(BE798="U",BE798="MU",BE798="HU"),"U",IF(OR(BE798="NA",BE798="NR",BE798="NV",BE798="?",BE798="#"),"NR","-"))),"-")</f>
        <v>-</v>
      </c>
      <c r="CP798" s="249">
        <v>0</v>
      </c>
      <c r="CQ798" s="414">
        <v>1</v>
      </c>
      <c r="CR798" s="414">
        <v>0</v>
      </c>
      <c r="CS798" s="414">
        <v>1</v>
      </c>
      <c r="CT798" s="414">
        <v>0</v>
      </c>
      <c r="CU798" s="436">
        <v>0</v>
      </c>
      <c r="CV798" s="432" t="str">
        <f>IF(OR(DC798="-",DC798="",DC798="n/a"),"-",HYPERLINK(DC798,"PAD"))</f>
        <v>PAD</v>
      </c>
      <c r="CW798" s="417" t="str">
        <f>IF(OR(DD798="-",DD798="",DD798="n/a"),"-",HYPERLINK(DD798,"ICR"))</f>
        <v>-</v>
      </c>
      <c r="CX798" s="438" t="str">
        <f>IF(OR(DE798="-",DE798="",DE798="n/a"),"-",HYPERLINK(DE798,"IEG"))</f>
        <v>-</v>
      </c>
      <c r="CY798" s="687" t="str">
        <f>IF(OR(DF798="-",DF798="",DF798="n/a"),"-",HYPERLINK(DF798,"PPAR"))</f>
        <v>-</v>
      </c>
      <c r="CZ798" s="665" t="str">
        <f>IF(OR(DG798="-",DG798="",DG798="n/a"),"-",HYPERLINK(DG798,"PCR"))</f>
        <v>-</v>
      </c>
      <c r="DA798" s="665" t="str">
        <f>IF(OR(DH798="-",DH798="",DH798="n/a"),"-",HYPERLINK(DH798,"PP"))</f>
        <v>-</v>
      </c>
      <c r="DB798" s="688" t="str">
        <f>IF(OR(DI798="-",DI798="",DI798="n/a"),"-",HYPERLINK(DI798,"TA"))</f>
        <v>-</v>
      </c>
      <c r="DC798" s="897" t="s">
        <v>12689</v>
      </c>
      <c r="DD798" s="897" t="s">
        <v>33</v>
      </c>
      <c r="DE798" s="897" t="s">
        <v>33</v>
      </c>
      <c r="DF798" s="897" t="s">
        <v>33</v>
      </c>
      <c r="DG798" s="897" t="s">
        <v>33</v>
      </c>
      <c r="DH798" s="897" t="s">
        <v>33</v>
      </c>
      <c r="DI798" s="897" t="s">
        <v>33</v>
      </c>
      <c r="DJ798" s="806"/>
      <c r="DK798" s="14"/>
      <c r="DL798" s="14"/>
      <c r="DM798" s="441"/>
      <c r="DN798" s="441"/>
      <c r="DO798" s="441"/>
      <c r="DP798" s="441"/>
      <c r="DQ798" s="441"/>
      <c r="DR798" s="441"/>
      <c r="DS798" s="441"/>
      <c r="DT798" s="441"/>
      <c r="DU798" s="441"/>
      <c r="DV798" s="441"/>
      <c r="DW798" s="441"/>
      <c r="DX798" s="441"/>
      <c r="DY798" s="441"/>
      <c r="DZ798" s="441"/>
      <c r="EA798" s="441"/>
      <c r="EB798" s="441"/>
      <c r="EC798" s="441"/>
      <c r="ED798" s="441"/>
      <c r="EE798" s="441"/>
      <c r="EF798" s="441"/>
      <c r="EG798" s="441"/>
      <c r="EH798" s="441"/>
      <c r="EI798" s="441"/>
      <c r="EJ798" s="441"/>
      <c r="EK798" s="441"/>
      <c r="EL798" s="441"/>
      <c r="EM798" s="441"/>
    </row>
    <row r="799" spans="1:143" s="35" customFormat="1" ht="14.1" customHeight="1" x14ac:dyDescent="0.25">
      <c r="A799" s="702">
        <f>ROW()-1</f>
        <v>798</v>
      </c>
      <c r="B799" s="710" t="s">
        <v>1091</v>
      </c>
      <c r="C799" s="711" t="str">
        <f>HYPERLINK(E799,"OP")</f>
        <v>OP</v>
      </c>
      <c r="D799" s="711" t="str">
        <f>HYPERLINK(F799,"Prj")</f>
        <v>Prj</v>
      </c>
      <c r="E799" s="704" t="s">
        <v>6819</v>
      </c>
      <c r="F799" s="415" t="s">
        <v>6820</v>
      </c>
      <c r="G799" s="414" t="s">
        <v>33</v>
      </c>
      <c r="H799" s="414" t="s">
        <v>33</v>
      </c>
      <c r="I799" s="694" t="s">
        <v>33</v>
      </c>
      <c r="J799" s="686" t="s">
        <v>1092</v>
      </c>
      <c r="K799" s="199" t="s">
        <v>33</v>
      </c>
      <c r="L799" s="693" t="s">
        <v>124</v>
      </c>
      <c r="M799" s="696" t="s">
        <v>140</v>
      </c>
      <c r="N799" s="693" t="s">
        <v>18</v>
      </c>
      <c r="O799" s="693" t="s">
        <v>30</v>
      </c>
      <c r="P799" s="1080" t="s">
        <v>1763</v>
      </c>
      <c r="Q799" s="1074" t="s">
        <v>33</v>
      </c>
      <c r="R799" s="698" t="s">
        <v>3565</v>
      </c>
      <c r="S799" s="907" t="s">
        <v>3582</v>
      </c>
      <c r="T799" s="908" t="s">
        <v>3671</v>
      </c>
      <c r="U799" s="905" t="s">
        <v>613</v>
      </c>
      <c r="V799" s="905" t="s">
        <v>10385</v>
      </c>
      <c r="W799" s="1068" t="s">
        <v>20</v>
      </c>
      <c r="X799" s="1064">
        <v>40437</v>
      </c>
      <c r="Y799" s="1066">
        <v>41425</v>
      </c>
      <c r="Z799" s="1046">
        <v>2013</v>
      </c>
      <c r="AA799" s="1064">
        <v>41569</v>
      </c>
      <c r="AB799" s="1065">
        <v>43646</v>
      </c>
      <c r="AC799" s="1066">
        <v>43646</v>
      </c>
      <c r="AD799" s="638">
        <v>0</v>
      </c>
      <c r="AE799" s="639">
        <v>100</v>
      </c>
      <c r="AF799" s="744">
        <v>0</v>
      </c>
      <c r="AG799" s="690">
        <v>100</v>
      </c>
      <c r="AH799" s="747">
        <v>10</v>
      </c>
      <c r="AI799" s="744">
        <v>0</v>
      </c>
      <c r="AJ799" s="1099">
        <v>78.000000180000001</v>
      </c>
      <c r="AK799" s="1100">
        <v>4.5774216599999997</v>
      </c>
      <c r="AL799" s="646">
        <v>33</v>
      </c>
      <c r="AM799" s="647"/>
      <c r="AN799" s="647"/>
      <c r="AO799" s="647"/>
      <c r="AP799" s="647"/>
      <c r="AQ799" s="648"/>
      <c r="AR799" s="779" t="s">
        <v>3395</v>
      </c>
      <c r="AS799" s="649">
        <f>AT799+AU799</f>
        <v>13.5</v>
      </c>
      <c r="AT799" s="649">
        <v>13</v>
      </c>
      <c r="AU799" s="650">
        <v>0.5</v>
      </c>
      <c r="AV799" s="686" t="s">
        <v>3396</v>
      </c>
      <c r="AW799" s="686" t="s">
        <v>1821</v>
      </c>
      <c r="AX799" s="686" t="s">
        <v>2090</v>
      </c>
      <c r="AY799" s="819">
        <v>42550</v>
      </c>
      <c r="AZ799" s="721" t="s">
        <v>45</v>
      </c>
      <c r="BA799" s="721" t="s">
        <v>45</v>
      </c>
      <c r="BB799" s="834" t="s">
        <v>33</v>
      </c>
      <c r="BC799" s="835" t="s">
        <v>33</v>
      </c>
      <c r="BD799" s="836" t="s">
        <v>33</v>
      </c>
      <c r="BE799" s="834" t="s">
        <v>33</v>
      </c>
      <c r="BF799" s="835" t="s">
        <v>33</v>
      </c>
      <c r="BG799" s="836" t="s">
        <v>33</v>
      </c>
      <c r="BH799" s="905" t="s">
        <v>4493</v>
      </c>
      <c r="BI799" s="903" t="s">
        <v>4705</v>
      </c>
      <c r="BJ799" s="905" t="s">
        <v>0</v>
      </c>
      <c r="BK799" s="903" t="s">
        <v>0</v>
      </c>
      <c r="BL799" s="905" t="s">
        <v>0</v>
      </c>
      <c r="BM799" s="903" t="s">
        <v>0</v>
      </c>
      <c r="BN799" s="905" t="s">
        <v>0</v>
      </c>
      <c r="BO799" s="903" t="s">
        <v>0</v>
      </c>
      <c r="BP799" s="905" t="s">
        <v>0</v>
      </c>
      <c r="BQ799" s="903" t="s">
        <v>0</v>
      </c>
      <c r="BR799" s="909">
        <v>66</v>
      </c>
      <c r="BS799" s="903" t="s">
        <v>4532</v>
      </c>
      <c r="BT799" s="909">
        <v>99</v>
      </c>
      <c r="BU799" s="903" t="s">
        <v>4570</v>
      </c>
      <c r="BV799" s="905" t="s">
        <v>0</v>
      </c>
      <c r="BW799" s="903" t="s">
        <v>4492</v>
      </c>
      <c r="BX799" s="905" t="s">
        <v>0</v>
      </c>
      <c r="BY799" s="903" t="s">
        <v>4492</v>
      </c>
      <c r="BZ799" s="905" t="s">
        <v>0</v>
      </c>
      <c r="CA799" s="903" t="s">
        <v>4492</v>
      </c>
      <c r="CB799" s="340">
        <v>10</v>
      </c>
      <c r="CC799" s="249">
        <f>IF(ISBLANK(AL799),0,1)</f>
        <v>1</v>
      </c>
      <c r="CD799" s="414">
        <f>IF(ISBLANK(AM799),0,1)</f>
        <v>0</v>
      </c>
      <c r="CE799" s="414">
        <f>IF(ISBLANK(AN799),0,1)</f>
        <v>0</v>
      </c>
      <c r="CF799" s="414">
        <f>IF(ISBLANK(AO799),0,1)</f>
        <v>0</v>
      </c>
      <c r="CG799" s="414">
        <f>IF(ISBLANK(AP799),0,1)</f>
        <v>0</v>
      </c>
      <c r="CH799" s="436">
        <f>IF(ISBLANK(AQ799),0,1)</f>
        <v>0</v>
      </c>
      <c r="CI799" s="435">
        <f>IF($W799="Dropped","-",DAYS360(X799,Y799,TRUE)/360)</f>
        <v>2.7055555555555557</v>
      </c>
      <c r="CJ799" s="416">
        <f>IF(OR($W799="Pipeline",$W799="Dropped"),"-",IF(OR($AA799="-",$AA799="n/a"),"-",DAYS360(Y799,AA799,TRUE)/360))</f>
        <v>0.39444444444444443</v>
      </c>
      <c r="CK799" s="416">
        <f>IF(OR($W799="Pipeline",$W799="Dropped"),"-",IF($AC799="-","-",IF(OR($AA799="-",$AA799="n/a"),DAYS360(Y799,AC799,TRUE)/360,DAYS360(AA799,AC799,TRUE)/360)))</f>
        <v>5.6888888888888891</v>
      </c>
      <c r="CL799" s="416">
        <f>IF(OR($W799="Pipeline",$W799="Dropped"),"-",IF($AC799="-","-",DAYS360(X799,AC799,TRUE)/360))</f>
        <v>8.7888888888888896</v>
      </c>
      <c r="CM799" s="437">
        <f>IF(OR($W799="Pipeline",$W799="Dropped"),"-",IF($AC799="-","-",DAYS360(AB799,AC799,TRUE)/360))</f>
        <v>0</v>
      </c>
      <c r="CN799" s="344" t="str">
        <f>IF(W799="Closed",IF(AC799="-","-",YEAR(AC799)),"-")</f>
        <v>-</v>
      </c>
      <c r="CO799" s="344" t="str">
        <f>IF(W799="Closed",IF(OR(BE799="S",BE799="MS",BE799="HS"),"S",IF(OR(BE799="U",BE799="MU",BE799="HU"),"U",IF(OR(BE799="NA",BE799="NR",BE799="NV",BE799="?",BE799="#"),"NR","-"))),"-")</f>
        <v>-</v>
      </c>
      <c r="CP799" s="249">
        <v>1</v>
      </c>
      <c r="CQ799" s="414">
        <v>1</v>
      </c>
      <c r="CR799" s="414">
        <v>0</v>
      </c>
      <c r="CS799" s="414">
        <v>0</v>
      </c>
      <c r="CT799" s="414">
        <v>1</v>
      </c>
      <c r="CU799" s="436">
        <v>0</v>
      </c>
      <c r="CV799" s="432" t="str">
        <f>IF(OR(DC799="-",DC799="",DC799="n/a"),"-",HYPERLINK(DC799,"PAD"))</f>
        <v>PAD</v>
      </c>
      <c r="CW799" s="417" t="str">
        <f>IF(OR(DD799="-",DD799="",DD799="n/a"),"-",HYPERLINK(DD799,"ICR"))</f>
        <v>-</v>
      </c>
      <c r="CX799" s="438" t="str">
        <f>IF(OR(DE799="-",DE799="",DE799="n/a"),"-",HYPERLINK(DE799,"IEG"))</f>
        <v>-</v>
      </c>
      <c r="CY799" s="687" t="str">
        <f>IF(OR(DF799="-",DF799="",DF799="n/a"),"-",HYPERLINK(DF799,"PPAR"))</f>
        <v>-</v>
      </c>
      <c r="CZ799" s="665" t="str">
        <f>IF(OR(DG799="-",DG799="",DG799="n/a"),"-",HYPERLINK(DG799,"PCR"))</f>
        <v>-</v>
      </c>
      <c r="DA799" s="665" t="str">
        <f>IF(OR(DH799="-",DH799="",DH799="n/a"),"-",HYPERLINK(DH799,"PP"))</f>
        <v>PP</v>
      </c>
      <c r="DB799" s="688" t="str">
        <f>IF(OR(DI799="-",DI799="",DI799="n/a"),"-",HYPERLINK(DI799,"TA"))</f>
        <v>-</v>
      </c>
      <c r="DC799" s="897" t="s">
        <v>12690</v>
      </c>
      <c r="DD799" s="897" t="s">
        <v>33</v>
      </c>
      <c r="DE799" s="897" t="s">
        <v>33</v>
      </c>
      <c r="DF799" s="897" t="s">
        <v>33</v>
      </c>
      <c r="DG799" s="897" t="s">
        <v>33</v>
      </c>
      <c r="DH799" s="897" t="s">
        <v>14138</v>
      </c>
      <c r="DI799" s="897" t="s">
        <v>33</v>
      </c>
      <c r="DJ799" s="806"/>
      <c r="DK799" s="14"/>
      <c r="DL799" s="14"/>
      <c r="DM799" s="441"/>
      <c r="DN799" s="441"/>
      <c r="DO799" s="441"/>
      <c r="DP799" s="441"/>
      <c r="DQ799" s="441"/>
      <c r="DR799" s="441"/>
      <c r="DS799" s="441"/>
      <c r="DT799" s="441"/>
      <c r="DU799" s="441"/>
      <c r="DV799" s="441"/>
      <c r="DW799" s="441"/>
      <c r="DX799" s="441"/>
      <c r="DY799" s="441"/>
      <c r="DZ799" s="441"/>
      <c r="EA799" s="441"/>
      <c r="EB799" s="441"/>
      <c r="EC799" s="441"/>
      <c r="ED799" s="441"/>
      <c r="EE799" s="441"/>
      <c r="EF799" s="441"/>
      <c r="EG799" s="441"/>
      <c r="EH799" s="441"/>
      <c r="EI799" s="441"/>
      <c r="EJ799" s="441"/>
      <c r="EK799" s="441"/>
      <c r="EL799" s="441"/>
      <c r="EM799" s="441"/>
    </row>
    <row r="800" spans="1:143" s="35" customFormat="1" ht="14.1" customHeight="1" x14ac:dyDescent="0.25">
      <c r="A800" s="702">
        <f>ROW()-1</f>
        <v>799</v>
      </c>
      <c r="B800" s="713" t="s">
        <v>8054</v>
      </c>
      <c r="C800" s="711" t="str">
        <f>HYPERLINK(E800,"OP")</f>
        <v>OP</v>
      </c>
      <c r="D800" s="711" t="str">
        <f>HYPERLINK(F800,"Prj")</f>
        <v>Prj</v>
      </c>
      <c r="E800" s="631" t="s">
        <v>8733</v>
      </c>
      <c r="F800" s="413" t="s">
        <v>8734</v>
      </c>
      <c r="G800" s="414" t="s">
        <v>33</v>
      </c>
      <c r="H800" s="414" t="s">
        <v>33</v>
      </c>
      <c r="I800" s="694" t="s">
        <v>33</v>
      </c>
      <c r="J800" s="697" t="s">
        <v>8055</v>
      </c>
      <c r="K800" s="727" t="s">
        <v>33</v>
      </c>
      <c r="L800" s="736" t="s">
        <v>193</v>
      </c>
      <c r="M800" s="697" t="s">
        <v>212</v>
      </c>
      <c r="N800" s="736" t="s">
        <v>18</v>
      </c>
      <c r="O800" s="736" t="s">
        <v>30</v>
      </c>
      <c r="P800" s="1080" t="s">
        <v>19</v>
      </c>
      <c r="Q800" s="1074" t="s">
        <v>33</v>
      </c>
      <c r="R800" s="698" t="s">
        <v>3888</v>
      </c>
      <c r="S800" s="907" t="s">
        <v>3587</v>
      </c>
      <c r="T800" s="908" t="s">
        <v>10334</v>
      </c>
      <c r="U800" s="905" t="s">
        <v>585</v>
      </c>
      <c r="V800" s="905" t="s">
        <v>10415</v>
      </c>
      <c r="W800" s="1068" t="s">
        <v>1773</v>
      </c>
      <c r="X800" s="1064">
        <v>40031</v>
      </c>
      <c r="Y800" s="1066">
        <v>40141</v>
      </c>
      <c r="Z800" s="1046">
        <v>2010</v>
      </c>
      <c r="AA800" s="1064">
        <v>40561</v>
      </c>
      <c r="AB800" s="1065">
        <v>42004</v>
      </c>
      <c r="AC800" s="1066">
        <v>42613</v>
      </c>
      <c r="AD800" s="1049">
        <v>50</v>
      </c>
      <c r="AE800" s="746">
        <v>0</v>
      </c>
      <c r="AF800" s="744">
        <v>0</v>
      </c>
      <c r="AG800" s="690">
        <v>50</v>
      </c>
      <c r="AH800" s="747">
        <v>4</v>
      </c>
      <c r="AI800" s="744">
        <v>0</v>
      </c>
      <c r="AJ800" s="1101">
        <v>49.381103940000003</v>
      </c>
      <c r="AK800" s="1102">
        <v>49.381103940000003</v>
      </c>
      <c r="AL800" s="1085"/>
      <c r="AM800" s="632"/>
      <c r="AN800" s="632">
        <v>4</v>
      </c>
      <c r="AO800" s="632"/>
      <c r="AP800" s="632"/>
      <c r="AQ800" s="757"/>
      <c r="AR800" s="783" t="s">
        <v>9042</v>
      </c>
      <c r="AS800" s="784">
        <f>AT800+AU800</f>
        <v>1.4000000000000001</v>
      </c>
      <c r="AT800" s="784">
        <v>1.3</v>
      </c>
      <c r="AU800" s="785">
        <v>0.1</v>
      </c>
      <c r="AV800" s="806" t="s">
        <v>9043</v>
      </c>
      <c r="AW800" s="697" t="s">
        <v>8056</v>
      </c>
      <c r="AX800" s="697"/>
      <c r="AY800" s="823">
        <v>42607</v>
      </c>
      <c r="AZ800" s="736" t="s">
        <v>26</v>
      </c>
      <c r="BA800" s="736" t="s">
        <v>26</v>
      </c>
      <c r="BB800" s="834" t="s">
        <v>26</v>
      </c>
      <c r="BC800" s="835" t="s">
        <v>26</v>
      </c>
      <c r="BD800" s="836" t="s">
        <v>26</v>
      </c>
      <c r="BE800" s="834" t="s">
        <v>26</v>
      </c>
      <c r="BF800" s="835" t="s">
        <v>26</v>
      </c>
      <c r="BG800" s="836" t="s">
        <v>26</v>
      </c>
      <c r="BH800" s="905" t="s">
        <v>13078</v>
      </c>
      <c r="BI800" s="903" t="s">
        <v>13872</v>
      </c>
      <c r="BJ800" s="905" t="s">
        <v>1371</v>
      </c>
      <c r="BK800" s="903" t="s">
        <v>13870</v>
      </c>
      <c r="BL800" s="905" t="s">
        <v>0</v>
      </c>
      <c r="BM800" s="903" t="s">
        <v>0</v>
      </c>
      <c r="BN800" s="905" t="s">
        <v>0</v>
      </c>
      <c r="BO800" s="903" t="s">
        <v>0</v>
      </c>
      <c r="BP800" s="905" t="s">
        <v>0</v>
      </c>
      <c r="BQ800" s="903" t="s">
        <v>0</v>
      </c>
      <c r="BR800" s="909">
        <v>51</v>
      </c>
      <c r="BS800" s="903" t="s">
        <v>4520</v>
      </c>
      <c r="BT800" s="909">
        <v>55</v>
      </c>
      <c r="BU800" s="903" t="s">
        <v>4541</v>
      </c>
      <c r="BV800" s="909">
        <v>54</v>
      </c>
      <c r="BW800" s="903" t="s">
        <v>4553</v>
      </c>
      <c r="BX800" s="905" t="s">
        <v>0</v>
      </c>
      <c r="BY800" s="903" t="s">
        <v>4492</v>
      </c>
      <c r="BZ800" s="905" t="s">
        <v>0</v>
      </c>
      <c r="CA800" s="903" t="s">
        <v>4492</v>
      </c>
      <c r="CB800" s="340">
        <v>10</v>
      </c>
      <c r="CC800" s="249">
        <f>IF(ISBLANK(AL800),0,1)</f>
        <v>0</v>
      </c>
      <c r="CD800" s="414">
        <f>IF(ISBLANK(AM800),0,1)</f>
        <v>0</v>
      </c>
      <c r="CE800" s="414">
        <f>IF(ISBLANK(AN800),0,1)</f>
        <v>1</v>
      </c>
      <c r="CF800" s="414">
        <f>IF(ISBLANK(AO800),0,1)</f>
        <v>0</v>
      </c>
      <c r="CG800" s="414">
        <f>IF(ISBLANK(AP800),0,1)</f>
        <v>0</v>
      </c>
      <c r="CH800" s="436">
        <f>IF(ISBLANK(AQ800),0,1)</f>
        <v>0</v>
      </c>
      <c r="CI800" s="435">
        <f>IF($W800="Dropped","-",DAYS360(X800,Y800,TRUE)/360)</f>
        <v>0.3</v>
      </c>
      <c r="CJ800" s="416">
        <f>IF(OR($W800="Pipeline",$W800="Dropped"),"-",IF(OR($AA800="-",$AA800="n/a"),"-",DAYS360(Y800,AA800,TRUE)/360))</f>
        <v>1.1499999999999999</v>
      </c>
      <c r="CK800" s="416">
        <f>IF(OR($W800="Pipeline",$W800="Dropped"),"-",IF($AC800="-","-",IF(OR($AA800="-",$AA800="n/a"),DAYS360(Y800,AC800,TRUE)/360,DAYS360(AA800,AC800,TRUE)/360)))</f>
        <v>5.6166666666666663</v>
      </c>
      <c r="CL800" s="416">
        <f>IF(OR($W800="Pipeline",$W800="Dropped"),"-",IF($AC800="-","-",DAYS360(X800,AC800,TRUE)/360))</f>
        <v>7.0666666666666664</v>
      </c>
      <c r="CM800" s="437">
        <f>IF(OR($W800="Pipeline",$W800="Dropped"),"-",IF($AC800="-","-",DAYS360(AB800,AC800,TRUE)/360))</f>
        <v>1.6666666666666667</v>
      </c>
      <c r="CN800" s="344">
        <f>IF(W800="Closed",IF(AC800="-","-",YEAR(AC800)),"-")</f>
        <v>2016</v>
      </c>
      <c r="CO800" s="344" t="str">
        <f>IF(W800="Closed",IF(OR(BE800="S",BE800="MS",BE800="HS"),"S",IF(OR(BE800="U",BE800="MU",BE800="HU"),"U",IF(OR(BE800="NA",BE800="NR",BE800="NV",BE800="?",BE800="#"),"NR","-"))),"-")</f>
        <v>S</v>
      </c>
      <c r="CP800" s="249">
        <v>0</v>
      </c>
      <c r="CQ800" s="414">
        <v>2</v>
      </c>
      <c r="CR800" s="414">
        <v>5</v>
      </c>
      <c r="CS800" s="414">
        <v>0</v>
      </c>
      <c r="CT800" s="414">
        <v>0</v>
      </c>
      <c r="CU800" s="436">
        <v>0</v>
      </c>
      <c r="CV800" s="432" t="str">
        <f>IF(OR(DC800="-",DC800="",DC800="n/a"),"-",HYPERLINK(DC800,"PAD"))</f>
        <v>PAD</v>
      </c>
      <c r="CW800" s="417" t="str">
        <f>IF(OR(DD800="-",DD800="",DD800="n/a"),"-",HYPERLINK(DD800,"ICR"))</f>
        <v>ICR</v>
      </c>
      <c r="CX800" s="438" t="str">
        <f>IF(OR(DE800="-",DE800="",DE800="n/a"),"-",HYPERLINK(DE800,"IEG"))</f>
        <v>IEG</v>
      </c>
      <c r="CY800" s="687" t="str">
        <f>IF(OR(DF800="-",DF800="",DF800="n/a"),"-",HYPERLINK(DF800,"PPAR"))</f>
        <v>-</v>
      </c>
      <c r="CZ800" s="665" t="str">
        <f>IF(OR(DG800="-",DG800="",DG800="n/a"),"-",HYPERLINK(DG800,"PCR"))</f>
        <v>-</v>
      </c>
      <c r="DA800" s="665" t="str">
        <f>IF(OR(DH800="-",DH800="",DH800="n/a"),"-",HYPERLINK(DH800,"PP"))</f>
        <v>PP</v>
      </c>
      <c r="DB800" s="688" t="str">
        <f>IF(OR(DI800="-",DI800="",DI800="n/a"),"-",HYPERLINK(DI800,"TA"))</f>
        <v>-</v>
      </c>
      <c r="DC800" s="897" t="s">
        <v>12691</v>
      </c>
      <c r="DD800" s="897" t="s">
        <v>14139</v>
      </c>
      <c r="DE800" s="897" t="s">
        <v>14140</v>
      </c>
      <c r="DF800" s="897" t="s">
        <v>33</v>
      </c>
      <c r="DG800" s="897" t="s">
        <v>33</v>
      </c>
      <c r="DH800" s="897" t="s">
        <v>12692</v>
      </c>
      <c r="DI800" s="897" t="s">
        <v>33</v>
      </c>
      <c r="DJ800" s="734"/>
      <c r="DK800" s="14"/>
      <c r="DL800" s="14"/>
      <c r="DM800" s="441"/>
      <c r="DN800" s="441"/>
      <c r="DO800" s="441"/>
      <c r="DP800" s="441"/>
      <c r="DQ800" s="441"/>
      <c r="DR800" s="441"/>
      <c r="DS800" s="441"/>
      <c r="DT800" s="441"/>
      <c r="DU800" s="441"/>
      <c r="DV800" s="441"/>
      <c r="DW800" s="441"/>
      <c r="DX800" s="441"/>
      <c r="DY800" s="441"/>
      <c r="DZ800" s="441"/>
      <c r="EA800" s="441"/>
      <c r="EB800" s="441"/>
      <c r="EC800" s="441"/>
      <c r="ED800" s="441"/>
      <c r="EE800" s="441"/>
      <c r="EF800" s="441"/>
      <c r="EG800" s="441"/>
      <c r="EH800" s="441"/>
      <c r="EI800" s="441"/>
      <c r="EJ800" s="441"/>
      <c r="EK800" s="441"/>
      <c r="EL800" s="441"/>
      <c r="EM800" s="441"/>
    </row>
    <row r="801" spans="1:143" s="35" customFormat="1" ht="14.1" customHeight="1" x14ac:dyDescent="0.25">
      <c r="A801" s="703">
        <f>ROW()-1</f>
        <v>800</v>
      </c>
      <c r="B801" s="710" t="s">
        <v>1101</v>
      </c>
      <c r="C801" s="711" t="str">
        <f>HYPERLINK(E801,"OP")</f>
        <v>OP</v>
      </c>
      <c r="D801" s="711" t="str">
        <f>HYPERLINK(F801,"Prj")</f>
        <v>Prj</v>
      </c>
      <c r="E801" s="704" t="s">
        <v>6821</v>
      </c>
      <c r="F801" s="415" t="s">
        <v>6822</v>
      </c>
      <c r="G801" s="414" t="s">
        <v>33</v>
      </c>
      <c r="H801" s="414" t="s">
        <v>33</v>
      </c>
      <c r="I801" s="694" t="s">
        <v>33</v>
      </c>
      <c r="J801" s="686" t="s">
        <v>1102</v>
      </c>
      <c r="K801" s="199" t="s">
        <v>33</v>
      </c>
      <c r="L801" s="693" t="s">
        <v>193</v>
      </c>
      <c r="M801" s="696" t="s">
        <v>199</v>
      </c>
      <c r="N801" s="693" t="s">
        <v>18</v>
      </c>
      <c r="O801" s="732" t="s">
        <v>71</v>
      </c>
      <c r="P801" s="1080" t="s">
        <v>1763</v>
      </c>
      <c r="Q801" s="1074" t="s">
        <v>33</v>
      </c>
      <c r="R801" s="698" t="s">
        <v>33</v>
      </c>
      <c r="S801" s="907" t="s">
        <v>3574</v>
      </c>
      <c r="T801" s="908" t="s">
        <v>3887</v>
      </c>
      <c r="U801" s="905" t="s">
        <v>583</v>
      </c>
      <c r="V801" s="905" t="s">
        <v>10387</v>
      </c>
      <c r="W801" s="1068" t="s">
        <v>1773</v>
      </c>
      <c r="X801" s="1064">
        <v>40151</v>
      </c>
      <c r="Y801" s="1066">
        <v>40374</v>
      </c>
      <c r="Z801" s="1046">
        <v>2011</v>
      </c>
      <c r="AA801" s="1064">
        <v>40471</v>
      </c>
      <c r="AB801" s="1065">
        <v>41639</v>
      </c>
      <c r="AC801" s="1066">
        <v>42369</v>
      </c>
      <c r="AD801" s="638">
        <v>25</v>
      </c>
      <c r="AE801" s="639">
        <v>0</v>
      </c>
      <c r="AF801" s="744">
        <v>0</v>
      </c>
      <c r="AG801" s="690">
        <v>25</v>
      </c>
      <c r="AH801" s="747">
        <v>16.5</v>
      </c>
      <c r="AI801" s="744">
        <v>0</v>
      </c>
      <c r="AJ801" s="1099">
        <v>25</v>
      </c>
      <c r="AK801" s="1100">
        <v>21.324344350000001</v>
      </c>
      <c r="AL801" s="646"/>
      <c r="AM801" s="647"/>
      <c r="AN801" s="647">
        <v>2</v>
      </c>
      <c r="AO801" s="647"/>
      <c r="AP801" s="647"/>
      <c r="AQ801" s="648"/>
      <c r="AR801" s="779" t="s">
        <v>3397</v>
      </c>
      <c r="AS801" s="649">
        <f>AT801+AU801</f>
        <v>5.8</v>
      </c>
      <c r="AT801" s="649">
        <v>5.8</v>
      </c>
      <c r="AU801" s="650">
        <v>0</v>
      </c>
      <c r="AV801" s="686" t="s">
        <v>3398</v>
      </c>
      <c r="AW801" s="686" t="s">
        <v>1871</v>
      </c>
      <c r="AX801" s="686" t="s">
        <v>2147</v>
      </c>
      <c r="AY801" s="819">
        <v>42360</v>
      </c>
      <c r="AZ801" s="721" t="s">
        <v>22</v>
      </c>
      <c r="BA801" s="721" t="s">
        <v>26</v>
      </c>
      <c r="BB801" s="834" t="s">
        <v>22</v>
      </c>
      <c r="BC801" s="835" t="s">
        <v>22</v>
      </c>
      <c r="BD801" s="836" t="s">
        <v>22</v>
      </c>
      <c r="BE801" s="834" t="s">
        <v>22</v>
      </c>
      <c r="BF801" s="835" t="s">
        <v>22</v>
      </c>
      <c r="BG801" s="836" t="s">
        <v>22</v>
      </c>
      <c r="BH801" s="905" t="s">
        <v>13089</v>
      </c>
      <c r="BI801" s="903" t="s">
        <v>13878</v>
      </c>
      <c r="BJ801" s="905" t="s">
        <v>4549</v>
      </c>
      <c r="BK801" s="903" t="s">
        <v>10481</v>
      </c>
      <c r="BL801" s="905" t="s">
        <v>4493</v>
      </c>
      <c r="BM801" s="903" t="s">
        <v>4705</v>
      </c>
      <c r="BN801" s="905" t="s">
        <v>0</v>
      </c>
      <c r="BO801" s="903" t="s">
        <v>0</v>
      </c>
      <c r="BP801" s="905" t="s">
        <v>0</v>
      </c>
      <c r="BQ801" s="903" t="s">
        <v>0</v>
      </c>
      <c r="BR801" s="909">
        <v>66</v>
      </c>
      <c r="BS801" s="903" t="s">
        <v>4532</v>
      </c>
      <c r="BT801" s="905" t="s">
        <v>0</v>
      </c>
      <c r="BU801" s="903" t="s">
        <v>4492</v>
      </c>
      <c r="BV801" s="905" t="s">
        <v>0</v>
      </c>
      <c r="BW801" s="903" t="s">
        <v>4492</v>
      </c>
      <c r="BX801" s="905" t="s">
        <v>0</v>
      </c>
      <c r="BY801" s="903" t="s">
        <v>4492</v>
      </c>
      <c r="BZ801" s="905" t="s">
        <v>0</v>
      </c>
      <c r="CA801" s="903" t="s">
        <v>4492</v>
      </c>
      <c r="CB801" s="340">
        <v>10</v>
      </c>
      <c r="CC801" s="249">
        <f>IF(ISBLANK(AL801),0,1)</f>
        <v>0</v>
      </c>
      <c r="CD801" s="414">
        <f>IF(ISBLANK(AM801),0,1)</f>
        <v>0</v>
      </c>
      <c r="CE801" s="414">
        <f>IF(ISBLANK(AN801),0,1)</f>
        <v>1</v>
      </c>
      <c r="CF801" s="414">
        <f>IF(ISBLANK(AO801),0,1)</f>
        <v>0</v>
      </c>
      <c r="CG801" s="414">
        <f>IF(ISBLANK(AP801),0,1)</f>
        <v>0</v>
      </c>
      <c r="CH801" s="436">
        <f>IF(ISBLANK(AQ801),0,1)</f>
        <v>0</v>
      </c>
      <c r="CI801" s="435">
        <f>IF($W801="Dropped","-",DAYS360(X801,Y801,TRUE)/360)</f>
        <v>0.61388888888888893</v>
      </c>
      <c r="CJ801" s="416">
        <f>IF(OR($W801="Pipeline",$W801="Dropped"),"-",IF(OR($AA801="-",$AA801="n/a"),"-",DAYS360(Y801,AA801,TRUE)/360))</f>
        <v>0.2638888888888889</v>
      </c>
      <c r="CK801" s="416">
        <f>IF(OR($W801="Pipeline",$W801="Dropped"),"-",IF($AC801="-","-",IF(OR($AA801="-",$AA801="n/a"),DAYS360(Y801,AC801,TRUE)/360,DAYS360(AA801,AC801,TRUE)/360)))</f>
        <v>5.1944444444444446</v>
      </c>
      <c r="CL801" s="416">
        <f>IF(OR($W801="Pipeline",$W801="Dropped"),"-",IF($AC801="-","-",DAYS360(X801,AC801,TRUE)/360))</f>
        <v>6.072222222222222</v>
      </c>
      <c r="CM801" s="437">
        <f>IF(OR($W801="Pipeline",$W801="Dropped"),"-",IF($AC801="-","-",DAYS360(AB801,AC801,TRUE)/360))</f>
        <v>2</v>
      </c>
      <c r="CN801" s="344">
        <f>IF(W801="Closed",IF(AC801="-","-",YEAR(AC801)),"-")</f>
        <v>2015</v>
      </c>
      <c r="CO801" s="344" t="str">
        <f>IF(W801="Closed",IF(OR(BE801="S",BE801="MS",BE801="HS"),"S",IF(OR(BE801="U",BE801="MU",BE801="HU"),"U",IF(OR(BE801="NA",BE801="NR",BE801="NV",BE801="?",BE801="#"),"NR","-"))),"-")</f>
        <v>S</v>
      </c>
      <c r="CP801" s="249">
        <v>6</v>
      </c>
      <c r="CQ801" s="414">
        <v>3</v>
      </c>
      <c r="CR801" s="414">
        <v>2</v>
      </c>
      <c r="CS801" s="414">
        <v>0</v>
      </c>
      <c r="CT801" s="414">
        <v>0</v>
      </c>
      <c r="CU801" s="436">
        <v>0</v>
      </c>
      <c r="CV801" s="432" t="str">
        <f>IF(OR(DC801="-",DC801="",DC801="n/a"),"-",HYPERLINK(DC801,"PAD"))</f>
        <v>PAD</v>
      </c>
      <c r="CW801" s="417" t="str">
        <f>IF(OR(DD801="-",DD801="",DD801="n/a"),"-",HYPERLINK(DD801,"ICR"))</f>
        <v>ICR</v>
      </c>
      <c r="CX801" s="438" t="str">
        <f>IF(OR(DE801="-",DE801="",DE801="n/a"),"-",HYPERLINK(DE801,"IEG"))</f>
        <v>IEG</v>
      </c>
      <c r="CY801" s="687" t="str">
        <f>IF(OR(DF801="-",DF801="",DF801="n/a"),"-",HYPERLINK(DF801,"PPAR"))</f>
        <v>-</v>
      </c>
      <c r="CZ801" s="665" t="str">
        <f>IF(OR(DG801="-",DG801="",DG801="n/a"),"-",HYPERLINK(DG801,"PCR"))</f>
        <v>-</v>
      </c>
      <c r="DA801" s="665" t="str">
        <f>IF(OR(DH801="-",DH801="",DH801="n/a"),"-",HYPERLINK(DH801,"PP"))</f>
        <v>PP</v>
      </c>
      <c r="DB801" s="688" t="str">
        <f>IF(OR(DI801="-",DI801="",DI801="n/a"),"-",HYPERLINK(DI801,"TA"))</f>
        <v>-</v>
      </c>
      <c r="DC801" s="897" t="s">
        <v>12693</v>
      </c>
      <c r="DD801" s="897" t="s">
        <v>12694</v>
      </c>
      <c r="DE801" s="897" t="s">
        <v>14141</v>
      </c>
      <c r="DF801" s="897" t="s">
        <v>33</v>
      </c>
      <c r="DG801" s="897" t="s">
        <v>33</v>
      </c>
      <c r="DH801" s="897" t="s">
        <v>14142</v>
      </c>
      <c r="DI801" s="897" t="s">
        <v>33</v>
      </c>
      <c r="DJ801" s="734"/>
      <c r="DK801" s="14"/>
      <c r="DL801" s="14"/>
      <c r="DM801" s="441"/>
      <c r="DN801" s="441"/>
      <c r="DO801" s="441"/>
      <c r="DP801" s="441"/>
      <c r="DQ801" s="441"/>
      <c r="DR801" s="441"/>
      <c r="DS801" s="441"/>
      <c r="DT801" s="441"/>
      <c r="DU801" s="441"/>
      <c r="DV801" s="441"/>
      <c r="DW801" s="441"/>
      <c r="DX801" s="441"/>
      <c r="DY801" s="441"/>
      <c r="DZ801" s="441"/>
      <c r="EA801" s="441"/>
      <c r="EB801" s="441"/>
      <c r="EC801" s="441"/>
      <c r="ED801" s="441"/>
      <c r="EE801" s="441"/>
      <c r="EF801" s="441"/>
      <c r="EG801" s="441"/>
      <c r="EH801" s="441"/>
      <c r="EI801" s="441"/>
      <c r="EJ801" s="441"/>
      <c r="EK801" s="441"/>
      <c r="EL801" s="441"/>
      <c r="EM801" s="441"/>
    </row>
    <row r="802" spans="1:143" s="35" customFormat="1" ht="14.1" customHeight="1" x14ac:dyDescent="0.25">
      <c r="A802" s="702">
        <f>ROW()-1</f>
        <v>801</v>
      </c>
      <c r="B802" s="717" t="s">
        <v>824</v>
      </c>
      <c r="C802" s="711" t="str">
        <f>HYPERLINK(E802,"OP")</f>
        <v>OP</v>
      </c>
      <c r="D802" s="711" t="str">
        <f>HYPERLINK(F802,"Prj")</f>
        <v>Prj</v>
      </c>
      <c r="E802" s="704" t="s">
        <v>6823</v>
      </c>
      <c r="F802" s="415" t="s">
        <v>6824</v>
      </c>
      <c r="G802" s="414" t="s">
        <v>33</v>
      </c>
      <c r="H802" s="414" t="s">
        <v>33</v>
      </c>
      <c r="I802" s="694" t="s">
        <v>33</v>
      </c>
      <c r="J802" s="686" t="s">
        <v>825</v>
      </c>
      <c r="K802" s="199" t="s">
        <v>33</v>
      </c>
      <c r="L802" s="693" t="s">
        <v>124</v>
      </c>
      <c r="M802" s="696" t="s">
        <v>332</v>
      </c>
      <c r="N802" s="693" t="s">
        <v>18</v>
      </c>
      <c r="O802" s="693" t="s">
        <v>30</v>
      </c>
      <c r="P802" s="1080" t="s">
        <v>19</v>
      </c>
      <c r="Q802" s="1074" t="s">
        <v>33</v>
      </c>
      <c r="R802" s="698" t="s">
        <v>3888</v>
      </c>
      <c r="S802" s="907" t="s">
        <v>3562</v>
      </c>
      <c r="T802" s="908" t="s">
        <v>8158</v>
      </c>
      <c r="U802" s="905" t="s">
        <v>1789</v>
      </c>
      <c r="V802" s="905" t="s">
        <v>10405</v>
      </c>
      <c r="W802" s="1068" t="s">
        <v>20</v>
      </c>
      <c r="X802" s="1064">
        <v>40357</v>
      </c>
      <c r="Y802" s="1066">
        <v>41445</v>
      </c>
      <c r="Z802" s="1046">
        <v>2013</v>
      </c>
      <c r="AA802" s="1064">
        <v>41529</v>
      </c>
      <c r="AB802" s="1065">
        <v>43465</v>
      </c>
      <c r="AC802" s="1066">
        <v>43465</v>
      </c>
      <c r="AD802" s="638">
        <v>80</v>
      </c>
      <c r="AE802" s="639">
        <v>0</v>
      </c>
      <c r="AF802" s="744">
        <v>0</v>
      </c>
      <c r="AG802" s="690">
        <v>80</v>
      </c>
      <c r="AH802" s="747">
        <v>69.709999999999994</v>
      </c>
      <c r="AI802" s="744">
        <v>0</v>
      </c>
      <c r="AJ802" s="1099">
        <v>80</v>
      </c>
      <c r="AK802" s="1100">
        <v>32.745804970000002</v>
      </c>
      <c r="AL802" s="646"/>
      <c r="AM802" s="647"/>
      <c r="AN802" s="647">
        <v>4</v>
      </c>
      <c r="AO802" s="647"/>
      <c r="AP802" s="647"/>
      <c r="AQ802" s="648"/>
      <c r="AR802" s="779" t="s">
        <v>4193</v>
      </c>
      <c r="AS802" s="781">
        <f>AT802+AU802</f>
        <v>76.099999999999994</v>
      </c>
      <c r="AT802" s="649">
        <v>44.8</v>
      </c>
      <c r="AU802" s="650">
        <v>31.3</v>
      </c>
      <c r="AV802" s="686" t="s">
        <v>4194</v>
      </c>
      <c r="AW802" s="686" t="s">
        <v>1883</v>
      </c>
      <c r="AX802" s="686" t="s">
        <v>2161</v>
      </c>
      <c r="AY802" s="819">
        <v>42614</v>
      </c>
      <c r="AZ802" s="721" t="s">
        <v>22</v>
      </c>
      <c r="BA802" s="721" t="s">
        <v>45</v>
      </c>
      <c r="BB802" s="834" t="s">
        <v>33</v>
      </c>
      <c r="BC802" s="835" t="s">
        <v>33</v>
      </c>
      <c r="BD802" s="836" t="s">
        <v>33</v>
      </c>
      <c r="BE802" s="834" t="s">
        <v>33</v>
      </c>
      <c r="BF802" s="835" t="s">
        <v>33</v>
      </c>
      <c r="BG802" s="836" t="s">
        <v>33</v>
      </c>
      <c r="BH802" s="905" t="s">
        <v>0</v>
      </c>
      <c r="BI802" s="903" t="s">
        <v>0</v>
      </c>
      <c r="BJ802" s="905" t="s">
        <v>0</v>
      </c>
      <c r="BK802" s="903" t="s">
        <v>0</v>
      </c>
      <c r="BL802" s="905" t="s">
        <v>1371</v>
      </c>
      <c r="BM802" s="903" t="s">
        <v>13870</v>
      </c>
      <c r="BN802" s="905" t="s">
        <v>0</v>
      </c>
      <c r="BO802" s="903" t="s">
        <v>0</v>
      </c>
      <c r="BP802" s="905" t="s">
        <v>13077</v>
      </c>
      <c r="BQ802" s="903" t="s">
        <v>9680</v>
      </c>
      <c r="BR802" s="909">
        <v>51</v>
      </c>
      <c r="BS802" s="903" t="s">
        <v>4520</v>
      </c>
      <c r="BT802" s="909">
        <v>55</v>
      </c>
      <c r="BU802" s="903" t="s">
        <v>4541</v>
      </c>
      <c r="BV802" s="909">
        <v>94</v>
      </c>
      <c r="BW802" s="903" t="s">
        <v>4649</v>
      </c>
      <c r="BX802" s="905" t="s">
        <v>0</v>
      </c>
      <c r="BY802" s="903" t="s">
        <v>4492</v>
      </c>
      <c r="BZ802" s="905" t="s">
        <v>0</v>
      </c>
      <c r="CA802" s="903" t="s">
        <v>4492</v>
      </c>
      <c r="CB802" s="340">
        <v>50</v>
      </c>
      <c r="CC802" s="249">
        <f>IF(ISBLANK(AL802),0,1)</f>
        <v>0</v>
      </c>
      <c r="CD802" s="414">
        <f>IF(ISBLANK(AM802),0,1)</f>
        <v>0</v>
      </c>
      <c r="CE802" s="414">
        <f>IF(ISBLANK(AN802),0,1)</f>
        <v>1</v>
      </c>
      <c r="CF802" s="414">
        <f>IF(ISBLANK(AO802),0,1)</f>
        <v>0</v>
      </c>
      <c r="CG802" s="414">
        <f>IF(ISBLANK(AP802),0,1)</f>
        <v>0</v>
      </c>
      <c r="CH802" s="436">
        <f>IF(ISBLANK(AQ802),0,1)</f>
        <v>0</v>
      </c>
      <c r="CI802" s="435">
        <f>IF($W802="Dropped","-",DAYS360(X802,Y802,TRUE)/360)</f>
        <v>2.9777777777777779</v>
      </c>
      <c r="CJ802" s="416">
        <f>IF(OR($W802="Pipeline",$W802="Dropped"),"-",IF(OR($AA802="-",$AA802="n/a"),"-",DAYS360(Y802,AA802,TRUE)/360))</f>
        <v>0.22777777777777777</v>
      </c>
      <c r="CK802" s="416">
        <f>IF(OR($W802="Pipeline",$W802="Dropped"),"-",IF($AC802="-","-",IF(OR($AA802="-",$AA802="n/a"),DAYS360(Y802,AC802,TRUE)/360,DAYS360(AA802,AC802,TRUE)/360)))</f>
        <v>5.3</v>
      </c>
      <c r="CL802" s="416">
        <f>IF(OR($W802="Pipeline",$W802="Dropped"),"-",IF($AC802="-","-",DAYS360(X802,AC802,TRUE)/360))</f>
        <v>8.5055555555555564</v>
      </c>
      <c r="CM802" s="437">
        <f>IF(OR($W802="Pipeline",$W802="Dropped"),"-",IF($AC802="-","-",DAYS360(AB802,AC802,TRUE)/360))</f>
        <v>0</v>
      </c>
      <c r="CN802" s="344" t="str">
        <f>IF(W802="Closed",IF(AC802="-","-",YEAR(AC802)),"-")</f>
        <v>-</v>
      </c>
      <c r="CO802" s="344" t="str">
        <f>IF(W802="Closed",IF(OR(BE802="S",BE802="MS",BE802="HS"),"S",IF(OR(BE802="U",BE802="MU",BE802="HU"),"U",IF(OR(BE802="NA",BE802="NR",BE802="NV",BE802="?",BE802="#"),"NR","-"))),"-")</f>
        <v>-</v>
      </c>
      <c r="CP802" s="249">
        <v>10</v>
      </c>
      <c r="CQ802" s="414">
        <v>2</v>
      </c>
      <c r="CR802" s="414">
        <v>1</v>
      </c>
      <c r="CS802" s="414">
        <v>2</v>
      </c>
      <c r="CT802" s="414">
        <v>0</v>
      </c>
      <c r="CU802" s="436">
        <v>1</v>
      </c>
      <c r="CV802" s="432" t="str">
        <f>IF(OR(DC802="-",DC802="",DC802="n/a"),"-",HYPERLINK(DC802,"PAD"))</f>
        <v>PAD</v>
      </c>
      <c r="CW802" s="417" t="str">
        <f>IF(OR(DD802="-",DD802="",DD802="n/a"),"-",HYPERLINK(DD802,"ICR"))</f>
        <v>-</v>
      </c>
      <c r="CX802" s="438" t="str">
        <f>IF(OR(DE802="-",DE802="",DE802="n/a"),"-",HYPERLINK(DE802,"IEG"))</f>
        <v>-</v>
      </c>
      <c r="CY802" s="687" t="str">
        <f>IF(OR(DF802="-",DF802="",DF802="n/a"),"-",HYPERLINK(DF802,"PPAR"))</f>
        <v>-</v>
      </c>
      <c r="CZ802" s="665" t="str">
        <f>IF(OR(DG802="-",DG802="",DG802="n/a"),"-",HYPERLINK(DG802,"PCR"))</f>
        <v>-</v>
      </c>
      <c r="DA802" s="665" t="str">
        <f>IF(OR(DH802="-",DH802="",DH802="n/a"),"-",HYPERLINK(DH802,"PP"))</f>
        <v>PP</v>
      </c>
      <c r="DB802" s="688" t="str">
        <f>IF(OR(DI802="-",DI802="",DI802="n/a"),"-",HYPERLINK(DI802,"TA"))</f>
        <v>-</v>
      </c>
      <c r="DC802" s="897" t="s">
        <v>12695</v>
      </c>
      <c r="DD802" s="897" t="s">
        <v>33</v>
      </c>
      <c r="DE802" s="897" t="s">
        <v>33</v>
      </c>
      <c r="DF802" s="897" t="s">
        <v>33</v>
      </c>
      <c r="DG802" s="897" t="s">
        <v>33</v>
      </c>
      <c r="DH802" s="897" t="s">
        <v>14143</v>
      </c>
      <c r="DI802" s="897" t="s">
        <v>33</v>
      </c>
      <c r="DJ802" s="734"/>
      <c r="DK802" s="14"/>
      <c r="DL802" s="14"/>
      <c r="DM802" s="441"/>
      <c r="DN802" s="441"/>
      <c r="DO802" s="441"/>
      <c r="DP802" s="441"/>
      <c r="DQ802" s="441"/>
      <c r="DR802" s="441"/>
      <c r="DS802" s="441"/>
      <c r="DT802" s="441"/>
      <c r="DU802" s="441"/>
      <c r="DV802" s="441"/>
      <c r="DW802" s="441"/>
      <c r="DX802" s="441"/>
      <c r="DY802" s="441"/>
      <c r="DZ802" s="441"/>
      <c r="EA802" s="441"/>
      <c r="EB802" s="441"/>
      <c r="EC802" s="441"/>
      <c r="ED802" s="441"/>
      <c r="EE802" s="441"/>
      <c r="EF802" s="441"/>
      <c r="EG802" s="441"/>
      <c r="EH802" s="441"/>
      <c r="EI802" s="441"/>
      <c r="EJ802" s="441"/>
      <c r="EK802" s="441"/>
      <c r="EL802" s="441"/>
      <c r="EM802" s="441"/>
    </row>
    <row r="803" spans="1:143" s="35" customFormat="1" ht="14.1" customHeight="1" x14ac:dyDescent="0.25">
      <c r="A803" s="702">
        <f>ROW()-1</f>
        <v>802</v>
      </c>
      <c r="B803" s="713" t="s">
        <v>8026</v>
      </c>
      <c r="C803" s="711" t="str">
        <f>HYPERLINK(E803,"OP")</f>
        <v>OP</v>
      </c>
      <c r="D803" s="711" t="str">
        <f>HYPERLINK(F803,"Prj")</f>
        <v>Prj</v>
      </c>
      <c r="E803" s="631" t="s">
        <v>8717</v>
      </c>
      <c r="F803" s="413" t="s">
        <v>8718</v>
      </c>
      <c r="G803" s="414" t="s">
        <v>33</v>
      </c>
      <c r="H803" s="414" t="s">
        <v>33</v>
      </c>
      <c r="I803" s="694" t="s">
        <v>33</v>
      </c>
      <c r="J803" s="697" t="s">
        <v>8027</v>
      </c>
      <c r="K803" s="727" t="s">
        <v>33</v>
      </c>
      <c r="L803" s="736" t="s">
        <v>231</v>
      </c>
      <c r="M803" s="696" t="s">
        <v>240</v>
      </c>
      <c r="N803" s="736" t="s">
        <v>18</v>
      </c>
      <c r="O803" s="736" t="s">
        <v>30</v>
      </c>
      <c r="P803" s="1080" t="s">
        <v>19</v>
      </c>
      <c r="Q803" s="1074" t="s">
        <v>33</v>
      </c>
      <c r="R803" s="698" t="s">
        <v>33</v>
      </c>
      <c r="S803" s="907" t="s">
        <v>10289</v>
      </c>
      <c r="T803" s="908" t="s">
        <v>3891</v>
      </c>
      <c r="U803" s="905" t="s">
        <v>592</v>
      </c>
      <c r="V803" s="905" t="s">
        <v>10451</v>
      </c>
      <c r="W803" s="1068" t="s">
        <v>1773</v>
      </c>
      <c r="X803" s="1064">
        <v>40191</v>
      </c>
      <c r="Y803" s="1066">
        <v>40346</v>
      </c>
      <c r="Z803" s="1046">
        <v>2010</v>
      </c>
      <c r="AA803" s="1064">
        <v>40470</v>
      </c>
      <c r="AB803" s="1065">
        <v>42825</v>
      </c>
      <c r="AC803" s="1066">
        <v>42752</v>
      </c>
      <c r="AD803" s="1049">
        <v>0</v>
      </c>
      <c r="AE803" s="746">
        <v>10</v>
      </c>
      <c r="AF803" s="744">
        <v>0</v>
      </c>
      <c r="AG803" s="690">
        <v>10</v>
      </c>
      <c r="AH803" s="747">
        <v>0</v>
      </c>
      <c r="AI803" s="744">
        <v>2</v>
      </c>
      <c r="AJ803" s="1101">
        <v>3.4445550699999998</v>
      </c>
      <c r="AK803" s="1102">
        <v>2.5403459599999998</v>
      </c>
      <c r="AL803" s="1085"/>
      <c r="AM803" s="632"/>
      <c r="AN803" s="632">
        <v>4</v>
      </c>
      <c r="AO803" s="632"/>
      <c r="AP803" s="632"/>
      <c r="AQ803" s="757"/>
      <c r="AR803" s="778" t="s">
        <v>9027</v>
      </c>
      <c r="AS803" s="784">
        <f>AT803+AU803</f>
        <v>4</v>
      </c>
      <c r="AT803" s="784">
        <v>4</v>
      </c>
      <c r="AU803" s="785">
        <v>0</v>
      </c>
      <c r="AV803" s="734" t="s">
        <v>9028</v>
      </c>
      <c r="AW803" s="697" t="s">
        <v>7525</v>
      </c>
      <c r="AX803" s="697" t="s">
        <v>8028</v>
      </c>
      <c r="AY803" s="823">
        <v>42737</v>
      </c>
      <c r="AZ803" s="736" t="s">
        <v>45</v>
      </c>
      <c r="BA803" s="736" t="s">
        <v>112</v>
      </c>
      <c r="BB803" s="834" t="s">
        <v>33</v>
      </c>
      <c r="BC803" s="835" t="s">
        <v>33</v>
      </c>
      <c r="BD803" s="836" t="s">
        <v>33</v>
      </c>
      <c r="BE803" s="834" t="s">
        <v>33</v>
      </c>
      <c r="BF803" s="835" t="s">
        <v>33</v>
      </c>
      <c r="BG803" s="836" t="s">
        <v>33</v>
      </c>
      <c r="BH803" s="905" t="s">
        <v>13078</v>
      </c>
      <c r="BI803" s="903" t="s">
        <v>13872</v>
      </c>
      <c r="BJ803" s="905" t="s">
        <v>13077</v>
      </c>
      <c r="BK803" s="903" t="s">
        <v>9680</v>
      </c>
      <c r="BL803" s="905" t="s">
        <v>0</v>
      </c>
      <c r="BM803" s="903" t="s">
        <v>0</v>
      </c>
      <c r="BN803" s="905" t="s">
        <v>0</v>
      </c>
      <c r="BO803" s="903" t="s">
        <v>0</v>
      </c>
      <c r="BP803" s="905" t="s">
        <v>0</v>
      </c>
      <c r="BQ803" s="903" t="s">
        <v>0</v>
      </c>
      <c r="BR803" s="909">
        <v>54</v>
      </c>
      <c r="BS803" s="903" t="s">
        <v>4553</v>
      </c>
      <c r="BT803" s="909">
        <v>30</v>
      </c>
      <c r="BU803" s="903" t="s">
        <v>4501</v>
      </c>
      <c r="BV803" s="905" t="s">
        <v>0</v>
      </c>
      <c r="BW803" s="903" t="s">
        <v>4492</v>
      </c>
      <c r="BX803" s="905" t="s">
        <v>0</v>
      </c>
      <c r="BY803" s="903" t="s">
        <v>4492</v>
      </c>
      <c r="BZ803" s="905" t="s">
        <v>0</v>
      </c>
      <c r="CA803" s="903" t="s">
        <v>4492</v>
      </c>
      <c r="CB803" s="340">
        <v>10</v>
      </c>
      <c r="CC803" s="249">
        <f>IF(ISBLANK(AL803),0,1)</f>
        <v>0</v>
      </c>
      <c r="CD803" s="414">
        <f>IF(ISBLANK(AM803),0,1)</f>
        <v>0</v>
      </c>
      <c r="CE803" s="414">
        <f>IF(ISBLANK(AN803),0,1)</f>
        <v>1</v>
      </c>
      <c r="CF803" s="414">
        <f>IF(ISBLANK(AO803),0,1)</f>
        <v>0</v>
      </c>
      <c r="CG803" s="414">
        <f>IF(ISBLANK(AP803),0,1)</f>
        <v>0</v>
      </c>
      <c r="CH803" s="436">
        <f>IF(ISBLANK(AQ803),0,1)</f>
        <v>0</v>
      </c>
      <c r="CI803" s="435">
        <f>IF($W803="Dropped","-",DAYS360(X803,Y803,TRUE)/360)</f>
        <v>0.42777777777777776</v>
      </c>
      <c r="CJ803" s="416">
        <f>IF(OR($W803="Pipeline",$W803="Dropped"),"-",IF(OR($AA803="-",$AA803="n/a"),"-",DAYS360(Y803,AA803,TRUE)/360))</f>
        <v>0.33888888888888891</v>
      </c>
      <c r="CK803" s="416">
        <f>IF(OR($W803="Pipeline",$W803="Dropped"),"-",IF($AC803="-","-",IF(OR($AA803="-",$AA803="n/a"),DAYS360(Y803,AC803,TRUE)/360,DAYS360(AA803,AC803,TRUE)/360)))</f>
        <v>6.2444444444444445</v>
      </c>
      <c r="CL803" s="416">
        <f>IF(OR($W803="Pipeline",$W803="Dropped"),"-",IF($AC803="-","-",DAYS360(X803,AC803,TRUE)/360))</f>
        <v>7.0111111111111111</v>
      </c>
      <c r="CM803" s="437">
        <f>IF(OR($W803="Pipeline",$W803="Dropped"),"-",IF($AC803="-","-",DAYS360(AB803,AC803,TRUE)/360))</f>
        <v>-0.20277777777777778</v>
      </c>
      <c r="CN803" s="344">
        <f>IF(W803="Closed",IF(AC803="-","-",YEAR(AC803)),"-")</f>
        <v>2017</v>
      </c>
      <c r="CO803" s="344" t="str">
        <f>IF(W803="Closed",IF(OR(BE803="S",BE803="MS",BE803="HS"),"S",IF(OR(BE803="U",BE803="MU",BE803="HU"),"U",IF(OR(BE803="NA",BE803="NR",BE803="NV",BE803="?",BE803="#"),"NR","-"))),"-")</f>
        <v>-</v>
      </c>
      <c r="CP803" s="249">
        <v>1</v>
      </c>
      <c r="CQ803" s="414">
        <v>2</v>
      </c>
      <c r="CR803" s="414">
        <v>2</v>
      </c>
      <c r="CS803" s="414">
        <v>1</v>
      </c>
      <c r="CT803" s="414">
        <v>0</v>
      </c>
      <c r="CU803" s="436">
        <v>0</v>
      </c>
      <c r="CV803" s="432" t="str">
        <f>IF(OR(DC803="-",DC803="",DC803="n/a"),"-",HYPERLINK(DC803,"PAD"))</f>
        <v>PAD</v>
      </c>
      <c r="CW803" s="417" t="str">
        <f>IF(OR(DD803="-",DD803="",DD803="n/a"),"-",HYPERLINK(DD803,"ICR"))</f>
        <v>-</v>
      </c>
      <c r="CX803" s="438" t="str">
        <f>IF(OR(DE803="-",DE803="",DE803="n/a"),"-",HYPERLINK(DE803,"IEG"))</f>
        <v>-</v>
      </c>
      <c r="CY803" s="687" t="str">
        <f>IF(OR(DF803="-",DF803="",DF803="n/a"),"-",HYPERLINK(DF803,"PPAR"))</f>
        <v>-</v>
      </c>
      <c r="CZ803" s="665" t="str">
        <f>IF(OR(DG803="-",DG803="",DG803="n/a"),"-",HYPERLINK(DG803,"PCR"))</f>
        <v>-</v>
      </c>
      <c r="DA803" s="665" t="str">
        <f>IF(OR(DH803="-",DH803="",DH803="n/a"),"-",HYPERLINK(DH803,"PP"))</f>
        <v>-</v>
      </c>
      <c r="DB803" s="688" t="str">
        <f>IF(OR(DI803="-",DI803="",DI803="n/a"),"-",HYPERLINK(DI803,"TA"))</f>
        <v>-</v>
      </c>
      <c r="DC803" s="897" t="s">
        <v>12696</v>
      </c>
      <c r="DD803" s="897" t="s">
        <v>33</v>
      </c>
      <c r="DE803" s="897" t="s">
        <v>33</v>
      </c>
      <c r="DF803" s="897" t="s">
        <v>33</v>
      </c>
      <c r="DG803" s="897" t="s">
        <v>33</v>
      </c>
      <c r="DH803" s="897" t="s">
        <v>33</v>
      </c>
      <c r="DI803" s="897" t="s">
        <v>33</v>
      </c>
      <c r="DJ803" s="734"/>
      <c r="DK803" s="14"/>
      <c r="DL803" s="14"/>
      <c r="DM803" s="441"/>
      <c r="DN803" s="441"/>
      <c r="DO803" s="441"/>
      <c r="DP803" s="441"/>
      <c r="DQ803" s="441"/>
      <c r="DR803" s="441"/>
      <c r="DS803" s="441"/>
      <c r="DT803" s="441"/>
      <c r="DU803" s="441"/>
      <c r="DV803" s="441"/>
      <c r="DW803" s="441"/>
      <c r="DX803" s="441"/>
      <c r="DY803" s="441"/>
      <c r="DZ803" s="441"/>
      <c r="EA803" s="441"/>
      <c r="EB803" s="441"/>
      <c r="EC803" s="441"/>
      <c r="ED803" s="441"/>
      <c r="EE803" s="441"/>
      <c r="EF803" s="441"/>
      <c r="EG803" s="441"/>
      <c r="EH803" s="441"/>
      <c r="EI803" s="441"/>
      <c r="EJ803" s="441"/>
      <c r="EK803" s="441"/>
      <c r="EL803" s="441"/>
      <c r="EM803" s="441"/>
    </row>
    <row r="804" spans="1:143" s="35" customFormat="1" ht="14.1" customHeight="1" x14ac:dyDescent="0.25">
      <c r="A804" s="703">
        <f>ROW()-1</f>
        <v>803</v>
      </c>
      <c r="B804" s="710" t="s">
        <v>694</v>
      </c>
      <c r="C804" s="711" t="str">
        <f>HYPERLINK(E804,"OP")</f>
        <v>OP</v>
      </c>
      <c r="D804" s="711" t="str">
        <f>HYPERLINK(F804,"Prj")</f>
        <v>Prj</v>
      </c>
      <c r="E804" s="704" t="s">
        <v>6825</v>
      </c>
      <c r="F804" s="415" t="s">
        <v>6826</v>
      </c>
      <c r="G804" s="414" t="s">
        <v>33</v>
      </c>
      <c r="H804" s="414" t="s">
        <v>33</v>
      </c>
      <c r="I804" s="694" t="s">
        <v>33</v>
      </c>
      <c r="J804" s="696" t="s">
        <v>695</v>
      </c>
      <c r="K804" s="199" t="s">
        <v>33</v>
      </c>
      <c r="L804" s="693" t="s">
        <v>16</v>
      </c>
      <c r="M804" s="696" t="s">
        <v>696</v>
      </c>
      <c r="N804" s="693" t="s">
        <v>18</v>
      </c>
      <c r="O804" s="732" t="s">
        <v>71</v>
      </c>
      <c r="P804" s="1080" t="s">
        <v>1742</v>
      </c>
      <c r="Q804" s="1074" t="s">
        <v>33</v>
      </c>
      <c r="R804" s="698" t="s">
        <v>3565</v>
      </c>
      <c r="S804" s="907" t="s">
        <v>10303</v>
      </c>
      <c r="T804" s="908" t="s">
        <v>3802</v>
      </c>
      <c r="U804" s="905" t="s">
        <v>10440</v>
      </c>
      <c r="V804" s="905" t="s">
        <v>1417</v>
      </c>
      <c r="W804" s="1068" t="s">
        <v>1773</v>
      </c>
      <c r="X804" s="1064">
        <v>40199</v>
      </c>
      <c r="Y804" s="1066">
        <v>40563</v>
      </c>
      <c r="Z804" s="1046">
        <v>2011</v>
      </c>
      <c r="AA804" s="1064">
        <v>40730</v>
      </c>
      <c r="AB804" s="1065">
        <v>42004</v>
      </c>
      <c r="AC804" s="1066">
        <v>42004</v>
      </c>
      <c r="AD804" s="638">
        <v>0</v>
      </c>
      <c r="AE804" s="639">
        <v>14.9</v>
      </c>
      <c r="AF804" s="744">
        <v>0</v>
      </c>
      <c r="AG804" s="690">
        <v>14.9</v>
      </c>
      <c r="AH804" s="747">
        <v>0</v>
      </c>
      <c r="AI804" s="744">
        <v>0</v>
      </c>
      <c r="AJ804" s="1099">
        <v>14.89920626</v>
      </c>
      <c r="AK804" s="1100">
        <v>15.425665609999999</v>
      </c>
      <c r="AL804" s="646" t="s">
        <v>3334</v>
      </c>
      <c r="AM804" s="647"/>
      <c r="AN804" s="647"/>
      <c r="AO804" s="647"/>
      <c r="AP804" s="647"/>
      <c r="AQ804" s="648"/>
      <c r="AR804" s="779" t="s">
        <v>3097</v>
      </c>
      <c r="AS804" s="649">
        <f>AT804+AU804</f>
        <v>26.3</v>
      </c>
      <c r="AT804" s="649">
        <v>14.4</v>
      </c>
      <c r="AU804" s="650">
        <v>11.9</v>
      </c>
      <c r="AV804" s="686" t="s">
        <v>3387</v>
      </c>
      <c r="AW804" s="686" t="s">
        <v>1951</v>
      </c>
      <c r="AX804" s="686" t="s">
        <v>2217</v>
      </c>
      <c r="AY804" s="819">
        <v>41985</v>
      </c>
      <c r="AZ804" s="721" t="s">
        <v>82</v>
      </c>
      <c r="BA804" s="721" t="s">
        <v>26</v>
      </c>
      <c r="BB804" s="834" t="s">
        <v>82</v>
      </c>
      <c r="BC804" s="835" t="s">
        <v>26</v>
      </c>
      <c r="BD804" s="836" t="s">
        <v>26</v>
      </c>
      <c r="BE804" s="834" t="s">
        <v>82</v>
      </c>
      <c r="BF804" s="835" t="s">
        <v>26</v>
      </c>
      <c r="BG804" s="836" t="s">
        <v>26</v>
      </c>
      <c r="BH804" s="905" t="s">
        <v>10067</v>
      </c>
      <c r="BI804" s="903" t="s">
        <v>9474</v>
      </c>
      <c r="BJ804" s="905" t="s">
        <v>4561</v>
      </c>
      <c r="BK804" s="903" t="s">
        <v>10489</v>
      </c>
      <c r="BL804" s="905" t="s">
        <v>4549</v>
      </c>
      <c r="BM804" s="903" t="s">
        <v>10481</v>
      </c>
      <c r="BN804" s="905" t="s">
        <v>0</v>
      </c>
      <c r="BO804" s="903" t="s">
        <v>0</v>
      </c>
      <c r="BP804" s="905" t="s">
        <v>0</v>
      </c>
      <c r="BQ804" s="903" t="s">
        <v>0</v>
      </c>
      <c r="BR804" s="909">
        <v>47</v>
      </c>
      <c r="BS804" s="903" t="s">
        <v>4539</v>
      </c>
      <c r="BT804" s="909">
        <v>39</v>
      </c>
      <c r="BU804" s="903" t="s">
        <v>4545</v>
      </c>
      <c r="BV804" s="909">
        <v>40</v>
      </c>
      <c r="BW804" s="903" t="s">
        <v>4563</v>
      </c>
      <c r="BX804" s="905" t="s">
        <v>0</v>
      </c>
      <c r="BY804" s="903" t="s">
        <v>4492</v>
      </c>
      <c r="BZ804" s="905" t="s">
        <v>0</v>
      </c>
      <c r="CA804" s="903" t="s">
        <v>4492</v>
      </c>
      <c r="CB804" s="340">
        <v>100</v>
      </c>
      <c r="CC804" s="249">
        <f>IF(ISBLANK(AL804),0,1)</f>
        <v>1</v>
      </c>
      <c r="CD804" s="414">
        <f>IF(ISBLANK(AM804),0,1)</f>
        <v>0</v>
      </c>
      <c r="CE804" s="414">
        <f>IF(ISBLANK(AN804),0,1)</f>
        <v>0</v>
      </c>
      <c r="CF804" s="414">
        <f>IF(ISBLANK(AO804),0,1)</f>
        <v>0</v>
      </c>
      <c r="CG804" s="414">
        <f>IF(ISBLANK(AP804),0,1)</f>
        <v>0</v>
      </c>
      <c r="CH804" s="436">
        <f>IF(ISBLANK(AQ804),0,1)</f>
        <v>0</v>
      </c>
      <c r="CI804" s="435">
        <f>IF($W804="Dropped","-",DAYS360(X804,Y804,TRUE)/360)</f>
        <v>0.99722222222222223</v>
      </c>
      <c r="CJ804" s="416">
        <f>IF(OR($W804="Pipeline",$W804="Dropped"),"-",IF(OR($AA804="-",$AA804="n/a"),"-",DAYS360(Y804,AA804,TRUE)/360))</f>
        <v>0.46111111111111114</v>
      </c>
      <c r="CK804" s="416">
        <f>IF(OR($W804="Pipeline",$W804="Dropped"),"-",IF($AC804="-","-",IF(OR($AA804="-",$AA804="n/a"),DAYS360(Y804,AC804,TRUE)/360,DAYS360(AA804,AC804,TRUE)/360)))</f>
        <v>3.4833333333333334</v>
      </c>
      <c r="CL804" s="416">
        <f>IF(OR($W804="Pipeline",$W804="Dropped"),"-",IF($AC804="-","-",DAYS360(X804,AC804,TRUE)/360))</f>
        <v>4.9416666666666664</v>
      </c>
      <c r="CM804" s="437">
        <f>IF(OR($W804="Pipeline",$W804="Dropped"),"-",IF($AC804="-","-",DAYS360(AB804,AC804,TRUE)/360))</f>
        <v>0</v>
      </c>
      <c r="CN804" s="344">
        <f>IF(W804="Closed",IF(AC804="-","-",YEAR(AC804)),"-")</f>
        <v>2014</v>
      </c>
      <c r="CO804" s="344" t="str">
        <f>IF(W804="Closed",IF(OR(BE804="S",BE804="MS",BE804="HS"),"S",IF(OR(BE804="U",BE804="MU",BE804="HU"),"U",IF(OR(BE804="NA",BE804="NR",BE804="NV",BE804="?",BE804="#"),"NR","-"))),"-")</f>
        <v>S</v>
      </c>
      <c r="CP804" s="249">
        <v>11</v>
      </c>
      <c r="CQ804" s="414">
        <v>1</v>
      </c>
      <c r="CR804" s="414">
        <v>0</v>
      </c>
      <c r="CS804" s="414">
        <v>1</v>
      </c>
      <c r="CT804" s="414">
        <v>0</v>
      </c>
      <c r="CU804" s="436">
        <v>0</v>
      </c>
      <c r="CV804" s="432" t="str">
        <f>IF(OR(DC804="-",DC804="",DC804="n/a"),"-",HYPERLINK(DC804,"PAD"))</f>
        <v>PAD</v>
      </c>
      <c r="CW804" s="417" t="str">
        <f>IF(OR(DD804="-",DD804="",DD804="n/a"),"-",HYPERLINK(DD804,"ICR"))</f>
        <v>ICR</v>
      </c>
      <c r="CX804" s="438" t="str">
        <f>IF(OR(DE804="-",DE804="",DE804="n/a"),"-",HYPERLINK(DE804,"IEG"))</f>
        <v>IEG</v>
      </c>
      <c r="CY804" s="687" t="str">
        <f>IF(OR(DF804="-",DF804="",DF804="n/a"),"-",HYPERLINK(DF804,"PPAR"))</f>
        <v>-</v>
      </c>
      <c r="CZ804" s="665" t="str">
        <f>IF(OR(DG804="-",DG804="",DG804="n/a"),"-",HYPERLINK(DG804,"PCR"))</f>
        <v>-</v>
      </c>
      <c r="DA804" s="665" t="str">
        <f>IF(OR(DH804="-",DH804="",DH804="n/a"),"-",HYPERLINK(DH804,"PP"))</f>
        <v>PP</v>
      </c>
      <c r="DB804" s="688" t="str">
        <f>IF(OR(DI804="-",DI804="",DI804="n/a"),"-",HYPERLINK(DI804,"TA"))</f>
        <v>-</v>
      </c>
      <c r="DC804" s="897" t="s">
        <v>12697</v>
      </c>
      <c r="DD804" s="897" t="s">
        <v>12698</v>
      </c>
      <c r="DE804" s="897" t="s">
        <v>12699</v>
      </c>
      <c r="DF804" s="897" t="s">
        <v>33</v>
      </c>
      <c r="DG804" s="897" t="s">
        <v>33</v>
      </c>
      <c r="DH804" s="897" t="s">
        <v>12700</v>
      </c>
      <c r="DI804" s="897" t="s">
        <v>33</v>
      </c>
      <c r="DJ804" s="734"/>
      <c r="DK804" s="14"/>
      <c r="DL804" s="14"/>
      <c r="DM804" s="441"/>
      <c r="DN804" s="441"/>
      <c r="DO804" s="441"/>
      <c r="DP804" s="441"/>
      <c r="DQ804" s="441"/>
      <c r="DR804" s="441"/>
      <c r="DS804" s="441"/>
      <c r="DT804" s="441"/>
      <c r="DU804" s="441"/>
      <c r="DV804" s="441"/>
      <c r="DW804" s="441"/>
      <c r="DX804" s="441"/>
      <c r="DY804" s="441"/>
      <c r="DZ804" s="441"/>
      <c r="EA804" s="441"/>
      <c r="EB804" s="441"/>
      <c r="EC804" s="441"/>
      <c r="ED804" s="441"/>
      <c r="EE804" s="441"/>
      <c r="EF804" s="441"/>
      <c r="EG804" s="441"/>
      <c r="EH804" s="441"/>
      <c r="EI804" s="441"/>
      <c r="EJ804" s="441"/>
      <c r="EK804" s="441"/>
      <c r="EL804" s="441"/>
      <c r="EM804" s="441"/>
    </row>
    <row r="805" spans="1:143" s="35" customFormat="1" ht="14.1" customHeight="1" x14ac:dyDescent="0.25">
      <c r="A805" s="702">
        <f>ROW()-1</f>
        <v>804</v>
      </c>
      <c r="B805" s="713" t="s">
        <v>8202</v>
      </c>
      <c r="C805" s="711" t="str">
        <f>HYPERLINK(E805,"OP")</f>
        <v>OP</v>
      </c>
      <c r="D805" s="711" t="str">
        <f>HYPERLINK(F805,"Prj")</f>
        <v>Prj</v>
      </c>
      <c r="E805" s="631" t="s">
        <v>8819</v>
      </c>
      <c r="F805" s="413" t="s">
        <v>8820</v>
      </c>
      <c r="G805" s="414" t="s">
        <v>33</v>
      </c>
      <c r="H805" s="414" t="s">
        <v>33</v>
      </c>
      <c r="I805" s="694" t="s">
        <v>33</v>
      </c>
      <c r="J805" s="697" t="s">
        <v>8203</v>
      </c>
      <c r="K805" s="727" t="s">
        <v>33</v>
      </c>
      <c r="L805" s="736" t="s">
        <v>124</v>
      </c>
      <c r="M805" s="697" t="s">
        <v>332</v>
      </c>
      <c r="N805" s="736" t="s">
        <v>18</v>
      </c>
      <c r="O805" s="736" t="s">
        <v>30</v>
      </c>
      <c r="P805" s="1080" t="s">
        <v>1742</v>
      </c>
      <c r="Q805" s="1074" t="s">
        <v>33</v>
      </c>
      <c r="R805" s="698" t="s">
        <v>33</v>
      </c>
      <c r="S805" s="907" t="s">
        <v>5468</v>
      </c>
      <c r="T805" s="908" t="s">
        <v>8204</v>
      </c>
      <c r="U805" s="905" t="s">
        <v>1789</v>
      </c>
      <c r="V805" s="905" t="s">
        <v>10425</v>
      </c>
      <c r="W805" s="1068" t="s">
        <v>20</v>
      </c>
      <c r="X805" s="1064">
        <v>40193</v>
      </c>
      <c r="Y805" s="1066">
        <v>40673</v>
      </c>
      <c r="Z805" s="1046">
        <v>2011</v>
      </c>
      <c r="AA805" s="1064">
        <v>40835</v>
      </c>
      <c r="AB805" s="1065">
        <v>42704</v>
      </c>
      <c r="AC805" s="1066">
        <v>43281</v>
      </c>
      <c r="AD805" s="1049">
        <v>300</v>
      </c>
      <c r="AE805" s="746">
        <v>0</v>
      </c>
      <c r="AF805" s="744">
        <v>0</v>
      </c>
      <c r="AG805" s="690">
        <v>300</v>
      </c>
      <c r="AH805" s="747">
        <v>1453</v>
      </c>
      <c r="AI805" s="744">
        <v>0</v>
      </c>
      <c r="AJ805" s="1101">
        <v>300</v>
      </c>
      <c r="AK805" s="1102">
        <v>215.62773476999999</v>
      </c>
      <c r="AL805" s="1085"/>
      <c r="AM805" s="632"/>
      <c r="AN805" s="632">
        <v>10</v>
      </c>
      <c r="AO805" s="632"/>
      <c r="AP805" s="632"/>
      <c r="AQ805" s="757"/>
      <c r="AR805" s="778" t="s">
        <v>9081</v>
      </c>
      <c r="AS805" s="649">
        <f>AT805+AU805</f>
        <v>39.9</v>
      </c>
      <c r="AT805" s="784">
        <v>5.0999999999999996</v>
      </c>
      <c r="AU805" s="785">
        <v>34.799999999999997</v>
      </c>
      <c r="AV805" s="734" t="s">
        <v>9082</v>
      </c>
      <c r="AW805" s="697" t="s">
        <v>2721</v>
      </c>
      <c r="AX805" s="697" t="s">
        <v>8205</v>
      </c>
      <c r="AY805" s="823">
        <v>42705</v>
      </c>
      <c r="AZ805" s="736" t="s">
        <v>22</v>
      </c>
      <c r="BA805" s="736" t="s">
        <v>22</v>
      </c>
      <c r="BB805" s="834" t="s">
        <v>33</v>
      </c>
      <c r="BC805" s="835" t="s">
        <v>33</v>
      </c>
      <c r="BD805" s="836" t="s">
        <v>33</v>
      </c>
      <c r="BE805" s="834" t="s">
        <v>33</v>
      </c>
      <c r="BF805" s="835" t="s">
        <v>33</v>
      </c>
      <c r="BG805" s="836" t="s">
        <v>33</v>
      </c>
      <c r="BH805" s="905" t="s">
        <v>4536</v>
      </c>
      <c r="BI805" s="903" t="s">
        <v>4537</v>
      </c>
      <c r="BJ805" s="905" t="s">
        <v>13102</v>
      </c>
      <c r="BK805" s="903" t="s">
        <v>13873</v>
      </c>
      <c r="BL805" s="905" t="s">
        <v>0</v>
      </c>
      <c r="BM805" s="903" t="s">
        <v>0</v>
      </c>
      <c r="BN805" s="905" t="s">
        <v>0</v>
      </c>
      <c r="BO805" s="903" t="s">
        <v>0</v>
      </c>
      <c r="BP805" s="905" t="s">
        <v>0</v>
      </c>
      <c r="BQ805" s="903" t="s">
        <v>0</v>
      </c>
      <c r="BR805" s="909">
        <v>102</v>
      </c>
      <c r="BS805" s="903" t="s">
        <v>4538</v>
      </c>
      <c r="BT805" s="905" t="s">
        <v>0</v>
      </c>
      <c r="BU805" s="903" t="s">
        <v>4492</v>
      </c>
      <c r="BV805" s="905" t="s">
        <v>0</v>
      </c>
      <c r="BW805" s="903" t="s">
        <v>4492</v>
      </c>
      <c r="BX805" s="905" t="s">
        <v>0</v>
      </c>
      <c r="BY805" s="903" t="s">
        <v>4492</v>
      </c>
      <c r="BZ805" s="905" t="s">
        <v>0</v>
      </c>
      <c r="CA805" s="903" t="s">
        <v>4492</v>
      </c>
      <c r="CB805" s="340">
        <v>50</v>
      </c>
      <c r="CC805" s="249">
        <f>IF(ISBLANK(AL805),0,1)</f>
        <v>0</v>
      </c>
      <c r="CD805" s="414">
        <f>IF(ISBLANK(AM805),0,1)</f>
        <v>0</v>
      </c>
      <c r="CE805" s="414">
        <f>IF(ISBLANK(AN805),0,1)</f>
        <v>1</v>
      </c>
      <c r="CF805" s="414">
        <f>IF(ISBLANK(AO805),0,1)</f>
        <v>0</v>
      </c>
      <c r="CG805" s="414">
        <f>IF(ISBLANK(AP805),0,1)</f>
        <v>0</v>
      </c>
      <c r="CH805" s="436">
        <f>IF(ISBLANK(AQ805),0,1)</f>
        <v>0</v>
      </c>
      <c r="CI805" s="435">
        <f>IF($W805="Dropped","-",DAYS360(X805,Y805,TRUE)/360)</f>
        <v>1.3194444444444444</v>
      </c>
      <c r="CJ805" s="416">
        <f>IF(OR($W805="Pipeline",$W805="Dropped"),"-",IF(OR($AA805="-",$AA805="n/a"),"-",DAYS360(Y805,AA805,TRUE)/360))</f>
        <v>0.44166666666666665</v>
      </c>
      <c r="CK805" s="416">
        <f>IF(OR($W805="Pipeline",$W805="Dropped"),"-",IF($AC805="-","-",IF(OR($AA805="-",$AA805="n/a"),DAYS360(Y805,AC805,TRUE)/360,DAYS360(AA805,AC805,TRUE)/360)))</f>
        <v>6.697222222222222</v>
      </c>
      <c r="CL805" s="416">
        <f>IF(OR($W805="Pipeline",$W805="Dropped"),"-",IF($AC805="-","-",DAYS360(X805,AC805,TRUE)/360))</f>
        <v>8.4583333333333339</v>
      </c>
      <c r="CM805" s="437">
        <f>IF(OR($W805="Pipeline",$W805="Dropped"),"-",IF($AC805="-","-",DAYS360(AB805,AC805,TRUE)/360))</f>
        <v>1.5833333333333333</v>
      </c>
      <c r="CN805" s="344" t="str">
        <f>IF(W805="Closed",IF(AC805="-","-",YEAR(AC805)),"-")</f>
        <v>-</v>
      </c>
      <c r="CO805" s="344" t="str">
        <f>IF(W805="Closed",IF(OR(BE805="S",BE805="MS",BE805="HS"),"S",IF(OR(BE805="U",BE805="MU",BE805="HU"),"U",IF(OR(BE805="NA",BE805="NR",BE805="NV",BE805="?",BE805="#"),"NR","-"))),"-")</f>
        <v>-</v>
      </c>
      <c r="CP805" s="249">
        <v>1</v>
      </c>
      <c r="CQ805" s="414">
        <v>1</v>
      </c>
      <c r="CR805" s="414">
        <v>1</v>
      </c>
      <c r="CS805" s="414">
        <v>1</v>
      </c>
      <c r="CT805" s="414">
        <v>0</v>
      </c>
      <c r="CU805" s="436">
        <v>0</v>
      </c>
      <c r="CV805" s="432" t="str">
        <f>IF(OR(DC805="-",DC805="",DC805="n/a"),"-",HYPERLINK(DC805,"PAD"))</f>
        <v>PAD</v>
      </c>
      <c r="CW805" s="417" t="str">
        <f>IF(OR(DD805="-",DD805="",DD805="n/a"),"-",HYPERLINK(DD805,"ICR"))</f>
        <v>-</v>
      </c>
      <c r="CX805" s="438" t="str">
        <f>IF(OR(DE805="-",DE805="",DE805="n/a"),"-",HYPERLINK(DE805,"IEG"))</f>
        <v>-</v>
      </c>
      <c r="CY805" s="687" t="str">
        <f>IF(OR(DF805="-",DF805="",DF805="n/a"),"-",HYPERLINK(DF805,"PPAR"))</f>
        <v>-</v>
      </c>
      <c r="CZ805" s="665" t="str">
        <f>IF(OR(DG805="-",DG805="",DG805="n/a"),"-",HYPERLINK(DG805,"PCR"))</f>
        <v>-</v>
      </c>
      <c r="DA805" s="665" t="str">
        <f>IF(OR(DH805="-",DH805="",DH805="n/a"),"-",HYPERLINK(DH805,"PP"))</f>
        <v>-</v>
      </c>
      <c r="DB805" s="688" t="str">
        <f>IF(OR(DI805="-",DI805="",DI805="n/a"),"-",HYPERLINK(DI805,"TA"))</f>
        <v>-</v>
      </c>
      <c r="DC805" s="897" t="s">
        <v>12701</v>
      </c>
      <c r="DD805" s="897" t="s">
        <v>33</v>
      </c>
      <c r="DE805" s="897" t="s">
        <v>33</v>
      </c>
      <c r="DF805" s="897" t="s">
        <v>33</v>
      </c>
      <c r="DG805" s="897" t="s">
        <v>33</v>
      </c>
      <c r="DH805" s="897" t="s">
        <v>33</v>
      </c>
      <c r="DI805" s="897" t="s">
        <v>33</v>
      </c>
      <c r="DJ805" s="734"/>
      <c r="DK805" s="14"/>
      <c r="DL805" s="14"/>
      <c r="DM805" s="441"/>
      <c r="DN805" s="441"/>
      <c r="DO805" s="441"/>
      <c r="DP805" s="441"/>
      <c r="DQ805" s="441"/>
      <c r="DR805" s="441"/>
      <c r="DS805" s="441"/>
      <c r="DT805" s="441"/>
      <c r="DU805" s="441"/>
      <c r="DV805" s="441"/>
      <c r="DW805" s="441"/>
      <c r="DX805" s="441"/>
      <c r="DY805" s="441"/>
      <c r="DZ805" s="441"/>
      <c r="EA805" s="441"/>
      <c r="EB805" s="441"/>
      <c r="EC805" s="441"/>
      <c r="ED805" s="441"/>
      <c r="EE805" s="441"/>
      <c r="EF805" s="441"/>
      <c r="EG805" s="441"/>
      <c r="EH805" s="441"/>
      <c r="EI805" s="441"/>
      <c r="EJ805" s="441"/>
      <c r="EK805" s="441"/>
      <c r="EL805" s="441"/>
      <c r="EM805" s="441"/>
    </row>
    <row r="806" spans="1:143" s="35" customFormat="1" ht="14.1" customHeight="1" x14ac:dyDescent="0.25">
      <c r="A806" s="702">
        <f>ROW()-1</f>
        <v>805</v>
      </c>
      <c r="B806" s="713" t="s">
        <v>7460</v>
      </c>
      <c r="C806" s="711" t="str">
        <f>HYPERLINK(E806,"OP")</f>
        <v>OP</v>
      </c>
      <c r="D806" s="711" t="str">
        <f>HYPERLINK(F806,"Prj")</f>
        <v>Prj</v>
      </c>
      <c r="E806" s="631" t="s">
        <v>8405</v>
      </c>
      <c r="F806" s="413" t="s">
        <v>8406</v>
      </c>
      <c r="G806" s="414" t="s">
        <v>33</v>
      </c>
      <c r="H806" s="414" t="s">
        <v>33</v>
      </c>
      <c r="I806" s="694" t="s">
        <v>33</v>
      </c>
      <c r="J806" s="697" t="s">
        <v>7461</v>
      </c>
      <c r="K806" s="727" t="s">
        <v>33</v>
      </c>
      <c r="L806" s="736" t="s">
        <v>16</v>
      </c>
      <c r="M806" s="697" t="s">
        <v>81</v>
      </c>
      <c r="N806" s="736" t="s">
        <v>233</v>
      </c>
      <c r="O806" s="736" t="s">
        <v>30</v>
      </c>
      <c r="P806" s="1080" t="s">
        <v>1763</v>
      </c>
      <c r="Q806" s="1074" t="s">
        <v>33</v>
      </c>
      <c r="R806" s="698" t="s">
        <v>33</v>
      </c>
      <c r="S806" s="907" t="s">
        <v>3793</v>
      </c>
      <c r="T806" s="908" t="s">
        <v>3643</v>
      </c>
      <c r="U806" s="905" t="s">
        <v>586</v>
      </c>
      <c r="V806" s="905" t="s">
        <v>10452</v>
      </c>
      <c r="W806" s="1068" t="s">
        <v>1773</v>
      </c>
      <c r="X806" s="1064">
        <v>40024</v>
      </c>
      <c r="Y806" s="1066">
        <v>40417</v>
      </c>
      <c r="Z806" s="1046">
        <v>2011</v>
      </c>
      <c r="AA806" s="1064">
        <v>40574</v>
      </c>
      <c r="AB806" s="1065">
        <v>41455</v>
      </c>
      <c r="AC806" s="1066">
        <v>42674</v>
      </c>
      <c r="AD806" s="1049">
        <v>0</v>
      </c>
      <c r="AE806" s="746">
        <v>0</v>
      </c>
      <c r="AF806" s="744">
        <v>40</v>
      </c>
      <c r="AG806" s="690">
        <v>40</v>
      </c>
      <c r="AH806" s="747">
        <v>0</v>
      </c>
      <c r="AI806" s="744">
        <v>40</v>
      </c>
      <c r="AJ806" s="1101">
        <v>40</v>
      </c>
      <c r="AK806" s="1102">
        <v>40</v>
      </c>
      <c r="AL806" s="1085"/>
      <c r="AM806" s="632"/>
      <c r="AN806" s="632">
        <v>2</v>
      </c>
      <c r="AO806" s="632"/>
      <c r="AP806" s="632"/>
      <c r="AQ806" s="757"/>
      <c r="AR806" s="778" t="s">
        <v>8932</v>
      </c>
      <c r="AS806" s="784">
        <f>AT806+AU806</f>
        <v>10.5</v>
      </c>
      <c r="AT806" s="784">
        <v>10.5</v>
      </c>
      <c r="AU806" s="785">
        <v>0</v>
      </c>
      <c r="AV806" s="734" t="s">
        <v>8933</v>
      </c>
      <c r="AW806" s="697" t="s">
        <v>4852</v>
      </c>
      <c r="AX806" s="697" t="s">
        <v>7440</v>
      </c>
      <c r="AY806" s="823">
        <v>42671</v>
      </c>
      <c r="AZ806" s="736" t="s">
        <v>22</v>
      </c>
      <c r="BA806" s="736" t="s">
        <v>22</v>
      </c>
      <c r="BB806" s="834" t="s">
        <v>22</v>
      </c>
      <c r="BC806" s="835" t="s">
        <v>22</v>
      </c>
      <c r="BD806" s="836" t="s">
        <v>22</v>
      </c>
      <c r="BE806" s="834" t="s">
        <v>33</v>
      </c>
      <c r="BF806" s="835" t="s">
        <v>33</v>
      </c>
      <c r="BG806" s="836" t="s">
        <v>33</v>
      </c>
      <c r="BH806" s="905" t="s">
        <v>4503</v>
      </c>
      <c r="BI806" s="903" t="s">
        <v>4703</v>
      </c>
      <c r="BJ806" s="905" t="s">
        <v>13050</v>
      </c>
      <c r="BK806" s="903" t="s">
        <v>13876</v>
      </c>
      <c r="BL806" s="905" t="s">
        <v>4515</v>
      </c>
      <c r="BM806" s="903" t="s">
        <v>4704</v>
      </c>
      <c r="BN806" s="905" t="s">
        <v>4530</v>
      </c>
      <c r="BO806" s="903" t="s">
        <v>10483</v>
      </c>
      <c r="BP806" s="905" t="s">
        <v>0</v>
      </c>
      <c r="BQ806" s="903" t="s">
        <v>0</v>
      </c>
      <c r="BR806" s="909">
        <v>65</v>
      </c>
      <c r="BS806" s="903" t="s">
        <v>4509</v>
      </c>
      <c r="BT806" s="909">
        <v>78</v>
      </c>
      <c r="BU806" s="903" t="s">
        <v>4511</v>
      </c>
      <c r="BV806" s="909">
        <v>26</v>
      </c>
      <c r="BW806" s="903" t="s">
        <v>4517</v>
      </c>
      <c r="BX806" s="905" t="s">
        <v>0</v>
      </c>
      <c r="BY806" s="903" t="s">
        <v>4492</v>
      </c>
      <c r="BZ806" s="905" t="s">
        <v>0</v>
      </c>
      <c r="CA806" s="903" t="s">
        <v>4492</v>
      </c>
      <c r="CB806" s="340">
        <v>10</v>
      </c>
      <c r="CC806" s="249">
        <f>IF(ISBLANK(AL806),0,1)</f>
        <v>0</v>
      </c>
      <c r="CD806" s="414">
        <f>IF(ISBLANK(AM806),0,1)</f>
        <v>0</v>
      </c>
      <c r="CE806" s="414">
        <f>IF(ISBLANK(AN806),0,1)</f>
        <v>1</v>
      </c>
      <c r="CF806" s="414">
        <f>IF(ISBLANK(AO806),0,1)</f>
        <v>0</v>
      </c>
      <c r="CG806" s="414">
        <f>IF(ISBLANK(AP806),0,1)</f>
        <v>0</v>
      </c>
      <c r="CH806" s="436">
        <f>IF(ISBLANK(AQ806),0,1)</f>
        <v>0</v>
      </c>
      <c r="CI806" s="435">
        <f>IF($W806="Dropped","-",DAYS360(X806,Y806,TRUE)/360)</f>
        <v>1.075</v>
      </c>
      <c r="CJ806" s="416">
        <f>IF(OR($W806="Pipeline",$W806="Dropped"),"-",IF(OR($AA806="-",$AA806="n/a"),"-",DAYS360(Y806,AA806,TRUE)/360))</f>
        <v>0.42499999999999999</v>
      </c>
      <c r="CK806" s="416">
        <f>IF(OR($W806="Pipeline",$W806="Dropped"),"-",IF($AC806="-","-",IF(OR($AA806="-",$AA806="n/a"),DAYS360(Y806,AC806,TRUE)/360,DAYS360(AA806,AC806,TRUE)/360)))</f>
        <v>5.75</v>
      </c>
      <c r="CL806" s="416">
        <f>IF(OR($W806="Pipeline",$W806="Dropped"),"-",IF($AC806="-","-",DAYS360(X806,AC806,TRUE)/360))</f>
        <v>7.25</v>
      </c>
      <c r="CM806" s="437">
        <f>IF(OR($W806="Pipeline",$W806="Dropped"),"-",IF($AC806="-","-",DAYS360(AB806,AC806,TRUE)/360))</f>
        <v>3.3333333333333335</v>
      </c>
      <c r="CN806" s="344">
        <f>IF(W806="Closed",IF(AC806="-","-",YEAR(AC806)),"-")</f>
        <v>2016</v>
      </c>
      <c r="CO806" s="344" t="str">
        <f>IF(W806="Closed",IF(OR(BE806="S",BE806="MS",BE806="HS"),"S",IF(OR(BE806="U",BE806="MU",BE806="HU"),"U",IF(OR(BE806="NA",BE806="NR",BE806="NV",BE806="?",BE806="#"),"NR","-"))),"-")</f>
        <v>-</v>
      </c>
      <c r="CP806" s="249">
        <v>0</v>
      </c>
      <c r="CQ806" s="414">
        <v>4</v>
      </c>
      <c r="CR806" s="414">
        <v>3</v>
      </c>
      <c r="CS806" s="414">
        <v>1</v>
      </c>
      <c r="CT806" s="414">
        <v>0</v>
      </c>
      <c r="CU806" s="436">
        <v>0</v>
      </c>
      <c r="CV806" s="432" t="str">
        <f>IF(OR(DC806="-",DC806="",DC806="n/a"),"-",HYPERLINK(DC806,"PAD"))</f>
        <v>PAD</v>
      </c>
      <c r="CW806" s="417" t="str">
        <f>IF(OR(DD806="-",DD806="",DD806="n/a"),"-",HYPERLINK(DD806,"ICR"))</f>
        <v>ICR</v>
      </c>
      <c r="CX806" s="438" t="str">
        <f>IF(OR(DE806="-",DE806="",DE806="n/a"),"-",HYPERLINK(DE806,"IEG"))</f>
        <v>-</v>
      </c>
      <c r="CY806" s="687" t="str">
        <f>IF(OR(DF806="-",DF806="",DF806="n/a"),"-",HYPERLINK(DF806,"PPAR"))</f>
        <v>-</v>
      </c>
      <c r="CZ806" s="665" t="str">
        <f>IF(OR(DG806="-",DG806="",DG806="n/a"),"-",HYPERLINK(DG806,"PCR"))</f>
        <v>-</v>
      </c>
      <c r="DA806" s="665" t="str">
        <f>IF(OR(DH806="-",DH806="",DH806="n/a"),"-",HYPERLINK(DH806,"PP"))</f>
        <v>PP</v>
      </c>
      <c r="DB806" s="688" t="str">
        <f>IF(OR(DI806="-",DI806="",DI806="n/a"),"-",HYPERLINK(DI806,"TA"))</f>
        <v>-</v>
      </c>
      <c r="DC806" s="897" t="s">
        <v>12702</v>
      </c>
      <c r="DD806" s="897" t="s">
        <v>14144</v>
      </c>
      <c r="DE806" s="897" t="s">
        <v>33</v>
      </c>
      <c r="DF806" s="897" t="s">
        <v>33</v>
      </c>
      <c r="DG806" s="897" t="s">
        <v>33</v>
      </c>
      <c r="DH806" s="897" t="s">
        <v>14145</v>
      </c>
      <c r="DI806" s="897" t="s">
        <v>33</v>
      </c>
      <c r="DJ806" s="734"/>
      <c r="DK806" s="14"/>
      <c r="DL806" s="14"/>
      <c r="DM806" s="441"/>
      <c r="DN806" s="441"/>
      <c r="DO806" s="441"/>
      <c r="DP806" s="441"/>
      <c r="DQ806" s="441"/>
      <c r="DR806" s="441"/>
      <c r="DS806" s="441"/>
      <c r="DT806" s="441"/>
      <c r="DU806" s="441"/>
      <c r="DV806" s="441"/>
      <c r="DW806" s="441"/>
      <c r="DX806" s="441"/>
      <c r="DY806" s="441"/>
      <c r="DZ806" s="441"/>
      <c r="EA806" s="441"/>
      <c r="EB806" s="441"/>
      <c r="EC806" s="441"/>
      <c r="ED806" s="441"/>
      <c r="EE806" s="441"/>
      <c r="EF806" s="441"/>
      <c r="EG806" s="441"/>
      <c r="EH806" s="441"/>
      <c r="EI806" s="441"/>
      <c r="EJ806" s="441"/>
      <c r="EK806" s="441"/>
      <c r="EL806" s="441"/>
      <c r="EM806" s="441"/>
    </row>
    <row r="807" spans="1:143" s="35" customFormat="1" ht="14.1" customHeight="1" x14ac:dyDescent="0.25">
      <c r="A807" s="703">
        <f>ROW()-1</f>
        <v>806</v>
      </c>
      <c r="B807" s="712" t="s">
        <v>1094</v>
      </c>
      <c r="C807" s="711" t="str">
        <f>HYPERLINK(E807,"OP")</f>
        <v>OP</v>
      </c>
      <c r="D807" s="711" t="str">
        <f>HYPERLINK(F807,"Prj")</f>
        <v>Prj</v>
      </c>
      <c r="E807" s="704" t="s">
        <v>6827</v>
      </c>
      <c r="F807" s="415" t="s">
        <v>6828</v>
      </c>
      <c r="G807" s="414" t="s">
        <v>4427</v>
      </c>
      <c r="H807" s="414" t="s">
        <v>33</v>
      </c>
      <c r="I807" s="694" t="s">
        <v>33</v>
      </c>
      <c r="J807" s="686" t="s">
        <v>1095</v>
      </c>
      <c r="K807" s="199" t="s">
        <v>33</v>
      </c>
      <c r="L807" s="693" t="s">
        <v>16</v>
      </c>
      <c r="M807" s="696" t="s">
        <v>669</v>
      </c>
      <c r="N807" s="693" t="s">
        <v>18</v>
      </c>
      <c r="O807" s="732" t="s">
        <v>71</v>
      </c>
      <c r="P807" s="1080" t="s">
        <v>19</v>
      </c>
      <c r="Q807" s="1074" t="s">
        <v>33</v>
      </c>
      <c r="R807" s="698" t="s">
        <v>33</v>
      </c>
      <c r="S807" s="907" t="s">
        <v>3538</v>
      </c>
      <c r="T807" s="908" t="s">
        <v>3890</v>
      </c>
      <c r="U807" s="905" t="s">
        <v>578</v>
      </c>
      <c r="V807" s="905" t="s">
        <v>10447</v>
      </c>
      <c r="W807" s="1068" t="s">
        <v>20</v>
      </c>
      <c r="X807" s="1064">
        <v>40661</v>
      </c>
      <c r="Y807" s="1066">
        <v>41032</v>
      </c>
      <c r="Z807" s="1046">
        <v>2012</v>
      </c>
      <c r="AA807" s="1064">
        <v>41298</v>
      </c>
      <c r="AB807" s="1065">
        <v>42551</v>
      </c>
      <c r="AC807" s="1066">
        <v>43100</v>
      </c>
      <c r="AD807" s="638">
        <v>0</v>
      </c>
      <c r="AE807" s="639">
        <v>46</v>
      </c>
      <c r="AF807" s="744">
        <v>0</v>
      </c>
      <c r="AG807" s="690">
        <v>46</v>
      </c>
      <c r="AH807" s="747">
        <v>0</v>
      </c>
      <c r="AI807" s="744">
        <v>0</v>
      </c>
      <c r="AJ807" s="1099">
        <v>76</v>
      </c>
      <c r="AK807" s="1100">
        <v>71.369563339999999</v>
      </c>
      <c r="AL807" s="646">
        <v>31</v>
      </c>
      <c r="AM807" s="647"/>
      <c r="AN807" s="647">
        <v>4</v>
      </c>
      <c r="AO807" s="647"/>
      <c r="AP807" s="647"/>
      <c r="AQ807" s="648"/>
      <c r="AR807" s="779" t="s">
        <v>4195</v>
      </c>
      <c r="AS807" s="781">
        <f>AT807+AU807</f>
        <v>36</v>
      </c>
      <c r="AT807" s="649">
        <v>36</v>
      </c>
      <c r="AU807" s="650">
        <v>0</v>
      </c>
      <c r="AV807" s="686" t="s">
        <v>4196</v>
      </c>
      <c r="AW807" s="686" t="s">
        <v>1875</v>
      </c>
      <c r="AX807" s="686" t="s">
        <v>4184</v>
      </c>
      <c r="AY807" s="819">
        <v>42615</v>
      </c>
      <c r="AZ807" s="721" t="s">
        <v>26</v>
      </c>
      <c r="BA807" s="721" t="s">
        <v>26</v>
      </c>
      <c r="BB807" s="834" t="s">
        <v>33</v>
      </c>
      <c r="BC807" s="835" t="s">
        <v>33</v>
      </c>
      <c r="BD807" s="836" t="s">
        <v>33</v>
      </c>
      <c r="BE807" s="834" t="s">
        <v>33</v>
      </c>
      <c r="BF807" s="835" t="s">
        <v>33</v>
      </c>
      <c r="BG807" s="836" t="s">
        <v>33</v>
      </c>
      <c r="BH807" s="905" t="s">
        <v>4525</v>
      </c>
      <c r="BI807" s="903" t="s">
        <v>10476</v>
      </c>
      <c r="BJ807" s="905" t="s">
        <v>13077</v>
      </c>
      <c r="BK807" s="903" t="s">
        <v>9680</v>
      </c>
      <c r="BL807" s="905" t="s">
        <v>4503</v>
      </c>
      <c r="BM807" s="903" t="s">
        <v>4703</v>
      </c>
      <c r="BN807" s="905" t="s">
        <v>13072</v>
      </c>
      <c r="BO807" s="903" t="s">
        <v>4508</v>
      </c>
      <c r="BP807" s="905" t="s">
        <v>4605</v>
      </c>
      <c r="BQ807" s="903" t="s">
        <v>4744</v>
      </c>
      <c r="BR807" s="909">
        <v>26</v>
      </c>
      <c r="BS807" s="903" t="s">
        <v>4517</v>
      </c>
      <c r="BT807" s="909">
        <v>78</v>
      </c>
      <c r="BU807" s="903" t="s">
        <v>4511</v>
      </c>
      <c r="BV807" s="909">
        <v>54</v>
      </c>
      <c r="BW807" s="903" t="s">
        <v>4553</v>
      </c>
      <c r="BX807" s="909">
        <v>71</v>
      </c>
      <c r="BY807" s="903" t="s">
        <v>4521</v>
      </c>
      <c r="BZ807" s="909">
        <v>57</v>
      </c>
      <c r="CA807" s="903" t="s">
        <v>4527</v>
      </c>
      <c r="CB807" s="340">
        <v>50</v>
      </c>
      <c r="CC807" s="249">
        <f>IF(ISBLANK(AL807),0,1)</f>
        <v>1</v>
      </c>
      <c r="CD807" s="414">
        <f>IF(ISBLANK(AM807),0,1)</f>
        <v>0</v>
      </c>
      <c r="CE807" s="414">
        <f>IF(ISBLANK(AN807),0,1)</f>
        <v>1</v>
      </c>
      <c r="CF807" s="414">
        <f>IF(ISBLANK(AO807),0,1)</f>
        <v>0</v>
      </c>
      <c r="CG807" s="414">
        <f>IF(ISBLANK(AP807),0,1)</f>
        <v>0</v>
      </c>
      <c r="CH807" s="436">
        <f>IF(ISBLANK(AQ807),0,1)</f>
        <v>0</v>
      </c>
      <c r="CI807" s="435">
        <f>IF($W807="Dropped","-",DAYS360(X807,Y807,TRUE)/360)</f>
        <v>1.0138888888888888</v>
      </c>
      <c r="CJ807" s="416">
        <f>IF(OR($W807="Pipeline",$W807="Dropped"),"-",IF(OR($AA807="-",$AA807="n/a"),"-",DAYS360(Y807,AA807,TRUE)/360))</f>
        <v>0.72499999999999998</v>
      </c>
      <c r="CK807" s="416">
        <f>IF(OR($W807="Pipeline",$W807="Dropped"),"-",IF($AC807="-","-",IF(OR($AA807="-",$AA807="n/a"),DAYS360(Y807,AC807,TRUE)/360,DAYS360(AA807,AC807,TRUE)/360)))</f>
        <v>4.9333333333333336</v>
      </c>
      <c r="CL807" s="416">
        <f>IF(OR($W807="Pipeline",$W807="Dropped"),"-",IF($AC807="-","-",DAYS360(X807,AC807,TRUE)/360))</f>
        <v>6.6722222222222225</v>
      </c>
      <c r="CM807" s="437">
        <f>IF(OR($W807="Pipeline",$W807="Dropped"),"-",IF($AC807="-","-",DAYS360(AB807,AC807,TRUE)/360))</f>
        <v>1.5</v>
      </c>
      <c r="CN807" s="344" t="str">
        <f>IF(W807="Closed",IF(AC807="-","-",YEAR(AC807)),"-")</f>
        <v>-</v>
      </c>
      <c r="CO807" s="344" t="str">
        <f>IF(W807="Closed",IF(OR(BE807="S",BE807="MS",BE807="HS"),"S",IF(OR(BE807="U",BE807="MU",BE807="HU"),"U",IF(OR(BE807="NA",BE807="NR",BE807="NV",BE807="?",BE807="#"),"NR","-"))),"-")</f>
        <v>-</v>
      </c>
      <c r="CP807" s="249">
        <v>1</v>
      </c>
      <c r="CQ807" s="414">
        <v>0</v>
      </c>
      <c r="CR807" s="414">
        <v>0</v>
      </c>
      <c r="CS807" s="414">
        <v>0</v>
      </c>
      <c r="CT807" s="414">
        <v>0</v>
      </c>
      <c r="CU807" s="436">
        <v>0</v>
      </c>
      <c r="CV807" s="432" t="str">
        <f>IF(OR(DC807="-",DC807="",DC807="n/a"),"-",HYPERLINK(DC807,"PAD"))</f>
        <v>PAD</v>
      </c>
      <c r="CW807" s="417" t="str">
        <f>IF(OR(DD807="-",DD807="",DD807="n/a"),"-",HYPERLINK(DD807,"ICR"))</f>
        <v>-</v>
      </c>
      <c r="CX807" s="438" t="str">
        <f>IF(OR(DE807="-",DE807="",DE807="n/a"),"-",HYPERLINK(DE807,"IEG"))</f>
        <v>-</v>
      </c>
      <c r="CY807" s="687" t="str">
        <f>IF(OR(DF807="-",DF807="",DF807="n/a"),"-",HYPERLINK(DF807,"PPAR"))</f>
        <v>-</v>
      </c>
      <c r="CZ807" s="665" t="str">
        <f>IF(OR(DG807="-",DG807="",DG807="n/a"),"-",HYPERLINK(DG807,"PCR"))</f>
        <v>-</v>
      </c>
      <c r="DA807" s="665" t="str">
        <f>IF(OR(DH807="-",DH807="",DH807="n/a"),"-",HYPERLINK(DH807,"PP"))</f>
        <v>PP</v>
      </c>
      <c r="DB807" s="688" t="str">
        <f>IF(OR(DI807="-",DI807="",DI807="n/a"),"-",HYPERLINK(DI807,"TA"))</f>
        <v>-</v>
      </c>
      <c r="DC807" s="897" t="s">
        <v>12703</v>
      </c>
      <c r="DD807" s="897" t="s">
        <v>33</v>
      </c>
      <c r="DE807" s="897" t="s">
        <v>33</v>
      </c>
      <c r="DF807" s="897" t="s">
        <v>33</v>
      </c>
      <c r="DG807" s="897" t="s">
        <v>33</v>
      </c>
      <c r="DH807" s="897" t="s">
        <v>12704</v>
      </c>
      <c r="DI807" s="897" t="s">
        <v>33</v>
      </c>
      <c r="DJ807" s="734"/>
      <c r="DK807" s="14"/>
      <c r="DL807" s="14"/>
      <c r="DM807" s="441"/>
      <c r="DN807" s="441"/>
      <c r="DO807" s="441"/>
      <c r="DP807" s="441"/>
      <c r="DQ807" s="441"/>
      <c r="DR807" s="441"/>
      <c r="DS807" s="441"/>
      <c r="DT807" s="441"/>
      <c r="DU807" s="441"/>
      <c r="DV807" s="441"/>
      <c r="DW807" s="441"/>
      <c r="DX807" s="441"/>
      <c r="DY807" s="441"/>
      <c r="DZ807" s="441"/>
      <c r="EA807" s="441"/>
      <c r="EB807" s="441"/>
      <c r="EC807" s="441"/>
      <c r="ED807" s="441"/>
      <c r="EE807" s="441"/>
      <c r="EF807" s="441"/>
      <c r="EG807" s="441"/>
      <c r="EH807" s="441"/>
      <c r="EI807" s="441"/>
      <c r="EJ807" s="441"/>
      <c r="EK807" s="441"/>
      <c r="EL807" s="441"/>
      <c r="EM807" s="441"/>
    </row>
    <row r="808" spans="1:143" s="35" customFormat="1" ht="14.1" customHeight="1" x14ac:dyDescent="0.25">
      <c r="A808" s="702">
        <f>ROW()-1</f>
        <v>807</v>
      </c>
      <c r="B808" s="712" t="s">
        <v>2803</v>
      </c>
      <c r="C808" s="711" t="str">
        <f>HYPERLINK(E808,"OP")</f>
        <v>OP</v>
      </c>
      <c r="D808" s="711" t="str">
        <f>HYPERLINK(F808,"Prj")</f>
        <v>Prj</v>
      </c>
      <c r="E808" s="704" t="s">
        <v>6829</v>
      </c>
      <c r="F808" s="415" t="s">
        <v>6830</v>
      </c>
      <c r="G808" s="414" t="s">
        <v>1093</v>
      </c>
      <c r="H808" s="414" t="s">
        <v>4354</v>
      </c>
      <c r="I808" s="694" t="s">
        <v>33</v>
      </c>
      <c r="J808" s="686" t="s">
        <v>2804</v>
      </c>
      <c r="K808" s="199" t="s">
        <v>33</v>
      </c>
      <c r="L808" s="693" t="s">
        <v>231</v>
      </c>
      <c r="M808" s="696" t="s">
        <v>240</v>
      </c>
      <c r="N808" s="693" t="s">
        <v>18</v>
      </c>
      <c r="O808" s="693" t="s">
        <v>30</v>
      </c>
      <c r="P808" s="1080" t="s">
        <v>19</v>
      </c>
      <c r="Q808" s="1074" t="s">
        <v>33</v>
      </c>
      <c r="R808" s="698" t="s">
        <v>3888</v>
      </c>
      <c r="S808" s="907" t="s">
        <v>10289</v>
      </c>
      <c r="T808" s="908" t="s">
        <v>3891</v>
      </c>
      <c r="U808" s="905" t="s">
        <v>592</v>
      </c>
      <c r="V808" s="905" t="s">
        <v>10451</v>
      </c>
      <c r="W808" s="1068" t="s">
        <v>1773</v>
      </c>
      <c r="X808" s="1064">
        <v>40135</v>
      </c>
      <c r="Y808" s="1066">
        <v>40267</v>
      </c>
      <c r="Z808" s="1046">
        <v>2010</v>
      </c>
      <c r="AA808" s="1064">
        <v>40458</v>
      </c>
      <c r="AB808" s="1065">
        <v>42369</v>
      </c>
      <c r="AC808" s="1066">
        <v>42735</v>
      </c>
      <c r="AD808" s="638">
        <v>0</v>
      </c>
      <c r="AE808" s="749">
        <v>60</v>
      </c>
      <c r="AF808" s="744">
        <v>0</v>
      </c>
      <c r="AG808" s="690">
        <v>60</v>
      </c>
      <c r="AH808" s="747">
        <v>0</v>
      </c>
      <c r="AI808" s="744">
        <v>0</v>
      </c>
      <c r="AJ808" s="1099">
        <v>78.489819550000007</v>
      </c>
      <c r="AK808" s="1100">
        <v>68.458326080000006</v>
      </c>
      <c r="AL808" s="646"/>
      <c r="AM808" s="647"/>
      <c r="AN808" s="647">
        <v>4</v>
      </c>
      <c r="AO808" s="647"/>
      <c r="AP808" s="647"/>
      <c r="AQ808" s="648"/>
      <c r="AR808" s="779" t="s">
        <v>4197</v>
      </c>
      <c r="AS808" s="781">
        <f>AT808+AU808</f>
        <v>22</v>
      </c>
      <c r="AT808" s="649">
        <v>22</v>
      </c>
      <c r="AU808" s="650">
        <v>0</v>
      </c>
      <c r="AV808" s="686" t="s">
        <v>4198</v>
      </c>
      <c r="AW808" s="686" t="s">
        <v>1830</v>
      </c>
      <c r="AX808" s="686" t="s">
        <v>2100</v>
      </c>
      <c r="AY808" s="819">
        <v>42559</v>
      </c>
      <c r="AZ808" s="721" t="s">
        <v>26</v>
      </c>
      <c r="BA808" s="721" t="s">
        <v>45</v>
      </c>
      <c r="BB808" s="834" t="s">
        <v>33</v>
      </c>
      <c r="BC808" s="835" t="s">
        <v>33</v>
      </c>
      <c r="BD808" s="836" t="s">
        <v>33</v>
      </c>
      <c r="BE808" s="834" t="s">
        <v>33</v>
      </c>
      <c r="BF808" s="835" t="s">
        <v>33</v>
      </c>
      <c r="BG808" s="836" t="s">
        <v>33</v>
      </c>
      <c r="BH808" s="905" t="s">
        <v>13077</v>
      </c>
      <c r="BI808" s="903" t="s">
        <v>9680</v>
      </c>
      <c r="BJ808" s="905" t="s">
        <v>4525</v>
      </c>
      <c r="BK808" s="903" t="s">
        <v>10476</v>
      </c>
      <c r="BL808" s="905" t="s">
        <v>4530</v>
      </c>
      <c r="BM808" s="903" t="s">
        <v>10483</v>
      </c>
      <c r="BN808" s="905" t="s">
        <v>4568</v>
      </c>
      <c r="BO808" s="903" t="s">
        <v>10484</v>
      </c>
      <c r="BP808" s="905" t="s">
        <v>4494</v>
      </c>
      <c r="BQ808" s="903" t="s">
        <v>10485</v>
      </c>
      <c r="BR808" s="909">
        <v>78</v>
      </c>
      <c r="BS808" s="903" t="s">
        <v>4511</v>
      </c>
      <c r="BT808" s="909">
        <v>57</v>
      </c>
      <c r="BU808" s="903" t="s">
        <v>4527</v>
      </c>
      <c r="BV808" s="909">
        <v>96</v>
      </c>
      <c r="BW808" s="903" t="s">
        <v>4652</v>
      </c>
      <c r="BX808" s="909">
        <v>77</v>
      </c>
      <c r="BY808" s="903" t="s">
        <v>4594</v>
      </c>
      <c r="BZ808" s="909">
        <v>75</v>
      </c>
      <c r="CA808" s="903" t="s">
        <v>4595</v>
      </c>
      <c r="CB808" s="340">
        <v>50</v>
      </c>
      <c r="CC808" s="249">
        <f>IF(ISBLANK(AL808),0,1)</f>
        <v>0</v>
      </c>
      <c r="CD808" s="414">
        <f>IF(ISBLANK(AM808),0,1)</f>
        <v>0</v>
      </c>
      <c r="CE808" s="414">
        <f>IF(ISBLANK(AN808),0,1)</f>
        <v>1</v>
      </c>
      <c r="CF808" s="414">
        <f>IF(ISBLANK(AO808),0,1)</f>
        <v>0</v>
      </c>
      <c r="CG808" s="414">
        <f>IF(ISBLANK(AP808),0,1)</f>
        <v>0</v>
      </c>
      <c r="CH808" s="436">
        <f>IF(ISBLANK(AQ808),0,1)</f>
        <v>0</v>
      </c>
      <c r="CI808" s="435">
        <f>IF($W808="Dropped","-",DAYS360(X808,Y808,TRUE)/360)</f>
        <v>0.36666666666666664</v>
      </c>
      <c r="CJ808" s="416">
        <f>IF(OR($W808="Pipeline",$W808="Dropped"),"-",IF(OR($AA808="-",$AA808="n/a"),"-",DAYS360(Y808,AA808,TRUE)/360))</f>
        <v>0.51944444444444449</v>
      </c>
      <c r="CK808" s="416">
        <f>IF(OR($W808="Pipeline",$W808="Dropped"),"-",IF($AC808="-","-",IF(OR($AA808="-",$AA808="n/a"),DAYS360(Y808,AC808,TRUE)/360,DAYS360(AA808,AC808,TRUE)/360)))</f>
        <v>6.2305555555555552</v>
      </c>
      <c r="CL808" s="416">
        <f>IF(OR($W808="Pipeline",$W808="Dropped"),"-",IF($AC808="-","-",DAYS360(X808,AC808,TRUE)/360))</f>
        <v>7.1166666666666663</v>
      </c>
      <c r="CM808" s="437">
        <f>IF(OR($W808="Pipeline",$W808="Dropped"),"-",IF($AC808="-","-",DAYS360(AB808,AC808,TRUE)/360))</f>
        <v>1</v>
      </c>
      <c r="CN808" s="344">
        <f>IF(W808="Closed",IF(AC808="-","-",YEAR(AC808)),"-")</f>
        <v>2016</v>
      </c>
      <c r="CO808" s="344" t="str">
        <f>IF(W808="Closed",IF(OR(BE808="S",BE808="MS",BE808="HS"),"S",IF(OR(BE808="U",BE808="MU",BE808="HU"),"U",IF(OR(BE808="NA",BE808="NR",BE808="NV",BE808="?",BE808="#"),"NR","-"))),"-")</f>
        <v>-</v>
      </c>
      <c r="CP808" s="249">
        <v>1</v>
      </c>
      <c r="CQ808" s="414">
        <v>1</v>
      </c>
      <c r="CR808" s="414">
        <v>1</v>
      </c>
      <c r="CS808" s="414">
        <v>0</v>
      </c>
      <c r="CT808" s="414">
        <v>0</v>
      </c>
      <c r="CU808" s="436">
        <v>0</v>
      </c>
      <c r="CV808" s="432" t="str">
        <f>IF(OR(DC808="-",DC808="",DC808="n/a"),"-",HYPERLINK(DC808,"PAD"))</f>
        <v>PAD</v>
      </c>
      <c r="CW808" s="417" t="str">
        <f>IF(OR(DD808="-",DD808="",DD808="n/a"),"-",HYPERLINK(DD808,"ICR"))</f>
        <v>-</v>
      </c>
      <c r="CX808" s="438" t="str">
        <f>IF(OR(DE808="-",DE808="",DE808="n/a"),"-",HYPERLINK(DE808,"IEG"))</f>
        <v>-</v>
      </c>
      <c r="CY808" s="687" t="str">
        <f>IF(OR(DF808="-",DF808="",DF808="n/a"),"-",HYPERLINK(DF808,"PPAR"))</f>
        <v>-</v>
      </c>
      <c r="CZ808" s="665" t="str">
        <f>IF(OR(DG808="-",DG808="",DG808="n/a"),"-",HYPERLINK(DG808,"PCR"))</f>
        <v>-</v>
      </c>
      <c r="DA808" s="665" t="str">
        <f>IF(OR(DH808="-",DH808="",DH808="n/a"),"-",HYPERLINK(DH808,"PP"))</f>
        <v>PP</v>
      </c>
      <c r="DB808" s="688" t="str">
        <f>IF(OR(DI808="-",DI808="",DI808="n/a"),"-",HYPERLINK(DI808,"TA"))</f>
        <v>-</v>
      </c>
      <c r="DC808" s="897" t="s">
        <v>14146</v>
      </c>
      <c r="DD808" s="897" t="s">
        <v>33</v>
      </c>
      <c r="DE808" s="897" t="s">
        <v>33</v>
      </c>
      <c r="DF808" s="897" t="s">
        <v>33</v>
      </c>
      <c r="DG808" s="897" t="s">
        <v>33</v>
      </c>
      <c r="DH808" s="897" t="s">
        <v>12705</v>
      </c>
      <c r="DI808" s="897" t="s">
        <v>33</v>
      </c>
      <c r="DJ808" s="734"/>
      <c r="DK808" s="14"/>
      <c r="DL808" s="14"/>
      <c r="DM808" s="441"/>
      <c r="DN808" s="441"/>
      <c r="DO808" s="441"/>
      <c r="DP808" s="441"/>
      <c r="DQ808" s="441"/>
      <c r="DR808" s="441"/>
      <c r="DS808" s="441"/>
      <c r="DT808" s="441"/>
      <c r="DU808" s="441"/>
      <c r="DV808" s="441"/>
      <c r="DW808" s="441"/>
      <c r="DX808" s="441"/>
      <c r="DY808" s="441"/>
      <c r="DZ808" s="441"/>
      <c r="EA808" s="441"/>
      <c r="EB808" s="441"/>
      <c r="EC808" s="441"/>
      <c r="ED808" s="441"/>
      <c r="EE808" s="441"/>
      <c r="EF808" s="441"/>
      <c r="EG808" s="441"/>
      <c r="EH808" s="441"/>
      <c r="EI808" s="441"/>
      <c r="EJ808" s="441"/>
      <c r="EK808" s="441"/>
      <c r="EL808" s="441"/>
      <c r="EM808" s="441"/>
    </row>
    <row r="809" spans="1:143" s="35" customFormat="1" ht="14.1" customHeight="1" x14ac:dyDescent="0.25">
      <c r="A809" s="702">
        <f>ROW()-1</f>
        <v>808</v>
      </c>
      <c r="B809" s="710" t="s">
        <v>2396</v>
      </c>
      <c r="C809" s="711" t="str">
        <f>HYPERLINK(E809,"OP")</f>
        <v>OP</v>
      </c>
      <c r="D809" s="711" t="str">
        <f>HYPERLINK(F809,"Prj")</f>
        <v>Prj</v>
      </c>
      <c r="E809" s="704" t="s">
        <v>6831</v>
      </c>
      <c r="F809" s="415" t="s">
        <v>6832</v>
      </c>
      <c r="G809" s="414" t="s">
        <v>33</v>
      </c>
      <c r="H809" s="414" t="s">
        <v>33</v>
      </c>
      <c r="I809" s="694" t="s">
        <v>33</v>
      </c>
      <c r="J809" s="686" t="s">
        <v>2397</v>
      </c>
      <c r="K809" s="199" t="s">
        <v>33</v>
      </c>
      <c r="L809" s="693" t="s">
        <v>245</v>
      </c>
      <c r="M809" s="696" t="s">
        <v>406</v>
      </c>
      <c r="N809" s="693" t="s">
        <v>233</v>
      </c>
      <c r="O809" s="693" t="s">
        <v>30</v>
      </c>
      <c r="P809" s="1080" t="s">
        <v>1419</v>
      </c>
      <c r="Q809" s="1074" t="s">
        <v>33</v>
      </c>
      <c r="R809" s="698" t="s">
        <v>33</v>
      </c>
      <c r="S809" s="907" t="s">
        <v>3522</v>
      </c>
      <c r="T809" s="908" t="s">
        <v>10335</v>
      </c>
      <c r="U809" s="905" t="s">
        <v>1778</v>
      </c>
      <c r="V809" s="905" t="s">
        <v>10431</v>
      </c>
      <c r="W809" s="1068" t="s">
        <v>20</v>
      </c>
      <c r="X809" s="1064">
        <v>40842</v>
      </c>
      <c r="Y809" s="1066">
        <v>41050</v>
      </c>
      <c r="Z809" s="1046">
        <v>2012</v>
      </c>
      <c r="AA809" s="1064">
        <v>41060</v>
      </c>
      <c r="AB809" s="1065">
        <v>42887</v>
      </c>
      <c r="AC809" s="1066">
        <v>43069</v>
      </c>
      <c r="AD809" s="638">
        <v>0</v>
      </c>
      <c r="AE809" s="639">
        <v>0</v>
      </c>
      <c r="AF809" s="744">
        <v>85</v>
      </c>
      <c r="AG809" s="690">
        <v>85</v>
      </c>
      <c r="AH809" s="747">
        <v>0</v>
      </c>
      <c r="AI809" s="744">
        <v>40</v>
      </c>
      <c r="AJ809" s="1099">
        <v>25</v>
      </c>
      <c r="AK809" s="1100">
        <v>19.249191209999999</v>
      </c>
      <c r="AL809" s="646">
        <v>33</v>
      </c>
      <c r="AM809" s="647"/>
      <c r="AN809" s="647">
        <v>9</v>
      </c>
      <c r="AO809" s="647"/>
      <c r="AP809" s="647"/>
      <c r="AQ809" s="648"/>
      <c r="AR809" s="779" t="s">
        <v>2550</v>
      </c>
      <c r="AS809" s="649">
        <f>AT809+AU809</f>
        <v>64.95</v>
      </c>
      <c r="AT809" s="649">
        <v>0</v>
      </c>
      <c r="AU809" s="650">
        <v>64.95</v>
      </c>
      <c r="AV809" s="686" t="s">
        <v>3045</v>
      </c>
      <c r="AW809" s="686" t="s">
        <v>1913</v>
      </c>
      <c r="AX809" s="686" t="s">
        <v>38</v>
      </c>
      <c r="AY809" s="820">
        <v>42730</v>
      </c>
      <c r="AZ809" s="721" t="s">
        <v>22</v>
      </c>
      <c r="BA809" s="721" t="s">
        <v>22</v>
      </c>
      <c r="BB809" s="834" t="s">
        <v>33</v>
      </c>
      <c r="BC809" s="835" t="s">
        <v>33</v>
      </c>
      <c r="BD809" s="836" t="s">
        <v>33</v>
      </c>
      <c r="BE809" s="834" t="s">
        <v>33</v>
      </c>
      <c r="BF809" s="835" t="s">
        <v>33</v>
      </c>
      <c r="BG809" s="836" t="s">
        <v>33</v>
      </c>
      <c r="BH809" s="905" t="s">
        <v>0</v>
      </c>
      <c r="BI809" s="903" t="s">
        <v>0</v>
      </c>
      <c r="BJ809" s="905" t="s">
        <v>0</v>
      </c>
      <c r="BK809" s="903" t="s">
        <v>0</v>
      </c>
      <c r="BL809" s="905" t="s">
        <v>4487</v>
      </c>
      <c r="BM809" s="903" t="s">
        <v>4683</v>
      </c>
      <c r="BN809" s="905" t="s">
        <v>4505</v>
      </c>
      <c r="BO809" s="903" t="s">
        <v>10474</v>
      </c>
      <c r="BP809" s="905" t="s">
        <v>0</v>
      </c>
      <c r="BQ809" s="903" t="s">
        <v>0</v>
      </c>
      <c r="BR809" s="909">
        <v>32</v>
      </c>
      <c r="BS809" s="903" t="s">
        <v>4555</v>
      </c>
      <c r="BT809" s="909">
        <v>34</v>
      </c>
      <c r="BU809" s="903" t="s">
        <v>4491</v>
      </c>
      <c r="BV809" s="905" t="s">
        <v>0</v>
      </c>
      <c r="BW809" s="903" t="s">
        <v>4492</v>
      </c>
      <c r="BX809" s="905" t="s">
        <v>0</v>
      </c>
      <c r="BY809" s="903" t="s">
        <v>4492</v>
      </c>
      <c r="BZ809" s="905" t="s">
        <v>0</v>
      </c>
      <c r="CA809" s="903" t="s">
        <v>4492</v>
      </c>
      <c r="CB809" s="340">
        <v>50</v>
      </c>
      <c r="CC809" s="249">
        <f>IF(ISBLANK(AL809),0,1)</f>
        <v>1</v>
      </c>
      <c r="CD809" s="414">
        <f>IF(ISBLANK(AM809),0,1)</f>
        <v>0</v>
      </c>
      <c r="CE809" s="414">
        <f>IF(ISBLANK(AN809),0,1)</f>
        <v>1</v>
      </c>
      <c r="CF809" s="414">
        <f>IF(ISBLANK(AO809),0,1)</f>
        <v>0</v>
      </c>
      <c r="CG809" s="414">
        <f>IF(ISBLANK(AP809),0,1)</f>
        <v>0</v>
      </c>
      <c r="CH809" s="436">
        <f>IF(ISBLANK(AQ809),0,1)</f>
        <v>0</v>
      </c>
      <c r="CI809" s="435">
        <f>IF($W809="Dropped","-",DAYS360(X809,Y809,TRUE)/360)</f>
        <v>0.56944444444444442</v>
      </c>
      <c r="CJ809" s="416">
        <f>IF(OR($W809="Pipeline",$W809="Dropped"),"-",IF(OR($AA809="-",$AA809="n/a"),"-",DAYS360(Y809,AA809,TRUE)/360))</f>
        <v>2.5000000000000001E-2</v>
      </c>
      <c r="CK809" s="416">
        <f>IF(OR($W809="Pipeline",$W809="Dropped"),"-",IF($AC809="-","-",IF(OR($AA809="-",$AA809="n/a"),DAYS360(Y809,AC809,TRUE)/360,DAYS360(AA809,AC809,TRUE)/360)))</f>
        <v>5.5</v>
      </c>
      <c r="CL809" s="416">
        <f>IF(OR($W809="Pipeline",$W809="Dropped"),"-",IF($AC809="-","-",DAYS360(X809,AC809,TRUE)/360))</f>
        <v>6.0944444444444441</v>
      </c>
      <c r="CM809" s="437">
        <f>IF(OR($W809="Pipeline",$W809="Dropped"),"-",IF($AC809="-","-",DAYS360(AB809,AC809,TRUE)/360))</f>
        <v>0.49722222222222223</v>
      </c>
      <c r="CN809" s="344" t="str">
        <f>IF(W809="Closed",IF(AC809="-","-",YEAR(AC809)),"-")</f>
        <v>-</v>
      </c>
      <c r="CO809" s="344" t="str">
        <f>IF(W809="Closed",IF(OR(BE809="S",BE809="MS",BE809="HS"),"S",IF(OR(BE809="U",BE809="MU",BE809="HU"),"U",IF(OR(BE809="NA",BE809="NR",BE809="NV",BE809="?",BE809="#"),"NR","-"))),"-")</f>
        <v>-</v>
      </c>
      <c r="CP809" s="249">
        <v>3</v>
      </c>
      <c r="CQ809" s="414">
        <v>3</v>
      </c>
      <c r="CR809" s="414">
        <v>3</v>
      </c>
      <c r="CS809" s="414">
        <v>1</v>
      </c>
      <c r="CT809" s="414">
        <v>0</v>
      </c>
      <c r="CU809" s="436">
        <v>0</v>
      </c>
      <c r="CV809" s="432" t="str">
        <f>IF(OR(DC809="-",DC809="",DC809="n/a"),"-",HYPERLINK(DC809,"PAD"))</f>
        <v>-</v>
      </c>
      <c r="CW809" s="417" t="str">
        <f>IF(OR(DD809="-",DD809="",DD809="n/a"),"-",HYPERLINK(DD809,"ICR"))</f>
        <v>-</v>
      </c>
      <c r="CX809" s="438" t="str">
        <f>IF(OR(DE809="-",DE809="",DE809="n/a"),"-",HYPERLINK(DE809,"IEG"))</f>
        <v>-</v>
      </c>
      <c r="CY809" s="687" t="str">
        <f>IF(OR(DF809="-",DF809="",DF809="n/a"),"-",HYPERLINK(DF809,"PPAR"))</f>
        <v>-</v>
      </c>
      <c r="CZ809" s="665" t="str">
        <f>IF(OR(DG809="-",DG809="",DG809="n/a"),"-",HYPERLINK(DG809,"PCR"))</f>
        <v>-</v>
      </c>
      <c r="DA809" s="665" t="str">
        <f>IF(OR(DH809="-",DH809="",DH809="n/a"),"-",HYPERLINK(DH809,"PP"))</f>
        <v>PP</v>
      </c>
      <c r="DB809" s="688" t="str">
        <f>IF(OR(DI809="-",DI809="",DI809="n/a"),"-",HYPERLINK(DI809,"TA"))</f>
        <v>-</v>
      </c>
      <c r="DC809" s="897" t="s">
        <v>33</v>
      </c>
      <c r="DD809" s="897" t="s">
        <v>33</v>
      </c>
      <c r="DE809" s="897" t="s">
        <v>33</v>
      </c>
      <c r="DF809" s="897" t="s">
        <v>33</v>
      </c>
      <c r="DG809" s="897" t="s">
        <v>33</v>
      </c>
      <c r="DH809" s="897" t="s">
        <v>12706</v>
      </c>
      <c r="DI809" s="897" t="s">
        <v>33</v>
      </c>
      <c r="DJ809" s="734"/>
      <c r="DK809" s="14"/>
      <c r="DL809" s="14"/>
      <c r="DM809" s="441"/>
      <c r="DN809" s="441"/>
      <c r="DO809" s="441"/>
      <c r="DP809" s="441"/>
      <c r="DQ809" s="441"/>
      <c r="DR809" s="441"/>
      <c r="DS809" s="441"/>
      <c r="DT809" s="441"/>
      <c r="DU809" s="441"/>
      <c r="DV809" s="441"/>
      <c r="DW809" s="441"/>
      <c r="DX809" s="441"/>
      <c r="DY809" s="441"/>
      <c r="DZ809" s="441"/>
      <c r="EA809" s="441"/>
      <c r="EB809" s="441"/>
      <c r="EC809" s="441"/>
      <c r="ED809" s="441"/>
      <c r="EE809" s="441"/>
      <c r="EF809" s="441"/>
      <c r="EG809" s="441"/>
      <c r="EH809" s="441"/>
      <c r="EI809" s="441"/>
      <c r="EJ809" s="441"/>
      <c r="EK809" s="441"/>
      <c r="EL809" s="441"/>
      <c r="EM809" s="441"/>
    </row>
    <row r="810" spans="1:143" s="35" customFormat="1" ht="14.1" customHeight="1" x14ac:dyDescent="0.25">
      <c r="A810" s="703">
        <f>ROW()-1</f>
        <v>809</v>
      </c>
      <c r="B810" s="710" t="s">
        <v>1119</v>
      </c>
      <c r="C810" s="711" t="str">
        <f>HYPERLINK(E810,"OP")</f>
        <v>OP</v>
      </c>
      <c r="D810" s="711" t="str">
        <f>HYPERLINK(F810,"Prj")</f>
        <v>Prj</v>
      </c>
      <c r="E810" s="704" t="s">
        <v>6833</v>
      </c>
      <c r="F810" s="415" t="s">
        <v>6834</v>
      </c>
      <c r="G810" s="414" t="s">
        <v>33</v>
      </c>
      <c r="H810" s="414" t="s">
        <v>33</v>
      </c>
      <c r="I810" s="694" t="s">
        <v>33</v>
      </c>
      <c r="J810" s="686" t="s">
        <v>1120</v>
      </c>
      <c r="K810" s="199" t="s">
        <v>33</v>
      </c>
      <c r="L810" s="693" t="s">
        <v>16</v>
      </c>
      <c r="M810" s="696" t="s">
        <v>98</v>
      </c>
      <c r="N810" s="693" t="s">
        <v>18</v>
      </c>
      <c r="O810" s="693" t="s">
        <v>30</v>
      </c>
      <c r="P810" s="1080" t="s">
        <v>1763</v>
      </c>
      <c r="Q810" s="1074" t="s">
        <v>33</v>
      </c>
      <c r="R810" s="698" t="s">
        <v>3888</v>
      </c>
      <c r="S810" s="907" t="s">
        <v>3602</v>
      </c>
      <c r="T810" s="908" t="s">
        <v>3893</v>
      </c>
      <c r="U810" s="905" t="s">
        <v>589</v>
      </c>
      <c r="V810" s="905" t="s">
        <v>10383</v>
      </c>
      <c r="W810" s="1068" t="s">
        <v>1773</v>
      </c>
      <c r="X810" s="1064">
        <v>40276</v>
      </c>
      <c r="Y810" s="1066">
        <v>40631</v>
      </c>
      <c r="Z810" s="1046">
        <v>2011</v>
      </c>
      <c r="AA810" s="1064">
        <v>40822</v>
      </c>
      <c r="AB810" s="1065">
        <v>42521</v>
      </c>
      <c r="AC810" s="1066">
        <v>42521</v>
      </c>
      <c r="AD810" s="638">
        <v>0</v>
      </c>
      <c r="AE810" s="639">
        <v>30</v>
      </c>
      <c r="AF810" s="744">
        <v>0</v>
      </c>
      <c r="AG810" s="690">
        <v>30</v>
      </c>
      <c r="AH810" s="747">
        <v>4.5</v>
      </c>
      <c r="AI810" s="744">
        <v>0</v>
      </c>
      <c r="AJ810" s="1099">
        <v>30</v>
      </c>
      <c r="AK810" s="1100">
        <v>28.478541719999999</v>
      </c>
      <c r="AL810" s="646"/>
      <c r="AM810" s="647"/>
      <c r="AN810" s="647">
        <v>2</v>
      </c>
      <c r="AO810" s="647"/>
      <c r="AP810" s="647"/>
      <c r="AQ810" s="648"/>
      <c r="AR810" s="779" t="s">
        <v>3399</v>
      </c>
      <c r="AS810" s="649">
        <f>AT810+AU810</f>
        <v>26.9</v>
      </c>
      <c r="AT810" s="649">
        <v>26.9</v>
      </c>
      <c r="AU810" s="650">
        <v>0</v>
      </c>
      <c r="AV810" s="686" t="s">
        <v>3400</v>
      </c>
      <c r="AW810" s="686" t="s">
        <v>1959</v>
      </c>
      <c r="AX810" s="686" t="s">
        <v>1902</v>
      </c>
      <c r="AY810" s="819">
        <v>42522</v>
      </c>
      <c r="AZ810" s="721" t="s">
        <v>26</v>
      </c>
      <c r="BA810" s="721" t="s">
        <v>26</v>
      </c>
      <c r="BB810" s="834" t="s">
        <v>26</v>
      </c>
      <c r="BC810" s="835" t="s">
        <v>26</v>
      </c>
      <c r="BD810" s="836" t="s">
        <v>26</v>
      </c>
      <c r="BE810" s="834" t="s">
        <v>26</v>
      </c>
      <c r="BF810" s="835" t="s">
        <v>22</v>
      </c>
      <c r="BG810" s="836" t="s">
        <v>26</v>
      </c>
      <c r="BH810" s="905" t="s">
        <v>1371</v>
      </c>
      <c r="BI810" s="903" t="s">
        <v>13870</v>
      </c>
      <c r="BJ810" s="905" t="s">
        <v>4504</v>
      </c>
      <c r="BK810" s="903" t="s">
        <v>10473</v>
      </c>
      <c r="BL810" s="905" t="s">
        <v>13050</v>
      </c>
      <c r="BM810" s="903" t="s">
        <v>13876</v>
      </c>
      <c r="BN810" s="905" t="s">
        <v>0</v>
      </c>
      <c r="BO810" s="903" t="s">
        <v>0</v>
      </c>
      <c r="BP810" s="905" t="s">
        <v>0</v>
      </c>
      <c r="BQ810" s="903" t="s">
        <v>0</v>
      </c>
      <c r="BR810" s="909">
        <v>66</v>
      </c>
      <c r="BS810" s="903" t="s">
        <v>4532</v>
      </c>
      <c r="BT810" s="905" t="s">
        <v>0</v>
      </c>
      <c r="BU810" s="903" t="s">
        <v>4492</v>
      </c>
      <c r="BV810" s="905" t="s">
        <v>0</v>
      </c>
      <c r="BW810" s="903" t="s">
        <v>4492</v>
      </c>
      <c r="BX810" s="905" t="s">
        <v>0</v>
      </c>
      <c r="BY810" s="903" t="s">
        <v>4492</v>
      </c>
      <c r="BZ810" s="905" t="s">
        <v>0</v>
      </c>
      <c r="CA810" s="903" t="s">
        <v>4492</v>
      </c>
      <c r="CB810" s="340">
        <v>10</v>
      </c>
      <c r="CC810" s="249">
        <f>IF(ISBLANK(AL810),0,1)</f>
        <v>0</v>
      </c>
      <c r="CD810" s="414">
        <f>IF(ISBLANK(AM810),0,1)</f>
        <v>0</v>
      </c>
      <c r="CE810" s="414">
        <f>IF(ISBLANK(AN810),0,1)</f>
        <v>1</v>
      </c>
      <c r="CF810" s="414">
        <f>IF(ISBLANK(AO810),0,1)</f>
        <v>0</v>
      </c>
      <c r="CG810" s="414">
        <f>IF(ISBLANK(AP810),0,1)</f>
        <v>0</v>
      </c>
      <c r="CH810" s="436">
        <f>IF(ISBLANK(AQ810),0,1)</f>
        <v>0</v>
      </c>
      <c r="CI810" s="435">
        <f>IF($W810="Dropped","-",DAYS360(X810,Y810,TRUE)/360)</f>
        <v>0.97499999999999998</v>
      </c>
      <c r="CJ810" s="416">
        <f>IF(OR($W810="Pipeline",$W810="Dropped"),"-",IF(OR($AA810="-",$AA810="n/a"),"-",DAYS360(Y810,AA810,TRUE)/360))</f>
        <v>0.51944444444444449</v>
      </c>
      <c r="CK810" s="416">
        <f>IF(OR($W810="Pipeline",$W810="Dropped"),"-",IF($AC810="-","-",IF(OR($AA810="-",$AA810="n/a"),DAYS360(Y810,AC810,TRUE)/360,DAYS360(AA810,AC810,TRUE)/360)))</f>
        <v>4.6500000000000004</v>
      </c>
      <c r="CL810" s="416">
        <f>IF(OR($W810="Pipeline",$W810="Dropped"),"-",IF($AC810="-","-",DAYS360(X810,AC810,TRUE)/360))</f>
        <v>6.1444444444444448</v>
      </c>
      <c r="CM810" s="437">
        <f>IF(OR($W810="Pipeline",$W810="Dropped"),"-",IF($AC810="-","-",DAYS360(AB810,AC810,TRUE)/360))</f>
        <v>0</v>
      </c>
      <c r="CN810" s="344">
        <f>IF(W810="Closed",IF(AC810="-","-",YEAR(AC810)),"-")</f>
        <v>2016</v>
      </c>
      <c r="CO810" s="344" t="str">
        <f>IF(W810="Closed",IF(OR(BE810="S",BE810="MS",BE810="HS"),"S",IF(OR(BE810="U",BE810="MU",BE810="HU"),"U",IF(OR(BE810="NA",BE810="NR",BE810="NV",BE810="?",BE810="#"),"NR","-"))),"-")</f>
        <v>S</v>
      </c>
      <c r="CP810" s="249">
        <v>3</v>
      </c>
      <c r="CQ810" s="414">
        <v>2</v>
      </c>
      <c r="CR810" s="414">
        <v>0</v>
      </c>
      <c r="CS810" s="414">
        <v>1</v>
      </c>
      <c r="CT810" s="414">
        <v>0</v>
      </c>
      <c r="CU810" s="436">
        <v>0</v>
      </c>
      <c r="CV810" s="432" t="str">
        <f>IF(OR(DC810="-",DC810="",DC810="n/a"),"-",HYPERLINK(DC810,"PAD"))</f>
        <v>PAD</v>
      </c>
      <c r="CW810" s="417" t="str">
        <f>IF(OR(DD810="-",DD810="",DD810="n/a"),"-",HYPERLINK(DD810,"ICR"))</f>
        <v>ICR</v>
      </c>
      <c r="CX810" s="438" t="str">
        <f>IF(OR(DE810="-",DE810="",DE810="n/a"),"-",HYPERLINK(DE810,"IEG"))</f>
        <v>IEG</v>
      </c>
      <c r="CY810" s="687" t="str">
        <f>IF(OR(DF810="-",DF810="",DF810="n/a"),"-",HYPERLINK(DF810,"PPAR"))</f>
        <v>-</v>
      </c>
      <c r="CZ810" s="665" t="str">
        <f>IF(OR(DG810="-",DG810="",DG810="n/a"),"-",HYPERLINK(DG810,"PCR"))</f>
        <v>-</v>
      </c>
      <c r="DA810" s="665" t="str">
        <f>IF(OR(DH810="-",DH810="",DH810="n/a"),"-",HYPERLINK(DH810,"PP"))</f>
        <v>PP</v>
      </c>
      <c r="DB810" s="688" t="str">
        <f>IF(OR(DI810="-",DI810="",DI810="n/a"),"-",HYPERLINK(DI810,"TA"))</f>
        <v>-</v>
      </c>
      <c r="DC810" s="897" t="s">
        <v>12707</v>
      </c>
      <c r="DD810" s="897" t="s">
        <v>12708</v>
      </c>
      <c r="DE810" s="897" t="s">
        <v>14147</v>
      </c>
      <c r="DF810" s="897" t="s">
        <v>33</v>
      </c>
      <c r="DG810" s="897" t="s">
        <v>33</v>
      </c>
      <c r="DH810" s="897" t="s">
        <v>12709</v>
      </c>
      <c r="DI810" s="897" t="s">
        <v>33</v>
      </c>
      <c r="DJ810" s="734"/>
      <c r="DK810" s="14"/>
      <c r="DL810" s="14"/>
      <c r="DM810" s="441"/>
      <c r="DN810" s="441"/>
      <c r="DO810" s="441"/>
      <c r="DP810" s="441"/>
      <c r="DQ810" s="441"/>
      <c r="DR810" s="441"/>
      <c r="DS810" s="441"/>
      <c r="DT810" s="441"/>
      <c r="DU810" s="441"/>
      <c r="DV810" s="441"/>
      <c r="DW810" s="441"/>
      <c r="DX810" s="441"/>
      <c r="DY810" s="441"/>
      <c r="DZ810" s="441"/>
      <c r="EA810" s="441"/>
      <c r="EB810" s="441"/>
      <c r="EC810" s="441"/>
      <c r="ED810" s="441"/>
      <c r="EE810" s="441"/>
      <c r="EF810" s="441"/>
      <c r="EG810" s="441"/>
      <c r="EH810" s="441"/>
      <c r="EI810" s="441"/>
      <c r="EJ810" s="441"/>
      <c r="EK810" s="441"/>
      <c r="EL810" s="441"/>
      <c r="EM810" s="441"/>
    </row>
    <row r="811" spans="1:143" s="35" customFormat="1" ht="14.1" customHeight="1" x14ac:dyDescent="0.25">
      <c r="A811" s="702">
        <f>ROW()-1</f>
        <v>810</v>
      </c>
      <c r="B811" s="717" t="s">
        <v>858</v>
      </c>
      <c r="C811" s="711" t="str">
        <f>HYPERLINK(E811,"OP")</f>
        <v>OP</v>
      </c>
      <c r="D811" s="711" t="str">
        <f>HYPERLINK(F811,"Prj")</f>
        <v>Prj</v>
      </c>
      <c r="E811" s="704" t="s">
        <v>6835</v>
      </c>
      <c r="F811" s="415" t="s">
        <v>6836</v>
      </c>
      <c r="G811" s="414" t="s">
        <v>33</v>
      </c>
      <c r="H811" s="414" t="s">
        <v>33</v>
      </c>
      <c r="I811" s="694" t="s">
        <v>33</v>
      </c>
      <c r="J811" s="686" t="s">
        <v>859</v>
      </c>
      <c r="K811" s="199" t="s">
        <v>33</v>
      </c>
      <c r="L811" s="693" t="s">
        <v>16</v>
      </c>
      <c r="M811" s="696" t="s">
        <v>58</v>
      </c>
      <c r="N811" s="693" t="s">
        <v>18</v>
      </c>
      <c r="O811" s="693" t="s">
        <v>30</v>
      </c>
      <c r="P811" s="1080" t="s">
        <v>1763</v>
      </c>
      <c r="Q811" s="1074" t="s">
        <v>33</v>
      </c>
      <c r="R811" s="698" t="s">
        <v>3888</v>
      </c>
      <c r="S811" s="907" t="s">
        <v>3793</v>
      </c>
      <c r="T811" s="908" t="s">
        <v>3601</v>
      </c>
      <c r="U811" s="905" t="s">
        <v>586</v>
      </c>
      <c r="V811" s="905" t="s">
        <v>10452</v>
      </c>
      <c r="W811" s="1068" t="s">
        <v>1773</v>
      </c>
      <c r="X811" s="1064">
        <v>40161</v>
      </c>
      <c r="Y811" s="1066">
        <v>40631</v>
      </c>
      <c r="Z811" s="1046">
        <v>2011</v>
      </c>
      <c r="AA811" s="1064">
        <v>40870</v>
      </c>
      <c r="AB811" s="1065">
        <v>42551</v>
      </c>
      <c r="AC811" s="1066">
        <v>42735</v>
      </c>
      <c r="AD811" s="638">
        <v>0</v>
      </c>
      <c r="AE811" s="639">
        <v>70</v>
      </c>
      <c r="AF811" s="744">
        <v>0</v>
      </c>
      <c r="AG811" s="690">
        <v>70</v>
      </c>
      <c r="AH811" s="747">
        <v>5</v>
      </c>
      <c r="AI811" s="744">
        <v>0</v>
      </c>
      <c r="AJ811" s="1099">
        <v>68.540774450000001</v>
      </c>
      <c r="AK811" s="1100">
        <v>63.946455380000003</v>
      </c>
      <c r="AL811" s="646"/>
      <c r="AM811" s="647"/>
      <c r="AN811" s="647">
        <v>2</v>
      </c>
      <c r="AO811" s="647"/>
      <c r="AP811" s="647"/>
      <c r="AQ811" s="648"/>
      <c r="AR811" s="779" t="s">
        <v>3401</v>
      </c>
      <c r="AS811" s="649">
        <f>AT811+AU811</f>
        <v>6</v>
      </c>
      <c r="AT811" s="649">
        <v>6</v>
      </c>
      <c r="AU811" s="650">
        <v>0</v>
      </c>
      <c r="AV811" s="686" t="s">
        <v>3402</v>
      </c>
      <c r="AW811" s="686" t="s">
        <v>1865</v>
      </c>
      <c r="AX811" s="686" t="s">
        <v>2140</v>
      </c>
      <c r="AY811" s="819">
        <v>42734</v>
      </c>
      <c r="AZ811" s="721" t="s">
        <v>22</v>
      </c>
      <c r="BA811" s="721" t="s">
        <v>22</v>
      </c>
      <c r="BB811" s="625" t="s">
        <v>22</v>
      </c>
      <c r="BC811" s="626" t="s">
        <v>22</v>
      </c>
      <c r="BD811" s="633" t="s">
        <v>22</v>
      </c>
      <c r="BE811" s="625" t="s">
        <v>33</v>
      </c>
      <c r="BF811" s="626" t="s">
        <v>33</v>
      </c>
      <c r="BG811" s="633" t="s">
        <v>33</v>
      </c>
      <c r="BH811" s="905" t="s">
        <v>4549</v>
      </c>
      <c r="BI811" s="903" t="s">
        <v>10481</v>
      </c>
      <c r="BJ811" s="905" t="s">
        <v>1371</v>
      </c>
      <c r="BK811" s="903" t="s">
        <v>13870</v>
      </c>
      <c r="BL811" s="905" t="s">
        <v>13050</v>
      </c>
      <c r="BM811" s="903" t="s">
        <v>13876</v>
      </c>
      <c r="BN811" s="905" t="s">
        <v>4493</v>
      </c>
      <c r="BO811" s="903" t="s">
        <v>4705</v>
      </c>
      <c r="BP811" s="905" t="s">
        <v>10064</v>
      </c>
      <c r="BQ811" s="903" t="s">
        <v>13770</v>
      </c>
      <c r="BR811" s="909">
        <v>66</v>
      </c>
      <c r="BS811" s="903" t="s">
        <v>4532</v>
      </c>
      <c r="BT811" s="909">
        <v>41</v>
      </c>
      <c r="BU811" s="903" t="s">
        <v>4544</v>
      </c>
      <c r="BV811" s="909">
        <v>51</v>
      </c>
      <c r="BW811" s="903" t="s">
        <v>4520</v>
      </c>
      <c r="BX811" s="909">
        <v>48</v>
      </c>
      <c r="BY811" s="903" t="s">
        <v>4533</v>
      </c>
      <c r="BZ811" s="905" t="s">
        <v>0</v>
      </c>
      <c r="CA811" s="903" t="s">
        <v>4492</v>
      </c>
      <c r="CB811" s="340">
        <v>10</v>
      </c>
      <c r="CC811" s="249">
        <f>IF(ISBLANK(AL811),0,1)</f>
        <v>0</v>
      </c>
      <c r="CD811" s="414">
        <f>IF(ISBLANK(AM811),0,1)</f>
        <v>0</v>
      </c>
      <c r="CE811" s="414">
        <f>IF(ISBLANK(AN811),0,1)</f>
        <v>1</v>
      </c>
      <c r="CF811" s="414">
        <f>IF(ISBLANK(AO811),0,1)</f>
        <v>0</v>
      </c>
      <c r="CG811" s="414">
        <f>IF(ISBLANK(AP811),0,1)</f>
        <v>0</v>
      </c>
      <c r="CH811" s="436">
        <f>IF(ISBLANK(AQ811),0,1)</f>
        <v>0</v>
      </c>
      <c r="CI811" s="435">
        <f>IF($W811="Dropped","-",DAYS360(X811,Y811,TRUE)/360)</f>
        <v>1.2916666666666667</v>
      </c>
      <c r="CJ811" s="416">
        <f>IF(OR($W811="Pipeline",$W811="Dropped"),"-",IF(OR($AA811="-",$AA811="n/a"),"-",DAYS360(Y811,AA811,TRUE)/360))</f>
        <v>0.65</v>
      </c>
      <c r="CK811" s="416">
        <f>IF(OR($W811="Pipeline",$W811="Dropped"),"-",IF($AC811="-","-",IF(OR($AA811="-",$AA811="n/a"),DAYS360(Y811,AC811,TRUE)/360,DAYS360(AA811,AC811,TRUE)/360)))</f>
        <v>5.1027777777777779</v>
      </c>
      <c r="CL811" s="416">
        <f>IF(OR($W811="Pipeline",$W811="Dropped"),"-",IF($AC811="-","-",DAYS360(X811,AC811,TRUE)/360))</f>
        <v>7.0444444444444443</v>
      </c>
      <c r="CM811" s="437">
        <f>IF(OR($W811="Pipeline",$W811="Dropped"),"-",IF($AC811="-","-",DAYS360(AB811,AC811,TRUE)/360))</f>
        <v>0.5</v>
      </c>
      <c r="CN811" s="344">
        <f>IF(W811="Closed",IF(AC811="-","-",YEAR(AC811)),"-")</f>
        <v>2016</v>
      </c>
      <c r="CO811" s="344" t="str">
        <f>IF(W811="Closed",IF(OR(BE811="S",BE811="MS",BE811="HS"),"S",IF(OR(BE811="U",BE811="MU",BE811="HU"),"U",IF(OR(BE811="NA",BE811="NR",BE811="NV",BE811="?",BE811="#"),"NR","-"))),"-")</f>
        <v>-</v>
      </c>
      <c r="CP811" s="249">
        <v>3</v>
      </c>
      <c r="CQ811" s="414">
        <v>3</v>
      </c>
      <c r="CR811" s="414">
        <v>1</v>
      </c>
      <c r="CS811" s="414">
        <v>0</v>
      </c>
      <c r="CT811" s="414">
        <v>0</v>
      </c>
      <c r="CU811" s="436">
        <v>0</v>
      </c>
      <c r="CV811" s="432" t="str">
        <f>IF(OR(DC811="-",DC811="",DC811="n/a"),"-",HYPERLINK(DC811,"PAD"))</f>
        <v>PAD</v>
      </c>
      <c r="CW811" s="417" t="str">
        <f>IF(OR(DD811="-",DD811="",DD811="n/a"),"-",HYPERLINK(DD811,"ICR"))</f>
        <v>ICR</v>
      </c>
      <c r="CX811" s="438" t="str">
        <f>IF(OR(DE811="-",DE811="",DE811="n/a"),"-",HYPERLINK(DE811,"IEG"))</f>
        <v>-</v>
      </c>
      <c r="CY811" s="687" t="str">
        <f>IF(OR(DF811="-",DF811="",DF811="n/a"),"-",HYPERLINK(DF811,"PPAR"))</f>
        <v>-</v>
      </c>
      <c r="CZ811" s="665" t="str">
        <f>IF(OR(DG811="-",DG811="",DG811="n/a"),"-",HYPERLINK(DG811,"PCR"))</f>
        <v>-</v>
      </c>
      <c r="DA811" s="665" t="str">
        <f>IF(OR(DH811="-",DH811="",DH811="n/a"),"-",HYPERLINK(DH811,"PP"))</f>
        <v>PP</v>
      </c>
      <c r="DB811" s="688" t="str">
        <f>IF(OR(DI811="-",DI811="",DI811="n/a"),"-",HYPERLINK(DI811,"TA"))</f>
        <v>-</v>
      </c>
      <c r="DC811" s="897" t="s">
        <v>12710</v>
      </c>
      <c r="DD811" s="897" t="s">
        <v>14148</v>
      </c>
      <c r="DE811" s="897" t="s">
        <v>33</v>
      </c>
      <c r="DF811" s="897" t="s">
        <v>33</v>
      </c>
      <c r="DG811" s="897" t="s">
        <v>33</v>
      </c>
      <c r="DH811" s="897" t="s">
        <v>12711</v>
      </c>
      <c r="DI811" s="897" t="s">
        <v>33</v>
      </c>
      <c r="DJ811" s="806"/>
      <c r="DK811" s="14"/>
      <c r="DL811" s="14"/>
      <c r="DM811" s="441"/>
      <c r="DN811" s="441"/>
      <c r="DO811" s="441"/>
      <c r="DP811" s="441"/>
      <c r="DQ811" s="441"/>
      <c r="DR811" s="441"/>
      <c r="DS811" s="441"/>
      <c r="DT811" s="441"/>
      <c r="DU811" s="441"/>
      <c r="DV811" s="441"/>
      <c r="DW811" s="441"/>
      <c r="DX811" s="441"/>
      <c r="DY811" s="441"/>
      <c r="DZ811" s="441"/>
      <c r="EA811" s="441"/>
      <c r="EB811" s="441"/>
      <c r="EC811" s="441"/>
      <c r="ED811" s="441"/>
      <c r="EE811" s="441"/>
      <c r="EF811" s="441"/>
      <c r="EG811" s="441"/>
      <c r="EH811" s="441"/>
      <c r="EI811" s="441"/>
      <c r="EJ811" s="441"/>
      <c r="EK811" s="441"/>
      <c r="EL811" s="441"/>
      <c r="EM811" s="441"/>
    </row>
    <row r="812" spans="1:143" s="35" customFormat="1" ht="14.1" customHeight="1" x14ac:dyDescent="0.25">
      <c r="A812" s="702">
        <f>ROW()-1</f>
        <v>811</v>
      </c>
      <c r="B812" s="710" t="s">
        <v>1113</v>
      </c>
      <c r="C812" s="711" t="str">
        <f>HYPERLINK(E812,"OP")</f>
        <v>OP</v>
      </c>
      <c r="D812" s="711" t="str">
        <f>HYPERLINK(F812,"Prj")</f>
        <v>Prj</v>
      </c>
      <c r="E812" s="704" t="s">
        <v>6837</v>
      </c>
      <c r="F812" s="415" t="s">
        <v>6838</v>
      </c>
      <c r="G812" s="414" t="s">
        <v>33</v>
      </c>
      <c r="H812" s="414" t="s">
        <v>33</v>
      </c>
      <c r="I812" s="694" t="s">
        <v>33</v>
      </c>
      <c r="J812" s="686" t="s">
        <v>1114</v>
      </c>
      <c r="K812" s="199" t="s">
        <v>33</v>
      </c>
      <c r="L812" s="693" t="s">
        <v>245</v>
      </c>
      <c r="M812" s="696" t="s">
        <v>264</v>
      </c>
      <c r="N812" s="693" t="s">
        <v>18</v>
      </c>
      <c r="O812" s="693" t="s">
        <v>30</v>
      </c>
      <c r="P812" s="1080" t="s">
        <v>1763</v>
      </c>
      <c r="Q812" s="1074" t="s">
        <v>33</v>
      </c>
      <c r="R812" s="698" t="s">
        <v>3888</v>
      </c>
      <c r="S812" s="907" t="s">
        <v>10288</v>
      </c>
      <c r="T812" s="908" t="s">
        <v>13840</v>
      </c>
      <c r="U812" s="905" t="s">
        <v>591</v>
      </c>
      <c r="V812" s="905" t="s">
        <v>10389</v>
      </c>
      <c r="W812" s="1068" t="s">
        <v>20</v>
      </c>
      <c r="X812" s="1064">
        <v>40141</v>
      </c>
      <c r="Y812" s="1066">
        <v>40694</v>
      </c>
      <c r="Z812" s="1046">
        <v>2011</v>
      </c>
      <c r="AA812" s="1064">
        <v>40935</v>
      </c>
      <c r="AB812" s="1065">
        <v>42004</v>
      </c>
      <c r="AC812" s="1066">
        <v>43100</v>
      </c>
      <c r="AD812" s="638">
        <v>0</v>
      </c>
      <c r="AE812" s="639">
        <v>21</v>
      </c>
      <c r="AF812" s="744">
        <v>0</v>
      </c>
      <c r="AG812" s="690">
        <v>21</v>
      </c>
      <c r="AH812" s="747">
        <v>5</v>
      </c>
      <c r="AI812" s="744">
        <v>0</v>
      </c>
      <c r="AJ812" s="1099">
        <v>21</v>
      </c>
      <c r="AK812" s="1100">
        <v>17.020292120000001</v>
      </c>
      <c r="AL812" s="646">
        <v>33</v>
      </c>
      <c r="AM812" s="647"/>
      <c r="AN812" s="647">
        <v>2</v>
      </c>
      <c r="AO812" s="647"/>
      <c r="AP812" s="647"/>
      <c r="AQ812" s="648"/>
      <c r="AR812" s="779" t="s">
        <v>3403</v>
      </c>
      <c r="AS812" s="649">
        <f>AT812+AU812</f>
        <v>1.25</v>
      </c>
      <c r="AT812" s="649">
        <v>1.25</v>
      </c>
      <c r="AU812" s="650">
        <v>0</v>
      </c>
      <c r="AV812" s="686" t="s">
        <v>3404</v>
      </c>
      <c r="AW812" s="686" t="s">
        <v>1968</v>
      </c>
      <c r="AX812" s="686" t="s">
        <v>2239</v>
      </c>
      <c r="AY812" s="819">
        <v>42689</v>
      </c>
      <c r="AZ812" s="721" t="s">
        <v>22</v>
      </c>
      <c r="BA812" s="721" t="s">
        <v>22</v>
      </c>
      <c r="BB812" s="625" t="s">
        <v>33</v>
      </c>
      <c r="BC812" s="626" t="s">
        <v>33</v>
      </c>
      <c r="BD812" s="633" t="s">
        <v>33</v>
      </c>
      <c r="BE812" s="625" t="s">
        <v>33</v>
      </c>
      <c r="BF812" s="626" t="s">
        <v>33</v>
      </c>
      <c r="BG812" s="633" t="s">
        <v>33</v>
      </c>
      <c r="BH812" s="905" t="s">
        <v>1371</v>
      </c>
      <c r="BI812" s="903" t="s">
        <v>13870</v>
      </c>
      <c r="BJ812" s="905" t="s">
        <v>13077</v>
      </c>
      <c r="BK812" s="903" t="s">
        <v>9680</v>
      </c>
      <c r="BL812" s="905" t="s">
        <v>13050</v>
      </c>
      <c r="BM812" s="903" t="s">
        <v>13876</v>
      </c>
      <c r="BN812" s="905" t="s">
        <v>0</v>
      </c>
      <c r="BO812" s="903" t="s">
        <v>0</v>
      </c>
      <c r="BP812" s="905" t="s">
        <v>0</v>
      </c>
      <c r="BQ812" s="903" t="s">
        <v>0</v>
      </c>
      <c r="BR812" s="909">
        <v>54</v>
      </c>
      <c r="BS812" s="903" t="s">
        <v>4553</v>
      </c>
      <c r="BT812" s="909">
        <v>66</v>
      </c>
      <c r="BU812" s="903" t="s">
        <v>4532</v>
      </c>
      <c r="BV812" s="909">
        <v>51</v>
      </c>
      <c r="BW812" s="903" t="s">
        <v>4520</v>
      </c>
      <c r="BX812" s="909">
        <v>65</v>
      </c>
      <c r="BY812" s="903" t="s">
        <v>4509</v>
      </c>
      <c r="BZ812" s="909">
        <v>45</v>
      </c>
      <c r="CA812" s="903" t="s">
        <v>4564</v>
      </c>
      <c r="CB812" s="340">
        <v>10</v>
      </c>
      <c r="CC812" s="249">
        <f>IF(ISBLANK(AL812),0,1)</f>
        <v>1</v>
      </c>
      <c r="CD812" s="414">
        <f>IF(ISBLANK(AM812),0,1)</f>
        <v>0</v>
      </c>
      <c r="CE812" s="414">
        <f>IF(ISBLANK(AN812),0,1)</f>
        <v>1</v>
      </c>
      <c r="CF812" s="414">
        <f>IF(ISBLANK(AO812),0,1)</f>
        <v>0</v>
      </c>
      <c r="CG812" s="414">
        <f>IF(ISBLANK(AP812),0,1)</f>
        <v>0</v>
      </c>
      <c r="CH812" s="436">
        <f>IF(ISBLANK(AQ812),0,1)</f>
        <v>0</v>
      </c>
      <c r="CI812" s="435">
        <f>IF($W812="Dropped","-",DAYS360(X812,Y812,TRUE)/360)</f>
        <v>1.5166666666666666</v>
      </c>
      <c r="CJ812" s="416">
        <f>IF(OR($W812="Pipeline",$W812="Dropped"),"-",IF(OR($AA812="-",$AA812="n/a"),"-",DAYS360(Y812,AA812,TRUE)/360))</f>
        <v>0.65833333333333333</v>
      </c>
      <c r="CK812" s="416">
        <f>IF(OR($W812="Pipeline",$W812="Dropped"),"-",IF($AC812="-","-",IF(OR($AA812="-",$AA812="n/a"),DAYS360(Y812,AC812,TRUE)/360,DAYS360(AA812,AC812,TRUE)/360)))</f>
        <v>5.9249999999999998</v>
      </c>
      <c r="CL812" s="416">
        <f>IF(OR($W812="Pipeline",$W812="Dropped"),"-",IF($AC812="-","-",DAYS360(X812,AC812,TRUE)/360))</f>
        <v>8.1</v>
      </c>
      <c r="CM812" s="437">
        <f>IF(OR($W812="Pipeline",$W812="Dropped"),"-",IF($AC812="-","-",DAYS360(AB812,AC812,TRUE)/360))</f>
        <v>3</v>
      </c>
      <c r="CN812" s="344" t="str">
        <f>IF(W812="Closed",IF(AC812="-","-",YEAR(AC812)),"-")</f>
        <v>-</v>
      </c>
      <c r="CO812" s="344" t="str">
        <f>IF(W812="Closed",IF(OR(BE812="S",BE812="MS",BE812="HS"),"S",IF(OR(BE812="U",BE812="MU",BE812="HU"),"U",IF(OR(BE812="NA",BE812="NR",BE812="NV",BE812="?",BE812="#"),"NR","-"))),"-")</f>
        <v>-</v>
      </c>
      <c r="CP812" s="249">
        <v>1</v>
      </c>
      <c r="CQ812" s="414">
        <v>1</v>
      </c>
      <c r="CR812" s="414">
        <v>2</v>
      </c>
      <c r="CS812" s="414">
        <v>0</v>
      </c>
      <c r="CT812" s="414">
        <v>0</v>
      </c>
      <c r="CU812" s="436">
        <v>1</v>
      </c>
      <c r="CV812" s="432" t="str">
        <f>IF(OR(DC812="-",DC812="",DC812="n/a"),"-",HYPERLINK(DC812,"PAD"))</f>
        <v>PAD</v>
      </c>
      <c r="CW812" s="417" t="str">
        <f>IF(OR(DD812="-",DD812="",DD812="n/a"),"-",HYPERLINK(DD812,"ICR"))</f>
        <v>-</v>
      </c>
      <c r="CX812" s="438" t="str">
        <f>IF(OR(DE812="-",DE812="",DE812="n/a"),"-",HYPERLINK(DE812,"IEG"))</f>
        <v>-</v>
      </c>
      <c r="CY812" s="687" t="str">
        <f>IF(OR(DF812="-",DF812="",DF812="n/a"),"-",HYPERLINK(DF812,"PPAR"))</f>
        <v>-</v>
      </c>
      <c r="CZ812" s="665" t="str">
        <f>IF(OR(DG812="-",DG812="",DG812="n/a"),"-",HYPERLINK(DG812,"PCR"))</f>
        <v>-</v>
      </c>
      <c r="DA812" s="665" t="str">
        <f>IF(OR(DH812="-",DH812="",DH812="n/a"),"-",HYPERLINK(DH812,"PP"))</f>
        <v>PP</v>
      </c>
      <c r="DB812" s="688" t="str">
        <f>IF(OR(DI812="-",DI812="",DI812="n/a"),"-",HYPERLINK(DI812,"TA"))</f>
        <v>-</v>
      </c>
      <c r="DC812" s="897" t="s">
        <v>12712</v>
      </c>
      <c r="DD812" s="897" t="s">
        <v>33</v>
      </c>
      <c r="DE812" s="897" t="s">
        <v>33</v>
      </c>
      <c r="DF812" s="897" t="s">
        <v>33</v>
      </c>
      <c r="DG812" s="897" t="s">
        <v>33</v>
      </c>
      <c r="DH812" s="897" t="s">
        <v>12713</v>
      </c>
      <c r="DI812" s="897" t="s">
        <v>33</v>
      </c>
      <c r="DJ812" s="734"/>
      <c r="DK812" s="14"/>
      <c r="DL812" s="14"/>
      <c r="DM812" s="441"/>
      <c r="DN812" s="441"/>
      <c r="DO812" s="441"/>
      <c r="DP812" s="441"/>
      <c r="DQ812" s="441"/>
      <c r="DR812" s="441"/>
      <c r="DS812" s="441"/>
      <c r="DT812" s="441"/>
      <c r="DU812" s="441"/>
      <c r="DV812" s="441"/>
      <c r="DW812" s="441"/>
      <c r="DX812" s="441"/>
      <c r="DY812" s="441"/>
      <c r="DZ812" s="441"/>
      <c r="EA812" s="441"/>
      <c r="EB812" s="441"/>
      <c r="EC812" s="441"/>
      <c r="ED812" s="441"/>
      <c r="EE812" s="441"/>
      <c r="EF812" s="441"/>
      <c r="EG812" s="441"/>
      <c r="EH812" s="441"/>
      <c r="EI812" s="441"/>
      <c r="EJ812" s="441"/>
      <c r="EK812" s="441"/>
      <c r="EL812" s="441"/>
      <c r="EM812" s="441"/>
    </row>
    <row r="813" spans="1:143" s="35" customFormat="1" ht="14.1" customHeight="1" x14ac:dyDescent="0.25">
      <c r="A813" s="703">
        <f>ROW()-1</f>
        <v>812</v>
      </c>
      <c r="B813" s="717" t="s">
        <v>924</v>
      </c>
      <c r="C813" s="711" t="str">
        <f>HYPERLINK(E813,"OP")</f>
        <v>OP</v>
      </c>
      <c r="D813" s="711" t="str">
        <f>HYPERLINK(F813,"Prj")</f>
        <v>Prj</v>
      </c>
      <c r="E813" s="704" t="s">
        <v>6839</v>
      </c>
      <c r="F813" s="415" t="s">
        <v>6840</v>
      </c>
      <c r="G813" s="414" t="s">
        <v>33</v>
      </c>
      <c r="H813" s="414" t="s">
        <v>33</v>
      </c>
      <c r="I813" s="694" t="s">
        <v>33</v>
      </c>
      <c r="J813" s="686" t="s">
        <v>925</v>
      </c>
      <c r="K813" s="199" t="s">
        <v>33</v>
      </c>
      <c r="L813" s="693" t="s">
        <v>231</v>
      </c>
      <c r="M813" s="696" t="s">
        <v>603</v>
      </c>
      <c r="N813" s="693" t="s">
        <v>18</v>
      </c>
      <c r="O813" s="693" t="s">
        <v>30</v>
      </c>
      <c r="P813" s="1080" t="s">
        <v>1763</v>
      </c>
      <c r="Q813" s="1074" t="s">
        <v>33</v>
      </c>
      <c r="R813" s="698" t="s">
        <v>33</v>
      </c>
      <c r="S813" s="907" t="s">
        <v>10285</v>
      </c>
      <c r="T813" s="908" t="s">
        <v>10336</v>
      </c>
      <c r="U813" s="905" t="s">
        <v>1782</v>
      </c>
      <c r="V813" s="905" t="s">
        <v>10386</v>
      </c>
      <c r="W813" s="1068" t="s">
        <v>20</v>
      </c>
      <c r="X813" s="1064">
        <v>40191</v>
      </c>
      <c r="Y813" s="1066">
        <v>40512</v>
      </c>
      <c r="Z813" s="1046">
        <v>2011</v>
      </c>
      <c r="AA813" s="1064">
        <v>41242</v>
      </c>
      <c r="AB813" s="1065">
        <v>42735</v>
      </c>
      <c r="AC813" s="1066">
        <v>43100</v>
      </c>
      <c r="AD813" s="638">
        <v>40</v>
      </c>
      <c r="AE813" s="639">
        <v>0</v>
      </c>
      <c r="AF813" s="744">
        <v>0</v>
      </c>
      <c r="AG813" s="690">
        <v>40</v>
      </c>
      <c r="AH813" s="747">
        <v>2.6</v>
      </c>
      <c r="AI813" s="744">
        <v>0</v>
      </c>
      <c r="AJ813" s="1099">
        <v>40</v>
      </c>
      <c r="AK813" s="1100">
        <v>26.30671143</v>
      </c>
      <c r="AL813" s="646"/>
      <c r="AM813" s="647"/>
      <c r="AN813" s="647">
        <v>2</v>
      </c>
      <c r="AO813" s="647"/>
      <c r="AP813" s="647"/>
      <c r="AQ813" s="648"/>
      <c r="AR813" s="779" t="s">
        <v>3405</v>
      </c>
      <c r="AS813" s="649">
        <f>AT813+AU813</f>
        <v>19.3</v>
      </c>
      <c r="AT813" s="649">
        <v>15.7</v>
      </c>
      <c r="AU813" s="650">
        <v>3.6</v>
      </c>
      <c r="AV813" s="686" t="s">
        <v>3406</v>
      </c>
      <c r="AW813" s="686" t="s">
        <v>603</v>
      </c>
      <c r="AX813" s="686" t="s">
        <v>2144</v>
      </c>
      <c r="AY813" s="819">
        <v>42607</v>
      </c>
      <c r="AZ813" s="721" t="s">
        <v>22</v>
      </c>
      <c r="BA813" s="721" t="s">
        <v>22</v>
      </c>
      <c r="BB813" s="625" t="s">
        <v>33</v>
      </c>
      <c r="BC813" s="626" t="s">
        <v>33</v>
      </c>
      <c r="BD813" s="633" t="s">
        <v>33</v>
      </c>
      <c r="BE813" s="625" t="s">
        <v>33</v>
      </c>
      <c r="BF813" s="626" t="s">
        <v>33</v>
      </c>
      <c r="BG813" s="633" t="s">
        <v>33</v>
      </c>
      <c r="BH813" s="905" t="s">
        <v>0</v>
      </c>
      <c r="BI813" s="903" t="s">
        <v>0</v>
      </c>
      <c r="BJ813" s="905" t="s">
        <v>0</v>
      </c>
      <c r="BK813" s="903" t="s">
        <v>0</v>
      </c>
      <c r="BL813" s="905" t="s">
        <v>4530</v>
      </c>
      <c r="BM813" s="903" t="s">
        <v>10483</v>
      </c>
      <c r="BN813" s="905" t="s">
        <v>4503</v>
      </c>
      <c r="BO813" s="903" t="s">
        <v>4703</v>
      </c>
      <c r="BP813" s="905" t="s">
        <v>4515</v>
      </c>
      <c r="BQ813" s="903" t="s">
        <v>4704</v>
      </c>
      <c r="BR813" s="909">
        <v>66</v>
      </c>
      <c r="BS813" s="903" t="s">
        <v>4532</v>
      </c>
      <c r="BT813" s="909">
        <v>65</v>
      </c>
      <c r="BU813" s="903" t="s">
        <v>4509</v>
      </c>
      <c r="BV813" s="905" t="s">
        <v>0</v>
      </c>
      <c r="BW813" s="903" t="s">
        <v>4492</v>
      </c>
      <c r="BX813" s="905" t="s">
        <v>0</v>
      </c>
      <c r="BY813" s="903" t="s">
        <v>4492</v>
      </c>
      <c r="BZ813" s="905" t="s">
        <v>0</v>
      </c>
      <c r="CA813" s="903" t="s">
        <v>4492</v>
      </c>
      <c r="CB813" s="340">
        <v>10</v>
      </c>
      <c r="CC813" s="249">
        <f>IF(ISBLANK(AL813),0,1)</f>
        <v>0</v>
      </c>
      <c r="CD813" s="414">
        <f>IF(ISBLANK(AM813),0,1)</f>
        <v>0</v>
      </c>
      <c r="CE813" s="414">
        <f>IF(ISBLANK(AN813),0,1)</f>
        <v>1</v>
      </c>
      <c r="CF813" s="414">
        <f>IF(ISBLANK(AO813),0,1)</f>
        <v>0</v>
      </c>
      <c r="CG813" s="414">
        <f>IF(ISBLANK(AP813),0,1)</f>
        <v>0</v>
      </c>
      <c r="CH813" s="436">
        <f>IF(ISBLANK(AQ813),0,1)</f>
        <v>0</v>
      </c>
      <c r="CI813" s="435">
        <f>IF($W813="Dropped","-",DAYS360(X813,Y813,TRUE)/360)</f>
        <v>0.88055555555555554</v>
      </c>
      <c r="CJ813" s="416">
        <f>IF(OR($W813="Pipeline",$W813="Dropped"),"-",IF(OR($AA813="-",$AA813="n/a"),"-",DAYS360(Y813,AA813,TRUE)/360))</f>
        <v>1.9972222222222222</v>
      </c>
      <c r="CK813" s="416">
        <f>IF(OR($W813="Pipeline",$W813="Dropped"),"-",IF($AC813="-","-",IF(OR($AA813="-",$AA813="n/a"),DAYS360(Y813,AC813,TRUE)/360,DAYS360(AA813,AC813,TRUE)/360)))</f>
        <v>5.0861111111111112</v>
      </c>
      <c r="CL813" s="416">
        <f>IF(OR($W813="Pipeline",$W813="Dropped"),"-",IF($AC813="-","-",DAYS360(X813,AC813,TRUE)/360))</f>
        <v>7.9638888888888886</v>
      </c>
      <c r="CM813" s="437">
        <f>IF(OR($W813="Pipeline",$W813="Dropped"),"-",IF($AC813="-","-",DAYS360(AB813,AC813,TRUE)/360))</f>
        <v>1</v>
      </c>
      <c r="CN813" s="344" t="str">
        <f>IF(W813="Closed",IF(AC813="-","-",YEAR(AC813)),"-")</f>
        <v>-</v>
      </c>
      <c r="CO813" s="344" t="str">
        <f>IF(W813="Closed",IF(OR(BE813="S",BE813="MS",BE813="HS"),"S",IF(OR(BE813="U",BE813="MU",BE813="HU"),"U",IF(OR(BE813="NA",BE813="NR",BE813="NV",BE813="?",BE813="#"),"NR","-"))),"-")</f>
        <v>-</v>
      </c>
      <c r="CP813" s="249">
        <v>0</v>
      </c>
      <c r="CQ813" s="414">
        <v>3</v>
      </c>
      <c r="CR813" s="414">
        <v>3</v>
      </c>
      <c r="CS813" s="414">
        <v>0</v>
      </c>
      <c r="CT813" s="414">
        <v>0</v>
      </c>
      <c r="CU813" s="436">
        <v>0</v>
      </c>
      <c r="CV813" s="432" t="str">
        <f>IF(OR(DC813="-",DC813="",DC813="n/a"),"-",HYPERLINK(DC813,"PAD"))</f>
        <v>PAD</v>
      </c>
      <c r="CW813" s="417" t="str">
        <f>IF(OR(DD813="-",DD813="",DD813="n/a"),"-",HYPERLINK(DD813,"ICR"))</f>
        <v>-</v>
      </c>
      <c r="CX813" s="438" t="str">
        <f>IF(OR(DE813="-",DE813="",DE813="n/a"),"-",HYPERLINK(DE813,"IEG"))</f>
        <v>-</v>
      </c>
      <c r="CY813" s="687" t="str">
        <f>IF(OR(DF813="-",DF813="",DF813="n/a"),"-",HYPERLINK(DF813,"PPAR"))</f>
        <v>-</v>
      </c>
      <c r="CZ813" s="665" t="str">
        <f>IF(OR(DG813="-",DG813="",DG813="n/a"),"-",HYPERLINK(DG813,"PCR"))</f>
        <v>-</v>
      </c>
      <c r="DA813" s="665" t="str">
        <f>IF(OR(DH813="-",DH813="",DH813="n/a"),"-",HYPERLINK(DH813,"PP"))</f>
        <v>PP</v>
      </c>
      <c r="DB813" s="688" t="str">
        <f>IF(OR(DI813="-",DI813="",DI813="n/a"),"-",HYPERLINK(DI813,"TA"))</f>
        <v>-</v>
      </c>
      <c r="DC813" s="897" t="s">
        <v>12714</v>
      </c>
      <c r="DD813" s="897" t="s">
        <v>33</v>
      </c>
      <c r="DE813" s="897" t="s">
        <v>33</v>
      </c>
      <c r="DF813" s="897" t="s">
        <v>33</v>
      </c>
      <c r="DG813" s="897" t="s">
        <v>33</v>
      </c>
      <c r="DH813" s="897" t="s">
        <v>12715</v>
      </c>
      <c r="DI813" s="897" t="s">
        <v>33</v>
      </c>
      <c r="DJ813" s="734"/>
      <c r="DK813" s="14"/>
      <c r="DL813" s="14"/>
      <c r="DM813" s="441"/>
      <c r="DN813" s="441"/>
      <c r="DO813" s="441"/>
      <c r="DP813" s="441"/>
      <c r="DQ813" s="441"/>
      <c r="DR813" s="441"/>
      <c r="DS813" s="441"/>
      <c r="DT813" s="441"/>
      <c r="DU813" s="441"/>
      <c r="DV813" s="441"/>
      <c r="DW813" s="441"/>
      <c r="DX813" s="441"/>
      <c r="DY813" s="441"/>
      <c r="DZ813" s="441"/>
      <c r="EA813" s="441"/>
      <c r="EB813" s="441"/>
      <c r="EC813" s="441"/>
      <c r="ED813" s="441"/>
      <c r="EE813" s="441"/>
      <c r="EF813" s="441"/>
      <c r="EG813" s="441"/>
      <c r="EH813" s="441"/>
      <c r="EI813" s="441"/>
      <c r="EJ813" s="441"/>
      <c r="EK813" s="441"/>
      <c r="EL813" s="441"/>
      <c r="EM813" s="441"/>
    </row>
    <row r="814" spans="1:143" s="35" customFormat="1" ht="14.1" customHeight="1" x14ac:dyDescent="0.25">
      <c r="A814" s="702">
        <f>ROW()-1</f>
        <v>813</v>
      </c>
      <c r="B814" s="710" t="s">
        <v>3006</v>
      </c>
      <c r="C814" s="711" t="str">
        <f>HYPERLINK(E814,"OP")</f>
        <v>OP</v>
      </c>
      <c r="D814" s="711" t="str">
        <f>HYPERLINK(F814,"Prj")</f>
        <v>Prj</v>
      </c>
      <c r="E814" s="704" t="s">
        <v>6841</v>
      </c>
      <c r="F814" s="415" t="s">
        <v>6842</v>
      </c>
      <c r="G814" s="414" t="s">
        <v>33</v>
      </c>
      <c r="H814" s="414" t="s">
        <v>33</v>
      </c>
      <c r="I814" s="694" t="s">
        <v>33</v>
      </c>
      <c r="J814" s="686" t="s">
        <v>3018</v>
      </c>
      <c r="K814" s="199" t="s">
        <v>33</v>
      </c>
      <c r="L814" s="693" t="s">
        <v>16</v>
      </c>
      <c r="M814" s="696" t="s">
        <v>1770</v>
      </c>
      <c r="N814" s="693" t="s">
        <v>18</v>
      </c>
      <c r="O814" s="693" t="s">
        <v>71</v>
      </c>
      <c r="P814" s="1080" t="s">
        <v>1742</v>
      </c>
      <c r="Q814" s="1074" t="s">
        <v>33</v>
      </c>
      <c r="R814" s="698" t="s">
        <v>33</v>
      </c>
      <c r="S814" s="907" t="s">
        <v>10303</v>
      </c>
      <c r="T814" s="908" t="s">
        <v>3894</v>
      </c>
      <c r="U814" s="905" t="s">
        <v>590</v>
      </c>
      <c r="V814" s="905" t="s">
        <v>10418</v>
      </c>
      <c r="W814" s="1068" t="s">
        <v>20</v>
      </c>
      <c r="X814" s="1064">
        <v>40927</v>
      </c>
      <c r="Y814" s="1066">
        <v>41527</v>
      </c>
      <c r="Z814" s="1046">
        <v>2014</v>
      </c>
      <c r="AA814" s="1064">
        <v>41597</v>
      </c>
      <c r="AB814" s="1065">
        <v>43281</v>
      </c>
      <c r="AC814" s="1066">
        <v>43281</v>
      </c>
      <c r="AD814" s="638">
        <v>0</v>
      </c>
      <c r="AE814" s="639">
        <v>22</v>
      </c>
      <c r="AF814" s="744">
        <v>0</v>
      </c>
      <c r="AG814" s="690">
        <v>22</v>
      </c>
      <c r="AH814" s="747">
        <v>0</v>
      </c>
      <c r="AI814" s="744">
        <v>0</v>
      </c>
      <c r="AJ814" s="1099">
        <v>22</v>
      </c>
      <c r="AK814" s="1100">
        <v>5.7837709300000002</v>
      </c>
      <c r="AL814" s="646" t="s">
        <v>3334</v>
      </c>
      <c r="AM814" s="647"/>
      <c r="AN814" s="647"/>
      <c r="AO814" s="647"/>
      <c r="AP814" s="647"/>
      <c r="AQ814" s="648"/>
      <c r="AR814" s="779" t="s">
        <v>3097</v>
      </c>
      <c r="AS814" s="649">
        <f>AT814+AU814</f>
        <v>32.299999999999997</v>
      </c>
      <c r="AT814" s="649">
        <v>20.3</v>
      </c>
      <c r="AU814" s="650">
        <v>12</v>
      </c>
      <c r="AV814" s="686" t="s">
        <v>3370</v>
      </c>
      <c r="AW814" s="686" t="s">
        <v>3895</v>
      </c>
      <c r="AX814" s="686" t="s">
        <v>3896</v>
      </c>
      <c r="AY814" s="819">
        <v>42660</v>
      </c>
      <c r="AZ814" s="721" t="s">
        <v>22</v>
      </c>
      <c r="BA814" s="721" t="s">
        <v>22</v>
      </c>
      <c r="BB814" s="625" t="s">
        <v>33</v>
      </c>
      <c r="BC814" s="626" t="s">
        <v>33</v>
      </c>
      <c r="BD814" s="633" t="s">
        <v>33</v>
      </c>
      <c r="BE814" s="625" t="s">
        <v>33</v>
      </c>
      <c r="BF814" s="626" t="s">
        <v>33</v>
      </c>
      <c r="BG814" s="633" t="s">
        <v>33</v>
      </c>
      <c r="BH814" s="905" t="s">
        <v>10067</v>
      </c>
      <c r="BI814" s="903" t="s">
        <v>9474</v>
      </c>
      <c r="BJ814" s="905" t="s">
        <v>10064</v>
      </c>
      <c r="BK814" s="903" t="s">
        <v>13770</v>
      </c>
      <c r="BL814" s="905" t="s">
        <v>0</v>
      </c>
      <c r="BM814" s="903" t="s">
        <v>0</v>
      </c>
      <c r="BN814" s="905" t="s">
        <v>0</v>
      </c>
      <c r="BO814" s="903" t="s">
        <v>0</v>
      </c>
      <c r="BP814" s="905" t="s">
        <v>0</v>
      </c>
      <c r="BQ814" s="903" t="s">
        <v>0</v>
      </c>
      <c r="BR814" s="909">
        <v>39</v>
      </c>
      <c r="BS814" s="903" t="s">
        <v>4545</v>
      </c>
      <c r="BT814" s="909">
        <v>40</v>
      </c>
      <c r="BU814" s="903" t="s">
        <v>4563</v>
      </c>
      <c r="BV814" s="905" t="s">
        <v>0</v>
      </c>
      <c r="BW814" s="903" t="s">
        <v>4492</v>
      </c>
      <c r="BX814" s="905" t="s">
        <v>0</v>
      </c>
      <c r="BY814" s="903" t="s">
        <v>4492</v>
      </c>
      <c r="BZ814" s="905" t="s">
        <v>0</v>
      </c>
      <c r="CA814" s="903" t="s">
        <v>4492</v>
      </c>
      <c r="CB814" s="340">
        <v>100</v>
      </c>
      <c r="CC814" s="249">
        <f>IF(ISBLANK(AL814),0,1)</f>
        <v>1</v>
      </c>
      <c r="CD814" s="414">
        <f>IF(ISBLANK(AM814),0,1)</f>
        <v>0</v>
      </c>
      <c r="CE814" s="414">
        <f>IF(ISBLANK(AN814),0,1)</f>
        <v>0</v>
      </c>
      <c r="CF814" s="414">
        <f>IF(ISBLANK(AO814),0,1)</f>
        <v>0</v>
      </c>
      <c r="CG814" s="414">
        <f>IF(ISBLANK(AP814),0,1)</f>
        <v>0</v>
      </c>
      <c r="CH814" s="436">
        <f>IF(ISBLANK(AQ814),0,1)</f>
        <v>0</v>
      </c>
      <c r="CI814" s="435">
        <f>IF($W814="Dropped","-",DAYS360(X814,Y814,TRUE)/360)</f>
        <v>1.6416666666666666</v>
      </c>
      <c r="CJ814" s="416">
        <f>IF(OR($W814="Pipeline",$W814="Dropped"),"-",IF(OR($AA814="-",$AA814="n/a"),"-",DAYS360(Y814,AA814,TRUE)/360))</f>
        <v>0.19166666666666668</v>
      </c>
      <c r="CK814" s="416">
        <f>IF(OR($W814="Pipeline",$W814="Dropped"),"-",IF($AC814="-","-",IF(OR($AA814="-",$AA814="n/a"),DAYS360(Y814,AC814,TRUE)/360,DAYS360(AA814,AC814,TRUE)/360)))</f>
        <v>4.6138888888888889</v>
      </c>
      <c r="CL814" s="416">
        <f>IF(OR($W814="Pipeline",$W814="Dropped"),"-",IF($AC814="-","-",DAYS360(X814,AC814,TRUE)/360))</f>
        <v>6.447222222222222</v>
      </c>
      <c r="CM814" s="437">
        <f>IF(OR($W814="Pipeline",$W814="Dropped"),"-",IF($AC814="-","-",DAYS360(AB814,AC814,TRUE)/360))</f>
        <v>0</v>
      </c>
      <c r="CN814" s="344" t="str">
        <f>IF(W814="Closed",IF(AC814="-","-",YEAR(AC814)),"-")</f>
        <v>-</v>
      </c>
      <c r="CO814" s="344" t="str">
        <f>IF(W814="Closed",IF(OR(BE814="S",BE814="MS",BE814="HS"),"S",IF(OR(BE814="U",BE814="MU",BE814="HU"),"U",IF(OR(BE814="NA",BE814="NR",BE814="NV",BE814="?",BE814="#"),"NR","-"))),"-")</f>
        <v>-</v>
      </c>
      <c r="CP814" s="249">
        <v>18</v>
      </c>
      <c r="CQ814" s="414">
        <v>1</v>
      </c>
      <c r="CR814" s="414">
        <v>0</v>
      </c>
      <c r="CS814" s="414">
        <v>5</v>
      </c>
      <c r="CT814" s="414">
        <v>0</v>
      </c>
      <c r="CU814" s="436">
        <v>0</v>
      </c>
      <c r="CV814" s="432" t="str">
        <f>IF(OR(DC814="-",DC814="",DC814="n/a"),"-",HYPERLINK(DC814,"PAD"))</f>
        <v>PAD</v>
      </c>
      <c r="CW814" s="417" t="str">
        <f>IF(OR(DD814="-",DD814="",DD814="n/a"),"-",HYPERLINK(DD814,"ICR"))</f>
        <v>-</v>
      </c>
      <c r="CX814" s="438" t="str">
        <f>IF(OR(DE814="-",DE814="",DE814="n/a"),"-",HYPERLINK(DE814,"IEG"))</f>
        <v>-</v>
      </c>
      <c r="CY814" s="687" t="str">
        <f>IF(OR(DF814="-",DF814="",DF814="n/a"),"-",HYPERLINK(DF814,"PPAR"))</f>
        <v>-</v>
      </c>
      <c r="CZ814" s="665" t="str">
        <f>IF(OR(DG814="-",DG814="",DG814="n/a"),"-",HYPERLINK(DG814,"PCR"))</f>
        <v>-</v>
      </c>
      <c r="DA814" s="665" t="str">
        <f>IF(OR(DH814="-",DH814="",DH814="n/a"),"-",HYPERLINK(DH814,"PP"))</f>
        <v>-</v>
      </c>
      <c r="DB814" s="688" t="str">
        <f>IF(OR(DI814="-",DI814="",DI814="n/a"),"-",HYPERLINK(DI814,"TA"))</f>
        <v>-</v>
      </c>
      <c r="DC814" s="897" t="s">
        <v>14149</v>
      </c>
      <c r="DD814" s="897" t="s">
        <v>33</v>
      </c>
      <c r="DE814" s="897" t="s">
        <v>33</v>
      </c>
      <c r="DF814" s="897" t="s">
        <v>33</v>
      </c>
      <c r="DG814" s="897" t="s">
        <v>33</v>
      </c>
      <c r="DH814" s="897" t="s">
        <v>33</v>
      </c>
      <c r="DI814" s="897" t="s">
        <v>33</v>
      </c>
      <c r="DJ814" s="734"/>
      <c r="DK814" s="14"/>
      <c r="DL814" s="14"/>
      <c r="DM814" s="441"/>
      <c r="DN814" s="441"/>
      <c r="DO814" s="441"/>
      <c r="DP814" s="441"/>
      <c r="DQ814" s="441"/>
      <c r="DR814" s="441"/>
      <c r="DS814" s="441"/>
      <c r="DT814" s="441"/>
      <c r="DU814" s="441"/>
      <c r="DV814" s="441"/>
      <c r="DW814" s="441"/>
      <c r="DX814" s="441"/>
      <c r="DY814" s="441"/>
      <c r="DZ814" s="441"/>
      <c r="EA814" s="441"/>
      <c r="EB814" s="441"/>
      <c r="EC814" s="441"/>
      <c r="ED814" s="441"/>
      <c r="EE814" s="441"/>
      <c r="EF814" s="441"/>
      <c r="EG814" s="441"/>
      <c r="EH814" s="441"/>
      <c r="EI814" s="441"/>
      <c r="EJ814" s="441"/>
      <c r="EK814" s="441"/>
      <c r="EL814" s="441"/>
      <c r="EM814" s="441"/>
    </row>
    <row r="815" spans="1:143" s="35" customFormat="1" ht="14.1" customHeight="1" x14ac:dyDescent="0.25">
      <c r="A815" s="702">
        <f>ROW()-1</f>
        <v>814</v>
      </c>
      <c r="B815" s="710" t="s">
        <v>5306</v>
      </c>
      <c r="C815" s="711" t="str">
        <f>HYPERLINK(E815,"OP")</f>
        <v>OP</v>
      </c>
      <c r="D815" s="711" t="str">
        <f>HYPERLINK(F815,"Prj")</f>
        <v>Prj</v>
      </c>
      <c r="E815" s="704" t="s">
        <v>7332</v>
      </c>
      <c r="F815" s="415" t="s">
        <v>5970</v>
      </c>
      <c r="G815" s="414" t="s">
        <v>33</v>
      </c>
      <c r="H815" s="414" t="s">
        <v>33</v>
      </c>
      <c r="I815" s="694" t="s">
        <v>33</v>
      </c>
      <c r="J815" s="697" t="s">
        <v>5307</v>
      </c>
      <c r="K815" s="727" t="s">
        <v>5308</v>
      </c>
      <c r="L815" s="736" t="s">
        <v>124</v>
      </c>
      <c r="M815" s="697" t="s">
        <v>140</v>
      </c>
      <c r="N815" s="736" t="s">
        <v>233</v>
      </c>
      <c r="O815" s="736" t="s">
        <v>54</v>
      </c>
      <c r="P815" s="1080" t="s">
        <v>1419</v>
      </c>
      <c r="Q815" s="1074" t="s">
        <v>33</v>
      </c>
      <c r="R815" s="698" t="s">
        <v>33</v>
      </c>
      <c r="S815" s="907" t="s">
        <v>10337</v>
      </c>
      <c r="T815" s="908" t="s">
        <v>5309</v>
      </c>
      <c r="U815" s="905" t="s">
        <v>10453</v>
      </c>
      <c r="V815" s="905" t="s">
        <v>10453</v>
      </c>
      <c r="W815" s="1068" t="s">
        <v>269</v>
      </c>
      <c r="X815" s="1064">
        <v>39933</v>
      </c>
      <c r="Y815" s="1066">
        <v>39981</v>
      </c>
      <c r="Z815" s="1046">
        <v>2009</v>
      </c>
      <c r="AA815" s="1064">
        <v>40240</v>
      </c>
      <c r="AB815" s="1065">
        <v>40602</v>
      </c>
      <c r="AC815" s="1066">
        <v>40967</v>
      </c>
      <c r="AD815" s="1049">
        <v>0</v>
      </c>
      <c r="AE815" s="746">
        <v>0</v>
      </c>
      <c r="AF815" s="744">
        <v>0.31130000000000002</v>
      </c>
      <c r="AG815" s="690">
        <v>0.31130000000000002</v>
      </c>
      <c r="AH815" s="747">
        <v>0</v>
      </c>
      <c r="AI815" s="744" t="s">
        <v>33</v>
      </c>
      <c r="AJ815" s="1099" t="s">
        <v>33</v>
      </c>
      <c r="AK815" s="1100" t="s">
        <v>33</v>
      </c>
      <c r="AL815" s="1087"/>
      <c r="AM815" s="758"/>
      <c r="AN815" s="758"/>
      <c r="AO815" s="758"/>
      <c r="AP815" s="758"/>
      <c r="AQ815" s="759"/>
      <c r="AR815" s="783" t="s">
        <v>33</v>
      </c>
      <c r="AS815" s="786" t="s">
        <v>37</v>
      </c>
      <c r="AT815" s="786" t="s">
        <v>37</v>
      </c>
      <c r="AU815" s="787" t="s">
        <v>37</v>
      </c>
      <c r="AV815" s="806"/>
      <c r="AW815" s="697" t="s">
        <v>5310</v>
      </c>
      <c r="AX815" s="697" t="s">
        <v>5311</v>
      </c>
      <c r="AY815" s="823" t="s">
        <v>33</v>
      </c>
      <c r="AZ815" s="736" t="s">
        <v>33</v>
      </c>
      <c r="BA815" s="736" t="s">
        <v>33</v>
      </c>
      <c r="BB815" s="840" t="s">
        <v>33</v>
      </c>
      <c r="BC815" s="841" t="s">
        <v>33</v>
      </c>
      <c r="BD815" s="842" t="s">
        <v>33</v>
      </c>
      <c r="BE815" s="840" t="s">
        <v>33</v>
      </c>
      <c r="BF815" s="841" t="s">
        <v>33</v>
      </c>
      <c r="BG815" s="842" t="s">
        <v>33</v>
      </c>
      <c r="BH815" s="905" t="s">
        <v>4485</v>
      </c>
      <c r="BI815" s="903" t="s">
        <v>10472</v>
      </c>
      <c r="BJ815" s="905" t="s">
        <v>0</v>
      </c>
      <c r="BK815" s="903" t="s">
        <v>0</v>
      </c>
      <c r="BL815" s="905" t="s">
        <v>0</v>
      </c>
      <c r="BM815" s="903" t="s">
        <v>0</v>
      </c>
      <c r="BN815" s="905" t="s">
        <v>0</v>
      </c>
      <c r="BO815" s="903" t="s">
        <v>0</v>
      </c>
      <c r="BP815" s="905" t="s">
        <v>0</v>
      </c>
      <c r="BQ815" s="903" t="s">
        <v>0</v>
      </c>
      <c r="BR815" s="909">
        <v>22</v>
      </c>
      <c r="BS815" s="903" t="s">
        <v>4502</v>
      </c>
      <c r="BT815" s="905" t="s">
        <v>0</v>
      </c>
      <c r="BU815" s="903" t="s">
        <v>4492</v>
      </c>
      <c r="BV815" s="905" t="s">
        <v>0</v>
      </c>
      <c r="BW815" s="903" t="s">
        <v>4492</v>
      </c>
      <c r="BX815" s="905" t="s">
        <v>0</v>
      </c>
      <c r="BY815" s="903" t="s">
        <v>4492</v>
      </c>
      <c r="BZ815" s="905" t="s">
        <v>0</v>
      </c>
      <c r="CA815" s="903" t="s">
        <v>4492</v>
      </c>
      <c r="CB815" s="340">
        <v>50</v>
      </c>
      <c r="CC815" s="249">
        <f>IF(ISBLANK(AL815),0,1)</f>
        <v>0</v>
      </c>
      <c r="CD815" s="414">
        <f>IF(ISBLANK(AM815),0,1)</f>
        <v>0</v>
      </c>
      <c r="CE815" s="414">
        <f>IF(ISBLANK(AN815),0,1)</f>
        <v>0</v>
      </c>
      <c r="CF815" s="414">
        <f>IF(ISBLANK(AO815),0,1)</f>
        <v>0</v>
      </c>
      <c r="CG815" s="414">
        <f>IF(ISBLANK(AP815),0,1)</f>
        <v>0</v>
      </c>
      <c r="CH815" s="436">
        <f>IF(ISBLANK(AQ815),0,1)</f>
        <v>0</v>
      </c>
      <c r="CI815" s="435">
        <f>IF($W815="Dropped","-",DAYS360(X815,Y815,TRUE)/360)</f>
        <v>0.13055555555555556</v>
      </c>
      <c r="CJ815" s="416" t="str">
        <f>IF(OR($W815="Pipeline",$W815="Dropped"),"-",IF(OR($AA815="-",$AA815="n/a"),"-",DAYS360(Y815,AA815,TRUE)/360))</f>
        <v>-</v>
      </c>
      <c r="CK815" s="416" t="str">
        <f>IF(OR($W815="Pipeline",$W815="Dropped"),"-",IF($AC815="-","-",IF(OR($AA815="-",$AA815="n/a"),DAYS360(Y815,AC815,TRUE)/360,DAYS360(AA815,AC815,TRUE)/360)))</f>
        <v>-</v>
      </c>
      <c r="CL815" s="416" t="str">
        <f>IF(OR($W815="Pipeline",$W815="Dropped"),"-",IF($AC815="-","-",DAYS360(X815,AC815,TRUE)/360))</f>
        <v>-</v>
      </c>
      <c r="CM815" s="437" t="str">
        <f>IF(OR($W815="Pipeline",$W815="Dropped"),"-",IF($AC815="-","-",DAYS360(AB815,AC815,TRUE)/360))</f>
        <v>-</v>
      </c>
      <c r="CN815" s="344" t="str">
        <f>IF(W815="Closed",IF(AC815="-","-",YEAR(AC815)),"-")</f>
        <v>-</v>
      </c>
      <c r="CO815" s="344" t="str">
        <f>IF(W815="Closed",IF(OR(BE815="S",BE815="MS",BE815="HS"),"S",IF(OR(BE815="U",BE815="MU",BE815="HU"),"U",IF(OR(BE815="NA",BE815="NR",BE815="NV",BE815="?",BE815="#"),"NR","-"))),"-")</f>
        <v>-</v>
      </c>
      <c r="CP815" s="249" t="s">
        <v>33</v>
      </c>
      <c r="CQ815" s="414" t="s">
        <v>33</v>
      </c>
      <c r="CR815" s="414" t="s">
        <v>33</v>
      </c>
      <c r="CS815" s="414" t="s">
        <v>33</v>
      </c>
      <c r="CT815" s="414" t="s">
        <v>33</v>
      </c>
      <c r="CU815" s="436" t="s">
        <v>33</v>
      </c>
      <c r="CV815" s="432" t="str">
        <f>IF(OR(DC815="-",DC815="",DC815="n/a"),"-",HYPERLINK(DC815,"PAD"))</f>
        <v>-</v>
      </c>
      <c r="CW815" s="417" t="str">
        <f>IF(OR(DD815="-",DD815="",DD815="n/a"),"-",HYPERLINK(DD815,"ICR"))</f>
        <v>-</v>
      </c>
      <c r="CX815" s="438" t="str">
        <f>IF(OR(DE815="-",DE815="",DE815="n/a"),"-",HYPERLINK(DE815,"IEG"))</f>
        <v>-</v>
      </c>
      <c r="CY815" s="687" t="str">
        <f>IF(OR(DF815="-",DF815="",DF815="n/a"),"-",HYPERLINK(DF815,"PPAR"))</f>
        <v>-</v>
      </c>
      <c r="CZ815" s="665" t="str">
        <f>IF(OR(DG815="-",DG815="",DG815="n/a"),"-",HYPERLINK(DG815,"PCR"))</f>
        <v>-</v>
      </c>
      <c r="DA815" s="665" t="str">
        <f>IF(OR(DH815="-",DH815="",DH815="n/a"),"-",HYPERLINK(DH815,"PP"))</f>
        <v>-</v>
      </c>
      <c r="DB815" s="688" t="str">
        <f>IF(OR(DI815="-",DI815="",DI815="n/a"),"-",HYPERLINK(DI815,"TA"))</f>
        <v>-</v>
      </c>
      <c r="DC815" s="897" t="s">
        <v>13773</v>
      </c>
      <c r="DD815" s="897" t="s">
        <v>13773</v>
      </c>
      <c r="DE815" s="897" t="s">
        <v>13773</v>
      </c>
      <c r="DF815" s="897" t="s">
        <v>13773</v>
      </c>
      <c r="DG815" s="897" t="s">
        <v>13773</v>
      </c>
      <c r="DH815" s="897" t="s">
        <v>13773</v>
      </c>
      <c r="DI815" s="897" t="s">
        <v>13773</v>
      </c>
      <c r="DJ815" s="734"/>
      <c r="DK815" s="14"/>
      <c r="DL815" s="14"/>
      <c r="DM815" s="441"/>
      <c r="DN815" s="441"/>
      <c r="DO815" s="441"/>
      <c r="DP815" s="441"/>
      <c r="DQ815" s="441"/>
      <c r="DR815" s="441"/>
      <c r="DS815" s="441"/>
      <c r="DT815" s="441"/>
      <c r="DU815" s="441"/>
      <c r="DV815" s="441"/>
      <c r="DW815" s="441"/>
      <c r="DX815" s="441"/>
      <c r="DY815" s="441"/>
      <c r="DZ815" s="441"/>
      <c r="EA815" s="441"/>
      <c r="EB815" s="441"/>
      <c r="EC815" s="441"/>
      <c r="ED815" s="441"/>
      <c r="EE815" s="441"/>
      <c r="EF815" s="441"/>
      <c r="EG815" s="441"/>
      <c r="EH815" s="441"/>
      <c r="EI815" s="441"/>
      <c r="EJ815" s="441"/>
      <c r="EK815" s="441"/>
      <c r="EL815" s="441"/>
      <c r="EM815" s="441"/>
    </row>
    <row r="816" spans="1:143" s="35" customFormat="1" ht="14.1" customHeight="1" x14ac:dyDescent="0.25">
      <c r="A816" s="703">
        <f>ROW()-1</f>
        <v>815</v>
      </c>
      <c r="B816" s="710" t="s">
        <v>5463</v>
      </c>
      <c r="C816" s="711" t="str">
        <f>HYPERLINK(E816,"OP")</f>
        <v>OP</v>
      </c>
      <c r="D816" s="711" t="str">
        <f>HYPERLINK(F816,"Prj")</f>
        <v>Prj</v>
      </c>
      <c r="E816" s="704" t="s">
        <v>7333</v>
      </c>
      <c r="F816" s="415" t="s">
        <v>5971</v>
      </c>
      <c r="G816" s="414" t="s">
        <v>33</v>
      </c>
      <c r="H816" s="414" t="s">
        <v>33</v>
      </c>
      <c r="I816" s="694" t="s">
        <v>33</v>
      </c>
      <c r="J816" s="697" t="s">
        <v>5464</v>
      </c>
      <c r="K816" s="727" t="s">
        <v>33</v>
      </c>
      <c r="L816" s="736" t="s">
        <v>153</v>
      </c>
      <c r="M816" s="697" t="s">
        <v>625</v>
      </c>
      <c r="N816" s="736" t="s">
        <v>18</v>
      </c>
      <c r="O816" s="736" t="s">
        <v>30</v>
      </c>
      <c r="P816" s="1080" t="s">
        <v>1742</v>
      </c>
      <c r="Q816" s="1074" t="s">
        <v>33</v>
      </c>
      <c r="R816" s="698" t="s">
        <v>3888</v>
      </c>
      <c r="S816" s="907" t="s">
        <v>3827</v>
      </c>
      <c r="T816" s="908" t="s">
        <v>5465</v>
      </c>
      <c r="U816" s="905" t="s">
        <v>13824</v>
      </c>
      <c r="V816" s="905" t="s">
        <v>10407</v>
      </c>
      <c r="W816" s="1068" t="s">
        <v>1773</v>
      </c>
      <c r="X816" s="1064">
        <v>40115</v>
      </c>
      <c r="Y816" s="1066">
        <v>40493</v>
      </c>
      <c r="Z816" s="1046">
        <v>2011</v>
      </c>
      <c r="AA816" s="1064">
        <v>40729</v>
      </c>
      <c r="AB816" s="1065">
        <v>41973</v>
      </c>
      <c r="AC816" s="1066">
        <v>42521</v>
      </c>
      <c r="AD816" s="1049">
        <v>150</v>
      </c>
      <c r="AE816" s="746">
        <v>0</v>
      </c>
      <c r="AF816" s="744">
        <v>0</v>
      </c>
      <c r="AG816" s="690">
        <v>150</v>
      </c>
      <c r="AH816" s="747">
        <v>0</v>
      </c>
      <c r="AI816" s="744">
        <v>0</v>
      </c>
      <c r="AJ816" s="1101">
        <v>150</v>
      </c>
      <c r="AK816" s="1102">
        <v>146.27751380999999</v>
      </c>
      <c r="AL816" s="646" t="s">
        <v>2712</v>
      </c>
      <c r="AM816" s="647">
        <v>10</v>
      </c>
      <c r="AN816" s="647"/>
      <c r="AO816" s="647"/>
      <c r="AP816" s="647"/>
      <c r="AQ816" s="648"/>
      <c r="AR816" s="779" t="s">
        <v>5797</v>
      </c>
      <c r="AS816" s="649">
        <f>AT816+AU816</f>
        <v>18</v>
      </c>
      <c r="AT816" s="649">
        <v>18</v>
      </c>
      <c r="AU816" s="650">
        <v>0</v>
      </c>
      <c r="AV816" s="686" t="s">
        <v>5798</v>
      </c>
      <c r="AW816" s="697" t="s">
        <v>5466</v>
      </c>
      <c r="AX816" s="697" t="s">
        <v>5467</v>
      </c>
      <c r="AY816" s="823">
        <v>42527</v>
      </c>
      <c r="AZ816" s="736" t="s">
        <v>26</v>
      </c>
      <c r="BA816" s="736" t="s">
        <v>26</v>
      </c>
      <c r="BB816" s="837" t="s">
        <v>26</v>
      </c>
      <c r="BC816" s="838" t="s">
        <v>22</v>
      </c>
      <c r="BD816" s="839" t="s">
        <v>22</v>
      </c>
      <c r="BE816" s="837" t="s">
        <v>26</v>
      </c>
      <c r="BF816" s="838" t="s">
        <v>22</v>
      </c>
      <c r="BG816" s="839" t="s">
        <v>22</v>
      </c>
      <c r="BH816" s="905" t="s">
        <v>4567</v>
      </c>
      <c r="BI816" s="903" t="s">
        <v>10487</v>
      </c>
      <c r="BJ816" s="905" t="s">
        <v>13102</v>
      </c>
      <c r="BK816" s="903" t="s">
        <v>13873</v>
      </c>
      <c r="BL816" s="905" t="s">
        <v>0</v>
      </c>
      <c r="BM816" s="903" t="s">
        <v>0</v>
      </c>
      <c r="BN816" s="905" t="s">
        <v>0</v>
      </c>
      <c r="BO816" s="903" t="s">
        <v>0</v>
      </c>
      <c r="BP816" s="905" t="s">
        <v>0</v>
      </c>
      <c r="BQ816" s="903" t="s">
        <v>0</v>
      </c>
      <c r="BR816" s="909">
        <v>47</v>
      </c>
      <c r="BS816" s="903" t="s">
        <v>4539</v>
      </c>
      <c r="BT816" s="909">
        <v>39</v>
      </c>
      <c r="BU816" s="903" t="s">
        <v>4545</v>
      </c>
      <c r="BV816" s="909">
        <v>45</v>
      </c>
      <c r="BW816" s="903" t="s">
        <v>4564</v>
      </c>
      <c r="BX816" s="905" t="s">
        <v>0</v>
      </c>
      <c r="BY816" s="903" t="s">
        <v>4492</v>
      </c>
      <c r="BZ816" s="905" t="s">
        <v>0</v>
      </c>
      <c r="CA816" s="903" t="s">
        <v>4492</v>
      </c>
      <c r="CB816" s="340">
        <v>100</v>
      </c>
      <c r="CC816" s="249">
        <f>IF(ISBLANK(AL816),0,1)</f>
        <v>1</v>
      </c>
      <c r="CD816" s="414">
        <f>IF(ISBLANK(AM816),0,1)</f>
        <v>1</v>
      </c>
      <c r="CE816" s="414">
        <f>IF(ISBLANK(AN816),0,1)</f>
        <v>0</v>
      </c>
      <c r="CF816" s="414">
        <f>IF(ISBLANK(AO816),0,1)</f>
        <v>0</v>
      </c>
      <c r="CG816" s="414">
        <f>IF(ISBLANK(AP816),0,1)</f>
        <v>0</v>
      </c>
      <c r="CH816" s="436">
        <f>IF(ISBLANK(AQ816),0,1)</f>
        <v>0</v>
      </c>
      <c r="CI816" s="435">
        <f>IF($W816="Dropped","-",DAYS360(X816,Y816,TRUE)/360)</f>
        <v>1.0333333333333334</v>
      </c>
      <c r="CJ816" s="416">
        <f>IF(OR($W816="Pipeline",$W816="Dropped"),"-",IF(OR($AA816="-",$AA816="n/a"),"-",DAYS360(Y816,AA816,TRUE)/360))</f>
        <v>0.65</v>
      </c>
      <c r="CK816" s="416">
        <f>IF(OR($W816="Pipeline",$W816="Dropped"),"-",IF($AC816="-","-",IF(OR($AA816="-",$AA816="n/a"),DAYS360(Y816,AC816,TRUE)/360,DAYS360(AA816,AC816,TRUE)/360)))</f>
        <v>4.9027777777777777</v>
      </c>
      <c r="CL816" s="416">
        <f>IF(OR($W816="Pipeline",$W816="Dropped"),"-",IF($AC816="-","-",DAYS360(X816,AC816,TRUE)/360))</f>
        <v>6.5861111111111112</v>
      </c>
      <c r="CM816" s="437">
        <f>IF(OR($W816="Pipeline",$W816="Dropped"),"-",IF($AC816="-","-",DAYS360(AB816,AC816,TRUE)/360))</f>
        <v>1.5</v>
      </c>
      <c r="CN816" s="344">
        <f>IF(W816="Closed",IF(AC816="-","-",YEAR(AC816)),"-")</f>
        <v>2016</v>
      </c>
      <c r="CO816" s="344" t="str">
        <f>IF(W816="Closed",IF(OR(BE816="S",BE816="MS",BE816="HS"),"S",IF(OR(BE816="U",BE816="MU",BE816="HU"),"U",IF(OR(BE816="NA",BE816="NR",BE816="NV",BE816="?",BE816="#"),"NR","-"))),"-")</f>
        <v>S</v>
      </c>
      <c r="CP816" s="249">
        <v>3</v>
      </c>
      <c r="CQ816" s="414">
        <v>1</v>
      </c>
      <c r="CR816" s="414">
        <v>0</v>
      </c>
      <c r="CS816" s="414">
        <v>0</v>
      </c>
      <c r="CT816" s="414">
        <v>0</v>
      </c>
      <c r="CU816" s="436">
        <v>0</v>
      </c>
      <c r="CV816" s="432" t="str">
        <f>IF(OR(DC816="-",DC816="",DC816="n/a"),"-",HYPERLINK(DC816,"PAD"))</f>
        <v>PAD</v>
      </c>
      <c r="CW816" s="417" t="str">
        <f>IF(OR(DD816="-",DD816="",DD816="n/a"),"-",HYPERLINK(DD816,"ICR"))</f>
        <v>ICR</v>
      </c>
      <c r="CX816" s="438" t="str">
        <f>IF(OR(DE816="-",DE816="",DE816="n/a"),"-",HYPERLINK(DE816,"IEG"))</f>
        <v>IEG</v>
      </c>
      <c r="CY816" s="687" t="str">
        <f>IF(OR(DF816="-",DF816="",DF816="n/a"),"-",HYPERLINK(DF816,"PPAR"))</f>
        <v>-</v>
      </c>
      <c r="CZ816" s="665" t="str">
        <f>IF(OR(DG816="-",DG816="",DG816="n/a"),"-",HYPERLINK(DG816,"PCR"))</f>
        <v>-</v>
      </c>
      <c r="DA816" s="665" t="str">
        <f>IF(OR(DH816="-",DH816="",DH816="n/a"),"-",HYPERLINK(DH816,"PP"))</f>
        <v>PP</v>
      </c>
      <c r="DB816" s="688" t="str">
        <f>IF(OR(DI816="-",DI816="",DI816="n/a"),"-",HYPERLINK(DI816,"TA"))</f>
        <v>-</v>
      </c>
      <c r="DC816" s="897" t="s">
        <v>12716</v>
      </c>
      <c r="DD816" s="897" t="s">
        <v>12717</v>
      </c>
      <c r="DE816" s="897" t="s">
        <v>14150</v>
      </c>
      <c r="DF816" s="897" t="s">
        <v>33</v>
      </c>
      <c r="DG816" s="897" t="s">
        <v>33</v>
      </c>
      <c r="DH816" s="897" t="s">
        <v>12718</v>
      </c>
      <c r="DI816" s="897" t="s">
        <v>33</v>
      </c>
      <c r="DJ816" s="734"/>
      <c r="DK816" s="14"/>
      <c r="DL816" s="14"/>
      <c r="DM816" s="441"/>
      <c r="DN816" s="441"/>
      <c r="DO816" s="441"/>
      <c r="DP816" s="441"/>
      <c r="DQ816" s="441"/>
      <c r="DR816" s="441"/>
      <c r="DS816" s="441"/>
      <c r="DT816" s="441"/>
      <c r="DU816" s="441"/>
      <c r="DV816" s="441"/>
      <c r="DW816" s="441"/>
      <c r="DX816" s="441"/>
      <c r="DY816" s="441"/>
      <c r="DZ816" s="441"/>
      <c r="EA816" s="441"/>
      <c r="EB816" s="441"/>
      <c r="EC816" s="441"/>
      <c r="ED816" s="441"/>
      <c r="EE816" s="441"/>
      <c r="EF816" s="441"/>
      <c r="EG816" s="441"/>
      <c r="EH816" s="441"/>
      <c r="EI816" s="441"/>
      <c r="EJ816" s="441"/>
      <c r="EK816" s="441"/>
      <c r="EL816" s="441"/>
      <c r="EM816" s="441"/>
    </row>
    <row r="817" spans="1:143" s="35" customFormat="1" ht="14.1" customHeight="1" x14ac:dyDescent="0.25">
      <c r="A817" s="702">
        <f>ROW()-1</f>
        <v>816</v>
      </c>
      <c r="B817" s="710" t="s">
        <v>5279</v>
      </c>
      <c r="C817" s="711" t="str">
        <f>HYPERLINK(E817,"OP")</f>
        <v>OP</v>
      </c>
      <c r="D817" s="711" t="str">
        <f>HYPERLINK(F817,"Prj")</f>
        <v>Prj</v>
      </c>
      <c r="E817" s="704" t="s">
        <v>7334</v>
      </c>
      <c r="F817" s="415" t="s">
        <v>5972</v>
      </c>
      <c r="G817" s="414" t="s">
        <v>33</v>
      </c>
      <c r="H817" s="414" t="s">
        <v>33</v>
      </c>
      <c r="I817" s="694" t="s">
        <v>33</v>
      </c>
      <c r="J817" s="697" t="s">
        <v>5280</v>
      </c>
      <c r="K817" s="727" t="s">
        <v>33</v>
      </c>
      <c r="L817" s="736" t="s">
        <v>16</v>
      </c>
      <c r="M817" s="697" t="s">
        <v>58</v>
      </c>
      <c r="N817" s="736" t="s">
        <v>233</v>
      </c>
      <c r="O817" s="736" t="s">
        <v>30</v>
      </c>
      <c r="P817" s="1080" t="s">
        <v>1419</v>
      </c>
      <c r="Q817" s="1074" t="s">
        <v>33</v>
      </c>
      <c r="R817" s="698" t="s">
        <v>33</v>
      </c>
      <c r="S817" s="907" t="s">
        <v>3750</v>
      </c>
      <c r="T817" s="908" t="s">
        <v>3865</v>
      </c>
      <c r="U817" s="905" t="s">
        <v>586</v>
      </c>
      <c r="V817" s="905" t="s">
        <v>5282</v>
      </c>
      <c r="W817" s="1068" t="s">
        <v>1773</v>
      </c>
      <c r="X817" s="1064">
        <v>40057</v>
      </c>
      <c r="Y817" s="1066">
        <v>40543</v>
      </c>
      <c r="Z817" s="1046">
        <v>2011</v>
      </c>
      <c r="AA817" s="1064">
        <v>40581</v>
      </c>
      <c r="AB817" s="1065">
        <v>41273</v>
      </c>
      <c r="AC817" s="1066">
        <v>41455</v>
      </c>
      <c r="AD817" s="1049">
        <v>0</v>
      </c>
      <c r="AE817" s="746">
        <v>0</v>
      </c>
      <c r="AF817" s="744">
        <v>7.4</v>
      </c>
      <c r="AG817" s="690">
        <v>7.4</v>
      </c>
      <c r="AH817" s="747">
        <v>0</v>
      </c>
      <c r="AI817" s="744">
        <v>6.2</v>
      </c>
      <c r="AJ817" s="1101">
        <v>6.2</v>
      </c>
      <c r="AK817" s="1102">
        <v>5.3288712900000004</v>
      </c>
      <c r="AL817" s="1085"/>
      <c r="AM817" s="632"/>
      <c r="AN817" s="632">
        <v>8</v>
      </c>
      <c r="AO817" s="632"/>
      <c r="AP817" s="632"/>
      <c r="AQ817" s="757"/>
      <c r="AR817" s="783" t="s">
        <v>5619</v>
      </c>
      <c r="AS817" s="784">
        <f>AT817+AU817</f>
        <v>2.7</v>
      </c>
      <c r="AT817" s="784">
        <v>0</v>
      </c>
      <c r="AU817" s="785">
        <v>2.7</v>
      </c>
      <c r="AV817" s="806" t="s">
        <v>5620</v>
      </c>
      <c r="AW817" s="697" t="s">
        <v>5283</v>
      </c>
      <c r="AX817" s="697" t="s">
        <v>5284</v>
      </c>
      <c r="AY817" s="823">
        <v>41454</v>
      </c>
      <c r="AZ817" s="736" t="s">
        <v>22</v>
      </c>
      <c r="BA817" s="736" t="s">
        <v>22</v>
      </c>
      <c r="BB817" s="837" t="s">
        <v>22</v>
      </c>
      <c r="BC817" s="838" t="s">
        <v>26</v>
      </c>
      <c r="BD817" s="839" t="s">
        <v>22</v>
      </c>
      <c r="BE817" s="837" t="s">
        <v>45</v>
      </c>
      <c r="BF817" s="838" t="s">
        <v>112</v>
      </c>
      <c r="BG817" s="839" t="s">
        <v>22</v>
      </c>
      <c r="BH817" s="905" t="s">
        <v>10072</v>
      </c>
      <c r="BI817" s="903" t="s">
        <v>13093</v>
      </c>
      <c r="BJ817" s="905" t="s">
        <v>4505</v>
      </c>
      <c r="BK817" s="903" t="s">
        <v>10474</v>
      </c>
      <c r="BL817" s="905" t="s">
        <v>10064</v>
      </c>
      <c r="BM817" s="903" t="s">
        <v>13770</v>
      </c>
      <c r="BN817" s="905" t="s">
        <v>4561</v>
      </c>
      <c r="BO817" s="903" t="s">
        <v>10489</v>
      </c>
      <c r="BP817" s="905" t="s">
        <v>10067</v>
      </c>
      <c r="BQ817" s="903" t="s">
        <v>9474</v>
      </c>
      <c r="BR817" s="909">
        <v>22</v>
      </c>
      <c r="BS817" s="903" t="s">
        <v>4502</v>
      </c>
      <c r="BT817" s="909">
        <v>61</v>
      </c>
      <c r="BU817" s="903" t="s">
        <v>4524</v>
      </c>
      <c r="BV817" s="909">
        <v>20</v>
      </c>
      <c r="BW817" s="903" t="s">
        <v>4645</v>
      </c>
      <c r="BX817" s="905" t="s">
        <v>0</v>
      </c>
      <c r="BY817" s="903" t="s">
        <v>4492</v>
      </c>
      <c r="BZ817" s="905" t="s">
        <v>0</v>
      </c>
      <c r="CA817" s="903" t="s">
        <v>4492</v>
      </c>
      <c r="CB817" s="340">
        <v>50</v>
      </c>
      <c r="CC817" s="249">
        <f>IF(ISBLANK(AL817),0,1)</f>
        <v>0</v>
      </c>
      <c r="CD817" s="414">
        <f>IF(ISBLANK(AM817),0,1)</f>
        <v>0</v>
      </c>
      <c r="CE817" s="414">
        <f>IF(ISBLANK(AN817),0,1)</f>
        <v>1</v>
      </c>
      <c r="CF817" s="414">
        <f>IF(ISBLANK(AO817),0,1)</f>
        <v>0</v>
      </c>
      <c r="CG817" s="414">
        <f>IF(ISBLANK(AP817),0,1)</f>
        <v>0</v>
      </c>
      <c r="CH817" s="436">
        <f>IF(ISBLANK(AQ817),0,1)</f>
        <v>0</v>
      </c>
      <c r="CI817" s="435">
        <f>IF($W817="Dropped","-",DAYS360(X817,Y817,TRUE)/360)</f>
        <v>1.3305555555555555</v>
      </c>
      <c r="CJ817" s="416">
        <f>IF(OR($W817="Pipeline",$W817="Dropped"),"-",IF(OR($AA817="-",$AA817="n/a"),"-",DAYS360(Y817,AA817,TRUE)/360))</f>
        <v>0.10277777777777777</v>
      </c>
      <c r="CK817" s="416">
        <f>IF(OR($W817="Pipeline",$W817="Dropped"),"-",IF($AC817="-","-",IF(OR($AA817="-",$AA817="n/a"),DAYS360(Y817,AC817,TRUE)/360,DAYS360(AA817,AC817,TRUE)/360)))</f>
        <v>2.3972222222222221</v>
      </c>
      <c r="CL817" s="416">
        <f>IF(OR($W817="Pipeline",$W817="Dropped"),"-",IF($AC817="-","-",DAYS360(X817,AC817,TRUE)/360))</f>
        <v>3.8305555555555557</v>
      </c>
      <c r="CM817" s="437">
        <f>IF(OR($W817="Pipeline",$W817="Dropped"),"-",IF($AC817="-","-",DAYS360(AB817,AC817,TRUE)/360))</f>
        <v>0.5</v>
      </c>
      <c r="CN817" s="344">
        <f>IF(W817="Closed",IF(AC817="-","-",YEAR(AC817)),"-")</f>
        <v>2013</v>
      </c>
      <c r="CO817" s="344" t="str">
        <f>IF(W817="Closed",IF(OR(BE817="S",BE817="MS",BE817="HS"),"S",IF(OR(BE817="U",BE817="MU",BE817="HU"),"U",IF(OR(BE817="NA",BE817="NR",BE817="NV",BE817="?",BE817="#"),"NR","-"))),"-")</f>
        <v>U</v>
      </c>
      <c r="CP817" s="249">
        <v>1</v>
      </c>
      <c r="CQ817" s="414">
        <v>0</v>
      </c>
      <c r="CR817" s="414">
        <v>2</v>
      </c>
      <c r="CS817" s="414">
        <v>0</v>
      </c>
      <c r="CT817" s="414">
        <v>0</v>
      </c>
      <c r="CU817" s="436">
        <v>0</v>
      </c>
      <c r="CV817" s="432" t="str">
        <f>IF(OR(DC817="-",DC817="",DC817="n/a"),"-",HYPERLINK(DC817,"PAD"))</f>
        <v>-</v>
      </c>
      <c r="CW817" s="417" t="str">
        <f>IF(OR(DD817="-",DD817="",DD817="n/a"),"-",HYPERLINK(DD817,"ICR"))</f>
        <v>-</v>
      </c>
      <c r="CX817" s="438" t="str">
        <f>IF(OR(DE817="-",DE817="",DE817="n/a"),"-",HYPERLINK(DE817,"IEG"))</f>
        <v>IEG</v>
      </c>
      <c r="CY817" s="687" t="str">
        <f>IF(OR(DF817="-",DF817="",DF817="n/a"),"-",HYPERLINK(DF817,"PPAR"))</f>
        <v>PPAR</v>
      </c>
      <c r="CZ817" s="665" t="str">
        <f>IF(OR(DG817="-",DG817="",DG817="n/a"),"-",HYPERLINK(DG817,"PCR"))</f>
        <v>-</v>
      </c>
      <c r="DA817" s="665" t="str">
        <f>IF(OR(DH817="-",DH817="",DH817="n/a"),"-",HYPERLINK(DH817,"PP"))</f>
        <v>-</v>
      </c>
      <c r="DB817" s="688" t="str">
        <f>IF(OR(DI817="-",DI817="",DI817="n/a"),"-",HYPERLINK(DI817,"TA"))</f>
        <v>-</v>
      </c>
      <c r="DC817" s="897" t="s">
        <v>33</v>
      </c>
      <c r="DD817" s="897" t="s">
        <v>33</v>
      </c>
      <c r="DE817" s="897" t="s">
        <v>12719</v>
      </c>
      <c r="DF817" s="897" t="s">
        <v>12720</v>
      </c>
      <c r="DG817" s="897" t="s">
        <v>33</v>
      </c>
      <c r="DH817" s="897" t="s">
        <v>33</v>
      </c>
      <c r="DI817" s="897" t="s">
        <v>33</v>
      </c>
      <c r="DJ817" s="806"/>
      <c r="DK817" s="14"/>
      <c r="DL817" s="14"/>
      <c r="DM817" s="441"/>
      <c r="DN817" s="441"/>
      <c r="DO817" s="441"/>
      <c r="DP817" s="441"/>
      <c r="DQ817" s="441"/>
      <c r="DR817" s="441"/>
      <c r="DS817" s="441"/>
      <c r="DT817" s="441"/>
      <c r="DU817" s="441"/>
      <c r="DV817" s="441"/>
      <c r="DW817" s="441"/>
      <c r="DX817" s="441"/>
      <c r="DY817" s="441"/>
      <c r="DZ817" s="441"/>
      <c r="EA817" s="441"/>
      <c r="EB817" s="441"/>
      <c r="EC817" s="441"/>
      <c r="ED817" s="441"/>
      <c r="EE817" s="441"/>
      <c r="EF817" s="441"/>
      <c r="EG817" s="441"/>
      <c r="EH817" s="441"/>
      <c r="EI817" s="441"/>
      <c r="EJ817" s="441"/>
      <c r="EK817" s="441"/>
      <c r="EL817" s="441"/>
      <c r="EM817" s="441"/>
    </row>
    <row r="818" spans="1:143" s="35" customFormat="1" ht="14.1" customHeight="1" x14ac:dyDescent="0.25">
      <c r="A818" s="702">
        <f>ROW()-1</f>
        <v>817</v>
      </c>
      <c r="B818" s="713" t="s">
        <v>8228</v>
      </c>
      <c r="C818" s="711" t="str">
        <f>HYPERLINK(E818,"OP")</f>
        <v>OP</v>
      </c>
      <c r="D818" s="711" t="str">
        <f>HYPERLINK(F818,"Prj")</f>
        <v>Prj</v>
      </c>
      <c r="E818" s="631" t="s">
        <v>8831</v>
      </c>
      <c r="F818" s="413" t="s">
        <v>8832</v>
      </c>
      <c r="G818" s="414" t="s">
        <v>33</v>
      </c>
      <c r="H818" s="414" t="s">
        <v>33</v>
      </c>
      <c r="I818" s="694" t="s">
        <v>33</v>
      </c>
      <c r="J818" s="697" t="s">
        <v>8229</v>
      </c>
      <c r="K818" s="727" t="s">
        <v>33</v>
      </c>
      <c r="L818" s="736" t="s">
        <v>124</v>
      </c>
      <c r="M818" s="697" t="s">
        <v>332</v>
      </c>
      <c r="N818" s="736" t="s">
        <v>18</v>
      </c>
      <c r="O818" s="736" t="s">
        <v>1432</v>
      </c>
      <c r="P818" s="1080" t="s">
        <v>1742</v>
      </c>
      <c r="Q818" s="1074" t="s">
        <v>33</v>
      </c>
      <c r="R818" s="698" t="s">
        <v>33</v>
      </c>
      <c r="S818" s="907" t="s">
        <v>5468</v>
      </c>
      <c r="T818" s="908" t="s">
        <v>8230</v>
      </c>
      <c r="U818" s="905" t="s">
        <v>1789</v>
      </c>
      <c r="V818" s="905" t="s">
        <v>10425</v>
      </c>
      <c r="W818" s="1068" t="s">
        <v>20</v>
      </c>
      <c r="X818" s="1064">
        <v>40197</v>
      </c>
      <c r="Y818" s="1066">
        <v>40645</v>
      </c>
      <c r="Z818" s="1046">
        <v>2011</v>
      </c>
      <c r="AA818" s="1064">
        <v>40781</v>
      </c>
      <c r="AB818" s="1065">
        <v>42735</v>
      </c>
      <c r="AC818" s="1066">
        <v>43100</v>
      </c>
      <c r="AD818" s="1049">
        <v>100</v>
      </c>
      <c r="AE818" s="746">
        <v>0</v>
      </c>
      <c r="AF818" s="744">
        <v>0</v>
      </c>
      <c r="AG818" s="690">
        <v>100</v>
      </c>
      <c r="AH818" s="747">
        <v>191.14</v>
      </c>
      <c r="AI818" s="744">
        <v>0</v>
      </c>
      <c r="AJ818" s="1101">
        <v>100</v>
      </c>
      <c r="AK818" s="1102">
        <v>86.701886579999993</v>
      </c>
      <c r="AL818" s="1085"/>
      <c r="AM818" s="632"/>
      <c r="AN818" s="632">
        <v>10</v>
      </c>
      <c r="AO818" s="632"/>
      <c r="AP818" s="632"/>
      <c r="AQ818" s="757"/>
      <c r="AR818" s="778" t="s">
        <v>9083</v>
      </c>
      <c r="AS818" s="649">
        <f>AT818+AU818</f>
        <v>7.3</v>
      </c>
      <c r="AT818" s="784">
        <v>4.0999999999999996</v>
      </c>
      <c r="AU818" s="785">
        <v>3.2</v>
      </c>
      <c r="AV818" s="734" t="s">
        <v>9084</v>
      </c>
      <c r="AW818" s="697" t="s">
        <v>2721</v>
      </c>
      <c r="AX818" s="697" t="s">
        <v>8231</v>
      </c>
      <c r="AY818" s="823">
        <v>42726</v>
      </c>
      <c r="AZ818" s="736" t="s">
        <v>26</v>
      </c>
      <c r="BA818" s="736" t="s">
        <v>26</v>
      </c>
      <c r="BB818" s="834" t="s">
        <v>33</v>
      </c>
      <c r="BC818" s="835" t="s">
        <v>33</v>
      </c>
      <c r="BD818" s="836" t="s">
        <v>33</v>
      </c>
      <c r="BE818" s="834" t="s">
        <v>33</v>
      </c>
      <c r="BF818" s="835" t="s">
        <v>33</v>
      </c>
      <c r="BG818" s="836" t="s">
        <v>33</v>
      </c>
      <c r="BH818" s="905" t="s">
        <v>4737</v>
      </c>
      <c r="BI818" s="903" t="s">
        <v>10482</v>
      </c>
      <c r="BJ818" s="905" t="s">
        <v>13105</v>
      </c>
      <c r="BK818" s="903" t="s">
        <v>13884</v>
      </c>
      <c r="BL818" s="905" t="s">
        <v>0</v>
      </c>
      <c r="BM818" s="903" t="s">
        <v>0</v>
      </c>
      <c r="BN818" s="905" t="s">
        <v>0</v>
      </c>
      <c r="BO818" s="903" t="s">
        <v>0</v>
      </c>
      <c r="BP818" s="905" t="s">
        <v>0</v>
      </c>
      <c r="BQ818" s="903" t="s">
        <v>0</v>
      </c>
      <c r="BR818" s="909">
        <v>79</v>
      </c>
      <c r="BS818" s="903" t="s">
        <v>4582</v>
      </c>
      <c r="BT818" s="909">
        <v>39</v>
      </c>
      <c r="BU818" s="903" t="s">
        <v>4545</v>
      </c>
      <c r="BV818" s="909">
        <v>85</v>
      </c>
      <c r="BW818" s="903" t="s">
        <v>4601</v>
      </c>
      <c r="BX818" s="909">
        <v>81</v>
      </c>
      <c r="BY818" s="903" t="s">
        <v>4554</v>
      </c>
      <c r="BZ818" s="905" t="s">
        <v>0</v>
      </c>
      <c r="CA818" s="903" t="s">
        <v>4492</v>
      </c>
      <c r="CB818" s="340">
        <v>50</v>
      </c>
      <c r="CC818" s="249">
        <f>IF(ISBLANK(AL818),0,1)</f>
        <v>0</v>
      </c>
      <c r="CD818" s="414">
        <f>IF(ISBLANK(AM818),0,1)</f>
        <v>0</v>
      </c>
      <c r="CE818" s="414">
        <f>IF(ISBLANK(AN818),0,1)</f>
        <v>1</v>
      </c>
      <c r="CF818" s="414">
        <f>IF(ISBLANK(AO818),0,1)</f>
        <v>0</v>
      </c>
      <c r="CG818" s="414">
        <f>IF(ISBLANK(AP818),0,1)</f>
        <v>0</v>
      </c>
      <c r="CH818" s="436">
        <f>IF(ISBLANK(AQ818),0,1)</f>
        <v>0</v>
      </c>
      <c r="CI818" s="435">
        <f>IF($W818="Dropped","-",DAYS360(X818,Y818,TRUE)/360)</f>
        <v>1.2305555555555556</v>
      </c>
      <c r="CJ818" s="416">
        <f>IF(OR($W818="Pipeline",$W818="Dropped"),"-",IF(OR($AA818="-",$AA818="n/a"),"-",DAYS360(Y818,AA818,TRUE)/360))</f>
        <v>0.37222222222222223</v>
      </c>
      <c r="CK818" s="416">
        <f>IF(OR($W818="Pipeline",$W818="Dropped"),"-",IF($AC818="-","-",IF(OR($AA818="-",$AA818="n/a"),DAYS360(Y818,AC818,TRUE)/360,DAYS360(AA818,AC818,TRUE)/360)))</f>
        <v>6.3444444444444441</v>
      </c>
      <c r="CL818" s="416">
        <f>IF(OR($W818="Pipeline",$W818="Dropped"),"-",IF($AC818="-","-",DAYS360(X818,AC818,TRUE)/360))</f>
        <v>7.947222222222222</v>
      </c>
      <c r="CM818" s="437">
        <f>IF(OR($W818="Pipeline",$W818="Dropped"),"-",IF($AC818="-","-",DAYS360(AB818,AC818,TRUE)/360))</f>
        <v>1</v>
      </c>
      <c r="CN818" s="344" t="str">
        <f>IF(W818="Closed",IF(AC818="-","-",YEAR(AC818)),"-")</f>
        <v>-</v>
      </c>
      <c r="CO818" s="344" t="str">
        <f>IF(W818="Closed",IF(OR(BE818="S",BE818="MS",BE818="HS"),"S",IF(OR(BE818="U",BE818="MU",BE818="HU"),"U",IF(OR(BE818="NA",BE818="NR",BE818="NV",BE818="?",BE818="#"),"NR","-"))),"-")</f>
        <v>-</v>
      </c>
      <c r="CP818" s="249">
        <v>0</v>
      </c>
      <c r="CQ818" s="414">
        <v>1</v>
      </c>
      <c r="CR818" s="414">
        <v>0</v>
      </c>
      <c r="CS818" s="414">
        <v>0</v>
      </c>
      <c r="CT818" s="414">
        <v>0</v>
      </c>
      <c r="CU818" s="436">
        <v>0</v>
      </c>
      <c r="CV818" s="432" t="str">
        <f>IF(OR(DC818="-",DC818="",DC818="n/a"),"-",HYPERLINK(DC818,"PAD"))</f>
        <v>PAD</v>
      </c>
      <c r="CW818" s="417" t="str">
        <f>IF(OR(DD818="-",DD818="",DD818="n/a"),"-",HYPERLINK(DD818,"ICR"))</f>
        <v>-</v>
      </c>
      <c r="CX818" s="438" t="str">
        <f>IF(OR(DE818="-",DE818="",DE818="n/a"),"-",HYPERLINK(DE818,"IEG"))</f>
        <v>-</v>
      </c>
      <c r="CY818" s="687" t="str">
        <f>IF(OR(DF818="-",DF818="",DF818="n/a"),"-",HYPERLINK(DF818,"PPAR"))</f>
        <v>-</v>
      </c>
      <c r="CZ818" s="665" t="str">
        <f>IF(OR(DG818="-",DG818="",DG818="n/a"),"-",HYPERLINK(DG818,"PCR"))</f>
        <v>-</v>
      </c>
      <c r="DA818" s="665" t="str">
        <f>IF(OR(DH818="-",DH818="",DH818="n/a"),"-",HYPERLINK(DH818,"PP"))</f>
        <v>PP</v>
      </c>
      <c r="DB818" s="688" t="str">
        <f>IF(OR(DI818="-",DI818="",DI818="n/a"),"-",HYPERLINK(DI818,"TA"))</f>
        <v>-</v>
      </c>
      <c r="DC818" s="897" t="s">
        <v>12721</v>
      </c>
      <c r="DD818" s="897" t="s">
        <v>33</v>
      </c>
      <c r="DE818" s="897" t="s">
        <v>33</v>
      </c>
      <c r="DF818" s="897" t="s">
        <v>33</v>
      </c>
      <c r="DG818" s="897" t="s">
        <v>33</v>
      </c>
      <c r="DH818" s="897" t="s">
        <v>12722</v>
      </c>
      <c r="DI818" s="897" t="s">
        <v>33</v>
      </c>
      <c r="DJ818" s="734"/>
      <c r="DK818" s="14"/>
      <c r="DL818" s="14"/>
      <c r="DM818" s="441"/>
      <c r="DN818" s="441"/>
      <c r="DO818" s="441"/>
      <c r="DP818" s="441"/>
      <c r="DQ818" s="441"/>
      <c r="DR818" s="441"/>
      <c r="DS818" s="441"/>
      <c r="DT818" s="441"/>
      <c r="DU818" s="441"/>
      <c r="DV818" s="441"/>
      <c r="DW818" s="441"/>
      <c r="DX818" s="441"/>
      <c r="DY818" s="441"/>
      <c r="DZ818" s="441"/>
      <c r="EA818" s="441"/>
      <c r="EB818" s="441"/>
      <c r="EC818" s="441"/>
      <c r="ED818" s="441"/>
      <c r="EE818" s="441"/>
      <c r="EF818" s="441"/>
      <c r="EG818" s="441"/>
      <c r="EH818" s="441"/>
      <c r="EI818" s="441"/>
      <c r="EJ818" s="441"/>
      <c r="EK818" s="441"/>
      <c r="EL818" s="441"/>
      <c r="EM818" s="441"/>
    </row>
    <row r="819" spans="1:143" s="35" customFormat="1" ht="14.1" customHeight="1" x14ac:dyDescent="0.25">
      <c r="A819" s="703">
        <f>ROW()-1</f>
        <v>818</v>
      </c>
      <c r="B819" s="713" t="s">
        <v>7567</v>
      </c>
      <c r="C819" s="711" t="str">
        <f>HYPERLINK(E819,"OP")</f>
        <v>OP</v>
      </c>
      <c r="D819" s="711" t="str">
        <f>HYPERLINK(F819,"Prj")</f>
        <v>Prj</v>
      </c>
      <c r="E819" s="631" t="s">
        <v>8457</v>
      </c>
      <c r="F819" s="413" t="s">
        <v>8458</v>
      </c>
      <c r="G819" s="414" t="s">
        <v>33</v>
      </c>
      <c r="H819" s="414" t="s">
        <v>33</v>
      </c>
      <c r="I819" s="694" t="s">
        <v>33</v>
      </c>
      <c r="J819" s="697" t="s">
        <v>7568</v>
      </c>
      <c r="K819" s="727" t="s">
        <v>33</v>
      </c>
      <c r="L819" s="736" t="s">
        <v>245</v>
      </c>
      <c r="M819" s="697" t="s">
        <v>246</v>
      </c>
      <c r="N819" s="736" t="s">
        <v>18</v>
      </c>
      <c r="O819" s="736" t="s">
        <v>1432</v>
      </c>
      <c r="P819" s="1080" t="s">
        <v>36</v>
      </c>
      <c r="Q819" s="1074" t="s">
        <v>33</v>
      </c>
      <c r="R819" s="698" t="s">
        <v>3565</v>
      </c>
      <c r="S819" s="907" t="s">
        <v>13827</v>
      </c>
      <c r="T819" s="908" t="s">
        <v>7473</v>
      </c>
      <c r="U819" s="905" t="s">
        <v>575</v>
      </c>
      <c r="V819" s="905" t="s">
        <v>13828</v>
      </c>
      <c r="W819" s="1068" t="s">
        <v>1773</v>
      </c>
      <c r="X819" s="1064">
        <v>40360</v>
      </c>
      <c r="Y819" s="1066">
        <v>40689</v>
      </c>
      <c r="Z819" s="1046">
        <v>2011</v>
      </c>
      <c r="AA819" s="1064">
        <v>40839</v>
      </c>
      <c r="AB819" s="1065">
        <v>42735</v>
      </c>
      <c r="AC819" s="1066">
        <v>42916</v>
      </c>
      <c r="AD819" s="1049">
        <v>0</v>
      </c>
      <c r="AE819" s="746">
        <v>358.9</v>
      </c>
      <c r="AF819" s="744">
        <v>0</v>
      </c>
      <c r="AG819" s="690">
        <v>358.9</v>
      </c>
      <c r="AH819" s="747">
        <v>0</v>
      </c>
      <c r="AI819" s="744">
        <v>366.040639</v>
      </c>
      <c r="AJ819" s="1101">
        <v>508.04551483</v>
      </c>
      <c r="AK819" s="1102">
        <v>463.22205373000003</v>
      </c>
      <c r="AL819" s="1085"/>
      <c r="AM819" s="632">
        <v>4</v>
      </c>
      <c r="AN819" s="632">
        <v>3</v>
      </c>
      <c r="AO819" s="632"/>
      <c r="AP819" s="632"/>
      <c r="AQ819" s="757"/>
      <c r="AR819" s="778" t="s">
        <v>8977</v>
      </c>
      <c r="AS819" s="784">
        <f>AT819+AU819</f>
        <v>107.7</v>
      </c>
      <c r="AT819" s="784">
        <v>107.7</v>
      </c>
      <c r="AU819" s="785">
        <v>0</v>
      </c>
      <c r="AV819" s="734" t="s">
        <v>8978</v>
      </c>
      <c r="AW819" s="697" t="s">
        <v>5501</v>
      </c>
      <c r="AX819" s="697" t="s">
        <v>7569</v>
      </c>
      <c r="AY819" s="823">
        <v>42647</v>
      </c>
      <c r="AZ819" s="736" t="s">
        <v>22</v>
      </c>
      <c r="BA819" s="736" t="s">
        <v>22</v>
      </c>
      <c r="BB819" s="834" t="s">
        <v>33</v>
      </c>
      <c r="BC819" s="835" t="s">
        <v>33</v>
      </c>
      <c r="BD819" s="836" t="s">
        <v>33</v>
      </c>
      <c r="BE819" s="834" t="s">
        <v>33</v>
      </c>
      <c r="BF819" s="835" t="s">
        <v>33</v>
      </c>
      <c r="BG819" s="836" t="s">
        <v>33</v>
      </c>
      <c r="BH819" s="905" t="s">
        <v>13072</v>
      </c>
      <c r="BI819" s="903" t="s">
        <v>4508</v>
      </c>
      <c r="BJ819" s="905" t="s">
        <v>13075</v>
      </c>
      <c r="BK819" s="903" t="s">
        <v>13771</v>
      </c>
      <c r="BL819" s="905" t="s">
        <v>0</v>
      </c>
      <c r="BM819" s="903" t="s">
        <v>0</v>
      </c>
      <c r="BN819" s="905" t="s">
        <v>0</v>
      </c>
      <c r="BO819" s="903" t="s">
        <v>0</v>
      </c>
      <c r="BP819" s="905" t="s">
        <v>0</v>
      </c>
      <c r="BQ819" s="903" t="s">
        <v>0</v>
      </c>
      <c r="BR819" s="909">
        <v>67</v>
      </c>
      <c r="BS819" s="903" t="s">
        <v>4577</v>
      </c>
      <c r="BT819" s="909">
        <v>63</v>
      </c>
      <c r="BU819" s="903" t="s">
        <v>4512</v>
      </c>
      <c r="BV819" s="909">
        <v>69</v>
      </c>
      <c r="BW819" s="903" t="s">
        <v>4598</v>
      </c>
      <c r="BX819" s="909">
        <v>68</v>
      </c>
      <c r="BY819" s="903" t="s">
        <v>4557</v>
      </c>
      <c r="BZ819" s="905" t="s">
        <v>0</v>
      </c>
      <c r="CA819" s="903" t="s">
        <v>4492</v>
      </c>
      <c r="CB819" s="340">
        <v>10</v>
      </c>
      <c r="CC819" s="249">
        <f>IF(ISBLANK(AL819),0,1)</f>
        <v>0</v>
      </c>
      <c r="CD819" s="414">
        <f>IF(ISBLANK(AM819),0,1)</f>
        <v>1</v>
      </c>
      <c r="CE819" s="414">
        <f>IF(ISBLANK(AN819),0,1)</f>
        <v>1</v>
      </c>
      <c r="CF819" s="414">
        <f>IF(ISBLANK(AO819),0,1)</f>
        <v>0</v>
      </c>
      <c r="CG819" s="414">
        <f>IF(ISBLANK(AP819),0,1)</f>
        <v>0</v>
      </c>
      <c r="CH819" s="436">
        <f>IF(ISBLANK(AQ819),0,1)</f>
        <v>0</v>
      </c>
      <c r="CI819" s="435">
        <f>IF($W819="Dropped","-",DAYS360(X819,Y819,TRUE)/360)</f>
        <v>0.90277777777777779</v>
      </c>
      <c r="CJ819" s="416">
        <f>IF(OR($W819="Pipeline",$W819="Dropped"),"-",IF(OR($AA819="-",$AA819="n/a"),"-",DAYS360(Y819,AA819,TRUE)/360))</f>
        <v>0.40833333333333333</v>
      </c>
      <c r="CK819" s="416">
        <f>IF(OR($W819="Pipeline",$W819="Dropped"),"-",IF($AC819="-","-",IF(OR($AA819="-",$AA819="n/a"),DAYS360(Y819,AC819,TRUE)/360,DAYS360(AA819,AC819,TRUE)/360)))</f>
        <v>5.6861111111111109</v>
      </c>
      <c r="CL819" s="416">
        <f>IF(OR($W819="Pipeline",$W819="Dropped"),"-",IF($AC819="-","-",DAYS360(X819,AC819,TRUE)/360))</f>
        <v>6.9972222222222218</v>
      </c>
      <c r="CM819" s="437">
        <f>IF(OR($W819="Pipeline",$W819="Dropped"),"-",IF($AC819="-","-",DAYS360(AB819,AC819,TRUE)/360))</f>
        <v>0.5</v>
      </c>
      <c r="CN819" s="344">
        <f>IF(W819="Closed",IF(AC819="-","-",YEAR(AC819)),"-")</f>
        <v>2017</v>
      </c>
      <c r="CO819" s="344" t="str">
        <f>IF(W819="Closed",IF(OR(BE819="S",BE819="MS",BE819="HS"),"S",IF(OR(BE819="U",BE819="MU",BE819="HU"),"U",IF(OR(BE819="NA",BE819="NR",BE819="NV",BE819="?",BE819="#"),"NR","-"))),"-")</f>
        <v>-</v>
      </c>
      <c r="CP819" s="249">
        <v>2</v>
      </c>
      <c r="CQ819" s="414">
        <v>7</v>
      </c>
      <c r="CR819" s="414">
        <v>4</v>
      </c>
      <c r="CS819" s="414">
        <v>0</v>
      </c>
      <c r="CT819" s="414">
        <v>0</v>
      </c>
      <c r="CU819" s="436">
        <v>0</v>
      </c>
      <c r="CV819" s="432" t="str">
        <f>IF(OR(DC819="-",DC819="",DC819="n/a"),"-",HYPERLINK(DC819,"PAD"))</f>
        <v>PAD</v>
      </c>
      <c r="CW819" s="417" t="str">
        <f>IF(OR(DD819="-",DD819="",DD819="n/a"),"-",HYPERLINK(DD819,"ICR"))</f>
        <v>-</v>
      </c>
      <c r="CX819" s="438" t="str">
        <f>IF(OR(DE819="-",DE819="",DE819="n/a"),"-",HYPERLINK(DE819,"IEG"))</f>
        <v>-</v>
      </c>
      <c r="CY819" s="687" t="str">
        <f>IF(OR(DF819="-",DF819="",DF819="n/a"),"-",HYPERLINK(DF819,"PPAR"))</f>
        <v>-</v>
      </c>
      <c r="CZ819" s="665" t="str">
        <f>IF(OR(DG819="-",DG819="",DG819="n/a"),"-",HYPERLINK(DG819,"PCR"))</f>
        <v>-</v>
      </c>
      <c r="DA819" s="665" t="str">
        <f>IF(OR(DH819="-",DH819="",DH819="n/a"),"-",HYPERLINK(DH819,"PP"))</f>
        <v>PP</v>
      </c>
      <c r="DB819" s="688" t="str">
        <f>IF(OR(DI819="-",DI819="",DI819="n/a"),"-",HYPERLINK(DI819,"TA"))</f>
        <v>-</v>
      </c>
      <c r="DC819" s="897" t="s">
        <v>12723</v>
      </c>
      <c r="DD819" s="897" t="s">
        <v>33</v>
      </c>
      <c r="DE819" s="897" t="s">
        <v>33</v>
      </c>
      <c r="DF819" s="897" t="s">
        <v>33</v>
      </c>
      <c r="DG819" s="897" t="s">
        <v>33</v>
      </c>
      <c r="DH819" s="897" t="s">
        <v>12724</v>
      </c>
      <c r="DI819" s="897" t="s">
        <v>33</v>
      </c>
      <c r="DJ819" s="734"/>
      <c r="DK819" s="14"/>
      <c r="DL819" s="14"/>
      <c r="DM819" s="441"/>
      <c r="DN819" s="441"/>
      <c r="DO819" s="441"/>
      <c r="DP819" s="441"/>
      <c r="DQ819" s="441"/>
      <c r="DR819" s="441"/>
      <c r="DS819" s="441"/>
      <c r="DT819" s="441"/>
      <c r="DU819" s="441"/>
      <c r="DV819" s="441"/>
      <c r="DW819" s="441"/>
      <c r="DX819" s="441"/>
      <c r="DY819" s="441"/>
      <c r="DZ819" s="441"/>
      <c r="EA819" s="441"/>
      <c r="EB819" s="441"/>
      <c r="EC819" s="441"/>
      <c r="ED819" s="441"/>
      <c r="EE819" s="441"/>
      <c r="EF819" s="441"/>
      <c r="EG819" s="441"/>
      <c r="EH819" s="441"/>
      <c r="EI819" s="441"/>
      <c r="EJ819" s="441"/>
      <c r="EK819" s="441"/>
      <c r="EL819" s="441"/>
      <c r="EM819" s="441"/>
    </row>
    <row r="820" spans="1:143" s="35" customFormat="1" ht="14.1" customHeight="1" x14ac:dyDescent="0.25">
      <c r="A820" s="702">
        <f>ROW()-1</f>
        <v>819</v>
      </c>
      <c r="B820" s="717" t="s">
        <v>998</v>
      </c>
      <c r="C820" s="711" t="str">
        <f>HYPERLINK(E820,"OP")</f>
        <v>OP</v>
      </c>
      <c r="D820" s="711" t="str">
        <f>HYPERLINK(F820,"Prj")</f>
        <v>Prj</v>
      </c>
      <c r="E820" s="704" t="s">
        <v>6843</v>
      </c>
      <c r="F820" s="415" t="s">
        <v>6844</v>
      </c>
      <c r="G820" s="414" t="s">
        <v>33</v>
      </c>
      <c r="H820" s="414" t="s">
        <v>33</v>
      </c>
      <c r="I820" s="694" t="s">
        <v>33</v>
      </c>
      <c r="J820" s="686" t="s">
        <v>999</v>
      </c>
      <c r="K820" s="199" t="s">
        <v>33</v>
      </c>
      <c r="L820" s="693" t="s">
        <v>245</v>
      </c>
      <c r="M820" s="696" t="s">
        <v>264</v>
      </c>
      <c r="N820" s="693" t="s">
        <v>18</v>
      </c>
      <c r="O820" s="693" t="s">
        <v>30</v>
      </c>
      <c r="P820" s="1080" t="s">
        <v>1763</v>
      </c>
      <c r="Q820" s="1074" t="s">
        <v>33</v>
      </c>
      <c r="R820" s="698" t="s">
        <v>7443</v>
      </c>
      <c r="S820" s="907" t="s">
        <v>10288</v>
      </c>
      <c r="T820" s="908" t="s">
        <v>3744</v>
      </c>
      <c r="U820" s="905" t="s">
        <v>591</v>
      </c>
      <c r="V820" s="905" t="s">
        <v>10389</v>
      </c>
      <c r="W820" s="1068" t="s">
        <v>1773</v>
      </c>
      <c r="X820" s="1064">
        <v>40408</v>
      </c>
      <c r="Y820" s="1066">
        <v>40626</v>
      </c>
      <c r="Z820" s="1046">
        <v>2011</v>
      </c>
      <c r="AA820" s="1064">
        <v>40877</v>
      </c>
      <c r="AB820" s="1065">
        <v>42369</v>
      </c>
      <c r="AC820" s="1066">
        <v>42916</v>
      </c>
      <c r="AD820" s="638">
        <v>0</v>
      </c>
      <c r="AE820" s="639">
        <v>300</v>
      </c>
      <c r="AF820" s="744">
        <v>0</v>
      </c>
      <c r="AG820" s="690">
        <v>300</v>
      </c>
      <c r="AH820" s="747">
        <v>1715</v>
      </c>
      <c r="AI820" s="744">
        <v>0</v>
      </c>
      <c r="AJ820" s="1099">
        <v>224.34717246</v>
      </c>
      <c r="AK820" s="1100">
        <v>209.80787351999999</v>
      </c>
      <c r="AL820" s="646"/>
      <c r="AM820" s="647"/>
      <c r="AN820" s="647">
        <v>2</v>
      </c>
      <c r="AO820" s="647"/>
      <c r="AP820" s="647"/>
      <c r="AQ820" s="648"/>
      <c r="AR820" s="780" t="s">
        <v>4452</v>
      </c>
      <c r="AS820" s="781">
        <f>AT820+AU820</f>
        <v>20</v>
      </c>
      <c r="AT820" s="781">
        <v>20</v>
      </c>
      <c r="AU820" s="782">
        <v>0</v>
      </c>
      <c r="AV820" s="699" t="s">
        <v>4453</v>
      </c>
      <c r="AW820" s="686" t="s">
        <v>1968</v>
      </c>
      <c r="AX820" s="686" t="s">
        <v>2243</v>
      </c>
      <c r="AY820" s="819">
        <v>42530</v>
      </c>
      <c r="AZ820" s="721" t="s">
        <v>22</v>
      </c>
      <c r="BA820" s="721" t="s">
        <v>22</v>
      </c>
      <c r="BB820" s="834" t="s">
        <v>33</v>
      </c>
      <c r="BC820" s="835" t="s">
        <v>33</v>
      </c>
      <c r="BD820" s="836" t="s">
        <v>33</v>
      </c>
      <c r="BE820" s="834" t="s">
        <v>33</v>
      </c>
      <c r="BF820" s="835" t="s">
        <v>33</v>
      </c>
      <c r="BG820" s="836" t="s">
        <v>33</v>
      </c>
      <c r="BH820" s="905" t="s">
        <v>4493</v>
      </c>
      <c r="BI820" s="903" t="s">
        <v>4705</v>
      </c>
      <c r="BJ820" s="905" t="s">
        <v>0</v>
      </c>
      <c r="BK820" s="903" t="s">
        <v>0</v>
      </c>
      <c r="BL820" s="905" t="s">
        <v>0</v>
      </c>
      <c r="BM820" s="903" t="s">
        <v>0</v>
      </c>
      <c r="BN820" s="905" t="s">
        <v>0</v>
      </c>
      <c r="BO820" s="903" t="s">
        <v>0</v>
      </c>
      <c r="BP820" s="905" t="s">
        <v>0</v>
      </c>
      <c r="BQ820" s="903" t="s">
        <v>0</v>
      </c>
      <c r="BR820" s="909">
        <v>66</v>
      </c>
      <c r="BS820" s="903" t="s">
        <v>4532</v>
      </c>
      <c r="BT820" s="909">
        <v>27</v>
      </c>
      <c r="BU820" s="903" t="s">
        <v>4490</v>
      </c>
      <c r="BV820" s="905" t="s">
        <v>0</v>
      </c>
      <c r="BW820" s="903" t="s">
        <v>4492</v>
      </c>
      <c r="BX820" s="905" t="s">
        <v>0</v>
      </c>
      <c r="BY820" s="903" t="s">
        <v>4492</v>
      </c>
      <c r="BZ820" s="905" t="s">
        <v>0</v>
      </c>
      <c r="CA820" s="903" t="s">
        <v>4492</v>
      </c>
      <c r="CB820" s="340">
        <v>10</v>
      </c>
      <c r="CC820" s="249">
        <f>IF(ISBLANK(AL820),0,1)</f>
        <v>0</v>
      </c>
      <c r="CD820" s="414">
        <f>IF(ISBLANK(AM820),0,1)</f>
        <v>0</v>
      </c>
      <c r="CE820" s="414">
        <f>IF(ISBLANK(AN820),0,1)</f>
        <v>1</v>
      </c>
      <c r="CF820" s="414">
        <f>IF(ISBLANK(AO820),0,1)</f>
        <v>0</v>
      </c>
      <c r="CG820" s="414">
        <f>IF(ISBLANK(AP820),0,1)</f>
        <v>0</v>
      </c>
      <c r="CH820" s="436">
        <f>IF(ISBLANK(AQ820),0,1)</f>
        <v>0</v>
      </c>
      <c r="CI820" s="435">
        <f>IF($W820="Dropped","-",DAYS360(X820,Y820,TRUE)/360)</f>
        <v>0.6</v>
      </c>
      <c r="CJ820" s="416">
        <f>IF(OR($W820="Pipeline",$W820="Dropped"),"-",IF(OR($AA820="-",$AA820="n/a"),"-",DAYS360(Y820,AA820,TRUE)/360))</f>
        <v>0.68333333333333335</v>
      </c>
      <c r="CK820" s="416">
        <f>IF(OR($W820="Pipeline",$W820="Dropped"),"-",IF($AC820="-","-",IF(OR($AA820="-",$AA820="n/a"),DAYS360(Y820,AC820,TRUE)/360,DAYS360(AA820,AC820,TRUE)/360)))</f>
        <v>5.583333333333333</v>
      </c>
      <c r="CL820" s="416">
        <f>IF(OR($W820="Pipeline",$W820="Dropped"),"-",IF($AC820="-","-",DAYS360(X820,AC820,TRUE)/360))</f>
        <v>6.8666666666666663</v>
      </c>
      <c r="CM820" s="437">
        <f>IF(OR($W820="Pipeline",$W820="Dropped"),"-",IF($AC820="-","-",DAYS360(AB820,AC820,TRUE)/360))</f>
        <v>1.5</v>
      </c>
      <c r="CN820" s="344">
        <f>IF(W820="Closed",IF(AC820="-","-",YEAR(AC820)),"-")</f>
        <v>2017</v>
      </c>
      <c r="CO820" s="344" t="str">
        <f>IF(W820="Closed",IF(OR(BE820="S",BE820="MS",BE820="HS"),"S",IF(OR(BE820="U",BE820="MU",BE820="HU"),"U",IF(OR(BE820="NA",BE820="NR",BE820="NV",BE820="?",BE820="#"),"NR","-"))),"-")</f>
        <v>-</v>
      </c>
      <c r="CP820" s="249">
        <v>3</v>
      </c>
      <c r="CQ820" s="414">
        <v>7</v>
      </c>
      <c r="CR820" s="414">
        <v>2</v>
      </c>
      <c r="CS820" s="414">
        <v>0</v>
      </c>
      <c r="CT820" s="414">
        <v>0</v>
      </c>
      <c r="CU820" s="436">
        <v>0</v>
      </c>
      <c r="CV820" s="432" t="str">
        <f>IF(OR(DC820="-",DC820="",DC820="n/a"),"-",HYPERLINK(DC820,"PAD"))</f>
        <v>PAD</v>
      </c>
      <c r="CW820" s="417" t="str">
        <f>IF(OR(DD820="-",DD820="",DD820="n/a"),"-",HYPERLINK(DD820,"ICR"))</f>
        <v>-</v>
      </c>
      <c r="CX820" s="438" t="str">
        <f>IF(OR(DE820="-",DE820="",DE820="n/a"),"-",HYPERLINK(DE820,"IEG"))</f>
        <v>-</v>
      </c>
      <c r="CY820" s="687" t="str">
        <f>IF(OR(DF820="-",DF820="",DF820="n/a"),"-",HYPERLINK(DF820,"PPAR"))</f>
        <v>-</v>
      </c>
      <c r="CZ820" s="665" t="str">
        <f>IF(OR(DG820="-",DG820="",DG820="n/a"),"-",HYPERLINK(DG820,"PCR"))</f>
        <v>-</v>
      </c>
      <c r="DA820" s="665" t="str">
        <f>IF(OR(DH820="-",DH820="",DH820="n/a"),"-",HYPERLINK(DH820,"PP"))</f>
        <v>PP</v>
      </c>
      <c r="DB820" s="688" t="str">
        <f>IF(OR(DI820="-",DI820="",DI820="n/a"),"-",HYPERLINK(DI820,"TA"))</f>
        <v>-</v>
      </c>
      <c r="DC820" s="897" t="s">
        <v>12725</v>
      </c>
      <c r="DD820" s="897" t="s">
        <v>33</v>
      </c>
      <c r="DE820" s="897" t="s">
        <v>33</v>
      </c>
      <c r="DF820" s="897" t="s">
        <v>33</v>
      </c>
      <c r="DG820" s="897" t="s">
        <v>33</v>
      </c>
      <c r="DH820" s="897" t="s">
        <v>12726</v>
      </c>
      <c r="DI820" s="897" t="s">
        <v>33</v>
      </c>
      <c r="DJ820" s="734"/>
      <c r="DK820" s="14"/>
      <c r="DL820" s="14"/>
      <c r="DM820" s="441"/>
      <c r="DN820" s="441"/>
      <c r="DO820" s="441"/>
      <c r="DP820" s="441"/>
      <c r="DQ820" s="441"/>
      <c r="DR820" s="441"/>
      <c r="DS820" s="441"/>
      <c r="DT820" s="441"/>
      <c r="DU820" s="441"/>
      <c r="DV820" s="441"/>
      <c r="DW820" s="441"/>
      <c r="DX820" s="441"/>
      <c r="DY820" s="441"/>
      <c r="DZ820" s="441"/>
      <c r="EA820" s="441"/>
      <c r="EB820" s="441"/>
      <c r="EC820" s="441"/>
      <c r="ED820" s="441"/>
      <c r="EE820" s="441"/>
      <c r="EF820" s="441"/>
      <c r="EG820" s="441"/>
      <c r="EH820" s="441"/>
      <c r="EI820" s="441"/>
      <c r="EJ820" s="441"/>
      <c r="EK820" s="441"/>
      <c r="EL820" s="441"/>
      <c r="EM820" s="441"/>
    </row>
    <row r="821" spans="1:143" s="35" customFormat="1" ht="14.1" customHeight="1" x14ac:dyDescent="0.25">
      <c r="A821" s="702">
        <f>ROW()-1</f>
        <v>820</v>
      </c>
      <c r="B821" s="713" t="s">
        <v>7519</v>
      </c>
      <c r="C821" s="711" t="str">
        <f>HYPERLINK(E821,"OP")</f>
        <v>OP</v>
      </c>
      <c r="D821" s="711" t="str">
        <f>HYPERLINK(F821,"Prj")</f>
        <v>Prj</v>
      </c>
      <c r="E821" s="631" t="s">
        <v>8431</v>
      </c>
      <c r="F821" s="413" t="s">
        <v>8432</v>
      </c>
      <c r="G821" s="414" t="s">
        <v>33</v>
      </c>
      <c r="H821" s="414" t="s">
        <v>33</v>
      </c>
      <c r="I821" s="694" t="s">
        <v>33</v>
      </c>
      <c r="J821" s="697" t="s">
        <v>7520</v>
      </c>
      <c r="K821" s="727" t="s">
        <v>33</v>
      </c>
      <c r="L821" s="736" t="s">
        <v>245</v>
      </c>
      <c r="M821" s="697" t="s">
        <v>640</v>
      </c>
      <c r="N821" s="736" t="s">
        <v>18</v>
      </c>
      <c r="O821" s="736" t="s">
        <v>1432</v>
      </c>
      <c r="P821" s="1080" t="s">
        <v>36</v>
      </c>
      <c r="Q821" s="1074" t="s">
        <v>33</v>
      </c>
      <c r="R821" s="698" t="s">
        <v>33</v>
      </c>
      <c r="S821" s="907" t="s">
        <v>7754</v>
      </c>
      <c r="T821" s="908" t="s">
        <v>7844</v>
      </c>
      <c r="U821" s="905" t="s">
        <v>1772</v>
      </c>
      <c r="V821" s="905" t="s">
        <v>10391</v>
      </c>
      <c r="W821" s="1068" t="s">
        <v>20</v>
      </c>
      <c r="X821" s="1064">
        <v>40406</v>
      </c>
      <c r="Y821" s="1066">
        <v>41360</v>
      </c>
      <c r="Z821" s="1046">
        <v>2013</v>
      </c>
      <c r="AA821" s="1064">
        <v>41529</v>
      </c>
      <c r="AB821" s="1065">
        <v>43373</v>
      </c>
      <c r="AC821" s="1066">
        <v>43373</v>
      </c>
      <c r="AD821" s="1049">
        <v>0</v>
      </c>
      <c r="AE821" s="746">
        <v>200</v>
      </c>
      <c r="AF821" s="744">
        <v>0</v>
      </c>
      <c r="AG821" s="690">
        <v>200</v>
      </c>
      <c r="AH821" s="747">
        <v>4970</v>
      </c>
      <c r="AI821" s="744">
        <v>0</v>
      </c>
      <c r="AJ821" s="1101">
        <v>200</v>
      </c>
      <c r="AK821" s="1102">
        <v>138.58033785000001</v>
      </c>
      <c r="AL821" s="1085"/>
      <c r="AM821" s="632"/>
      <c r="AN821" s="632">
        <v>3</v>
      </c>
      <c r="AO821" s="632"/>
      <c r="AP821" s="632"/>
      <c r="AQ821" s="757"/>
      <c r="AR821" s="778" t="s">
        <v>8955</v>
      </c>
      <c r="AS821" s="784">
        <f>AT821+AU821</f>
        <v>21</v>
      </c>
      <c r="AT821" s="784">
        <v>21</v>
      </c>
      <c r="AU821" s="785">
        <v>0</v>
      </c>
      <c r="AV821" s="734" t="s">
        <v>8956</v>
      </c>
      <c r="AW821" s="697" t="s">
        <v>7469</v>
      </c>
      <c r="AX821" s="697" t="s">
        <v>7522</v>
      </c>
      <c r="AY821" s="823">
        <v>42685</v>
      </c>
      <c r="AZ821" s="736" t="s">
        <v>26</v>
      </c>
      <c r="BA821" s="736" t="s">
        <v>26</v>
      </c>
      <c r="BB821" s="834" t="s">
        <v>33</v>
      </c>
      <c r="BC821" s="835" t="s">
        <v>33</v>
      </c>
      <c r="BD821" s="836" t="s">
        <v>33</v>
      </c>
      <c r="BE821" s="834" t="s">
        <v>33</v>
      </c>
      <c r="BF821" s="835" t="s">
        <v>33</v>
      </c>
      <c r="BG821" s="836" t="s">
        <v>33</v>
      </c>
      <c r="BH821" s="905" t="s">
        <v>0</v>
      </c>
      <c r="BI821" s="903" t="s">
        <v>0</v>
      </c>
      <c r="BJ821" s="905" t="s">
        <v>0</v>
      </c>
      <c r="BK821" s="903" t="s">
        <v>0</v>
      </c>
      <c r="BL821" s="905" t="s">
        <v>13075</v>
      </c>
      <c r="BM821" s="903" t="s">
        <v>13771</v>
      </c>
      <c r="BN821" s="905" t="s">
        <v>13072</v>
      </c>
      <c r="BO821" s="903" t="s">
        <v>4508</v>
      </c>
      <c r="BP821" s="905" t="s">
        <v>0</v>
      </c>
      <c r="BQ821" s="903" t="s">
        <v>0</v>
      </c>
      <c r="BR821" s="909">
        <v>67</v>
      </c>
      <c r="BS821" s="903" t="s">
        <v>4577</v>
      </c>
      <c r="BT821" s="909">
        <v>89</v>
      </c>
      <c r="BU821" s="903" t="s">
        <v>4639</v>
      </c>
      <c r="BV821" s="909">
        <v>68</v>
      </c>
      <c r="BW821" s="903" t="s">
        <v>4557</v>
      </c>
      <c r="BX821" s="909">
        <v>63</v>
      </c>
      <c r="BY821" s="903" t="s">
        <v>4512</v>
      </c>
      <c r="BZ821" s="905" t="s">
        <v>0</v>
      </c>
      <c r="CA821" s="903" t="s">
        <v>4492</v>
      </c>
      <c r="CB821" s="340">
        <v>10</v>
      </c>
      <c r="CC821" s="249">
        <f>IF(ISBLANK(AL821),0,1)</f>
        <v>0</v>
      </c>
      <c r="CD821" s="414">
        <f>IF(ISBLANK(AM821),0,1)</f>
        <v>0</v>
      </c>
      <c r="CE821" s="414">
        <f>IF(ISBLANK(AN821),0,1)</f>
        <v>1</v>
      </c>
      <c r="CF821" s="414">
        <f>IF(ISBLANK(AO821),0,1)</f>
        <v>0</v>
      </c>
      <c r="CG821" s="414">
        <f>IF(ISBLANK(AP821),0,1)</f>
        <v>0</v>
      </c>
      <c r="CH821" s="436">
        <f>IF(ISBLANK(AQ821),0,1)</f>
        <v>0</v>
      </c>
      <c r="CI821" s="435">
        <f>IF($W821="Dropped","-",DAYS360(X821,Y821,TRUE)/360)</f>
        <v>2.6138888888888889</v>
      </c>
      <c r="CJ821" s="416">
        <f>IF(OR($W821="Pipeline",$W821="Dropped"),"-",IF(OR($AA821="-",$AA821="n/a"),"-",DAYS360(Y821,AA821,TRUE)/360))</f>
        <v>0.45833333333333331</v>
      </c>
      <c r="CK821" s="416">
        <f>IF(OR($W821="Pipeline",$W821="Dropped"),"-",IF($AC821="-","-",IF(OR($AA821="-",$AA821="n/a"),DAYS360(Y821,AC821,TRUE)/360,DAYS360(AA821,AC821,TRUE)/360)))</f>
        <v>5.05</v>
      </c>
      <c r="CL821" s="416">
        <f>IF(OR($W821="Pipeline",$W821="Dropped"),"-",IF($AC821="-","-",DAYS360(X821,AC821,TRUE)/360))</f>
        <v>8.1222222222222218</v>
      </c>
      <c r="CM821" s="437">
        <f>IF(OR($W821="Pipeline",$W821="Dropped"),"-",IF($AC821="-","-",DAYS360(AB821,AC821,TRUE)/360))</f>
        <v>0</v>
      </c>
      <c r="CN821" s="344" t="str">
        <f>IF(W821="Closed",IF(AC821="-","-",YEAR(AC821)),"-")</f>
        <v>-</v>
      </c>
      <c r="CO821" s="344" t="str">
        <f>IF(W821="Closed",IF(OR(BE821="S",BE821="MS",BE821="HS"),"S",IF(OR(BE821="U",BE821="MU",BE821="HU"),"U",IF(OR(BE821="NA",BE821="NR",BE821="NV",BE821="?",BE821="#"),"NR","-"))),"-")</f>
        <v>-</v>
      </c>
      <c r="CP821" s="249">
        <v>1</v>
      </c>
      <c r="CQ821" s="414">
        <v>3</v>
      </c>
      <c r="CR821" s="414">
        <v>2</v>
      </c>
      <c r="CS821" s="414">
        <v>0</v>
      </c>
      <c r="CT821" s="414">
        <v>0</v>
      </c>
      <c r="CU821" s="436">
        <v>0</v>
      </c>
      <c r="CV821" s="432" t="str">
        <f>IF(OR(DC821="-",DC821="",DC821="n/a"),"-",HYPERLINK(DC821,"PAD"))</f>
        <v>PAD</v>
      </c>
      <c r="CW821" s="417" t="str">
        <f>IF(OR(DD821="-",DD821="",DD821="n/a"),"-",HYPERLINK(DD821,"ICR"))</f>
        <v>-</v>
      </c>
      <c r="CX821" s="438" t="str">
        <f>IF(OR(DE821="-",DE821="",DE821="n/a"),"-",HYPERLINK(DE821,"IEG"))</f>
        <v>-</v>
      </c>
      <c r="CY821" s="687" t="str">
        <f>IF(OR(DF821="-",DF821="",DF821="n/a"),"-",HYPERLINK(DF821,"PPAR"))</f>
        <v>-</v>
      </c>
      <c r="CZ821" s="665" t="str">
        <f>IF(OR(DG821="-",DG821="",DG821="n/a"),"-",HYPERLINK(DG821,"PCR"))</f>
        <v>-</v>
      </c>
      <c r="DA821" s="665" t="str">
        <f>IF(OR(DH821="-",DH821="",DH821="n/a"),"-",HYPERLINK(DH821,"PP"))</f>
        <v>-</v>
      </c>
      <c r="DB821" s="688" t="str">
        <f>IF(OR(DI821="-",DI821="",DI821="n/a"),"-",HYPERLINK(DI821,"TA"))</f>
        <v>-</v>
      </c>
      <c r="DC821" s="897" t="s">
        <v>12727</v>
      </c>
      <c r="DD821" s="897" t="s">
        <v>33</v>
      </c>
      <c r="DE821" s="897" t="s">
        <v>33</v>
      </c>
      <c r="DF821" s="897" t="s">
        <v>33</v>
      </c>
      <c r="DG821" s="897" t="s">
        <v>33</v>
      </c>
      <c r="DH821" s="897" t="s">
        <v>33</v>
      </c>
      <c r="DI821" s="897" t="s">
        <v>33</v>
      </c>
      <c r="DJ821" s="734"/>
      <c r="DK821" s="14"/>
      <c r="DL821" s="14"/>
      <c r="DM821" s="441"/>
      <c r="DN821" s="441"/>
      <c r="DO821" s="441"/>
      <c r="DP821" s="441"/>
      <c r="DQ821" s="441"/>
      <c r="DR821" s="441"/>
      <c r="DS821" s="441"/>
      <c r="DT821" s="441"/>
      <c r="DU821" s="441"/>
      <c r="DV821" s="441"/>
      <c r="DW821" s="441"/>
      <c r="DX821" s="441"/>
      <c r="DY821" s="441"/>
      <c r="DZ821" s="441"/>
      <c r="EA821" s="441"/>
      <c r="EB821" s="441"/>
      <c r="EC821" s="441"/>
      <c r="ED821" s="441"/>
      <c r="EE821" s="441"/>
      <c r="EF821" s="441"/>
      <c r="EG821" s="441"/>
      <c r="EH821" s="441"/>
      <c r="EI821" s="441"/>
      <c r="EJ821" s="441"/>
      <c r="EK821" s="441"/>
      <c r="EL821" s="441"/>
      <c r="EM821" s="441"/>
    </row>
    <row r="822" spans="1:143" s="35" customFormat="1" ht="14.1" customHeight="1" x14ac:dyDescent="0.25">
      <c r="A822" s="703">
        <f>ROW()-1</f>
        <v>821</v>
      </c>
      <c r="B822" s="710" t="s">
        <v>253</v>
      </c>
      <c r="C822" s="711" t="str">
        <f>HYPERLINK(E822,"OP")</f>
        <v>OP</v>
      </c>
      <c r="D822" s="711" t="str">
        <f>HYPERLINK(F822,"Prj")</f>
        <v>Prj</v>
      </c>
      <c r="E822" s="704" t="s">
        <v>6845</v>
      </c>
      <c r="F822" s="415" t="s">
        <v>6846</v>
      </c>
      <c r="G822" s="414" t="s">
        <v>33</v>
      </c>
      <c r="H822" s="414" t="s">
        <v>33</v>
      </c>
      <c r="I822" s="694" t="s">
        <v>33</v>
      </c>
      <c r="J822" s="686" t="s">
        <v>254</v>
      </c>
      <c r="K822" s="199" t="s">
        <v>33</v>
      </c>
      <c r="L822" s="693" t="s">
        <v>245</v>
      </c>
      <c r="M822" s="696" t="s">
        <v>255</v>
      </c>
      <c r="N822" s="693" t="s">
        <v>18</v>
      </c>
      <c r="O822" s="693" t="s">
        <v>25</v>
      </c>
      <c r="P822" s="1080" t="s">
        <v>19</v>
      </c>
      <c r="Q822" s="1074" t="s">
        <v>33</v>
      </c>
      <c r="R822" s="698" t="s">
        <v>33</v>
      </c>
      <c r="S822" s="907" t="s">
        <v>3846</v>
      </c>
      <c r="T822" s="908" t="s">
        <v>3897</v>
      </c>
      <c r="U822" s="905" t="s">
        <v>731</v>
      </c>
      <c r="V822" s="905" t="s">
        <v>10432</v>
      </c>
      <c r="W822" s="1068" t="s">
        <v>20</v>
      </c>
      <c r="X822" s="1064">
        <v>40778</v>
      </c>
      <c r="Y822" s="1066">
        <v>41638</v>
      </c>
      <c r="Z822" s="1046">
        <v>2014</v>
      </c>
      <c r="AA822" s="1064">
        <v>41858</v>
      </c>
      <c r="AB822" s="1065">
        <v>43921</v>
      </c>
      <c r="AC822" s="1066">
        <v>43921</v>
      </c>
      <c r="AD822" s="1050">
        <v>0</v>
      </c>
      <c r="AE822" s="749">
        <v>84</v>
      </c>
      <c r="AF822" s="744">
        <v>0</v>
      </c>
      <c r="AG822" s="690">
        <v>84</v>
      </c>
      <c r="AH822" s="747">
        <v>36</v>
      </c>
      <c r="AI822" s="744">
        <v>0</v>
      </c>
      <c r="AJ822" s="1099">
        <v>84</v>
      </c>
      <c r="AK822" s="1100">
        <v>10.749649610000001</v>
      </c>
      <c r="AL822" s="1086" t="s">
        <v>4185</v>
      </c>
      <c r="AM822" s="760" t="s">
        <v>3993</v>
      </c>
      <c r="AN822" s="760" t="s">
        <v>2435</v>
      </c>
      <c r="AO822" s="760"/>
      <c r="AP822" s="760"/>
      <c r="AQ822" s="761">
        <v>14</v>
      </c>
      <c r="AR822" s="779" t="s">
        <v>256</v>
      </c>
      <c r="AS822" s="781">
        <f>AT822+AU822</f>
        <v>32.9</v>
      </c>
      <c r="AT822" s="781">
        <v>23</v>
      </c>
      <c r="AU822" s="782">
        <v>9.9</v>
      </c>
      <c r="AV822" s="807" t="s">
        <v>257</v>
      </c>
      <c r="AW822" s="686" t="s">
        <v>1900</v>
      </c>
      <c r="AX822" s="686" t="s">
        <v>2182</v>
      </c>
      <c r="AY822" s="819">
        <v>42503</v>
      </c>
      <c r="AZ822" s="721" t="s">
        <v>45</v>
      </c>
      <c r="BA822" s="721" t="s">
        <v>45</v>
      </c>
      <c r="BB822" s="834" t="s">
        <v>33</v>
      </c>
      <c r="BC822" s="835" t="s">
        <v>33</v>
      </c>
      <c r="BD822" s="836" t="s">
        <v>33</v>
      </c>
      <c r="BE822" s="834" t="s">
        <v>33</v>
      </c>
      <c r="BF822" s="835" t="s">
        <v>33</v>
      </c>
      <c r="BG822" s="836" t="s">
        <v>33</v>
      </c>
      <c r="BH822" s="905" t="s">
        <v>13078</v>
      </c>
      <c r="BI822" s="903" t="s">
        <v>13872</v>
      </c>
      <c r="BJ822" s="905" t="s">
        <v>13077</v>
      </c>
      <c r="BK822" s="903" t="s">
        <v>9680</v>
      </c>
      <c r="BL822" s="905" t="s">
        <v>0</v>
      </c>
      <c r="BM822" s="903" t="s">
        <v>0</v>
      </c>
      <c r="BN822" s="905" t="s">
        <v>0</v>
      </c>
      <c r="BO822" s="903" t="s">
        <v>0</v>
      </c>
      <c r="BP822" s="905" t="s">
        <v>0</v>
      </c>
      <c r="BQ822" s="903" t="s">
        <v>0</v>
      </c>
      <c r="BR822" s="909">
        <v>87</v>
      </c>
      <c r="BS822" s="903" t="s">
        <v>4535</v>
      </c>
      <c r="BT822" s="909">
        <v>55</v>
      </c>
      <c r="BU822" s="903" t="s">
        <v>4541</v>
      </c>
      <c r="BV822" s="909">
        <v>54</v>
      </c>
      <c r="BW822" s="903" t="s">
        <v>4553</v>
      </c>
      <c r="BX822" s="905" t="s">
        <v>0</v>
      </c>
      <c r="BY822" s="903" t="s">
        <v>4492</v>
      </c>
      <c r="BZ822" s="905" t="s">
        <v>0</v>
      </c>
      <c r="CA822" s="903" t="s">
        <v>4492</v>
      </c>
      <c r="CB822" s="340">
        <v>50</v>
      </c>
      <c r="CC822" s="249">
        <f>IF(ISBLANK(AL822),0,1)</f>
        <v>1</v>
      </c>
      <c r="CD822" s="414">
        <f>IF(ISBLANK(AM822),0,1)</f>
        <v>1</v>
      </c>
      <c r="CE822" s="414">
        <f>IF(ISBLANK(AN822),0,1)</f>
        <v>1</v>
      </c>
      <c r="CF822" s="414">
        <f>IF(ISBLANK(AO822),0,1)</f>
        <v>0</v>
      </c>
      <c r="CG822" s="414">
        <f>IF(ISBLANK(AP822),0,1)</f>
        <v>0</v>
      </c>
      <c r="CH822" s="436">
        <f>IF(ISBLANK(AQ822),0,1)</f>
        <v>1</v>
      </c>
      <c r="CI822" s="435">
        <f>IF($W822="Dropped","-",DAYS360(X822,Y822,TRUE)/360)</f>
        <v>2.3527777777777779</v>
      </c>
      <c r="CJ822" s="416">
        <f>IF(OR($W822="Pipeline",$W822="Dropped"),"-",IF(OR($AA822="-",$AA822="n/a"),"-",DAYS360(Y822,AA822,TRUE)/360))</f>
        <v>0.60277777777777775</v>
      </c>
      <c r="CK822" s="416">
        <f>IF(OR($W822="Pipeline",$W822="Dropped"),"-",IF($AC822="-","-",IF(OR($AA822="-",$AA822="n/a"),DAYS360(Y822,AC822,TRUE)/360,DAYS360(AA822,AC822,TRUE)/360)))</f>
        <v>5.6472222222222221</v>
      </c>
      <c r="CL822" s="416">
        <f>IF(OR($W822="Pipeline",$W822="Dropped"),"-",IF($AC822="-","-",DAYS360(X822,AC822,TRUE)/360))</f>
        <v>8.6027777777777779</v>
      </c>
      <c r="CM822" s="437">
        <f>IF(OR($W822="Pipeline",$W822="Dropped"),"-",IF($AC822="-","-",DAYS360(AB822,AC822,TRUE)/360))</f>
        <v>0</v>
      </c>
      <c r="CN822" s="344" t="str">
        <f>IF(W822="Closed",IF(AC822="-","-",YEAR(AC822)),"-")</f>
        <v>-</v>
      </c>
      <c r="CO822" s="344" t="str">
        <f>IF(W822="Closed",IF(OR(BE822="S",BE822="MS",BE822="HS"),"S",IF(OR(BE822="U",BE822="MU",BE822="HU"),"U",IF(OR(BE822="NA",BE822="NR",BE822="NV",BE822="?",BE822="#"),"NR","-"))),"-")</f>
        <v>-</v>
      </c>
      <c r="CP822" s="249">
        <v>5</v>
      </c>
      <c r="CQ822" s="414">
        <v>3</v>
      </c>
      <c r="CR822" s="414">
        <v>1</v>
      </c>
      <c r="CS822" s="414">
        <v>3</v>
      </c>
      <c r="CT822" s="414">
        <v>0</v>
      </c>
      <c r="CU822" s="436">
        <v>0</v>
      </c>
      <c r="CV822" s="432" t="str">
        <f>IF(OR(DC822="-",DC822="",DC822="n/a"),"-",HYPERLINK(DC822,"PAD"))</f>
        <v>PAD</v>
      </c>
      <c r="CW822" s="417" t="str">
        <f>IF(OR(DD822="-",DD822="",DD822="n/a"),"-",HYPERLINK(DD822,"ICR"))</f>
        <v>-</v>
      </c>
      <c r="CX822" s="438" t="str">
        <f>IF(OR(DE822="-",DE822="",DE822="n/a"),"-",HYPERLINK(DE822,"IEG"))</f>
        <v>-</v>
      </c>
      <c r="CY822" s="687" t="str">
        <f>IF(OR(DF822="-",DF822="",DF822="n/a"),"-",HYPERLINK(DF822,"PPAR"))</f>
        <v>-</v>
      </c>
      <c r="CZ822" s="665" t="str">
        <f>IF(OR(DG822="-",DG822="",DG822="n/a"),"-",HYPERLINK(DG822,"PCR"))</f>
        <v>-</v>
      </c>
      <c r="DA822" s="665" t="str">
        <f>IF(OR(DH822="-",DH822="",DH822="n/a"),"-",HYPERLINK(DH822,"PP"))</f>
        <v>-</v>
      </c>
      <c r="DB822" s="688" t="str">
        <f>IF(OR(DI822="-",DI822="",DI822="n/a"),"-",HYPERLINK(DI822,"TA"))</f>
        <v>-</v>
      </c>
      <c r="DC822" s="897" t="s">
        <v>12728</v>
      </c>
      <c r="DD822" s="897" t="s">
        <v>33</v>
      </c>
      <c r="DE822" s="897" t="s">
        <v>33</v>
      </c>
      <c r="DF822" s="897" t="s">
        <v>33</v>
      </c>
      <c r="DG822" s="897" t="s">
        <v>33</v>
      </c>
      <c r="DH822" s="897" t="s">
        <v>33</v>
      </c>
      <c r="DI822" s="897" t="s">
        <v>33</v>
      </c>
      <c r="DJ822" s="806"/>
      <c r="DK822" s="14"/>
      <c r="DL822" s="14"/>
      <c r="DM822" s="441"/>
      <c r="DN822" s="441"/>
      <c r="DO822" s="441"/>
      <c r="DP822" s="441"/>
      <c r="DQ822" s="441"/>
      <c r="DR822" s="441"/>
      <c r="DS822" s="441"/>
      <c r="DT822" s="441"/>
      <c r="DU822" s="441"/>
      <c r="DV822" s="441"/>
      <c r="DW822" s="441"/>
      <c r="DX822" s="441"/>
      <c r="DY822" s="441"/>
      <c r="DZ822" s="441"/>
      <c r="EA822" s="441"/>
      <c r="EB822" s="441"/>
      <c r="EC822" s="441"/>
      <c r="ED822" s="441"/>
      <c r="EE822" s="441"/>
      <c r="EF822" s="441"/>
      <c r="EG822" s="441"/>
      <c r="EH822" s="441"/>
      <c r="EI822" s="441"/>
      <c r="EJ822" s="441"/>
      <c r="EK822" s="441"/>
      <c r="EL822" s="441"/>
      <c r="EM822" s="441"/>
    </row>
    <row r="823" spans="1:143" s="35" customFormat="1" ht="14.1" customHeight="1" x14ac:dyDescent="0.25">
      <c r="A823" s="702">
        <f>ROW()-1</f>
        <v>822</v>
      </c>
      <c r="B823" s="713" t="s">
        <v>9455</v>
      </c>
      <c r="C823" s="711" t="str">
        <f>HYPERLINK(E823,"OP")</f>
        <v>OP</v>
      </c>
      <c r="D823" s="711" t="str">
        <f>HYPERLINK(F823,"Prj")</f>
        <v>Prj</v>
      </c>
      <c r="E823" s="705" t="s">
        <v>9826</v>
      </c>
      <c r="F823" s="424" t="s">
        <v>9827</v>
      </c>
      <c r="G823" s="414" t="s">
        <v>33</v>
      </c>
      <c r="H823" s="414" t="s">
        <v>33</v>
      </c>
      <c r="I823" s="694" t="s">
        <v>33</v>
      </c>
      <c r="J823" s="695" t="s">
        <v>9683</v>
      </c>
      <c r="K823" s="727" t="s">
        <v>33</v>
      </c>
      <c r="L823" s="735" t="s">
        <v>16</v>
      </c>
      <c r="M823" s="695" t="s">
        <v>58</v>
      </c>
      <c r="N823" s="735" t="s">
        <v>18</v>
      </c>
      <c r="O823" s="735" t="s">
        <v>30</v>
      </c>
      <c r="P823" s="1080" t="s">
        <v>299</v>
      </c>
      <c r="Q823" s="1074" t="s">
        <v>1419</v>
      </c>
      <c r="R823" s="698" t="s">
        <v>3888</v>
      </c>
      <c r="S823" s="907" t="s">
        <v>10338</v>
      </c>
      <c r="T823" s="908" t="s">
        <v>3865</v>
      </c>
      <c r="U823" s="905" t="s">
        <v>586</v>
      </c>
      <c r="V823" s="905" t="s">
        <v>10454</v>
      </c>
      <c r="W823" s="1068" t="s">
        <v>20</v>
      </c>
      <c r="X823" s="1064">
        <v>40326</v>
      </c>
      <c r="Y823" s="1066">
        <v>40780</v>
      </c>
      <c r="Z823" s="1046">
        <v>2012</v>
      </c>
      <c r="AA823" s="1064">
        <v>41757</v>
      </c>
      <c r="AB823" s="1065">
        <v>42613</v>
      </c>
      <c r="AC823" s="1066">
        <v>43281</v>
      </c>
      <c r="AD823" s="1050">
        <v>0</v>
      </c>
      <c r="AE823" s="745">
        <v>30</v>
      </c>
      <c r="AF823" s="744">
        <v>0</v>
      </c>
      <c r="AG823" s="690">
        <v>30</v>
      </c>
      <c r="AH823" s="747">
        <v>34.5</v>
      </c>
      <c r="AI823" s="744">
        <v>10</v>
      </c>
      <c r="AJ823" s="1103">
        <v>30</v>
      </c>
      <c r="AK823" s="1104">
        <v>23.004585420000002</v>
      </c>
      <c r="AL823" s="646" t="s">
        <v>2712</v>
      </c>
      <c r="AM823" s="647"/>
      <c r="AN823" s="647"/>
      <c r="AO823" s="647"/>
      <c r="AP823" s="647"/>
      <c r="AQ823" s="648"/>
      <c r="AR823" s="778" t="s">
        <v>9880</v>
      </c>
      <c r="AS823" s="649">
        <v>9.6999999999999993</v>
      </c>
      <c r="AT823" s="649">
        <v>9.6999999999999993</v>
      </c>
      <c r="AU823" s="650">
        <v>0</v>
      </c>
      <c r="AV823" s="734" t="s">
        <v>9881</v>
      </c>
      <c r="AW823" s="695" t="s">
        <v>5283</v>
      </c>
      <c r="AX823" s="695" t="s">
        <v>5284</v>
      </c>
      <c r="AY823" s="822">
        <v>42577</v>
      </c>
      <c r="AZ823" s="735" t="s">
        <v>26</v>
      </c>
      <c r="BA823" s="735" t="s">
        <v>26</v>
      </c>
      <c r="BB823" s="834" t="s">
        <v>33</v>
      </c>
      <c r="BC823" s="835" t="s">
        <v>33</v>
      </c>
      <c r="BD823" s="836" t="s">
        <v>33</v>
      </c>
      <c r="BE823" s="834" t="s">
        <v>33</v>
      </c>
      <c r="BF823" s="835" t="s">
        <v>33</v>
      </c>
      <c r="BG823" s="836" t="s">
        <v>33</v>
      </c>
      <c r="BH823" s="905" t="s">
        <v>0</v>
      </c>
      <c r="BI823" s="903" t="s">
        <v>0</v>
      </c>
      <c r="BJ823" s="905" t="s">
        <v>0</v>
      </c>
      <c r="BK823" s="903" t="s">
        <v>0</v>
      </c>
      <c r="BL823" s="905" t="s">
        <v>10064</v>
      </c>
      <c r="BM823" s="903" t="s">
        <v>13770</v>
      </c>
      <c r="BN823" s="905" t="s">
        <v>0</v>
      </c>
      <c r="BO823" s="903" t="s">
        <v>0</v>
      </c>
      <c r="BP823" s="905" t="s">
        <v>0</v>
      </c>
      <c r="BQ823" s="903" t="s">
        <v>0</v>
      </c>
      <c r="BR823" s="909">
        <v>22</v>
      </c>
      <c r="BS823" s="903" t="s">
        <v>4502</v>
      </c>
      <c r="BT823" s="909">
        <v>90</v>
      </c>
      <c r="BU823" s="903" t="s">
        <v>4621</v>
      </c>
      <c r="BV823" s="909">
        <v>25</v>
      </c>
      <c r="BW823" s="903" t="s">
        <v>4489</v>
      </c>
      <c r="BX823" s="905" t="s">
        <v>0</v>
      </c>
      <c r="BY823" s="903" t="s">
        <v>4492</v>
      </c>
      <c r="BZ823" s="905" t="s">
        <v>0</v>
      </c>
      <c r="CA823" s="903" t="s">
        <v>4492</v>
      </c>
      <c r="CB823" s="340">
        <v>10</v>
      </c>
      <c r="CC823" s="249">
        <f>IF(ISBLANK(AL823),0,1)</f>
        <v>1</v>
      </c>
      <c r="CD823" s="414">
        <f>IF(ISBLANK(AM823),0,1)</f>
        <v>0</v>
      </c>
      <c r="CE823" s="414">
        <f>IF(ISBLANK(AN823),0,1)</f>
        <v>0</v>
      </c>
      <c r="CF823" s="414">
        <f>IF(ISBLANK(AO823),0,1)</f>
        <v>0</v>
      </c>
      <c r="CG823" s="414">
        <f>IF(ISBLANK(AP823),0,1)</f>
        <v>0</v>
      </c>
      <c r="CH823" s="436">
        <f>IF(ISBLANK(AQ823),0,1)</f>
        <v>0</v>
      </c>
      <c r="CI823" s="435">
        <f>IF($W823="Dropped","-",DAYS360(X823,Y823,TRUE)/360)</f>
        <v>1.2416666666666667</v>
      </c>
      <c r="CJ823" s="416">
        <f>IF(OR($W823="Pipeline",$W823="Dropped"),"-",IF(OR($AA823="-",$AA823="n/a"),"-",DAYS360(Y823,AA823,TRUE)/360))</f>
        <v>2.6749999999999998</v>
      </c>
      <c r="CK823" s="416">
        <f>IF(OR($W823="Pipeline",$W823="Dropped"),"-",IF($AC823="-","-",IF(OR($AA823="-",$AA823="n/a"),DAYS360(Y823,AC823,TRUE)/360,DAYS360(AA823,AC823,TRUE)/360)))</f>
        <v>4.1722222222222225</v>
      </c>
      <c r="CL823" s="416">
        <f>IF(OR($W823="Pipeline",$W823="Dropped"),"-",IF($AC823="-","-",DAYS360(X823,AC823,TRUE)/360))</f>
        <v>8.0888888888888886</v>
      </c>
      <c r="CM823" s="437">
        <f>IF(OR($W823="Pipeline",$W823="Dropped"),"-",IF($AC823="-","-",DAYS360(AB823,AC823,TRUE)/360))</f>
        <v>1.8333333333333333</v>
      </c>
      <c r="CN823" s="344" t="str">
        <f>IF(W823="Closed",IF(AC823="-","-",YEAR(AC823)),"-")</f>
        <v>-</v>
      </c>
      <c r="CO823" s="344" t="str">
        <f>IF(W823="Closed",IF(OR(BE823="S",BE823="MS",BE823="HS"),"S",IF(OR(BE823="U",BE823="MU",BE823="HU"),"U",IF(OR(BE823="NA",BE823="NR",BE823="NV",BE823="?",BE823="#"),"NR","-"))),"-")</f>
        <v>-</v>
      </c>
      <c r="CP823" s="249">
        <v>6</v>
      </c>
      <c r="CQ823" s="414">
        <v>3</v>
      </c>
      <c r="CR823" s="414">
        <v>3</v>
      </c>
      <c r="CS823" s="414">
        <v>2</v>
      </c>
      <c r="CT823" s="414">
        <v>0</v>
      </c>
      <c r="CU823" s="436">
        <v>1</v>
      </c>
      <c r="CV823" s="432" t="str">
        <f>IF(OR(DC823="-",DC823="",DC823="n/a"),"-",HYPERLINK(DC823,"PAD"))</f>
        <v>PAD</v>
      </c>
      <c r="CW823" s="417" t="str">
        <f>IF(OR(DD823="-",DD823="",DD823="n/a"),"-",HYPERLINK(DD823,"ICR"))</f>
        <v>-</v>
      </c>
      <c r="CX823" s="438" t="str">
        <f>IF(OR(DE823="-",DE823="",DE823="n/a"),"-",HYPERLINK(DE823,"IEG"))</f>
        <v>-</v>
      </c>
      <c r="CY823" s="687" t="str">
        <f>IF(OR(DF823="-",DF823="",DF823="n/a"),"-",HYPERLINK(DF823,"PPAR"))</f>
        <v>-</v>
      </c>
      <c r="CZ823" s="665" t="str">
        <f>IF(OR(DG823="-",DG823="",DG823="n/a"),"-",HYPERLINK(DG823,"PCR"))</f>
        <v>-</v>
      </c>
      <c r="DA823" s="665" t="str">
        <f>IF(OR(DH823="-",DH823="",DH823="n/a"),"-",HYPERLINK(DH823,"PP"))</f>
        <v>PP</v>
      </c>
      <c r="DB823" s="688" t="str">
        <f>IF(OR(DI823="-",DI823="",DI823="n/a"),"-",HYPERLINK(DI823,"TA"))</f>
        <v>-</v>
      </c>
      <c r="DC823" s="897" t="s">
        <v>12729</v>
      </c>
      <c r="DD823" s="897" t="s">
        <v>33</v>
      </c>
      <c r="DE823" s="897" t="s">
        <v>33</v>
      </c>
      <c r="DF823" s="897" t="s">
        <v>33</v>
      </c>
      <c r="DG823" s="897" t="s">
        <v>33</v>
      </c>
      <c r="DH823" s="897" t="s">
        <v>12730</v>
      </c>
      <c r="DI823" s="897" t="s">
        <v>33</v>
      </c>
      <c r="DJ823" s="806"/>
      <c r="DK823" s="14"/>
      <c r="DL823" s="14"/>
      <c r="DM823" s="441"/>
      <c r="DN823" s="441"/>
      <c r="DO823" s="441"/>
      <c r="DP823" s="441"/>
      <c r="DQ823" s="441"/>
      <c r="DR823" s="441"/>
      <c r="DS823" s="441"/>
      <c r="DT823" s="441"/>
      <c r="DU823" s="441"/>
      <c r="DV823" s="441"/>
      <c r="DW823" s="441"/>
      <c r="DX823" s="441"/>
      <c r="DY823" s="441"/>
      <c r="DZ823" s="441"/>
      <c r="EA823" s="441"/>
      <c r="EB823" s="441"/>
      <c r="EC823" s="441"/>
      <c r="ED823" s="441"/>
      <c r="EE823" s="441"/>
      <c r="EF823" s="441"/>
      <c r="EG823" s="441"/>
      <c r="EH823" s="441"/>
      <c r="EI823" s="441"/>
      <c r="EJ823" s="441"/>
      <c r="EK823" s="441"/>
      <c r="EL823" s="441"/>
      <c r="EM823" s="441"/>
    </row>
    <row r="824" spans="1:143" s="35" customFormat="1" ht="14.1" customHeight="1" x14ac:dyDescent="0.25">
      <c r="A824" s="702">
        <f>ROW()-1</f>
        <v>823</v>
      </c>
      <c r="B824" s="713" t="s">
        <v>8232</v>
      </c>
      <c r="C824" s="711" t="str">
        <f>HYPERLINK(E824,"OP")</f>
        <v>OP</v>
      </c>
      <c r="D824" s="711" t="str">
        <f>HYPERLINK(F824,"Prj")</f>
        <v>Prj</v>
      </c>
      <c r="E824" s="631" t="s">
        <v>8833</v>
      </c>
      <c r="F824" s="413" t="s">
        <v>8834</v>
      </c>
      <c r="G824" s="414" t="s">
        <v>33</v>
      </c>
      <c r="H824" s="414" t="s">
        <v>33</v>
      </c>
      <c r="I824" s="694" t="s">
        <v>33</v>
      </c>
      <c r="J824" s="697" t="s">
        <v>8233</v>
      </c>
      <c r="K824" s="727" t="s">
        <v>33</v>
      </c>
      <c r="L824" s="736" t="s">
        <v>124</v>
      </c>
      <c r="M824" s="697" t="s">
        <v>332</v>
      </c>
      <c r="N824" s="736" t="s">
        <v>18</v>
      </c>
      <c r="O824" s="736" t="s">
        <v>30</v>
      </c>
      <c r="P824" s="1080" t="s">
        <v>1742</v>
      </c>
      <c r="Q824" s="1074" t="s">
        <v>33</v>
      </c>
      <c r="R824" s="698" t="s">
        <v>33</v>
      </c>
      <c r="S824" s="907" t="s">
        <v>5468</v>
      </c>
      <c r="T824" s="908" t="s">
        <v>8230</v>
      </c>
      <c r="U824" s="905" t="s">
        <v>1789</v>
      </c>
      <c r="V824" s="905" t="s">
        <v>10425</v>
      </c>
      <c r="W824" s="1068" t="s">
        <v>20</v>
      </c>
      <c r="X824" s="1064">
        <v>40360</v>
      </c>
      <c r="Y824" s="1066">
        <v>41025</v>
      </c>
      <c r="Z824" s="1046">
        <v>2012</v>
      </c>
      <c r="AA824" s="1064">
        <v>41240</v>
      </c>
      <c r="AB824" s="1065">
        <v>43008</v>
      </c>
      <c r="AC824" s="1066">
        <v>43373</v>
      </c>
      <c r="AD824" s="1049">
        <v>100</v>
      </c>
      <c r="AE824" s="746">
        <v>0</v>
      </c>
      <c r="AF824" s="744">
        <v>0</v>
      </c>
      <c r="AG824" s="690">
        <v>100</v>
      </c>
      <c r="AH824" s="747">
        <v>110.87</v>
      </c>
      <c r="AI824" s="744">
        <v>0</v>
      </c>
      <c r="AJ824" s="1101">
        <v>100</v>
      </c>
      <c r="AK824" s="1102">
        <v>54.17986398</v>
      </c>
      <c r="AL824" s="1085"/>
      <c r="AM824" s="632"/>
      <c r="AN824" s="632">
        <v>10</v>
      </c>
      <c r="AO824" s="632"/>
      <c r="AP824" s="632"/>
      <c r="AQ824" s="757"/>
      <c r="AR824" s="790" t="s">
        <v>9085</v>
      </c>
      <c r="AS824" s="649">
        <f>AT824+AU824</f>
        <v>11.600000000000001</v>
      </c>
      <c r="AT824" s="784">
        <v>9.3000000000000007</v>
      </c>
      <c r="AU824" s="785">
        <v>2.2999999999999998</v>
      </c>
      <c r="AV824" s="734" t="s">
        <v>4136</v>
      </c>
      <c r="AW824" s="697" t="s">
        <v>7672</v>
      </c>
      <c r="AX824" s="697" t="s">
        <v>8234</v>
      </c>
      <c r="AY824" s="823">
        <v>42708</v>
      </c>
      <c r="AZ824" s="736" t="s">
        <v>26</v>
      </c>
      <c r="BA824" s="736" t="s">
        <v>22</v>
      </c>
      <c r="BB824" s="834" t="s">
        <v>33</v>
      </c>
      <c r="BC824" s="835" t="s">
        <v>33</v>
      </c>
      <c r="BD824" s="836" t="s">
        <v>33</v>
      </c>
      <c r="BE824" s="834" t="s">
        <v>33</v>
      </c>
      <c r="BF824" s="835" t="s">
        <v>33</v>
      </c>
      <c r="BG824" s="836" t="s">
        <v>33</v>
      </c>
      <c r="BH824" s="905" t="s">
        <v>0</v>
      </c>
      <c r="BI824" s="903" t="s">
        <v>0</v>
      </c>
      <c r="BJ824" s="905" t="s">
        <v>0</v>
      </c>
      <c r="BK824" s="903" t="s">
        <v>0</v>
      </c>
      <c r="BL824" s="905" t="s">
        <v>4536</v>
      </c>
      <c r="BM824" s="903" t="s">
        <v>4537</v>
      </c>
      <c r="BN824" s="905" t="s">
        <v>13102</v>
      </c>
      <c r="BO824" s="903" t="s">
        <v>13873</v>
      </c>
      <c r="BP824" s="905" t="s">
        <v>0</v>
      </c>
      <c r="BQ824" s="903" t="s">
        <v>0</v>
      </c>
      <c r="BR824" s="909">
        <v>102</v>
      </c>
      <c r="BS824" s="903" t="s">
        <v>4538</v>
      </c>
      <c r="BT824" s="905" t="s">
        <v>0</v>
      </c>
      <c r="BU824" s="903" t="s">
        <v>4492</v>
      </c>
      <c r="BV824" s="905" t="s">
        <v>0</v>
      </c>
      <c r="BW824" s="903" t="s">
        <v>4492</v>
      </c>
      <c r="BX824" s="905" t="s">
        <v>0</v>
      </c>
      <c r="BY824" s="903" t="s">
        <v>4492</v>
      </c>
      <c r="BZ824" s="905" t="s">
        <v>0</v>
      </c>
      <c r="CA824" s="903" t="s">
        <v>4492</v>
      </c>
      <c r="CB824" s="340">
        <v>50</v>
      </c>
      <c r="CC824" s="249">
        <f>IF(ISBLANK(AL824),0,1)</f>
        <v>0</v>
      </c>
      <c r="CD824" s="414">
        <f>IF(ISBLANK(AM824),0,1)</f>
        <v>0</v>
      </c>
      <c r="CE824" s="414">
        <f>IF(ISBLANK(AN824),0,1)</f>
        <v>1</v>
      </c>
      <c r="CF824" s="414">
        <f>IF(ISBLANK(AO824),0,1)</f>
        <v>0</v>
      </c>
      <c r="CG824" s="414">
        <f>IF(ISBLANK(AP824),0,1)</f>
        <v>0</v>
      </c>
      <c r="CH824" s="436">
        <f>IF(ISBLANK(AQ824),0,1)</f>
        <v>0</v>
      </c>
      <c r="CI824" s="435">
        <f>IF($W824="Dropped","-",DAYS360(X824,Y824,TRUE)/360)</f>
        <v>1.8194444444444444</v>
      </c>
      <c r="CJ824" s="416">
        <f>IF(OR($W824="Pipeline",$W824="Dropped"),"-",IF(OR($AA824="-",$AA824="n/a"),"-",DAYS360(Y824,AA824,TRUE)/360))</f>
        <v>0.58611111111111114</v>
      </c>
      <c r="CK824" s="416">
        <f>IF(OR($W824="Pipeline",$W824="Dropped"),"-",IF($AC824="-","-",IF(OR($AA824="-",$AA824="n/a"),DAYS360(Y824,AC824,TRUE)/360,DAYS360(AA824,AC824,TRUE)/360)))</f>
        <v>5.8416666666666668</v>
      </c>
      <c r="CL824" s="416">
        <f>IF(OR($W824="Pipeline",$W824="Dropped"),"-",IF($AC824="-","-",DAYS360(X824,AC824,TRUE)/360))</f>
        <v>8.2472222222222218</v>
      </c>
      <c r="CM824" s="437">
        <f>IF(OR($W824="Pipeline",$W824="Dropped"),"-",IF($AC824="-","-",DAYS360(AB824,AC824,TRUE)/360))</f>
        <v>1</v>
      </c>
      <c r="CN824" s="344" t="str">
        <f>IF(W824="Closed",IF(AC824="-","-",YEAR(AC824)),"-")</f>
        <v>-</v>
      </c>
      <c r="CO824" s="344" t="str">
        <f>IF(W824="Closed",IF(OR(BE824="S",BE824="MS",BE824="HS"),"S",IF(OR(BE824="U",BE824="MU",BE824="HU"),"U",IF(OR(BE824="NA",BE824="NR",BE824="NV",BE824="?",BE824="#"),"NR","-"))),"-")</f>
        <v>-</v>
      </c>
      <c r="CP824" s="249">
        <v>1</v>
      </c>
      <c r="CQ824" s="414">
        <v>0</v>
      </c>
      <c r="CR824" s="414">
        <v>1</v>
      </c>
      <c r="CS824" s="414">
        <v>1</v>
      </c>
      <c r="CT824" s="414">
        <v>0</v>
      </c>
      <c r="CU824" s="436">
        <v>0</v>
      </c>
      <c r="CV824" s="432" t="str">
        <f>IF(OR(DC824="-",DC824="",DC824="n/a"),"-",HYPERLINK(DC824,"PAD"))</f>
        <v>PAD</v>
      </c>
      <c r="CW824" s="417" t="str">
        <f>IF(OR(DD824="-",DD824="",DD824="n/a"),"-",HYPERLINK(DD824,"ICR"))</f>
        <v>-</v>
      </c>
      <c r="CX824" s="438" t="str">
        <f>IF(OR(DE824="-",DE824="",DE824="n/a"),"-",HYPERLINK(DE824,"IEG"))</f>
        <v>-</v>
      </c>
      <c r="CY824" s="687" t="str">
        <f>IF(OR(DF824="-",DF824="",DF824="n/a"),"-",HYPERLINK(DF824,"PPAR"))</f>
        <v>-</v>
      </c>
      <c r="CZ824" s="665" t="str">
        <f>IF(OR(DG824="-",DG824="",DG824="n/a"),"-",HYPERLINK(DG824,"PCR"))</f>
        <v>-</v>
      </c>
      <c r="DA824" s="665" t="str">
        <f>IF(OR(DH824="-",DH824="",DH824="n/a"),"-",HYPERLINK(DH824,"PP"))</f>
        <v>-</v>
      </c>
      <c r="DB824" s="688" t="str">
        <f>IF(OR(DI824="-",DI824="",DI824="n/a"),"-",HYPERLINK(DI824,"TA"))</f>
        <v>-</v>
      </c>
      <c r="DC824" s="897" t="s">
        <v>12731</v>
      </c>
      <c r="DD824" s="897" t="s">
        <v>33</v>
      </c>
      <c r="DE824" s="897" t="s">
        <v>33</v>
      </c>
      <c r="DF824" s="897" t="s">
        <v>33</v>
      </c>
      <c r="DG824" s="897" t="s">
        <v>33</v>
      </c>
      <c r="DH824" s="897" t="s">
        <v>33</v>
      </c>
      <c r="DI824" s="897" t="s">
        <v>33</v>
      </c>
      <c r="DJ824" s="734"/>
      <c r="DK824" s="14"/>
      <c r="DL824" s="14"/>
      <c r="DM824" s="441"/>
      <c r="DN824" s="441"/>
      <c r="DO824" s="441"/>
      <c r="DP824" s="441"/>
      <c r="DQ824" s="441"/>
      <c r="DR824" s="441"/>
      <c r="DS824" s="441"/>
      <c r="DT824" s="441"/>
      <c r="DU824" s="441"/>
      <c r="DV824" s="441"/>
      <c r="DW824" s="441"/>
      <c r="DX824" s="441"/>
      <c r="DY824" s="441"/>
      <c r="DZ824" s="441"/>
      <c r="EA824" s="441"/>
      <c r="EB824" s="441"/>
      <c r="EC824" s="441"/>
      <c r="ED824" s="441"/>
      <c r="EE824" s="441"/>
      <c r="EF824" s="441"/>
      <c r="EG824" s="441"/>
      <c r="EH824" s="441"/>
      <c r="EI824" s="441"/>
      <c r="EJ824" s="441"/>
      <c r="EK824" s="441"/>
      <c r="EL824" s="441"/>
      <c r="EM824" s="441"/>
    </row>
    <row r="825" spans="1:143" s="35" customFormat="1" ht="14.1" customHeight="1" x14ac:dyDescent="0.25">
      <c r="A825" s="703">
        <f>ROW()-1</f>
        <v>824</v>
      </c>
      <c r="B825" s="710" t="s">
        <v>2398</v>
      </c>
      <c r="C825" s="711" t="str">
        <f>HYPERLINK(E825,"OP")</f>
        <v>OP</v>
      </c>
      <c r="D825" s="711" t="str">
        <f>HYPERLINK(F825,"Prj")</f>
        <v>Prj</v>
      </c>
      <c r="E825" s="704" t="s">
        <v>6847</v>
      </c>
      <c r="F825" s="415" t="s">
        <v>6848</v>
      </c>
      <c r="G825" s="414" t="s">
        <v>33</v>
      </c>
      <c r="H825" s="414" t="s">
        <v>33</v>
      </c>
      <c r="I825" s="694" t="s">
        <v>33</v>
      </c>
      <c r="J825" s="686" t="s">
        <v>2399</v>
      </c>
      <c r="K825" s="199" t="s">
        <v>33</v>
      </c>
      <c r="L825" s="693" t="s">
        <v>245</v>
      </c>
      <c r="M825" s="696" t="s">
        <v>246</v>
      </c>
      <c r="N825" s="693" t="s">
        <v>233</v>
      </c>
      <c r="O825" s="693" t="s">
        <v>54</v>
      </c>
      <c r="P825" s="1080" t="s">
        <v>1419</v>
      </c>
      <c r="Q825" s="1074" t="s">
        <v>33</v>
      </c>
      <c r="R825" s="698" t="s">
        <v>3888</v>
      </c>
      <c r="S825" s="907" t="s">
        <v>3570</v>
      </c>
      <c r="T825" s="908" t="s">
        <v>3898</v>
      </c>
      <c r="U825" s="905" t="s">
        <v>575</v>
      </c>
      <c r="V825" s="905" t="s">
        <v>10455</v>
      </c>
      <c r="W825" s="1068" t="s">
        <v>1773</v>
      </c>
      <c r="X825" s="1064">
        <v>40091</v>
      </c>
      <c r="Y825" s="1066">
        <v>40419</v>
      </c>
      <c r="Z825" s="1046">
        <v>2011</v>
      </c>
      <c r="AA825" s="1064">
        <v>40419</v>
      </c>
      <c r="AB825" s="1065">
        <v>41820</v>
      </c>
      <c r="AC825" s="1066">
        <v>42460</v>
      </c>
      <c r="AD825" s="638">
        <v>0</v>
      </c>
      <c r="AE825" s="639">
        <v>0</v>
      </c>
      <c r="AF825" s="744">
        <v>5</v>
      </c>
      <c r="AG825" s="690">
        <v>5</v>
      </c>
      <c r="AH825" s="747">
        <v>0</v>
      </c>
      <c r="AI825" s="744">
        <v>5</v>
      </c>
      <c r="AJ825" s="1099">
        <v>4.2</v>
      </c>
      <c r="AK825" s="1100">
        <v>3.8219229800000001</v>
      </c>
      <c r="AL825" s="646" t="s">
        <v>2427</v>
      </c>
      <c r="AM825" s="647"/>
      <c r="AN825" s="647"/>
      <c r="AO825" s="647"/>
      <c r="AP825" s="647"/>
      <c r="AQ825" s="648"/>
      <c r="AR825" s="779" t="s">
        <v>2549</v>
      </c>
      <c r="AS825" s="649">
        <f>AT825+AU825</f>
        <v>3.7</v>
      </c>
      <c r="AT825" s="781">
        <v>0</v>
      </c>
      <c r="AU825" s="782">
        <v>3.7</v>
      </c>
      <c r="AV825" s="686" t="s">
        <v>3046</v>
      </c>
      <c r="AW825" s="686" t="s">
        <v>2548</v>
      </c>
      <c r="AX825" s="686" t="s">
        <v>2548</v>
      </c>
      <c r="AY825" s="820">
        <v>42061</v>
      </c>
      <c r="AZ825" s="721" t="s">
        <v>22</v>
      </c>
      <c r="BA825" s="721" t="s">
        <v>45</v>
      </c>
      <c r="BB825" s="834" t="s">
        <v>22</v>
      </c>
      <c r="BC825" s="835" t="s">
        <v>26</v>
      </c>
      <c r="BD825" s="836" t="s">
        <v>22</v>
      </c>
      <c r="BE825" s="834" t="s">
        <v>33</v>
      </c>
      <c r="BF825" s="835" t="s">
        <v>33</v>
      </c>
      <c r="BG825" s="836" t="s">
        <v>33</v>
      </c>
      <c r="BH825" s="905" t="s">
        <v>4505</v>
      </c>
      <c r="BI825" s="903" t="s">
        <v>10474</v>
      </c>
      <c r="BJ825" s="905" t="s">
        <v>0</v>
      </c>
      <c r="BK825" s="903" t="s">
        <v>0</v>
      </c>
      <c r="BL825" s="905" t="s">
        <v>0</v>
      </c>
      <c r="BM825" s="903" t="s">
        <v>0</v>
      </c>
      <c r="BN825" s="905" t="s">
        <v>0</v>
      </c>
      <c r="BO825" s="903" t="s">
        <v>0</v>
      </c>
      <c r="BP825" s="905" t="s">
        <v>0</v>
      </c>
      <c r="BQ825" s="903" t="s">
        <v>0</v>
      </c>
      <c r="BR825" s="909">
        <v>27</v>
      </c>
      <c r="BS825" s="903" t="s">
        <v>4490</v>
      </c>
      <c r="BT825" s="905" t="s">
        <v>0</v>
      </c>
      <c r="BU825" s="903" t="s">
        <v>4492</v>
      </c>
      <c r="BV825" s="905" t="s">
        <v>0</v>
      </c>
      <c r="BW825" s="903" t="s">
        <v>4492</v>
      </c>
      <c r="BX825" s="905" t="s">
        <v>0</v>
      </c>
      <c r="BY825" s="903" t="s">
        <v>4492</v>
      </c>
      <c r="BZ825" s="905" t="s">
        <v>0</v>
      </c>
      <c r="CA825" s="903" t="s">
        <v>4492</v>
      </c>
      <c r="CB825" s="340">
        <v>50</v>
      </c>
      <c r="CC825" s="249">
        <f>IF(ISBLANK(AL825),0,1)</f>
        <v>1</v>
      </c>
      <c r="CD825" s="414">
        <f>IF(ISBLANK(AM825),0,1)</f>
        <v>0</v>
      </c>
      <c r="CE825" s="414">
        <f>IF(ISBLANK(AN825),0,1)</f>
        <v>0</v>
      </c>
      <c r="CF825" s="414">
        <f>IF(ISBLANK(AO825),0,1)</f>
        <v>0</v>
      </c>
      <c r="CG825" s="414">
        <f>IF(ISBLANK(AP825),0,1)</f>
        <v>0</v>
      </c>
      <c r="CH825" s="436">
        <f>IF(ISBLANK(AQ825),0,1)</f>
        <v>0</v>
      </c>
      <c r="CI825" s="435">
        <f>IF($W825="Dropped","-",DAYS360(X825,Y825,TRUE)/360)</f>
        <v>0.9</v>
      </c>
      <c r="CJ825" s="416">
        <f>IF(OR($W825="Pipeline",$W825="Dropped"),"-",IF(OR($AA825="-",$AA825="n/a"),"-",DAYS360(Y825,AA825,TRUE)/360))</f>
        <v>0</v>
      </c>
      <c r="CK825" s="416">
        <f>IF(OR($W825="Pipeline",$W825="Dropped"),"-",IF($AC825="-","-",IF(OR($AA825="-",$AA825="n/a"),DAYS360(Y825,AC825,TRUE)/360,DAYS360(AA825,AC825,TRUE)/360)))</f>
        <v>5.5861111111111112</v>
      </c>
      <c r="CL825" s="416">
        <f>IF(OR($W825="Pipeline",$W825="Dropped"),"-",IF($AC825="-","-",DAYS360(X825,AC825,TRUE)/360))</f>
        <v>6.4861111111111107</v>
      </c>
      <c r="CM825" s="437">
        <f>IF(OR($W825="Pipeline",$W825="Dropped"),"-",IF($AC825="-","-",DAYS360(AB825,AC825,TRUE)/360))</f>
        <v>1.75</v>
      </c>
      <c r="CN825" s="344">
        <f>IF(W825="Closed",IF(AC825="-","-",YEAR(AC825)),"-")</f>
        <v>2016</v>
      </c>
      <c r="CO825" s="344" t="str">
        <f>IF(W825="Closed",IF(OR(BE825="S",BE825="MS",BE825="HS"),"S",IF(OR(BE825="U",BE825="MU",BE825="HU"),"U",IF(OR(BE825="NA",BE825="NR",BE825="NV",BE825="?",BE825="#"),"NR","-"))),"-")</f>
        <v>-</v>
      </c>
      <c r="CP825" s="249">
        <v>2</v>
      </c>
      <c r="CQ825" s="414">
        <v>0</v>
      </c>
      <c r="CR825" s="414">
        <v>1</v>
      </c>
      <c r="CS825" s="414">
        <v>1</v>
      </c>
      <c r="CT825" s="414">
        <v>0</v>
      </c>
      <c r="CU825" s="436">
        <v>0</v>
      </c>
      <c r="CV825" s="432" t="str">
        <f>IF(OR(DC825="-",DC825="",DC825="n/a"),"-",HYPERLINK(DC825,"PAD"))</f>
        <v>-</v>
      </c>
      <c r="CW825" s="417" t="str">
        <f>IF(OR(DD825="-",DD825="",DD825="n/a"),"-",HYPERLINK(DD825,"ICR"))</f>
        <v>-</v>
      </c>
      <c r="CX825" s="438" t="str">
        <f>IF(OR(DE825="-",DE825="",DE825="n/a"),"-",HYPERLINK(DE825,"IEG"))</f>
        <v>-</v>
      </c>
      <c r="CY825" s="687" t="str">
        <f>IF(OR(DF825="-",DF825="",DF825="n/a"),"-",HYPERLINK(DF825,"PPAR"))</f>
        <v>-</v>
      </c>
      <c r="CZ825" s="665" t="str">
        <f>IF(OR(DG825="-",DG825="",DG825="n/a"),"-",HYPERLINK(DG825,"PCR"))</f>
        <v>-</v>
      </c>
      <c r="DA825" s="665" t="str">
        <f>IF(OR(DH825="-",DH825="",DH825="n/a"),"-",HYPERLINK(DH825,"PP"))</f>
        <v>PP</v>
      </c>
      <c r="DB825" s="688" t="str">
        <f>IF(OR(DI825="-",DI825="",DI825="n/a"),"-",HYPERLINK(DI825,"TA"))</f>
        <v>-</v>
      </c>
      <c r="DC825" s="897" t="s">
        <v>33</v>
      </c>
      <c r="DD825" s="897" t="s">
        <v>33</v>
      </c>
      <c r="DE825" s="897" t="s">
        <v>33</v>
      </c>
      <c r="DF825" s="897" t="s">
        <v>33</v>
      </c>
      <c r="DG825" s="897" t="s">
        <v>33</v>
      </c>
      <c r="DH825" s="897" t="s">
        <v>12732</v>
      </c>
      <c r="DI825" s="897" t="s">
        <v>33</v>
      </c>
      <c r="DJ825" s="734"/>
      <c r="DK825" s="14"/>
      <c r="DL825" s="14"/>
      <c r="DM825" s="441"/>
      <c r="DN825" s="441"/>
      <c r="DO825" s="441"/>
      <c r="DP825" s="441"/>
      <c r="DQ825" s="441"/>
      <c r="DR825" s="441"/>
      <c r="DS825" s="441"/>
      <c r="DT825" s="441"/>
      <c r="DU825" s="441"/>
      <c r="DV825" s="441"/>
      <c r="DW825" s="441"/>
      <c r="DX825" s="441"/>
      <c r="DY825" s="441"/>
      <c r="DZ825" s="441"/>
      <c r="EA825" s="441"/>
      <c r="EB825" s="441"/>
      <c r="EC825" s="441"/>
      <c r="ED825" s="441"/>
      <c r="EE825" s="441"/>
      <c r="EF825" s="441"/>
      <c r="EG825" s="441"/>
      <c r="EH825" s="441"/>
      <c r="EI825" s="441"/>
      <c r="EJ825" s="441"/>
      <c r="EK825" s="441"/>
      <c r="EL825" s="441"/>
      <c r="EM825" s="441"/>
    </row>
    <row r="826" spans="1:143" s="35" customFormat="1" ht="14.1" customHeight="1" x14ac:dyDescent="0.25">
      <c r="A826" s="702">
        <f>ROW()-1</f>
        <v>825</v>
      </c>
      <c r="B826" s="713" t="s">
        <v>8063</v>
      </c>
      <c r="C826" s="711" t="str">
        <f>HYPERLINK(E826,"OP")</f>
        <v>OP</v>
      </c>
      <c r="D826" s="711" t="str">
        <f>HYPERLINK(F826,"Prj")</f>
        <v>Prj</v>
      </c>
      <c r="E826" s="631" t="s">
        <v>8739</v>
      </c>
      <c r="F826" s="413" t="s">
        <v>8740</v>
      </c>
      <c r="G826" s="414" t="s">
        <v>33</v>
      </c>
      <c r="H826" s="414" t="s">
        <v>33</v>
      </c>
      <c r="I826" s="694" t="s">
        <v>33</v>
      </c>
      <c r="J826" s="697" t="s">
        <v>8064</v>
      </c>
      <c r="K826" s="727" t="s">
        <v>33</v>
      </c>
      <c r="L826" s="736" t="s">
        <v>231</v>
      </c>
      <c r="M826" s="697" t="s">
        <v>730</v>
      </c>
      <c r="N826" s="736" t="s">
        <v>1386</v>
      </c>
      <c r="O826" s="736" t="s">
        <v>30</v>
      </c>
      <c r="P826" s="1080" t="s">
        <v>19</v>
      </c>
      <c r="Q826" s="1074" t="s">
        <v>33</v>
      </c>
      <c r="R826" s="698" t="s">
        <v>3888</v>
      </c>
      <c r="S826" s="907" t="s">
        <v>10289</v>
      </c>
      <c r="T826" s="908" t="s">
        <v>7589</v>
      </c>
      <c r="U826" s="905" t="s">
        <v>1781</v>
      </c>
      <c r="V826" s="905" t="s">
        <v>10451</v>
      </c>
      <c r="W826" s="1068" t="s">
        <v>20</v>
      </c>
      <c r="X826" s="1064">
        <v>40374</v>
      </c>
      <c r="Y826" s="1066">
        <v>40661</v>
      </c>
      <c r="Z826" s="1046">
        <v>2011</v>
      </c>
      <c r="AA826" s="1064">
        <v>40686</v>
      </c>
      <c r="AB826" s="1065">
        <v>42551</v>
      </c>
      <c r="AC826" s="1066">
        <v>43100</v>
      </c>
      <c r="AD826" s="1049">
        <v>0</v>
      </c>
      <c r="AE826" s="746">
        <v>0</v>
      </c>
      <c r="AF826" s="744">
        <v>10</v>
      </c>
      <c r="AG826" s="690">
        <v>10</v>
      </c>
      <c r="AH826" s="747">
        <v>0</v>
      </c>
      <c r="AI826" s="744">
        <v>20</v>
      </c>
      <c r="AJ826" s="1101">
        <v>19.998704400000001</v>
      </c>
      <c r="AK826" s="1102">
        <v>19.998704400000001</v>
      </c>
      <c r="AL826" s="1085"/>
      <c r="AM826" s="632"/>
      <c r="AN826" s="632">
        <v>4</v>
      </c>
      <c r="AO826" s="632"/>
      <c r="AP826" s="632"/>
      <c r="AQ826" s="757"/>
      <c r="AR826" s="778" t="s">
        <v>9045</v>
      </c>
      <c r="AS826" s="784">
        <f>AT826+AU826</f>
        <v>1</v>
      </c>
      <c r="AT826" s="784">
        <v>1</v>
      </c>
      <c r="AU826" s="785">
        <v>0</v>
      </c>
      <c r="AV826" s="734" t="s">
        <v>9046</v>
      </c>
      <c r="AW826" s="697" t="s">
        <v>8065</v>
      </c>
      <c r="AX826" s="697" t="s">
        <v>8012</v>
      </c>
      <c r="AY826" s="823">
        <v>42704</v>
      </c>
      <c r="AZ826" s="736" t="s">
        <v>26</v>
      </c>
      <c r="BA826" s="736" t="s">
        <v>26</v>
      </c>
      <c r="BB826" s="834" t="s">
        <v>33</v>
      </c>
      <c r="BC826" s="835" t="s">
        <v>33</v>
      </c>
      <c r="BD826" s="836" t="s">
        <v>33</v>
      </c>
      <c r="BE826" s="834" t="s">
        <v>33</v>
      </c>
      <c r="BF826" s="835" t="s">
        <v>33</v>
      </c>
      <c r="BG826" s="836" t="s">
        <v>33</v>
      </c>
      <c r="BH826" s="905" t="s">
        <v>13077</v>
      </c>
      <c r="BI826" s="903" t="s">
        <v>9680</v>
      </c>
      <c r="BJ826" s="905" t="s">
        <v>13078</v>
      </c>
      <c r="BK826" s="903" t="s">
        <v>13872</v>
      </c>
      <c r="BL826" s="905" t="s">
        <v>0</v>
      </c>
      <c r="BM826" s="903" t="s">
        <v>0</v>
      </c>
      <c r="BN826" s="905" t="s">
        <v>0</v>
      </c>
      <c r="BO826" s="903" t="s">
        <v>0</v>
      </c>
      <c r="BP826" s="905" t="s">
        <v>0</v>
      </c>
      <c r="BQ826" s="903" t="s">
        <v>0</v>
      </c>
      <c r="BR826" s="909">
        <v>54</v>
      </c>
      <c r="BS826" s="903" t="s">
        <v>4553</v>
      </c>
      <c r="BT826" s="905" t="s">
        <v>0</v>
      </c>
      <c r="BU826" s="903" t="s">
        <v>4492</v>
      </c>
      <c r="BV826" s="905" t="s">
        <v>0</v>
      </c>
      <c r="BW826" s="903" t="s">
        <v>4492</v>
      </c>
      <c r="BX826" s="905" t="s">
        <v>0</v>
      </c>
      <c r="BY826" s="903" t="s">
        <v>4492</v>
      </c>
      <c r="BZ826" s="905" t="s">
        <v>0</v>
      </c>
      <c r="CA826" s="903" t="s">
        <v>4492</v>
      </c>
      <c r="CB826" s="340">
        <v>10</v>
      </c>
      <c r="CC826" s="249">
        <f>IF(ISBLANK(AL826),0,1)</f>
        <v>0</v>
      </c>
      <c r="CD826" s="414">
        <f>IF(ISBLANK(AM826),0,1)</f>
        <v>0</v>
      </c>
      <c r="CE826" s="414">
        <f>IF(ISBLANK(AN826),0,1)</f>
        <v>1</v>
      </c>
      <c r="CF826" s="414">
        <f>IF(ISBLANK(AO826),0,1)</f>
        <v>0</v>
      </c>
      <c r="CG826" s="414">
        <f>IF(ISBLANK(AP826),0,1)</f>
        <v>0</v>
      </c>
      <c r="CH826" s="436">
        <f>IF(ISBLANK(AQ826),0,1)</f>
        <v>0</v>
      </c>
      <c r="CI826" s="435">
        <f>IF($W826="Dropped","-",DAYS360(X826,Y826,TRUE)/360)</f>
        <v>0.78611111111111109</v>
      </c>
      <c r="CJ826" s="416">
        <f>IF(OR($W826="Pipeline",$W826="Dropped"),"-",IF(OR($AA826="-",$AA826="n/a"),"-",DAYS360(Y826,AA826,TRUE)/360))</f>
        <v>6.9444444444444448E-2</v>
      </c>
      <c r="CK826" s="416">
        <f>IF(OR($W826="Pipeline",$W826="Dropped"),"-",IF($AC826="-","-",IF(OR($AA826="-",$AA826="n/a"),DAYS360(Y826,AC826,TRUE)/360,DAYS360(AA826,AC826,TRUE)/360)))</f>
        <v>6.6027777777777779</v>
      </c>
      <c r="CL826" s="416">
        <f>IF(OR($W826="Pipeline",$W826="Dropped"),"-",IF($AC826="-","-",DAYS360(X826,AC826,TRUE)/360))</f>
        <v>7.458333333333333</v>
      </c>
      <c r="CM826" s="437">
        <f>IF(OR($W826="Pipeline",$W826="Dropped"),"-",IF($AC826="-","-",DAYS360(AB826,AC826,TRUE)/360))</f>
        <v>1.5</v>
      </c>
      <c r="CN826" s="344" t="str">
        <f>IF(W826="Closed",IF(AC826="-","-",YEAR(AC826)),"-")</f>
        <v>-</v>
      </c>
      <c r="CO826" s="344" t="str">
        <f>IF(W826="Closed",IF(OR(BE826="S",BE826="MS",BE826="HS"),"S",IF(OR(BE826="U",BE826="MU",BE826="HU"),"U",IF(OR(BE826="NA",BE826="NR",BE826="NV",BE826="?",BE826="#"),"NR","-"))),"-")</f>
        <v>-</v>
      </c>
      <c r="CP826" s="249">
        <v>0</v>
      </c>
      <c r="CQ826" s="414">
        <v>1</v>
      </c>
      <c r="CR826" s="414">
        <v>2</v>
      </c>
      <c r="CS826" s="414">
        <v>0</v>
      </c>
      <c r="CT826" s="414">
        <v>0</v>
      </c>
      <c r="CU826" s="436">
        <v>0</v>
      </c>
      <c r="CV826" s="432" t="str">
        <f>IF(OR(DC826="-",DC826="",DC826="n/a"),"-",HYPERLINK(DC826,"PAD"))</f>
        <v>PAD</v>
      </c>
      <c r="CW826" s="417" t="str">
        <f>IF(OR(DD826="-",DD826="",DD826="n/a"),"-",HYPERLINK(DD826,"ICR"))</f>
        <v>-</v>
      </c>
      <c r="CX826" s="438" t="str">
        <f>IF(OR(DE826="-",DE826="",DE826="n/a"),"-",HYPERLINK(DE826,"IEG"))</f>
        <v>-</v>
      </c>
      <c r="CY826" s="687" t="str">
        <f>IF(OR(DF826="-",DF826="",DF826="n/a"),"-",HYPERLINK(DF826,"PPAR"))</f>
        <v>-</v>
      </c>
      <c r="CZ826" s="665" t="str">
        <f>IF(OR(DG826="-",DG826="",DG826="n/a"),"-",HYPERLINK(DG826,"PCR"))</f>
        <v>-</v>
      </c>
      <c r="DA826" s="665" t="str">
        <f>IF(OR(DH826="-",DH826="",DH826="n/a"),"-",HYPERLINK(DH826,"PP"))</f>
        <v>PP</v>
      </c>
      <c r="DB826" s="688" t="str">
        <f>IF(OR(DI826="-",DI826="",DI826="n/a"),"-",HYPERLINK(DI826,"TA"))</f>
        <v>-</v>
      </c>
      <c r="DC826" s="897" t="s">
        <v>12733</v>
      </c>
      <c r="DD826" s="897" t="s">
        <v>33</v>
      </c>
      <c r="DE826" s="897" t="s">
        <v>33</v>
      </c>
      <c r="DF826" s="897" t="s">
        <v>33</v>
      </c>
      <c r="DG826" s="897" t="s">
        <v>33</v>
      </c>
      <c r="DH826" s="897" t="s">
        <v>14151</v>
      </c>
      <c r="DI826" s="897" t="s">
        <v>33</v>
      </c>
      <c r="DJ826" s="734"/>
      <c r="DK826" s="14"/>
      <c r="DL826" s="14"/>
      <c r="DM826" s="441"/>
      <c r="DN826" s="441"/>
      <c r="DO826" s="441"/>
      <c r="DP826" s="441"/>
      <c r="DQ826" s="441"/>
      <c r="DR826" s="441"/>
      <c r="DS826" s="441"/>
      <c r="DT826" s="441"/>
      <c r="DU826" s="441"/>
      <c r="DV826" s="441"/>
      <c r="DW826" s="441"/>
      <c r="DX826" s="441"/>
      <c r="DY826" s="441"/>
      <c r="DZ826" s="441"/>
      <c r="EA826" s="441"/>
      <c r="EB826" s="441"/>
      <c r="EC826" s="441"/>
      <c r="ED826" s="441"/>
      <c r="EE826" s="441"/>
      <c r="EF826" s="441"/>
      <c r="EG826" s="441"/>
      <c r="EH826" s="441"/>
      <c r="EI826" s="441"/>
      <c r="EJ826" s="441"/>
      <c r="EK826" s="441"/>
      <c r="EL826" s="441"/>
      <c r="EM826" s="441"/>
    </row>
    <row r="827" spans="1:143" s="35" customFormat="1" ht="14.1" customHeight="1" x14ac:dyDescent="0.25">
      <c r="A827" s="702">
        <f>ROW()-1</f>
        <v>826</v>
      </c>
      <c r="B827" s="713" t="s">
        <v>8257</v>
      </c>
      <c r="C827" s="711" t="str">
        <f>HYPERLINK(E827,"OP")</f>
        <v>OP</v>
      </c>
      <c r="D827" s="711" t="str">
        <f>HYPERLINK(F827,"Prj")</f>
        <v>Prj</v>
      </c>
      <c r="E827" s="631" t="s">
        <v>8845</v>
      </c>
      <c r="F827" s="413" t="s">
        <v>8846</v>
      </c>
      <c r="G827" s="414" t="s">
        <v>33</v>
      </c>
      <c r="H827" s="414" t="s">
        <v>33</v>
      </c>
      <c r="I827" s="694" t="s">
        <v>33</v>
      </c>
      <c r="J827" s="697" t="s">
        <v>8258</v>
      </c>
      <c r="K827" s="727" t="s">
        <v>33</v>
      </c>
      <c r="L827" s="736" t="s">
        <v>124</v>
      </c>
      <c r="M827" s="697" t="s">
        <v>284</v>
      </c>
      <c r="N827" s="736" t="s">
        <v>18</v>
      </c>
      <c r="O827" s="736" t="s">
        <v>25</v>
      </c>
      <c r="P827" s="1080" t="s">
        <v>1742</v>
      </c>
      <c r="Q827" s="1074" t="s">
        <v>33</v>
      </c>
      <c r="R827" s="698" t="s">
        <v>3565</v>
      </c>
      <c r="S827" s="907" t="s">
        <v>10295</v>
      </c>
      <c r="T827" s="908" t="s">
        <v>5457</v>
      </c>
      <c r="U827" s="905" t="s">
        <v>1787</v>
      </c>
      <c r="V827" s="905" t="s">
        <v>10402</v>
      </c>
      <c r="W827" s="1068" t="s">
        <v>20</v>
      </c>
      <c r="X827" s="1064">
        <v>40576</v>
      </c>
      <c r="Y827" s="1066">
        <v>41908</v>
      </c>
      <c r="Z827" s="1046">
        <v>2015</v>
      </c>
      <c r="AA827" s="1064">
        <v>41976</v>
      </c>
      <c r="AB827" s="1065">
        <v>44377</v>
      </c>
      <c r="AC827" s="1066">
        <v>44377</v>
      </c>
      <c r="AD827" s="1049">
        <v>116</v>
      </c>
      <c r="AE827" s="746">
        <v>0</v>
      </c>
      <c r="AF827" s="744">
        <v>0</v>
      </c>
      <c r="AG827" s="690">
        <v>116</v>
      </c>
      <c r="AH827" s="747">
        <v>87.5</v>
      </c>
      <c r="AI827" s="744">
        <v>25</v>
      </c>
      <c r="AJ827" s="1101">
        <v>116</v>
      </c>
      <c r="AK827" s="1102">
        <v>12.267450569999999</v>
      </c>
      <c r="AL827" s="1085"/>
      <c r="AM827" s="632"/>
      <c r="AN827" s="632">
        <v>10</v>
      </c>
      <c r="AO827" s="632"/>
      <c r="AP827" s="632"/>
      <c r="AQ827" s="757"/>
      <c r="AR827" s="790" t="s">
        <v>9086</v>
      </c>
      <c r="AS827" s="649">
        <f>AT827+AU827</f>
        <v>15.6</v>
      </c>
      <c r="AT827" s="784">
        <v>13.2</v>
      </c>
      <c r="AU827" s="785">
        <v>2.4</v>
      </c>
      <c r="AV827" s="734" t="s">
        <v>9087</v>
      </c>
      <c r="AW827" s="697" t="s">
        <v>5110</v>
      </c>
      <c r="AX827" s="697" t="s">
        <v>8259</v>
      </c>
      <c r="AY827" s="823">
        <v>42681</v>
      </c>
      <c r="AZ827" s="736" t="s">
        <v>22</v>
      </c>
      <c r="BA827" s="736" t="s">
        <v>45</v>
      </c>
      <c r="BB827" s="834" t="s">
        <v>33</v>
      </c>
      <c r="BC827" s="835" t="s">
        <v>33</v>
      </c>
      <c r="BD827" s="836" t="s">
        <v>33</v>
      </c>
      <c r="BE827" s="834" t="s">
        <v>33</v>
      </c>
      <c r="BF827" s="835" t="s">
        <v>33</v>
      </c>
      <c r="BG827" s="836" t="s">
        <v>33</v>
      </c>
      <c r="BH827" s="905" t="s">
        <v>4536</v>
      </c>
      <c r="BI827" s="903" t="s">
        <v>4537</v>
      </c>
      <c r="BJ827" s="905" t="s">
        <v>13102</v>
      </c>
      <c r="BK827" s="903" t="s">
        <v>13873</v>
      </c>
      <c r="BL827" s="905" t="s">
        <v>4602</v>
      </c>
      <c r="BM827" s="903" t="s">
        <v>10480</v>
      </c>
      <c r="BN827" s="905" t="s">
        <v>0</v>
      </c>
      <c r="BO827" s="903" t="s">
        <v>0</v>
      </c>
      <c r="BP827" s="905" t="s">
        <v>0</v>
      </c>
      <c r="BQ827" s="903" t="s">
        <v>0</v>
      </c>
      <c r="BR827" s="909">
        <v>102</v>
      </c>
      <c r="BS827" s="903" t="s">
        <v>4538</v>
      </c>
      <c r="BT827" s="909">
        <v>74</v>
      </c>
      <c r="BU827" s="903" t="s">
        <v>4588</v>
      </c>
      <c r="BV827" s="905" t="s">
        <v>0</v>
      </c>
      <c r="BW827" s="903" t="s">
        <v>4492</v>
      </c>
      <c r="BX827" s="905" t="s">
        <v>0</v>
      </c>
      <c r="BY827" s="903" t="s">
        <v>4492</v>
      </c>
      <c r="BZ827" s="905" t="s">
        <v>0</v>
      </c>
      <c r="CA827" s="903" t="s">
        <v>4492</v>
      </c>
      <c r="CB827" s="340">
        <v>50</v>
      </c>
      <c r="CC827" s="249">
        <f>IF(ISBLANK(AL827),0,1)</f>
        <v>0</v>
      </c>
      <c r="CD827" s="414">
        <f>IF(ISBLANK(AM827),0,1)</f>
        <v>0</v>
      </c>
      <c r="CE827" s="414">
        <f>IF(ISBLANK(AN827),0,1)</f>
        <v>1</v>
      </c>
      <c r="CF827" s="414">
        <f>IF(ISBLANK(AO827),0,1)</f>
        <v>0</v>
      </c>
      <c r="CG827" s="414">
        <f>IF(ISBLANK(AP827),0,1)</f>
        <v>0</v>
      </c>
      <c r="CH827" s="436">
        <f>IF(ISBLANK(AQ827),0,1)</f>
        <v>0</v>
      </c>
      <c r="CI827" s="435">
        <f>IF($W827="Dropped","-",DAYS360(X827,Y827,TRUE)/360)</f>
        <v>3.65</v>
      </c>
      <c r="CJ827" s="416">
        <f>IF(OR($W827="Pipeline",$W827="Dropped"),"-",IF(OR($AA827="-",$AA827="n/a"),"-",DAYS360(Y827,AA827,TRUE)/360))</f>
        <v>0.18611111111111112</v>
      </c>
      <c r="CK827" s="416">
        <f>IF(OR($W827="Pipeline",$W827="Dropped"),"-",IF($AC827="-","-",IF(OR($AA827="-",$AA827="n/a"),DAYS360(Y827,AC827,TRUE)/360,DAYS360(AA827,AC827,TRUE)/360)))</f>
        <v>6.5750000000000002</v>
      </c>
      <c r="CL827" s="416">
        <f>IF(OR($W827="Pipeline",$W827="Dropped"),"-",IF($AC827="-","-",DAYS360(X827,AC827,TRUE)/360))</f>
        <v>10.411111111111111</v>
      </c>
      <c r="CM827" s="437">
        <f>IF(OR($W827="Pipeline",$W827="Dropped"),"-",IF($AC827="-","-",DAYS360(AB827,AC827,TRUE)/360))</f>
        <v>0</v>
      </c>
      <c r="CN827" s="344" t="str">
        <f>IF(W827="Closed",IF(AC827="-","-",YEAR(AC827)),"-")</f>
        <v>-</v>
      </c>
      <c r="CO827" s="344" t="str">
        <f>IF(W827="Closed",IF(OR(BE827="S",BE827="MS",BE827="HS"),"S",IF(OR(BE827="U",BE827="MU",BE827="HU"),"U",IF(OR(BE827="NA",BE827="NR",BE827="NV",BE827="?",BE827="#"),"NR","-"))),"-")</f>
        <v>-</v>
      </c>
      <c r="CP827" s="249">
        <v>6</v>
      </c>
      <c r="CQ827" s="414">
        <v>1</v>
      </c>
      <c r="CR827" s="414">
        <v>0</v>
      </c>
      <c r="CS827" s="414">
        <v>1</v>
      </c>
      <c r="CT827" s="414">
        <v>0</v>
      </c>
      <c r="CU827" s="436">
        <v>0</v>
      </c>
      <c r="CV827" s="432" t="str">
        <f>IF(OR(DC827="-",DC827="",DC827="n/a"),"-",HYPERLINK(DC827,"PAD"))</f>
        <v>PAD</v>
      </c>
      <c r="CW827" s="417" t="str">
        <f>IF(OR(DD827="-",DD827="",DD827="n/a"),"-",HYPERLINK(DD827,"ICR"))</f>
        <v>-</v>
      </c>
      <c r="CX827" s="438" t="str">
        <f>IF(OR(DE827="-",DE827="",DE827="n/a"),"-",HYPERLINK(DE827,"IEG"))</f>
        <v>-</v>
      </c>
      <c r="CY827" s="687" t="str">
        <f>IF(OR(DF827="-",DF827="",DF827="n/a"),"-",HYPERLINK(DF827,"PPAR"))</f>
        <v>-</v>
      </c>
      <c r="CZ827" s="665" t="str">
        <f>IF(OR(DG827="-",DG827="",DG827="n/a"),"-",HYPERLINK(DG827,"PCR"))</f>
        <v>-</v>
      </c>
      <c r="DA827" s="665" t="str">
        <f>IF(OR(DH827="-",DH827="",DH827="n/a"),"-",HYPERLINK(DH827,"PP"))</f>
        <v>-</v>
      </c>
      <c r="DB827" s="688" t="str">
        <f>IF(OR(DI827="-",DI827="",DI827="n/a"),"-",HYPERLINK(DI827,"TA"))</f>
        <v>-</v>
      </c>
      <c r="DC827" s="897" t="s">
        <v>12734</v>
      </c>
      <c r="DD827" s="897" t="s">
        <v>33</v>
      </c>
      <c r="DE827" s="897" t="s">
        <v>33</v>
      </c>
      <c r="DF827" s="897" t="s">
        <v>33</v>
      </c>
      <c r="DG827" s="897" t="s">
        <v>33</v>
      </c>
      <c r="DH827" s="897" t="s">
        <v>33</v>
      </c>
      <c r="DI827" s="897" t="s">
        <v>33</v>
      </c>
      <c r="DJ827" s="734"/>
      <c r="DK827" s="14"/>
      <c r="DL827" s="14"/>
      <c r="DM827" s="441"/>
      <c r="DN827" s="441"/>
      <c r="DO827" s="441"/>
      <c r="DP827" s="441"/>
      <c r="DQ827" s="441"/>
      <c r="DR827" s="441"/>
      <c r="DS827" s="441"/>
      <c r="DT827" s="441"/>
      <c r="DU827" s="441"/>
      <c r="DV827" s="441"/>
      <c r="DW827" s="441"/>
      <c r="DX827" s="441"/>
      <c r="DY827" s="441"/>
      <c r="DZ827" s="441"/>
      <c r="EA827" s="441"/>
      <c r="EB827" s="441"/>
      <c r="EC827" s="441"/>
      <c r="ED827" s="441"/>
      <c r="EE827" s="441"/>
      <c r="EF827" s="441"/>
      <c r="EG827" s="441"/>
      <c r="EH827" s="441"/>
      <c r="EI827" s="441"/>
      <c r="EJ827" s="441"/>
      <c r="EK827" s="441"/>
      <c r="EL827" s="441"/>
      <c r="EM827" s="441"/>
    </row>
    <row r="828" spans="1:143" s="35" customFormat="1" ht="14.1" customHeight="1" x14ac:dyDescent="0.25">
      <c r="A828" s="702">
        <f>ROW()-1</f>
        <v>827</v>
      </c>
      <c r="B828" s="713" t="s">
        <v>7511</v>
      </c>
      <c r="C828" s="711" t="str">
        <f>HYPERLINK(E828,"OP")</f>
        <v>OP</v>
      </c>
      <c r="D828" s="711" t="str">
        <f>HYPERLINK(F828,"Prj")</f>
        <v>Prj</v>
      </c>
      <c r="E828" s="631" t="s">
        <v>8427</v>
      </c>
      <c r="F828" s="413" t="s">
        <v>8428</v>
      </c>
      <c r="G828" s="414" t="s">
        <v>33</v>
      </c>
      <c r="H828" s="414" t="s">
        <v>33</v>
      </c>
      <c r="I828" s="694" t="s">
        <v>33</v>
      </c>
      <c r="J828" s="697" t="s">
        <v>7512</v>
      </c>
      <c r="K828" s="727" t="s">
        <v>33</v>
      </c>
      <c r="L828" s="736" t="s">
        <v>16</v>
      </c>
      <c r="M828" s="697" t="s">
        <v>2395</v>
      </c>
      <c r="N828" s="736" t="s">
        <v>18</v>
      </c>
      <c r="O828" s="736" t="s">
        <v>30</v>
      </c>
      <c r="P828" s="1080" t="s">
        <v>36</v>
      </c>
      <c r="Q828" s="1074" t="s">
        <v>33</v>
      </c>
      <c r="R828" s="698" t="s">
        <v>33</v>
      </c>
      <c r="S828" s="907" t="s">
        <v>3944</v>
      </c>
      <c r="T828" s="908" t="s">
        <v>7513</v>
      </c>
      <c r="U828" s="905" t="s">
        <v>584</v>
      </c>
      <c r="V828" s="905" t="s">
        <v>10448</v>
      </c>
      <c r="W828" s="1068" t="s">
        <v>20</v>
      </c>
      <c r="X828" s="1064">
        <v>40696</v>
      </c>
      <c r="Y828" s="1066">
        <v>41046</v>
      </c>
      <c r="Z828" s="1046">
        <v>2012</v>
      </c>
      <c r="AA828" s="1064">
        <v>41210</v>
      </c>
      <c r="AB828" s="1065">
        <v>43190</v>
      </c>
      <c r="AC828" s="1066">
        <v>43555</v>
      </c>
      <c r="AD828" s="1049">
        <v>0</v>
      </c>
      <c r="AE828" s="746">
        <v>17</v>
      </c>
      <c r="AF828" s="744">
        <v>0</v>
      </c>
      <c r="AG828" s="690">
        <v>17</v>
      </c>
      <c r="AH828" s="747">
        <v>0</v>
      </c>
      <c r="AI828" s="744">
        <v>11.2</v>
      </c>
      <c r="AJ828" s="1101">
        <v>29</v>
      </c>
      <c r="AK828" s="1102">
        <v>19.752015660000001</v>
      </c>
      <c r="AL828" s="1085"/>
      <c r="AM828" s="632"/>
      <c r="AN828" s="632">
        <v>3</v>
      </c>
      <c r="AO828" s="632"/>
      <c r="AP828" s="632"/>
      <c r="AQ828" s="757"/>
      <c r="AR828" s="778" t="s">
        <v>8952</v>
      </c>
      <c r="AS828" s="784">
        <f>AT828+AU828</f>
        <v>2.5</v>
      </c>
      <c r="AT828" s="784">
        <v>1.9</v>
      </c>
      <c r="AU828" s="785">
        <v>0.6</v>
      </c>
      <c r="AV828" s="734" t="s">
        <v>1590</v>
      </c>
      <c r="AW828" s="697" t="s">
        <v>7468</v>
      </c>
      <c r="AX828" s="697" t="s">
        <v>3547</v>
      </c>
      <c r="AY828" s="823">
        <v>42608</v>
      </c>
      <c r="AZ828" s="736" t="s">
        <v>22</v>
      </c>
      <c r="BA828" s="736" t="s">
        <v>22</v>
      </c>
      <c r="BB828" s="834" t="s">
        <v>33</v>
      </c>
      <c r="BC828" s="835" t="s">
        <v>33</v>
      </c>
      <c r="BD828" s="836" t="s">
        <v>33</v>
      </c>
      <c r="BE828" s="834" t="s">
        <v>33</v>
      </c>
      <c r="BF828" s="835" t="s">
        <v>33</v>
      </c>
      <c r="BG828" s="836" t="s">
        <v>33</v>
      </c>
      <c r="BH828" s="905" t="s">
        <v>13072</v>
      </c>
      <c r="BI828" s="903" t="s">
        <v>4508</v>
      </c>
      <c r="BJ828" s="905" t="s">
        <v>13075</v>
      </c>
      <c r="BK828" s="903" t="s">
        <v>13771</v>
      </c>
      <c r="BL828" s="905" t="s">
        <v>0</v>
      </c>
      <c r="BM828" s="903" t="s">
        <v>0</v>
      </c>
      <c r="BN828" s="905" t="s">
        <v>0</v>
      </c>
      <c r="BO828" s="903" t="s">
        <v>0</v>
      </c>
      <c r="BP828" s="905" t="s">
        <v>0</v>
      </c>
      <c r="BQ828" s="903" t="s">
        <v>0</v>
      </c>
      <c r="BR828" s="909">
        <v>78</v>
      </c>
      <c r="BS828" s="903" t="s">
        <v>4511</v>
      </c>
      <c r="BT828" s="909">
        <v>67</v>
      </c>
      <c r="BU828" s="903" t="s">
        <v>4577</v>
      </c>
      <c r="BV828" s="909">
        <v>69</v>
      </c>
      <c r="BW828" s="903" t="s">
        <v>4598</v>
      </c>
      <c r="BX828" s="909">
        <v>63</v>
      </c>
      <c r="BY828" s="903" t="s">
        <v>4512</v>
      </c>
      <c r="BZ828" s="909">
        <v>64</v>
      </c>
      <c r="CA828" s="903" t="s">
        <v>4625</v>
      </c>
      <c r="CB828" s="340">
        <v>10</v>
      </c>
      <c r="CC828" s="249">
        <f>IF(ISBLANK(AL828),0,1)</f>
        <v>0</v>
      </c>
      <c r="CD828" s="414">
        <f>IF(ISBLANK(AM828),0,1)</f>
        <v>0</v>
      </c>
      <c r="CE828" s="414">
        <f>IF(ISBLANK(AN828),0,1)</f>
        <v>1</v>
      </c>
      <c r="CF828" s="414">
        <f>IF(ISBLANK(AO828),0,1)</f>
        <v>0</v>
      </c>
      <c r="CG828" s="414">
        <f>IF(ISBLANK(AP828),0,1)</f>
        <v>0</v>
      </c>
      <c r="CH828" s="436">
        <f>IF(ISBLANK(AQ828),0,1)</f>
        <v>0</v>
      </c>
      <c r="CI828" s="435">
        <f>IF($W828="Dropped","-",DAYS360(X828,Y828,TRUE)/360)</f>
        <v>0.95833333333333337</v>
      </c>
      <c r="CJ828" s="416">
        <f>IF(OR($W828="Pipeline",$W828="Dropped"),"-",IF(OR($AA828="-",$AA828="n/a"),"-",DAYS360(Y828,AA828,TRUE)/360))</f>
        <v>0.44722222222222224</v>
      </c>
      <c r="CK828" s="416">
        <f>IF(OR($W828="Pipeline",$W828="Dropped"),"-",IF($AC828="-","-",IF(OR($AA828="-",$AA828="n/a"),DAYS360(Y828,AC828,TRUE)/360,DAYS360(AA828,AC828,TRUE)/360)))</f>
        <v>6.4222222222222225</v>
      </c>
      <c r="CL828" s="416">
        <f>IF(OR($W828="Pipeline",$W828="Dropped"),"-",IF($AC828="-","-",DAYS360(X828,AC828,TRUE)/360))</f>
        <v>7.8277777777777775</v>
      </c>
      <c r="CM828" s="437">
        <f>IF(OR($W828="Pipeline",$W828="Dropped"),"-",IF($AC828="-","-",DAYS360(AB828,AC828,TRUE)/360))</f>
        <v>1</v>
      </c>
      <c r="CN828" s="344" t="str">
        <f>IF(W828="Closed",IF(AC828="-","-",YEAR(AC828)),"-")</f>
        <v>-</v>
      </c>
      <c r="CO828" s="344" t="str">
        <f>IF(W828="Closed",IF(OR(BE828="S",BE828="MS",BE828="HS"),"S",IF(OR(BE828="U",BE828="MU",BE828="HU"),"U",IF(OR(BE828="NA",BE828="NR",BE828="NV",BE828="?",BE828="#"),"NR","-"))),"-")</f>
        <v>-</v>
      </c>
      <c r="CP828" s="249">
        <v>0</v>
      </c>
      <c r="CQ828" s="414">
        <v>1</v>
      </c>
      <c r="CR828" s="414">
        <v>3</v>
      </c>
      <c r="CS828" s="414">
        <v>0</v>
      </c>
      <c r="CT828" s="414">
        <v>0</v>
      </c>
      <c r="CU828" s="436">
        <v>0</v>
      </c>
      <c r="CV828" s="432" t="str">
        <f>IF(OR(DC828="-",DC828="",DC828="n/a"),"-",HYPERLINK(DC828,"PAD"))</f>
        <v>PAD</v>
      </c>
      <c r="CW828" s="417" t="str">
        <f>IF(OR(DD828="-",DD828="",DD828="n/a"),"-",HYPERLINK(DD828,"ICR"))</f>
        <v>-</v>
      </c>
      <c r="CX828" s="438" t="str">
        <f>IF(OR(DE828="-",DE828="",DE828="n/a"),"-",HYPERLINK(DE828,"IEG"))</f>
        <v>-</v>
      </c>
      <c r="CY828" s="687" t="str">
        <f>IF(OR(DF828="-",DF828="",DF828="n/a"),"-",HYPERLINK(DF828,"PPAR"))</f>
        <v>-</v>
      </c>
      <c r="CZ828" s="665" t="str">
        <f>IF(OR(DG828="-",DG828="",DG828="n/a"),"-",HYPERLINK(DG828,"PCR"))</f>
        <v>-</v>
      </c>
      <c r="DA828" s="665" t="str">
        <f>IF(OR(DH828="-",DH828="",DH828="n/a"),"-",HYPERLINK(DH828,"PP"))</f>
        <v>PP</v>
      </c>
      <c r="DB828" s="688" t="str">
        <f>IF(OR(DI828="-",DI828="",DI828="n/a"),"-",HYPERLINK(DI828,"TA"))</f>
        <v>-</v>
      </c>
      <c r="DC828" s="897" t="s">
        <v>12735</v>
      </c>
      <c r="DD828" s="897" t="s">
        <v>33</v>
      </c>
      <c r="DE828" s="897" t="s">
        <v>33</v>
      </c>
      <c r="DF828" s="897" t="s">
        <v>33</v>
      </c>
      <c r="DG828" s="897" t="s">
        <v>33</v>
      </c>
      <c r="DH828" s="897" t="s">
        <v>12736</v>
      </c>
      <c r="DI828" s="897" t="s">
        <v>33</v>
      </c>
      <c r="DJ828" s="734"/>
      <c r="DK828" s="14"/>
      <c r="DL828" s="14"/>
      <c r="DM828" s="441"/>
      <c r="DN828" s="441"/>
      <c r="DO828" s="441"/>
      <c r="DP828" s="441"/>
      <c r="DQ828" s="441"/>
      <c r="DR828" s="441"/>
      <c r="DS828" s="441"/>
      <c r="DT828" s="441"/>
      <c r="DU828" s="441"/>
      <c r="DV828" s="441"/>
      <c r="DW828" s="441"/>
      <c r="DX828" s="441"/>
      <c r="DY828" s="441"/>
      <c r="DZ828" s="441"/>
      <c r="EA828" s="441"/>
      <c r="EB828" s="441"/>
      <c r="EC828" s="441"/>
      <c r="ED828" s="441"/>
      <c r="EE828" s="441"/>
      <c r="EF828" s="441"/>
      <c r="EG828" s="441"/>
      <c r="EH828" s="441"/>
      <c r="EI828" s="441"/>
      <c r="EJ828" s="441"/>
      <c r="EK828" s="441"/>
      <c r="EL828" s="441"/>
      <c r="EM828" s="441"/>
    </row>
    <row r="829" spans="1:143" s="35" customFormat="1" ht="14.1" customHeight="1" x14ac:dyDescent="0.25">
      <c r="A829" s="702">
        <f>ROW()-1</f>
        <v>828</v>
      </c>
      <c r="B829" s="713" t="s">
        <v>9456</v>
      </c>
      <c r="C829" s="711" t="str">
        <f>HYPERLINK(E829,"OP")</f>
        <v>OP</v>
      </c>
      <c r="D829" s="711" t="str">
        <f>HYPERLINK(F829,"Prj")</f>
        <v>Prj</v>
      </c>
      <c r="E829" s="705" t="s">
        <v>9828</v>
      </c>
      <c r="F829" s="424" t="s">
        <v>9829</v>
      </c>
      <c r="G829" s="414" t="s">
        <v>33</v>
      </c>
      <c r="H829" s="414" t="s">
        <v>33</v>
      </c>
      <c r="I829" s="694" t="s">
        <v>33</v>
      </c>
      <c r="J829" s="695" t="s">
        <v>9684</v>
      </c>
      <c r="K829" s="727" t="s">
        <v>33</v>
      </c>
      <c r="L829" s="735" t="s">
        <v>16</v>
      </c>
      <c r="M829" s="695" t="s">
        <v>280</v>
      </c>
      <c r="N829" s="735" t="s">
        <v>233</v>
      </c>
      <c r="O829" s="735" t="s">
        <v>30</v>
      </c>
      <c r="P829" s="1080" t="s">
        <v>299</v>
      </c>
      <c r="Q829" s="1074" t="s">
        <v>33</v>
      </c>
      <c r="R829" s="698" t="s">
        <v>33</v>
      </c>
      <c r="S829" s="907" t="s">
        <v>3964</v>
      </c>
      <c r="T829" s="908" t="s">
        <v>5281</v>
      </c>
      <c r="U829" s="905" t="s">
        <v>1790</v>
      </c>
      <c r="V829" s="905" t="s">
        <v>1785</v>
      </c>
      <c r="W829" s="1068" t="s">
        <v>1773</v>
      </c>
      <c r="X829" s="1064">
        <v>40158</v>
      </c>
      <c r="Y829" s="1066">
        <v>40681</v>
      </c>
      <c r="Z829" s="1046">
        <v>2011</v>
      </c>
      <c r="AA829" s="1064">
        <v>40710</v>
      </c>
      <c r="AB829" s="1065">
        <v>41698</v>
      </c>
      <c r="AC829" s="1066">
        <v>41698</v>
      </c>
      <c r="AD829" s="1050">
        <v>0</v>
      </c>
      <c r="AE829" s="749">
        <v>0</v>
      </c>
      <c r="AF829" s="744">
        <v>10</v>
      </c>
      <c r="AG829" s="690">
        <v>10</v>
      </c>
      <c r="AH829" s="747">
        <v>0</v>
      </c>
      <c r="AI829" s="744">
        <v>10</v>
      </c>
      <c r="AJ829" s="1103">
        <v>10</v>
      </c>
      <c r="AK829" s="1104">
        <v>9.7774064599999999</v>
      </c>
      <c r="AL829" s="646"/>
      <c r="AM829" s="647"/>
      <c r="AN829" s="647">
        <v>8</v>
      </c>
      <c r="AO829" s="647"/>
      <c r="AP829" s="647"/>
      <c r="AQ829" s="648">
        <v>1</v>
      </c>
      <c r="AR829" s="778" t="s">
        <v>9912</v>
      </c>
      <c r="AS829" s="649">
        <f>AT829+AU829</f>
        <v>2.1</v>
      </c>
      <c r="AT829" s="649">
        <v>0</v>
      </c>
      <c r="AU829" s="650">
        <v>2.1</v>
      </c>
      <c r="AV829" s="686" t="s">
        <v>9913</v>
      </c>
      <c r="AW829" s="695" t="s">
        <v>7642</v>
      </c>
      <c r="AX829" s="695" t="s">
        <v>9685</v>
      </c>
      <c r="AY829" s="822">
        <v>41461</v>
      </c>
      <c r="AZ829" s="735" t="s">
        <v>26</v>
      </c>
      <c r="BA829" s="735" t="s">
        <v>22</v>
      </c>
      <c r="BB829" s="834" t="s">
        <v>26</v>
      </c>
      <c r="BC829" s="835" t="s">
        <v>26</v>
      </c>
      <c r="BD829" s="836" t="s">
        <v>22</v>
      </c>
      <c r="BE829" s="834" t="s">
        <v>45</v>
      </c>
      <c r="BF829" s="835" t="s">
        <v>45</v>
      </c>
      <c r="BG829" s="836" t="s">
        <v>45</v>
      </c>
      <c r="BH829" s="905" t="s">
        <v>4505</v>
      </c>
      <c r="BI829" s="903" t="s">
        <v>10474</v>
      </c>
      <c r="BJ829" s="905" t="s">
        <v>10072</v>
      </c>
      <c r="BK829" s="903" t="s">
        <v>13093</v>
      </c>
      <c r="BL829" s="905" t="s">
        <v>10064</v>
      </c>
      <c r="BM829" s="903" t="s">
        <v>13770</v>
      </c>
      <c r="BN829" s="905" t="s">
        <v>4561</v>
      </c>
      <c r="BO829" s="903" t="s">
        <v>10489</v>
      </c>
      <c r="BP829" s="905" t="s">
        <v>4525</v>
      </c>
      <c r="BQ829" s="903" t="s">
        <v>10476</v>
      </c>
      <c r="BR829" s="909">
        <v>22</v>
      </c>
      <c r="BS829" s="903" t="s">
        <v>4502</v>
      </c>
      <c r="BT829" s="905" t="s">
        <v>0</v>
      </c>
      <c r="BU829" s="903" t="s">
        <v>4492</v>
      </c>
      <c r="BV829" s="905" t="s">
        <v>0</v>
      </c>
      <c r="BW829" s="903" t="s">
        <v>4492</v>
      </c>
      <c r="BX829" s="905" t="s">
        <v>0</v>
      </c>
      <c r="BY829" s="903" t="s">
        <v>4492</v>
      </c>
      <c r="BZ829" s="905" t="s">
        <v>0</v>
      </c>
      <c r="CA829" s="903" t="s">
        <v>4492</v>
      </c>
      <c r="CB829" s="340">
        <v>50</v>
      </c>
      <c r="CC829" s="249">
        <f>IF(ISBLANK(AL829),0,1)</f>
        <v>0</v>
      </c>
      <c r="CD829" s="414">
        <f>IF(ISBLANK(AM829),0,1)</f>
        <v>0</v>
      </c>
      <c r="CE829" s="414">
        <f>IF(ISBLANK(AN829),0,1)</f>
        <v>1</v>
      </c>
      <c r="CF829" s="414">
        <f>IF(ISBLANK(AO829),0,1)</f>
        <v>0</v>
      </c>
      <c r="CG829" s="414">
        <f>IF(ISBLANK(AP829),0,1)</f>
        <v>0</v>
      </c>
      <c r="CH829" s="436">
        <f>IF(ISBLANK(AQ829),0,1)</f>
        <v>1</v>
      </c>
      <c r="CI829" s="435">
        <f>IF($W829="Dropped","-",DAYS360(X829,Y829,TRUE)/360)</f>
        <v>1.4361111111111111</v>
      </c>
      <c r="CJ829" s="416">
        <f>IF(OR($W829="Pipeline",$W829="Dropped"),"-",IF(OR($AA829="-",$AA829="n/a"),"-",DAYS360(Y829,AA829,TRUE)/360))</f>
        <v>7.7777777777777779E-2</v>
      </c>
      <c r="CK829" s="416">
        <f>IF(OR($W829="Pipeline",$W829="Dropped"),"-",IF($AC829="-","-",IF(OR($AA829="-",$AA829="n/a"),DAYS360(Y829,AC829,TRUE)/360,DAYS360(AA829,AC829,TRUE)/360)))</f>
        <v>2.7</v>
      </c>
      <c r="CL829" s="416">
        <f>IF(OR($W829="Pipeline",$W829="Dropped"),"-",IF($AC829="-","-",DAYS360(X829,AC829,TRUE)/360))</f>
        <v>4.2138888888888886</v>
      </c>
      <c r="CM829" s="437">
        <f>IF(OR($W829="Pipeline",$W829="Dropped"),"-",IF($AC829="-","-",DAYS360(AB829,AC829,TRUE)/360))</f>
        <v>0</v>
      </c>
      <c r="CN829" s="344">
        <f>IF(W829="Closed",IF(AC829="-","-",YEAR(AC829)),"-")</f>
        <v>2014</v>
      </c>
      <c r="CO829" s="344" t="str">
        <f>IF(W829="Closed",IF(OR(BE829="S",BE829="MS",BE829="HS"),"S",IF(OR(BE829="U",BE829="MU",BE829="HU"),"U",IF(OR(BE829="NA",BE829="NR",BE829="NV",BE829="?",BE829="#"),"NR","-"))),"-")</f>
        <v>U</v>
      </c>
      <c r="CP829" s="249">
        <v>2</v>
      </c>
      <c r="CQ829" s="414">
        <v>1</v>
      </c>
      <c r="CR829" s="414">
        <v>3</v>
      </c>
      <c r="CS829" s="414">
        <v>1</v>
      </c>
      <c r="CT829" s="414">
        <v>0</v>
      </c>
      <c r="CU829" s="436">
        <v>4</v>
      </c>
      <c r="CV829" s="432" t="str">
        <f>IF(OR(DC829="-",DC829="",DC829="n/a"),"-",HYPERLINK(DC829,"PAD"))</f>
        <v>-</v>
      </c>
      <c r="CW829" s="417" t="str">
        <f>IF(OR(DD829="-",DD829="",DD829="n/a"),"-",HYPERLINK(DD829,"ICR"))</f>
        <v>ICR</v>
      </c>
      <c r="CX829" s="438" t="str">
        <f>IF(OR(DE829="-",DE829="",DE829="n/a"),"-",HYPERLINK(DE829,"IEG"))</f>
        <v>IEG</v>
      </c>
      <c r="CY829" s="687" t="str">
        <f>IF(OR(DF829="-",DF829="",DF829="n/a"),"-",HYPERLINK(DF829,"PPAR"))</f>
        <v>-</v>
      </c>
      <c r="CZ829" s="665" t="str">
        <f>IF(OR(DG829="-",DG829="",DG829="n/a"),"-",HYPERLINK(DG829,"PCR"))</f>
        <v>-</v>
      </c>
      <c r="DA829" s="665" t="str">
        <f>IF(OR(DH829="-",DH829="",DH829="n/a"),"-",HYPERLINK(DH829,"PP"))</f>
        <v>-</v>
      </c>
      <c r="DB829" s="688" t="str">
        <f>IF(OR(DI829="-",DI829="",DI829="n/a"),"-",HYPERLINK(DI829,"TA"))</f>
        <v>-</v>
      </c>
      <c r="DC829" s="897" t="s">
        <v>33</v>
      </c>
      <c r="DD829" s="897" t="s">
        <v>12737</v>
      </c>
      <c r="DE829" s="897" t="s">
        <v>12738</v>
      </c>
      <c r="DF829" s="897" t="s">
        <v>33</v>
      </c>
      <c r="DG829" s="897" t="s">
        <v>33</v>
      </c>
      <c r="DH829" s="897" t="s">
        <v>33</v>
      </c>
      <c r="DI829" s="897" t="s">
        <v>33</v>
      </c>
      <c r="DJ829" s="734"/>
      <c r="DK829" s="14"/>
      <c r="DL829" s="14"/>
      <c r="DM829" s="441"/>
      <c r="DN829" s="441"/>
      <c r="DO829" s="441"/>
      <c r="DP829" s="441"/>
      <c r="DQ829" s="441"/>
      <c r="DR829" s="441"/>
      <c r="DS829" s="441"/>
      <c r="DT829" s="441"/>
      <c r="DU829" s="441"/>
      <c r="DV829" s="441"/>
      <c r="DW829" s="441"/>
      <c r="DX829" s="441"/>
      <c r="DY829" s="441"/>
      <c r="DZ829" s="441"/>
      <c r="EA829" s="441"/>
      <c r="EB829" s="441"/>
      <c r="EC829" s="441"/>
      <c r="ED829" s="441"/>
      <c r="EE829" s="441"/>
      <c r="EF829" s="441"/>
      <c r="EG829" s="441"/>
      <c r="EH829" s="441"/>
      <c r="EI829" s="441"/>
      <c r="EJ829" s="441"/>
      <c r="EK829" s="441"/>
      <c r="EL829" s="441"/>
      <c r="EM829" s="441"/>
    </row>
    <row r="830" spans="1:143" s="35" customFormat="1" ht="14.1" customHeight="1" x14ac:dyDescent="0.25">
      <c r="A830" s="703">
        <f>ROW()-1</f>
        <v>829</v>
      </c>
      <c r="B830" s="712" t="s">
        <v>1104</v>
      </c>
      <c r="C830" s="711" t="str">
        <f>HYPERLINK(E830,"OP")</f>
        <v>OP</v>
      </c>
      <c r="D830" s="711" t="str">
        <f>HYPERLINK(F830,"Prj")</f>
        <v>Prj</v>
      </c>
      <c r="E830" s="704" t="s">
        <v>6849</v>
      </c>
      <c r="F830" s="415" t="s">
        <v>6850</v>
      </c>
      <c r="G830" s="414" t="s">
        <v>1081</v>
      </c>
      <c r="H830" s="414" t="s">
        <v>33</v>
      </c>
      <c r="I830" s="694" t="s">
        <v>33</v>
      </c>
      <c r="J830" s="686" t="s">
        <v>1105</v>
      </c>
      <c r="K830" s="199" t="s">
        <v>33</v>
      </c>
      <c r="L830" s="693" t="s">
        <v>16</v>
      </c>
      <c r="M830" s="696" t="s">
        <v>58</v>
      </c>
      <c r="N830" s="693" t="s">
        <v>18</v>
      </c>
      <c r="O830" s="693" t="s">
        <v>54</v>
      </c>
      <c r="P830" s="1080" t="s">
        <v>1762</v>
      </c>
      <c r="Q830" s="1074" t="s">
        <v>33</v>
      </c>
      <c r="R830" s="698" t="s">
        <v>3888</v>
      </c>
      <c r="S830" s="907" t="s">
        <v>3899</v>
      </c>
      <c r="T830" s="908" t="s">
        <v>3900</v>
      </c>
      <c r="U830" s="905" t="s">
        <v>586</v>
      </c>
      <c r="V830" s="905" t="s">
        <v>10456</v>
      </c>
      <c r="W830" s="1068" t="s">
        <v>1773</v>
      </c>
      <c r="X830" s="1064">
        <v>40155</v>
      </c>
      <c r="Y830" s="1066">
        <v>40532</v>
      </c>
      <c r="Z830" s="1046">
        <v>2011</v>
      </c>
      <c r="AA830" s="1064">
        <v>40683</v>
      </c>
      <c r="AB830" s="1065">
        <v>42185</v>
      </c>
      <c r="AC830" s="1066">
        <v>42916</v>
      </c>
      <c r="AD830" s="638">
        <v>0</v>
      </c>
      <c r="AE830" s="639">
        <v>38</v>
      </c>
      <c r="AF830" s="744">
        <v>0</v>
      </c>
      <c r="AG830" s="690">
        <v>38</v>
      </c>
      <c r="AH830" s="747">
        <v>3</v>
      </c>
      <c r="AI830" s="744">
        <v>0</v>
      </c>
      <c r="AJ830" s="1099">
        <v>57.796786750000003</v>
      </c>
      <c r="AK830" s="1100">
        <v>51.942008540000003</v>
      </c>
      <c r="AL830" s="646" t="s">
        <v>4355</v>
      </c>
      <c r="AM830" s="647"/>
      <c r="AN830" s="647"/>
      <c r="AO830" s="647"/>
      <c r="AP830" s="647">
        <v>1</v>
      </c>
      <c r="AQ830" s="648"/>
      <c r="AR830" s="779" t="s">
        <v>4374</v>
      </c>
      <c r="AS830" s="649">
        <f>AT830+AU830</f>
        <v>10</v>
      </c>
      <c r="AT830" s="649">
        <v>10</v>
      </c>
      <c r="AU830" s="650">
        <v>0</v>
      </c>
      <c r="AV830" s="686" t="s">
        <v>4375</v>
      </c>
      <c r="AW830" s="686" t="s">
        <v>58</v>
      </c>
      <c r="AX830" s="686" t="s">
        <v>2312</v>
      </c>
      <c r="AY830" s="819">
        <v>42548</v>
      </c>
      <c r="AZ830" s="721" t="s">
        <v>26</v>
      </c>
      <c r="BA830" s="721" t="s">
        <v>26</v>
      </c>
      <c r="BB830" s="834" t="s">
        <v>33</v>
      </c>
      <c r="BC830" s="835" t="s">
        <v>33</v>
      </c>
      <c r="BD830" s="836" t="s">
        <v>33</v>
      </c>
      <c r="BE830" s="834" t="s">
        <v>33</v>
      </c>
      <c r="BF830" s="835" t="s">
        <v>33</v>
      </c>
      <c r="BG830" s="836" t="s">
        <v>33</v>
      </c>
      <c r="BH830" s="905" t="s">
        <v>13064</v>
      </c>
      <c r="BI830" s="903" t="s">
        <v>13880</v>
      </c>
      <c r="BJ830" s="905" t="s">
        <v>4493</v>
      </c>
      <c r="BK830" s="903" t="s">
        <v>4705</v>
      </c>
      <c r="BL830" s="905" t="s">
        <v>1371</v>
      </c>
      <c r="BM830" s="903" t="s">
        <v>13870</v>
      </c>
      <c r="BN830" s="905" t="s">
        <v>13069</v>
      </c>
      <c r="BO830" s="903" t="s">
        <v>13877</v>
      </c>
      <c r="BP830" s="905" t="s">
        <v>0</v>
      </c>
      <c r="BQ830" s="903" t="s">
        <v>0</v>
      </c>
      <c r="BR830" s="909">
        <v>82</v>
      </c>
      <c r="BS830" s="903" t="s">
        <v>4613</v>
      </c>
      <c r="BT830" s="909">
        <v>30</v>
      </c>
      <c r="BU830" s="903" t="s">
        <v>4501</v>
      </c>
      <c r="BV830" s="909">
        <v>66</v>
      </c>
      <c r="BW830" s="903" t="s">
        <v>4532</v>
      </c>
      <c r="BX830" s="909">
        <v>27</v>
      </c>
      <c r="BY830" s="903" t="s">
        <v>4490</v>
      </c>
      <c r="BZ830" s="905" t="s">
        <v>0</v>
      </c>
      <c r="CA830" s="903" t="s">
        <v>4492</v>
      </c>
      <c r="CB830" s="340">
        <v>100</v>
      </c>
      <c r="CC830" s="249">
        <f>IF(ISBLANK(AL830),0,1)</f>
        <v>1</v>
      </c>
      <c r="CD830" s="414">
        <f>IF(ISBLANK(AM830),0,1)</f>
        <v>0</v>
      </c>
      <c r="CE830" s="414">
        <f>IF(ISBLANK(AN830),0,1)</f>
        <v>0</v>
      </c>
      <c r="CF830" s="414">
        <f>IF(ISBLANK(AO830),0,1)</f>
        <v>0</v>
      </c>
      <c r="CG830" s="414">
        <f>IF(ISBLANK(AP830),0,1)</f>
        <v>1</v>
      </c>
      <c r="CH830" s="436">
        <f>IF(ISBLANK(AQ830),0,1)</f>
        <v>0</v>
      </c>
      <c r="CI830" s="435">
        <f>IF($W830="Dropped","-",DAYS360(X830,Y830,TRUE)/360)</f>
        <v>1.0333333333333334</v>
      </c>
      <c r="CJ830" s="416">
        <f>IF(OR($W830="Pipeline",$W830="Dropped"),"-",IF(OR($AA830="-",$AA830="n/a"),"-",DAYS360(Y830,AA830,TRUE)/360))</f>
        <v>0.41666666666666669</v>
      </c>
      <c r="CK830" s="416">
        <f>IF(OR($W830="Pipeline",$W830="Dropped"),"-",IF($AC830="-","-",IF(OR($AA830="-",$AA830="n/a"),DAYS360(Y830,AC830,TRUE)/360,DAYS360(AA830,AC830,TRUE)/360)))</f>
        <v>6.1111111111111107</v>
      </c>
      <c r="CL830" s="416">
        <f>IF(OR($W830="Pipeline",$W830="Dropped"),"-",IF($AC830="-","-",DAYS360(X830,AC830,TRUE)/360))</f>
        <v>7.5611111111111109</v>
      </c>
      <c r="CM830" s="437">
        <f>IF(OR($W830="Pipeline",$W830="Dropped"),"-",IF($AC830="-","-",DAYS360(AB830,AC830,TRUE)/360))</f>
        <v>2</v>
      </c>
      <c r="CN830" s="344">
        <f>IF(W830="Closed",IF(AC830="-","-",YEAR(AC830)),"-")</f>
        <v>2017</v>
      </c>
      <c r="CO830" s="344" t="str">
        <f>IF(W830="Closed",IF(OR(BE830="S",BE830="MS",BE830="HS"),"S",IF(OR(BE830="U",BE830="MU",BE830="HU"),"U",IF(OR(BE830="NA",BE830="NR",BE830="NV",BE830="?",BE830="#"),"NR","-"))),"-")</f>
        <v>-</v>
      </c>
      <c r="CP830" s="249">
        <v>2</v>
      </c>
      <c r="CQ830" s="414">
        <v>0</v>
      </c>
      <c r="CR830" s="414">
        <v>0</v>
      </c>
      <c r="CS830" s="414">
        <v>0</v>
      </c>
      <c r="CT830" s="414">
        <v>0</v>
      </c>
      <c r="CU830" s="436">
        <v>0</v>
      </c>
      <c r="CV830" s="432" t="str">
        <f>IF(OR(DC830="-",DC830="",DC830="n/a"),"-",HYPERLINK(DC830,"PAD"))</f>
        <v>PAD</v>
      </c>
      <c r="CW830" s="417" t="str">
        <f>IF(OR(DD830="-",DD830="",DD830="n/a"),"-",HYPERLINK(DD830,"ICR"))</f>
        <v>-</v>
      </c>
      <c r="CX830" s="438" t="str">
        <f>IF(OR(DE830="-",DE830="",DE830="n/a"),"-",HYPERLINK(DE830,"IEG"))</f>
        <v>-</v>
      </c>
      <c r="CY830" s="687" t="str">
        <f>IF(OR(DF830="-",DF830="",DF830="n/a"),"-",HYPERLINK(DF830,"PPAR"))</f>
        <v>-</v>
      </c>
      <c r="CZ830" s="665" t="str">
        <f>IF(OR(DG830="-",DG830="",DG830="n/a"),"-",HYPERLINK(DG830,"PCR"))</f>
        <v>-</v>
      </c>
      <c r="DA830" s="665" t="str">
        <f>IF(OR(DH830="-",DH830="",DH830="n/a"),"-",HYPERLINK(DH830,"PP"))</f>
        <v>PP</v>
      </c>
      <c r="DB830" s="688" t="str">
        <f>IF(OR(DI830="-",DI830="",DI830="n/a"),"-",HYPERLINK(DI830,"TA"))</f>
        <v>-</v>
      </c>
      <c r="DC830" s="897" t="s">
        <v>12739</v>
      </c>
      <c r="DD830" s="897" t="s">
        <v>33</v>
      </c>
      <c r="DE830" s="897" t="s">
        <v>33</v>
      </c>
      <c r="DF830" s="897" t="s">
        <v>33</v>
      </c>
      <c r="DG830" s="897" t="s">
        <v>33</v>
      </c>
      <c r="DH830" s="897" t="s">
        <v>12740</v>
      </c>
      <c r="DI830" s="897" t="s">
        <v>33</v>
      </c>
      <c r="DJ830" s="806"/>
      <c r="DK830" s="14"/>
      <c r="DL830" s="14"/>
      <c r="DM830" s="441"/>
      <c r="DN830" s="441"/>
      <c r="DO830" s="441"/>
      <c r="DP830" s="441"/>
      <c r="DQ830" s="441"/>
      <c r="DR830" s="441"/>
      <c r="DS830" s="441"/>
      <c r="DT830" s="441"/>
      <c r="DU830" s="441"/>
      <c r="DV830" s="441"/>
      <c r="DW830" s="441"/>
      <c r="DX830" s="441"/>
      <c r="DY830" s="441"/>
      <c r="DZ830" s="441"/>
      <c r="EA830" s="441"/>
      <c r="EB830" s="441"/>
      <c r="EC830" s="441"/>
      <c r="ED830" s="441"/>
      <c r="EE830" s="441"/>
      <c r="EF830" s="441"/>
      <c r="EG830" s="441"/>
      <c r="EH830" s="441"/>
      <c r="EI830" s="441"/>
      <c r="EJ830" s="441"/>
      <c r="EK830" s="441"/>
      <c r="EL830" s="441"/>
      <c r="EM830" s="441"/>
    </row>
    <row r="831" spans="1:143" s="35" customFormat="1" ht="14.1" customHeight="1" x14ac:dyDescent="0.25">
      <c r="A831" s="702">
        <f>ROW()-1</f>
        <v>830</v>
      </c>
      <c r="B831" s="710" t="s">
        <v>2400</v>
      </c>
      <c r="C831" s="711" t="str">
        <f>HYPERLINK(E831,"OP")</f>
        <v>OP</v>
      </c>
      <c r="D831" s="711" t="str">
        <f>HYPERLINK(F831,"Prj")</f>
        <v>Prj</v>
      </c>
      <c r="E831" s="704" t="s">
        <v>6851</v>
      </c>
      <c r="F831" s="415" t="s">
        <v>6852</v>
      </c>
      <c r="G831" s="414" t="s">
        <v>33</v>
      </c>
      <c r="H831" s="414" t="s">
        <v>33</v>
      </c>
      <c r="I831" s="694" t="s">
        <v>33</v>
      </c>
      <c r="J831" s="686" t="s">
        <v>2401</v>
      </c>
      <c r="K831" s="199" t="s">
        <v>33</v>
      </c>
      <c r="L831" s="693" t="s">
        <v>245</v>
      </c>
      <c r="M831" s="696" t="s">
        <v>246</v>
      </c>
      <c r="N831" s="693" t="s">
        <v>233</v>
      </c>
      <c r="O831" s="693" t="s">
        <v>54</v>
      </c>
      <c r="P831" s="1080" t="s">
        <v>1419</v>
      </c>
      <c r="Q831" s="1074" t="s">
        <v>33</v>
      </c>
      <c r="R831" s="698" t="s">
        <v>33</v>
      </c>
      <c r="S831" s="907" t="s">
        <v>3570</v>
      </c>
      <c r="T831" s="908" t="s">
        <v>3898</v>
      </c>
      <c r="U831" s="905" t="s">
        <v>575</v>
      </c>
      <c r="V831" s="905" t="s">
        <v>10455</v>
      </c>
      <c r="W831" s="1068" t="s">
        <v>1773</v>
      </c>
      <c r="X831" s="1064">
        <v>40203</v>
      </c>
      <c r="Y831" s="1066">
        <v>40690</v>
      </c>
      <c r="Z831" s="1046">
        <v>2011</v>
      </c>
      <c r="AA831" s="1064">
        <v>40791</v>
      </c>
      <c r="AB831" s="1065">
        <v>41820</v>
      </c>
      <c r="AC831" s="1066">
        <v>42551</v>
      </c>
      <c r="AD831" s="1050">
        <v>0</v>
      </c>
      <c r="AE831" s="749">
        <v>0</v>
      </c>
      <c r="AF831" s="744">
        <v>16.600000000000001</v>
      </c>
      <c r="AG831" s="690">
        <v>16.600000000000001</v>
      </c>
      <c r="AH831" s="747">
        <v>0.3</v>
      </c>
      <c r="AI831" s="744">
        <v>16.600000000000001</v>
      </c>
      <c r="AJ831" s="1099">
        <v>13.03</v>
      </c>
      <c r="AK831" s="1100">
        <v>12.49798552</v>
      </c>
      <c r="AL831" s="646">
        <v>31</v>
      </c>
      <c r="AM831" s="647" t="s">
        <v>426</v>
      </c>
      <c r="AN831" s="647"/>
      <c r="AO831" s="647"/>
      <c r="AP831" s="647"/>
      <c r="AQ831" s="648"/>
      <c r="AR831" s="779" t="s">
        <v>2546</v>
      </c>
      <c r="AS831" s="781">
        <f>AT831+AU831</f>
        <v>11.7</v>
      </c>
      <c r="AT831" s="781">
        <v>0</v>
      </c>
      <c r="AU831" s="782">
        <v>11.7</v>
      </c>
      <c r="AV831" s="686" t="s">
        <v>2547</v>
      </c>
      <c r="AW831" s="686" t="s">
        <v>2544</v>
      </c>
      <c r="AX831" s="686" t="s">
        <v>2545</v>
      </c>
      <c r="AY831" s="820">
        <v>42693</v>
      </c>
      <c r="AZ831" s="721" t="s">
        <v>22</v>
      </c>
      <c r="BA831" s="721" t="s">
        <v>26</v>
      </c>
      <c r="BB831" s="834" t="s">
        <v>22</v>
      </c>
      <c r="BC831" s="835" t="s">
        <v>22</v>
      </c>
      <c r="BD831" s="836" t="s">
        <v>22</v>
      </c>
      <c r="BE831" s="834" t="s">
        <v>33</v>
      </c>
      <c r="BF831" s="835" t="s">
        <v>33</v>
      </c>
      <c r="BG831" s="836" t="s">
        <v>33</v>
      </c>
      <c r="BH831" s="905" t="s">
        <v>13069</v>
      </c>
      <c r="BI831" s="903" t="s">
        <v>13877</v>
      </c>
      <c r="BJ831" s="905" t="s">
        <v>0</v>
      </c>
      <c r="BK831" s="903" t="s">
        <v>0</v>
      </c>
      <c r="BL831" s="905" t="s">
        <v>0</v>
      </c>
      <c r="BM831" s="903" t="s">
        <v>0</v>
      </c>
      <c r="BN831" s="905" t="s">
        <v>0</v>
      </c>
      <c r="BO831" s="903" t="s">
        <v>0</v>
      </c>
      <c r="BP831" s="905" t="s">
        <v>0</v>
      </c>
      <c r="BQ831" s="903" t="s">
        <v>0</v>
      </c>
      <c r="BR831" s="909">
        <v>27</v>
      </c>
      <c r="BS831" s="903" t="s">
        <v>4490</v>
      </c>
      <c r="BT831" s="905" t="s">
        <v>0</v>
      </c>
      <c r="BU831" s="903" t="s">
        <v>4492</v>
      </c>
      <c r="BV831" s="905" t="s">
        <v>0</v>
      </c>
      <c r="BW831" s="903" t="s">
        <v>4492</v>
      </c>
      <c r="BX831" s="905" t="s">
        <v>0</v>
      </c>
      <c r="BY831" s="903" t="s">
        <v>4492</v>
      </c>
      <c r="BZ831" s="905" t="s">
        <v>0</v>
      </c>
      <c r="CA831" s="903" t="s">
        <v>4492</v>
      </c>
      <c r="CB831" s="340">
        <v>50</v>
      </c>
      <c r="CC831" s="249">
        <f>IF(ISBLANK(AL831),0,1)</f>
        <v>1</v>
      </c>
      <c r="CD831" s="414">
        <f>IF(ISBLANK(AM831),0,1)</f>
        <v>1</v>
      </c>
      <c r="CE831" s="414">
        <f>IF(ISBLANK(AN831),0,1)</f>
        <v>0</v>
      </c>
      <c r="CF831" s="414">
        <f>IF(ISBLANK(AO831),0,1)</f>
        <v>0</v>
      </c>
      <c r="CG831" s="414">
        <f>IF(ISBLANK(AP831),0,1)</f>
        <v>0</v>
      </c>
      <c r="CH831" s="436">
        <f>IF(ISBLANK(AQ831),0,1)</f>
        <v>0</v>
      </c>
      <c r="CI831" s="435">
        <f>IF($W831="Dropped","-",DAYS360(X831,Y831,TRUE)/360)</f>
        <v>1.3388888888888888</v>
      </c>
      <c r="CJ831" s="416">
        <f>IF(OR($W831="Pipeline",$W831="Dropped"),"-",IF(OR($AA831="-",$AA831="n/a"),"-",DAYS360(Y831,AA831,TRUE)/360))</f>
        <v>0.2722222222222222</v>
      </c>
      <c r="CK831" s="416">
        <f>IF(OR($W831="Pipeline",$W831="Dropped"),"-",IF($AC831="-","-",IF(OR($AA831="-",$AA831="n/a"),DAYS360(Y831,AC831,TRUE)/360,DAYS360(AA831,AC831,TRUE)/360)))</f>
        <v>4.8194444444444446</v>
      </c>
      <c r="CL831" s="416">
        <f>IF(OR($W831="Pipeline",$W831="Dropped"),"-",IF($AC831="-","-",DAYS360(X831,AC831,TRUE)/360))</f>
        <v>6.4305555555555554</v>
      </c>
      <c r="CM831" s="437">
        <f>IF(OR($W831="Pipeline",$W831="Dropped"),"-",IF($AC831="-","-",DAYS360(AB831,AC831,TRUE)/360))</f>
        <v>2</v>
      </c>
      <c r="CN831" s="344">
        <f>IF(W831="Closed",IF(AC831="-","-",YEAR(AC831)),"-")</f>
        <v>2016</v>
      </c>
      <c r="CO831" s="344" t="str">
        <f>IF(W831="Closed",IF(OR(BE831="S",BE831="MS",BE831="HS"),"S",IF(OR(BE831="U",BE831="MU",BE831="HU"),"U",IF(OR(BE831="NA",BE831="NR",BE831="NV",BE831="?",BE831="#"),"NR","-"))),"-")</f>
        <v>-</v>
      </c>
      <c r="CP831" s="249" t="s">
        <v>33</v>
      </c>
      <c r="CQ831" s="414" t="s">
        <v>33</v>
      </c>
      <c r="CR831" s="414" t="s">
        <v>33</v>
      </c>
      <c r="CS831" s="414" t="s">
        <v>33</v>
      </c>
      <c r="CT831" s="414" t="s">
        <v>33</v>
      </c>
      <c r="CU831" s="436" t="s">
        <v>33</v>
      </c>
      <c r="CV831" s="432" t="str">
        <f>IF(OR(DC831="-",DC831="",DC831="n/a"),"-",HYPERLINK(DC831,"PAD"))</f>
        <v>-</v>
      </c>
      <c r="CW831" s="417" t="str">
        <f>IF(OR(DD831="-",DD831="",DD831="n/a"),"-",HYPERLINK(DD831,"ICR"))</f>
        <v>ICR</v>
      </c>
      <c r="CX831" s="438" t="str">
        <f>IF(OR(DE831="-",DE831="",DE831="n/a"),"-",HYPERLINK(DE831,"IEG"))</f>
        <v>-</v>
      </c>
      <c r="CY831" s="687" t="str">
        <f>IF(OR(DF831="-",DF831="",DF831="n/a"),"-",HYPERLINK(DF831,"PPAR"))</f>
        <v>-</v>
      </c>
      <c r="CZ831" s="665" t="str">
        <f>IF(OR(DG831="-",DG831="",DG831="n/a"),"-",HYPERLINK(DG831,"PCR"))</f>
        <v>-</v>
      </c>
      <c r="DA831" s="665" t="str">
        <f>IF(OR(DH831="-",DH831="",DH831="n/a"),"-",HYPERLINK(DH831,"PP"))</f>
        <v>PP</v>
      </c>
      <c r="DB831" s="688" t="str">
        <f>IF(OR(DI831="-",DI831="",DI831="n/a"),"-",HYPERLINK(DI831,"TA"))</f>
        <v>-</v>
      </c>
      <c r="DC831" s="897" t="s">
        <v>33</v>
      </c>
      <c r="DD831" s="897" t="s">
        <v>14152</v>
      </c>
      <c r="DE831" s="897" t="s">
        <v>33</v>
      </c>
      <c r="DF831" s="897" t="s">
        <v>33</v>
      </c>
      <c r="DG831" s="897" t="s">
        <v>33</v>
      </c>
      <c r="DH831" s="897" t="s">
        <v>12741</v>
      </c>
      <c r="DI831" s="897" t="s">
        <v>33</v>
      </c>
      <c r="DJ831" s="734"/>
      <c r="DK831" s="14"/>
      <c r="DL831" s="14"/>
      <c r="DM831" s="441"/>
      <c r="DN831" s="441"/>
      <c r="DO831" s="441"/>
      <c r="DP831" s="441"/>
      <c r="DQ831" s="441"/>
      <c r="DR831" s="441"/>
      <c r="DS831" s="441"/>
      <c r="DT831" s="441"/>
      <c r="DU831" s="441"/>
      <c r="DV831" s="441"/>
      <c r="DW831" s="441"/>
      <c r="DX831" s="441"/>
      <c r="DY831" s="441"/>
      <c r="DZ831" s="441"/>
      <c r="EA831" s="441"/>
      <c r="EB831" s="441"/>
      <c r="EC831" s="441"/>
      <c r="ED831" s="441"/>
      <c r="EE831" s="441"/>
      <c r="EF831" s="441"/>
      <c r="EG831" s="441"/>
      <c r="EH831" s="441"/>
      <c r="EI831" s="441"/>
      <c r="EJ831" s="441"/>
      <c r="EK831" s="441"/>
      <c r="EL831" s="441"/>
      <c r="EM831" s="441"/>
    </row>
    <row r="832" spans="1:143" s="35" customFormat="1" ht="14.1" customHeight="1" x14ac:dyDescent="0.25">
      <c r="A832" s="702">
        <f>ROW()-1</f>
        <v>831</v>
      </c>
      <c r="B832" s="710" t="s">
        <v>1117</v>
      </c>
      <c r="C832" s="711" t="str">
        <f>HYPERLINK(E832,"OP")</f>
        <v>OP</v>
      </c>
      <c r="D832" s="711" t="str">
        <f>HYPERLINK(F832,"Prj")</f>
        <v>Prj</v>
      </c>
      <c r="E832" s="704" t="s">
        <v>6853</v>
      </c>
      <c r="F832" s="415" t="s">
        <v>6854</v>
      </c>
      <c r="G832" s="414" t="s">
        <v>33</v>
      </c>
      <c r="H832" s="414" t="s">
        <v>33</v>
      </c>
      <c r="I832" s="694" t="s">
        <v>33</v>
      </c>
      <c r="J832" s="686" t="s">
        <v>1118</v>
      </c>
      <c r="K832" s="199" t="s">
        <v>33</v>
      </c>
      <c r="L832" s="693" t="s">
        <v>153</v>
      </c>
      <c r="M832" s="696" t="s">
        <v>183</v>
      </c>
      <c r="N832" s="732" t="s">
        <v>18</v>
      </c>
      <c r="O832" s="693" t="s">
        <v>30</v>
      </c>
      <c r="P832" s="1080" t="s">
        <v>1744</v>
      </c>
      <c r="Q832" s="1074" t="s">
        <v>33</v>
      </c>
      <c r="R832" s="698" t="s">
        <v>33</v>
      </c>
      <c r="S832" s="907" t="s">
        <v>3901</v>
      </c>
      <c r="T832" s="908" t="s">
        <v>3902</v>
      </c>
      <c r="U832" s="905" t="s">
        <v>13825</v>
      </c>
      <c r="V832" s="905" t="s">
        <v>10457</v>
      </c>
      <c r="W832" s="1068" t="s">
        <v>20</v>
      </c>
      <c r="X832" s="1064">
        <v>39630</v>
      </c>
      <c r="Y832" s="1066">
        <v>40519</v>
      </c>
      <c r="Z832" s="1046">
        <v>2011</v>
      </c>
      <c r="AA832" s="1064">
        <v>40753</v>
      </c>
      <c r="AB832" s="1065">
        <v>42551</v>
      </c>
      <c r="AC832" s="1066">
        <v>43585</v>
      </c>
      <c r="AD832" s="638">
        <v>25</v>
      </c>
      <c r="AE832" s="639">
        <v>0</v>
      </c>
      <c r="AF832" s="744">
        <v>0</v>
      </c>
      <c r="AG832" s="690">
        <v>25</v>
      </c>
      <c r="AH832" s="747">
        <v>201.166</v>
      </c>
      <c r="AI832" s="744">
        <v>0</v>
      </c>
      <c r="AJ832" s="1099">
        <v>25</v>
      </c>
      <c r="AK832" s="1100">
        <v>14.954610069999999</v>
      </c>
      <c r="AL832" s="646"/>
      <c r="AM832" s="647"/>
      <c r="AN832" s="647">
        <v>4</v>
      </c>
      <c r="AO832" s="647"/>
      <c r="AP832" s="647"/>
      <c r="AQ832" s="648"/>
      <c r="AR832" s="779" t="s">
        <v>4275</v>
      </c>
      <c r="AS832" s="781">
        <f>AT832+AU832</f>
        <v>48.199999999999996</v>
      </c>
      <c r="AT832" s="649">
        <v>46.9</v>
      </c>
      <c r="AU832" s="650">
        <v>1.3</v>
      </c>
      <c r="AV832" s="686" t="s">
        <v>4276</v>
      </c>
      <c r="AW832" s="686" t="s">
        <v>183</v>
      </c>
      <c r="AX832" s="686" t="s">
        <v>1900</v>
      </c>
      <c r="AY832" s="819">
        <v>42640</v>
      </c>
      <c r="AZ832" s="721" t="s">
        <v>26</v>
      </c>
      <c r="BA832" s="721" t="s">
        <v>26</v>
      </c>
      <c r="BB832" s="834" t="s">
        <v>33</v>
      </c>
      <c r="BC832" s="835" t="s">
        <v>33</v>
      </c>
      <c r="BD832" s="836" t="s">
        <v>33</v>
      </c>
      <c r="BE832" s="834" t="s">
        <v>33</v>
      </c>
      <c r="BF832" s="835" t="s">
        <v>33</v>
      </c>
      <c r="BG832" s="836" t="s">
        <v>33</v>
      </c>
      <c r="BH832" s="905" t="s">
        <v>13069</v>
      </c>
      <c r="BI832" s="903" t="s">
        <v>13877</v>
      </c>
      <c r="BJ832" s="905" t="s">
        <v>4504</v>
      </c>
      <c r="BK832" s="903" t="s">
        <v>10473</v>
      </c>
      <c r="BL832" s="905" t="s">
        <v>4653</v>
      </c>
      <c r="BM832" s="903" t="s">
        <v>4717</v>
      </c>
      <c r="BN832" s="905" t="s">
        <v>13050</v>
      </c>
      <c r="BO832" s="903" t="s">
        <v>13876</v>
      </c>
      <c r="BP832" s="905" t="s">
        <v>0</v>
      </c>
      <c r="BQ832" s="903" t="s">
        <v>0</v>
      </c>
      <c r="BR832" s="909">
        <v>56</v>
      </c>
      <c r="BS832" s="903" t="s">
        <v>4566</v>
      </c>
      <c r="BT832" s="905" t="s">
        <v>0</v>
      </c>
      <c r="BU832" s="903" t="s">
        <v>4492</v>
      </c>
      <c r="BV832" s="905" t="s">
        <v>0</v>
      </c>
      <c r="BW832" s="903" t="s">
        <v>4492</v>
      </c>
      <c r="BX832" s="905" t="s">
        <v>0</v>
      </c>
      <c r="BY832" s="903" t="s">
        <v>4492</v>
      </c>
      <c r="BZ832" s="905" t="s">
        <v>0</v>
      </c>
      <c r="CA832" s="903" t="s">
        <v>4492</v>
      </c>
      <c r="CB832" s="340">
        <v>50</v>
      </c>
      <c r="CC832" s="249">
        <f>IF(ISBLANK(AL832),0,1)</f>
        <v>0</v>
      </c>
      <c r="CD832" s="414">
        <f>IF(ISBLANK(AM832),0,1)</f>
        <v>0</v>
      </c>
      <c r="CE832" s="414">
        <f>IF(ISBLANK(AN832),0,1)</f>
        <v>1</v>
      </c>
      <c r="CF832" s="414">
        <f>IF(ISBLANK(AO832),0,1)</f>
        <v>0</v>
      </c>
      <c r="CG832" s="414">
        <f>IF(ISBLANK(AP832),0,1)</f>
        <v>0</v>
      </c>
      <c r="CH832" s="436">
        <f>IF(ISBLANK(AQ832),0,1)</f>
        <v>0</v>
      </c>
      <c r="CI832" s="435">
        <f>IF($W832="Dropped","-",DAYS360(X832,Y832,TRUE)/360)</f>
        <v>2.4333333333333331</v>
      </c>
      <c r="CJ832" s="416">
        <f>IF(OR($W832="Pipeline",$W832="Dropped"),"-",IF(OR($AA832="-",$AA832="n/a"),"-",DAYS360(Y832,AA832,TRUE)/360))</f>
        <v>0.64444444444444449</v>
      </c>
      <c r="CK832" s="416">
        <f>IF(OR($W832="Pipeline",$W832="Dropped"),"-",IF($AC832="-","-",IF(OR($AA832="-",$AA832="n/a"),DAYS360(Y832,AC832,TRUE)/360,DAYS360(AA832,AC832,TRUE)/360)))</f>
        <v>7.7527777777777782</v>
      </c>
      <c r="CL832" s="416">
        <f>IF(OR($W832="Pipeline",$W832="Dropped"),"-",IF($AC832="-","-",DAYS360(X832,AC832,TRUE)/360))</f>
        <v>10.830555555555556</v>
      </c>
      <c r="CM832" s="437">
        <f>IF(OR($W832="Pipeline",$W832="Dropped"),"-",IF($AC832="-","-",DAYS360(AB832,AC832,TRUE)/360))</f>
        <v>2.8333333333333335</v>
      </c>
      <c r="CN832" s="344" t="str">
        <f>IF(W832="Closed",IF(AC832="-","-",YEAR(AC832)),"-")</f>
        <v>-</v>
      </c>
      <c r="CO832" s="344" t="str">
        <f>IF(W832="Closed",IF(OR(BE832="S",BE832="MS",BE832="HS"),"S",IF(OR(BE832="U",BE832="MU",BE832="HU"),"U",IF(OR(BE832="NA",BE832="NR",BE832="NV",BE832="?",BE832="#"),"NR","-"))),"-")</f>
        <v>-</v>
      </c>
      <c r="CP832" s="249">
        <v>1</v>
      </c>
      <c r="CQ832" s="414">
        <v>4</v>
      </c>
      <c r="CR832" s="414">
        <v>0</v>
      </c>
      <c r="CS832" s="414">
        <v>0</v>
      </c>
      <c r="CT832" s="414">
        <v>0</v>
      </c>
      <c r="CU832" s="436">
        <v>0</v>
      </c>
      <c r="CV832" s="432" t="str">
        <f>IF(OR(DC832="-",DC832="",DC832="n/a"),"-",HYPERLINK(DC832,"PAD"))</f>
        <v>PAD</v>
      </c>
      <c r="CW832" s="417" t="str">
        <f>IF(OR(DD832="-",DD832="",DD832="n/a"),"-",HYPERLINK(DD832,"ICR"))</f>
        <v>-</v>
      </c>
      <c r="CX832" s="438" t="str">
        <f>IF(OR(DE832="-",DE832="",DE832="n/a"),"-",HYPERLINK(DE832,"IEG"))</f>
        <v>-</v>
      </c>
      <c r="CY832" s="687" t="str">
        <f>IF(OR(DF832="-",DF832="",DF832="n/a"),"-",HYPERLINK(DF832,"PPAR"))</f>
        <v>-</v>
      </c>
      <c r="CZ832" s="665" t="str">
        <f>IF(OR(DG832="-",DG832="",DG832="n/a"),"-",HYPERLINK(DG832,"PCR"))</f>
        <v>-</v>
      </c>
      <c r="DA832" s="665" t="str">
        <f>IF(OR(DH832="-",DH832="",DH832="n/a"),"-",HYPERLINK(DH832,"PP"))</f>
        <v>PP</v>
      </c>
      <c r="DB832" s="688" t="str">
        <f>IF(OR(DI832="-",DI832="",DI832="n/a"),"-",HYPERLINK(DI832,"TA"))</f>
        <v>-</v>
      </c>
      <c r="DC832" s="897" t="s">
        <v>12742</v>
      </c>
      <c r="DD832" s="897" t="s">
        <v>33</v>
      </c>
      <c r="DE832" s="897" t="s">
        <v>33</v>
      </c>
      <c r="DF832" s="897" t="s">
        <v>33</v>
      </c>
      <c r="DG832" s="897" t="s">
        <v>33</v>
      </c>
      <c r="DH832" s="897" t="s">
        <v>12743</v>
      </c>
      <c r="DI832" s="897" t="s">
        <v>33</v>
      </c>
      <c r="DJ832" s="734"/>
      <c r="DK832" s="14"/>
      <c r="DL832" s="14"/>
      <c r="DM832" s="441"/>
      <c r="DN832" s="441"/>
      <c r="DO832" s="441"/>
      <c r="DP832" s="441"/>
      <c r="DQ832" s="441"/>
      <c r="DR832" s="441"/>
      <c r="DS832" s="441"/>
      <c r="DT832" s="441"/>
      <c r="DU832" s="441"/>
      <c r="DV832" s="441"/>
      <c r="DW832" s="441"/>
      <c r="DX832" s="441"/>
      <c r="DY832" s="441"/>
      <c r="DZ832" s="441"/>
      <c r="EA832" s="441"/>
      <c r="EB832" s="441"/>
      <c r="EC832" s="441"/>
      <c r="ED832" s="441"/>
      <c r="EE832" s="441"/>
      <c r="EF832" s="441"/>
      <c r="EG832" s="441"/>
      <c r="EH832" s="441"/>
      <c r="EI832" s="441"/>
      <c r="EJ832" s="441"/>
      <c r="EK832" s="441"/>
      <c r="EL832" s="441"/>
      <c r="EM832" s="441"/>
    </row>
    <row r="833" spans="1:143" s="35" customFormat="1" ht="14.1" customHeight="1" x14ac:dyDescent="0.25">
      <c r="A833" s="703">
        <f>ROW()-1</f>
        <v>832</v>
      </c>
      <c r="B833" s="710" t="s">
        <v>5469</v>
      </c>
      <c r="C833" s="711" t="str">
        <f>HYPERLINK(E833,"OP")</f>
        <v>OP</v>
      </c>
      <c r="D833" s="711" t="str">
        <f>HYPERLINK(F833,"Prj")</f>
        <v>Prj</v>
      </c>
      <c r="E833" s="704" t="s">
        <v>7336</v>
      </c>
      <c r="F833" s="415" t="s">
        <v>5974</v>
      </c>
      <c r="G833" s="414" t="s">
        <v>33</v>
      </c>
      <c r="H833" s="414" t="s">
        <v>33</v>
      </c>
      <c r="I833" s="694" t="s">
        <v>33</v>
      </c>
      <c r="J833" s="697" t="s">
        <v>5470</v>
      </c>
      <c r="K833" s="727" t="s">
        <v>33</v>
      </c>
      <c r="L833" s="736" t="s">
        <v>16</v>
      </c>
      <c r="M833" s="697" t="s">
        <v>1770</v>
      </c>
      <c r="N833" s="736" t="s">
        <v>18</v>
      </c>
      <c r="O833" s="736" t="s">
        <v>71</v>
      </c>
      <c r="P833" s="1080" t="s">
        <v>1742</v>
      </c>
      <c r="Q833" s="1074" t="s">
        <v>33</v>
      </c>
      <c r="R833" s="698" t="s">
        <v>33</v>
      </c>
      <c r="S833" s="907" t="s">
        <v>3904</v>
      </c>
      <c r="T833" s="908" t="s">
        <v>5471</v>
      </c>
      <c r="U833" s="905" t="s">
        <v>579</v>
      </c>
      <c r="V833" s="905" t="s">
        <v>10394</v>
      </c>
      <c r="W833" s="1068" t="s">
        <v>20</v>
      </c>
      <c r="X833" s="1064">
        <v>40316</v>
      </c>
      <c r="Y833" s="1066">
        <v>41415</v>
      </c>
      <c r="Z833" s="1046">
        <v>2013</v>
      </c>
      <c r="AA833" s="1064">
        <v>41604</v>
      </c>
      <c r="AB833" s="1065">
        <v>43465</v>
      </c>
      <c r="AC833" s="1066">
        <v>43465</v>
      </c>
      <c r="AD833" s="1049">
        <v>0</v>
      </c>
      <c r="AE833" s="746">
        <v>213</v>
      </c>
      <c r="AF833" s="744">
        <v>0</v>
      </c>
      <c r="AG833" s="690">
        <v>213</v>
      </c>
      <c r="AH833" s="747">
        <v>0</v>
      </c>
      <c r="AI833" s="744">
        <v>0</v>
      </c>
      <c r="AJ833" s="1101">
        <v>213</v>
      </c>
      <c r="AK833" s="1102">
        <v>112.30977659</v>
      </c>
      <c r="AL833" s="646" t="s">
        <v>4129</v>
      </c>
      <c r="AM833" s="647"/>
      <c r="AN833" s="647"/>
      <c r="AO833" s="647">
        <v>5</v>
      </c>
      <c r="AP833" s="647">
        <v>1</v>
      </c>
      <c r="AQ833" s="648"/>
      <c r="AR833" s="779" t="s">
        <v>5799</v>
      </c>
      <c r="AS833" s="649">
        <f>AT833+AU833</f>
        <v>6</v>
      </c>
      <c r="AT833" s="649">
        <v>6</v>
      </c>
      <c r="AU833" s="650">
        <v>0</v>
      </c>
      <c r="AV833" s="686" t="s">
        <v>5800</v>
      </c>
      <c r="AW833" s="697" t="s">
        <v>5472</v>
      </c>
      <c r="AX833" s="697" t="s">
        <v>5473</v>
      </c>
      <c r="AY833" s="823">
        <v>42702</v>
      </c>
      <c r="AZ833" s="736" t="s">
        <v>26</v>
      </c>
      <c r="BA833" s="736" t="s">
        <v>26</v>
      </c>
      <c r="BB833" s="837" t="s">
        <v>33</v>
      </c>
      <c r="BC833" s="838" t="s">
        <v>33</v>
      </c>
      <c r="BD833" s="839" t="s">
        <v>33</v>
      </c>
      <c r="BE833" s="837" t="s">
        <v>33</v>
      </c>
      <c r="BF833" s="838" t="s">
        <v>33</v>
      </c>
      <c r="BG833" s="839" t="s">
        <v>33</v>
      </c>
      <c r="BH833" s="905" t="s">
        <v>4567</v>
      </c>
      <c r="BI833" s="903" t="s">
        <v>10487</v>
      </c>
      <c r="BJ833" s="905" t="s">
        <v>13102</v>
      </c>
      <c r="BK833" s="903" t="s">
        <v>13873</v>
      </c>
      <c r="BL833" s="905" t="s">
        <v>13075</v>
      </c>
      <c r="BM833" s="903" t="s">
        <v>13771</v>
      </c>
      <c r="BN833" s="905" t="s">
        <v>0</v>
      </c>
      <c r="BO833" s="903" t="s">
        <v>0</v>
      </c>
      <c r="BP833" s="905" t="s">
        <v>0</v>
      </c>
      <c r="BQ833" s="903" t="s">
        <v>0</v>
      </c>
      <c r="BR833" s="909">
        <v>49</v>
      </c>
      <c r="BS833" s="903" t="s">
        <v>4607</v>
      </c>
      <c r="BT833" s="909">
        <v>47</v>
      </c>
      <c r="BU833" s="903" t="s">
        <v>4539</v>
      </c>
      <c r="BV833" s="909">
        <v>74</v>
      </c>
      <c r="BW833" s="903" t="s">
        <v>4588</v>
      </c>
      <c r="BX833" s="909">
        <v>88</v>
      </c>
      <c r="BY833" s="903" t="s">
        <v>4513</v>
      </c>
      <c r="BZ833" s="905" t="s">
        <v>0</v>
      </c>
      <c r="CA833" s="903" t="s">
        <v>4492</v>
      </c>
      <c r="CB833" s="340">
        <v>100</v>
      </c>
      <c r="CC833" s="249">
        <f>IF(ISBLANK(AL833),0,1)</f>
        <v>1</v>
      </c>
      <c r="CD833" s="414">
        <f>IF(ISBLANK(AM833),0,1)</f>
        <v>0</v>
      </c>
      <c r="CE833" s="414">
        <f>IF(ISBLANK(AN833),0,1)</f>
        <v>0</v>
      </c>
      <c r="CF833" s="414">
        <f>IF(ISBLANK(AO833),0,1)</f>
        <v>1</v>
      </c>
      <c r="CG833" s="414">
        <f>IF(ISBLANK(AP833),0,1)</f>
        <v>1</v>
      </c>
      <c r="CH833" s="436">
        <f>IF(ISBLANK(AQ833),0,1)</f>
        <v>0</v>
      </c>
      <c r="CI833" s="435">
        <f>IF($W833="Dropped","-",DAYS360(X833,Y833,TRUE)/360)</f>
        <v>3.0083333333333333</v>
      </c>
      <c r="CJ833" s="416">
        <f>IF(OR($W833="Pipeline",$W833="Dropped"),"-",IF(OR($AA833="-",$AA833="n/a"),"-",DAYS360(Y833,AA833,TRUE)/360))</f>
        <v>0.51388888888888884</v>
      </c>
      <c r="CK833" s="416">
        <f>IF(OR($W833="Pipeline",$W833="Dropped"),"-",IF($AC833="-","-",IF(OR($AA833="-",$AA833="n/a"),DAYS360(Y833,AC833,TRUE)/360,DAYS360(AA833,AC833,TRUE)/360)))</f>
        <v>5.0944444444444441</v>
      </c>
      <c r="CL833" s="416">
        <f>IF(OR($W833="Pipeline",$W833="Dropped"),"-",IF($AC833="-","-",DAYS360(X833,AC833,TRUE)/360))</f>
        <v>8.6166666666666671</v>
      </c>
      <c r="CM833" s="437">
        <f>IF(OR($W833="Pipeline",$W833="Dropped"),"-",IF($AC833="-","-",DAYS360(AB833,AC833,TRUE)/360))</f>
        <v>0</v>
      </c>
      <c r="CN833" s="344" t="str">
        <f>IF(W833="Closed",IF(AC833="-","-",YEAR(AC833)),"-")</f>
        <v>-</v>
      </c>
      <c r="CO833" s="344" t="str">
        <f>IF(W833="Closed",IF(OR(BE833="S",BE833="MS",BE833="HS"),"S",IF(OR(BE833="U",BE833="MU",BE833="HU"),"U",IF(OR(BE833="NA",BE833="NR",BE833="NV",BE833="?",BE833="#"),"NR","-"))),"-")</f>
        <v>-</v>
      </c>
      <c r="CP833" s="249">
        <v>5</v>
      </c>
      <c r="CQ833" s="414">
        <v>1</v>
      </c>
      <c r="CR833" s="414">
        <v>0</v>
      </c>
      <c r="CS833" s="414">
        <v>2</v>
      </c>
      <c r="CT833" s="414">
        <v>0</v>
      </c>
      <c r="CU833" s="436">
        <v>0</v>
      </c>
      <c r="CV833" s="432" t="str">
        <f>IF(OR(DC833="-",DC833="",DC833="n/a"),"-",HYPERLINK(DC833,"PAD"))</f>
        <v>PAD</v>
      </c>
      <c r="CW833" s="417" t="str">
        <f>IF(OR(DD833="-",DD833="",DD833="n/a"),"-",HYPERLINK(DD833,"ICR"))</f>
        <v>-</v>
      </c>
      <c r="CX833" s="438" t="str">
        <f>IF(OR(DE833="-",DE833="",DE833="n/a"),"-",HYPERLINK(DE833,"IEG"))</f>
        <v>-</v>
      </c>
      <c r="CY833" s="687" t="str">
        <f>IF(OR(DF833="-",DF833="",DF833="n/a"),"-",HYPERLINK(DF833,"PPAR"))</f>
        <v>-</v>
      </c>
      <c r="CZ833" s="665" t="str">
        <f>IF(OR(DG833="-",DG833="",DG833="n/a"),"-",HYPERLINK(DG833,"PCR"))</f>
        <v>-</v>
      </c>
      <c r="DA833" s="665" t="str">
        <f>IF(OR(DH833="-",DH833="",DH833="n/a"),"-",HYPERLINK(DH833,"PP"))</f>
        <v>-</v>
      </c>
      <c r="DB833" s="688" t="str">
        <f>IF(OR(DI833="-",DI833="",DI833="n/a"),"-",HYPERLINK(DI833,"TA"))</f>
        <v>-</v>
      </c>
      <c r="DC833" s="897" t="s">
        <v>12744</v>
      </c>
      <c r="DD833" s="897" t="s">
        <v>33</v>
      </c>
      <c r="DE833" s="897" t="s">
        <v>33</v>
      </c>
      <c r="DF833" s="897" t="s">
        <v>33</v>
      </c>
      <c r="DG833" s="897" t="s">
        <v>33</v>
      </c>
      <c r="DH833" s="897" t="s">
        <v>33</v>
      </c>
      <c r="DI833" s="897" t="s">
        <v>33</v>
      </c>
      <c r="DJ833" s="734"/>
      <c r="DK833" s="14"/>
      <c r="DL833" s="14"/>
      <c r="DM833" s="441"/>
      <c r="DN833" s="441"/>
      <c r="DO833" s="441"/>
      <c r="DP833" s="441"/>
      <c r="DQ833" s="441"/>
      <c r="DR833" s="441"/>
      <c r="DS833" s="441"/>
      <c r="DT833" s="441"/>
      <c r="DU833" s="441"/>
      <c r="DV833" s="441"/>
      <c r="DW833" s="441"/>
      <c r="DX833" s="441"/>
      <c r="DY833" s="441"/>
      <c r="DZ833" s="441"/>
      <c r="EA833" s="441"/>
      <c r="EB833" s="441"/>
      <c r="EC833" s="441"/>
      <c r="ED833" s="441"/>
      <c r="EE833" s="441"/>
      <c r="EF833" s="441"/>
      <c r="EG833" s="441"/>
      <c r="EH833" s="441"/>
      <c r="EI833" s="441"/>
      <c r="EJ833" s="441"/>
      <c r="EK833" s="441"/>
      <c r="EL833" s="441"/>
      <c r="EM833" s="441"/>
    </row>
    <row r="834" spans="1:143" s="35" customFormat="1" ht="14.1" customHeight="1" x14ac:dyDescent="0.25">
      <c r="A834" s="702">
        <f>ROW()-1</f>
        <v>833</v>
      </c>
      <c r="B834" s="712" t="s">
        <v>439</v>
      </c>
      <c r="C834" s="711" t="str">
        <f>HYPERLINK(E834,"OP")</f>
        <v>OP</v>
      </c>
      <c r="D834" s="711" t="str">
        <f>HYPERLINK(F834,"Prj")</f>
        <v>Prj</v>
      </c>
      <c r="E834" s="704" t="s">
        <v>6855</v>
      </c>
      <c r="F834" s="415" t="s">
        <v>6856</v>
      </c>
      <c r="G834" s="414" t="s">
        <v>2968</v>
      </c>
      <c r="H834" s="414" t="s">
        <v>33</v>
      </c>
      <c r="I834" s="694" t="s">
        <v>33</v>
      </c>
      <c r="J834" s="686" t="s">
        <v>511</v>
      </c>
      <c r="K834" s="199" t="s">
        <v>33</v>
      </c>
      <c r="L834" s="693" t="s">
        <v>245</v>
      </c>
      <c r="M834" s="734" t="s">
        <v>406</v>
      </c>
      <c r="N834" s="693" t="s">
        <v>233</v>
      </c>
      <c r="O834" s="693" t="s">
        <v>54</v>
      </c>
      <c r="P834" s="1080" t="s">
        <v>1419</v>
      </c>
      <c r="Q834" s="1074" t="s">
        <v>33</v>
      </c>
      <c r="R834" s="698" t="s">
        <v>33</v>
      </c>
      <c r="S834" s="907" t="s">
        <v>3570</v>
      </c>
      <c r="T834" s="908" t="s">
        <v>3742</v>
      </c>
      <c r="U834" s="905" t="s">
        <v>1778</v>
      </c>
      <c r="V834" s="905" t="s">
        <v>10455</v>
      </c>
      <c r="W834" s="1068" t="s">
        <v>20</v>
      </c>
      <c r="X834" s="1064">
        <v>40441</v>
      </c>
      <c r="Y834" s="1066">
        <v>40708</v>
      </c>
      <c r="Z834" s="1046">
        <v>2011</v>
      </c>
      <c r="AA834" s="1064">
        <v>40764</v>
      </c>
      <c r="AB834" s="1065">
        <v>42004</v>
      </c>
      <c r="AC834" s="1066">
        <v>43100</v>
      </c>
      <c r="AD834" s="638">
        <v>0</v>
      </c>
      <c r="AE834" s="639">
        <v>0</v>
      </c>
      <c r="AF834" s="744">
        <v>73</v>
      </c>
      <c r="AG834" s="690">
        <v>73</v>
      </c>
      <c r="AH834" s="747">
        <v>0</v>
      </c>
      <c r="AI834" s="744">
        <v>114.125</v>
      </c>
      <c r="AJ834" s="1099">
        <v>114.070775</v>
      </c>
      <c r="AK834" s="1100">
        <v>93.014784449999993</v>
      </c>
      <c r="AL834" s="1085"/>
      <c r="AM834" s="632">
        <v>10</v>
      </c>
      <c r="AN834" s="632"/>
      <c r="AO834" s="632"/>
      <c r="AP834" s="632"/>
      <c r="AQ834" s="757"/>
      <c r="AR834" s="779" t="s">
        <v>2874</v>
      </c>
      <c r="AS834" s="649">
        <f>AT834+AU834</f>
        <v>24.8</v>
      </c>
      <c r="AT834" s="649">
        <v>0</v>
      </c>
      <c r="AU834" s="650">
        <v>24.8</v>
      </c>
      <c r="AV834" s="686" t="s">
        <v>2875</v>
      </c>
      <c r="AW834" s="686" t="s">
        <v>1913</v>
      </c>
      <c r="AX834" s="686" t="s">
        <v>1900</v>
      </c>
      <c r="AY834" s="819">
        <v>42690</v>
      </c>
      <c r="AZ834" s="721" t="s">
        <v>26</v>
      </c>
      <c r="BA834" s="721" t="s">
        <v>26</v>
      </c>
      <c r="BB834" s="834" t="s">
        <v>33</v>
      </c>
      <c r="BC834" s="835" t="s">
        <v>33</v>
      </c>
      <c r="BD834" s="836" t="s">
        <v>33</v>
      </c>
      <c r="BE834" s="834" t="s">
        <v>33</v>
      </c>
      <c r="BF834" s="835" t="s">
        <v>33</v>
      </c>
      <c r="BG834" s="836" t="s">
        <v>33</v>
      </c>
      <c r="BH834" s="905" t="s">
        <v>13069</v>
      </c>
      <c r="BI834" s="903" t="s">
        <v>13877</v>
      </c>
      <c r="BJ834" s="905" t="s">
        <v>0</v>
      </c>
      <c r="BK834" s="903" t="s">
        <v>0</v>
      </c>
      <c r="BL834" s="905" t="s">
        <v>0</v>
      </c>
      <c r="BM834" s="903" t="s">
        <v>0</v>
      </c>
      <c r="BN834" s="905" t="s">
        <v>0</v>
      </c>
      <c r="BO834" s="903" t="s">
        <v>0</v>
      </c>
      <c r="BP834" s="905" t="s">
        <v>0</v>
      </c>
      <c r="BQ834" s="903" t="s">
        <v>0</v>
      </c>
      <c r="BR834" s="909">
        <v>27</v>
      </c>
      <c r="BS834" s="903" t="s">
        <v>4490</v>
      </c>
      <c r="BT834" s="909">
        <v>30</v>
      </c>
      <c r="BU834" s="903" t="s">
        <v>4501</v>
      </c>
      <c r="BV834" s="905" t="s">
        <v>0</v>
      </c>
      <c r="BW834" s="903" t="s">
        <v>4492</v>
      </c>
      <c r="BX834" s="905" t="s">
        <v>0</v>
      </c>
      <c r="BY834" s="903" t="s">
        <v>4492</v>
      </c>
      <c r="BZ834" s="905" t="s">
        <v>0</v>
      </c>
      <c r="CA834" s="903" t="s">
        <v>4492</v>
      </c>
      <c r="CB834" s="340">
        <v>50</v>
      </c>
      <c r="CC834" s="249">
        <f>IF(ISBLANK(AL834),0,1)</f>
        <v>0</v>
      </c>
      <c r="CD834" s="414">
        <f>IF(ISBLANK(AM834),0,1)</f>
        <v>1</v>
      </c>
      <c r="CE834" s="414">
        <f>IF(ISBLANK(AN834),0,1)</f>
        <v>0</v>
      </c>
      <c r="CF834" s="414">
        <f>IF(ISBLANK(AO834),0,1)</f>
        <v>0</v>
      </c>
      <c r="CG834" s="414">
        <f>IF(ISBLANK(AP834),0,1)</f>
        <v>0</v>
      </c>
      <c r="CH834" s="436">
        <f>IF(ISBLANK(AQ834),0,1)</f>
        <v>0</v>
      </c>
      <c r="CI834" s="435">
        <f>IF($W834="Dropped","-",DAYS360(X834,Y834,TRUE)/360)</f>
        <v>0.73333333333333328</v>
      </c>
      <c r="CJ834" s="416">
        <f>IF(OR($W834="Pipeline",$W834="Dropped"),"-",IF(OR($AA834="-",$AA834="n/a"),"-",DAYS360(Y834,AA834,TRUE)/360))</f>
        <v>0.15277777777777779</v>
      </c>
      <c r="CK834" s="416">
        <f>IF(OR($W834="Pipeline",$W834="Dropped"),"-",IF($AC834="-","-",IF(OR($AA834="-",$AA834="n/a"),DAYS360(Y834,AC834,TRUE)/360,DAYS360(AA834,AC834,TRUE)/360)))</f>
        <v>6.3916666666666666</v>
      </c>
      <c r="CL834" s="416">
        <f>IF(OR($W834="Pipeline",$W834="Dropped"),"-",IF($AC834="-","-",DAYS360(X834,AC834,TRUE)/360))</f>
        <v>7.2777777777777777</v>
      </c>
      <c r="CM834" s="437">
        <f>IF(OR($W834="Pipeline",$W834="Dropped"),"-",IF($AC834="-","-",DAYS360(AB834,AC834,TRUE)/360))</f>
        <v>3</v>
      </c>
      <c r="CN834" s="344" t="str">
        <f>IF(W834="Closed",IF(AC834="-","-",YEAR(AC834)),"-")</f>
        <v>-</v>
      </c>
      <c r="CO834" s="344" t="str">
        <f>IF(W834="Closed",IF(OR(BE834="S",BE834="MS",BE834="HS"),"S",IF(OR(BE834="U",BE834="MU",BE834="HU"),"U",IF(OR(BE834="NA",BE834="NR",BE834="NV",BE834="?",BE834="#"),"NR","-"))),"-")</f>
        <v>-</v>
      </c>
      <c r="CP834" s="249" t="s">
        <v>33</v>
      </c>
      <c r="CQ834" s="414" t="s">
        <v>33</v>
      </c>
      <c r="CR834" s="414" t="s">
        <v>33</v>
      </c>
      <c r="CS834" s="414" t="s">
        <v>33</v>
      </c>
      <c r="CT834" s="414" t="s">
        <v>33</v>
      </c>
      <c r="CU834" s="436" t="s">
        <v>33</v>
      </c>
      <c r="CV834" s="432" t="str">
        <f>IF(OR(DC834="-",DC834="",DC834="n/a"),"-",HYPERLINK(DC834,"PAD"))</f>
        <v>-</v>
      </c>
      <c r="CW834" s="417" t="str">
        <f>IF(OR(DD834="-",DD834="",DD834="n/a"),"-",HYPERLINK(DD834,"ICR"))</f>
        <v>-</v>
      </c>
      <c r="CX834" s="438" t="str">
        <f>IF(OR(DE834="-",DE834="",DE834="n/a"),"-",HYPERLINK(DE834,"IEG"))</f>
        <v>-</v>
      </c>
      <c r="CY834" s="687" t="str">
        <f>IF(OR(DF834="-",DF834="",DF834="n/a"),"-",HYPERLINK(DF834,"PPAR"))</f>
        <v>-</v>
      </c>
      <c r="CZ834" s="665" t="str">
        <f>IF(OR(DG834="-",DG834="",DG834="n/a"),"-",HYPERLINK(DG834,"PCR"))</f>
        <v>-</v>
      </c>
      <c r="DA834" s="665" t="str">
        <f>IF(OR(DH834="-",DH834="",DH834="n/a"),"-",HYPERLINK(DH834,"PP"))</f>
        <v>PP</v>
      </c>
      <c r="DB834" s="688" t="str">
        <f>IF(OR(DI834="-",DI834="",DI834="n/a"),"-",HYPERLINK(DI834,"TA"))</f>
        <v>-</v>
      </c>
      <c r="DC834" s="897" t="s">
        <v>33</v>
      </c>
      <c r="DD834" s="897" t="s">
        <v>33</v>
      </c>
      <c r="DE834" s="897" t="s">
        <v>33</v>
      </c>
      <c r="DF834" s="897" t="s">
        <v>33</v>
      </c>
      <c r="DG834" s="897" t="s">
        <v>33</v>
      </c>
      <c r="DH834" s="897" t="s">
        <v>12745</v>
      </c>
      <c r="DI834" s="897" t="s">
        <v>33</v>
      </c>
      <c r="DJ834" s="734"/>
      <c r="DK834" s="14"/>
      <c r="DL834" s="14"/>
      <c r="DM834" s="441"/>
      <c r="DN834" s="441"/>
      <c r="DO834" s="441"/>
      <c r="DP834" s="441"/>
      <c r="DQ834" s="441"/>
      <c r="DR834" s="441"/>
      <c r="DS834" s="441"/>
      <c r="DT834" s="441"/>
      <c r="DU834" s="441"/>
      <c r="DV834" s="441"/>
      <c r="DW834" s="441"/>
      <c r="DX834" s="441"/>
      <c r="DY834" s="441"/>
      <c r="DZ834" s="441"/>
      <c r="EA834" s="441"/>
      <c r="EB834" s="441"/>
      <c r="EC834" s="441"/>
      <c r="ED834" s="441"/>
      <c r="EE834" s="441"/>
      <c r="EF834" s="441"/>
      <c r="EG834" s="441"/>
      <c r="EH834" s="441"/>
      <c r="EI834" s="441"/>
      <c r="EJ834" s="441"/>
      <c r="EK834" s="441"/>
      <c r="EL834" s="441"/>
      <c r="EM834" s="441"/>
    </row>
    <row r="835" spans="1:143" s="35" customFormat="1" ht="14.1" customHeight="1" x14ac:dyDescent="0.25">
      <c r="A835" s="702">
        <f>ROW()-1</f>
        <v>834</v>
      </c>
      <c r="B835" s="712" t="s">
        <v>2376</v>
      </c>
      <c r="C835" s="711" t="str">
        <f>HYPERLINK(E835,"OP")</f>
        <v>OP</v>
      </c>
      <c r="D835" s="711" t="str">
        <f>HYPERLINK(F835,"Prj")</f>
        <v>Prj</v>
      </c>
      <c r="E835" s="704" t="s">
        <v>6857</v>
      </c>
      <c r="F835" s="415" t="s">
        <v>6858</v>
      </c>
      <c r="G835" s="427" t="s">
        <v>2969</v>
      </c>
      <c r="H835" s="414" t="s">
        <v>33</v>
      </c>
      <c r="I835" s="694" t="s">
        <v>33</v>
      </c>
      <c r="J835" s="686" t="s">
        <v>2377</v>
      </c>
      <c r="K835" s="199" t="s">
        <v>33</v>
      </c>
      <c r="L835" s="693" t="s">
        <v>16</v>
      </c>
      <c r="M835" s="696" t="s">
        <v>17</v>
      </c>
      <c r="N835" s="693" t="s">
        <v>18</v>
      </c>
      <c r="O835" s="693" t="s">
        <v>30</v>
      </c>
      <c r="P835" s="1080" t="s">
        <v>1419</v>
      </c>
      <c r="Q835" s="1074" t="s">
        <v>33</v>
      </c>
      <c r="R835" s="698" t="s">
        <v>33</v>
      </c>
      <c r="S835" s="907" t="s">
        <v>3166</v>
      </c>
      <c r="T835" s="908" t="s">
        <v>13841</v>
      </c>
      <c r="U835" s="905" t="s">
        <v>578</v>
      </c>
      <c r="V835" s="905" t="s">
        <v>10430</v>
      </c>
      <c r="W835" s="1068" t="s">
        <v>20</v>
      </c>
      <c r="X835" s="1064">
        <v>40240</v>
      </c>
      <c r="Y835" s="1066">
        <v>40848</v>
      </c>
      <c r="Z835" s="1046">
        <v>2012</v>
      </c>
      <c r="AA835" s="1064">
        <v>41066</v>
      </c>
      <c r="AB835" s="1065">
        <v>42735</v>
      </c>
      <c r="AC835" s="1066">
        <v>42978</v>
      </c>
      <c r="AD835" s="638">
        <v>0</v>
      </c>
      <c r="AE835" s="639">
        <v>60</v>
      </c>
      <c r="AF835" s="744">
        <v>0</v>
      </c>
      <c r="AG835" s="690">
        <v>60</v>
      </c>
      <c r="AH835" s="747">
        <v>6</v>
      </c>
      <c r="AI835" s="744">
        <v>0</v>
      </c>
      <c r="AJ835" s="1099">
        <v>60</v>
      </c>
      <c r="AK835" s="1100">
        <v>54.352089739999997</v>
      </c>
      <c r="AL835" s="646">
        <v>32</v>
      </c>
      <c r="AM835" s="647">
        <v>9</v>
      </c>
      <c r="AN835" s="647"/>
      <c r="AO835" s="647"/>
      <c r="AP835" s="647"/>
      <c r="AQ835" s="648"/>
      <c r="AR835" s="779" t="s">
        <v>2876</v>
      </c>
      <c r="AS835" s="649">
        <f>AT835+AU835</f>
        <v>9.8000000000000007</v>
      </c>
      <c r="AT835" s="649">
        <v>9.8000000000000007</v>
      </c>
      <c r="AU835" s="650">
        <v>0</v>
      </c>
      <c r="AV835" s="686" t="s">
        <v>2877</v>
      </c>
      <c r="AW835" s="686" t="s">
        <v>17</v>
      </c>
      <c r="AX835" s="686" t="s">
        <v>2543</v>
      </c>
      <c r="AY835" s="819">
        <v>42640</v>
      </c>
      <c r="AZ835" s="721" t="s">
        <v>26</v>
      </c>
      <c r="BA835" s="721" t="s">
        <v>26</v>
      </c>
      <c r="BB835" s="834" t="s">
        <v>33</v>
      </c>
      <c r="BC835" s="835" t="s">
        <v>33</v>
      </c>
      <c r="BD835" s="836" t="s">
        <v>33</v>
      </c>
      <c r="BE835" s="834" t="s">
        <v>33</v>
      </c>
      <c r="BF835" s="835" t="s">
        <v>33</v>
      </c>
      <c r="BG835" s="836" t="s">
        <v>33</v>
      </c>
      <c r="BH835" s="905" t="s">
        <v>0</v>
      </c>
      <c r="BI835" s="903" t="s">
        <v>0</v>
      </c>
      <c r="BJ835" s="905" t="s">
        <v>0</v>
      </c>
      <c r="BK835" s="903" t="s">
        <v>0</v>
      </c>
      <c r="BL835" s="905" t="s">
        <v>4485</v>
      </c>
      <c r="BM835" s="903" t="s">
        <v>10472</v>
      </c>
      <c r="BN835" s="905" t="s">
        <v>4525</v>
      </c>
      <c r="BO835" s="903" t="s">
        <v>10476</v>
      </c>
      <c r="BP835" s="905" t="s">
        <v>0</v>
      </c>
      <c r="BQ835" s="903" t="s">
        <v>0</v>
      </c>
      <c r="BR835" s="909">
        <v>73</v>
      </c>
      <c r="BS835" s="903" t="s">
        <v>4534</v>
      </c>
      <c r="BT835" s="909">
        <v>57</v>
      </c>
      <c r="BU835" s="903" t="s">
        <v>4527</v>
      </c>
      <c r="BV835" s="909">
        <v>26</v>
      </c>
      <c r="BW835" s="903" t="s">
        <v>4517</v>
      </c>
      <c r="BX835" s="905" t="s">
        <v>0</v>
      </c>
      <c r="BY835" s="903" t="s">
        <v>4492</v>
      </c>
      <c r="BZ835" s="905" t="s">
        <v>0</v>
      </c>
      <c r="CA835" s="903" t="s">
        <v>4492</v>
      </c>
      <c r="CB835" s="340">
        <v>10</v>
      </c>
      <c r="CC835" s="249">
        <f>IF(ISBLANK(AL835),0,1)</f>
        <v>1</v>
      </c>
      <c r="CD835" s="414">
        <f>IF(ISBLANK(AM835),0,1)</f>
        <v>1</v>
      </c>
      <c r="CE835" s="414">
        <f>IF(ISBLANK(AN835),0,1)</f>
        <v>0</v>
      </c>
      <c r="CF835" s="414">
        <f>IF(ISBLANK(AO835),0,1)</f>
        <v>0</v>
      </c>
      <c r="CG835" s="414">
        <f>IF(ISBLANK(AP835),0,1)</f>
        <v>0</v>
      </c>
      <c r="CH835" s="436">
        <f>IF(ISBLANK(AQ835),0,1)</f>
        <v>0</v>
      </c>
      <c r="CI835" s="435">
        <f>IF($W835="Dropped","-",DAYS360(X835,Y835,TRUE)/360)</f>
        <v>1.6611111111111112</v>
      </c>
      <c r="CJ835" s="416">
        <f>IF(OR($W835="Pipeline",$W835="Dropped"),"-",IF(OR($AA835="-",$AA835="n/a"),"-",DAYS360(Y835,AA835,TRUE)/360))</f>
        <v>0.59722222222222221</v>
      </c>
      <c r="CK835" s="416">
        <f>IF(OR($W835="Pipeline",$W835="Dropped"),"-",IF($AC835="-","-",IF(OR($AA835="-",$AA835="n/a"),DAYS360(Y835,AC835,TRUE)/360,DAYS360(AA835,AC835,TRUE)/360)))</f>
        <v>5.2333333333333334</v>
      </c>
      <c r="CL835" s="416">
        <f>IF(OR($W835="Pipeline",$W835="Dropped"),"-",IF($AC835="-","-",DAYS360(X835,AC835,TRUE)/360))</f>
        <v>7.4916666666666663</v>
      </c>
      <c r="CM835" s="437">
        <f>IF(OR($W835="Pipeline",$W835="Dropped"),"-",IF($AC835="-","-",DAYS360(AB835,AC835,TRUE)/360))</f>
        <v>0.66666666666666663</v>
      </c>
      <c r="CN835" s="344" t="str">
        <f>IF(W835="Closed",IF(AC835="-","-",YEAR(AC835)),"-")</f>
        <v>-</v>
      </c>
      <c r="CO835" s="344" t="str">
        <f>IF(W835="Closed",IF(OR(BE835="S",BE835="MS",BE835="HS"),"S",IF(OR(BE835="U",BE835="MU",BE835="HU"),"U",IF(OR(BE835="NA",BE835="NR",BE835="NV",BE835="?",BE835="#"),"NR","-"))),"-")</f>
        <v>-</v>
      </c>
      <c r="CP835" s="249">
        <v>2</v>
      </c>
      <c r="CQ835" s="414">
        <v>3</v>
      </c>
      <c r="CR835" s="414">
        <v>1</v>
      </c>
      <c r="CS835" s="414">
        <v>0</v>
      </c>
      <c r="CT835" s="414">
        <v>0</v>
      </c>
      <c r="CU835" s="436">
        <v>0</v>
      </c>
      <c r="CV835" s="432" t="str">
        <f>IF(OR(DC835="-",DC835="",DC835="n/a"),"-",HYPERLINK(DC835,"PAD"))</f>
        <v>PAD</v>
      </c>
      <c r="CW835" s="417" t="str">
        <f>IF(OR(DD835="-",DD835="",DD835="n/a"),"-",HYPERLINK(DD835,"ICR"))</f>
        <v>-</v>
      </c>
      <c r="CX835" s="438" t="str">
        <f>IF(OR(DE835="-",DE835="",DE835="n/a"),"-",HYPERLINK(DE835,"IEG"))</f>
        <v>-</v>
      </c>
      <c r="CY835" s="687" t="str">
        <f>IF(OR(DF835="-",DF835="",DF835="n/a"),"-",HYPERLINK(DF835,"PPAR"))</f>
        <v>-</v>
      </c>
      <c r="CZ835" s="665" t="str">
        <f>IF(OR(DG835="-",DG835="",DG835="n/a"),"-",HYPERLINK(DG835,"PCR"))</f>
        <v>-</v>
      </c>
      <c r="DA835" s="665" t="str">
        <f>IF(OR(DH835="-",DH835="",DH835="n/a"),"-",HYPERLINK(DH835,"PP"))</f>
        <v>PP</v>
      </c>
      <c r="DB835" s="688" t="str">
        <f>IF(OR(DI835="-",DI835="",DI835="n/a"),"-",HYPERLINK(DI835,"TA"))</f>
        <v>-</v>
      </c>
      <c r="DC835" s="897" t="s">
        <v>12746</v>
      </c>
      <c r="DD835" s="897" t="s">
        <v>33</v>
      </c>
      <c r="DE835" s="897" t="s">
        <v>33</v>
      </c>
      <c r="DF835" s="897" t="s">
        <v>33</v>
      </c>
      <c r="DG835" s="897" t="s">
        <v>33</v>
      </c>
      <c r="DH835" s="897" t="s">
        <v>12747</v>
      </c>
      <c r="DI835" s="897" t="s">
        <v>33</v>
      </c>
      <c r="DJ835" s="734"/>
      <c r="DK835" s="14"/>
      <c r="DL835" s="14"/>
      <c r="DM835" s="441"/>
      <c r="DN835" s="441"/>
      <c r="DO835" s="441"/>
      <c r="DP835" s="441"/>
      <c r="DQ835" s="441"/>
      <c r="DR835" s="441"/>
      <c r="DS835" s="441"/>
      <c r="DT835" s="441"/>
      <c r="DU835" s="441"/>
      <c r="DV835" s="441"/>
      <c r="DW835" s="441"/>
      <c r="DX835" s="441"/>
      <c r="DY835" s="441"/>
      <c r="DZ835" s="441"/>
      <c r="EA835" s="441"/>
      <c r="EB835" s="441"/>
      <c r="EC835" s="441"/>
      <c r="ED835" s="441"/>
      <c r="EE835" s="441"/>
      <c r="EF835" s="441"/>
      <c r="EG835" s="441"/>
      <c r="EH835" s="441"/>
      <c r="EI835" s="441"/>
      <c r="EJ835" s="441"/>
      <c r="EK835" s="441"/>
      <c r="EL835" s="441"/>
      <c r="EM835" s="441"/>
    </row>
    <row r="836" spans="1:143" s="35" customFormat="1" ht="14.1" customHeight="1" x14ac:dyDescent="0.25">
      <c r="A836" s="703">
        <f>ROW()-1</f>
        <v>835</v>
      </c>
      <c r="B836" s="717" t="s">
        <v>804</v>
      </c>
      <c r="C836" s="711" t="str">
        <f>HYPERLINK(E836,"OP")</f>
        <v>OP</v>
      </c>
      <c r="D836" s="711" t="str">
        <f>HYPERLINK(F836,"Prj")</f>
        <v>Prj</v>
      </c>
      <c r="E836" s="704" t="s">
        <v>6859</v>
      </c>
      <c r="F836" s="415" t="s">
        <v>6860</v>
      </c>
      <c r="G836" s="414" t="s">
        <v>33</v>
      </c>
      <c r="H836" s="414" t="s">
        <v>33</v>
      </c>
      <c r="I836" s="694" t="s">
        <v>33</v>
      </c>
      <c r="J836" s="686" t="s">
        <v>805</v>
      </c>
      <c r="K836" s="199" t="s">
        <v>33</v>
      </c>
      <c r="L836" s="693" t="s">
        <v>193</v>
      </c>
      <c r="M836" s="696" t="s">
        <v>194</v>
      </c>
      <c r="N836" s="693" t="s">
        <v>18</v>
      </c>
      <c r="O836" s="693" t="s">
        <v>30</v>
      </c>
      <c r="P836" s="1080" t="s">
        <v>1741</v>
      </c>
      <c r="Q836" s="1074" t="s">
        <v>10339</v>
      </c>
      <c r="R836" s="698" t="s">
        <v>33</v>
      </c>
      <c r="S836" s="907" t="s">
        <v>3861</v>
      </c>
      <c r="T836" s="908" t="s">
        <v>3862</v>
      </c>
      <c r="U836" s="905" t="s">
        <v>577</v>
      </c>
      <c r="V836" s="905" t="s">
        <v>10438</v>
      </c>
      <c r="W836" s="1068" t="s">
        <v>20</v>
      </c>
      <c r="X836" s="1064">
        <v>40742</v>
      </c>
      <c r="Y836" s="1066">
        <v>41030</v>
      </c>
      <c r="Z836" s="1046">
        <v>2012</v>
      </c>
      <c r="AA836" s="1064">
        <v>41183</v>
      </c>
      <c r="AB836" s="1065">
        <v>42916</v>
      </c>
      <c r="AC836" s="1066">
        <v>43524</v>
      </c>
      <c r="AD836" s="638">
        <v>480</v>
      </c>
      <c r="AE836" s="639">
        <v>0</v>
      </c>
      <c r="AF836" s="744">
        <v>0</v>
      </c>
      <c r="AG836" s="690">
        <v>480</v>
      </c>
      <c r="AH836" s="747">
        <v>0</v>
      </c>
      <c r="AI836" s="744">
        <v>0</v>
      </c>
      <c r="AJ836" s="1099">
        <v>480</v>
      </c>
      <c r="AK836" s="1100">
        <v>277.59687855999999</v>
      </c>
      <c r="AL836" s="646" t="s">
        <v>4362</v>
      </c>
      <c r="AM836" s="647"/>
      <c r="AN836" s="647" t="s">
        <v>4363</v>
      </c>
      <c r="AO836" s="647" t="s">
        <v>4364</v>
      </c>
      <c r="AP836" s="647" t="s">
        <v>2622</v>
      </c>
      <c r="AQ836" s="648" t="s">
        <v>4365</v>
      </c>
      <c r="AR836" s="779" t="s">
        <v>4386</v>
      </c>
      <c r="AS836" s="649">
        <f>AT836+AU836</f>
        <v>244.96</v>
      </c>
      <c r="AT836" s="649">
        <f>52.6+31.2+65.3+9.3</f>
        <v>158.4</v>
      </c>
      <c r="AU836" s="650">
        <v>86.56</v>
      </c>
      <c r="AV836" s="686" t="s">
        <v>4387</v>
      </c>
      <c r="AW836" s="686" t="s">
        <v>1814</v>
      </c>
      <c r="AX836" s="686" t="s">
        <v>1814</v>
      </c>
      <c r="AY836" s="819">
        <v>42735</v>
      </c>
      <c r="AZ836" s="721" t="s">
        <v>22</v>
      </c>
      <c r="BA836" s="721" t="s">
        <v>22</v>
      </c>
      <c r="BB836" s="834" t="s">
        <v>33</v>
      </c>
      <c r="BC836" s="835" t="s">
        <v>33</v>
      </c>
      <c r="BD836" s="836" t="s">
        <v>33</v>
      </c>
      <c r="BE836" s="834" t="s">
        <v>33</v>
      </c>
      <c r="BF836" s="835" t="s">
        <v>33</v>
      </c>
      <c r="BG836" s="836" t="s">
        <v>33</v>
      </c>
      <c r="BH836" s="905" t="s">
        <v>4602</v>
      </c>
      <c r="BI836" s="903" t="s">
        <v>10480</v>
      </c>
      <c r="BJ836" s="905" t="s">
        <v>4518</v>
      </c>
      <c r="BK836" s="903" t="s">
        <v>10475</v>
      </c>
      <c r="BL836" s="905" t="s">
        <v>4549</v>
      </c>
      <c r="BM836" s="903" t="s">
        <v>10481</v>
      </c>
      <c r="BN836" s="905" t="s">
        <v>4525</v>
      </c>
      <c r="BO836" s="903" t="s">
        <v>10476</v>
      </c>
      <c r="BP836" s="905" t="s">
        <v>0</v>
      </c>
      <c r="BQ836" s="903" t="s">
        <v>0</v>
      </c>
      <c r="BR836" s="909">
        <v>41</v>
      </c>
      <c r="BS836" s="903" t="s">
        <v>4544</v>
      </c>
      <c r="BT836" s="909">
        <v>90</v>
      </c>
      <c r="BU836" s="903" t="s">
        <v>4621</v>
      </c>
      <c r="BV836" s="909">
        <v>27</v>
      </c>
      <c r="BW836" s="903" t="s">
        <v>4490</v>
      </c>
      <c r="BX836" s="909">
        <v>65</v>
      </c>
      <c r="BY836" s="903" t="s">
        <v>4509</v>
      </c>
      <c r="BZ836" s="909">
        <v>78</v>
      </c>
      <c r="CA836" s="903" t="s">
        <v>4511</v>
      </c>
      <c r="CB836" s="340">
        <v>100</v>
      </c>
      <c r="CC836" s="249">
        <f>IF(ISBLANK(AL836),0,1)</f>
        <v>1</v>
      </c>
      <c r="CD836" s="414">
        <f>IF(ISBLANK(AM836),0,1)</f>
        <v>0</v>
      </c>
      <c r="CE836" s="414">
        <f>IF(ISBLANK(AN836),0,1)</f>
        <v>1</v>
      </c>
      <c r="CF836" s="414">
        <f>IF(ISBLANK(AO836),0,1)</f>
        <v>1</v>
      </c>
      <c r="CG836" s="414">
        <f>IF(ISBLANK(AP836),0,1)</f>
        <v>1</v>
      </c>
      <c r="CH836" s="436">
        <f>IF(ISBLANK(AQ836),0,1)</f>
        <v>1</v>
      </c>
      <c r="CI836" s="435">
        <f>IF($W836="Dropped","-",DAYS360(X836,Y836,TRUE)/360)</f>
        <v>0.78611111111111109</v>
      </c>
      <c r="CJ836" s="416">
        <f>IF(OR($W836="Pipeline",$W836="Dropped"),"-",IF(OR($AA836="-",$AA836="n/a"),"-",DAYS360(Y836,AA836,TRUE)/360))</f>
        <v>0.41666666666666669</v>
      </c>
      <c r="CK836" s="416">
        <f>IF(OR($W836="Pipeline",$W836="Dropped"),"-",IF($AC836="-","-",IF(OR($AA836="-",$AA836="n/a"),DAYS360(Y836,AC836,TRUE)/360,DAYS360(AA836,AC836,TRUE)/360)))</f>
        <v>6.4083333333333332</v>
      </c>
      <c r="CL836" s="416">
        <f>IF(OR($W836="Pipeline",$W836="Dropped"),"-",IF($AC836="-","-",DAYS360(X836,AC836,TRUE)/360))</f>
        <v>7.6111111111111107</v>
      </c>
      <c r="CM836" s="437">
        <f>IF(OR($W836="Pipeline",$W836="Dropped"),"-",IF($AC836="-","-",DAYS360(AB836,AC836,TRUE)/360))</f>
        <v>1.6611111111111112</v>
      </c>
      <c r="CN836" s="344" t="str">
        <f>IF(W836="Closed",IF(AC836="-","-",YEAR(AC836)),"-")</f>
        <v>-</v>
      </c>
      <c r="CO836" s="344" t="str">
        <f>IF(W836="Closed",IF(OR(BE836="S",BE836="MS",BE836="HS"),"S",IF(OR(BE836="U",BE836="MU",BE836="HU"),"U",IF(OR(BE836="NA",BE836="NR",BE836="NV",BE836="?",BE836="#"),"NR","-"))),"-")</f>
        <v>-</v>
      </c>
      <c r="CP836" s="249">
        <v>4</v>
      </c>
      <c r="CQ836" s="414">
        <v>4</v>
      </c>
      <c r="CR836" s="414">
        <v>0</v>
      </c>
      <c r="CS836" s="414">
        <v>0</v>
      </c>
      <c r="CT836" s="414">
        <v>0</v>
      </c>
      <c r="CU836" s="436">
        <v>0</v>
      </c>
      <c r="CV836" s="432" t="str">
        <f>IF(OR(DC836="-",DC836="",DC836="n/a"),"-",HYPERLINK(DC836,"PAD"))</f>
        <v>PAD</v>
      </c>
      <c r="CW836" s="417" t="str">
        <f>IF(OR(DD836="-",DD836="",DD836="n/a"),"-",HYPERLINK(DD836,"ICR"))</f>
        <v>-</v>
      </c>
      <c r="CX836" s="438" t="str">
        <f>IF(OR(DE836="-",DE836="",DE836="n/a"),"-",HYPERLINK(DE836,"IEG"))</f>
        <v>-</v>
      </c>
      <c r="CY836" s="687" t="str">
        <f>IF(OR(DF836="-",DF836="",DF836="n/a"),"-",HYPERLINK(DF836,"PPAR"))</f>
        <v>-</v>
      </c>
      <c r="CZ836" s="665" t="str">
        <f>IF(OR(DG836="-",DG836="",DG836="n/a"),"-",HYPERLINK(DG836,"PCR"))</f>
        <v>-</v>
      </c>
      <c r="DA836" s="665" t="str">
        <f>IF(OR(DH836="-",DH836="",DH836="n/a"),"-",HYPERLINK(DH836,"PP"))</f>
        <v>PP</v>
      </c>
      <c r="DB836" s="688" t="str">
        <f>IF(OR(DI836="-",DI836="",DI836="n/a"),"-",HYPERLINK(DI836,"TA"))</f>
        <v>-</v>
      </c>
      <c r="DC836" s="897" t="s">
        <v>12748</v>
      </c>
      <c r="DD836" s="897" t="s">
        <v>33</v>
      </c>
      <c r="DE836" s="897" t="s">
        <v>33</v>
      </c>
      <c r="DF836" s="897" t="s">
        <v>33</v>
      </c>
      <c r="DG836" s="897" t="s">
        <v>33</v>
      </c>
      <c r="DH836" s="897" t="s">
        <v>12749</v>
      </c>
      <c r="DI836" s="897" t="s">
        <v>33</v>
      </c>
      <c r="DJ836" s="734"/>
      <c r="DK836" s="14"/>
      <c r="DL836" s="14"/>
      <c r="DM836" s="441"/>
      <c r="DN836" s="441"/>
      <c r="DO836" s="441"/>
      <c r="DP836" s="441"/>
      <c r="DQ836" s="441"/>
      <c r="DR836" s="441"/>
      <c r="DS836" s="441"/>
      <c r="DT836" s="441"/>
      <c r="DU836" s="441"/>
      <c r="DV836" s="441"/>
      <c r="DW836" s="441"/>
      <c r="DX836" s="441"/>
      <c r="DY836" s="441"/>
      <c r="DZ836" s="441"/>
      <c r="EA836" s="441"/>
      <c r="EB836" s="441"/>
      <c r="EC836" s="441"/>
      <c r="ED836" s="441"/>
      <c r="EE836" s="441"/>
      <c r="EF836" s="441"/>
      <c r="EG836" s="441"/>
      <c r="EH836" s="441"/>
      <c r="EI836" s="441"/>
      <c r="EJ836" s="441"/>
      <c r="EK836" s="441"/>
      <c r="EL836" s="441"/>
      <c r="EM836" s="441"/>
    </row>
    <row r="837" spans="1:143" s="35" customFormat="1" ht="14.1" customHeight="1" x14ac:dyDescent="0.25">
      <c r="A837" s="702">
        <f>ROW()-1</f>
        <v>836</v>
      </c>
      <c r="B837" s="712" t="s">
        <v>1316</v>
      </c>
      <c r="C837" s="711" t="str">
        <f>HYPERLINK(E837,"OP")</f>
        <v>OP</v>
      </c>
      <c r="D837" s="711" t="str">
        <f>HYPERLINK(F837,"Prj")</f>
        <v>Prj</v>
      </c>
      <c r="E837" s="704" t="s">
        <v>6861</v>
      </c>
      <c r="F837" s="415" t="s">
        <v>6862</v>
      </c>
      <c r="G837" s="414" t="s">
        <v>4155</v>
      </c>
      <c r="H837" s="414" t="s">
        <v>33</v>
      </c>
      <c r="I837" s="694" t="s">
        <v>33</v>
      </c>
      <c r="J837" s="696" t="s">
        <v>1277</v>
      </c>
      <c r="K837" s="199" t="s">
        <v>33</v>
      </c>
      <c r="L837" s="693" t="s">
        <v>193</v>
      </c>
      <c r="M837" s="686" t="s">
        <v>874</v>
      </c>
      <c r="N837" s="693" t="s">
        <v>18</v>
      </c>
      <c r="O837" s="732" t="s">
        <v>49</v>
      </c>
      <c r="P837" s="1080" t="s">
        <v>1742</v>
      </c>
      <c r="Q837" s="1074" t="s">
        <v>1765</v>
      </c>
      <c r="R837" s="698" t="s">
        <v>33</v>
      </c>
      <c r="S837" s="907" t="s">
        <v>8223</v>
      </c>
      <c r="T837" s="908" t="s">
        <v>3905</v>
      </c>
      <c r="U837" s="905" t="s">
        <v>1783</v>
      </c>
      <c r="V837" s="905" t="s">
        <v>10404</v>
      </c>
      <c r="W837" s="1068" t="s">
        <v>20</v>
      </c>
      <c r="X837" s="1064">
        <v>40221</v>
      </c>
      <c r="Y837" s="1066">
        <v>40255</v>
      </c>
      <c r="Z837" s="1046">
        <v>2010</v>
      </c>
      <c r="AA837" s="1064">
        <v>40291</v>
      </c>
      <c r="AB837" s="1065">
        <v>41455</v>
      </c>
      <c r="AC837" s="1066">
        <v>43100</v>
      </c>
      <c r="AD837" s="638">
        <v>0</v>
      </c>
      <c r="AE837" s="639">
        <v>65</v>
      </c>
      <c r="AF837" s="744">
        <v>0</v>
      </c>
      <c r="AG837" s="690">
        <v>65</v>
      </c>
      <c r="AH837" s="747">
        <v>0</v>
      </c>
      <c r="AI837" s="744">
        <v>0</v>
      </c>
      <c r="AJ837" s="1099">
        <v>102.8</v>
      </c>
      <c r="AK837" s="1100">
        <v>89.167013789999999</v>
      </c>
      <c r="AL837" s="646">
        <v>32</v>
      </c>
      <c r="AM837" s="647" t="s">
        <v>4133</v>
      </c>
      <c r="AN837" s="647">
        <v>1</v>
      </c>
      <c r="AO837" s="647"/>
      <c r="AP837" s="647">
        <v>1</v>
      </c>
      <c r="AQ837" s="648"/>
      <c r="AR837" s="779" t="s">
        <v>4147</v>
      </c>
      <c r="AS837" s="649">
        <f>AT837+AU837</f>
        <v>22</v>
      </c>
      <c r="AT837" s="649">
        <f>10+12</f>
        <v>22</v>
      </c>
      <c r="AU837" s="650">
        <v>0</v>
      </c>
      <c r="AV837" s="686" t="s">
        <v>4148</v>
      </c>
      <c r="AW837" s="686" t="s">
        <v>874</v>
      </c>
      <c r="AX837" s="824" t="s">
        <v>9381</v>
      </c>
      <c r="AY837" s="819">
        <v>42651</v>
      </c>
      <c r="AZ837" s="721" t="s">
        <v>22</v>
      </c>
      <c r="BA837" s="721" t="s">
        <v>22</v>
      </c>
      <c r="BB837" s="834" t="s">
        <v>33</v>
      </c>
      <c r="BC837" s="835" t="s">
        <v>33</v>
      </c>
      <c r="BD837" s="836" t="s">
        <v>33</v>
      </c>
      <c r="BE837" s="834" t="s">
        <v>33</v>
      </c>
      <c r="BF837" s="835" t="s">
        <v>33</v>
      </c>
      <c r="BG837" s="836" t="s">
        <v>33</v>
      </c>
      <c r="BH837" s="905" t="s">
        <v>4536</v>
      </c>
      <c r="BI837" s="903" t="s">
        <v>4537</v>
      </c>
      <c r="BJ837" s="905" t="s">
        <v>13069</v>
      </c>
      <c r="BK837" s="903" t="s">
        <v>13877</v>
      </c>
      <c r="BL837" s="905" t="s">
        <v>4617</v>
      </c>
      <c r="BM837" s="903" t="s">
        <v>4618</v>
      </c>
      <c r="BN837" s="905" t="s">
        <v>4568</v>
      </c>
      <c r="BO837" s="903" t="s">
        <v>10484</v>
      </c>
      <c r="BP837" s="905" t="s">
        <v>4485</v>
      </c>
      <c r="BQ837" s="903" t="s">
        <v>10472</v>
      </c>
      <c r="BR837" s="909">
        <v>52</v>
      </c>
      <c r="BS837" s="903" t="s">
        <v>4599</v>
      </c>
      <c r="BT837" s="905" t="s">
        <v>0</v>
      </c>
      <c r="BU837" s="903" t="s">
        <v>4492</v>
      </c>
      <c r="BV837" s="905" t="s">
        <v>0</v>
      </c>
      <c r="BW837" s="903" t="s">
        <v>4492</v>
      </c>
      <c r="BX837" s="905" t="s">
        <v>0</v>
      </c>
      <c r="BY837" s="903" t="s">
        <v>4492</v>
      </c>
      <c r="BZ837" s="905" t="s">
        <v>0</v>
      </c>
      <c r="CA837" s="903" t="s">
        <v>4492</v>
      </c>
      <c r="CB837" s="340">
        <v>50</v>
      </c>
      <c r="CC837" s="249">
        <f>IF(ISBLANK(AL837),0,1)</f>
        <v>1</v>
      </c>
      <c r="CD837" s="414">
        <f>IF(ISBLANK(AM837),0,1)</f>
        <v>1</v>
      </c>
      <c r="CE837" s="414">
        <f>IF(ISBLANK(AN837),0,1)</f>
        <v>1</v>
      </c>
      <c r="CF837" s="414">
        <f>IF(ISBLANK(AO837),0,1)</f>
        <v>0</v>
      </c>
      <c r="CG837" s="414">
        <f>IF(ISBLANK(AP837),0,1)</f>
        <v>1</v>
      </c>
      <c r="CH837" s="436">
        <f>IF(ISBLANK(AQ837),0,1)</f>
        <v>0</v>
      </c>
      <c r="CI837" s="435">
        <f>IF($W837="Dropped","-",DAYS360(X837,Y837,TRUE)/360)</f>
        <v>0.1</v>
      </c>
      <c r="CJ837" s="416">
        <f>IF(OR($W837="Pipeline",$W837="Dropped"),"-",IF(OR($AA837="-",$AA837="n/a"),"-",DAYS360(Y837,AA837,TRUE)/360))</f>
        <v>9.7222222222222224E-2</v>
      </c>
      <c r="CK837" s="416">
        <f>IF(OR($W837="Pipeline",$W837="Dropped"),"-",IF($AC837="-","-",IF(OR($AA837="-",$AA837="n/a"),DAYS360(Y837,AC837,TRUE)/360,DAYS360(AA837,AC837,TRUE)/360)))</f>
        <v>7.6861111111111109</v>
      </c>
      <c r="CL837" s="416">
        <f>IF(OR($W837="Pipeline",$W837="Dropped"),"-",IF($AC837="-","-",DAYS360(X837,AC837,TRUE)/360))</f>
        <v>7.8833333333333337</v>
      </c>
      <c r="CM837" s="437">
        <f>IF(OR($W837="Pipeline",$W837="Dropped"),"-",IF($AC837="-","-",DAYS360(AB837,AC837,TRUE)/360))</f>
        <v>4.5</v>
      </c>
      <c r="CN837" s="344" t="str">
        <f>IF(W837="Closed",IF(AC837="-","-",YEAR(AC837)),"-")</f>
        <v>-</v>
      </c>
      <c r="CO837" s="344" t="str">
        <f>IF(W837="Closed",IF(OR(BE837="S",BE837="MS",BE837="HS"),"S",IF(OR(BE837="U",BE837="MU",BE837="HU"),"U",IF(OR(BE837="NA",BE837="NR",BE837="NV",BE837="?",BE837="#"),"NR","-"))),"-")</f>
        <v>-</v>
      </c>
      <c r="CP837" s="249">
        <v>2</v>
      </c>
      <c r="CQ837" s="414">
        <v>4</v>
      </c>
      <c r="CR837" s="414">
        <v>0</v>
      </c>
      <c r="CS837" s="414">
        <v>0</v>
      </c>
      <c r="CT837" s="414">
        <v>0</v>
      </c>
      <c r="CU837" s="436">
        <v>0</v>
      </c>
      <c r="CV837" s="432" t="str">
        <f>IF(OR(DC837="-",DC837="",DC837="n/a"),"-",HYPERLINK(DC837,"PAD"))</f>
        <v>-</v>
      </c>
      <c r="CW837" s="417" t="str">
        <f>IF(OR(DD837="-",DD837="",DD837="n/a"),"-",HYPERLINK(DD837,"ICR"))</f>
        <v>-</v>
      </c>
      <c r="CX837" s="438" t="str">
        <f>IF(OR(DE837="-",DE837="",DE837="n/a"),"-",HYPERLINK(DE837,"IEG"))</f>
        <v>-</v>
      </c>
      <c r="CY837" s="687" t="str">
        <f>IF(OR(DF837="-",DF837="",DF837="n/a"),"-",HYPERLINK(DF837,"PPAR"))</f>
        <v>-</v>
      </c>
      <c r="CZ837" s="665" t="str">
        <f>IF(OR(DG837="-",DG837="",DG837="n/a"),"-",HYPERLINK(DG837,"PCR"))</f>
        <v>-</v>
      </c>
      <c r="DA837" s="665" t="str">
        <f>IF(OR(DH837="-",DH837="",DH837="n/a"),"-",HYPERLINK(DH837,"PP"))</f>
        <v>PP</v>
      </c>
      <c r="DB837" s="688" t="str">
        <f>IF(OR(DI837="-",DI837="",DI837="n/a"),"-",HYPERLINK(DI837,"TA"))</f>
        <v>-</v>
      </c>
      <c r="DC837" s="897" t="s">
        <v>33</v>
      </c>
      <c r="DD837" s="897" t="s">
        <v>33</v>
      </c>
      <c r="DE837" s="897" t="s">
        <v>33</v>
      </c>
      <c r="DF837" s="897" t="s">
        <v>33</v>
      </c>
      <c r="DG837" s="897" t="s">
        <v>33</v>
      </c>
      <c r="DH837" s="897" t="s">
        <v>14153</v>
      </c>
      <c r="DI837" s="897" t="s">
        <v>33</v>
      </c>
      <c r="DJ837" s="806"/>
      <c r="DK837" s="14"/>
      <c r="DL837" s="14"/>
      <c r="DM837" s="441"/>
      <c r="DN837" s="441"/>
      <c r="DO837" s="441"/>
      <c r="DP837" s="441"/>
      <c r="DQ837" s="441"/>
      <c r="DR837" s="441"/>
      <c r="DS837" s="441"/>
      <c r="DT837" s="441"/>
      <c r="DU837" s="441"/>
      <c r="DV837" s="441"/>
      <c r="DW837" s="441"/>
      <c r="DX837" s="441"/>
      <c r="DY837" s="441"/>
      <c r="DZ837" s="441"/>
      <c r="EA837" s="441"/>
      <c r="EB837" s="441"/>
      <c r="EC837" s="441"/>
      <c r="ED837" s="441"/>
      <c r="EE837" s="441"/>
      <c r="EF837" s="441"/>
      <c r="EG837" s="441"/>
      <c r="EH837" s="441"/>
      <c r="EI837" s="441"/>
      <c r="EJ837" s="441"/>
      <c r="EK837" s="441"/>
      <c r="EL837" s="441"/>
      <c r="EM837" s="441"/>
    </row>
    <row r="838" spans="1:143" s="35" customFormat="1" ht="14.1" customHeight="1" x14ac:dyDescent="0.25">
      <c r="A838" s="702">
        <f>ROW()-1</f>
        <v>837</v>
      </c>
      <c r="B838" s="710" t="s">
        <v>1321</v>
      </c>
      <c r="C838" s="711" t="str">
        <f>HYPERLINK(E838,"OP")</f>
        <v>OP</v>
      </c>
      <c r="D838" s="711" t="str">
        <f>HYPERLINK(F838,"Prj")</f>
        <v>Prj</v>
      </c>
      <c r="E838" s="704" t="s">
        <v>6863</v>
      </c>
      <c r="F838" s="415" t="s">
        <v>6864</v>
      </c>
      <c r="G838" s="414" t="s">
        <v>33</v>
      </c>
      <c r="H838" s="414" t="s">
        <v>33</v>
      </c>
      <c r="I838" s="694" t="s">
        <v>33</v>
      </c>
      <c r="J838" s="696" t="s">
        <v>1283</v>
      </c>
      <c r="K838" s="199" t="s">
        <v>33</v>
      </c>
      <c r="L838" s="693" t="s">
        <v>153</v>
      </c>
      <c r="M838" s="686" t="s">
        <v>180</v>
      </c>
      <c r="N838" s="693" t="s">
        <v>18</v>
      </c>
      <c r="O838" s="693" t="s">
        <v>30</v>
      </c>
      <c r="P838" s="1080" t="s">
        <v>19</v>
      </c>
      <c r="Q838" s="1074" t="s">
        <v>33</v>
      </c>
      <c r="R838" s="698" t="s">
        <v>33</v>
      </c>
      <c r="S838" s="907" t="s">
        <v>3803</v>
      </c>
      <c r="T838" s="908" t="s">
        <v>3906</v>
      </c>
      <c r="U838" s="905" t="s">
        <v>13824</v>
      </c>
      <c r="V838" s="905" t="s">
        <v>10434</v>
      </c>
      <c r="W838" s="1068" t="s">
        <v>20</v>
      </c>
      <c r="X838" s="1064">
        <v>40367</v>
      </c>
      <c r="Y838" s="1066">
        <v>40703</v>
      </c>
      <c r="Z838" s="1046">
        <v>2011</v>
      </c>
      <c r="AA838" s="1064">
        <v>40842</v>
      </c>
      <c r="AB838" s="1065">
        <v>42551</v>
      </c>
      <c r="AC838" s="1066">
        <v>43100</v>
      </c>
      <c r="AD838" s="638">
        <v>0</v>
      </c>
      <c r="AE838" s="639">
        <v>37</v>
      </c>
      <c r="AF838" s="744">
        <v>0</v>
      </c>
      <c r="AG838" s="690">
        <v>37</v>
      </c>
      <c r="AH838" s="747">
        <v>0</v>
      </c>
      <c r="AI838" s="744">
        <v>0</v>
      </c>
      <c r="AJ838" s="1099">
        <v>37</v>
      </c>
      <c r="AK838" s="1100">
        <v>30.67619139</v>
      </c>
      <c r="AL838" s="646"/>
      <c r="AM838" s="647"/>
      <c r="AN838" s="647" t="s">
        <v>4297</v>
      </c>
      <c r="AO838" s="647"/>
      <c r="AP838" s="647"/>
      <c r="AQ838" s="648"/>
      <c r="AR838" s="779" t="s">
        <v>4320</v>
      </c>
      <c r="AS838" s="649">
        <f>AT838+AU838</f>
        <v>6</v>
      </c>
      <c r="AT838" s="649">
        <v>6</v>
      </c>
      <c r="AU838" s="650">
        <v>0</v>
      </c>
      <c r="AV838" s="686" t="s">
        <v>4321</v>
      </c>
      <c r="AW838" s="686" t="s">
        <v>180</v>
      </c>
      <c r="AX838" s="686" t="s">
        <v>2171</v>
      </c>
      <c r="AY838" s="819">
        <v>42718</v>
      </c>
      <c r="AZ838" s="721" t="s">
        <v>22</v>
      </c>
      <c r="BA838" s="721" t="s">
        <v>22</v>
      </c>
      <c r="BB838" s="625" t="s">
        <v>33</v>
      </c>
      <c r="BC838" s="626" t="s">
        <v>33</v>
      </c>
      <c r="BD838" s="633" t="s">
        <v>33</v>
      </c>
      <c r="BE838" s="625" t="s">
        <v>33</v>
      </c>
      <c r="BF838" s="626" t="s">
        <v>33</v>
      </c>
      <c r="BG838" s="633" t="s">
        <v>33</v>
      </c>
      <c r="BH838" s="905" t="s">
        <v>13077</v>
      </c>
      <c r="BI838" s="903" t="s">
        <v>9680</v>
      </c>
      <c r="BJ838" s="905" t="s">
        <v>13078</v>
      </c>
      <c r="BK838" s="903" t="s">
        <v>13872</v>
      </c>
      <c r="BL838" s="905" t="s">
        <v>0</v>
      </c>
      <c r="BM838" s="903" t="s">
        <v>0</v>
      </c>
      <c r="BN838" s="905" t="s">
        <v>0</v>
      </c>
      <c r="BO838" s="903" t="s">
        <v>0</v>
      </c>
      <c r="BP838" s="905" t="s">
        <v>0</v>
      </c>
      <c r="BQ838" s="903" t="s">
        <v>0</v>
      </c>
      <c r="BR838" s="909">
        <v>54</v>
      </c>
      <c r="BS838" s="903" t="s">
        <v>4553</v>
      </c>
      <c r="BT838" s="905" t="s">
        <v>0</v>
      </c>
      <c r="BU838" s="903" t="s">
        <v>4492</v>
      </c>
      <c r="BV838" s="905" t="s">
        <v>0</v>
      </c>
      <c r="BW838" s="903" t="s">
        <v>4492</v>
      </c>
      <c r="BX838" s="905" t="s">
        <v>0</v>
      </c>
      <c r="BY838" s="903" t="s">
        <v>4492</v>
      </c>
      <c r="BZ838" s="905" t="s">
        <v>0</v>
      </c>
      <c r="CA838" s="903" t="s">
        <v>4492</v>
      </c>
      <c r="CB838" s="340">
        <v>10</v>
      </c>
      <c r="CC838" s="249">
        <f>IF(ISBLANK(AL838),0,1)</f>
        <v>0</v>
      </c>
      <c r="CD838" s="414">
        <f>IF(ISBLANK(AM838),0,1)</f>
        <v>0</v>
      </c>
      <c r="CE838" s="414">
        <f>IF(ISBLANK(AN838),0,1)</f>
        <v>1</v>
      </c>
      <c r="CF838" s="414">
        <f>IF(ISBLANK(AO838),0,1)</f>
        <v>0</v>
      </c>
      <c r="CG838" s="414">
        <f>IF(ISBLANK(AP838),0,1)</f>
        <v>0</v>
      </c>
      <c r="CH838" s="436">
        <f>IF(ISBLANK(AQ838),0,1)</f>
        <v>0</v>
      </c>
      <c r="CI838" s="435">
        <f>IF($W838="Dropped","-",DAYS360(X838,Y838,TRUE)/360)</f>
        <v>0.9194444444444444</v>
      </c>
      <c r="CJ838" s="416">
        <f>IF(OR($W838="Pipeline",$W838="Dropped"),"-",IF(OR($AA838="-",$AA838="n/a"),"-",DAYS360(Y838,AA838,TRUE)/360))</f>
        <v>0.38055555555555554</v>
      </c>
      <c r="CK838" s="416">
        <f>IF(OR($W838="Pipeline",$W838="Dropped"),"-",IF($AC838="-","-",IF(OR($AA838="-",$AA838="n/a"),DAYS360(Y838,AC838,TRUE)/360,DAYS360(AA838,AC838,TRUE)/360)))</f>
        <v>6.177777777777778</v>
      </c>
      <c r="CL838" s="416">
        <f>IF(OR($W838="Pipeline",$W838="Dropped"),"-",IF($AC838="-","-",DAYS360(X838,AC838,TRUE)/360))</f>
        <v>7.4777777777777779</v>
      </c>
      <c r="CM838" s="437">
        <f>IF(OR($W838="Pipeline",$W838="Dropped"),"-",IF($AC838="-","-",DAYS360(AB838,AC838,TRUE)/360))</f>
        <v>1.5</v>
      </c>
      <c r="CN838" s="344" t="str">
        <f>IF(W838="Closed",IF(AC838="-","-",YEAR(AC838)),"-")</f>
        <v>-</v>
      </c>
      <c r="CO838" s="344" t="str">
        <f>IF(W838="Closed",IF(OR(BE838="S",BE838="MS",BE838="HS"),"S",IF(OR(BE838="U",BE838="MU",BE838="HU"),"U",IF(OR(BE838="NA",BE838="NR",BE838="NV",BE838="?",BE838="#"),"NR","-"))),"-")</f>
        <v>-</v>
      </c>
      <c r="CP838" s="249">
        <v>4</v>
      </c>
      <c r="CQ838" s="414">
        <v>2</v>
      </c>
      <c r="CR838" s="414">
        <v>3</v>
      </c>
      <c r="CS838" s="414">
        <v>1</v>
      </c>
      <c r="CT838" s="414">
        <v>0</v>
      </c>
      <c r="CU838" s="436">
        <v>0</v>
      </c>
      <c r="CV838" s="432" t="str">
        <f>IF(OR(DC838="-",DC838="",DC838="n/a"),"-",HYPERLINK(DC838,"PAD"))</f>
        <v>PAD</v>
      </c>
      <c r="CW838" s="417" t="str">
        <f>IF(OR(DD838="-",DD838="",DD838="n/a"),"-",HYPERLINK(DD838,"ICR"))</f>
        <v>-</v>
      </c>
      <c r="CX838" s="438" t="str">
        <f>IF(OR(DE838="-",DE838="",DE838="n/a"),"-",HYPERLINK(DE838,"IEG"))</f>
        <v>-</v>
      </c>
      <c r="CY838" s="687" t="str">
        <f>IF(OR(DF838="-",DF838="",DF838="n/a"),"-",HYPERLINK(DF838,"PPAR"))</f>
        <v>-</v>
      </c>
      <c r="CZ838" s="665" t="str">
        <f>IF(OR(DG838="-",DG838="",DG838="n/a"),"-",HYPERLINK(DG838,"PCR"))</f>
        <v>-</v>
      </c>
      <c r="DA838" s="665" t="str">
        <f>IF(OR(DH838="-",DH838="",DH838="n/a"),"-",HYPERLINK(DH838,"PP"))</f>
        <v>PP</v>
      </c>
      <c r="DB838" s="688" t="str">
        <f>IF(OR(DI838="-",DI838="",DI838="n/a"),"-",HYPERLINK(DI838,"TA"))</f>
        <v>-</v>
      </c>
      <c r="DC838" s="897" t="s">
        <v>12750</v>
      </c>
      <c r="DD838" s="897" t="s">
        <v>33</v>
      </c>
      <c r="DE838" s="897" t="s">
        <v>33</v>
      </c>
      <c r="DF838" s="897" t="s">
        <v>33</v>
      </c>
      <c r="DG838" s="897" t="s">
        <v>33</v>
      </c>
      <c r="DH838" s="897" t="s">
        <v>12751</v>
      </c>
      <c r="DI838" s="897" t="s">
        <v>33</v>
      </c>
      <c r="DJ838" s="815"/>
      <c r="DK838" s="14"/>
      <c r="DL838" s="14"/>
      <c r="DM838" s="441"/>
      <c r="DN838" s="441"/>
      <c r="DO838" s="441"/>
      <c r="DP838" s="441"/>
      <c r="DQ838" s="441"/>
      <c r="DR838" s="441"/>
      <c r="DS838" s="441"/>
      <c r="DT838" s="441"/>
      <c r="DU838" s="441"/>
      <c r="DV838" s="441"/>
      <c r="DW838" s="441"/>
      <c r="DX838" s="441"/>
      <c r="DY838" s="441"/>
      <c r="DZ838" s="441"/>
      <c r="EA838" s="441"/>
      <c r="EB838" s="441"/>
      <c r="EC838" s="441"/>
      <c r="ED838" s="441"/>
      <c r="EE838" s="441"/>
      <c r="EF838" s="441"/>
      <c r="EG838" s="441"/>
      <c r="EH838" s="441"/>
      <c r="EI838" s="441"/>
      <c r="EJ838" s="441"/>
      <c r="EK838" s="441"/>
      <c r="EL838" s="441"/>
      <c r="EM838" s="441"/>
    </row>
    <row r="839" spans="1:143" s="35" customFormat="1" ht="14.1" customHeight="1" x14ac:dyDescent="0.25">
      <c r="A839" s="703">
        <f>ROW()-1</f>
        <v>838</v>
      </c>
      <c r="B839" s="713" t="s">
        <v>9457</v>
      </c>
      <c r="C839" s="711" t="str">
        <f>HYPERLINK(E839,"OP")</f>
        <v>OP</v>
      </c>
      <c r="D839" s="711" t="str">
        <f>HYPERLINK(F839,"Prj")</f>
        <v>Prj</v>
      </c>
      <c r="E839" s="705" t="s">
        <v>9830</v>
      </c>
      <c r="F839" s="424" t="s">
        <v>9831</v>
      </c>
      <c r="G839" s="414" t="s">
        <v>33</v>
      </c>
      <c r="H839" s="414" t="s">
        <v>33</v>
      </c>
      <c r="I839" s="694" t="s">
        <v>33</v>
      </c>
      <c r="J839" s="695" t="s">
        <v>9686</v>
      </c>
      <c r="K839" s="727" t="s">
        <v>33</v>
      </c>
      <c r="L839" s="735" t="s">
        <v>153</v>
      </c>
      <c r="M839" s="695" t="s">
        <v>170</v>
      </c>
      <c r="N839" s="735" t="s">
        <v>18</v>
      </c>
      <c r="O839" s="735" t="s">
        <v>71</v>
      </c>
      <c r="P839" s="1080" t="s">
        <v>299</v>
      </c>
      <c r="Q839" s="1074" t="s">
        <v>33</v>
      </c>
      <c r="R839" s="698" t="s">
        <v>3888</v>
      </c>
      <c r="S839" s="907" t="s">
        <v>13833</v>
      </c>
      <c r="T839" s="908" t="s">
        <v>9648</v>
      </c>
      <c r="U839" s="905" t="s">
        <v>13707</v>
      </c>
      <c r="V839" s="905" t="s">
        <v>10417</v>
      </c>
      <c r="W839" s="1068" t="s">
        <v>1773</v>
      </c>
      <c r="X839" s="1064">
        <v>40255</v>
      </c>
      <c r="Y839" s="1066">
        <v>40633</v>
      </c>
      <c r="Z839" s="1046">
        <v>2011</v>
      </c>
      <c r="AA839" s="1064">
        <v>40963</v>
      </c>
      <c r="AB839" s="1065">
        <v>42855</v>
      </c>
      <c r="AC839" s="1066">
        <v>42855</v>
      </c>
      <c r="AD839" s="1051">
        <v>20</v>
      </c>
      <c r="AE839" s="746">
        <v>0</v>
      </c>
      <c r="AF839" s="744">
        <v>0</v>
      </c>
      <c r="AG839" s="690">
        <v>20</v>
      </c>
      <c r="AH839" s="747">
        <v>2.8130000000000002</v>
      </c>
      <c r="AI839" s="744">
        <v>0</v>
      </c>
      <c r="AJ839" s="1103">
        <v>20</v>
      </c>
      <c r="AK839" s="1104">
        <v>19.952528040000001</v>
      </c>
      <c r="AL839" s="646">
        <v>33</v>
      </c>
      <c r="AM839" s="647"/>
      <c r="AN839" s="647"/>
      <c r="AO839" s="647"/>
      <c r="AP839" s="647"/>
      <c r="AQ839" s="648"/>
      <c r="AR839" s="778" t="s">
        <v>9882</v>
      </c>
      <c r="AS839" s="649">
        <v>7.5</v>
      </c>
      <c r="AT839" s="649">
        <v>7.5</v>
      </c>
      <c r="AU839" s="650">
        <v>0</v>
      </c>
      <c r="AV839" s="686" t="s">
        <v>9883</v>
      </c>
      <c r="AW839" s="695" t="s">
        <v>9687</v>
      </c>
      <c r="AX839" s="695" t="s">
        <v>9688</v>
      </c>
      <c r="AY839" s="822">
        <v>42722</v>
      </c>
      <c r="AZ839" s="735" t="s">
        <v>26</v>
      </c>
      <c r="BA839" s="735" t="s">
        <v>26</v>
      </c>
      <c r="BB839" s="625" t="s">
        <v>33</v>
      </c>
      <c r="BC839" s="626" t="s">
        <v>33</v>
      </c>
      <c r="BD839" s="633" t="s">
        <v>33</v>
      </c>
      <c r="BE839" s="625" t="s">
        <v>33</v>
      </c>
      <c r="BF839" s="626" t="s">
        <v>33</v>
      </c>
      <c r="BG839" s="633" t="s">
        <v>33</v>
      </c>
      <c r="BH839" s="905" t="s">
        <v>4505</v>
      </c>
      <c r="BI839" s="903" t="s">
        <v>10474</v>
      </c>
      <c r="BJ839" s="905" t="s">
        <v>0</v>
      </c>
      <c r="BK839" s="903" t="s">
        <v>0</v>
      </c>
      <c r="BL839" s="905" t="s">
        <v>0</v>
      </c>
      <c r="BM839" s="903" t="s">
        <v>0</v>
      </c>
      <c r="BN839" s="905" t="s">
        <v>0</v>
      </c>
      <c r="BO839" s="903" t="s">
        <v>0</v>
      </c>
      <c r="BP839" s="905" t="s">
        <v>0</v>
      </c>
      <c r="BQ839" s="903" t="s">
        <v>0</v>
      </c>
      <c r="BR839" s="909">
        <v>22</v>
      </c>
      <c r="BS839" s="903" t="s">
        <v>4502</v>
      </c>
      <c r="BT839" s="905" t="s">
        <v>0</v>
      </c>
      <c r="BU839" s="903" t="s">
        <v>4492</v>
      </c>
      <c r="BV839" s="905" t="s">
        <v>0</v>
      </c>
      <c r="BW839" s="903" t="s">
        <v>4492</v>
      </c>
      <c r="BX839" s="905" t="s">
        <v>0</v>
      </c>
      <c r="BY839" s="903" t="s">
        <v>4492</v>
      </c>
      <c r="BZ839" s="905" t="s">
        <v>0</v>
      </c>
      <c r="CA839" s="903" t="s">
        <v>4492</v>
      </c>
      <c r="CB839" s="340">
        <v>10</v>
      </c>
      <c r="CC839" s="249">
        <f>IF(ISBLANK(AL839),0,1)</f>
        <v>1</v>
      </c>
      <c r="CD839" s="414">
        <f>IF(ISBLANK(AM839),0,1)</f>
        <v>0</v>
      </c>
      <c r="CE839" s="414">
        <f>IF(ISBLANK(AN839),0,1)</f>
        <v>0</v>
      </c>
      <c r="CF839" s="414">
        <f>IF(ISBLANK(AO839),0,1)</f>
        <v>0</v>
      </c>
      <c r="CG839" s="414">
        <f>IF(ISBLANK(AP839),0,1)</f>
        <v>0</v>
      </c>
      <c r="CH839" s="436">
        <f>IF(ISBLANK(AQ839),0,1)</f>
        <v>0</v>
      </c>
      <c r="CI839" s="435">
        <f>IF($W839="Dropped","-",DAYS360(X839,Y839,TRUE)/360)</f>
        <v>1.0333333333333334</v>
      </c>
      <c r="CJ839" s="416">
        <f>IF(OR($W839="Pipeline",$W839="Dropped"),"-",IF(OR($AA839="-",$AA839="n/a"),"-",DAYS360(Y839,AA839,TRUE)/360))</f>
        <v>0.9</v>
      </c>
      <c r="CK839" s="416">
        <f>IF(OR($W839="Pipeline",$W839="Dropped"),"-",IF($AC839="-","-",IF(OR($AA839="-",$AA839="n/a"),DAYS360(Y839,AC839,TRUE)/360,DAYS360(AA839,AC839,TRUE)/360)))</f>
        <v>5.1833333333333336</v>
      </c>
      <c r="CL839" s="416">
        <f>IF(OR($W839="Pipeline",$W839="Dropped"),"-",IF($AC839="-","-",DAYS360(X839,AC839,TRUE)/360))</f>
        <v>7.1166666666666663</v>
      </c>
      <c r="CM839" s="437">
        <f>IF(OR($W839="Pipeline",$W839="Dropped"),"-",IF($AC839="-","-",DAYS360(AB839,AC839,TRUE)/360))</f>
        <v>0</v>
      </c>
      <c r="CN839" s="344">
        <f>IF(W839="Closed",IF(AC839="-","-",YEAR(AC839)),"-")</f>
        <v>2017</v>
      </c>
      <c r="CO839" s="344" t="str">
        <f>IF(W839="Closed",IF(OR(BE839="S",BE839="MS",BE839="HS"),"S",IF(OR(BE839="U",BE839="MU",BE839="HU"),"U",IF(OR(BE839="NA",BE839="NR",BE839="NV",BE839="?",BE839="#"),"NR","-"))),"-")</f>
        <v>-</v>
      </c>
      <c r="CP839" s="249">
        <v>8</v>
      </c>
      <c r="CQ839" s="414">
        <v>3</v>
      </c>
      <c r="CR839" s="414">
        <v>1</v>
      </c>
      <c r="CS839" s="414">
        <v>1</v>
      </c>
      <c r="CT839" s="414">
        <v>0</v>
      </c>
      <c r="CU839" s="436">
        <v>0</v>
      </c>
      <c r="CV839" s="432" t="str">
        <f>IF(OR(DC839="-",DC839="",DC839="n/a"),"-",HYPERLINK(DC839,"PAD"))</f>
        <v>PAD</v>
      </c>
      <c r="CW839" s="417" t="str">
        <f>IF(OR(DD839="-",DD839="",DD839="n/a"),"-",HYPERLINK(DD839,"ICR"))</f>
        <v>-</v>
      </c>
      <c r="CX839" s="438" t="str">
        <f>IF(OR(DE839="-",DE839="",DE839="n/a"),"-",HYPERLINK(DE839,"IEG"))</f>
        <v>-</v>
      </c>
      <c r="CY839" s="687" t="str">
        <f>IF(OR(DF839="-",DF839="",DF839="n/a"),"-",HYPERLINK(DF839,"PPAR"))</f>
        <v>-</v>
      </c>
      <c r="CZ839" s="665" t="str">
        <f>IF(OR(DG839="-",DG839="",DG839="n/a"),"-",HYPERLINK(DG839,"PCR"))</f>
        <v>-</v>
      </c>
      <c r="DA839" s="665" t="str">
        <f>IF(OR(DH839="-",DH839="",DH839="n/a"),"-",HYPERLINK(DH839,"PP"))</f>
        <v>-</v>
      </c>
      <c r="DB839" s="688" t="str">
        <f>IF(OR(DI839="-",DI839="",DI839="n/a"),"-",HYPERLINK(DI839,"TA"))</f>
        <v>-</v>
      </c>
      <c r="DC839" s="897" t="s">
        <v>12752</v>
      </c>
      <c r="DD839" s="897" t="s">
        <v>33</v>
      </c>
      <c r="DE839" s="897" t="s">
        <v>33</v>
      </c>
      <c r="DF839" s="897" t="s">
        <v>33</v>
      </c>
      <c r="DG839" s="897" t="s">
        <v>33</v>
      </c>
      <c r="DH839" s="897" t="s">
        <v>33</v>
      </c>
      <c r="DI839" s="897" t="s">
        <v>33</v>
      </c>
      <c r="DJ839" s="806"/>
      <c r="DK839" s="14"/>
      <c r="DL839" s="14"/>
      <c r="DM839" s="441"/>
      <c r="DN839" s="441"/>
      <c r="DO839" s="441"/>
      <c r="DP839" s="441"/>
      <c r="DQ839" s="441"/>
      <c r="DR839" s="441"/>
      <c r="DS839" s="441"/>
      <c r="DT839" s="441"/>
      <c r="DU839" s="441"/>
      <c r="DV839" s="441"/>
      <c r="DW839" s="441"/>
      <c r="DX839" s="441"/>
      <c r="DY839" s="441"/>
      <c r="DZ839" s="441"/>
      <c r="EA839" s="441"/>
      <c r="EB839" s="441"/>
      <c r="EC839" s="441"/>
      <c r="ED839" s="441"/>
      <c r="EE839" s="441"/>
      <c r="EF839" s="441"/>
      <c r="EG839" s="441"/>
      <c r="EH839" s="441"/>
      <c r="EI839" s="441"/>
      <c r="EJ839" s="441"/>
      <c r="EK839" s="441"/>
      <c r="EL839" s="441"/>
      <c r="EM839" s="441"/>
    </row>
    <row r="840" spans="1:143" s="35" customFormat="1" ht="14.1" customHeight="1" x14ac:dyDescent="0.25">
      <c r="A840" s="702">
        <f>ROW()-1</f>
        <v>839</v>
      </c>
      <c r="B840" s="713" t="s">
        <v>8196</v>
      </c>
      <c r="C840" s="711" t="str">
        <f>HYPERLINK(E840,"OP")</f>
        <v>OP</v>
      </c>
      <c r="D840" s="711" t="str">
        <f>HYPERLINK(F840,"Prj")</f>
        <v>Prj</v>
      </c>
      <c r="E840" s="631" t="s">
        <v>8815</v>
      </c>
      <c r="F840" s="413" t="s">
        <v>8816</v>
      </c>
      <c r="G840" s="414" t="s">
        <v>33</v>
      </c>
      <c r="H840" s="414" t="s">
        <v>33</v>
      </c>
      <c r="I840" s="694" t="s">
        <v>33</v>
      </c>
      <c r="J840" s="697" t="s">
        <v>8197</v>
      </c>
      <c r="K840" s="727" t="s">
        <v>33</v>
      </c>
      <c r="L840" s="736" t="s">
        <v>245</v>
      </c>
      <c r="M840" s="697" t="s">
        <v>255</v>
      </c>
      <c r="N840" s="736" t="s">
        <v>18</v>
      </c>
      <c r="O840" s="736" t="s">
        <v>30</v>
      </c>
      <c r="P840" s="1080" t="s">
        <v>1742</v>
      </c>
      <c r="Q840" s="1074" t="s">
        <v>33</v>
      </c>
      <c r="R840" s="698" t="s">
        <v>33</v>
      </c>
      <c r="S840" s="907" t="s">
        <v>3764</v>
      </c>
      <c r="T840" s="908" t="s">
        <v>8198</v>
      </c>
      <c r="U840" s="905" t="s">
        <v>731</v>
      </c>
      <c r="V840" s="905" t="s">
        <v>10411</v>
      </c>
      <c r="W840" s="1068" t="s">
        <v>20</v>
      </c>
      <c r="X840" s="1064">
        <v>40484</v>
      </c>
      <c r="Y840" s="1066">
        <v>41576</v>
      </c>
      <c r="Z840" s="1046">
        <v>2014</v>
      </c>
      <c r="AA840" s="1064">
        <v>41856</v>
      </c>
      <c r="AB840" s="1065">
        <v>43646</v>
      </c>
      <c r="AC840" s="1066">
        <v>43646</v>
      </c>
      <c r="AD840" s="1049">
        <v>500</v>
      </c>
      <c r="AE840" s="746">
        <v>0</v>
      </c>
      <c r="AF840" s="744">
        <v>0</v>
      </c>
      <c r="AG840" s="690">
        <v>500</v>
      </c>
      <c r="AH840" s="747">
        <v>646.04999999999995</v>
      </c>
      <c r="AI840" s="744">
        <v>0</v>
      </c>
      <c r="AJ840" s="1101">
        <v>500</v>
      </c>
      <c r="AK840" s="1102">
        <v>160.49492817999999</v>
      </c>
      <c r="AL840" s="1085"/>
      <c r="AM840" s="632"/>
      <c r="AN840" s="632">
        <v>10</v>
      </c>
      <c r="AO840" s="632"/>
      <c r="AP840" s="632"/>
      <c r="AQ840" s="757"/>
      <c r="AR840" s="778" t="s">
        <v>9088</v>
      </c>
      <c r="AS840" s="649">
        <f>AT840+AU840</f>
        <v>20.9</v>
      </c>
      <c r="AT840" s="784">
        <v>16.7</v>
      </c>
      <c r="AU840" s="785">
        <v>4.2</v>
      </c>
      <c r="AV840" s="734" t="s">
        <v>9089</v>
      </c>
      <c r="AW840" s="697" t="s">
        <v>3577</v>
      </c>
      <c r="AX840" s="697" t="s">
        <v>8199</v>
      </c>
      <c r="AY840" s="823">
        <v>42649</v>
      </c>
      <c r="AZ840" s="736" t="s">
        <v>22</v>
      </c>
      <c r="BA840" s="736" t="s">
        <v>22</v>
      </c>
      <c r="BB840" s="625" t="s">
        <v>33</v>
      </c>
      <c r="BC840" s="626" t="s">
        <v>33</v>
      </c>
      <c r="BD840" s="633" t="s">
        <v>33</v>
      </c>
      <c r="BE840" s="625" t="s">
        <v>33</v>
      </c>
      <c r="BF840" s="626" t="s">
        <v>33</v>
      </c>
      <c r="BG840" s="633" t="s">
        <v>33</v>
      </c>
      <c r="BH840" s="905" t="s">
        <v>4567</v>
      </c>
      <c r="BI840" s="903" t="s">
        <v>10487</v>
      </c>
      <c r="BJ840" s="905" t="s">
        <v>13102</v>
      </c>
      <c r="BK840" s="903" t="s">
        <v>13873</v>
      </c>
      <c r="BL840" s="905" t="s">
        <v>0</v>
      </c>
      <c r="BM840" s="903" t="s">
        <v>0</v>
      </c>
      <c r="BN840" s="905" t="s">
        <v>0</v>
      </c>
      <c r="BO840" s="903" t="s">
        <v>0</v>
      </c>
      <c r="BP840" s="905" t="s">
        <v>0</v>
      </c>
      <c r="BQ840" s="903" t="s">
        <v>0</v>
      </c>
      <c r="BR840" s="909">
        <v>39</v>
      </c>
      <c r="BS840" s="903" t="s">
        <v>4545</v>
      </c>
      <c r="BT840" s="909">
        <v>78</v>
      </c>
      <c r="BU840" s="903" t="s">
        <v>4511</v>
      </c>
      <c r="BV840" s="909">
        <v>30</v>
      </c>
      <c r="BW840" s="903" t="s">
        <v>4501</v>
      </c>
      <c r="BX840" s="905" t="s">
        <v>0</v>
      </c>
      <c r="BY840" s="903" t="s">
        <v>4492</v>
      </c>
      <c r="BZ840" s="905" t="s">
        <v>0</v>
      </c>
      <c r="CA840" s="903" t="s">
        <v>4492</v>
      </c>
      <c r="CB840" s="340">
        <v>50</v>
      </c>
      <c r="CC840" s="249">
        <f>IF(ISBLANK(AL840),0,1)</f>
        <v>0</v>
      </c>
      <c r="CD840" s="414">
        <f>IF(ISBLANK(AM840),0,1)</f>
        <v>0</v>
      </c>
      <c r="CE840" s="414">
        <f>IF(ISBLANK(AN840),0,1)</f>
        <v>1</v>
      </c>
      <c r="CF840" s="414">
        <f>IF(ISBLANK(AO840),0,1)</f>
        <v>0</v>
      </c>
      <c r="CG840" s="414">
        <f>IF(ISBLANK(AP840),0,1)</f>
        <v>0</v>
      </c>
      <c r="CH840" s="436">
        <f>IF(ISBLANK(AQ840),0,1)</f>
        <v>0</v>
      </c>
      <c r="CI840" s="435">
        <f>IF($W840="Dropped","-",DAYS360(X840,Y840,TRUE)/360)</f>
        <v>2.9916666666666667</v>
      </c>
      <c r="CJ840" s="416">
        <f>IF(OR($W840="Pipeline",$W840="Dropped"),"-",IF(OR($AA840="-",$AA840="n/a"),"-",DAYS360(Y840,AA840,TRUE)/360))</f>
        <v>0.76666666666666672</v>
      </c>
      <c r="CK840" s="416">
        <f>IF(OR($W840="Pipeline",$W840="Dropped"),"-",IF($AC840="-","-",IF(OR($AA840="-",$AA840="n/a"),DAYS360(Y840,AC840,TRUE)/360,DAYS360(AA840,AC840,TRUE)/360)))</f>
        <v>4.9027777777777777</v>
      </c>
      <c r="CL840" s="416">
        <f>IF(OR($W840="Pipeline",$W840="Dropped"),"-",IF($AC840="-","-",DAYS360(X840,AC840,TRUE)/360))</f>
        <v>8.6611111111111114</v>
      </c>
      <c r="CM840" s="437">
        <f>IF(OR($W840="Pipeline",$W840="Dropped"),"-",IF($AC840="-","-",DAYS360(AB840,AC840,TRUE)/360))</f>
        <v>0</v>
      </c>
      <c r="CN840" s="344" t="str">
        <f>IF(W840="Closed",IF(AC840="-","-",YEAR(AC840)),"-")</f>
        <v>-</v>
      </c>
      <c r="CO840" s="344" t="str">
        <f>IF(W840="Closed",IF(OR(BE840="S",BE840="MS",BE840="HS"),"S",IF(OR(BE840="U",BE840="MU",BE840="HU"),"U",IF(OR(BE840="NA",BE840="NR",BE840="NV",BE840="?",BE840="#"),"NR","-"))),"-")</f>
        <v>-</v>
      </c>
      <c r="CP840" s="249">
        <v>4</v>
      </c>
      <c r="CQ840" s="414">
        <v>2</v>
      </c>
      <c r="CR840" s="414">
        <v>1</v>
      </c>
      <c r="CS840" s="414">
        <v>1</v>
      </c>
      <c r="CT840" s="414">
        <v>0</v>
      </c>
      <c r="CU840" s="436">
        <v>0</v>
      </c>
      <c r="CV840" s="432" t="str">
        <f>IF(OR(DC840="-",DC840="",DC840="n/a"),"-",HYPERLINK(DC840,"PAD"))</f>
        <v>PAD</v>
      </c>
      <c r="CW840" s="417" t="str">
        <f>IF(OR(DD840="-",DD840="",DD840="n/a"),"-",HYPERLINK(DD840,"ICR"))</f>
        <v>-</v>
      </c>
      <c r="CX840" s="438" t="str">
        <f>IF(OR(DE840="-",DE840="",DE840="n/a"),"-",HYPERLINK(DE840,"IEG"))</f>
        <v>-</v>
      </c>
      <c r="CY840" s="687" t="str">
        <f>IF(OR(DF840="-",DF840="",DF840="n/a"),"-",HYPERLINK(DF840,"PPAR"))</f>
        <v>-</v>
      </c>
      <c r="CZ840" s="665" t="str">
        <f>IF(OR(DG840="-",DG840="",DG840="n/a"),"-",HYPERLINK(DG840,"PCR"))</f>
        <v>-</v>
      </c>
      <c r="DA840" s="665" t="str">
        <f>IF(OR(DH840="-",DH840="",DH840="n/a"),"-",HYPERLINK(DH840,"PP"))</f>
        <v>PP</v>
      </c>
      <c r="DB840" s="688" t="str">
        <f>IF(OR(DI840="-",DI840="",DI840="n/a"),"-",HYPERLINK(DI840,"TA"))</f>
        <v>-</v>
      </c>
      <c r="DC840" s="897" t="s">
        <v>12753</v>
      </c>
      <c r="DD840" s="897" t="s">
        <v>33</v>
      </c>
      <c r="DE840" s="897" t="s">
        <v>33</v>
      </c>
      <c r="DF840" s="897" t="s">
        <v>33</v>
      </c>
      <c r="DG840" s="897" t="s">
        <v>33</v>
      </c>
      <c r="DH840" s="897" t="s">
        <v>12754</v>
      </c>
      <c r="DI840" s="897" t="s">
        <v>33</v>
      </c>
      <c r="DJ840" s="806"/>
      <c r="DK840" s="14"/>
      <c r="DL840" s="14"/>
      <c r="DM840" s="441"/>
      <c r="DN840" s="441"/>
      <c r="DO840" s="441"/>
      <c r="DP840" s="441"/>
      <c r="DQ840" s="441"/>
      <c r="DR840" s="441"/>
      <c r="DS840" s="441"/>
      <c r="DT840" s="441"/>
      <c r="DU840" s="441"/>
      <c r="DV840" s="441"/>
      <c r="DW840" s="441"/>
      <c r="DX840" s="441"/>
      <c r="DY840" s="441"/>
      <c r="DZ840" s="441"/>
      <c r="EA840" s="441"/>
      <c r="EB840" s="441"/>
      <c r="EC840" s="441"/>
      <c r="ED840" s="441"/>
      <c r="EE840" s="441"/>
      <c r="EF840" s="441"/>
      <c r="EG840" s="441"/>
      <c r="EH840" s="441"/>
      <c r="EI840" s="441"/>
      <c r="EJ840" s="441"/>
      <c r="EK840" s="441"/>
      <c r="EL840" s="441"/>
      <c r="EM840" s="441"/>
    </row>
    <row r="841" spans="1:143" s="35" customFormat="1" ht="14.1" customHeight="1" x14ac:dyDescent="0.25">
      <c r="A841" s="702">
        <f>ROW()-1</f>
        <v>840</v>
      </c>
      <c r="B841" s="710" t="s">
        <v>178</v>
      </c>
      <c r="C841" s="711" t="str">
        <f>HYPERLINK(E841,"OP")</f>
        <v>OP</v>
      </c>
      <c r="D841" s="711" t="str">
        <f>HYPERLINK(F841,"Prj")</f>
        <v>Prj</v>
      </c>
      <c r="E841" s="704" t="s">
        <v>6865</v>
      </c>
      <c r="F841" s="415" t="s">
        <v>6866</v>
      </c>
      <c r="G841" s="414" t="s">
        <v>33</v>
      </c>
      <c r="H841" s="414" t="s">
        <v>33</v>
      </c>
      <c r="I841" s="694" t="s">
        <v>33</v>
      </c>
      <c r="J841" s="686" t="s">
        <v>179</v>
      </c>
      <c r="K841" s="199" t="s">
        <v>33</v>
      </c>
      <c r="L841" s="693" t="s">
        <v>153</v>
      </c>
      <c r="M841" s="696" t="s">
        <v>180</v>
      </c>
      <c r="N841" s="732" t="s">
        <v>18</v>
      </c>
      <c r="O841" s="693" t="s">
        <v>30</v>
      </c>
      <c r="P841" s="1080" t="s">
        <v>1742</v>
      </c>
      <c r="Q841" s="1074" t="s">
        <v>33</v>
      </c>
      <c r="R841" s="698" t="s">
        <v>3888</v>
      </c>
      <c r="S841" s="907" t="s">
        <v>10301</v>
      </c>
      <c r="T841" s="908" t="s">
        <v>3881</v>
      </c>
      <c r="U841" s="905" t="s">
        <v>13824</v>
      </c>
      <c r="V841" s="905" t="s">
        <v>10414</v>
      </c>
      <c r="W841" s="1068" t="s">
        <v>1773</v>
      </c>
      <c r="X841" s="1064">
        <v>40248</v>
      </c>
      <c r="Y841" s="1066">
        <v>40703</v>
      </c>
      <c r="Z841" s="1046">
        <v>2011</v>
      </c>
      <c r="AA841" s="1064">
        <v>40814</v>
      </c>
      <c r="AB841" s="1065">
        <v>42735</v>
      </c>
      <c r="AC841" s="1066">
        <v>42735</v>
      </c>
      <c r="AD841" s="1050">
        <v>0</v>
      </c>
      <c r="AE841" s="749">
        <v>20</v>
      </c>
      <c r="AF841" s="744">
        <v>0</v>
      </c>
      <c r="AG841" s="690">
        <v>20</v>
      </c>
      <c r="AH841" s="747">
        <v>3</v>
      </c>
      <c r="AI841" s="744">
        <v>1.4850000000000001</v>
      </c>
      <c r="AJ841" s="1099">
        <v>20</v>
      </c>
      <c r="AK841" s="1100">
        <v>18.417121600000002</v>
      </c>
      <c r="AL841" s="1086" t="s">
        <v>3358</v>
      </c>
      <c r="AM841" s="760"/>
      <c r="AN841" s="760"/>
      <c r="AO841" s="760" t="s">
        <v>3359</v>
      </c>
      <c r="AP841" s="760">
        <v>2</v>
      </c>
      <c r="AQ841" s="761">
        <v>2</v>
      </c>
      <c r="AR841" s="779" t="s">
        <v>3097</v>
      </c>
      <c r="AS841" s="781">
        <f>AT841+AU841</f>
        <v>23</v>
      </c>
      <c r="AT841" s="781">
        <v>20</v>
      </c>
      <c r="AU841" s="782">
        <v>3</v>
      </c>
      <c r="AV841" s="807" t="s">
        <v>3371</v>
      </c>
      <c r="AW841" s="686" t="s">
        <v>1976</v>
      </c>
      <c r="AX841" s="686" t="s">
        <v>2251</v>
      </c>
      <c r="AY841" s="819">
        <v>42545</v>
      </c>
      <c r="AZ841" s="721" t="s">
        <v>26</v>
      </c>
      <c r="BA841" s="721" t="s">
        <v>26</v>
      </c>
      <c r="BB841" s="625" t="s">
        <v>82</v>
      </c>
      <c r="BC841" s="626" t="s">
        <v>82</v>
      </c>
      <c r="BD841" s="633" t="s">
        <v>26</v>
      </c>
      <c r="BE841" s="625" t="s">
        <v>33</v>
      </c>
      <c r="BF841" s="626" t="s">
        <v>33</v>
      </c>
      <c r="BG841" s="633" t="s">
        <v>33</v>
      </c>
      <c r="BH841" s="905" t="s">
        <v>10064</v>
      </c>
      <c r="BI841" s="903" t="s">
        <v>13770</v>
      </c>
      <c r="BJ841" s="905" t="s">
        <v>10072</v>
      </c>
      <c r="BK841" s="903" t="s">
        <v>13093</v>
      </c>
      <c r="BL841" s="905" t="s">
        <v>10067</v>
      </c>
      <c r="BM841" s="903" t="s">
        <v>9474</v>
      </c>
      <c r="BN841" s="905" t="s">
        <v>4561</v>
      </c>
      <c r="BO841" s="903" t="s">
        <v>10489</v>
      </c>
      <c r="BP841" s="905" t="s">
        <v>0</v>
      </c>
      <c r="BQ841" s="903" t="s">
        <v>0</v>
      </c>
      <c r="BR841" s="909">
        <v>39</v>
      </c>
      <c r="BS841" s="903" t="s">
        <v>4545</v>
      </c>
      <c r="BT841" s="909">
        <v>30</v>
      </c>
      <c r="BU841" s="903" t="s">
        <v>4501</v>
      </c>
      <c r="BV841" s="909">
        <v>48</v>
      </c>
      <c r="BW841" s="903" t="s">
        <v>4533</v>
      </c>
      <c r="BX841" s="909">
        <v>25</v>
      </c>
      <c r="BY841" s="903" t="s">
        <v>4489</v>
      </c>
      <c r="BZ841" s="905" t="s">
        <v>0</v>
      </c>
      <c r="CA841" s="903" t="s">
        <v>4492</v>
      </c>
      <c r="CB841" s="340">
        <v>100</v>
      </c>
      <c r="CC841" s="249">
        <f>IF(ISBLANK(AL841),0,1)</f>
        <v>1</v>
      </c>
      <c r="CD841" s="414">
        <f>IF(ISBLANK(AM841),0,1)</f>
        <v>0</v>
      </c>
      <c r="CE841" s="414">
        <f>IF(ISBLANK(AN841),0,1)</f>
        <v>0</v>
      </c>
      <c r="CF841" s="414">
        <f>IF(ISBLANK(AO841),0,1)</f>
        <v>1</v>
      </c>
      <c r="CG841" s="414">
        <f>IF(ISBLANK(AP841),0,1)</f>
        <v>1</v>
      </c>
      <c r="CH841" s="436">
        <f>IF(ISBLANK(AQ841),0,1)</f>
        <v>1</v>
      </c>
      <c r="CI841" s="435">
        <f>IF($W841="Dropped","-",DAYS360(X841,Y841,TRUE)/360)</f>
        <v>1.2444444444444445</v>
      </c>
      <c r="CJ841" s="416">
        <f>IF(OR($W841="Pipeline",$W841="Dropped"),"-",IF(OR($AA841="-",$AA841="n/a"),"-",DAYS360(Y841,AA841,TRUE)/360))</f>
        <v>0.30277777777777776</v>
      </c>
      <c r="CK841" s="416">
        <f>IF(OR($W841="Pipeline",$W841="Dropped"),"-",IF($AC841="-","-",IF(OR($AA841="-",$AA841="n/a"),DAYS360(Y841,AC841,TRUE)/360,DAYS360(AA841,AC841,TRUE)/360)))</f>
        <v>5.2555555555555555</v>
      </c>
      <c r="CL841" s="416">
        <f>IF(OR($W841="Pipeline",$W841="Dropped"),"-",IF($AC841="-","-",DAYS360(X841,AC841,TRUE)/360))</f>
        <v>6.802777777777778</v>
      </c>
      <c r="CM841" s="437">
        <f>IF(OR($W841="Pipeline",$W841="Dropped"),"-",IF($AC841="-","-",DAYS360(AB841,AC841,TRUE)/360))</f>
        <v>0</v>
      </c>
      <c r="CN841" s="344">
        <f>IF(W841="Closed",IF(AC841="-","-",YEAR(AC841)),"-")</f>
        <v>2016</v>
      </c>
      <c r="CO841" s="344" t="str">
        <f>IF(W841="Closed",IF(OR(BE841="S",BE841="MS",BE841="HS"),"S",IF(OR(BE841="U",BE841="MU",BE841="HU"),"U",IF(OR(BE841="NA",BE841="NR",BE841="NV",BE841="?",BE841="#"),"NR","-"))),"-")</f>
        <v>-</v>
      </c>
      <c r="CP841" s="249">
        <v>14</v>
      </c>
      <c r="CQ841" s="414">
        <v>1</v>
      </c>
      <c r="CR841" s="414">
        <v>3</v>
      </c>
      <c r="CS841" s="414">
        <v>8</v>
      </c>
      <c r="CT841" s="414">
        <v>2</v>
      </c>
      <c r="CU841" s="436">
        <v>1</v>
      </c>
      <c r="CV841" s="432" t="str">
        <f>IF(OR(DC841="-",DC841="",DC841="n/a"),"-",HYPERLINK(DC841,"PAD"))</f>
        <v>PAD</v>
      </c>
      <c r="CW841" s="417" t="str">
        <f>IF(OR(DD841="-",DD841="",DD841="n/a"),"-",HYPERLINK(DD841,"ICR"))</f>
        <v>ICR</v>
      </c>
      <c r="CX841" s="438" t="str">
        <f>IF(OR(DE841="-",DE841="",DE841="n/a"),"-",HYPERLINK(DE841,"IEG"))</f>
        <v>-</v>
      </c>
      <c r="CY841" s="687" t="str">
        <f>IF(OR(DF841="-",DF841="",DF841="n/a"),"-",HYPERLINK(DF841,"PPAR"))</f>
        <v>-</v>
      </c>
      <c r="CZ841" s="665" t="str">
        <f>IF(OR(DG841="-",DG841="",DG841="n/a"),"-",HYPERLINK(DG841,"PCR"))</f>
        <v>-</v>
      </c>
      <c r="DA841" s="665" t="str">
        <f>IF(OR(DH841="-",DH841="",DH841="n/a"),"-",HYPERLINK(DH841,"PP"))</f>
        <v>PP</v>
      </c>
      <c r="DB841" s="688" t="str">
        <f>IF(OR(DI841="-",DI841="",DI841="n/a"),"-",HYPERLINK(DI841,"TA"))</f>
        <v>-</v>
      </c>
      <c r="DC841" s="897" t="s">
        <v>12755</v>
      </c>
      <c r="DD841" s="897" t="s">
        <v>14154</v>
      </c>
      <c r="DE841" s="897" t="s">
        <v>33</v>
      </c>
      <c r="DF841" s="897" t="s">
        <v>33</v>
      </c>
      <c r="DG841" s="897" t="s">
        <v>33</v>
      </c>
      <c r="DH841" s="897" t="s">
        <v>12756</v>
      </c>
      <c r="DI841" s="897" t="s">
        <v>33</v>
      </c>
      <c r="DJ841" s="815"/>
      <c r="DK841" s="14"/>
      <c r="DL841" s="14"/>
      <c r="DM841" s="441"/>
      <c r="DN841" s="441"/>
      <c r="DO841" s="441"/>
      <c r="DP841" s="441"/>
      <c r="DQ841" s="441"/>
      <c r="DR841" s="441"/>
      <c r="DS841" s="441"/>
      <c r="DT841" s="441"/>
      <c r="DU841" s="441"/>
      <c r="DV841" s="441"/>
      <c r="DW841" s="441"/>
      <c r="DX841" s="441"/>
      <c r="DY841" s="441"/>
      <c r="DZ841" s="441"/>
      <c r="EA841" s="441"/>
      <c r="EB841" s="441"/>
      <c r="EC841" s="441"/>
      <c r="ED841" s="441"/>
      <c r="EE841" s="441"/>
      <c r="EF841" s="441"/>
      <c r="EG841" s="441"/>
      <c r="EH841" s="441"/>
      <c r="EI841" s="441"/>
      <c r="EJ841" s="441"/>
      <c r="EK841" s="441"/>
      <c r="EL841" s="441"/>
      <c r="EM841" s="441"/>
    </row>
    <row r="842" spans="1:143" s="35" customFormat="1" ht="14.1" customHeight="1" x14ac:dyDescent="0.25">
      <c r="A842" s="703">
        <f>ROW()-1</f>
        <v>841</v>
      </c>
      <c r="B842" s="712" t="s">
        <v>486</v>
      </c>
      <c r="C842" s="711" t="str">
        <f>HYPERLINK(E842,"OP")</f>
        <v>OP</v>
      </c>
      <c r="D842" s="711" t="str">
        <f>HYPERLINK(F842,"Prj")</f>
        <v>Prj</v>
      </c>
      <c r="E842" s="704" t="s">
        <v>6867</v>
      </c>
      <c r="F842" s="415" t="s">
        <v>6868</v>
      </c>
      <c r="G842" s="414" t="s">
        <v>4853</v>
      </c>
      <c r="H842" s="414" t="s">
        <v>33</v>
      </c>
      <c r="I842" s="694" t="s">
        <v>33</v>
      </c>
      <c r="J842" s="686" t="s">
        <v>555</v>
      </c>
      <c r="K842" s="199" t="s">
        <v>33</v>
      </c>
      <c r="L842" s="693" t="s">
        <v>16</v>
      </c>
      <c r="M842" s="734" t="s">
        <v>280</v>
      </c>
      <c r="N842" s="693" t="s">
        <v>18</v>
      </c>
      <c r="O842" s="693" t="s">
        <v>30</v>
      </c>
      <c r="P842" s="1080" t="s">
        <v>1419</v>
      </c>
      <c r="Q842" s="1074" t="s">
        <v>33</v>
      </c>
      <c r="R842" s="698" t="s">
        <v>3888</v>
      </c>
      <c r="S842" s="907" t="s">
        <v>3162</v>
      </c>
      <c r="T842" s="908" t="s">
        <v>3168</v>
      </c>
      <c r="U842" s="905" t="s">
        <v>1790</v>
      </c>
      <c r="V842" s="905" t="s">
        <v>9988</v>
      </c>
      <c r="W842" s="1068" t="s">
        <v>20</v>
      </c>
      <c r="X842" s="1064">
        <v>40290</v>
      </c>
      <c r="Y842" s="1066">
        <v>40974</v>
      </c>
      <c r="Z842" s="1046">
        <v>2012</v>
      </c>
      <c r="AA842" s="1064">
        <v>41485</v>
      </c>
      <c r="AB842" s="1065">
        <v>42916</v>
      </c>
      <c r="AC842" s="1066">
        <v>43738</v>
      </c>
      <c r="AD842" s="638">
        <v>0</v>
      </c>
      <c r="AE842" s="639">
        <v>200</v>
      </c>
      <c r="AF842" s="744">
        <v>0</v>
      </c>
      <c r="AG842" s="690">
        <v>200</v>
      </c>
      <c r="AH842" s="747">
        <v>0</v>
      </c>
      <c r="AI842" s="744">
        <v>0</v>
      </c>
      <c r="AJ842" s="1099">
        <v>200</v>
      </c>
      <c r="AK842" s="1100">
        <v>122.98853569000001</v>
      </c>
      <c r="AL842" s="1085"/>
      <c r="AM842" s="632" t="s">
        <v>2505</v>
      </c>
      <c r="AN842" s="632">
        <v>2</v>
      </c>
      <c r="AO842" s="632"/>
      <c r="AP842" s="632"/>
      <c r="AQ842" s="757">
        <v>12</v>
      </c>
      <c r="AR842" s="779" t="s">
        <v>2878</v>
      </c>
      <c r="AS842" s="649">
        <f>AT842+AU842</f>
        <v>62.56</v>
      </c>
      <c r="AT842" s="649">
        <f>34.38+19.31+4.13+4.74</f>
        <v>62.56</v>
      </c>
      <c r="AU842" s="650">
        <v>0</v>
      </c>
      <c r="AV842" s="686" t="s">
        <v>2879</v>
      </c>
      <c r="AW842" s="686" t="s">
        <v>1812</v>
      </c>
      <c r="AX842" s="686" t="s">
        <v>2082</v>
      </c>
      <c r="AY842" s="819">
        <v>42646</v>
      </c>
      <c r="AZ842" s="721" t="s">
        <v>26</v>
      </c>
      <c r="BA842" s="721" t="s">
        <v>22</v>
      </c>
      <c r="BB842" s="625" t="s">
        <v>33</v>
      </c>
      <c r="BC842" s="626" t="s">
        <v>33</v>
      </c>
      <c r="BD842" s="633" t="s">
        <v>33</v>
      </c>
      <c r="BE842" s="625" t="s">
        <v>33</v>
      </c>
      <c r="BF842" s="626" t="s">
        <v>33</v>
      </c>
      <c r="BG842" s="633" t="s">
        <v>33</v>
      </c>
      <c r="BH842" s="905" t="s">
        <v>4525</v>
      </c>
      <c r="BI842" s="903" t="s">
        <v>10476</v>
      </c>
      <c r="BJ842" s="905" t="s">
        <v>4567</v>
      </c>
      <c r="BK842" s="903" t="s">
        <v>10487</v>
      </c>
      <c r="BL842" s="905" t="s">
        <v>13077</v>
      </c>
      <c r="BM842" s="903" t="s">
        <v>9680</v>
      </c>
      <c r="BN842" s="905" t="s">
        <v>1371</v>
      </c>
      <c r="BO842" s="903" t="s">
        <v>13870</v>
      </c>
      <c r="BP842" s="905" t="s">
        <v>4580</v>
      </c>
      <c r="BQ842" s="903" t="s">
        <v>10478</v>
      </c>
      <c r="BR842" s="909">
        <v>51</v>
      </c>
      <c r="BS842" s="903" t="s">
        <v>4520</v>
      </c>
      <c r="BT842" s="909">
        <v>54</v>
      </c>
      <c r="BU842" s="903" t="s">
        <v>4553</v>
      </c>
      <c r="BV842" s="909">
        <v>27</v>
      </c>
      <c r="BW842" s="903" t="s">
        <v>4490</v>
      </c>
      <c r="BX842" s="909">
        <v>78</v>
      </c>
      <c r="BY842" s="903" t="s">
        <v>4511</v>
      </c>
      <c r="BZ842" s="909">
        <v>28</v>
      </c>
      <c r="CA842" s="903" t="s">
        <v>4500</v>
      </c>
      <c r="CB842" s="340">
        <v>10</v>
      </c>
      <c r="CC842" s="249">
        <f>IF(ISBLANK(AL842),0,1)</f>
        <v>0</v>
      </c>
      <c r="CD842" s="414">
        <f>IF(ISBLANK(AM842),0,1)</f>
        <v>1</v>
      </c>
      <c r="CE842" s="414">
        <f>IF(ISBLANK(AN842),0,1)</f>
        <v>1</v>
      </c>
      <c r="CF842" s="414">
        <f>IF(ISBLANK(AO842),0,1)</f>
        <v>0</v>
      </c>
      <c r="CG842" s="414">
        <f>IF(ISBLANK(AP842),0,1)</f>
        <v>0</v>
      </c>
      <c r="CH842" s="436">
        <f>IF(ISBLANK(AQ842),0,1)</f>
        <v>1</v>
      </c>
      <c r="CI842" s="435">
        <f>IF($W842="Dropped","-",DAYS360(X842,Y842,TRUE)/360)</f>
        <v>1.8722222222222222</v>
      </c>
      <c r="CJ842" s="416">
        <f>IF(OR($W842="Pipeline",$W842="Dropped"),"-",IF(OR($AA842="-",$AA842="n/a"),"-",DAYS360(Y842,AA842,TRUE)/360))</f>
        <v>1.4</v>
      </c>
      <c r="CK842" s="416">
        <f>IF(OR($W842="Pipeline",$W842="Dropped"),"-",IF($AC842="-","-",IF(OR($AA842="-",$AA842="n/a"),DAYS360(Y842,AC842,TRUE)/360,DAYS360(AA842,AC842,TRUE)/360)))</f>
        <v>6.166666666666667</v>
      </c>
      <c r="CL842" s="416">
        <f>IF(OR($W842="Pipeline",$W842="Dropped"),"-",IF($AC842="-","-",DAYS360(X842,AC842,TRUE)/360))</f>
        <v>9.4388888888888882</v>
      </c>
      <c r="CM842" s="437">
        <f>IF(OR($W842="Pipeline",$W842="Dropped"),"-",IF($AC842="-","-",DAYS360(AB842,AC842,TRUE)/360))</f>
        <v>2.25</v>
      </c>
      <c r="CN842" s="344" t="str">
        <f>IF(W842="Closed",IF(AC842="-","-",YEAR(AC842)),"-")</f>
        <v>-</v>
      </c>
      <c r="CO842" s="344" t="str">
        <f>IF(W842="Closed",IF(OR(BE842="S",BE842="MS",BE842="HS"),"S",IF(OR(BE842="U",BE842="MU",BE842="HU"),"U",IF(OR(BE842="NA",BE842="NR",BE842="NV",BE842="?",BE842="#"),"NR","-"))),"-")</f>
        <v>-</v>
      </c>
      <c r="CP842" s="249">
        <v>4</v>
      </c>
      <c r="CQ842" s="414">
        <v>9</v>
      </c>
      <c r="CR842" s="414">
        <v>2</v>
      </c>
      <c r="CS842" s="414">
        <v>0</v>
      </c>
      <c r="CT842" s="414">
        <v>1</v>
      </c>
      <c r="CU842" s="436">
        <v>0</v>
      </c>
      <c r="CV842" s="432" t="str">
        <f>IF(OR(DC842="-",DC842="",DC842="n/a"),"-",HYPERLINK(DC842,"PAD"))</f>
        <v>PAD</v>
      </c>
      <c r="CW842" s="417" t="str">
        <f>IF(OR(DD842="-",DD842="",DD842="n/a"),"-",HYPERLINK(DD842,"ICR"))</f>
        <v>-</v>
      </c>
      <c r="CX842" s="438" t="str">
        <f>IF(OR(DE842="-",DE842="",DE842="n/a"),"-",HYPERLINK(DE842,"IEG"))</f>
        <v>-</v>
      </c>
      <c r="CY842" s="687" t="str">
        <f>IF(OR(DF842="-",DF842="",DF842="n/a"),"-",HYPERLINK(DF842,"PPAR"))</f>
        <v>-</v>
      </c>
      <c r="CZ842" s="665" t="str">
        <f>IF(OR(DG842="-",DG842="",DG842="n/a"),"-",HYPERLINK(DG842,"PCR"))</f>
        <v>-</v>
      </c>
      <c r="DA842" s="665" t="str">
        <f>IF(OR(DH842="-",DH842="",DH842="n/a"),"-",HYPERLINK(DH842,"PP"))</f>
        <v>PP</v>
      </c>
      <c r="DB842" s="688" t="str">
        <f>IF(OR(DI842="-",DI842="",DI842="n/a"),"-",HYPERLINK(DI842,"TA"))</f>
        <v>-</v>
      </c>
      <c r="DC842" s="897" t="s">
        <v>12757</v>
      </c>
      <c r="DD842" s="897" t="s">
        <v>33</v>
      </c>
      <c r="DE842" s="897" t="s">
        <v>33</v>
      </c>
      <c r="DF842" s="897" t="s">
        <v>33</v>
      </c>
      <c r="DG842" s="897" t="s">
        <v>33</v>
      </c>
      <c r="DH842" s="897" t="s">
        <v>14155</v>
      </c>
      <c r="DI842" s="897" t="s">
        <v>33</v>
      </c>
      <c r="DJ842" s="734"/>
      <c r="DK842" s="14"/>
      <c r="DL842" s="14"/>
      <c r="DM842" s="441"/>
      <c r="DN842" s="441"/>
      <c r="DO842" s="441"/>
      <c r="DP842" s="441"/>
      <c r="DQ842" s="441"/>
      <c r="DR842" s="441"/>
      <c r="DS842" s="441"/>
      <c r="DT842" s="441"/>
      <c r="DU842" s="441"/>
      <c r="DV842" s="441"/>
      <c r="DW842" s="441"/>
      <c r="DX842" s="441"/>
      <c r="DY842" s="441"/>
      <c r="DZ842" s="441"/>
      <c r="EA842" s="441"/>
      <c r="EB842" s="441"/>
      <c r="EC842" s="441"/>
      <c r="ED842" s="441"/>
      <c r="EE842" s="441"/>
      <c r="EF842" s="441"/>
      <c r="EG842" s="441"/>
      <c r="EH842" s="441"/>
      <c r="EI842" s="441"/>
      <c r="EJ842" s="441"/>
      <c r="EK842" s="441"/>
      <c r="EL842" s="441"/>
      <c r="EM842" s="441"/>
    </row>
    <row r="843" spans="1:143" s="35" customFormat="1" ht="14.1" customHeight="1" x14ac:dyDescent="0.25">
      <c r="A843" s="702">
        <f>ROW()-1</f>
        <v>842</v>
      </c>
      <c r="B843" s="710" t="s">
        <v>488</v>
      </c>
      <c r="C843" s="711" t="str">
        <f>HYPERLINK(E843,"OP")</f>
        <v>OP</v>
      </c>
      <c r="D843" s="711" t="str">
        <f>HYPERLINK(F843,"Prj")</f>
        <v>Prj</v>
      </c>
      <c r="E843" s="704" t="s">
        <v>6869</v>
      </c>
      <c r="F843" s="415" t="s">
        <v>6870</v>
      </c>
      <c r="G843" s="414" t="s">
        <v>33</v>
      </c>
      <c r="H843" s="414" t="s">
        <v>33</v>
      </c>
      <c r="I843" s="694" t="s">
        <v>33</v>
      </c>
      <c r="J843" s="686" t="s">
        <v>556</v>
      </c>
      <c r="K843" s="199" t="s">
        <v>33</v>
      </c>
      <c r="L843" s="693" t="s">
        <v>193</v>
      </c>
      <c r="M843" s="734" t="s">
        <v>607</v>
      </c>
      <c r="N843" s="693" t="s">
        <v>18</v>
      </c>
      <c r="O843" s="693" t="s">
        <v>54</v>
      </c>
      <c r="P843" s="1080" t="s">
        <v>1419</v>
      </c>
      <c r="Q843" s="1074" t="s">
        <v>33</v>
      </c>
      <c r="R843" s="698" t="s">
        <v>33</v>
      </c>
      <c r="S843" s="907" t="s">
        <v>3150</v>
      </c>
      <c r="T843" s="908" t="s">
        <v>13842</v>
      </c>
      <c r="U843" s="905" t="s">
        <v>585</v>
      </c>
      <c r="V843" s="905" t="s">
        <v>10419</v>
      </c>
      <c r="W843" s="1068" t="s">
        <v>20</v>
      </c>
      <c r="X843" s="1064">
        <v>40450</v>
      </c>
      <c r="Y843" s="1066">
        <v>40605</v>
      </c>
      <c r="Z843" s="1046">
        <v>2011</v>
      </c>
      <c r="AA843" s="1064">
        <v>40975</v>
      </c>
      <c r="AB843" s="1065">
        <v>42643</v>
      </c>
      <c r="AC843" s="1066">
        <v>43343</v>
      </c>
      <c r="AD843" s="638">
        <v>55</v>
      </c>
      <c r="AE843" s="639">
        <v>0</v>
      </c>
      <c r="AF843" s="744">
        <v>0</v>
      </c>
      <c r="AG843" s="690">
        <v>55</v>
      </c>
      <c r="AH843" s="747">
        <v>5.13</v>
      </c>
      <c r="AI843" s="744">
        <v>0</v>
      </c>
      <c r="AJ843" s="1099">
        <v>55</v>
      </c>
      <c r="AK843" s="1100">
        <v>36.304694490000003</v>
      </c>
      <c r="AL843" s="1085">
        <v>32</v>
      </c>
      <c r="AM843" s="632" t="s">
        <v>2863</v>
      </c>
      <c r="AN843" s="632">
        <v>8</v>
      </c>
      <c r="AO843" s="632"/>
      <c r="AP843" s="632"/>
      <c r="AQ843" s="757"/>
      <c r="AR843" s="779" t="s">
        <v>2880</v>
      </c>
      <c r="AS843" s="649">
        <f>AT843+AU843</f>
        <v>36.5</v>
      </c>
      <c r="AT843" s="649">
        <v>36.5</v>
      </c>
      <c r="AU843" s="650">
        <v>0</v>
      </c>
      <c r="AV843" s="686" t="s">
        <v>2881</v>
      </c>
      <c r="AW843" s="686" t="s">
        <v>1847</v>
      </c>
      <c r="AX843" s="686" t="s">
        <v>1903</v>
      </c>
      <c r="AY843" s="819">
        <v>42643</v>
      </c>
      <c r="AZ843" s="721" t="s">
        <v>45</v>
      </c>
      <c r="BA843" s="721" t="s">
        <v>45</v>
      </c>
      <c r="BB843" s="625" t="s">
        <v>33</v>
      </c>
      <c r="BC843" s="626" t="s">
        <v>33</v>
      </c>
      <c r="BD843" s="633" t="s">
        <v>33</v>
      </c>
      <c r="BE843" s="625" t="s">
        <v>33</v>
      </c>
      <c r="BF843" s="626" t="s">
        <v>33</v>
      </c>
      <c r="BG843" s="633" t="s">
        <v>33</v>
      </c>
      <c r="BH843" s="905" t="s">
        <v>4485</v>
      </c>
      <c r="BI843" s="903" t="s">
        <v>10472</v>
      </c>
      <c r="BJ843" s="905" t="s">
        <v>0</v>
      </c>
      <c r="BK843" s="903" t="s">
        <v>0</v>
      </c>
      <c r="BL843" s="905" t="s">
        <v>0</v>
      </c>
      <c r="BM843" s="903" t="s">
        <v>0</v>
      </c>
      <c r="BN843" s="905" t="s">
        <v>0</v>
      </c>
      <c r="BO843" s="903" t="s">
        <v>0</v>
      </c>
      <c r="BP843" s="905" t="s">
        <v>0</v>
      </c>
      <c r="BQ843" s="903" t="s">
        <v>0</v>
      </c>
      <c r="BR843" s="909">
        <v>27</v>
      </c>
      <c r="BS843" s="903" t="s">
        <v>4490</v>
      </c>
      <c r="BT843" s="909">
        <v>90</v>
      </c>
      <c r="BU843" s="903" t="s">
        <v>4621</v>
      </c>
      <c r="BV843" s="905" t="s">
        <v>0</v>
      </c>
      <c r="BW843" s="903" t="s">
        <v>4492</v>
      </c>
      <c r="BX843" s="905" t="s">
        <v>0</v>
      </c>
      <c r="BY843" s="903" t="s">
        <v>4492</v>
      </c>
      <c r="BZ843" s="905" t="s">
        <v>0</v>
      </c>
      <c r="CA843" s="903" t="s">
        <v>4492</v>
      </c>
      <c r="CB843" s="340">
        <v>10</v>
      </c>
      <c r="CC843" s="249">
        <f>IF(ISBLANK(AL843),0,1)</f>
        <v>1</v>
      </c>
      <c r="CD843" s="414">
        <f>IF(ISBLANK(AM843),0,1)</f>
        <v>1</v>
      </c>
      <c r="CE843" s="414">
        <f>IF(ISBLANK(AN843),0,1)</f>
        <v>1</v>
      </c>
      <c r="CF843" s="414">
        <f>IF(ISBLANK(AO843),0,1)</f>
        <v>0</v>
      </c>
      <c r="CG843" s="414">
        <f>IF(ISBLANK(AP843),0,1)</f>
        <v>0</v>
      </c>
      <c r="CH843" s="436">
        <f>IF(ISBLANK(AQ843),0,1)</f>
        <v>0</v>
      </c>
      <c r="CI843" s="435">
        <f>IF($W843="Dropped","-",DAYS360(X843,Y843,TRUE)/360)</f>
        <v>0.42777777777777776</v>
      </c>
      <c r="CJ843" s="416">
        <f>IF(OR($W843="Pipeline",$W843="Dropped"),"-",IF(OR($AA843="-",$AA843="n/a"),"-",DAYS360(Y843,AA843,TRUE)/360))</f>
        <v>1.0111111111111111</v>
      </c>
      <c r="CK843" s="416">
        <f>IF(OR($W843="Pipeline",$W843="Dropped"),"-",IF($AC843="-","-",IF(OR($AA843="-",$AA843="n/a"),DAYS360(Y843,AC843,TRUE)/360,DAYS360(AA843,AC843,TRUE)/360)))</f>
        <v>6.4805555555555552</v>
      </c>
      <c r="CL843" s="416">
        <f>IF(OR($W843="Pipeline",$W843="Dropped"),"-",IF($AC843="-","-",DAYS360(X843,AC843,TRUE)/360))</f>
        <v>7.9194444444444443</v>
      </c>
      <c r="CM843" s="437">
        <f>IF(OR($W843="Pipeline",$W843="Dropped"),"-",IF($AC843="-","-",DAYS360(AB843,AC843,TRUE)/360))</f>
        <v>1.9166666666666667</v>
      </c>
      <c r="CN843" s="344" t="str">
        <f>IF(W843="Closed",IF(AC843="-","-",YEAR(AC843)),"-")</f>
        <v>-</v>
      </c>
      <c r="CO843" s="344" t="str">
        <f>IF(W843="Closed",IF(OR(BE843="S",BE843="MS",BE843="HS"),"S",IF(OR(BE843="U",BE843="MU",BE843="HU"),"U",IF(OR(BE843="NA",BE843="NR",BE843="NV",BE843="?",BE843="#"),"NR","-"))),"-")</f>
        <v>-</v>
      </c>
      <c r="CP843" s="249">
        <v>3</v>
      </c>
      <c r="CQ843" s="414">
        <v>6</v>
      </c>
      <c r="CR843" s="414">
        <v>1</v>
      </c>
      <c r="CS843" s="414">
        <v>1</v>
      </c>
      <c r="CT843" s="414">
        <v>0</v>
      </c>
      <c r="CU843" s="436">
        <v>0</v>
      </c>
      <c r="CV843" s="432" t="str">
        <f>IF(OR(DC843="-",DC843="",DC843="n/a"),"-",HYPERLINK(DC843,"PAD"))</f>
        <v>PAD</v>
      </c>
      <c r="CW843" s="417" t="str">
        <f>IF(OR(DD843="-",DD843="",DD843="n/a"),"-",HYPERLINK(DD843,"ICR"))</f>
        <v>-</v>
      </c>
      <c r="CX843" s="438" t="str">
        <f>IF(OR(DE843="-",DE843="",DE843="n/a"),"-",HYPERLINK(DE843,"IEG"))</f>
        <v>-</v>
      </c>
      <c r="CY843" s="687" t="str">
        <f>IF(OR(DF843="-",DF843="",DF843="n/a"),"-",HYPERLINK(DF843,"PPAR"))</f>
        <v>-</v>
      </c>
      <c r="CZ843" s="665" t="str">
        <f>IF(OR(DG843="-",DG843="",DG843="n/a"),"-",HYPERLINK(DG843,"PCR"))</f>
        <v>-</v>
      </c>
      <c r="DA843" s="665" t="str">
        <f>IF(OR(DH843="-",DH843="",DH843="n/a"),"-",HYPERLINK(DH843,"PP"))</f>
        <v>PP</v>
      </c>
      <c r="DB843" s="688" t="str">
        <f>IF(OR(DI843="-",DI843="",DI843="n/a"),"-",HYPERLINK(DI843,"TA"))</f>
        <v>-</v>
      </c>
      <c r="DC843" s="897" t="s">
        <v>12758</v>
      </c>
      <c r="DD843" s="897" t="s">
        <v>33</v>
      </c>
      <c r="DE843" s="897" t="s">
        <v>33</v>
      </c>
      <c r="DF843" s="897" t="s">
        <v>33</v>
      </c>
      <c r="DG843" s="897" t="s">
        <v>33</v>
      </c>
      <c r="DH843" s="897" t="s">
        <v>12759</v>
      </c>
      <c r="DI843" s="897" t="s">
        <v>33</v>
      </c>
      <c r="DJ843" s="734"/>
      <c r="DK843" s="14"/>
      <c r="DL843" s="14"/>
      <c r="DM843" s="441"/>
      <c r="DN843" s="441"/>
      <c r="DO843" s="441"/>
      <c r="DP843" s="441"/>
      <c r="DQ843" s="441"/>
      <c r="DR843" s="441"/>
      <c r="DS843" s="441"/>
      <c r="DT843" s="441"/>
      <c r="DU843" s="441"/>
      <c r="DV843" s="441"/>
      <c r="DW843" s="441"/>
      <c r="DX843" s="441"/>
      <c r="DY843" s="441"/>
      <c r="DZ843" s="441"/>
      <c r="EA843" s="441"/>
      <c r="EB843" s="441"/>
      <c r="EC843" s="441"/>
      <c r="ED843" s="441"/>
      <c r="EE843" s="441"/>
      <c r="EF843" s="441"/>
      <c r="EG843" s="441"/>
      <c r="EH843" s="441"/>
      <c r="EI843" s="441"/>
      <c r="EJ843" s="441"/>
      <c r="EK843" s="441"/>
      <c r="EL843" s="441"/>
      <c r="EM843" s="441"/>
    </row>
    <row r="844" spans="1:143" s="35" customFormat="1" ht="14.1" customHeight="1" x14ac:dyDescent="0.25">
      <c r="A844" s="702">
        <f>ROW()-1</f>
        <v>843</v>
      </c>
      <c r="B844" s="710" t="s">
        <v>243</v>
      </c>
      <c r="C844" s="711" t="str">
        <f>HYPERLINK(E844,"OP")</f>
        <v>OP</v>
      </c>
      <c r="D844" s="711" t="str">
        <f>HYPERLINK(F844,"Prj")</f>
        <v>Prj</v>
      </c>
      <c r="E844" s="704" t="s">
        <v>6871</v>
      </c>
      <c r="F844" s="415" t="s">
        <v>6872</v>
      </c>
      <c r="G844" s="414" t="s">
        <v>33</v>
      </c>
      <c r="H844" s="414" t="s">
        <v>33</v>
      </c>
      <c r="I844" s="694" t="s">
        <v>33</v>
      </c>
      <c r="J844" s="686" t="s">
        <v>244</v>
      </c>
      <c r="K844" s="199" t="s">
        <v>33</v>
      </c>
      <c r="L844" s="693" t="s">
        <v>245</v>
      </c>
      <c r="M844" s="696" t="s">
        <v>246</v>
      </c>
      <c r="N844" s="693" t="s">
        <v>18</v>
      </c>
      <c r="O844" s="693" t="s">
        <v>30</v>
      </c>
      <c r="P844" s="1080" t="s">
        <v>1419</v>
      </c>
      <c r="Q844" s="1074" t="s">
        <v>33</v>
      </c>
      <c r="R844" s="698" t="s">
        <v>33</v>
      </c>
      <c r="S844" s="907" t="s">
        <v>3522</v>
      </c>
      <c r="T844" s="908" t="s">
        <v>3908</v>
      </c>
      <c r="U844" s="905" t="s">
        <v>575</v>
      </c>
      <c r="V844" s="905" t="s">
        <v>10431</v>
      </c>
      <c r="W844" s="1068" t="s">
        <v>20</v>
      </c>
      <c r="X844" s="1064">
        <v>40400</v>
      </c>
      <c r="Y844" s="1066">
        <v>40673</v>
      </c>
      <c r="Z844" s="1046">
        <v>2011</v>
      </c>
      <c r="AA844" s="1064">
        <v>40783</v>
      </c>
      <c r="AB844" s="1065">
        <v>42551</v>
      </c>
      <c r="AC844" s="1066">
        <v>43100</v>
      </c>
      <c r="AD844" s="1050">
        <v>0</v>
      </c>
      <c r="AE844" s="749">
        <v>195</v>
      </c>
      <c r="AF844" s="744">
        <v>0</v>
      </c>
      <c r="AG844" s="690">
        <v>195</v>
      </c>
      <c r="AH844" s="747">
        <v>24</v>
      </c>
      <c r="AI844" s="744">
        <v>0</v>
      </c>
      <c r="AJ844" s="1099">
        <v>195</v>
      </c>
      <c r="AK844" s="1100">
        <v>112.76668307</v>
      </c>
      <c r="AL844" s="1085"/>
      <c r="AM844" s="632"/>
      <c r="AN844" s="632"/>
      <c r="AO844" s="632"/>
      <c r="AP844" s="632"/>
      <c r="AQ844" s="757" t="s">
        <v>2436</v>
      </c>
      <c r="AR844" s="779" t="s">
        <v>9382</v>
      </c>
      <c r="AS844" s="781">
        <f>AT844+AU844</f>
        <v>145.6</v>
      </c>
      <c r="AT844" s="781">
        <v>145.6</v>
      </c>
      <c r="AU844" s="782">
        <v>0</v>
      </c>
      <c r="AV844" s="686" t="s">
        <v>2438</v>
      </c>
      <c r="AW844" s="686" t="s">
        <v>2020</v>
      </c>
      <c r="AX844" s="686" t="s">
        <v>2291</v>
      </c>
      <c r="AY844" s="820">
        <v>42726</v>
      </c>
      <c r="AZ844" s="721" t="s">
        <v>45</v>
      </c>
      <c r="BA844" s="721" t="s">
        <v>45</v>
      </c>
      <c r="BB844" s="625" t="s">
        <v>33</v>
      </c>
      <c r="BC844" s="626" t="s">
        <v>33</v>
      </c>
      <c r="BD844" s="633" t="s">
        <v>33</v>
      </c>
      <c r="BE844" s="625" t="s">
        <v>33</v>
      </c>
      <c r="BF844" s="626" t="s">
        <v>33</v>
      </c>
      <c r="BG844" s="633" t="s">
        <v>33</v>
      </c>
      <c r="BH844" s="905" t="s">
        <v>0</v>
      </c>
      <c r="BI844" s="903" t="s">
        <v>0</v>
      </c>
      <c r="BJ844" s="905" t="s">
        <v>0</v>
      </c>
      <c r="BK844" s="903" t="s">
        <v>0</v>
      </c>
      <c r="BL844" s="905" t="s">
        <v>4505</v>
      </c>
      <c r="BM844" s="903" t="s">
        <v>10474</v>
      </c>
      <c r="BN844" s="905" t="s">
        <v>0</v>
      </c>
      <c r="BO844" s="903" t="s">
        <v>0</v>
      </c>
      <c r="BP844" s="905" t="s">
        <v>10064</v>
      </c>
      <c r="BQ844" s="903" t="s">
        <v>13770</v>
      </c>
      <c r="BR844" s="909">
        <v>30</v>
      </c>
      <c r="BS844" s="903" t="s">
        <v>4501</v>
      </c>
      <c r="BT844" s="909">
        <v>48</v>
      </c>
      <c r="BU844" s="903" t="s">
        <v>4533</v>
      </c>
      <c r="BV844" s="905" t="s">
        <v>0</v>
      </c>
      <c r="BW844" s="903" t="s">
        <v>4492</v>
      </c>
      <c r="BX844" s="905" t="s">
        <v>0</v>
      </c>
      <c r="BY844" s="903" t="s">
        <v>4492</v>
      </c>
      <c r="BZ844" s="905" t="s">
        <v>0</v>
      </c>
      <c r="CA844" s="903" t="s">
        <v>4492</v>
      </c>
      <c r="CB844" s="340">
        <v>10</v>
      </c>
      <c r="CC844" s="249">
        <f>IF(ISBLANK(AL844),0,1)</f>
        <v>0</v>
      </c>
      <c r="CD844" s="414">
        <f>IF(ISBLANK(AM844),0,1)</f>
        <v>0</v>
      </c>
      <c r="CE844" s="414">
        <f>IF(ISBLANK(AN844),0,1)</f>
        <v>0</v>
      </c>
      <c r="CF844" s="414">
        <f>IF(ISBLANK(AO844),0,1)</f>
        <v>0</v>
      </c>
      <c r="CG844" s="414">
        <f>IF(ISBLANK(AP844),0,1)</f>
        <v>0</v>
      </c>
      <c r="CH844" s="436">
        <f>IF(ISBLANK(AQ844),0,1)</f>
        <v>1</v>
      </c>
      <c r="CI844" s="435">
        <f>IF($W844="Dropped","-",DAYS360(X844,Y844,TRUE)/360)</f>
        <v>0.75</v>
      </c>
      <c r="CJ844" s="416">
        <f>IF(OR($W844="Pipeline",$W844="Dropped"),"-",IF(OR($AA844="-",$AA844="n/a"),"-",DAYS360(Y844,AA844,TRUE)/360))</f>
        <v>0.3</v>
      </c>
      <c r="CK844" s="416">
        <f>IF(OR($W844="Pipeline",$W844="Dropped"),"-",IF($AC844="-","-",IF(OR($AA844="-",$AA844="n/a"),DAYS360(Y844,AC844,TRUE)/360,DAYS360(AA844,AC844,TRUE)/360)))</f>
        <v>6.3388888888888886</v>
      </c>
      <c r="CL844" s="416">
        <f>IF(OR($W844="Pipeline",$W844="Dropped"),"-",IF($AC844="-","-",DAYS360(X844,AC844,TRUE)/360))</f>
        <v>7.3888888888888893</v>
      </c>
      <c r="CM844" s="437">
        <f>IF(OR($W844="Pipeline",$W844="Dropped"),"-",IF($AC844="-","-",DAYS360(AB844,AC844,TRUE)/360))</f>
        <v>1.5</v>
      </c>
      <c r="CN844" s="344" t="str">
        <f>IF(W844="Closed",IF(AC844="-","-",YEAR(AC844)),"-")</f>
        <v>-</v>
      </c>
      <c r="CO844" s="344" t="str">
        <f>IF(W844="Closed",IF(OR(BE844="S",BE844="MS",BE844="HS"),"S",IF(OR(BE844="U",BE844="MU",BE844="HU"),"U",IF(OR(BE844="NA",BE844="NR",BE844="NV",BE844="?",BE844="#"),"NR","-"))),"-")</f>
        <v>-</v>
      </c>
      <c r="CP844" s="249">
        <v>12</v>
      </c>
      <c r="CQ844" s="414">
        <v>0</v>
      </c>
      <c r="CR844" s="414">
        <v>1</v>
      </c>
      <c r="CS844" s="414">
        <v>6</v>
      </c>
      <c r="CT844" s="414">
        <v>1</v>
      </c>
      <c r="CU844" s="436">
        <v>16</v>
      </c>
      <c r="CV844" s="432" t="str">
        <f>IF(OR(DC844="-",DC844="",DC844="n/a"),"-",HYPERLINK(DC844,"PAD"))</f>
        <v>PAD</v>
      </c>
      <c r="CW844" s="417" t="str">
        <f>IF(OR(DD844="-",DD844="",DD844="n/a"),"-",HYPERLINK(DD844,"ICR"))</f>
        <v>-</v>
      </c>
      <c r="CX844" s="438" t="str">
        <f>IF(OR(DE844="-",DE844="",DE844="n/a"),"-",HYPERLINK(DE844,"IEG"))</f>
        <v>-</v>
      </c>
      <c r="CY844" s="687" t="str">
        <f>IF(OR(DF844="-",DF844="",DF844="n/a"),"-",HYPERLINK(DF844,"PPAR"))</f>
        <v>-</v>
      </c>
      <c r="CZ844" s="665" t="str">
        <f>IF(OR(DG844="-",DG844="",DG844="n/a"),"-",HYPERLINK(DG844,"PCR"))</f>
        <v>-</v>
      </c>
      <c r="DA844" s="665" t="str">
        <f>IF(OR(DH844="-",DH844="",DH844="n/a"),"-",HYPERLINK(DH844,"PP"))</f>
        <v>PP</v>
      </c>
      <c r="DB844" s="688" t="str">
        <f>IF(OR(DI844="-",DI844="",DI844="n/a"),"-",HYPERLINK(DI844,"TA"))</f>
        <v>-</v>
      </c>
      <c r="DC844" s="897" t="s">
        <v>12760</v>
      </c>
      <c r="DD844" s="897" t="s">
        <v>33</v>
      </c>
      <c r="DE844" s="897" t="s">
        <v>33</v>
      </c>
      <c r="DF844" s="897" t="s">
        <v>33</v>
      </c>
      <c r="DG844" s="897" t="s">
        <v>33</v>
      </c>
      <c r="DH844" s="897" t="s">
        <v>14156</v>
      </c>
      <c r="DI844" s="897" t="s">
        <v>33</v>
      </c>
      <c r="DJ844" s="734"/>
      <c r="DK844" s="14"/>
      <c r="DL844" s="14"/>
      <c r="DM844" s="441"/>
      <c r="DN844" s="441"/>
      <c r="DO844" s="441"/>
      <c r="DP844" s="441"/>
      <c r="DQ844" s="441"/>
      <c r="DR844" s="441"/>
      <c r="DS844" s="441"/>
      <c r="DT844" s="441"/>
      <c r="DU844" s="441"/>
      <c r="DV844" s="441"/>
      <c r="DW844" s="441"/>
      <c r="DX844" s="441"/>
      <c r="DY844" s="441"/>
      <c r="DZ844" s="441"/>
      <c r="EA844" s="441"/>
      <c r="EB844" s="441"/>
      <c r="EC844" s="441"/>
      <c r="ED844" s="441"/>
      <c r="EE844" s="441"/>
      <c r="EF844" s="441"/>
      <c r="EG844" s="441"/>
      <c r="EH844" s="441"/>
      <c r="EI844" s="441"/>
      <c r="EJ844" s="441"/>
      <c r="EK844" s="441"/>
      <c r="EL844" s="441"/>
      <c r="EM844" s="441"/>
    </row>
    <row r="845" spans="1:143" s="35" customFormat="1" ht="14.1" customHeight="1" x14ac:dyDescent="0.25">
      <c r="A845" s="703">
        <f>ROW()-1</f>
        <v>844</v>
      </c>
      <c r="B845" s="710" t="s">
        <v>258</v>
      </c>
      <c r="C845" s="711" t="str">
        <f>HYPERLINK(E845,"OP")</f>
        <v>OP</v>
      </c>
      <c r="D845" s="711" t="str">
        <f>HYPERLINK(F845,"Prj")</f>
        <v>Prj</v>
      </c>
      <c r="E845" s="704" t="s">
        <v>6873</v>
      </c>
      <c r="F845" s="415" t="s">
        <v>6874</v>
      </c>
      <c r="G845" s="414" t="s">
        <v>33</v>
      </c>
      <c r="H845" s="414" t="s">
        <v>33</v>
      </c>
      <c r="I845" s="694" t="s">
        <v>33</v>
      </c>
      <c r="J845" s="686" t="s">
        <v>259</v>
      </c>
      <c r="K845" s="199" t="s">
        <v>33</v>
      </c>
      <c r="L845" s="693" t="s">
        <v>245</v>
      </c>
      <c r="M845" s="696" t="s">
        <v>255</v>
      </c>
      <c r="N845" s="693" t="s">
        <v>18</v>
      </c>
      <c r="O845" s="732" t="s">
        <v>71</v>
      </c>
      <c r="P845" s="1080" t="s">
        <v>36</v>
      </c>
      <c r="Q845" s="1074" t="s">
        <v>33</v>
      </c>
      <c r="R845" s="698" t="s">
        <v>3565</v>
      </c>
      <c r="S845" s="907" t="s">
        <v>7754</v>
      </c>
      <c r="T845" s="908" t="s">
        <v>10340</v>
      </c>
      <c r="U845" s="905" t="s">
        <v>731</v>
      </c>
      <c r="V845" s="905" t="s">
        <v>10391</v>
      </c>
      <c r="W845" s="1068" t="s">
        <v>20</v>
      </c>
      <c r="X845" s="1064">
        <v>40316</v>
      </c>
      <c r="Y845" s="1066">
        <v>41158</v>
      </c>
      <c r="Z845" s="1046">
        <v>2013</v>
      </c>
      <c r="AA845" s="1064">
        <v>41239</v>
      </c>
      <c r="AB845" s="1065">
        <v>42308</v>
      </c>
      <c r="AC845" s="1066">
        <v>43099</v>
      </c>
      <c r="AD845" s="1050">
        <v>0</v>
      </c>
      <c r="AE845" s="749">
        <v>106</v>
      </c>
      <c r="AF845" s="744">
        <v>0</v>
      </c>
      <c r="AG845" s="690">
        <v>106</v>
      </c>
      <c r="AH845" s="747">
        <v>45.5</v>
      </c>
      <c r="AI845" s="744">
        <v>0</v>
      </c>
      <c r="AJ845" s="1099">
        <v>106</v>
      </c>
      <c r="AK845" s="1100">
        <v>55.276366770000003</v>
      </c>
      <c r="AL845" s="1086"/>
      <c r="AM845" s="760"/>
      <c r="AN845" s="760"/>
      <c r="AO845" s="760"/>
      <c r="AP845" s="760"/>
      <c r="AQ845" s="761">
        <v>14</v>
      </c>
      <c r="AR845" s="779" t="s">
        <v>260</v>
      </c>
      <c r="AS845" s="781">
        <f>AT845+AU845</f>
        <v>89.699999999999989</v>
      </c>
      <c r="AT845" s="781">
        <v>62.8</v>
      </c>
      <c r="AU845" s="782">
        <v>26.9</v>
      </c>
      <c r="AV845" s="807" t="s">
        <v>261</v>
      </c>
      <c r="AW845" s="686" t="s">
        <v>1993</v>
      </c>
      <c r="AX845" s="686" t="s">
        <v>1993</v>
      </c>
      <c r="AY845" s="819">
        <v>42711</v>
      </c>
      <c r="AZ845" s="721" t="s">
        <v>22</v>
      </c>
      <c r="BA845" s="721" t="s">
        <v>22</v>
      </c>
      <c r="BB845" s="625" t="s">
        <v>33</v>
      </c>
      <c r="BC845" s="626" t="s">
        <v>33</v>
      </c>
      <c r="BD845" s="633" t="s">
        <v>33</v>
      </c>
      <c r="BE845" s="625" t="s">
        <v>33</v>
      </c>
      <c r="BF845" s="626" t="s">
        <v>33</v>
      </c>
      <c r="BG845" s="633" t="s">
        <v>33</v>
      </c>
      <c r="BH845" s="905" t="s">
        <v>0</v>
      </c>
      <c r="BI845" s="903" t="s">
        <v>0</v>
      </c>
      <c r="BJ845" s="905" t="s">
        <v>0</v>
      </c>
      <c r="BK845" s="903" t="s">
        <v>0</v>
      </c>
      <c r="BL845" s="905" t="s">
        <v>4485</v>
      </c>
      <c r="BM845" s="903" t="s">
        <v>10472</v>
      </c>
      <c r="BN845" s="905" t="s">
        <v>4525</v>
      </c>
      <c r="BO845" s="903" t="s">
        <v>10476</v>
      </c>
      <c r="BP845" s="905" t="s">
        <v>0</v>
      </c>
      <c r="BQ845" s="903" t="s">
        <v>0</v>
      </c>
      <c r="BR845" s="909">
        <v>68</v>
      </c>
      <c r="BS845" s="903" t="s">
        <v>4557</v>
      </c>
      <c r="BT845" s="909">
        <v>63</v>
      </c>
      <c r="BU845" s="903" t="s">
        <v>4512</v>
      </c>
      <c r="BV845" s="909">
        <v>57</v>
      </c>
      <c r="BW845" s="903" t="s">
        <v>4527</v>
      </c>
      <c r="BX845" s="909">
        <v>59</v>
      </c>
      <c r="BY845" s="903" t="s">
        <v>4510</v>
      </c>
      <c r="BZ845" s="905" t="s">
        <v>0</v>
      </c>
      <c r="CA845" s="903" t="s">
        <v>4492</v>
      </c>
      <c r="CB845" s="340">
        <v>10</v>
      </c>
      <c r="CC845" s="249">
        <f>IF(ISBLANK(AL845),0,1)</f>
        <v>0</v>
      </c>
      <c r="CD845" s="414">
        <f>IF(ISBLANK(AM845),0,1)</f>
        <v>0</v>
      </c>
      <c r="CE845" s="414">
        <f>IF(ISBLANK(AN845),0,1)</f>
        <v>0</v>
      </c>
      <c r="CF845" s="414">
        <f>IF(ISBLANK(AO845),0,1)</f>
        <v>0</v>
      </c>
      <c r="CG845" s="414">
        <f>IF(ISBLANK(AP845),0,1)</f>
        <v>0</v>
      </c>
      <c r="CH845" s="436">
        <f>IF(ISBLANK(AQ845),0,1)</f>
        <v>1</v>
      </c>
      <c r="CI845" s="435">
        <f>IF($W845="Dropped","-",DAYS360(X845,Y845,TRUE)/360)</f>
        <v>2.2999999999999998</v>
      </c>
      <c r="CJ845" s="416">
        <f>IF(OR($W845="Pipeline",$W845="Dropped"),"-",IF(OR($AA845="-",$AA845="n/a"),"-",DAYS360(Y845,AA845,TRUE)/360))</f>
        <v>0.22222222222222221</v>
      </c>
      <c r="CK845" s="416">
        <f>IF(OR($W845="Pipeline",$W845="Dropped"),"-",IF($AC845="-","-",IF(OR($AA845="-",$AA845="n/a"),DAYS360(Y845,AC845,TRUE)/360,DAYS360(AA845,AC845,TRUE)/360)))</f>
        <v>5.0944444444444441</v>
      </c>
      <c r="CL845" s="416">
        <f>IF(OR($W845="Pipeline",$W845="Dropped"),"-",IF($AC845="-","-",DAYS360(X845,AC845,TRUE)/360))</f>
        <v>7.6166666666666663</v>
      </c>
      <c r="CM845" s="437">
        <f>IF(OR($W845="Pipeline",$W845="Dropped"),"-",IF($AC845="-","-",DAYS360(AB845,AC845,TRUE)/360))</f>
        <v>2.1666666666666665</v>
      </c>
      <c r="CN845" s="344" t="str">
        <f>IF(W845="Closed",IF(AC845="-","-",YEAR(AC845)),"-")</f>
        <v>-</v>
      </c>
      <c r="CO845" s="344" t="str">
        <f>IF(W845="Closed",IF(OR(BE845="S",BE845="MS",BE845="HS"),"S",IF(OR(BE845="U",BE845="MU",BE845="HU"),"U",IF(OR(BE845="NA",BE845="NR",BE845="NV",BE845="?",BE845="#"),"NR","-"))),"-")</f>
        <v>-</v>
      </c>
      <c r="CP845" s="249">
        <v>3</v>
      </c>
      <c r="CQ845" s="414">
        <v>0</v>
      </c>
      <c r="CR845" s="414">
        <v>3</v>
      </c>
      <c r="CS845" s="414">
        <v>0</v>
      </c>
      <c r="CT845" s="414">
        <v>0</v>
      </c>
      <c r="CU845" s="436">
        <v>0</v>
      </c>
      <c r="CV845" s="432" t="str">
        <f>IF(OR(DC845="-",DC845="",DC845="n/a"),"-",HYPERLINK(DC845,"PAD"))</f>
        <v>PAD</v>
      </c>
      <c r="CW845" s="417" t="str">
        <f>IF(OR(DD845="-",DD845="",DD845="n/a"),"-",HYPERLINK(DD845,"ICR"))</f>
        <v>-</v>
      </c>
      <c r="CX845" s="438" t="str">
        <f>IF(OR(DE845="-",DE845="",DE845="n/a"),"-",HYPERLINK(DE845,"IEG"))</f>
        <v>-</v>
      </c>
      <c r="CY845" s="687" t="str">
        <f>IF(OR(DF845="-",DF845="",DF845="n/a"),"-",HYPERLINK(DF845,"PPAR"))</f>
        <v>-</v>
      </c>
      <c r="CZ845" s="665" t="str">
        <f>IF(OR(DG845="-",DG845="",DG845="n/a"),"-",HYPERLINK(DG845,"PCR"))</f>
        <v>-</v>
      </c>
      <c r="DA845" s="665" t="str">
        <f>IF(OR(DH845="-",DH845="",DH845="n/a"),"-",HYPERLINK(DH845,"PP"))</f>
        <v>PP</v>
      </c>
      <c r="DB845" s="688" t="str">
        <f>IF(OR(DI845="-",DI845="",DI845="n/a"),"-",HYPERLINK(DI845,"TA"))</f>
        <v>-</v>
      </c>
      <c r="DC845" s="897" t="s">
        <v>12761</v>
      </c>
      <c r="DD845" s="897" t="s">
        <v>33</v>
      </c>
      <c r="DE845" s="897" t="s">
        <v>33</v>
      </c>
      <c r="DF845" s="897" t="s">
        <v>33</v>
      </c>
      <c r="DG845" s="897" t="s">
        <v>33</v>
      </c>
      <c r="DH845" s="897" t="s">
        <v>14157</v>
      </c>
      <c r="DI845" s="897" t="s">
        <v>33</v>
      </c>
      <c r="DJ845" s="806"/>
      <c r="DK845" s="14"/>
      <c r="DL845" s="14"/>
      <c r="DM845" s="441"/>
      <c r="DN845" s="441"/>
      <c r="DO845" s="441"/>
      <c r="DP845" s="441"/>
      <c r="DQ845" s="441"/>
      <c r="DR845" s="441"/>
      <c r="DS845" s="441"/>
      <c r="DT845" s="441"/>
      <c r="DU845" s="441"/>
      <c r="DV845" s="441"/>
      <c r="DW845" s="441"/>
      <c r="DX845" s="441"/>
      <c r="DY845" s="441"/>
      <c r="DZ845" s="441"/>
      <c r="EA845" s="441"/>
      <c r="EB845" s="441"/>
      <c r="EC845" s="441"/>
      <c r="ED845" s="441"/>
      <c r="EE845" s="441"/>
      <c r="EF845" s="441"/>
      <c r="EG845" s="441"/>
      <c r="EH845" s="441"/>
      <c r="EI845" s="441"/>
      <c r="EJ845" s="441"/>
      <c r="EK845" s="441"/>
      <c r="EL845" s="441"/>
      <c r="EM845" s="441"/>
    </row>
    <row r="846" spans="1:143" s="35" customFormat="1" ht="14.1" customHeight="1" x14ac:dyDescent="0.25">
      <c r="A846" s="702">
        <f>ROW()-1</f>
        <v>845</v>
      </c>
      <c r="B846" s="710" t="s">
        <v>697</v>
      </c>
      <c r="C846" s="711" t="str">
        <f>HYPERLINK(E846,"OP")</f>
        <v>OP</v>
      </c>
      <c r="D846" s="711" t="str">
        <f>HYPERLINK(F846,"Prj")</f>
        <v>Prj</v>
      </c>
      <c r="E846" s="704" t="s">
        <v>6875</v>
      </c>
      <c r="F846" s="415" t="s">
        <v>6876</v>
      </c>
      <c r="G846" s="414" t="s">
        <v>33</v>
      </c>
      <c r="H846" s="414" t="s">
        <v>33</v>
      </c>
      <c r="I846" s="694" t="s">
        <v>33</v>
      </c>
      <c r="J846" s="696" t="s">
        <v>698</v>
      </c>
      <c r="K846" s="199" t="s">
        <v>33</v>
      </c>
      <c r="L846" s="693" t="s">
        <v>245</v>
      </c>
      <c r="M846" s="696" t="s">
        <v>406</v>
      </c>
      <c r="N846" s="693" t="s">
        <v>18</v>
      </c>
      <c r="O846" s="732" t="s">
        <v>49</v>
      </c>
      <c r="P846" s="1080" t="s">
        <v>1742</v>
      </c>
      <c r="Q846" s="1074" t="s">
        <v>33</v>
      </c>
      <c r="R846" s="698" t="s">
        <v>7443</v>
      </c>
      <c r="S846" s="907" t="s">
        <v>10301</v>
      </c>
      <c r="T846" s="908" t="s">
        <v>10341</v>
      </c>
      <c r="U846" s="905" t="s">
        <v>1778</v>
      </c>
      <c r="V846" s="905" t="s">
        <v>10414</v>
      </c>
      <c r="W846" s="1068" t="s">
        <v>20</v>
      </c>
      <c r="X846" s="1064">
        <v>40408</v>
      </c>
      <c r="Y846" s="1066">
        <v>40659</v>
      </c>
      <c r="Z846" s="1046">
        <v>2011</v>
      </c>
      <c r="AA846" s="1064">
        <v>40708</v>
      </c>
      <c r="AB846" s="1065">
        <v>42551</v>
      </c>
      <c r="AC846" s="1066">
        <v>43099</v>
      </c>
      <c r="AD846" s="638">
        <v>0</v>
      </c>
      <c r="AE846" s="639">
        <v>50</v>
      </c>
      <c r="AF846" s="744">
        <v>0</v>
      </c>
      <c r="AG846" s="690">
        <v>50</v>
      </c>
      <c r="AH846" s="747">
        <v>0</v>
      </c>
      <c r="AI846" s="744">
        <v>0</v>
      </c>
      <c r="AJ846" s="1099">
        <v>50</v>
      </c>
      <c r="AK846" s="1100">
        <v>41.816687289999997</v>
      </c>
      <c r="AL846" s="646" t="s">
        <v>3360</v>
      </c>
      <c r="AM846" s="647"/>
      <c r="AN846" s="647"/>
      <c r="AO846" s="647" t="s">
        <v>3361</v>
      </c>
      <c r="AP846" s="647"/>
      <c r="AQ846" s="648"/>
      <c r="AR846" s="779" t="s">
        <v>3097</v>
      </c>
      <c r="AS846" s="649">
        <f>AT846+AU846</f>
        <v>45.8</v>
      </c>
      <c r="AT846" s="649">
        <v>45.8</v>
      </c>
      <c r="AU846" s="650">
        <v>0</v>
      </c>
      <c r="AV846" s="686" t="s">
        <v>3372</v>
      </c>
      <c r="AW846" s="686" t="s">
        <v>1913</v>
      </c>
      <c r="AX846" s="686" t="s">
        <v>2202</v>
      </c>
      <c r="AY846" s="819">
        <v>42705</v>
      </c>
      <c r="AZ846" s="721" t="s">
        <v>26</v>
      </c>
      <c r="BA846" s="721" t="s">
        <v>26</v>
      </c>
      <c r="BB846" s="625" t="s">
        <v>33</v>
      </c>
      <c r="BC846" s="626" t="s">
        <v>33</v>
      </c>
      <c r="BD846" s="633" t="s">
        <v>33</v>
      </c>
      <c r="BE846" s="625" t="s">
        <v>33</v>
      </c>
      <c r="BF846" s="626" t="s">
        <v>33</v>
      </c>
      <c r="BG846" s="633" t="s">
        <v>33</v>
      </c>
      <c r="BH846" s="905" t="s">
        <v>10067</v>
      </c>
      <c r="BI846" s="903" t="s">
        <v>9474</v>
      </c>
      <c r="BJ846" s="905" t="s">
        <v>10064</v>
      </c>
      <c r="BK846" s="903" t="s">
        <v>13770</v>
      </c>
      <c r="BL846" s="905" t="s">
        <v>4505</v>
      </c>
      <c r="BM846" s="903" t="s">
        <v>10474</v>
      </c>
      <c r="BN846" s="905" t="s">
        <v>10072</v>
      </c>
      <c r="BO846" s="903" t="s">
        <v>13093</v>
      </c>
      <c r="BP846" s="905" t="s">
        <v>4493</v>
      </c>
      <c r="BQ846" s="903" t="s">
        <v>4705</v>
      </c>
      <c r="BR846" s="909">
        <v>78</v>
      </c>
      <c r="BS846" s="903" t="s">
        <v>4511</v>
      </c>
      <c r="BT846" s="909">
        <v>41</v>
      </c>
      <c r="BU846" s="903" t="s">
        <v>4544</v>
      </c>
      <c r="BV846" s="909">
        <v>30</v>
      </c>
      <c r="BW846" s="903" t="s">
        <v>4501</v>
      </c>
      <c r="BX846" s="909">
        <v>40</v>
      </c>
      <c r="BY846" s="903" t="s">
        <v>4563</v>
      </c>
      <c r="BZ846" s="909">
        <v>39</v>
      </c>
      <c r="CA846" s="903" t="s">
        <v>4545</v>
      </c>
      <c r="CB846" s="340">
        <v>100</v>
      </c>
      <c r="CC846" s="249">
        <f>IF(ISBLANK(AL846),0,1)</f>
        <v>1</v>
      </c>
      <c r="CD846" s="414">
        <f>IF(ISBLANK(AM846),0,1)</f>
        <v>0</v>
      </c>
      <c r="CE846" s="414">
        <f>IF(ISBLANK(AN846),0,1)</f>
        <v>0</v>
      </c>
      <c r="CF846" s="414">
        <f>IF(ISBLANK(AO846),0,1)</f>
        <v>1</v>
      </c>
      <c r="CG846" s="414">
        <f>IF(ISBLANK(AP846),0,1)</f>
        <v>0</v>
      </c>
      <c r="CH846" s="436">
        <f>IF(ISBLANK(AQ846),0,1)</f>
        <v>0</v>
      </c>
      <c r="CI846" s="435">
        <f>IF($W846="Dropped","-",DAYS360(X846,Y846,TRUE)/360)</f>
        <v>0.68888888888888888</v>
      </c>
      <c r="CJ846" s="416">
        <f>IF(OR($W846="Pipeline",$W846="Dropped"),"-",IF(OR($AA846="-",$AA846="n/a"),"-",DAYS360(Y846,AA846,TRUE)/360))</f>
        <v>0.13333333333333333</v>
      </c>
      <c r="CK846" s="416">
        <f>IF(OR($W846="Pipeline",$W846="Dropped"),"-",IF($AC846="-","-",IF(OR($AA846="-",$AA846="n/a"),DAYS360(Y846,AC846,TRUE)/360,DAYS360(AA846,AC846,TRUE)/360)))</f>
        <v>6.5444444444444443</v>
      </c>
      <c r="CL846" s="416">
        <f>IF(OR($W846="Pipeline",$W846="Dropped"),"-",IF($AC846="-","-",DAYS360(X846,AC846,TRUE)/360))</f>
        <v>7.3666666666666663</v>
      </c>
      <c r="CM846" s="437">
        <f>IF(OR($W846="Pipeline",$W846="Dropped"),"-",IF($AC846="-","-",DAYS360(AB846,AC846,TRUE)/360))</f>
        <v>1.5</v>
      </c>
      <c r="CN846" s="344" t="str">
        <f>IF(W846="Closed",IF(AC846="-","-",YEAR(AC846)),"-")</f>
        <v>-</v>
      </c>
      <c r="CO846" s="344" t="str">
        <f>IF(W846="Closed",IF(OR(BE846="S",BE846="MS",BE846="HS"),"S",IF(OR(BE846="U",BE846="MU",BE846="HU"),"U",IF(OR(BE846="NA",BE846="NR",BE846="NV",BE846="?",BE846="#"),"NR","-"))),"-")</f>
        <v>-</v>
      </c>
      <c r="CP846" s="249">
        <v>18</v>
      </c>
      <c r="CQ846" s="414">
        <v>2</v>
      </c>
      <c r="CR846" s="414">
        <v>0</v>
      </c>
      <c r="CS846" s="414">
        <v>5</v>
      </c>
      <c r="CT846" s="414">
        <v>0</v>
      </c>
      <c r="CU846" s="436">
        <v>0</v>
      </c>
      <c r="CV846" s="432" t="str">
        <f>IF(OR(DC846="-",DC846="",DC846="n/a"),"-",HYPERLINK(DC846,"PAD"))</f>
        <v>-</v>
      </c>
      <c r="CW846" s="417" t="str">
        <f>IF(OR(DD846="-",DD846="",DD846="n/a"),"-",HYPERLINK(DD846,"ICR"))</f>
        <v>-</v>
      </c>
      <c r="CX846" s="438" t="str">
        <f>IF(OR(DE846="-",DE846="",DE846="n/a"),"-",HYPERLINK(DE846,"IEG"))</f>
        <v>-</v>
      </c>
      <c r="CY846" s="687" t="str">
        <f>IF(OR(DF846="-",DF846="",DF846="n/a"),"-",HYPERLINK(DF846,"PPAR"))</f>
        <v>-</v>
      </c>
      <c r="CZ846" s="665" t="str">
        <f>IF(OR(DG846="-",DG846="",DG846="n/a"),"-",HYPERLINK(DG846,"PCR"))</f>
        <v>-</v>
      </c>
      <c r="DA846" s="665" t="str">
        <f>IF(OR(DH846="-",DH846="",DH846="n/a"),"-",HYPERLINK(DH846,"PP"))</f>
        <v>PP</v>
      </c>
      <c r="DB846" s="688" t="str">
        <f>IF(OR(DI846="-",DI846="",DI846="n/a"),"-",HYPERLINK(DI846,"TA"))</f>
        <v>-</v>
      </c>
      <c r="DC846" s="897" t="s">
        <v>33</v>
      </c>
      <c r="DD846" s="897" t="s">
        <v>33</v>
      </c>
      <c r="DE846" s="897" t="s">
        <v>33</v>
      </c>
      <c r="DF846" s="897" t="s">
        <v>33</v>
      </c>
      <c r="DG846" s="897" t="s">
        <v>33</v>
      </c>
      <c r="DH846" s="897" t="s">
        <v>12762</v>
      </c>
      <c r="DI846" s="897" t="s">
        <v>33</v>
      </c>
      <c r="DJ846" s="734"/>
      <c r="DK846" s="14"/>
      <c r="DL846" s="14"/>
      <c r="DM846" s="441"/>
      <c r="DN846" s="441"/>
      <c r="DO846" s="441"/>
      <c r="DP846" s="441"/>
      <c r="DQ846" s="441"/>
      <c r="DR846" s="441"/>
      <c r="DS846" s="441"/>
      <c r="DT846" s="441"/>
      <c r="DU846" s="441"/>
      <c r="DV846" s="441"/>
      <c r="DW846" s="441"/>
      <c r="DX846" s="441"/>
      <c r="DY846" s="441"/>
      <c r="DZ846" s="441"/>
      <c r="EA846" s="441"/>
      <c r="EB846" s="441"/>
      <c r="EC846" s="441"/>
      <c r="ED846" s="441"/>
      <c r="EE846" s="441"/>
      <c r="EF846" s="441"/>
      <c r="EG846" s="441"/>
      <c r="EH846" s="441"/>
      <c r="EI846" s="441"/>
      <c r="EJ846" s="441"/>
      <c r="EK846" s="441"/>
      <c r="EL846" s="441"/>
      <c r="EM846" s="441"/>
    </row>
    <row r="847" spans="1:143" s="35" customFormat="1" ht="14.1" customHeight="1" x14ac:dyDescent="0.25">
      <c r="A847" s="702">
        <f>ROW()-1</f>
        <v>846</v>
      </c>
      <c r="B847" s="713" t="s">
        <v>8071</v>
      </c>
      <c r="C847" s="711" t="str">
        <f>HYPERLINK(E847,"OP")</f>
        <v>OP</v>
      </c>
      <c r="D847" s="711" t="str">
        <f>HYPERLINK(F847,"Prj")</f>
        <v>Prj</v>
      </c>
      <c r="E847" s="631" t="s">
        <v>8743</v>
      </c>
      <c r="F847" s="413" t="s">
        <v>8744</v>
      </c>
      <c r="G847" s="414" t="s">
        <v>33</v>
      </c>
      <c r="H847" s="414" t="s">
        <v>33</v>
      </c>
      <c r="I847" s="694" t="s">
        <v>33</v>
      </c>
      <c r="J847" s="697" t="s">
        <v>8072</v>
      </c>
      <c r="K847" s="727" t="s">
        <v>33</v>
      </c>
      <c r="L847" s="736" t="s">
        <v>193</v>
      </c>
      <c r="M847" s="697" t="s">
        <v>220</v>
      </c>
      <c r="N847" s="736" t="s">
        <v>18</v>
      </c>
      <c r="O847" s="736" t="s">
        <v>30</v>
      </c>
      <c r="P847" s="1080" t="s">
        <v>19</v>
      </c>
      <c r="Q847" s="1074" t="s">
        <v>33</v>
      </c>
      <c r="R847" s="698" t="s">
        <v>33</v>
      </c>
      <c r="S847" s="907" t="s">
        <v>3587</v>
      </c>
      <c r="T847" s="908" t="s">
        <v>3786</v>
      </c>
      <c r="U847" s="905" t="s">
        <v>585</v>
      </c>
      <c r="V847" s="905" t="s">
        <v>10415</v>
      </c>
      <c r="W847" s="1068" t="s">
        <v>1773</v>
      </c>
      <c r="X847" s="1064">
        <v>40463</v>
      </c>
      <c r="Y847" s="1066">
        <v>40577</v>
      </c>
      <c r="Z847" s="1046">
        <v>2011</v>
      </c>
      <c r="AA847" s="1064">
        <v>40749</v>
      </c>
      <c r="AB847" s="1065">
        <v>42277</v>
      </c>
      <c r="AC847" s="1066">
        <v>42916</v>
      </c>
      <c r="AD847" s="1049">
        <v>0</v>
      </c>
      <c r="AE847" s="746">
        <v>19.5</v>
      </c>
      <c r="AF847" s="744">
        <v>0</v>
      </c>
      <c r="AG847" s="690">
        <v>19.5</v>
      </c>
      <c r="AH847" s="747">
        <v>0</v>
      </c>
      <c r="AI847" s="744">
        <v>2.75</v>
      </c>
      <c r="AJ847" s="1101">
        <v>19.5</v>
      </c>
      <c r="AK847" s="1102">
        <v>18.449089270000002</v>
      </c>
      <c r="AL847" s="1085"/>
      <c r="AM847" s="632"/>
      <c r="AN847" s="632"/>
      <c r="AO847" s="632"/>
      <c r="AP847" s="632"/>
      <c r="AQ847" s="757"/>
      <c r="AR847" s="778" t="s">
        <v>9049</v>
      </c>
      <c r="AS847" s="784">
        <f>AT847+AU847</f>
        <v>0.4</v>
      </c>
      <c r="AT847" s="784">
        <v>0.4</v>
      </c>
      <c r="AU847" s="785">
        <v>0</v>
      </c>
      <c r="AV847" s="734" t="s">
        <v>9050</v>
      </c>
      <c r="AW847" s="697" t="s">
        <v>8073</v>
      </c>
      <c r="AX847" s="697" t="s">
        <v>2721</v>
      </c>
      <c r="AY847" s="823">
        <v>42717</v>
      </c>
      <c r="AZ847" s="736" t="s">
        <v>26</v>
      </c>
      <c r="BA847" s="736" t="s">
        <v>26</v>
      </c>
      <c r="BB847" s="625" t="s">
        <v>33</v>
      </c>
      <c r="BC847" s="626" t="s">
        <v>33</v>
      </c>
      <c r="BD847" s="633" t="s">
        <v>33</v>
      </c>
      <c r="BE847" s="625" t="s">
        <v>33</v>
      </c>
      <c r="BF847" s="626" t="s">
        <v>33</v>
      </c>
      <c r="BG847" s="633" t="s">
        <v>33</v>
      </c>
      <c r="BH847" s="905" t="s">
        <v>0</v>
      </c>
      <c r="BI847" s="903" t="s">
        <v>0</v>
      </c>
      <c r="BJ847" s="905" t="s">
        <v>0</v>
      </c>
      <c r="BK847" s="903" t="s">
        <v>0</v>
      </c>
      <c r="BL847" s="905" t="s">
        <v>13077</v>
      </c>
      <c r="BM847" s="903" t="s">
        <v>9680</v>
      </c>
      <c r="BN847" s="905" t="s">
        <v>13078</v>
      </c>
      <c r="BO847" s="903" t="s">
        <v>13872</v>
      </c>
      <c r="BP847" s="905" t="s">
        <v>0</v>
      </c>
      <c r="BQ847" s="903" t="s">
        <v>0</v>
      </c>
      <c r="BR847" s="909">
        <v>54</v>
      </c>
      <c r="BS847" s="903" t="s">
        <v>4553</v>
      </c>
      <c r="BT847" s="909">
        <v>55</v>
      </c>
      <c r="BU847" s="903" t="s">
        <v>4541</v>
      </c>
      <c r="BV847" s="909">
        <v>56</v>
      </c>
      <c r="BW847" s="903" t="s">
        <v>4566</v>
      </c>
      <c r="BX847" s="905" t="s">
        <v>0</v>
      </c>
      <c r="BY847" s="903" t="s">
        <v>4492</v>
      </c>
      <c r="BZ847" s="905" t="s">
        <v>0</v>
      </c>
      <c r="CA847" s="903" t="s">
        <v>4492</v>
      </c>
      <c r="CB847" s="340">
        <v>10</v>
      </c>
      <c r="CC847" s="249">
        <f>IF(ISBLANK(AL847),0,1)</f>
        <v>0</v>
      </c>
      <c r="CD847" s="414">
        <f>IF(ISBLANK(AM847),0,1)</f>
        <v>0</v>
      </c>
      <c r="CE847" s="414">
        <f>IF(ISBLANK(AN847),0,1)</f>
        <v>0</v>
      </c>
      <c r="CF847" s="414">
        <f>IF(ISBLANK(AO847),0,1)</f>
        <v>0</v>
      </c>
      <c r="CG847" s="414">
        <f>IF(ISBLANK(AP847),0,1)</f>
        <v>0</v>
      </c>
      <c r="CH847" s="436">
        <f>IF(ISBLANK(AQ847),0,1)</f>
        <v>0</v>
      </c>
      <c r="CI847" s="435">
        <f>IF($W847="Dropped","-",DAYS360(X847,Y847,TRUE)/360)</f>
        <v>0.30833333333333335</v>
      </c>
      <c r="CJ847" s="416">
        <f>IF(OR($W847="Pipeline",$W847="Dropped"),"-",IF(OR($AA847="-",$AA847="n/a"),"-",DAYS360(Y847,AA847,TRUE)/360))</f>
        <v>0.4777777777777778</v>
      </c>
      <c r="CK847" s="416">
        <f>IF(OR($W847="Pipeline",$W847="Dropped"),"-",IF($AC847="-","-",IF(OR($AA847="-",$AA847="n/a"),DAYS360(Y847,AC847,TRUE)/360,DAYS360(AA847,AC847,TRUE)/360)))</f>
        <v>5.9305555555555554</v>
      </c>
      <c r="CL847" s="416">
        <f>IF(OR($W847="Pipeline",$W847="Dropped"),"-",IF($AC847="-","-",DAYS360(X847,AC847,TRUE)/360))</f>
        <v>6.7166666666666668</v>
      </c>
      <c r="CM847" s="437">
        <f>IF(OR($W847="Pipeline",$W847="Dropped"),"-",IF($AC847="-","-",DAYS360(AB847,AC847,TRUE)/360))</f>
        <v>1.75</v>
      </c>
      <c r="CN847" s="344">
        <f>IF(W847="Closed",IF(AC847="-","-",YEAR(AC847)),"-")</f>
        <v>2017</v>
      </c>
      <c r="CO847" s="344" t="str">
        <f>IF(W847="Closed",IF(OR(BE847="S",BE847="MS",BE847="HS"),"S",IF(OR(BE847="U",BE847="MU",BE847="HU"),"U",IF(OR(BE847="NA",BE847="NR",BE847="NV",BE847="?",BE847="#"),"NR","-"))),"-")</f>
        <v>-</v>
      </c>
      <c r="CP847" s="249">
        <v>3</v>
      </c>
      <c r="CQ847" s="414">
        <v>1</v>
      </c>
      <c r="CR847" s="414">
        <v>1</v>
      </c>
      <c r="CS847" s="414">
        <v>0</v>
      </c>
      <c r="CT847" s="414">
        <v>0</v>
      </c>
      <c r="CU847" s="436">
        <v>1</v>
      </c>
      <c r="CV847" s="432" t="str">
        <f>IF(OR(DC847="-",DC847="",DC847="n/a"),"-",HYPERLINK(DC847,"PAD"))</f>
        <v>PAD</v>
      </c>
      <c r="CW847" s="417" t="str">
        <f>IF(OR(DD847="-",DD847="",DD847="n/a"),"-",HYPERLINK(DD847,"ICR"))</f>
        <v>-</v>
      </c>
      <c r="CX847" s="438" t="str">
        <f>IF(OR(DE847="-",DE847="",DE847="n/a"),"-",HYPERLINK(DE847,"IEG"))</f>
        <v>-</v>
      </c>
      <c r="CY847" s="687" t="str">
        <f>IF(OR(DF847="-",DF847="",DF847="n/a"),"-",HYPERLINK(DF847,"PPAR"))</f>
        <v>-</v>
      </c>
      <c r="CZ847" s="665" t="str">
        <f>IF(OR(DG847="-",DG847="",DG847="n/a"),"-",HYPERLINK(DG847,"PCR"))</f>
        <v>-</v>
      </c>
      <c r="DA847" s="665" t="str">
        <f>IF(OR(DH847="-",DH847="",DH847="n/a"),"-",HYPERLINK(DH847,"PP"))</f>
        <v>PP</v>
      </c>
      <c r="DB847" s="688" t="str">
        <f>IF(OR(DI847="-",DI847="",DI847="n/a"),"-",HYPERLINK(DI847,"TA"))</f>
        <v>-</v>
      </c>
      <c r="DC847" s="897" t="s">
        <v>12763</v>
      </c>
      <c r="DD847" s="897" t="s">
        <v>33</v>
      </c>
      <c r="DE847" s="897" t="s">
        <v>33</v>
      </c>
      <c r="DF847" s="897" t="s">
        <v>33</v>
      </c>
      <c r="DG847" s="897" t="s">
        <v>33</v>
      </c>
      <c r="DH847" s="897" t="s">
        <v>12764</v>
      </c>
      <c r="DI847" s="897" t="s">
        <v>33</v>
      </c>
      <c r="DJ847" s="734"/>
      <c r="DK847" s="14"/>
      <c r="DL847" s="14"/>
      <c r="DM847" s="441"/>
      <c r="DN847" s="441"/>
      <c r="DO847" s="441"/>
      <c r="DP847" s="441"/>
      <c r="DQ847" s="441"/>
      <c r="DR847" s="441"/>
      <c r="DS847" s="441"/>
      <c r="DT847" s="441"/>
      <c r="DU847" s="441"/>
      <c r="DV847" s="441"/>
      <c r="DW847" s="441"/>
      <c r="DX847" s="441"/>
      <c r="DY847" s="441"/>
      <c r="DZ847" s="441"/>
      <c r="EA847" s="441"/>
      <c r="EB847" s="441"/>
      <c r="EC847" s="441"/>
      <c r="ED847" s="441"/>
      <c r="EE847" s="441"/>
      <c r="EF847" s="441"/>
      <c r="EG847" s="441"/>
      <c r="EH847" s="441"/>
      <c r="EI847" s="441"/>
      <c r="EJ847" s="441"/>
      <c r="EK847" s="441"/>
      <c r="EL847" s="441"/>
      <c r="EM847" s="441"/>
    </row>
    <row r="848" spans="1:143" s="35" customFormat="1" ht="14.1" customHeight="1" x14ac:dyDescent="0.25">
      <c r="A848" s="703">
        <f>ROW()-1</f>
        <v>847</v>
      </c>
      <c r="B848" s="710" t="s">
        <v>741</v>
      </c>
      <c r="C848" s="711" t="str">
        <f>HYPERLINK(E848,"OP")</f>
        <v>OP</v>
      </c>
      <c r="D848" s="711" t="str">
        <f>HYPERLINK(F848,"Prj")</f>
        <v>Prj</v>
      </c>
      <c r="E848" s="704" t="s">
        <v>6877</v>
      </c>
      <c r="F848" s="415" t="s">
        <v>6878</v>
      </c>
      <c r="G848" s="414" t="s">
        <v>33</v>
      </c>
      <c r="H848" s="414" t="s">
        <v>33</v>
      </c>
      <c r="I848" s="694" t="s">
        <v>33</v>
      </c>
      <c r="J848" s="686" t="s">
        <v>742</v>
      </c>
      <c r="K848" s="199" t="s">
        <v>33</v>
      </c>
      <c r="L848" s="693" t="s">
        <v>193</v>
      </c>
      <c r="M848" s="696" t="s">
        <v>360</v>
      </c>
      <c r="N848" s="693" t="s">
        <v>18</v>
      </c>
      <c r="O848" s="732" t="s">
        <v>71</v>
      </c>
      <c r="P848" s="1080" t="s">
        <v>1419</v>
      </c>
      <c r="Q848" s="1074" t="s">
        <v>33</v>
      </c>
      <c r="R848" s="698" t="s">
        <v>33</v>
      </c>
      <c r="S848" s="907" t="s">
        <v>3150</v>
      </c>
      <c r="T848" s="908" t="s">
        <v>3910</v>
      </c>
      <c r="U848" s="905" t="s">
        <v>573</v>
      </c>
      <c r="V848" s="905" t="s">
        <v>10419</v>
      </c>
      <c r="W848" s="1068" t="s">
        <v>20</v>
      </c>
      <c r="X848" s="1064">
        <v>40422</v>
      </c>
      <c r="Y848" s="1066">
        <v>40596</v>
      </c>
      <c r="Z848" s="1046">
        <v>2011</v>
      </c>
      <c r="AA848" s="1064">
        <v>40756</v>
      </c>
      <c r="AB848" s="1065">
        <v>42428</v>
      </c>
      <c r="AC848" s="1066">
        <v>43100</v>
      </c>
      <c r="AD848" s="638">
        <v>30</v>
      </c>
      <c r="AE848" s="639">
        <v>0</v>
      </c>
      <c r="AF848" s="744">
        <v>0</v>
      </c>
      <c r="AG848" s="690">
        <v>30</v>
      </c>
      <c r="AH848" s="747">
        <v>0</v>
      </c>
      <c r="AI848" s="744">
        <v>0</v>
      </c>
      <c r="AJ848" s="1099">
        <v>30</v>
      </c>
      <c r="AK848" s="1100">
        <v>24.67110198</v>
      </c>
      <c r="AL848" s="1085"/>
      <c r="AM848" s="632" t="s">
        <v>2864</v>
      </c>
      <c r="AN848" s="632"/>
      <c r="AO848" s="632"/>
      <c r="AP848" s="632"/>
      <c r="AQ848" s="757" t="s">
        <v>2865</v>
      </c>
      <c r="AR848" s="779" t="s">
        <v>2494</v>
      </c>
      <c r="AS848" s="649">
        <f>AT848+AU848</f>
        <v>24</v>
      </c>
      <c r="AT848" s="649">
        <v>24</v>
      </c>
      <c r="AU848" s="650">
        <v>0</v>
      </c>
      <c r="AV848" s="686" t="s">
        <v>2882</v>
      </c>
      <c r="AW848" s="686" t="s">
        <v>2492</v>
      </c>
      <c r="AX848" s="686" t="s">
        <v>2493</v>
      </c>
      <c r="AY848" s="819">
        <v>42719</v>
      </c>
      <c r="AZ848" s="721" t="s">
        <v>22</v>
      </c>
      <c r="BA848" s="721" t="s">
        <v>26</v>
      </c>
      <c r="BB848" s="625" t="s">
        <v>33</v>
      </c>
      <c r="BC848" s="626" t="s">
        <v>33</v>
      </c>
      <c r="BD848" s="633" t="s">
        <v>33</v>
      </c>
      <c r="BE848" s="625" t="s">
        <v>33</v>
      </c>
      <c r="BF848" s="626" t="s">
        <v>33</v>
      </c>
      <c r="BG848" s="633" t="s">
        <v>33</v>
      </c>
      <c r="BH848" s="905" t="s">
        <v>13069</v>
      </c>
      <c r="BI848" s="903" t="s">
        <v>13877</v>
      </c>
      <c r="BJ848" s="905" t="s">
        <v>4525</v>
      </c>
      <c r="BK848" s="903" t="s">
        <v>10476</v>
      </c>
      <c r="BL848" s="905" t="s">
        <v>13105</v>
      </c>
      <c r="BM848" s="903" t="s">
        <v>13884</v>
      </c>
      <c r="BN848" s="905" t="s">
        <v>10072</v>
      </c>
      <c r="BO848" s="903" t="s">
        <v>13093</v>
      </c>
      <c r="BP848" s="905" t="s">
        <v>10064</v>
      </c>
      <c r="BQ848" s="903" t="s">
        <v>13770</v>
      </c>
      <c r="BR848" s="909">
        <v>27</v>
      </c>
      <c r="BS848" s="903" t="s">
        <v>4490</v>
      </c>
      <c r="BT848" s="909">
        <v>28</v>
      </c>
      <c r="BU848" s="903" t="s">
        <v>4500</v>
      </c>
      <c r="BV848" s="909">
        <v>85</v>
      </c>
      <c r="BW848" s="903" t="s">
        <v>4601</v>
      </c>
      <c r="BX848" s="909">
        <v>77</v>
      </c>
      <c r="BY848" s="903" t="s">
        <v>4594</v>
      </c>
      <c r="BZ848" s="905" t="s">
        <v>0</v>
      </c>
      <c r="CA848" s="903" t="s">
        <v>4492</v>
      </c>
      <c r="CB848" s="340">
        <v>10</v>
      </c>
      <c r="CC848" s="249">
        <f>IF(ISBLANK(AL848),0,1)</f>
        <v>0</v>
      </c>
      <c r="CD848" s="414">
        <f>IF(ISBLANK(AM848),0,1)</f>
        <v>1</v>
      </c>
      <c r="CE848" s="414">
        <f>IF(ISBLANK(AN848),0,1)</f>
        <v>0</v>
      </c>
      <c r="CF848" s="414">
        <f>IF(ISBLANK(AO848),0,1)</f>
        <v>0</v>
      </c>
      <c r="CG848" s="414">
        <f>IF(ISBLANK(AP848),0,1)</f>
        <v>0</v>
      </c>
      <c r="CH848" s="436">
        <f>IF(ISBLANK(AQ848),0,1)</f>
        <v>1</v>
      </c>
      <c r="CI848" s="435">
        <f>IF($W848="Dropped","-",DAYS360(X848,Y848,TRUE)/360)</f>
        <v>0.47499999999999998</v>
      </c>
      <c r="CJ848" s="416">
        <f>IF(OR($W848="Pipeline",$W848="Dropped"),"-",IF(OR($AA848="-",$AA848="n/a"),"-",DAYS360(Y848,AA848,TRUE)/360))</f>
        <v>0.44166666666666665</v>
      </c>
      <c r="CK848" s="416">
        <f>IF(OR($W848="Pipeline",$W848="Dropped"),"-",IF($AC848="-","-",IF(OR($AA848="-",$AA848="n/a"),DAYS360(Y848,AC848,TRUE)/360,DAYS360(AA848,AC848,TRUE)/360)))</f>
        <v>6.4138888888888888</v>
      </c>
      <c r="CL848" s="416">
        <f>IF(OR($W848="Pipeline",$W848="Dropped"),"-",IF($AC848="-","-",DAYS360(X848,AC848,TRUE)/360))</f>
        <v>7.3305555555555557</v>
      </c>
      <c r="CM848" s="437">
        <f>IF(OR($W848="Pipeline",$W848="Dropped"),"-",IF($AC848="-","-",DAYS360(AB848,AC848,TRUE)/360))</f>
        <v>1.8388888888888888</v>
      </c>
      <c r="CN848" s="344" t="str">
        <f>IF(W848="Closed",IF(AC848="-","-",YEAR(AC848)),"-")</f>
        <v>-</v>
      </c>
      <c r="CO848" s="344" t="str">
        <f>IF(W848="Closed",IF(OR(BE848="S",BE848="MS",BE848="HS"),"S",IF(OR(BE848="U",BE848="MU",BE848="HU"),"U",IF(OR(BE848="NA",BE848="NR",BE848="NV",BE848="?",BE848="#"),"NR","-"))),"-")</f>
        <v>-</v>
      </c>
      <c r="CP848" s="249">
        <v>3</v>
      </c>
      <c r="CQ848" s="414">
        <v>4</v>
      </c>
      <c r="CR848" s="414">
        <v>2</v>
      </c>
      <c r="CS848" s="414">
        <v>1</v>
      </c>
      <c r="CT848" s="414">
        <v>0</v>
      </c>
      <c r="CU848" s="436">
        <v>2</v>
      </c>
      <c r="CV848" s="432" t="str">
        <f>IF(OR(DC848="-",DC848="",DC848="n/a"),"-",HYPERLINK(DC848,"PAD"))</f>
        <v>PAD</v>
      </c>
      <c r="CW848" s="417" t="str">
        <f>IF(OR(DD848="-",DD848="",DD848="n/a"),"-",HYPERLINK(DD848,"ICR"))</f>
        <v>-</v>
      </c>
      <c r="CX848" s="438" t="str">
        <f>IF(OR(DE848="-",DE848="",DE848="n/a"),"-",HYPERLINK(DE848,"IEG"))</f>
        <v>-</v>
      </c>
      <c r="CY848" s="687" t="str">
        <f>IF(OR(DF848="-",DF848="",DF848="n/a"),"-",HYPERLINK(DF848,"PPAR"))</f>
        <v>-</v>
      </c>
      <c r="CZ848" s="665" t="str">
        <f>IF(OR(DG848="-",DG848="",DG848="n/a"),"-",HYPERLINK(DG848,"PCR"))</f>
        <v>-</v>
      </c>
      <c r="DA848" s="665" t="str">
        <f>IF(OR(DH848="-",DH848="",DH848="n/a"),"-",HYPERLINK(DH848,"PP"))</f>
        <v>PP</v>
      </c>
      <c r="DB848" s="688" t="str">
        <f>IF(OR(DI848="-",DI848="",DI848="n/a"),"-",HYPERLINK(DI848,"TA"))</f>
        <v>-</v>
      </c>
      <c r="DC848" s="897" t="s">
        <v>14158</v>
      </c>
      <c r="DD848" s="897" t="s">
        <v>33</v>
      </c>
      <c r="DE848" s="897" t="s">
        <v>33</v>
      </c>
      <c r="DF848" s="897" t="s">
        <v>33</v>
      </c>
      <c r="DG848" s="897" t="s">
        <v>33</v>
      </c>
      <c r="DH848" s="897" t="s">
        <v>12765</v>
      </c>
      <c r="DI848" s="897" t="s">
        <v>33</v>
      </c>
      <c r="DJ848" s="734"/>
      <c r="DK848" s="14"/>
      <c r="DL848" s="14"/>
      <c r="DM848" s="441"/>
      <c r="DN848" s="441"/>
      <c r="DO848" s="441"/>
      <c r="DP848" s="441"/>
      <c r="DQ848" s="441"/>
      <c r="DR848" s="441"/>
      <c r="DS848" s="441"/>
      <c r="DT848" s="441"/>
      <c r="DU848" s="441"/>
      <c r="DV848" s="441"/>
      <c r="DW848" s="441"/>
      <c r="DX848" s="441"/>
      <c r="DY848" s="441"/>
      <c r="DZ848" s="441"/>
      <c r="EA848" s="441"/>
      <c r="EB848" s="441"/>
      <c r="EC848" s="441"/>
      <c r="ED848" s="441"/>
      <c r="EE848" s="441"/>
      <c r="EF848" s="441"/>
      <c r="EG848" s="441"/>
      <c r="EH848" s="441"/>
      <c r="EI848" s="441"/>
      <c r="EJ848" s="441"/>
      <c r="EK848" s="441"/>
      <c r="EL848" s="441"/>
      <c r="EM848" s="441"/>
    </row>
    <row r="849" spans="1:143" s="35" customFormat="1" ht="14.1" customHeight="1" x14ac:dyDescent="0.25">
      <c r="A849" s="702">
        <f>ROW()-1</f>
        <v>848</v>
      </c>
      <c r="B849" s="717" t="s">
        <v>892</v>
      </c>
      <c r="C849" s="711" t="str">
        <f>HYPERLINK(E849,"OP")</f>
        <v>OP</v>
      </c>
      <c r="D849" s="711" t="str">
        <f>HYPERLINK(F849,"Prj")</f>
        <v>Prj</v>
      </c>
      <c r="E849" s="704" t="s">
        <v>6879</v>
      </c>
      <c r="F849" s="415" t="s">
        <v>6880</v>
      </c>
      <c r="G849" s="414" t="s">
        <v>33</v>
      </c>
      <c r="H849" s="414" t="s">
        <v>33</v>
      </c>
      <c r="I849" s="694" t="s">
        <v>33</v>
      </c>
      <c r="J849" s="686" t="s">
        <v>893</v>
      </c>
      <c r="K849" s="199" t="s">
        <v>33</v>
      </c>
      <c r="L849" s="693" t="s">
        <v>124</v>
      </c>
      <c r="M849" s="696" t="s">
        <v>600</v>
      </c>
      <c r="N849" s="693" t="s">
        <v>18</v>
      </c>
      <c r="O849" s="693" t="s">
        <v>30</v>
      </c>
      <c r="P849" s="1080" t="s">
        <v>1763</v>
      </c>
      <c r="Q849" s="1074" t="s">
        <v>33</v>
      </c>
      <c r="R849" s="698" t="s">
        <v>33</v>
      </c>
      <c r="S849" s="907" t="s">
        <v>3582</v>
      </c>
      <c r="T849" s="908" t="s">
        <v>3769</v>
      </c>
      <c r="U849" s="905" t="s">
        <v>1788</v>
      </c>
      <c r="V849" s="905" t="s">
        <v>10385</v>
      </c>
      <c r="W849" s="1068" t="s">
        <v>20</v>
      </c>
      <c r="X849" s="1064">
        <v>40324</v>
      </c>
      <c r="Y849" s="1066">
        <v>41362</v>
      </c>
      <c r="Z849" s="1046">
        <v>2013</v>
      </c>
      <c r="AA849" s="1064">
        <v>41437</v>
      </c>
      <c r="AB849" s="1065">
        <v>44196</v>
      </c>
      <c r="AC849" s="1066">
        <v>44196</v>
      </c>
      <c r="AD849" s="638">
        <v>95</v>
      </c>
      <c r="AE849" s="639">
        <v>0</v>
      </c>
      <c r="AF849" s="744">
        <v>0</v>
      </c>
      <c r="AG849" s="690">
        <v>95</v>
      </c>
      <c r="AH849" s="747">
        <v>0</v>
      </c>
      <c r="AI849" s="744">
        <v>0</v>
      </c>
      <c r="AJ849" s="1099">
        <v>80</v>
      </c>
      <c r="AK849" s="1100">
        <v>37.451344880000001</v>
      </c>
      <c r="AL849" s="646"/>
      <c r="AM849" s="647"/>
      <c r="AN849" s="647" t="s">
        <v>2420</v>
      </c>
      <c r="AO849" s="647"/>
      <c r="AP849" s="647"/>
      <c r="AQ849" s="648"/>
      <c r="AR849" s="779" t="s">
        <v>3287</v>
      </c>
      <c r="AS849" s="781">
        <f>AT849+AU849</f>
        <v>4</v>
      </c>
      <c r="AT849" s="649">
        <v>4</v>
      </c>
      <c r="AU849" s="650">
        <v>0</v>
      </c>
      <c r="AV849" s="686" t="s">
        <v>3288</v>
      </c>
      <c r="AW849" s="686" t="s">
        <v>1859</v>
      </c>
      <c r="AX849" s="686" t="s">
        <v>2129</v>
      </c>
      <c r="AY849" s="819">
        <v>42711</v>
      </c>
      <c r="AZ849" s="721" t="s">
        <v>45</v>
      </c>
      <c r="BA849" s="721" t="s">
        <v>22</v>
      </c>
      <c r="BB849" s="625" t="s">
        <v>33</v>
      </c>
      <c r="BC849" s="626" t="s">
        <v>33</v>
      </c>
      <c r="BD849" s="633" t="s">
        <v>33</v>
      </c>
      <c r="BE849" s="625" t="s">
        <v>33</v>
      </c>
      <c r="BF849" s="626" t="s">
        <v>33</v>
      </c>
      <c r="BG849" s="633" t="s">
        <v>33</v>
      </c>
      <c r="BH849" s="905" t="s">
        <v>4493</v>
      </c>
      <c r="BI849" s="903" t="s">
        <v>4705</v>
      </c>
      <c r="BJ849" s="905" t="s">
        <v>1371</v>
      </c>
      <c r="BK849" s="903" t="s">
        <v>13870</v>
      </c>
      <c r="BL849" s="905" t="s">
        <v>13050</v>
      </c>
      <c r="BM849" s="903" t="s">
        <v>13876</v>
      </c>
      <c r="BN849" s="905" t="s">
        <v>4518</v>
      </c>
      <c r="BO849" s="903" t="s">
        <v>10475</v>
      </c>
      <c r="BP849" s="905" t="s">
        <v>0</v>
      </c>
      <c r="BQ849" s="903" t="s">
        <v>0</v>
      </c>
      <c r="BR849" s="909">
        <v>66</v>
      </c>
      <c r="BS849" s="903" t="s">
        <v>4532</v>
      </c>
      <c r="BT849" s="909">
        <v>59</v>
      </c>
      <c r="BU849" s="903" t="s">
        <v>4510</v>
      </c>
      <c r="BV849" s="905" t="s">
        <v>0</v>
      </c>
      <c r="BW849" s="903" t="s">
        <v>4492</v>
      </c>
      <c r="BX849" s="905" t="s">
        <v>0</v>
      </c>
      <c r="BY849" s="903" t="s">
        <v>4492</v>
      </c>
      <c r="BZ849" s="905" t="s">
        <v>0</v>
      </c>
      <c r="CA849" s="903" t="s">
        <v>4492</v>
      </c>
      <c r="CB849" s="340">
        <v>50</v>
      </c>
      <c r="CC849" s="249">
        <f>IF(ISBLANK(AL849),0,1)</f>
        <v>0</v>
      </c>
      <c r="CD849" s="414">
        <f>IF(ISBLANK(AM849),0,1)</f>
        <v>0</v>
      </c>
      <c r="CE849" s="414">
        <f>IF(ISBLANK(AN849),0,1)</f>
        <v>1</v>
      </c>
      <c r="CF849" s="414">
        <f>IF(ISBLANK(AO849),0,1)</f>
        <v>0</v>
      </c>
      <c r="CG849" s="414">
        <f>IF(ISBLANK(AP849),0,1)</f>
        <v>0</v>
      </c>
      <c r="CH849" s="436">
        <f>IF(ISBLANK(AQ849),0,1)</f>
        <v>0</v>
      </c>
      <c r="CI849" s="435">
        <f>IF($W849="Dropped","-",DAYS360(X849,Y849,TRUE)/360)</f>
        <v>2.8416666666666668</v>
      </c>
      <c r="CJ849" s="416">
        <f>IF(OR($W849="Pipeline",$W849="Dropped"),"-",IF(OR($AA849="-",$AA849="n/a"),"-",DAYS360(Y849,AA849,TRUE)/360))</f>
        <v>0.20277777777777778</v>
      </c>
      <c r="CK849" s="416">
        <f>IF(OR($W849="Pipeline",$W849="Dropped"),"-",IF($AC849="-","-",IF(OR($AA849="-",$AA849="n/a"),DAYS360(Y849,AC849,TRUE)/360,DAYS360(AA849,AC849,TRUE)/360)))</f>
        <v>7.55</v>
      </c>
      <c r="CL849" s="416">
        <f>IF(OR($W849="Pipeline",$W849="Dropped"),"-",IF($AC849="-","-",DAYS360(X849,AC849,TRUE)/360))</f>
        <v>10.594444444444445</v>
      </c>
      <c r="CM849" s="437">
        <f>IF(OR($W849="Pipeline",$W849="Dropped"),"-",IF($AC849="-","-",DAYS360(AB849,AC849,TRUE)/360))</f>
        <v>0</v>
      </c>
      <c r="CN849" s="344" t="str">
        <f>IF(W849="Closed",IF(AC849="-","-",YEAR(AC849)),"-")</f>
        <v>-</v>
      </c>
      <c r="CO849" s="344" t="str">
        <f>IF(W849="Closed",IF(OR(BE849="S",BE849="MS",BE849="HS"),"S",IF(OR(BE849="U",BE849="MU",BE849="HU"),"U",IF(OR(BE849="NA",BE849="NR",BE849="NV",BE849="?",BE849="#"),"NR","-"))),"-")</f>
        <v>-</v>
      </c>
      <c r="CP849" s="249">
        <v>4</v>
      </c>
      <c r="CQ849" s="414">
        <v>1</v>
      </c>
      <c r="CR849" s="414">
        <v>0</v>
      </c>
      <c r="CS849" s="414">
        <v>0</v>
      </c>
      <c r="CT849" s="414">
        <v>0</v>
      </c>
      <c r="CU849" s="436">
        <v>0</v>
      </c>
      <c r="CV849" s="432" t="str">
        <f>IF(OR(DC849="-",DC849="",DC849="n/a"),"-",HYPERLINK(DC849,"PAD"))</f>
        <v>PAD</v>
      </c>
      <c r="CW849" s="417" t="str">
        <f>IF(OR(DD849="-",DD849="",DD849="n/a"),"-",HYPERLINK(DD849,"ICR"))</f>
        <v>-</v>
      </c>
      <c r="CX849" s="438" t="str">
        <f>IF(OR(DE849="-",DE849="",DE849="n/a"),"-",HYPERLINK(DE849,"IEG"))</f>
        <v>-</v>
      </c>
      <c r="CY849" s="687" t="str">
        <f>IF(OR(DF849="-",DF849="",DF849="n/a"),"-",HYPERLINK(DF849,"PPAR"))</f>
        <v>-</v>
      </c>
      <c r="CZ849" s="665" t="str">
        <f>IF(OR(DG849="-",DG849="",DG849="n/a"),"-",HYPERLINK(DG849,"PCR"))</f>
        <v>-</v>
      </c>
      <c r="DA849" s="665" t="str">
        <f>IF(OR(DH849="-",DH849="",DH849="n/a"),"-",HYPERLINK(DH849,"PP"))</f>
        <v>PP</v>
      </c>
      <c r="DB849" s="688" t="str">
        <f>IF(OR(DI849="-",DI849="",DI849="n/a"),"-",HYPERLINK(DI849,"TA"))</f>
        <v>-</v>
      </c>
      <c r="DC849" s="897" t="s">
        <v>12766</v>
      </c>
      <c r="DD849" s="897" t="s">
        <v>33</v>
      </c>
      <c r="DE849" s="897" t="s">
        <v>33</v>
      </c>
      <c r="DF849" s="897" t="s">
        <v>33</v>
      </c>
      <c r="DG849" s="897" t="s">
        <v>33</v>
      </c>
      <c r="DH849" s="897" t="s">
        <v>14159</v>
      </c>
      <c r="DI849" s="897" t="s">
        <v>33</v>
      </c>
      <c r="DJ849" s="806"/>
      <c r="DK849" s="14"/>
      <c r="DL849" s="14"/>
      <c r="DM849" s="441"/>
      <c r="DN849" s="441"/>
      <c r="DO849" s="441"/>
      <c r="DP849" s="441"/>
      <c r="DQ849" s="441"/>
      <c r="DR849" s="441"/>
      <c r="DS849" s="441"/>
      <c r="DT849" s="441"/>
      <c r="DU849" s="441"/>
      <c r="DV849" s="441"/>
      <c r="DW849" s="441"/>
      <c r="DX849" s="441"/>
      <c r="DY849" s="441"/>
      <c r="DZ849" s="441"/>
      <c r="EA849" s="441"/>
      <c r="EB849" s="441"/>
      <c r="EC849" s="441"/>
      <c r="ED849" s="441"/>
      <c r="EE849" s="441"/>
      <c r="EF849" s="441"/>
      <c r="EG849" s="441"/>
      <c r="EH849" s="441"/>
      <c r="EI849" s="441"/>
      <c r="EJ849" s="441"/>
      <c r="EK849" s="441"/>
      <c r="EL849" s="441"/>
      <c r="EM849" s="441"/>
    </row>
    <row r="850" spans="1:143" s="35" customFormat="1" ht="14.1" customHeight="1" x14ac:dyDescent="0.25">
      <c r="A850" s="703">
        <f>ROW()-1</f>
        <v>849</v>
      </c>
      <c r="B850" s="717" t="s">
        <v>988</v>
      </c>
      <c r="C850" s="711" t="str">
        <f>HYPERLINK(E850,"OP")</f>
        <v>OP</v>
      </c>
      <c r="D850" s="711" t="str">
        <f>HYPERLINK(F850,"Prj")</f>
        <v>Prj</v>
      </c>
      <c r="E850" s="704" t="s">
        <v>6881</v>
      </c>
      <c r="F850" s="415" t="s">
        <v>6882</v>
      </c>
      <c r="G850" s="414" t="s">
        <v>33</v>
      </c>
      <c r="H850" s="414" t="s">
        <v>33</v>
      </c>
      <c r="I850" s="694" t="s">
        <v>33</v>
      </c>
      <c r="J850" s="686" t="s">
        <v>989</v>
      </c>
      <c r="K850" s="199" t="s">
        <v>33</v>
      </c>
      <c r="L850" s="693" t="s">
        <v>16</v>
      </c>
      <c r="M850" s="696" t="s">
        <v>280</v>
      </c>
      <c r="N850" s="693" t="s">
        <v>18</v>
      </c>
      <c r="O850" s="693" t="s">
        <v>30</v>
      </c>
      <c r="P850" s="1080" t="s">
        <v>1763</v>
      </c>
      <c r="Q850" s="1074" t="s">
        <v>33</v>
      </c>
      <c r="R850" s="698" t="s">
        <v>3558</v>
      </c>
      <c r="S850" s="907" t="s">
        <v>3793</v>
      </c>
      <c r="T850" s="908" t="s">
        <v>3658</v>
      </c>
      <c r="U850" s="905" t="s">
        <v>1790</v>
      </c>
      <c r="V850" s="905" t="s">
        <v>10452</v>
      </c>
      <c r="W850" s="1068" t="s">
        <v>20</v>
      </c>
      <c r="X850" s="1064">
        <v>40513</v>
      </c>
      <c r="Y850" s="1066">
        <v>41359</v>
      </c>
      <c r="Z850" s="1046">
        <v>2013</v>
      </c>
      <c r="AA850" s="1064">
        <v>41513</v>
      </c>
      <c r="AB850" s="1065">
        <v>43039</v>
      </c>
      <c r="AC850" s="1066">
        <v>43769</v>
      </c>
      <c r="AD850" s="638">
        <v>0</v>
      </c>
      <c r="AE850" s="639">
        <v>150</v>
      </c>
      <c r="AF850" s="744">
        <v>0</v>
      </c>
      <c r="AG850" s="690">
        <v>150</v>
      </c>
      <c r="AH850" s="747">
        <v>1192.0000001999999</v>
      </c>
      <c r="AI850" s="744">
        <v>0</v>
      </c>
      <c r="AJ850" s="1099">
        <v>250</v>
      </c>
      <c r="AK850" s="1100">
        <v>102.46643115000001</v>
      </c>
      <c r="AL850" s="646"/>
      <c r="AM850" s="647"/>
      <c r="AN850" s="647">
        <v>2</v>
      </c>
      <c r="AO850" s="647"/>
      <c r="AP850" s="647"/>
      <c r="AQ850" s="648"/>
      <c r="AR850" s="779" t="s">
        <v>3289</v>
      </c>
      <c r="AS850" s="781">
        <f>AT850+AU850</f>
        <v>23.5</v>
      </c>
      <c r="AT850" s="649">
        <v>23.5</v>
      </c>
      <c r="AU850" s="650">
        <v>0</v>
      </c>
      <c r="AV850" s="686" t="s">
        <v>3290</v>
      </c>
      <c r="AW850" s="686" t="s">
        <v>2049</v>
      </c>
      <c r="AX850" s="686" t="s">
        <v>2319</v>
      </c>
      <c r="AY850" s="819">
        <v>42677</v>
      </c>
      <c r="AZ850" s="721" t="s">
        <v>26</v>
      </c>
      <c r="BA850" s="721" t="s">
        <v>22</v>
      </c>
      <c r="BB850" s="625" t="s">
        <v>33</v>
      </c>
      <c r="BC850" s="626" t="s">
        <v>33</v>
      </c>
      <c r="BD850" s="633" t="s">
        <v>33</v>
      </c>
      <c r="BE850" s="625" t="s">
        <v>33</v>
      </c>
      <c r="BF850" s="626" t="s">
        <v>33</v>
      </c>
      <c r="BG850" s="633" t="s">
        <v>33</v>
      </c>
      <c r="BH850" s="905" t="s">
        <v>4503</v>
      </c>
      <c r="BI850" s="903" t="s">
        <v>4703</v>
      </c>
      <c r="BJ850" s="905" t="s">
        <v>4515</v>
      </c>
      <c r="BK850" s="903" t="s">
        <v>4704</v>
      </c>
      <c r="BL850" s="905" t="s">
        <v>1371</v>
      </c>
      <c r="BM850" s="903" t="s">
        <v>13870</v>
      </c>
      <c r="BN850" s="905" t="s">
        <v>0</v>
      </c>
      <c r="BO850" s="903" t="s">
        <v>0</v>
      </c>
      <c r="BP850" s="905" t="s">
        <v>0</v>
      </c>
      <c r="BQ850" s="903" t="s">
        <v>0</v>
      </c>
      <c r="BR850" s="909">
        <v>65</v>
      </c>
      <c r="BS850" s="903" t="s">
        <v>4509</v>
      </c>
      <c r="BT850" s="909">
        <v>66</v>
      </c>
      <c r="BU850" s="903" t="s">
        <v>4532</v>
      </c>
      <c r="BV850" s="909">
        <v>78</v>
      </c>
      <c r="BW850" s="903" t="s">
        <v>4511</v>
      </c>
      <c r="BX850" s="905" t="s">
        <v>0</v>
      </c>
      <c r="BY850" s="903" t="s">
        <v>4492</v>
      </c>
      <c r="BZ850" s="905" t="s">
        <v>0</v>
      </c>
      <c r="CA850" s="903" t="s">
        <v>4492</v>
      </c>
      <c r="CB850" s="340">
        <v>50</v>
      </c>
      <c r="CC850" s="249">
        <f>IF(ISBLANK(AL850),0,1)</f>
        <v>0</v>
      </c>
      <c r="CD850" s="414">
        <f>IF(ISBLANK(AM850),0,1)</f>
        <v>0</v>
      </c>
      <c r="CE850" s="414">
        <f>IF(ISBLANK(AN850),0,1)</f>
        <v>1</v>
      </c>
      <c r="CF850" s="414">
        <f>IF(ISBLANK(AO850),0,1)</f>
        <v>0</v>
      </c>
      <c r="CG850" s="414">
        <f>IF(ISBLANK(AP850),0,1)</f>
        <v>0</v>
      </c>
      <c r="CH850" s="436">
        <f>IF(ISBLANK(AQ850),0,1)</f>
        <v>0</v>
      </c>
      <c r="CI850" s="435">
        <f>IF($W850="Dropped","-",DAYS360(X850,Y850,TRUE)/360)</f>
        <v>2.3194444444444446</v>
      </c>
      <c r="CJ850" s="416">
        <f>IF(OR($W850="Pipeline",$W850="Dropped"),"-",IF(OR($AA850="-",$AA850="n/a"),"-",DAYS360(Y850,AA850,TRUE)/360))</f>
        <v>0.41944444444444445</v>
      </c>
      <c r="CK850" s="416">
        <f>IF(OR($W850="Pipeline",$W850="Dropped"),"-",IF($AC850="-","-",IF(OR($AA850="-",$AA850="n/a"),DAYS360(Y850,AC850,TRUE)/360,DAYS360(AA850,AC850,TRUE)/360)))</f>
        <v>6.1749999999999998</v>
      </c>
      <c r="CL850" s="416">
        <f>IF(OR($W850="Pipeline",$W850="Dropped"),"-",IF($AC850="-","-",DAYS360(X850,AC850,TRUE)/360))</f>
        <v>8.9138888888888896</v>
      </c>
      <c r="CM850" s="437">
        <f>IF(OR($W850="Pipeline",$W850="Dropped"),"-",IF($AC850="-","-",DAYS360(AB850,AC850,TRUE)/360))</f>
        <v>2</v>
      </c>
      <c r="CN850" s="344" t="str">
        <f>IF(W850="Closed",IF(AC850="-","-",YEAR(AC850)),"-")</f>
        <v>-</v>
      </c>
      <c r="CO850" s="344" t="str">
        <f>IF(W850="Closed",IF(OR(BE850="S",BE850="MS",BE850="HS"),"S",IF(OR(BE850="U",BE850="MU",BE850="HU"),"U",IF(OR(BE850="NA",BE850="NR",BE850="NV",BE850="?",BE850="#"),"NR","-"))),"-")</f>
        <v>-</v>
      </c>
      <c r="CP850" s="249">
        <v>3</v>
      </c>
      <c r="CQ850" s="414">
        <v>4</v>
      </c>
      <c r="CR850" s="414">
        <v>2</v>
      </c>
      <c r="CS850" s="414">
        <v>1</v>
      </c>
      <c r="CT850" s="414">
        <v>0</v>
      </c>
      <c r="CU850" s="436">
        <v>0</v>
      </c>
      <c r="CV850" s="432" t="str">
        <f>IF(OR(DC850="-",DC850="",DC850="n/a"),"-",HYPERLINK(DC850,"PAD"))</f>
        <v>PAD</v>
      </c>
      <c r="CW850" s="417" t="str">
        <f>IF(OR(DD850="-",DD850="",DD850="n/a"),"-",HYPERLINK(DD850,"ICR"))</f>
        <v>-</v>
      </c>
      <c r="CX850" s="438" t="str">
        <f>IF(OR(DE850="-",DE850="",DE850="n/a"),"-",HYPERLINK(DE850,"IEG"))</f>
        <v>-</v>
      </c>
      <c r="CY850" s="687" t="str">
        <f>IF(OR(DF850="-",DF850="",DF850="n/a"),"-",HYPERLINK(DF850,"PPAR"))</f>
        <v>-</v>
      </c>
      <c r="CZ850" s="665" t="str">
        <f>IF(OR(DG850="-",DG850="",DG850="n/a"),"-",HYPERLINK(DG850,"PCR"))</f>
        <v>-</v>
      </c>
      <c r="DA850" s="665" t="str">
        <f>IF(OR(DH850="-",DH850="",DH850="n/a"),"-",HYPERLINK(DH850,"PP"))</f>
        <v>PP</v>
      </c>
      <c r="DB850" s="688" t="str">
        <f>IF(OR(DI850="-",DI850="",DI850="n/a"),"-",HYPERLINK(DI850,"TA"))</f>
        <v>-</v>
      </c>
      <c r="DC850" s="897" t="s">
        <v>12767</v>
      </c>
      <c r="DD850" s="897" t="s">
        <v>33</v>
      </c>
      <c r="DE850" s="897" t="s">
        <v>33</v>
      </c>
      <c r="DF850" s="897" t="s">
        <v>33</v>
      </c>
      <c r="DG850" s="897" t="s">
        <v>33</v>
      </c>
      <c r="DH850" s="897" t="s">
        <v>12768</v>
      </c>
      <c r="DI850" s="897" t="s">
        <v>33</v>
      </c>
      <c r="DJ850" s="734"/>
      <c r="DK850" s="14"/>
      <c r="DL850" s="14"/>
      <c r="DM850" s="441"/>
      <c r="DN850" s="441"/>
      <c r="DO850" s="441"/>
      <c r="DP850" s="441"/>
      <c r="DQ850" s="441"/>
      <c r="DR850" s="441"/>
      <c r="DS850" s="441"/>
      <c r="DT850" s="441"/>
      <c r="DU850" s="441"/>
      <c r="DV850" s="441"/>
      <c r="DW850" s="441"/>
      <c r="DX850" s="441"/>
      <c r="DY850" s="441"/>
      <c r="DZ850" s="441"/>
      <c r="EA850" s="441"/>
      <c r="EB850" s="441"/>
      <c r="EC850" s="441"/>
      <c r="ED850" s="441"/>
      <c r="EE850" s="441"/>
      <c r="EF850" s="441"/>
      <c r="EG850" s="441"/>
      <c r="EH850" s="441"/>
      <c r="EI850" s="441"/>
      <c r="EJ850" s="441"/>
      <c r="EK850" s="441"/>
      <c r="EL850" s="441"/>
      <c r="EM850" s="441"/>
    </row>
    <row r="851" spans="1:143" s="35" customFormat="1" ht="14.1" customHeight="1" x14ac:dyDescent="0.25">
      <c r="A851" s="702">
        <f>ROW()-1</f>
        <v>850</v>
      </c>
      <c r="B851" s="717" t="s">
        <v>1006</v>
      </c>
      <c r="C851" s="711" t="str">
        <f>HYPERLINK(E851,"OP")</f>
        <v>OP</v>
      </c>
      <c r="D851" s="711" t="str">
        <f>HYPERLINK(F851,"Prj")</f>
        <v>Prj</v>
      </c>
      <c r="E851" s="704" t="s">
        <v>6883</v>
      </c>
      <c r="F851" s="415" t="s">
        <v>6884</v>
      </c>
      <c r="G851" s="414" t="s">
        <v>33</v>
      </c>
      <c r="H851" s="414" t="s">
        <v>33</v>
      </c>
      <c r="I851" s="694" t="s">
        <v>33</v>
      </c>
      <c r="J851" s="686" t="s">
        <v>1007</v>
      </c>
      <c r="K851" s="199" t="s">
        <v>33</v>
      </c>
      <c r="L851" s="693" t="s">
        <v>193</v>
      </c>
      <c r="M851" s="696" t="s">
        <v>223</v>
      </c>
      <c r="N851" s="693" t="s">
        <v>18</v>
      </c>
      <c r="O851" s="693" t="s">
        <v>30</v>
      </c>
      <c r="P851" s="1080" t="s">
        <v>1763</v>
      </c>
      <c r="Q851" s="1074" t="s">
        <v>33</v>
      </c>
      <c r="R851" s="698" t="s">
        <v>33</v>
      </c>
      <c r="S851" s="907" t="s">
        <v>3574</v>
      </c>
      <c r="T851" s="908" t="s">
        <v>13843</v>
      </c>
      <c r="U851" s="905" t="s">
        <v>576</v>
      </c>
      <c r="V851" s="905" t="s">
        <v>10387</v>
      </c>
      <c r="W851" s="1068" t="s">
        <v>20</v>
      </c>
      <c r="X851" s="1064">
        <v>40588</v>
      </c>
      <c r="Y851" s="1066">
        <v>41247</v>
      </c>
      <c r="Z851" s="1046">
        <v>2013</v>
      </c>
      <c r="AA851" s="1064">
        <v>41402</v>
      </c>
      <c r="AB851" s="1065">
        <v>43191</v>
      </c>
      <c r="AC851" s="1066">
        <v>43191</v>
      </c>
      <c r="AD851" s="638">
        <v>25</v>
      </c>
      <c r="AE851" s="639">
        <v>0</v>
      </c>
      <c r="AF851" s="744">
        <v>0</v>
      </c>
      <c r="AG851" s="690">
        <v>25</v>
      </c>
      <c r="AH851" s="747">
        <v>27.17</v>
      </c>
      <c r="AI851" s="744">
        <v>0</v>
      </c>
      <c r="AJ851" s="1099">
        <v>25</v>
      </c>
      <c r="AK851" s="1100">
        <v>14.742629750000001</v>
      </c>
      <c r="AL851" s="646"/>
      <c r="AM851" s="647"/>
      <c r="AN851" s="647">
        <v>2</v>
      </c>
      <c r="AO851" s="647"/>
      <c r="AP851" s="647"/>
      <c r="AQ851" s="648"/>
      <c r="AR851" s="779" t="s">
        <v>3291</v>
      </c>
      <c r="AS851" s="781">
        <f>AT851+AU851</f>
        <v>5.19</v>
      </c>
      <c r="AT851" s="649">
        <v>2.4900000000000002</v>
      </c>
      <c r="AU851" s="650">
        <v>2.7</v>
      </c>
      <c r="AV851" s="686" t="s">
        <v>3292</v>
      </c>
      <c r="AW851" s="686" t="s">
        <v>1845</v>
      </c>
      <c r="AX851" s="686" t="s">
        <v>2112</v>
      </c>
      <c r="AY851" s="819">
        <v>42696</v>
      </c>
      <c r="AZ851" s="721" t="s">
        <v>26</v>
      </c>
      <c r="BA851" s="721" t="s">
        <v>26</v>
      </c>
      <c r="BB851" s="625" t="s">
        <v>33</v>
      </c>
      <c r="BC851" s="626" t="s">
        <v>33</v>
      </c>
      <c r="BD851" s="633" t="s">
        <v>33</v>
      </c>
      <c r="BE851" s="625" t="s">
        <v>33</v>
      </c>
      <c r="BF851" s="626" t="s">
        <v>33</v>
      </c>
      <c r="BG851" s="633" t="s">
        <v>33</v>
      </c>
      <c r="BH851" s="905" t="s">
        <v>4493</v>
      </c>
      <c r="BI851" s="903" t="s">
        <v>4705</v>
      </c>
      <c r="BJ851" s="905" t="s">
        <v>13050</v>
      </c>
      <c r="BK851" s="903" t="s">
        <v>13876</v>
      </c>
      <c r="BL851" s="905" t="s">
        <v>4505</v>
      </c>
      <c r="BM851" s="903" t="s">
        <v>10474</v>
      </c>
      <c r="BN851" s="905" t="s">
        <v>0</v>
      </c>
      <c r="BO851" s="903" t="s">
        <v>0</v>
      </c>
      <c r="BP851" s="905" t="s">
        <v>0</v>
      </c>
      <c r="BQ851" s="903" t="s">
        <v>0</v>
      </c>
      <c r="BR851" s="909">
        <v>66</v>
      </c>
      <c r="BS851" s="903" t="s">
        <v>4532</v>
      </c>
      <c r="BT851" s="909">
        <v>25</v>
      </c>
      <c r="BU851" s="903" t="s">
        <v>4489</v>
      </c>
      <c r="BV851" s="905" t="s">
        <v>0</v>
      </c>
      <c r="BW851" s="903" t="s">
        <v>4492</v>
      </c>
      <c r="BX851" s="905" t="s">
        <v>0</v>
      </c>
      <c r="BY851" s="903" t="s">
        <v>4492</v>
      </c>
      <c r="BZ851" s="905" t="s">
        <v>0</v>
      </c>
      <c r="CA851" s="903" t="s">
        <v>4492</v>
      </c>
      <c r="CB851" s="340">
        <v>50</v>
      </c>
      <c r="CC851" s="249">
        <f>IF(ISBLANK(AL851),0,1)</f>
        <v>0</v>
      </c>
      <c r="CD851" s="414">
        <f>IF(ISBLANK(AM851),0,1)</f>
        <v>0</v>
      </c>
      <c r="CE851" s="414">
        <f>IF(ISBLANK(AN851),0,1)</f>
        <v>1</v>
      </c>
      <c r="CF851" s="414">
        <f>IF(ISBLANK(AO851),0,1)</f>
        <v>0</v>
      </c>
      <c r="CG851" s="414">
        <f>IF(ISBLANK(AP851),0,1)</f>
        <v>0</v>
      </c>
      <c r="CH851" s="436">
        <f>IF(ISBLANK(AQ851),0,1)</f>
        <v>0</v>
      </c>
      <c r="CI851" s="435">
        <f>IF($W851="Dropped","-",DAYS360(X851,Y851,TRUE)/360)</f>
        <v>1.8055555555555556</v>
      </c>
      <c r="CJ851" s="416">
        <f>IF(OR($W851="Pipeline",$W851="Dropped"),"-",IF(OR($AA851="-",$AA851="n/a"),"-",DAYS360(Y851,AA851,TRUE)/360))</f>
        <v>0.42777777777777776</v>
      </c>
      <c r="CK851" s="416">
        <f>IF(OR($W851="Pipeline",$W851="Dropped"),"-",IF($AC851="-","-",IF(OR($AA851="-",$AA851="n/a"),DAYS360(Y851,AC851,TRUE)/360,DAYS360(AA851,AC851,TRUE)/360)))</f>
        <v>4.8972222222222221</v>
      </c>
      <c r="CL851" s="416">
        <f>IF(OR($W851="Pipeline",$W851="Dropped"),"-",IF($AC851="-","-",DAYS360(X851,AC851,TRUE)/360))</f>
        <v>7.1305555555555555</v>
      </c>
      <c r="CM851" s="437">
        <f>IF(OR($W851="Pipeline",$W851="Dropped"),"-",IF($AC851="-","-",DAYS360(AB851,AC851,TRUE)/360))</f>
        <v>0</v>
      </c>
      <c r="CN851" s="344" t="str">
        <f>IF(W851="Closed",IF(AC851="-","-",YEAR(AC851)),"-")</f>
        <v>-</v>
      </c>
      <c r="CO851" s="344" t="str">
        <f>IF(W851="Closed",IF(OR(BE851="S",BE851="MS",BE851="HS"),"S",IF(OR(BE851="U",BE851="MU",BE851="HU"),"U",IF(OR(BE851="NA",BE851="NR",BE851="NV",BE851="?",BE851="#"),"NR","-"))),"-")</f>
        <v>-</v>
      </c>
      <c r="CP851" s="249">
        <v>1</v>
      </c>
      <c r="CQ851" s="414">
        <v>3</v>
      </c>
      <c r="CR851" s="414">
        <v>2</v>
      </c>
      <c r="CS851" s="414">
        <v>0</v>
      </c>
      <c r="CT851" s="414">
        <v>0</v>
      </c>
      <c r="CU851" s="436">
        <v>0</v>
      </c>
      <c r="CV851" s="432" t="str">
        <f>IF(OR(DC851="-",DC851="",DC851="n/a"),"-",HYPERLINK(DC851,"PAD"))</f>
        <v>PAD</v>
      </c>
      <c r="CW851" s="417" t="str">
        <f>IF(OR(DD851="-",DD851="",DD851="n/a"),"-",HYPERLINK(DD851,"ICR"))</f>
        <v>-</v>
      </c>
      <c r="CX851" s="438" t="str">
        <f>IF(OR(DE851="-",DE851="",DE851="n/a"),"-",HYPERLINK(DE851,"IEG"))</f>
        <v>-</v>
      </c>
      <c r="CY851" s="687" t="str">
        <f>IF(OR(DF851="-",DF851="",DF851="n/a"),"-",HYPERLINK(DF851,"PPAR"))</f>
        <v>-</v>
      </c>
      <c r="CZ851" s="665" t="str">
        <f>IF(OR(DG851="-",DG851="",DG851="n/a"),"-",HYPERLINK(DG851,"PCR"))</f>
        <v>-</v>
      </c>
      <c r="DA851" s="665" t="str">
        <f>IF(OR(DH851="-",DH851="",DH851="n/a"),"-",HYPERLINK(DH851,"PP"))</f>
        <v>PP</v>
      </c>
      <c r="DB851" s="688" t="str">
        <f>IF(OR(DI851="-",DI851="",DI851="n/a"),"-",HYPERLINK(DI851,"TA"))</f>
        <v>-</v>
      </c>
      <c r="DC851" s="897" t="s">
        <v>12769</v>
      </c>
      <c r="DD851" s="897" t="s">
        <v>33</v>
      </c>
      <c r="DE851" s="897" t="s">
        <v>33</v>
      </c>
      <c r="DF851" s="897" t="s">
        <v>33</v>
      </c>
      <c r="DG851" s="897" t="s">
        <v>33</v>
      </c>
      <c r="DH851" s="897" t="s">
        <v>14160</v>
      </c>
      <c r="DI851" s="897" t="s">
        <v>33</v>
      </c>
      <c r="DJ851" s="734"/>
      <c r="DK851" s="14"/>
      <c r="DL851" s="14"/>
      <c r="DM851" s="441"/>
      <c r="DN851" s="441"/>
      <c r="DO851" s="441"/>
      <c r="DP851" s="441"/>
      <c r="DQ851" s="441"/>
      <c r="DR851" s="441"/>
      <c r="DS851" s="441"/>
      <c r="DT851" s="441"/>
      <c r="DU851" s="441"/>
      <c r="DV851" s="441"/>
      <c r="DW851" s="441"/>
      <c r="DX851" s="441"/>
      <c r="DY851" s="441"/>
      <c r="DZ851" s="441"/>
      <c r="EA851" s="441"/>
      <c r="EB851" s="441"/>
      <c r="EC851" s="441"/>
      <c r="ED851" s="441"/>
      <c r="EE851" s="441"/>
      <c r="EF851" s="441"/>
      <c r="EG851" s="441"/>
      <c r="EH851" s="441"/>
      <c r="EI851" s="441"/>
      <c r="EJ851" s="441"/>
      <c r="EK851" s="441"/>
      <c r="EL851" s="441"/>
      <c r="EM851" s="441"/>
    </row>
    <row r="852" spans="1:143" s="35" customFormat="1" ht="14.1" customHeight="1" x14ac:dyDescent="0.25">
      <c r="A852" s="702">
        <f>ROW()-1</f>
        <v>851</v>
      </c>
      <c r="B852" s="710" t="s">
        <v>3007</v>
      </c>
      <c r="C852" s="711" t="str">
        <f>HYPERLINK(E852,"OP")</f>
        <v>OP</v>
      </c>
      <c r="D852" s="711" t="str">
        <f>HYPERLINK(F852,"Prj")</f>
        <v>Prj</v>
      </c>
      <c r="E852" s="704" t="s">
        <v>6885</v>
      </c>
      <c r="F852" s="415" t="s">
        <v>6886</v>
      </c>
      <c r="G852" s="414" t="s">
        <v>33</v>
      </c>
      <c r="H852" s="414" t="s">
        <v>33</v>
      </c>
      <c r="I852" s="694" t="s">
        <v>33</v>
      </c>
      <c r="J852" s="686" t="s">
        <v>3019</v>
      </c>
      <c r="K852" s="199" t="s">
        <v>33</v>
      </c>
      <c r="L852" s="693" t="s">
        <v>245</v>
      </c>
      <c r="M852" s="696" t="s">
        <v>246</v>
      </c>
      <c r="N852" s="693" t="s">
        <v>18</v>
      </c>
      <c r="O852" s="693" t="s">
        <v>30</v>
      </c>
      <c r="P852" s="1080" t="s">
        <v>1742</v>
      </c>
      <c r="Q852" s="1074" t="s">
        <v>33</v>
      </c>
      <c r="R852" s="698" t="s">
        <v>3888</v>
      </c>
      <c r="S852" s="907" t="s">
        <v>10301</v>
      </c>
      <c r="T852" s="908" t="s">
        <v>3911</v>
      </c>
      <c r="U852" s="905" t="s">
        <v>575</v>
      </c>
      <c r="V852" s="905" t="s">
        <v>10414</v>
      </c>
      <c r="W852" s="1068" t="s">
        <v>20</v>
      </c>
      <c r="X852" s="1064">
        <v>40451</v>
      </c>
      <c r="Y852" s="1066">
        <v>41172</v>
      </c>
      <c r="Z852" s="1046">
        <v>2013</v>
      </c>
      <c r="AA852" s="1064">
        <v>41298</v>
      </c>
      <c r="AB852" s="1065">
        <v>43100</v>
      </c>
      <c r="AC852" s="1066">
        <v>43646</v>
      </c>
      <c r="AD852" s="638">
        <v>0</v>
      </c>
      <c r="AE852" s="639">
        <v>70</v>
      </c>
      <c r="AF852" s="744">
        <v>0</v>
      </c>
      <c r="AG852" s="690">
        <v>70</v>
      </c>
      <c r="AH852" s="747">
        <v>0</v>
      </c>
      <c r="AI852" s="744">
        <v>0</v>
      </c>
      <c r="AJ852" s="1099">
        <v>102.51827412</v>
      </c>
      <c r="AK852" s="1100">
        <v>36.551906359999997</v>
      </c>
      <c r="AL852" s="646" t="s">
        <v>7402</v>
      </c>
      <c r="AM852" s="647"/>
      <c r="AN852" s="647"/>
      <c r="AO852" s="647">
        <v>8</v>
      </c>
      <c r="AP852" s="647"/>
      <c r="AQ852" s="648"/>
      <c r="AR852" s="779" t="s">
        <v>3097</v>
      </c>
      <c r="AS852" s="649">
        <f>AT852+AU852</f>
        <v>65</v>
      </c>
      <c r="AT852" s="649">
        <v>64</v>
      </c>
      <c r="AU852" s="650">
        <v>1</v>
      </c>
      <c r="AV852" s="686" t="s">
        <v>3373</v>
      </c>
      <c r="AW852" s="686" t="s">
        <v>3569</v>
      </c>
      <c r="AX852" s="686" t="s">
        <v>3912</v>
      </c>
      <c r="AY852" s="819">
        <v>42622</v>
      </c>
      <c r="AZ852" s="721" t="s">
        <v>22</v>
      </c>
      <c r="BA852" s="721" t="s">
        <v>26</v>
      </c>
      <c r="BB852" s="625" t="s">
        <v>33</v>
      </c>
      <c r="BC852" s="626" t="s">
        <v>33</v>
      </c>
      <c r="BD852" s="633" t="s">
        <v>33</v>
      </c>
      <c r="BE852" s="625" t="s">
        <v>33</v>
      </c>
      <c r="BF852" s="626" t="s">
        <v>33</v>
      </c>
      <c r="BG852" s="633" t="s">
        <v>33</v>
      </c>
      <c r="BH852" s="905" t="s">
        <v>10064</v>
      </c>
      <c r="BI852" s="903" t="s">
        <v>13770</v>
      </c>
      <c r="BJ852" s="905" t="s">
        <v>1371</v>
      </c>
      <c r="BK852" s="903" t="s">
        <v>13870</v>
      </c>
      <c r="BL852" s="905" t="s">
        <v>4655</v>
      </c>
      <c r="BM852" s="903" t="s">
        <v>10492</v>
      </c>
      <c r="BN852" s="905" t="s">
        <v>10072</v>
      </c>
      <c r="BO852" s="903" t="s">
        <v>13093</v>
      </c>
      <c r="BP852" s="905" t="s">
        <v>4561</v>
      </c>
      <c r="BQ852" s="903" t="s">
        <v>10489</v>
      </c>
      <c r="BR852" s="909">
        <v>94</v>
      </c>
      <c r="BS852" s="903" t="s">
        <v>4649</v>
      </c>
      <c r="BT852" s="909">
        <v>51</v>
      </c>
      <c r="BU852" s="903" t="s">
        <v>4520</v>
      </c>
      <c r="BV852" s="909">
        <v>99</v>
      </c>
      <c r="BW852" s="903" t="s">
        <v>4570</v>
      </c>
      <c r="BX852" s="909">
        <v>66</v>
      </c>
      <c r="BY852" s="903" t="s">
        <v>4532</v>
      </c>
      <c r="BZ852" s="909">
        <v>45</v>
      </c>
      <c r="CA852" s="903" t="s">
        <v>4564</v>
      </c>
      <c r="CB852" s="340">
        <v>100</v>
      </c>
      <c r="CC852" s="249">
        <f>IF(ISBLANK(AL852),0,1)</f>
        <v>1</v>
      </c>
      <c r="CD852" s="414">
        <f>IF(ISBLANK(AM852),0,1)</f>
        <v>0</v>
      </c>
      <c r="CE852" s="414">
        <f>IF(ISBLANK(AN852),0,1)</f>
        <v>0</v>
      </c>
      <c r="CF852" s="414">
        <f>IF(ISBLANK(AO852),0,1)</f>
        <v>1</v>
      </c>
      <c r="CG852" s="414">
        <f>IF(ISBLANK(AP852),0,1)</f>
        <v>0</v>
      </c>
      <c r="CH852" s="436">
        <f>IF(ISBLANK(AQ852),0,1)</f>
        <v>0</v>
      </c>
      <c r="CI852" s="435">
        <f>IF($W852="Dropped","-",DAYS360(X852,Y852,TRUE)/360)</f>
        <v>1.9722222222222223</v>
      </c>
      <c r="CJ852" s="416">
        <f>IF(OR($W852="Pipeline",$W852="Dropped"),"-",IF(OR($AA852="-",$AA852="n/a"),"-",DAYS360(Y852,AA852,TRUE)/360))</f>
        <v>0.34444444444444444</v>
      </c>
      <c r="CK852" s="416">
        <f>IF(OR($W852="Pipeline",$W852="Dropped"),"-",IF($AC852="-","-",IF(OR($AA852="-",$AA852="n/a"),DAYS360(Y852,AC852,TRUE)/360,DAYS360(AA852,AC852,TRUE)/360)))</f>
        <v>6.4333333333333336</v>
      </c>
      <c r="CL852" s="416">
        <f>IF(OR($W852="Pipeline",$W852="Dropped"),"-",IF($AC852="-","-",DAYS360(X852,AC852,TRUE)/360))</f>
        <v>8.75</v>
      </c>
      <c r="CM852" s="437">
        <f>IF(OR($W852="Pipeline",$W852="Dropped"),"-",IF($AC852="-","-",DAYS360(AB852,AC852,TRUE)/360))</f>
        <v>1.5</v>
      </c>
      <c r="CN852" s="344" t="str">
        <f>IF(W852="Closed",IF(AC852="-","-",YEAR(AC852)),"-")</f>
        <v>-</v>
      </c>
      <c r="CO852" s="344" t="str">
        <f>IF(W852="Closed",IF(OR(BE852="S",BE852="MS",BE852="HS"),"S",IF(OR(BE852="U",BE852="MU",BE852="HU"),"U",IF(OR(BE852="NA",BE852="NR",BE852="NV",BE852="?",BE852="#"),"NR","-"))),"-")</f>
        <v>-</v>
      </c>
      <c r="CP852" s="249">
        <v>15</v>
      </c>
      <c r="CQ852" s="414">
        <v>1</v>
      </c>
      <c r="CR852" s="414">
        <v>0</v>
      </c>
      <c r="CS852" s="414">
        <v>4</v>
      </c>
      <c r="CT852" s="414">
        <v>2</v>
      </c>
      <c r="CU852" s="436">
        <v>1</v>
      </c>
      <c r="CV852" s="432" t="str">
        <f>IF(OR(DC852="-",DC852="",DC852="n/a"),"-",HYPERLINK(DC852,"PAD"))</f>
        <v>PAD</v>
      </c>
      <c r="CW852" s="417" t="str">
        <f>IF(OR(DD852="-",DD852="",DD852="n/a"),"-",HYPERLINK(DD852,"ICR"))</f>
        <v>-</v>
      </c>
      <c r="CX852" s="438" t="str">
        <f>IF(OR(DE852="-",DE852="",DE852="n/a"),"-",HYPERLINK(DE852,"IEG"))</f>
        <v>-</v>
      </c>
      <c r="CY852" s="687" t="str">
        <f>IF(OR(DF852="-",DF852="",DF852="n/a"),"-",HYPERLINK(DF852,"PPAR"))</f>
        <v>-</v>
      </c>
      <c r="CZ852" s="665" t="str">
        <f>IF(OR(DG852="-",DG852="",DG852="n/a"),"-",HYPERLINK(DG852,"PCR"))</f>
        <v>-</v>
      </c>
      <c r="DA852" s="665" t="str">
        <f>IF(OR(DH852="-",DH852="",DH852="n/a"),"-",HYPERLINK(DH852,"PP"))</f>
        <v>PP</v>
      </c>
      <c r="DB852" s="688" t="str">
        <f>IF(OR(DI852="-",DI852="",DI852="n/a"),"-",HYPERLINK(DI852,"TA"))</f>
        <v>-</v>
      </c>
      <c r="DC852" s="897" t="s">
        <v>12770</v>
      </c>
      <c r="DD852" s="897" t="s">
        <v>33</v>
      </c>
      <c r="DE852" s="897" t="s">
        <v>33</v>
      </c>
      <c r="DF852" s="897" t="s">
        <v>33</v>
      </c>
      <c r="DG852" s="897" t="s">
        <v>33</v>
      </c>
      <c r="DH852" s="897" t="s">
        <v>12771</v>
      </c>
      <c r="DI852" s="897" t="s">
        <v>33</v>
      </c>
      <c r="DJ852" s="734"/>
      <c r="DK852" s="14"/>
      <c r="DL852" s="14"/>
      <c r="DM852" s="441"/>
      <c r="DN852" s="441"/>
      <c r="DO852" s="441"/>
      <c r="DP852" s="441"/>
      <c r="DQ852" s="441"/>
      <c r="DR852" s="441"/>
      <c r="DS852" s="441"/>
      <c r="DT852" s="441"/>
      <c r="DU852" s="441"/>
      <c r="DV852" s="441"/>
      <c r="DW852" s="441"/>
      <c r="DX852" s="441"/>
      <c r="DY852" s="441"/>
      <c r="DZ852" s="441"/>
      <c r="EA852" s="441"/>
      <c r="EB852" s="441"/>
      <c r="EC852" s="441"/>
      <c r="ED852" s="441"/>
      <c r="EE852" s="441"/>
      <c r="EF852" s="441"/>
      <c r="EG852" s="441"/>
      <c r="EH852" s="441"/>
      <c r="EI852" s="441"/>
      <c r="EJ852" s="441"/>
      <c r="EK852" s="441"/>
      <c r="EL852" s="441"/>
      <c r="EM852" s="441"/>
    </row>
    <row r="853" spans="1:143" s="35" customFormat="1" ht="14.1" customHeight="1" x14ac:dyDescent="0.25">
      <c r="A853" s="702">
        <f>ROW()-1</f>
        <v>852</v>
      </c>
      <c r="B853" s="713" t="s">
        <v>9458</v>
      </c>
      <c r="C853" s="711" t="str">
        <f>HYPERLINK(E853,"OP")</f>
        <v>OP</v>
      </c>
      <c r="D853" s="711" t="str">
        <f>HYPERLINK(F853,"Prj")</f>
        <v>Prj</v>
      </c>
      <c r="E853" s="705" t="s">
        <v>9832</v>
      </c>
      <c r="F853" s="424" t="s">
        <v>9833</v>
      </c>
      <c r="G853" s="414" t="s">
        <v>33</v>
      </c>
      <c r="H853" s="414" t="s">
        <v>33</v>
      </c>
      <c r="I853" s="694" t="s">
        <v>33</v>
      </c>
      <c r="J853" s="695" t="s">
        <v>9689</v>
      </c>
      <c r="K853" s="727" t="s">
        <v>33</v>
      </c>
      <c r="L853" s="735" t="s">
        <v>153</v>
      </c>
      <c r="M853" s="695" t="s">
        <v>166</v>
      </c>
      <c r="N853" s="735" t="s">
        <v>18</v>
      </c>
      <c r="O853" s="735" t="s">
        <v>30</v>
      </c>
      <c r="P853" s="1080" t="s">
        <v>1743</v>
      </c>
      <c r="Q853" s="1074" t="s">
        <v>33</v>
      </c>
      <c r="R853" s="698" t="s">
        <v>33</v>
      </c>
      <c r="S853" s="907" t="s">
        <v>3788</v>
      </c>
      <c r="T853" s="908" t="s">
        <v>10342</v>
      </c>
      <c r="U853" s="905" t="s">
        <v>13823</v>
      </c>
      <c r="V853" s="905" t="s">
        <v>10408</v>
      </c>
      <c r="W853" s="1068" t="s">
        <v>20</v>
      </c>
      <c r="X853" s="1064">
        <v>40388</v>
      </c>
      <c r="Y853" s="1066">
        <v>40759</v>
      </c>
      <c r="Z853" s="1046">
        <v>2012</v>
      </c>
      <c r="AA853" s="1064">
        <v>40862</v>
      </c>
      <c r="AB853" s="1065">
        <v>42308</v>
      </c>
      <c r="AC853" s="1066">
        <v>43220</v>
      </c>
      <c r="AD853" s="1051">
        <v>23.8</v>
      </c>
      <c r="AE853" s="746">
        <v>0</v>
      </c>
      <c r="AF853" s="744">
        <v>0</v>
      </c>
      <c r="AG853" s="690">
        <v>23.8</v>
      </c>
      <c r="AH853" s="747">
        <v>2.7440000000000002</v>
      </c>
      <c r="AI853" s="744">
        <v>0</v>
      </c>
      <c r="AJ853" s="1103">
        <v>23.8</v>
      </c>
      <c r="AK853" s="1104">
        <v>16.84899519</v>
      </c>
      <c r="AL853" s="646"/>
      <c r="AM853" s="647"/>
      <c r="AN853" s="647"/>
      <c r="AO853" s="647"/>
      <c r="AP853" s="647"/>
      <c r="AQ853" s="648">
        <v>18</v>
      </c>
      <c r="AR853" s="778" t="s">
        <v>9907</v>
      </c>
      <c r="AS853" s="649">
        <v>5</v>
      </c>
      <c r="AT853" s="649">
        <v>5</v>
      </c>
      <c r="AU853" s="650">
        <v>0</v>
      </c>
      <c r="AV853" s="686" t="s">
        <v>9908</v>
      </c>
      <c r="AW853" s="695" t="s">
        <v>5291</v>
      </c>
      <c r="AX853" s="695" t="s">
        <v>9690</v>
      </c>
      <c r="AY853" s="822">
        <v>42725</v>
      </c>
      <c r="AZ853" s="735" t="s">
        <v>22</v>
      </c>
      <c r="BA853" s="735" t="s">
        <v>22</v>
      </c>
      <c r="BB853" s="625" t="s">
        <v>33</v>
      </c>
      <c r="BC853" s="626" t="s">
        <v>33</v>
      </c>
      <c r="BD853" s="633" t="s">
        <v>33</v>
      </c>
      <c r="BE853" s="625" t="s">
        <v>33</v>
      </c>
      <c r="BF853" s="626" t="s">
        <v>33</v>
      </c>
      <c r="BG853" s="633" t="s">
        <v>33</v>
      </c>
      <c r="BH853" s="905" t="s">
        <v>10064</v>
      </c>
      <c r="BI853" s="903" t="s">
        <v>13770</v>
      </c>
      <c r="BJ853" s="905" t="s">
        <v>10072</v>
      </c>
      <c r="BK853" s="903" t="s">
        <v>13093</v>
      </c>
      <c r="BL853" s="905" t="s">
        <v>4487</v>
      </c>
      <c r="BM853" s="903" t="s">
        <v>4683</v>
      </c>
      <c r="BN853" s="905" t="s">
        <v>4561</v>
      </c>
      <c r="BO853" s="903" t="s">
        <v>10489</v>
      </c>
      <c r="BP853" s="905" t="s">
        <v>0</v>
      </c>
      <c r="BQ853" s="903" t="s">
        <v>0</v>
      </c>
      <c r="BR853" s="909">
        <v>83</v>
      </c>
      <c r="BS853" s="903" t="s">
        <v>4600</v>
      </c>
      <c r="BT853" s="909">
        <v>36</v>
      </c>
      <c r="BU853" s="903" t="s">
        <v>4565</v>
      </c>
      <c r="BV853" s="909">
        <v>34</v>
      </c>
      <c r="BW853" s="903" t="s">
        <v>4491</v>
      </c>
      <c r="BX853" s="905" t="s">
        <v>0</v>
      </c>
      <c r="BY853" s="903" t="s">
        <v>4492</v>
      </c>
      <c r="BZ853" s="905" t="s">
        <v>0</v>
      </c>
      <c r="CA853" s="903" t="s">
        <v>4492</v>
      </c>
      <c r="CB853" s="340">
        <v>10</v>
      </c>
      <c r="CC853" s="249">
        <f>IF(ISBLANK(AL853),0,1)</f>
        <v>0</v>
      </c>
      <c r="CD853" s="414">
        <f>IF(ISBLANK(AM853),0,1)</f>
        <v>0</v>
      </c>
      <c r="CE853" s="414">
        <f>IF(ISBLANK(AN853),0,1)</f>
        <v>0</v>
      </c>
      <c r="CF853" s="414">
        <f>IF(ISBLANK(AO853),0,1)</f>
        <v>0</v>
      </c>
      <c r="CG853" s="414">
        <f>IF(ISBLANK(AP853),0,1)</f>
        <v>0</v>
      </c>
      <c r="CH853" s="436">
        <f>IF(ISBLANK(AQ853),0,1)</f>
        <v>1</v>
      </c>
      <c r="CI853" s="435">
        <f>IF($W853="Dropped","-",DAYS360(X853,Y853,TRUE)/360)</f>
        <v>1.0138888888888888</v>
      </c>
      <c r="CJ853" s="416">
        <f>IF(OR($W853="Pipeline",$W853="Dropped"),"-",IF(OR($AA853="-",$AA853="n/a"),"-",DAYS360(Y853,AA853,TRUE)/360))</f>
        <v>0.28055555555555556</v>
      </c>
      <c r="CK853" s="416">
        <f>IF(OR($W853="Pipeline",$W853="Dropped"),"-",IF($AC853="-","-",IF(OR($AA853="-",$AA853="n/a"),DAYS360(Y853,AC853,TRUE)/360,DAYS360(AA853,AC853,TRUE)/360)))</f>
        <v>6.458333333333333</v>
      </c>
      <c r="CL853" s="416">
        <f>IF(OR($W853="Pipeline",$W853="Dropped"),"-",IF($AC853="-","-",DAYS360(X853,AC853,TRUE)/360))</f>
        <v>7.7527777777777782</v>
      </c>
      <c r="CM853" s="437">
        <f>IF(OR($W853="Pipeline",$W853="Dropped"),"-",IF($AC853="-","-",DAYS360(AB853,AC853,TRUE)/360))</f>
        <v>2.5</v>
      </c>
      <c r="CN853" s="344" t="str">
        <f>IF(W853="Closed",IF(AC853="-","-",YEAR(AC853)),"-")</f>
        <v>-</v>
      </c>
      <c r="CO853" s="344" t="str">
        <f>IF(W853="Closed",IF(OR(BE853="S",BE853="MS",BE853="HS"),"S",IF(OR(BE853="U",BE853="MU",BE853="HU"),"U",IF(OR(BE853="NA",BE853="NR",BE853="NV",BE853="?",BE853="#"),"NR","-"))),"-")</f>
        <v>-</v>
      </c>
      <c r="CP853" s="249">
        <v>6</v>
      </c>
      <c r="CQ853" s="414">
        <v>2</v>
      </c>
      <c r="CR853" s="414">
        <v>2</v>
      </c>
      <c r="CS853" s="414">
        <v>0</v>
      </c>
      <c r="CT853" s="414">
        <v>0</v>
      </c>
      <c r="CU853" s="436">
        <v>0</v>
      </c>
      <c r="CV853" s="432" t="str">
        <f>IF(OR(DC853="-",DC853="",DC853="n/a"),"-",HYPERLINK(DC853,"PAD"))</f>
        <v>PAD</v>
      </c>
      <c r="CW853" s="417" t="str">
        <f>IF(OR(DD853="-",DD853="",DD853="n/a"),"-",HYPERLINK(DD853,"ICR"))</f>
        <v>-</v>
      </c>
      <c r="CX853" s="438" t="str">
        <f>IF(OR(DE853="-",DE853="",DE853="n/a"),"-",HYPERLINK(DE853,"IEG"))</f>
        <v>-</v>
      </c>
      <c r="CY853" s="687" t="str">
        <f>IF(OR(DF853="-",DF853="",DF853="n/a"),"-",HYPERLINK(DF853,"PPAR"))</f>
        <v>-</v>
      </c>
      <c r="CZ853" s="665" t="str">
        <f>IF(OR(DG853="-",DG853="",DG853="n/a"),"-",HYPERLINK(DG853,"PCR"))</f>
        <v>-</v>
      </c>
      <c r="DA853" s="665" t="str">
        <f>IF(OR(DH853="-",DH853="",DH853="n/a"),"-",HYPERLINK(DH853,"PP"))</f>
        <v>PP</v>
      </c>
      <c r="DB853" s="688" t="str">
        <f>IF(OR(DI853="-",DI853="",DI853="n/a"),"-",HYPERLINK(DI853,"TA"))</f>
        <v>-</v>
      </c>
      <c r="DC853" s="897" t="s">
        <v>12772</v>
      </c>
      <c r="DD853" s="897" t="s">
        <v>33</v>
      </c>
      <c r="DE853" s="897" t="s">
        <v>33</v>
      </c>
      <c r="DF853" s="897" t="s">
        <v>33</v>
      </c>
      <c r="DG853" s="897" t="s">
        <v>33</v>
      </c>
      <c r="DH853" s="897" t="s">
        <v>12773</v>
      </c>
      <c r="DI853" s="897" t="s">
        <v>33</v>
      </c>
      <c r="DJ853" s="734"/>
      <c r="DK853" s="14"/>
      <c r="DL853" s="14"/>
      <c r="DM853" s="441"/>
      <c r="DN853" s="441"/>
      <c r="DO853" s="441"/>
      <c r="DP853" s="441"/>
      <c r="DQ853" s="441"/>
      <c r="DR853" s="441"/>
      <c r="DS853" s="441"/>
      <c r="DT853" s="441"/>
      <c r="DU853" s="441"/>
      <c r="DV853" s="441"/>
      <c r="DW853" s="441"/>
      <c r="DX853" s="441"/>
      <c r="DY853" s="441"/>
      <c r="DZ853" s="441"/>
      <c r="EA853" s="441"/>
      <c r="EB853" s="441"/>
      <c r="EC853" s="441"/>
      <c r="ED853" s="441"/>
      <c r="EE853" s="441"/>
      <c r="EF853" s="441"/>
      <c r="EG853" s="441"/>
      <c r="EH853" s="441"/>
      <c r="EI853" s="441"/>
      <c r="EJ853" s="441"/>
      <c r="EK853" s="441"/>
      <c r="EL853" s="441"/>
      <c r="EM853" s="441"/>
    </row>
    <row r="854" spans="1:143" s="35" customFormat="1" ht="14.1" customHeight="1" x14ac:dyDescent="0.25">
      <c r="A854" s="702">
        <f>ROW()-1</f>
        <v>853</v>
      </c>
      <c r="B854" s="710" t="s">
        <v>31</v>
      </c>
      <c r="C854" s="711" t="str">
        <f>HYPERLINK(E854,"OP")</f>
        <v>OP</v>
      </c>
      <c r="D854" s="711" t="str">
        <f>HYPERLINK(F854,"Prj")</f>
        <v>Prj</v>
      </c>
      <c r="E854" s="704" t="s">
        <v>6887</v>
      </c>
      <c r="F854" s="415" t="s">
        <v>6888</v>
      </c>
      <c r="G854" s="414" t="s">
        <v>33</v>
      </c>
      <c r="H854" s="414" t="s">
        <v>33</v>
      </c>
      <c r="I854" s="694" t="s">
        <v>33</v>
      </c>
      <c r="J854" s="686" t="s">
        <v>32</v>
      </c>
      <c r="K854" s="199" t="s">
        <v>33</v>
      </c>
      <c r="L854" s="693" t="s">
        <v>16</v>
      </c>
      <c r="M854" s="696" t="s">
        <v>29</v>
      </c>
      <c r="N854" s="693" t="s">
        <v>18</v>
      </c>
      <c r="O854" s="693" t="s">
        <v>25</v>
      </c>
      <c r="P854" s="1080" t="s">
        <v>1419</v>
      </c>
      <c r="Q854" s="1074" t="s">
        <v>33</v>
      </c>
      <c r="R854" s="698" t="s">
        <v>33</v>
      </c>
      <c r="S854" s="907" t="s">
        <v>3162</v>
      </c>
      <c r="T854" s="908" t="s">
        <v>3885</v>
      </c>
      <c r="U854" s="905" t="s">
        <v>584</v>
      </c>
      <c r="V854" s="905" t="s">
        <v>10423</v>
      </c>
      <c r="W854" s="1068" t="s">
        <v>20</v>
      </c>
      <c r="X854" s="1064">
        <v>40359</v>
      </c>
      <c r="Y854" s="1066">
        <v>41620</v>
      </c>
      <c r="Z854" s="1046">
        <v>2014</v>
      </c>
      <c r="AA854" s="1064">
        <v>41785</v>
      </c>
      <c r="AB854" s="1065">
        <v>43585</v>
      </c>
      <c r="AC854" s="1066">
        <v>44561</v>
      </c>
      <c r="AD854" s="1054">
        <v>0</v>
      </c>
      <c r="AE854" s="749">
        <v>77</v>
      </c>
      <c r="AF854" s="744">
        <v>0</v>
      </c>
      <c r="AG854" s="690">
        <v>77</v>
      </c>
      <c r="AH854" s="747">
        <v>0</v>
      </c>
      <c r="AI854" s="744">
        <v>0</v>
      </c>
      <c r="AJ854" s="1099">
        <v>122</v>
      </c>
      <c r="AK854" s="1100">
        <v>47.006134500000002</v>
      </c>
      <c r="AL854" s="1085"/>
      <c r="AM854" s="632" t="s">
        <v>2423</v>
      </c>
      <c r="AN854" s="632"/>
      <c r="AO854" s="632"/>
      <c r="AP854" s="632"/>
      <c r="AQ854" s="757">
        <v>13</v>
      </c>
      <c r="AR854" s="780" t="s">
        <v>2883</v>
      </c>
      <c r="AS854" s="781">
        <f>AT854+AU854</f>
        <v>5.6</v>
      </c>
      <c r="AT854" s="781">
        <v>5.6</v>
      </c>
      <c r="AU854" s="782">
        <v>0</v>
      </c>
      <c r="AV854" s="807" t="s">
        <v>2884</v>
      </c>
      <c r="AW854" s="686" t="s">
        <v>1900</v>
      </c>
      <c r="AX854" s="686" t="s">
        <v>2181</v>
      </c>
      <c r="AY854" s="819">
        <v>42592</v>
      </c>
      <c r="AZ854" s="721" t="s">
        <v>26</v>
      </c>
      <c r="BA854" s="721" t="s">
        <v>22</v>
      </c>
      <c r="BB854" s="625" t="s">
        <v>33</v>
      </c>
      <c r="BC854" s="626" t="s">
        <v>33</v>
      </c>
      <c r="BD854" s="633" t="s">
        <v>33</v>
      </c>
      <c r="BE854" s="625" t="s">
        <v>33</v>
      </c>
      <c r="BF854" s="626" t="s">
        <v>33</v>
      </c>
      <c r="BG854" s="633" t="s">
        <v>33</v>
      </c>
      <c r="BH854" s="905" t="s">
        <v>0</v>
      </c>
      <c r="BI854" s="903" t="s">
        <v>0</v>
      </c>
      <c r="BJ854" s="905" t="s">
        <v>0</v>
      </c>
      <c r="BK854" s="903" t="s">
        <v>0</v>
      </c>
      <c r="BL854" s="905" t="s">
        <v>4485</v>
      </c>
      <c r="BM854" s="903" t="s">
        <v>10472</v>
      </c>
      <c r="BN854" s="905" t="s">
        <v>4525</v>
      </c>
      <c r="BO854" s="903" t="s">
        <v>10476</v>
      </c>
      <c r="BP854" s="905" t="s">
        <v>0</v>
      </c>
      <c r="BQ854" s="903" t="s">
        <v>0</v>
      </c>
      <c r="BR854" s="909">
        <v>25</v>
      </c>
      <c r="BS854" s="903" t="s">
        <v>4489</v>
      </c>
      <c r="BT854" s="905" t="s">
        <v>0</v>
      </c>
      <c r="BU854" s="903" t="s">
        <v>4492</v>
      </c>
      <c r="BV854" s="905" t="s">
        <v>0</v>
      </c>
      <c r="BW854" s="903" t="s">
        <v>4492</v>
      </c>
      <c r="BX854" s="905" t="s">
        <v>0</v>
      </c>
      <c r="BY854" s="903" t="s">
        <v>4492</v>
      </c>
      <c r="BZ854" s="905" t="s">
        <v>0</v>
      </c>
      <c r="CA854" s="903" t="s">
        <v>4492</v>
      </c>
      <c r="CB854" s="340">
        <v>10</v>
      </c>
      <c r="CC854" s="249">
        <f>IF(ISBLANK(AL854),0,1)</f>
        <v>0</v>
      </c>
      <c r="CD854" s="414">
        <f>IF(ISBLANK(AM854),0,1)</f>
        <v>1</v>
      </c>
      <c r="CE854" s="414">
        <f>IF(ISBLANK(AN854),0,1)</f>
        <v>0</v>
      </c>
      <c r="CF854" s="414">
        <f>IF(ISBLANK(AO854),0,1)</f>
        <v>0</v>
      </c>
      <c r="CG854" s="414">
        <f>IF(ISBLANK(AP854),0,1)</f>
        <v>0</v>
      </c>
      <c r="CH854" s="436">
        <f>IF(ISBLANK(AQ854),0,1)</f>
        <v>1</v>
      </c>
      <c r="CI854" s="435">
        <f>IF($W854="Dropped","-",DAYS360(X854,Y854,TRUE)/360)</f>
        <v>3.45</v>
      </c>
      <c r="CJ854" s="416">
        <f>IF(OR($W854="Pipeline",$W854="Dropped"),"-",IF(OR($AA854="-",$AA854="n/a"),"-",DAYS360(Y854,AA854,TRUE)/360))</f>
        <v>0.45555555555555555</v>
      </c>
      <c r="CK854" s="416">
        <f>IF(OR($W854="Pipeline",$W854="Dropped"),"-",IF($AC854="-","-",IF(OR($AA854="-",$AA854="n/a"),DAYS360(Y854,AC854,TRUE)/360,DAYS360(AA854,AC854,TRUE)/360)))</f>
        <v>7.5944444444444441</v>
      </c>
      <c r="CL854" s="416">
        <f>IF(OR($W854="Pipeline",$W854="Dropped"),"-",IF($AC854="-","-",DAYS360(X854,AC854,TRUE)/360))</f>
        <v>11.5</v>
      </c>
      <c r="CM854" s="437">
        <f>IF(OR($W854="Pipeline",$W854="Dropped"),"-",IF($AC854="-","-",DAYS360(AB854,AC854,TRUE)/360))</f>
        <v>2.6666666666666665</v>
      </c>
      <c r="CN854" s="344" t="str">
        <f>IF(W854="Closed",IF(AC854="-","-",YEAR(AC854)),"-")</f>
        <v>-</v>
      </c>
      <c r="CO854" s="344" t="str">
        <f>IF(W854="Closed",IF(OR(BE854="S",BE854="MS",BE854="HS"),"S",IF(OR(BE854="U",BE854="MU",BE854="HU"),"U",IF(OR(BE854="NA",BE854="NR",BE854="NV",BE854="?",BE854="#"),"NR","-"))),"-")</f>
        <v>-</v>
      </c>
      <c r="CP854" s="249">
        <v>1</v>
      </c>
      <c r="CQ854" s="414">
        <v>4</v>
      </c>
      <c r="CR854" s="414">
        <v>0</v>
      </c>
      <c r="CS854" s="414">
        <v>1</v>
      </c>
      <c r="CT854" s="414">
        <v>0</v>
      </c>
      <c r="CU854" s="436">
        <v>2</v>
      </c>
      <c r="CV854" s="432" t="str">
        <f>IF(OR(DC854="-",DC854="",DC854="n/a"),"-",HYPERLINK(DC854,"PAD"))</f>
        <v>PAD</v>
      </c>
      <c r="CW854" s="417" t="str">
        <f>IF(OR(DD854="-",DD854="",DD854="n/a"),"-",HYPERLINK(DD854,"ICR"))</f>
        <v>-</v>
      </c>
      <c r="CX854" s="438" t="str">
        <f>IF(OR(DE854="-",DE854="",DE854="n/a"),"-",HYPERLINK(DE854,"IEG"))</f>
        <v>-</v>
      </c>
      <c r="CY854" s="687" t="str">
        <f>IF(OR(DF854="-",DF854="",DF854="n/a"),"-",HYPERLINK(DF854,"PPAR"))</f>
        <v>-</v>
      </c>
      <c r="CZ854" s="665" t="str">
        <f>IF(OR(DG854="-",DG854="",DG854="n/a"),"-",HYPERLINK(DG854,"PCR"))</f>
        <v>-</v>
      </c>
      <c r="DA854" s="665" t="str">
        <f>IF(OR(DH854="-",DH854="",DH854="n/a"),"-",HYPERLINK(DH854,"PP"))</f>
        <v>-</v>
      </c>
      <c r="DB854" s="688" t="str">
        <f>IF(OR(DI854="-",DI854="",DI854="n/a"),"-",HYPERLINK(DI854,"TA"))</f>
        <v>-</v>
      </c>
      <c r="DC854" s="897" t="s">
        <v>12774</v>
      </c>
      <c r="DD854" s="897" t="s">
        <v>33</v>
      </c>
      <c r="DE854" s="897" t="s">
        <v>33</v>
      </c>
      <c r="DF854" s="897" t="s">
        <v>33</v>
      </c>
      <c r="DG854" s="897" t="s">
        <v>33</v>
      </c>
      <c r="DH854" s="897" t="s">
        <v>33</v>
      </c>
      <c r="DI854" s="897" t="s">
        <v>33</v>
      </c>
      <c r="DJ854" s="734"/>
      <c r="DK854" s="14"/>
      <c r="DL854" s="14"/>
      <c r="DM854" s="441"/>
      <c r="DN854" s="441"/>
      <c r="DO854" s="441"/>
      <c r="DP854" s="441"/>
      <c r="DQ854" s="441"/>
      <c r="DR854" s="441"/>
      <c r="DS854" s="441"/>
      <c r="DT854" s="441"/>
      <c r="DU854" s="441"/>
      <c r="DV854" s="441"/>
      <c r="DW854" s="441"/>
      <c r="DX854" s="441"/>
      <c r="DY854" s="441"/>
      <c r="DZ854" s="441"/>
      <c r="EA854" s="441"/>
      <c r="EB854" s="441"/>
      <c r="EC854" s="441"/>
      <c r="ED854" s="441"/>
      <c r="EE854" s="441"/>
      <c r="EF854" s="441"/>
      <c r="EG854" s="441"/>
      <c r="EH854" s="441"/>
      <c r="EI854" s="441"/>
      <c r="EJ854" s="441"/>
      <c r="EK854" s="441"/>
      <c r="EL854" s="441"/>
      <c r="EM854" s="441"/>
    </row>
    <row r="855" spans="1:143" s="35" customFormat="1" ht="14.1" customHeight="1" x14ac:dyDescent="0.25">
      <c r="A855" s="703">
        <f>ROW()-1</f>
        <v>854</v>
      </c>
      <c r="B855" s="710" t="s">
        <v>151</v>
      </c>
      <c r="C855" s="711" t="str">
        <f>HYPERLINK(E855,"OP")</f>
        <v>OP</v>
      </c>
      <c r="D855" s="711" t="str">
        <f>HYPERLINK(F855,"Prj")</f>
        <v>Prj</v>
      </c>
      <c r="E855" s="704" t="s">
        <v>6889</v>
      </c>
      <c r="F855" s="415" t="s">
        <v>6890</v>
      </c>
      <c r="G855" s="414" t="s">
        <v>33</v>
      </c>
      <c r="H855" s="414" t="s">
        <v>33</v>
      </c>
      <c r="I855" s="694" t="s">
        <v>33</v>
      </c>
      <c r="J855" s="686" t="s">
        <v>152</v>
      </c>
      <c r="K855" s="199" t="s">
        <v>33</v>
      </c>
      <c r="L855" s="693" t="s">
        <v>153</v>
      </c>
      <c r="M855" s="696" t="s">
        <v>154</v>
      </c>
      <c r="N855" s="693" t="s">
        <v>18</v>
      </c>
      <c r="O855" s="693" t="s">
        <v>30</v>
      </c>
      <c r="P855" s="1080" t="s">
        <v>19</v>
      </c>
      <c r="Q855" s="1074" t="s">
        <v>33</v>
      </c>
      <c r="R855" s="698" t="s">
        <v>33</v>
      </c>
      <c r="S855" s="907" t="s">
        <v>3803</v>
      </c>
      <c r="T855" s="908" t="s">
        <v>3913</v>
      </c>
      <c r="U855" s="905" t="s">
        <v>13703</v>
      </c>
      <c r="V855" s="905" t="s">
        <v>10434</v>
      </c>
      <c r="W855" s="1068" t="s">
        <v>20</v>
      </c>
      <c r="X855" s="1064">
        <v>40738</v>
      </c>
      <c r="Y855" s="1066">
        <v>41002</v>
      </c>
      <c r="Z855" s="1046">
        <v>2012</v>
      </c>
      <c r="AA855" s="1064">
        <v>41213</v>
      </c>
      <c r="AB855" s="1065">
        <v>42916</v>
      </c>
      <c r="AC855" s="1066">
        <v>43465</v>
      </c>
      <c r="AD855" s="1050">
        <v>50</v>
      </c>
      <c r="AE855" s="749">
        <v>0</v>
      </c>
      <c r="AF855" s="744">
        <v>0</v>
      </c>
      <c r="AG855" s="690">
        <v>50</v>
      </c>
      <c r="AH855" s="747">
        <v>194.5</v>
      </c>
      <c r="AI855" s="744">
        <v>0</v>
      </c>
      <c r="AJ855" s="1099">
        <v>50</v>
      </c>
      <c r="AK855" s="1100">
        <v>23.802416480000002</v>
      </c>
      <c r="AL855" s="1086"/>
      <c r="AM855" s="760"/>
      <c r="AN855" s="760">
        <v>7</v>
      </c>
      <c r="AO855" s="760"/>
      <c r="AP855" s="760"/>
      <c r="AQ855" s="761">
        <v>14</v>
      </c>
      <c r="AR855" s="780" t="s">
        <v>155</v>
      </c>
      <c r="AS855" s="781">
        <f>AT855+AU855</f>
        <v>184.68</v>
      </c>
      <c r="AT855" s="781">
        <v>36.765000000000001</v>
      </c>
      <c r="AU855" s="782">
        <v>147.91499999999999</v>
      </c>
      <c r="AV855" s="807" t="s">
        <v>4322</v>
      </c>
      <c r="AW855" s="686" t="s">
        <v>38</v>
      </c>
      <c r="AX855" s="686" t="s">
        <v>2331</v>
      </c>
      <c r="AY855" s="819">
        <v>42719</v>
      </c>
      <c r="AZ855" s="721" t="s">
        <v>22</v>
      </c>
      <c r="BA855" s="721" t="s">
        <v>22</v>
      </c>
      <c r="BB855" s="625" t="s">
        <v>33</v>
      </c>
      <c r="BC855" s="626" t="s">
        <v>33</v>
      </c>
      <c r="BD855" s="633" t="s">
        <v>33</v>
      </c>
      <c r="BE855" s="625" t="s">
        <v>33</v>
      </c>
      <c r="BF855" s="626" t="s">
        <v>33</v>
      </c>
      <c r="BG855" s="633" t="s">
        <v>33</v>
      </c>
      <c r="BH855" s="905" t="s">
        <v>13077</v>
      </c>
      <c r="BI855" s="903" t="s">
        <v>9680</v>
      </c>
      <c r="BJ855" s="905" t="s">
        <v>13078</v>
      </c>
      <c r="BK855" s="903" t="s">
        <v>13872</v>
      </c>
      <c r="BL855" s="905" t="s">
        <v>0</v>
      </c>
      <c r="BM855" s="903" t="s">
        <v>0</v>
      </c>
      <c r="BN855" s="905" t="s">
        <v>0</v>
      </c>
      <c r="BO855" s="903" t="s">
        <v>0</v>
      </c>
      <c r="BP855" s="905" t="s">
        <v>0</v>
      </c>
      <c r="BQ855" s="903" t="s">
        <v>0</v>
      </c>
      <c r="BR855" s="909">
        <v>54</v>
      </c>
      <c r="BS855" s="903" t="s">
        <v>4553</v>
      </c>
      <c r="BT855" s="905" t="s">
        <v>0</v>
      </c>
      <c r="BU855" s="903" t="s">
        <v>4492</v>
      </c>
      <c r="BV855" s="905" t="s">
        <v>0</v>
      </c>
      <c r="BW855" s="903" t="s">
        <v>4492</v>
      </c>
      <c r="BX855" s="905" t="s">
        <v>0</v>
      </c>
      <c r="BY855" s="903" t="s">
        <v>4492</v>
      </c>
      <c r="BZ855" s="905" t="s">
        <v>0</v>
      </c>
      <c r="CA855" s="903" t="s">
        <v>4492</v>
      </c>
      <c r="CB855" s="340">
        <v>10</v>
      </c>
      <c r="CC855" s="249">
        <f>IF(ISBLANK(AL855),0,1)</f>
        <v>0</v>
      </c>
      <c r="CD855" s="414">
        <f>IF(ISBLANK(AM855),0,1)</f>
        <v>0</v>
      </c>
      <c r="CE855" s="414">
        <f>IF(ISBLANK(AN855),0,1)</f>
        <v>1</v>
      </c>
      <c r="CF855" s="414">
        <f>IF(ISBLANK(AO855),0,1)</f>
        <v>0</v>
      </c>
      <c r="CG855" s="414">
        <f>IF(ISBLANK(AP855),0,1)</f>
        <v>0</v>
      </c>
      <c r="CH855" s="436">
        <f>IF(ISBLANK(AQ855),0,1)</f>
        <v>1</v>
      </c>
      <c r="CI855" s="435">
        <f>IF($W855="Dropped","-",DAYS360(X855,Y855,TRUE)/360)</f>
        <v>0.71944444444444444</v>
      </c>
      <c r="CJ855" s="416">
        <f>IF(OR($W855="Pipeline",$W855="Dropped"),"-",IF(OR($AA855="-",$AA855="n/a"),"-",DAYS360(Y855,AA855,TRUE)/360))</f>
        <v>0.57499999999999996</v>
      </c>
      <c r="CK855" s="416">
        <f>IF(OR($W855="Pipeline",$W855="Dropped"),"-",IF($AC855="-","-",IF(OR($AA855="-",$AA855="n/a"),DAYS360(Y855,AC855,TRUE)/360,DAYS360(AA855,AC855,TRUE)/360)))</f>
        <v>6.166666666666667</v>
      </c>
      <c r="CL855" s="416">
        <f>IF(OR($W855="Pipeline",$W855="Dropped"),"-",IF($AC855="-","-",DAYS360(X855,AC855,TRUE)/360))</f>
        <v>7.4611111111111112</v>
      </c>
      <c r="CM855" s="437">
        <f>IF(OR($W855="Pipeline",$W855="Dropped"),"-",IF($AC855="-","-",DAYS360(AB855,AC855,TRUE)/360))</f>
        <v>1.5</v>
      </c>
      <c r="CN855" s="344" t="str">
        <f>IF(W855="Closed",IF(AC855="-","-",YEAR(AC855)),"-")</f>
        <v>-</v>
      </c>
      <c r="CO855" s="344" t="str">
        <f>IF(W855="Closed",IF(OR(BE855="S",BE855="MS",BE855="HS"),"S",IF(OR(BE855="U",BE855="MU",BE855="HU"),"U",IF(OR(BE855="NA",BE855="NR",BE855="NV",BE855="?",BE855="#"),"NR","-"))),"-")</f>
        <v>-</v>
      </c>
      <c r="CP855" s="249">
        <v>2</v>
      </c>
      <c r="CQ855" s="414">
        <v>4</v>
      </c>
      <c r="CR855" s="414">
        <v>3</v>
      </c>
      <c r="CS855" s="414">
        <v>0</v>
      </c>
      <c r="CT855" s="414">
        <v>0</v>
      </c>
      <c r="CU855" s="436">
        <v>1</v>
      </c>
      <c r="CV855" s="432" t="str">
        <f>IF(OR(DC855="-",DC855="",DC855="n/a"),"-",HYPERLINK(DC855,"PAD"))</f>
        <v>PAD</v>
      </c>
      <c r="CW855" s="417" t="str">
        <f>IF(OR(DD855="-",DD855="",DD855="n/a"),"-",HYPERLINK(DD855,"ICR"))</f>
        <v>-</v>
      </c>
      <c r="CX855" s="438" t="str">
        <f>IF(OR(DE855="-",DE855="",DE855="n/a"),"-",HYPERLINK(DE855,"IEG"))</f>
        <v>-</v>
      </c>
      <c r="CY855" s="687" t="str">
        <f>IF(OR(DF855="-",DF855="",DF855="n/a"),"-",HYPERLINK(DF855,"PPAR"))</f>
        <v>-</v>
      </c>
      <c r="CZ855" s="665" t="str">
        <f>IF(OR(DG855="-",DG855="",DG855="n/a"),"-",HYPERLINK(DG855,"PCR"))</f>
        <v>-</v>
      </c>
      <c r="DA855" s="665" t="str">
        <f>IF(OR(DH855="-",DH855="",DH855="n/a"),"-",HYPERLINK(DH855,"PP"))</f>
        <v>PP</v>
      </c>
      <c r="DB855" s="688" t="str">
        <f>IF(OR(DI855="-",DI855="",DI855="n/a"),"-",HYPERLINK(DI855,"TA"))</f>
        <v>-</v>
      </c>
      <c r="DC855" s="897" t="s">
        <v>12775</v>
      </c>
      <c r="DD855" s="897" t="s">
        <v>33</v>
      </c>
      <c r="DE855" s="897" t="s">
        <v>33</v>
      </c>
      <c r="DF855" s="897" t="s">
        <v>33</v>
      </c>
      <c r="DG855" s="897" t="s">
        <v>33</v>
      </c>
      <c r="DH855" s="897" t="s">
        <v>12776</v>
      </c>
      <c r="DI855" s="897" t="s">
        <v>33</v>
      </c>
      <c r="DJ855" s="734"/>
      <c r="DK855" s="14"/>
      <c r="DL855" s="14"/>
      <c r="DM855" s="441"/>
      <c r="DN855" s="441"/>
      <c r="DO855" s="441"/>
      <c r="DP855" s="441"/>
      <c r="DQ855" s="441"/>
      <c r="DR855" s="441"/>
      <c r="DS855" s="441"/>
      <c r="DT855" s="441"/>
      <c r="DU855" s="441"/>
      <c r="DV855" s="441"/>
      <c r="DW855" s="441"/>
      <c r="DX855" s="441"/>
      <c r="DY855" s="441"/>
      <c r="DZ855" s="441"/>
      <c r="EA855" s="441"/>
      <c r="EB855" s="441"/>
      <c r="EC855" s="441"/>
      <c r="ED855" s="441"/>
      <c r="EE855" s="441"/>
      <c r="EF855" s="441"/>
      <c r="EG855" s="441"/>
      <c r="EH855" s="441"/>
      <c r="EI855" s="441"/>
      <c r="EJ855" s="441"/>
      <c r="EK855" s="441"/>
      <c r="EL855" s="441"/>
      <c r="EM855" s="441"/>
    </row>
    <row r="856" spans="1:143" s="35" customFormat="1" ht="14.1" customHeight="1" x14ac:dyDescent="0.25">
      <c r="A856" s="702">
        <f>ROW()-1</f>
        <v>855</v>
      </c>
      <c r="B856" s="710" t="s">
        <v>3008</v>
      </c>
      <c r="C856" s="711" t="str">
        <f>HYPERLINK(E856,"OP")</f>
        <v>OP</v>
      </c>
      <c r="D856" s="711" t="str">
        <f>HYPERLINK(F856,"Prj")</f>
        <v>Prj</v>
      </c>
      <c r="E856" s="704" t="s">
        <v>6891</v>
      </c>
      <c r="F856" s="415" t="s">
        <v>6892</v>
      </c>
      <c r="G856" s="414" t="s">
        <v>33</v>
      </c>
      <c r="H856" s="414" t="s">
        <v>33</v>
      </c>
      <c r="I856" s="694" t="s">
        <v>33</v>
      </c>
      <c r="J856" s="686" t="s">
        <v>3020</v>
      </c>
      <c r="K856" s="199" t="s">
        <v>33</v>
      </c>
      <c r="L856" s="693" t="s">
        <v>16</v>
      </c>
      <c r="M856" s="696" t="s">
        <v>1770</v>
      </c>
      <c r="N856" s="693" t="s">
        <v>18</v>
      </c>
      <c r="O856" s="693" t="s">
        <v>71</v>
      </c>
      <c r="P856" s="1080" t="s">
        <v>1742</v>
      </c>
      <c r="Q856" s="1074" t="s">
        <v>33</v>
      </c>
      <c r="R856" s="698" t="s">
        <v>33</v>
      </c>
      <c r="S856" s="907" t="s">
        <v>10303</v>
      </c>
      <c r="T856" s="908" t="s">
        <v>3868</v>
      </c>
      <c r="U856" s="905" t="s">
        <v>10400</v>
      </c>
      <c r="V856" s="905" t="s">
        <v>10418</v>
      </c>
      <c r="W856" s="1068" t="s">
        <v>20</v>
      </c>
      <c r="X856" s="1064">
        <v>40199</v>
      </c>
      <c r="Y856" s="1066">
        <v>40688</v>
      </c>
      <c r="Z856" s="1046">
        <v>2011</v>
      </c>
      <c r="AA856" s="1064">
        <v>40896</v>
      </c>
      <c r="AB856" s="1065">
        <v>42735</v>
      </c>
      <c r="AC856" s="1066">
        <v>43830</v>
      </c>
      <c r="AD856" s="638">
        <v>0</v>
      </c>
      <c r="AE856" s="639">
        <v>15</v>
      </c>
      <c r="AF856" s="744">
        <v>0</v>
      </c>
      <c r="AG856" s="690">
        <v>15</v>
      </c>
      <c r="AH856" s="747">
        <v>15</v>
      </c>
      <c r="AI856" s="744">
        <v>0</v>
      </c>
      <c r="AJ856" s="1099">
        <v>20</v>
      </c>
      <c r="AK856" s="1100">
        <v>13.11370915</v>
      </c>
      <c r="AL856" s="646" t="s">
        <v>7403</v>
      </c>
      <c r="AM856" s="647"/>
      <c r="AN856" s="647"/>
      <c r="AO856" s="647"/>
      <c r="AP856" s="647"/>
      <c r="AQ856" s="648"/>
      <c r="AR856" s="779" t="s">
        <v>3097</v>
      </c>
      <c r="AS856" s="649">
        <f>AT856+AU856</f>
        <v>27.1</v>
      </c>
      <c r="AT856" s="649">
        <v>13.55</v>
      </c>
      <c r="AU856" s="650">
        <v>13.55</v>
      </c>
      <c r="AV856" s="686" t="s">
        <v>3374</v>
      </c>
      <c r="AW856" s="686" t="s">
        <v>3914</v>
      </c>
      <c r="AX856" s="686" t="s">
        <v>3915</v>
      </c>
      <c r="AY856" s="819">
        <v>42547</v>
      </c>
      <c r="AZ856" s="721" t="s">
        <v>22</v>
      </c>
      <c r="BA856" s="721" t="s">
        <v>26</v>
      </c>
      <c r="BB856" s="625" t="s">
        <v>33</v>
      </c>
      <c r="BC856" s="626" t="s">
        <v>33</v>
      </c>
      <c r="BD856" s="633" t="s">
        <v>33</v>
      </c>
      <c r="BE856" s="625" t="s">
        <v>33</v>
      </c>
      <c r="BF856" s="626" t="s">
        <v>33</v>
      </c>
      <c r="BG856" s="633" t="s">
        <v>33</v>
      </c>
      <c r="BH856" s="905" t="s">
        <v>10067</v>
      </c>
      <c r="BI856" s="903" t="s">
        <v>9474</v>
      </c>
      <c r="BJ856" s="905" t="s">
        <v>10064</v>
      </c>
      <c r="BK856" s="903" t="s">
        <v>13770</v>
      </c>
      <c r="BL856" s="905" t="s">
        <v>0</v>
      </c>
      <c r="BM856" s="903" t="s">
        <v>0</v>
      </c>
      <c r="BN856" s="905" t="s">
        <v>0</v>
      </c>
      <c r="BO856" s="903" t="s">
        <v>0</v>
      </c>
      <c r="BP856" s="905" t="s">
        <v>0</v>
      </c>
      <c r="BQ856" s="903" t="s">
        <v>0</v>
      </c>
      <c r="BR856" s="909">
        <v>39</v>
      </c>
      <c r="BS856" s="903" t="s">
        <v>4545</v>
      </c>
      <c r="BT856" s="909">
        <v>47</v>
      </c>
      <c r="BU856" s="903" t="s">
        <v>4539</v>
      </c>
      <c r="BV856" s="909">
        <v>40</v>
      </c>
      <c r="BW856" s="903" t="s">
        <v>4563</v>
      </c>
      <c r="BX856" s="909">
        <v>48</v>
      </c>
      <c r="BY856" s="903" t="s">
        <v>4533</v>
      </c>
      <c r="BZ856" s="909">
        <v>99</v>
      </c>
      <c r="CA856" s="903" t="s">
        <v>4570</v>
      </c>
      <c r="CB856" s="340">
        <v>100</v>
      </c>
      <c r="CC856" s="249">
        <f>IF(ISBLANK(AL856),0,1)</f>
        <v>1</v>
      </c>
      <c r="CD856" s="414">
        <f>IF(ISBLANK(AM856),0,1)</f>
        <v>0</v>
      </c>
      <c r="CE856" s="414">
        <f>IF(ISBLANK(AN856),0,1)</f>
        <v>0</v>
      </c>
      <c r="CF856" s="414">
        <f>IF(ISBLANK(AO856),0,1)</f>
        <v>0</v>
      </c>
      <c r="CG856" s="414">
        <f>IF(ISBLANK(AP856),0,1)</f>
        <v>0</v>
      </c>
      <c r="CH856" s="436">
        <f>IF(ISBLANK(AQ856),0,1)</f>
        <v>0</v>
      </c>
      <c r="CI856" s="435">
        <f>IF($W856="Dropped","-",DAYS360(X856,Y856,TRUE)/360)</f>
        <v>1.3444444444444446</v>
      </c>
      <c r="CJ856" s="416">
        <f>IF(OR($W856="Pipeline",$W856="Dropped"),"-",IF(OR($AA856="-",$AA856="n/a"),"-",DAYS360(Y856,AA856,TRUE)/360))</f>
        <v>0.56666666666666665</v>
      </c>
      <c r="CK856" s="416">
        <f>IF(OR($W856="Pipeline",$W856="Dropped"),"-",IF($AC856="-","-",IF(OR($AA856="-",$AA856="n/a"),DAYS360(Y856,AC856,TRUE)/360,DAYS360(AA856,AC856,TRUE)/360)))</f>
        <v>8.030555555555555</v>
      </c>
      <c r="CL856" s="416">
        <f>IF(OR($W856="Pipeline",$W856="Dropped"),"-",IF($AC856="-","-",DAYS360(X856,AC856,TRUE)/360))</f>
        <v>9.9416666666666664</v>
      </c>
      <c r="CM856" s="437">
        <f>IF(OR($W856="Pipeline",$W856="Dropped"),"-",IF($AC856="-","-",DAYS360(AB856,AC856,TRUE)/360))</f>
        <v>3</v>
      </c>
      <c r="CN856" s="344" t="str">
        <f>IF(W856="Closed",IF(AC856="-","-",YEAR(AC856)),"-")</f>
        <v>-</v>
      </c>
      <c r="CO856" s="344" t="str">
        <f>IF(W856="Closed",IF(OR(BE856="S",BE856="MS",BE856="HS"),"S",IF(OR(BE856="U",BE856="MU",BE856="HU"),"U",IF(OR(BE856="NA",BE856="NR",BE856="NV",BE856="?",BE856="#"),"NR","-"))),"-")</f>
        <v>-</v>
      </c>
      <c r="CP856" s="249">
        <v>11</v>
      </c>
      <c r="CQ856" s="414">
        <v>1</v>
      </c>
      <c r="CR856" s="414">
        <v>0</v>
      </c>
      <c r="CS856" s="414">
        <v>2</v>
      </c>
      <c r="CT856" s="414">
        <v>0</v>
      </c>
      <c r="CU856" s="436">
        <v>0</v>
      </c>
      <c r="CV856" s="432" t="str">
        <f>IF(OR(DC856="-",DC856="",DC856="n/a"),"-",HYPERLINK(DC856,"PAD"))</f>
        <v>PAD</v>
      </c>
      <c r="CW856" s="417" t="str">
        <f>IF(OR(DD856="-",DD856="",DD856="n/a"),"-",HYPERLINK(DD856,"ICR"))</f>
        <v>-</v>
      </c>
      <c r="CX856" s="438" t="str">
        <f>IF(OR(DE856="-",DE856="",DE856="n/a"),"-",HYPERLINK(DE856,"IEG"))</f>
        <v>-</v>
      </c>
      <c r="CY856" s="687" t="str">
        <f>IF(OR(DF856="-",DF856="",DF856="n/a"),"-",HYPERLINK(DF856,"PPAR"))</f>
        <v>-</v>
      </c>
      <c r="CZ856" s="665" t="str">
        <f>IF(OR(DG856="-",DG856="",DG856="n/a"),"-",HYPERLINK(DG856,"PCR"))</f>
        <v>-</v>
      </c>
      <c r="DA856" s="665" t="str">
        <f>IF(OR(DH856="-",DH856="",DH856="n/a"),"-",HYPERLINK(DH856,"PP"))</f>
        <v>PP</v>
      </c>
      <c r="DB856" s="688" t="str">
        <f>IF(OR(DI856="-",DI856="",DI856="n/a"),"-",HYPERLINK(DI856,"TA"))</f>
        <v>-</v>
      </c>
      <c r="DC856" s="897" t="s">
        <v>12777</v>
      </c>
      <c r="DD856" s="897" t="s">
        <v>33</v>
      </c>
      <c r="DE856" s="897" t="s">
        <v>33</v>
      </c>
      <c r="DF856" s="897" t="s">
        <v>33</v>
      </c>
      <c r="DG856" s="897" t="s">
        <v>33</v>
      </c>
      <c r="DH856" s="897" t="s">
        <v>12778</v>
      </c>
      <c r="DI856" s="897" t="s">
        <v>33</v>
      </c>
      <c r="DJ856" s="734"/>
      <c r="DK856" s="14"/>
      <c r="DL856" s="14"/>
      <c r="DM856" s="441"/>
      <c r="DN856" s="441"/>
      <c r="DO856" s="441"/>
      <c r="DP856" s="441"/>
      <c r="DQ856" s="441"/>
      <c r="DR856" s="441"/>
      <c r="DS856" s="441"/>
      <c r="DT856" s="441"/>
      <c r="DU856" s="441"/>
      <c r="DV856" s="441"/>
      <c r="DW856" s="441"/>
      <c r="DX856" s="441"/>
      <c r="DY856" s="441"/>
      <c r="DZ856" s="441"/>
      <c r="EA856" s="441"/>
      <c r="EB856" s="441"/>
      <c r="EC856" s="441"/>
      <c r="ED856" s="441"/>
      <c r="EE856" s="441"/>
      <c r="EF856" s="441"/>
      <c r="EG856" s="441"/>
      <c r="EH856" s="441"/>
      <c r="EI856" s="441"/>
      <c r="EJ856" s="441"/>
      <c r="EK856" s="441"/>
      <c r="EL856" s="441"/>
      <c r="EM856" s="441"/>
    </row>
    <row r="857" spans="1:143" s="35" customFormat="1" ht="14.1" customHeight="1" x14ac:dyDescent="0.25">
      <c r="A857" s="702">
        <f>ROW()-1</f>
        <v>856</v>
      </c>
      <c r="B857" s="710" t="s">
        <v>699</v>
      </c>
      <c r="C857" s="711" t="str">
        <f>HYPERLINK(E857,"OP")</f>
        <v>OP</v>
      </c>
      <c r="D857" s="711" t="str">
        <f>HYPERLINK(F857,"Prj")</f>
        <v>Prj</v>
      </c>
      <c r="E857" s="704" t="s">
        <v>6893</v>
      </c>
      <c r="F857" s="415" t="s">
        <v>6894</v>
      </c>
      <c r="G857" s="414" t="s">
        <v>33</v>
      </c>
      <c r="H857" s="414" t="s">
        <v>33</v>
      </c>
      <c r="I857" s="694" t="s">
        <v>33</v>
      </c>
      <c r="J857" s="696" t="s">
        <v>700</v>
      </c>
      <c r="K857" s="199" t="s">
        <v>33</v>
      </c>
      <c r="L857" s="693" t="s">
        <v>16</v>
      </c>
      <c r="M857" s="737" t="s">
        <v>1770</v>
      </c>
      <c r="N857" s="693" t="s">
        <v>18</v>
      </c>
      <c r="O857" s="732" t="s">
        <v>71</v>
      </c>
      <c r="P857" s="1080" t="s">
        <v>1742</v>
      </c>
      <c r="Q857" s="1074" t="s">
        <v>33</v>
      </c>
      <c r="R857" s="698" t="s">
        <v>3565</v>
      </c>
      <c r="S857" s="907" t="s">
        <v>10303</v>
      </c>
      <c r="T857" s="908" t="s">
        <v>3919</v>
      </c>
      <c r="U857" s="905" t="s">
        <v>1790</v>
      </c>
      <c r="V857" s="905" t="s">
        <v>10418</v>
      </c>
      <c r="W857" s="1068" t="s">
        <v>20</v>
      </c>
      <c r="X857" s="1064">
        <v>40549</v>
      </c>
      <c r="Y857" s="1066">
        <v>40715</v>
      </c>
      <c r="Z857" s="1046">
        <v>2011</v>
      </c>
      <c r="AA857" s="1064">
        <v>40847</v>
      </c>
      <c r="AB857" s="1065">
        <v>42735</v>
      </c>
      <c r="AC857" s="1066">
        <v>43100</v>
      </c>
      <c r="AD857" s="638">
        <v>0</v>
      </c>
      <c r="AE857" s="639">
        <v>92</v>
      </c>
      <c r="AF857" s="744">
        <v>0</v>
      </c>
      <c r="AG857" s="690">
        <v>92</v>
      </c>
      <c r="AH857" s="747">
        <v>0</v>
      </c>
      <c r="AI857" s="744">
        <v>0</v>
      </c>
      <c r="AJ857" s="1099">
        <v>91.633133900000004</v>
      </c>
      <c r="AK857" s="1100">
        <v>79.717478330000006</v>
      </c>
      <c r="AL857" s="646" t="s">
        <v>3334</v>
      </c>
      <c r="AM857" s="647"/>
      <c r="AN857" s="647"/>
      <c r="AO857" s="647"/>
      <c r="AP857" s="647"/>
      <c r="AQ857" s="648"/>
      <c r="AR857" s="779" t="s">
        <v>3097</v>
      </c>
      <c r="AS857" s="649">
        <f>AT857+AU857</f>
        <v>85.98</v>
      </c>
      <c r="AT857" s="649">
        <v>85.98</v>
      </c>
      <c r="AU857" s="650">
        <v>0</v>
      </c>
      <c r="AV857" s="686" t="s">
        <v>3375</v>
      </c>
      <c r="AW857" s="686" t="s">
        <v>2032</v>
      </c>
      <c r="AX857" s="686" t="s">
        <v>2302</v>
      </c>
      <c r="AY857" s="819">
        <v>42631</v>
      </c>
      <c r="AZ857" s="721" t="s">
        <v>22</v>
      </c>
      <c r="BA857" s="721" t="s">
        <v>22</v>
      </c>
      <c r="BB857" s="625" t="s">
        <v>33</v>
      </c>
      <c r="BC857" s="626" t="s">
        <v>33</v>
      </c>
      <c r="BD857" s="633" t="s">
        <v>33</v>
      </c>
      <c r="BE857" s="625" t="s">
        <v>33</v>
      </c>
      <c r="BF857" s="626" t="s">
        <v>33</v>
      </c>
      <c r="BG857" s="633" t="s">
        <v>33</v>
      </c>
      <c r="BH857" s="905" t="s">
        <v>0</v>
      </c>
      <c r="BI857" s="903" t="s">
        <v>0</v>
      </c>
      <c r="BJ857" s="905" t="s">
        <v>0</v>
      </c>
      <c r="BK857" s="903" t="s">
        <v>0</v>
      </c>
      <c r="BL857" s="905" t="s">
        <v>10064</v>
      </c>
      <c r="BM857" s="903" t="s">
        <v>13770</v>
      </c>
      <c r="BN857" s="905" t="s">
        <v>10067</v>
      </c>
      <c r="BO857" s="903" t="s">
        <v>9474</v>
      </c>
      <c r="BP857" s="905" t="s">
        <v>0</v>
      </c>
      <c r="BQ857" s="903" t="s">
        <v>0</v>
      </c>
      <c r="BR857" s="909">
        <v>47</v>
      </c>
      <c r="BS857" s="903" t="s">
        <v>4539</v>
      </c>
      <c r="BT857" s="909">
        <v>39</v>
      </c>
      <c r="BU857" s="903" t="s">
        <v>4545</v>
      </c>
      <c r="BV857" s="909">
        <v>99</v>
      </c>
      <c r="BW857" s="903" t="s">
        <v>4570</v>
      </c>
      <c r="BX857" s="909">
        <v>40</v>
      </c>
      <c r="BY857" s="903" t="s">
        <v>4563</v>
      </c>
      <c r="BZ857" s="905" t="s">
        <v>0</v>
      </c>
      <c r="CA857" s="903" t="s">
        <v>4492</v>
      </c>
      <c r="CB857" s="340">
        <v>100</v>
      </c>
      <c r="CC857" s="249">
        <f>IF(ISBLANK(AL857),0,1)</f>
        <v>1</v>
      </c>
      <c r="CD857" s="414">
        <f>IF(ISBLANK(AM857),0,1)</f>
        <v>0</v>
      </c>
      <c r="CE857" s="414">
        <f>IF(ISBLANK(AN857),0,1)</f>
        <v>0</v>
      </c>
      <c r="CF857" s="414">
        <f>IF(ISBLANK(AO857),0,1)</f>
        <v>0</v>
      </c>
      <c r="CG857" s="414">
        <f>IF(ISBLANK(AP857),0,1)</f>
        <v>0</v>
      </c>
      <c r="CH857" s="436">
        <f>IF(ISBLANK(AQ857),0,1)</f>
        <v>0</v>
      </c>
      <c r="CI857" s="435">
        <f>IF($W857="Dropped","-",DAYS360(X857,Y857,TRUE)/360)</f>
        <v>0.45833333333333331</v>
      </c>
      <c r="CJ857" s="416">
        <f>IF(OR($W857="Pipeline",$W857="Dropped"),"-",IF(OR($AA857="-",$AA857="n/a"),"-",DAYS360(Y857,AA857,TRUE)/360))</f>
        <v>0.35833333333333334</v>
      </c>
      <c r="CK857" s="416">
        <f>IF(OR($W857="Pipeline",$W857="Dropped"),"-",IF($AC857="-","-",IF(OR($AA857="-",$AA857="n/a"),DAYS360(Y857,AC857,TRUE)/360,DAYS360(AA857,AC857,TRUE)/360)))</f>
        <v>6.166666666666667</v>
      </c>
      <c r="CL857" s="416">
        <f>IF(OR($W857="Pipeline",$W857="Dropped"),"-",IF($AC857="-","-",DAYS360(X857,AC857,TRUE)/360))</f>
        <v>6.9833333333333334</v>
      </c>
      <c r="CM857" s="437">
        <f>IF(OR($W857="Pipeline",$W857="Dropped"),"-",IF($AC857="-","-",DAYS360(AB857,AC857,TRUE)/360))</f>
        <v>1</v>
      </c>
      <c r="CN857" s="344" t="str">
        <f>IF(W857="Closed",IF(AC857="-","-",YEAR(AC857)),"-")</f>
        <v>-</v>
      </c>
      <c r="CO857" s="344" t="str">
        <f>IF(W857="Closed",IF(OR(BE857="S",BE857="MS",BE857="HS"),"S",IF(OR(BE857="U",BE857="MU",BE857="HU"),"U",IF(OR(BE857="NA",BE857="NR",BE857="NV",BE857="?",BE857="#"),"NR","-"))),"-")</f>
        <v>-</v>
      </c>
      <c r="CP857" s="249">
        <v>56</v>
      </c>
      <c r="CQ857" s="414">
        <v>5</v>
      </c>
      <c r="CR857" s="414">
        <v>1</v>
      </c>
      <c r="CS857" s="414">
        <v>11</v>
      </c>
      <c r="CT857" s="414">
        <v>0</v>
      </c>
      <c r="CU857" s="436">
        <v>0</v>
      </c>
      <c r="CV857" s="432" t="str">
        <f>IF(OR(DC857="-",DC857="",DC857="n/a"),"-",HYPERLINK(DC857,"PAD"))</f>
        <v>PAD</v>
      </c>
      <c r="CW857" s="417" t="str">
        <f>IF(OR(DD857="-",DD857="",DD857="n/a"),"-",HYPERLINK(DD857,"ICR"))</f>
        <v>-</v>
      </c>
      <c r="CX857" s="438" t="str">
        <f>IF(OR(DE857="-",DE857="",DE857="n/a"),"-",HYPERLINK(DE857,"IEG"))</f>
        <v>-</v>
      </c>
      <c r="CY857" s="687" t="str">
        <f>IF(OR(DF857="-",DF857="",DF857="n/a"),"-",HYPERLINK(DF857,"PPAR"))</f>
        <v>-</v>
      </c>
      <c r="CZ857" s="665" t="str">
        <f>IF(OR(DG857="-",DG857="",DG857="n/a"),"-",HYPERLINK(DG857,"PCR"))</f>
        <v>-</v>
      </c>
      <c r="DA857" s="665" t="str">
        <f>IF(OR(DH857="-",DH857="",DH857="n/a"),"-",HYPERLINK(DH857,"PP"))</f>
        <v>PP</v>
      </c>
      <c r="DB857" s="688" t="str">
        <f>IF(OR(DI857="-",DI857="",DI857="n/a"),"-",HYPERLINK(DI857,"TA"))</f>
        <v>TA</v>
      </c>
      <c r="DC857" s="897" t="s">
        <v>12779</v>
      </c>
      <c r="DD857" s="897" t="s">
        <v>33</v>
      </c>
      <c r="DE857" s="897" t="s">
        <v>33</v>
      </c>
      <c r="DF857" s="897" t="s">
        <v>33</v>
      </c>
      <c r="DG857" s="897" t="s">
        <v>33</v>
      </c>
      <c r="DH857" s="897" t="s">
        <v>12780</v>
      </c>
      <c r="DI857" s="897" t="s">
        <v>12781</v>
      </c>
      <c r="DJ857" s="734"/>
      <c r="DK857" s="14"/>
      <c r="DL857" s="14"/>
      <c r="DM857" s="441"/>
      <c r="DN857" s="441"/>
      <c r="DO857" s="441"/>
      <c r="DP857" s="441"/>
      <c r="DQ857" s="441"/>
      <c r="DR857" s="441"/>
      <c r="DS857" s="441"/>
      <c r="DT857" s="441"/>
      <c r="DU857" s="441"/>
      <c r="DV857" s="441"/>
      <c r="DW857" s="441"/>
      <c r="DX857" s="441"/>
      <c r="DY857" s="441"/>
      <c r="DZ857" s="441"/>
      <c r="EA857" s="441"/>
      <c r="EB857" s="441"/>
      <c r="EC857" s="441"/>
      <c r="ED857" s="441"/>
      <c r="EE857" s="441"/>
      <c r="EF857" s="441"/>
      <c r="EG857" s="441"/>
      <c r="EH857" s="441"/>
      <c r="EI857" s="441"/>
      <c r="EJ857" s="441"/>
      <c r="EK857" s="441"/>
      <c r="EL857" s="441"/>
      <c r="EM857" s="441"/>
    </row>
    <row r="858" spans="1:143" s="35" customFormat="1" ht="14.1" customHeight="1" x14ac:dyDescent="0.25">
      <c r="A858" s="703">
        <f>ROW()-1</f>
        <v>857</v>
      </c>
      <c r="B858" s="712" t="s">
        <v>492</v>
      </c>
      <c r="C858" s="711" t="str">
        <f>HYPERLINK(E858,"OP")</f>
        <v>OP</v>
      </c>
      <c r="D858" s="711" t="str">
        <f>HYPERLINK(F858,"Prj")</f>
        <v>Prj</v>
      </c>
      <c r="E858" s="704" t="s">
        <v>6895</v>
      </c>
      <c r="F858" s="415" t="s">
        <v>6896</v>
      </c>
      <c r="G858" s="414" t="s">
        <v>493</v>
      </c>
      <c r="H858" s="414" t="s">
        <v>33</v>
      </c>
      <c r="I858" s="694" t="s">
        <v>33</v>
      </c>
      <c r="J858" s="686" t="s">
        <v>560</v>
      </c>
      <c r="K858" s="199" t="s">
        <v>33</v>
      </c>
      <c r="L858" s="693" t="s">
        <v>16</v>
      </c>
      <c r="M858" s="734" t="s">
        <v>608</v>
      </c>
      <c r="N858" s="693" t="s">
        <v>18</v>
      </c>
      <c r="O858" s="693" t="s">
        <v>54</v>
      </c>
      <c r="P858" s="1080" t="s">
        <v>1419</v>
      </c>
      <c r="Q858" s="1074" t="s">
        <v>33</v>
      </c>
      <c r="R858" s="698" t="s">
        <v>33</v>
      </c>
      <c r="S858" s="907" t="s">
        <v>3166</v>
      </c>
      <c r="T858" s="908" t="s">
        <v>3916</v>
      </c>
      <c r="U858" s="905" t="s">
        <v>581</v>
      </c>
      <c r="V858" s="905" t="s">
        <v>10416</v>
      </c>
      <c r="W858" s="1068" t="s">
        <v>20</v>
      </c>
      <c r="X858" s="1064">
        <v>40505</v>
      </c>
      <c r="Y858" s="1066">
        <v>40659</v>
      </c>
      <c r="Z858" s="1046">
        <v>2011</v>
      </c>
      <c r="AA858" s="1064">
        <v>40808</v>
      </c>
      <c r="AB858" s="1065">
        <v>42185</v>
      </c>
      <c r="AC858" s="1066">
        <v>43646</v>
      </c>
      <c r="AD858" s="638">
        <v>0</v>
      </c>
      <c r="AE858" s="639">
        <v>15</v>
      </c>
      <c r="AF858" s="744">
        <v>0</v>
      </c>
      <c r="AG858" s="690">
        <v>15</v>
      </c>
      <c r="AH858" s="747">
        <v>0</v>
      </c>
      <c r="AI858" s="744">
        <v>0</v>
      </c>
      <c r="AJ858" s="1099">
        <v>45</v>
      </c>
      <c r="AK858" s="1100">
        <v>22.582909560000001</v>
      </c>
      <c r="AL858" s="1085"/>
      <c r="AM858" s="632" t="s">
        <v>2866</v>
      </c>
      <c r="AN858" s="632"/>
      <c r="AO858" s="632"/>
      <c r="AP858" s="632"/>
      <c r="AQ858" s="757"/>
      <c r="AR858" s="779" t="s">
        <v>2491</v>
      </c>
      <c r="AS858" s="649">
        <f>AT858+AU858</f>
        <v>8.6</v>
      </c>
      <c r="AT858" s="649">
        <v>8.6</v>
      </c>
      <c r="AU858" s="650">
        <v>0</v>
      </c>
      <c r="AV858" s="686" t="s">
        <v>2885</v>
      </c>
      <c r="AW858" s="686" t="s">
        <v>1957</v>
      </c>
      <c r="AX858" s="686" t="s">
        <v>1903</v>
      </c>
      <c r="AY858" s="819">
        <v>42583</v>
      </c>
      <c r="AZ858" s="721" t="s">
        <v>26</v>
      </c>
      <c r="BA858" s="721" t="s">
        <v>26</v>
      </c>
      <c r="BB858" s="625" t="s">
        <v>33</v>
      </c>
      <c r="BC858" s="626" t="s">
        <v>33</v>
      </c>
      <c r="BD858" s="633" t="s">
        <v>33</v>
      </c>
      <c r="BE858" s="625" t="s">
        <v>33</v>
      </c>
      <c r="BF858" s="626" t="s">
        <v>33</v>
      </c>
      <c r="BG858" s="633" t="s">
        <v>33</v>
      </c>
      <c r="BH858" s="905" t="s">
        <v>4485</v>
      </c>
      <c r="BI858" s="903" t="s">
        <v>10472</v>
      </c>
      <c r="BJ858" s="905" t="s">
        <v>0</v>
      </c>
      <c r="BK858" s="903" t="s">
        <v>0</v>
      </c>
      <c r="BL858" s="905" t="s">
        <v>0</v>
      </c>
      <c r="BM858" s="903" t="s">
        <v>0</v>
      </c>
      <c r="BN858" s="905" t="s">
        <v>0</v>
      </c>
      <c r="BO858" s="903" t="s">
        <v>0</v>
      </c>
      <c r="BP858" s="905" t="s">
        <v>0</v>
      </c>
      <c r="BQ858" s="903" t="s">
        <v>0</v>
      </c>
      <c r="BR858" s="909">
        <v>27</v>
      </c>
      <c r="BS858" s="903" t="s">
        <v>4490</v>
      </c>
      <c r="BT858" s="909">
        <v>21</v>
      </c>
      <c r="BU858" s="903" t="s">
        <v>4547</v>
      </c>
      <c r="BV858" s="905" t="s">
        <v>0</v>
      </c>
      <c r="BW858" s="903" t="s">
        <v>4492</v>
      </c>
      <c r="BX858" s="905" t="s">
        <v>0</v>
      </c>
      <c r="BY858" s="903" t="s">
        <v>4492</v>
      </c>
      <c r="BZ858" s="905" t="s">
        <v>0</v>
      </c>
      <c r="CA858" s="903" t="s">
        <v>4492</v>
      </c>
      <c r="CB858" s="340">
        <v>50</v>
      </c>
      <c r="CC858" s="249">
        <f>IF(ISBLANK(AL858),0,1)</f>
        <v>0</v>
      </c>
      <c r="CD858" s="414">
        <f>IF(ISBLANK(AM858),0,1)</f>
        <v>1</v>
      </c>
      <c r="CE858" s="414">
        <f>IF(ISBLANK(AN858),0,1)</f>
        <v>0</v>
      </c>
      <c r="CF858" s="414">
        <f>IF(ISBLANK(AO858),0,1)</f>
        <v>0</v>
      </c>
      <c r="CG858" s="414">
        <f>IF(ISBLANK(AP858),0,1)</f>
        <v>0</v>
      </c>
      <c r="CH858" s="436">
        <f>IF(ISBLANK(AQ858),0,1)</f>
        <v>0</v>
      </c>
      <c r="CI858" s="435">
        <f>IF($W858="Dropped","-",DAYS360(X858,Y858,TRUE)/360)</f>
        <v>0.42499999999999999</v>
      </c>
      <c r="CJ858" s="416">
        <f>IF(OR($W858="Pipeline",$W858="Dropped"),"-",IF(OR($AA858="-",$AA858="n/a"),"-",DAYS360(Y858,AA858,TRUE)/360))</f>
        <v>0.40555555555555556</v>
      </c>
      <c r="CK858" s="416">
        <f>IF(OR($W858="Pipeline",$W858="Dropped"),"-",IF($AC858="-","-",IF(OR($AA858="-",$AA858="n/a"),DAYS360(Y858,AC858,TRUE)/360,DAYS360(AA858,AC858,TRUE)/360)))</f>
        <v>7.7722222222222221</v>
      </c>
      <c r="CL858" s="416">
        <f>IF(OR($W858="Pipeline",$W858="Dropped"),"-",IF($AC858="-","-",DAYS360(X858,AC858,TRUE)/360))</f>
        <v>8.6027777777777779</v>
      </c>
      <c r="CM858" s="437">
        <f>IF(OR($W858="Pipeline",$W858="Dropped"),"-",IF($AC858="-","-",DAYS360(AB858,AC858,TRUE)/360))</f>
        <v>4</v>
      </c>
      <c r="CN858" s="344" t="str">
        <f>IF(W858="Closed",IF(AC858="-","-",YEAR(AC858)),"-")</f>
        <v>-</v>
      </c>
      <c r="CO858" s="344" t="str">
        <f>IF(W858="Closed",IF(OR(BE858="S",BE858="MS",BE858="HS"),"S",IF(OR(BE858="U",BE858="MU",BE858="HU"),"U",IF(OR(BE858="NA",BE858="NR",BE858="NV",BE858="?",BE858="#"),"NR","-"))),"-")</f>
        <v>-</v>
      </c>
      <c r="CP858" s="249">
        <v>2</v>
      </c>
      <c r="CQ858" s="414">
        <v>8</v>
      </c>
      <c r="CR858" s="414">
        <v>1</v>
      </c>
      <c r="CS858" s="414">
        <v>1</v>
      </c>
      <c r="CT858" s="414">
        <v>0</v>
      </c>
      <c r="CU858" s="436">
        <v>0</v>
      </c>
      <c r="CV858" s="432" t="str">
        <f>IF(OR(DC858="-",DC858="",DC858="n/a"),"-",HYPERLINK(DC858,"PAD"))</f>
        <v>PAD</v>
      </c>
      <c r="CW858" s="417" t="str">
        <f>IF(OR(DD858="-",DD858="",DD858="n/a"),"-",HYPERLINK(DD858,"ICR"))</f>
        <v>-</v>
      </c>
      <c r="CX858" s="438" t="str">
        <f>IF(OR(DE858="-",DE858="",DE858="n/a"),"-",HYPERLINK(DE858,"IEG"))</f>
        <v>-</v>
      </c>
      <c r="CY858" s="687" t="str">
        <f>IF(OR(DF858="-",DF858="",DF858="n/a"),"-",HYPERLINK(DF858,"PPAR"))</f>
        <v>-</v>
      </c>
      <c r="CZ858" s="665" t="str">
        <f>IF(OR(DG858="-",DG858="",DG858="n/a"),"-",HYPERLINK(DG858,"PCR"))</f>
        <v>-</v>
      </c>
      <c r="DA858" s="665" t="str">
        <f>IF(OR(DH858="-",DH858="",DH858="n/a"),"-",HYPERLINK(DH858,"PP"))</f>
        <v>PP</v>
      </c>
      <c r="DB858" s="688" t="str">
        <f>IF(OR(DI858="-",DI858="",DI858="n/a"),"-",HYPERLINK(DI858,"TA"))</f>
        <v>-</v>
      </c>
      <c r="DC858" s="897" t="s">
        <v>12782</v>
      </c>
      <c r="DD858" s="897" t="s">
        <v>33</v>
      </c>
      <c r="DE858" s="897" t="s">
        <v>33</v>
      </c>
      <c r="DF858" s="897" t="s">
        <v>33</v>
      </c>
      <c r="DG858" s="897" t="s">
        <v>33</v>
      </c>
      <c r="DH858" s="897" t="s">
        <v>12783</v>
      </c>
      <c r="DI858" s="897" t="s">
        <v>33</v>
      </c>
      <c r="DJ858" s="734"/>
      <c r="DK858" s="14"/>
      <c r="DL858" s="14"/>
      <c r="DM858" s="441"/>
      <c r="DN858" s="441"/>
      <c r="DO858" s="441"/>
      <c r="DP858" s="441"/>
      <c r="DQ858" s="441"/>
      <c r="DR858" s="441"/>
      <c r="DS858" s="441"/>
      <c r="DT858" s="441"/>
      <c r="DU858" s="441"/>
      <c r="DV858" s="441"/>
      <c r="DW858" s="441"/>
      <c r="DX858" s="441"/>
      <c r="DY858" s="441"/>
      <c r="DZ858" s="441"/>
      <c r="EA858" s="441"/>
      <c r="EB858" s="441"/>
      <c r="EC858" s="441"/>
      <c r="ED858" s="441"/>
      <c r="EE858" s="441"/>
      <c r="EF858" s="441"/>
      <c r="EG858" s="441"/>
      <c r="EH858" s="441"/>
      <c r="EI858" s="441"/>
      <c r="EJ858" s="441"/>
      <c r="EK858" s="441"/>
      <c r="EL858" s="441"/>
      <c r="EM858" s="441"/>
    </row>
    <row r="859" spans="1:143" s="35" customFormat="1" ht="14.1" customHeight="1" x14ac:dyDescent="0.25">
      <c r="A859" s="702">
        <f>ROW()-1</f>
        <v>858</v>
      </c>
      <c r="B859" s="712" t="s">
        <v>2378</v>
      </c>
      <c r="C859" s="711" t="str">
        <f>HYPERLINK(E859,"OP")</f>
        <v>OP</v>
      </c>
      <c r="D859" s="711" t="str">
        <f>HYPERLINK(F859,"Prj")</f>
        <v>Prj</v>
      </c>
      <c r="E859" s="704" t="s">
        <v>6897</v>
      </c>
      <c r="F859" s="415" t="s">
        <v>6898</v>
      </c>
      <c r="G859" s="414" t="s">
        <v>2970</v>
      </c>
      <c r="H859" s="414" t="s">
        <v>33</v>
      </c>
      <c r="I859" s="694" t="s">
        <v>33</v>
      </c>
      <c r="J859" s="686" t="s">
        <v>2379</v>
      </c>
      <c r="K859" s="199" t="s">
        <v>33</v>
      </c>
      <c r="L859" s="693" t="s">
        <v>16</v>
      </c>
      <c r="M859" s="696" t="s">
        <v>1770</v>
      </c>
      <c r="N859" s="693" t="s">
        <v>18</v>
      </c>
      <c r="O859" s="693" t="s">
        <v>30</v>
      </c>
      <c r="P859" s="1080" t="s">
        <v>1419</v>
      </c>
      <c r="Q859" s="1074" t="s">
        <v>33</v>
      </c>
      <c r="R859" s="698" t="s">
        <v>33</v>
      </c>
      <c r="S859" s="907" t="s">
        <v>3162</v>
      </c>
      <c r="T859" s="908" t="s">
        <v>3762</v>
      </c>
      <c r="U859" s="905" t="s">
        <v>10400</v>
      </c>
      <c r="V859" s="905" t="s">
        <v>10423</v>
      </c>
      <c r="W859" s="1068" t="s">
        <v>20</v>
      </c>
      <c r="X859" s="1064">
        <v>40392</v>
      </c>
      <c r="Y859" s="1066">
        <v>40619</v>
      </c>
      <c r="Z859" s="1046">
        <v>2011</v>
      </c>
      <c r="AA859" s="1064">
        <v>40756</v>
      </c>
      <c r="AB859" s="1065">
        <v>42369</v>
      </c>
      <c r="AC859" s="1066">
        <v>43100</v>
      </c>
      <c r="AD859" s="638">
        <v>0</v>
      </c>
      <c r="AE859" s="639">
        <v>25</v>
      </c>
      <c r="AF859" s="744">
        <v>0</v>
      </c>
      <c r="AG859" s="690">
        <v>25</v>
      </c>
      <c r="AH859" s="747">
        <v>0</v>
      </c>
      <c r="AI859" s="744">
        <v>17.5</v>
      </c>
      <c r="AJ859" s="1099">
        <v>90</v>
      </c>
      <c r="AK859" s="1100">
        <v>85.962028349999997</v>
      </c>
      <c r="AL859" s="646"/>
      <c r="AM859" s="647"/>
      <c r="AN859" s="647">
        <v>8</v>
      </c>
      <c r="AO859" s="647"/>
      <c r="AP859" s="647"/>
      <c r="AQ859" s="648"/>
      <c r="AR859" s="779" t="s">
        <v>2490</v>
      </c>
      <c r="AS859" s="781">
        <f>AT859+AU859</f>
        <v>37.6</v>
      </c>
      <c r="AT859" s="649">
        <v>15</v>
      </c>
      <c r="AU859" s="650">
        <v>22.6</v>
      </c>
      <c r="AV859" s="686" t="s">
        <v>2886</v>
      </c>
      <c r="AW859" s="686" t="s">
        <v>2806</v>
      </c>
      <c r="AX859" s="686" t="s">
        <v>2489</v>
      </c>
      <c r="AY859" s="819">
        <v>42733</v>
      </c>
      <c r="AZ859" s="721" t="s">
        <v>26</v>
      </c>
      <c r="BA859" s="721" t="s">
        <v>26</v>
      </c>
      <c r="BB859" s="834" t="s">
        <v>33</v>
      </c>
      <c r="BC859" s="835" t="s">
        <v>33</v>
      </c>
      <c r="BD859" s="836" t="s">
        <v>33</v>
      </c>
      <c r="BE859" s="834" t="s">
        <v>33</v>
      </c>
      <c r="BF859" s="835" t="s">
        <v>33</v>
      </c>
      <c r="BG859" s="836" t="s">
        <v>33</v>
      </c>
      <c r="BH859" s="905" t="s">
        <v>4485</v>
      </c>
      <c r="BI859" s="903" t="s">
        <v>10472</v>
      </c>
      <c r="BJ859" s="905" t="s">
        <v>4505</v>
      </c>
      <c r="BK859" s="903" t="s">
        <v>10474</v>
      </c>
      <c r="BL859" s="905" t="s">
        <v>0</v>
      </c>
      <c r="BM859" s="903" t="s">
        <v>0</v>
      </c>
      <c r="BN859" s="905" t="s">
        <v>0</v>
      </c>
      <c r="BO859" s="903" t="s">
        <v>0</v>
      </c>
      <c r="BP859" s="905" t="s">
        <v>0</v>
      </c>
      <c r="BQ859" s="903" t="s">
        <v>0</v>
      </c>
      <c r="BR859" s="909">
        <v>24</v>
      </c>
      <c r="BS859" s="903" t="s">
        <v>4540</v>
      </c>
      <c r="BT859" s="909">
        <v>90</v>
      </c>
      <c r="BU859" s="903" t="s">
        <v>4621</v>
      </c>
      <c r="BV859" s="909">
        <v>53</v>
      </c>
      <c r="BW859" s="903" t="s">
        <v>4528</v>
      </c>
      <c r="BX859" s="909">
        <v>37</v>
      </c>
      <c r="BY859" s="903" t="s">
        <v>4546</v>
      </c>
      <c r="BZ859" s="909">
        <v>62</v>
      </c>
      <c r="CA859" s="903" t="s">
        <v>4552</v>
      </c>
      <c r="CB859" s="340">
        <v>50</v>
      </c>
      <c r="CC859" s="249">
        <f>IF(ISBLANK(AL859),0,1)</f>
        <v>0</v>
      </c>
      <c r="CD859" s="414">
        <f>IF(ISBLANK(AM859),0,1)</f>
        <v>0</v>
      </c>
      <c r="CE859" s="414">
        <f>IF(ISBLANK(AN859),0,1)</f>
        <v>1</v>
      </c>
      <c r="CF859" s="414">
        <f>IF(ISBLANK(AO859),0,1)</f>
        <v>0</v>
      </c>
      <c r="CG859" s="414">
        <f>IF(ISBLANK(AP859),0,1)</f>
        <v>0</v>
      </c>
      <c r="CH859" s="436">
        <f>IF(ISBLANK(AQ859),0,1)</f>
        <v>0</v>
      </c>
      <c r="CI859" s="435">
        <f>IF($W859="Dropped","-",DAYS360(X859,Y859,TRUE)/360)</f>
        <v>0.625</v>
      </c>
      <c r="CJ859" s="416">
        <f>IF(OR($W859="Pipeline",$W859="Dropped"),"-",IF(OR($AA859="-",$AA859="n/a"),"-",DAYS360(Y859,AA859,TRUE)/360))</f>
        <v>0.37222222222222223</v>
      </c>
      <c r="CK859" s="416">
        <f>IF(OR($W859="Pipeline",$W859="Dropped"),"-",IF($AC859="-","-",IF(OR($AA859="-",$AA859="n/a"),DAYS360(Y859,AC859,TRUE)/360,DAYS360(AA859,AC859,TRUE)/360)))</f>
        <v>6.4138888888888888</v>
      </c>
      <c r="CL859" s="416">
        <f>IF(OR($W859="Pipeline",$W859="Dropped"),"-",IF($AC859="-","-",DAYS360(X859,AC859,TRUE)/360))</f>
        <v>7.4111111111111114</v>
      </c>
      <c r="CM859" s="437">
        <f>IF(OR($W859="Pipeline",$W859="Dropped"),"-",IF($AC859="-","-",DAYS360(AB859,AC859,TRUE)/360))</f>
        <v>2</v>
      </c>
      <c r="CN859" s="344" t="str">
        <f>IF(W859="Closed",IF(AC859="-","-",YEAR(AC859)),"-")</f>
        <v>-</v>
      </c>
      <c r="CO859" s="344" t="str">
        <f>IF(W859="Closed",IF(OR(BE859="S",BE859="MS",BE859="HS"),"S",IF(OR(BE859="U",BE859="MU",BE859="HU"),"U",IF(OR(BE859="NA",BE859="NR",BE859="NV",BE859="?",BE859="#"),"NR","-"))),"-")</f>
        <v>-</v>
      </c>
      <c r="CP859" s="249">
        <v>4</v>
      </c>
      <c r="CQ859" s="414">
        <v>3</v>
      </c>
      <c r="CR859" s="414">
        <v>1</v>
      </c>
      <c r="CS859" s="414">
        <v>0</v>
      </c>
      <c r="CT859" s="414">
        <v>0</v>
      </c>
      <c r="CU859" s="436">
        <v>0</v>
      </c>
      <c r="CV859" s="432" t="str">
        <f>IF(OR(DC859="-",DC859="",DC859="n/a"),"-",HYPERLINK(DC859,"PAD"))</f>
        <v>PAD</v>
      </c>
      <c r="CW859" s="417" t="str">
        <f>IF(OR(DD859="-",DD859="",DD859="n/a"),"-",HYPERLINK(DD859,"ICR"))</f>
        <v>-</v>
      </c>
      <c r="CX859" s="438" t="str">
        <f>IF(OR(DE859="-",DE859="",DE859="n/a"),"-",HYPERLINK(DE859,"IEG"))</f>
        <v>-</v>
      </c>
      <c r="CY859" s="687" t="str">
        <f>IF(OR(DF859="-",DF859="",DF859="n/a"),"-",HYPERLINK(DF859,"PPAR"))</f>
        <v>-</v>
      </c>
      <c r="CZ859" s="665" t="str">
        <f>IF(OR(DG859="-",DG859="",DG859="n/a"),"-",HYPERLINK(DG859,"PCR"))</f>
        <v>-</v>
      </c>
      <c r="DA859" s="665" t="str">
        <f>IF(OR(DH859="-",DH859="",DH859="n/a"),"-",HYPERLINK(DH859,"PP"))</f>
        <v>PP</v>
      </c>
      <c r="DB859" s="688" t="str">
        <f>IF(OR(DI859="-",DI859="",DI859="n/a"),"-",HYPERLINK(DI859,"TA"))</f>
        <v>-</v>
      </c>
      <c r="DC859" s="897" t="s">
        <v>12784</v>
      </c>
      <c r="DD859" s="897" t="s">
        <v>33</v>
      </c>
      <c r="DE859" s="897" t="s">
        <v>33</v>
      </c>
      <c r="DF859" s="897" t="s">
        <v>33</v>
      </c>
      <c r="DG859" s="897" t="s">
        <v>33</v>
      </c>
      <c r="DH859" s="897" t="s">
        <v>12785</v>
      </c>
      <c r="DI859" s="897" t="s">
        <v>33</v>
      </c>
      <c r="DJ859" s="734"/>
      <c r="DK859" s="14"/>
      <c r="DL859" s="14"/>
      <c r="DM859" s="441"/>
      <c r="DN859" s="441"/>
      <c r="DO859" s="441"/>
      <c r="DP859" s="441"/>
      <c r="DQ859" s="441"/>
      <c r="DR859" s="441"/>
      <c r="DS859" s="441"/>
      <c r="DT859" s="441"/>
      <c r="DU859" s="441"/>
      <c r="DV859" s="441"/>
      <c r="DW859" s="441"/>
      <c r="DX859" s="441"/>
      <c r="DY859" s="441"/>
      <c r="DZ859" s="441"/>
      <c r="EA859" s="441"/>
      <c r="EB859" s="441"/>
      <c r="EC859" s="441"/>
      <c r="ED859" s="441"/>
      <c r="EE859" s="441"/>
      <c r="EF859" s="441"/>
      <c r="EG859" s="441"/>
      <c r="EH859" s="441"/>
      <c r="EI859" s="441"/>
      <c r="EJ859" s="441"/>
      <c r="EK859" s="441"/>
      <c r="EL859" s="441"/>
      <c r="EM859" s="441"/>
    </row>
    <row r="860" spans="1:143" s="35" customFormat="1" ht="14.1" customHeight="1" x14ac:dyDescent="0.25">
      <c r="A860" s="702">
        <f>ROW()-1</f>
        <v>859</v>
      </c>
      <c r="B860" s="712" t="s">
        <v>1098</v>
      </c>
      <c r="C860" s="711" t="str">
        <f>HYPERLINK(E860,"OP")</f>
        <v>OP</v>
      </c>
      <c r="D860" s="711" t="str">
        <f>HYPERLINK(F860,"Prj")</f>
        <v>Prj</v>
      </c>
      <c r="E860" s="704" t="s">
        <v>6899</v>
      </c>
      <c r="F860" s="415" t="s">
        <v>6900</v>
      </c>
      <c r="G860" s="414" t="s">
        <v>3323</v>
      </c>
      <c r="H860" s="414" t="s">
        <v>33</v>
      </c>
      <c r="I860" s="694" t="s">
        <v>33</v>
      </c>
      <c r="J860" s="686" t="s">
        <v>1099</v>
      </c>
      <c r="K860" s="199" t="s">
        <v>33</v>
      </c>
      <c r="L860" s="693" t="s">
        <v>16</v>
      </c>
      <c r="M860" s="696" t="s">
        <v>598</v>
      </c>
      <c r="N860" s="693" t="s">
        <v>18</v>
      </c>
      <c r="O860" s="732" t="s">
        <v>49</v>
      </c>
      <c r="P860" s="1080" t="s">
        <v>1763</v>
      </c>
      <c r="Q860" s="1074" t="s">
        <v>33</v>
      </c>
      <c r="R860" s="698" t="s">
        <v>3888</v>
      </c>
      <c r="S860" s="907" t="s">
        <v>3637</v>
      </c>
      <c r="T860" s="908" t="s">
        <v>3830</v>
      </c>
      <c r="U860" s="905" t="s">
        <v>578</v>
      </c>
      <c r="V860" s="905" t="s">
        <v>10382</v>
      </c>
      <c r="W860" s="1068" t="s">
        <v>20</v>
      </c>
      <c r="X860" s="1064">
        <v>40479</v>
      </c>
      <c r="Y860" s="1066">
        <v>40801</v>
      </c>
      <c r="Z860" s="1046">
        <v>2012</v>
      </c>
      <c r="AA860" s="1064">
        <v>40904</v>
      </c>
      <c r="AB860" s="1065">
        <v>42185</v>
      </c>
      <c r="AC860" s="1066">
        <v>43646</v>
      </c>
      <c r="AD860" s="638">
        <v>0</v>
      </c>
      <c r="AE860" s="639">
        <v>50</v>
      </c>
      <c r="AF860" s="744">
        <v>0</v>
      </c>
      <c r="AG860" s="690">
        <v>50</v>
      </c>
      <c r="AH860" s="747">
        <v>0</v>
      </c>
      <c r="AI860" s="744">
        <v>0</v>
      </c>
      <c r="AJ860" s="1099">
        <v>100</v>
      </c>
      <c r="AK860" s="1100">
        <v>62.778866450000002</v>
      </c>
      <c r="AL860" s="646"/>
      <c r="AM860" s="647"/>
      <c r="AN860" s="647">
        <v>2</v>
      </c>
      <c r="AO860" s="647"/>
      <c r="AP860" s="647"/>
      <c r="AQ860" s="648"/>
      <c r="AR860" s="779" t="s">
        <v>3293</v>
      </c>
      <c r="AS860" s="781">
        <f>AT860+AU860</f>
        <v>5</v>
      </c>
      <c r="AT860" s="649">
        <v>5</v>
      </c>
      <c r="AU860" s="650">
        <v>0</v>
      </c>
      <c r="AV860" s="686" t="s">
        <v>3294</v>
      </c>
      <c r="AW860" s="686" t="s">
        <v>1869</v>
      </c>
      <c r="AX860" s="686" t="s">
        <v>2145</v>
      </c>
      <c r="AY860" s="819">
        <v>42724</v>
      </c>
      <c r="AZ860" s="721" t="s">
        <v>22</v>
      </c>
      <c r="BA860" s="721" t="s">
        <v>22</v>
      </c>
      <c r="BB860" s="834" t="s">
        <v>33</v>
      </c>
      <c r="BC860" s="835" t="s">
        <v>33</v>
      </c>
      <c r="BD860" s="836" t="s">
        <v>33</v>
      </c>
      <c r="BE860" s="834" t="s">
        <v>33</v>
      </c>
      <c r="BF860" s="835" t="s">
        <v>33</v>
      </c>
      <c r="BG860" s="836" t="s">
        <v>33</v>
      </c>
      <c r="BH860" s="905" t="s">
        <v>1371</v>
      </c>
      <c r="BI860" s="903" t="s">
        <v>13870</v>
      </c>
      <c r="BJ860" s="905" t="s">
        <v>13077</v>
      </c>
      <c r="BK860" s="903" t="s">
        <v>9680</v>
      </c>
      <c r="BL860" s="905" t="s">
        <v>4504</v>
      </c>
      <c r="BM860" s="903" t="s">
        <v>10473</v>
      </c>
      <c r="BN860" s="905" t="s">
        <v>13050</v>
      </c>
      <c r="BO860" s="903" t="s">
        <v>13876</v>
      </c>
      <c r="BP860" s="905" t="s">
        <v>0</v>
      </c>
      <c r="BQ860" s="903" t="s">
        <v>0</v>
      </c>
      <c r="BR860" s="909">
        <v>66</v>
      </c>
      <c r="BS860" s="903" t="s">
        <v>4532</v>
      </c>
      <c r="BT860" s="909">
        <v>54</v>
      </c>
      <c r="BU860" s="903" t="s">
        <v>4553</v>
      </c>
      <c r="BV860" s="909">
        <v>41</v>
      </c>
      <c r="BW860" s="903" t="s">
        <v>4544</v>
      </c>
      <c r="BX860" s="909">
        <v>51</v>
      </c>
      <c r="BY860" s="903" t="s">
        <v>4520</v>
      </c>
      <c r="BZ860" s="905" t="s">
        <v>0</v>
      </c>
      <c r="CA860" s="903" t="s">
        <v>4492</v>
      </c>
      <c r="CB860" s="340">
        <v>50</v>
      </c>
      <c r="CC860" s="249">
        <f>IF(ISBLANK(AL860),0,1)</f>
        <v>0</v>
      </c>
      <c r="CD860" s="414">
        <f>IF(ISBLANK(AM860),0,1)</f>
        <v>0</v>
      </c>
      <c r="CE860" s="414">
        <f>IF(ISBLANK(AN860),0,1)</f>
        <v>1</v>
      </c>
      <c r="CF860" s="414">
        <f>IF(ISBLANK(AO860),0,1)</f>
        <v>0</v>
      </c>
      <c r="CG860" s="414">
        <f>IF(ISBLANK(AP860),0,1)</f>
        <v>0</v>
      </c>
      <c r="CH860" s="436">
        <f>IF(ISBLANK(AQ860),0,1)</f>
        <v>0</v>
      </c>
      <c r="CI860" s="435">
        <f>IF($W860="Dropped","-",DAYS360(X860,Y860,TRUE)/360)</f>
        <v>0.88055555555555554</v>
      </c>
      <c r="CJ860" s="416">
        <f>IF(OR($W860="Pipeline",$W860="Dropped"),"-",IF(OR($AA860="-",$AA860="n/a"),"-",DAYS360(Y860,AA860,TRUE)/360))</f>
        <v>0.28333333333333333</v>
      </c>
      <c r="CK860" s="416">
        <f>IF(OR($W860="Pipeline",$W860="Dropped"),"-",IF($AC860="-","-",IF(OR($AA860="-",$AA860="n/a"),DAYS360(Y860,AC860,TRUE)/360,DAYS360(AA860,AC860,TRUE)/360)))</f>
        <v>7.5083333333333337</v>
      </c>
      <c r="CL860" s="416">
        <f>IF(OR($W860="Pipeline",$W860="Dropped"),"-",IF($AC860="-","-",DAYS360(X860,AC860,TRUE)/360))</f>
        <v>8.6722222222222225</v>
      </c>
      <c r="CM860" s="437">
        <f>IF(OR($W860="Pipeline",$W860="Dropped"),"-",IF($AC860="-","-",DAYS360(AB860,AC860,TRUE)/360))</f>
        <v>4</v>
      </c>
      <c r="CN860" s="344" t="str">
        <f>IF(W860="Closed",IF(AC860="-","-",YEAR(AC860)),"-")</f>
        <v>-</v>
      </c>
      <c r="CO860" s="344" t="str">
        <f>IF(W860="Closed",IF(OR(BE860="S",BE860="MS",BE860="HS"),"S",IF(OR(BE860="U",BE860="MU",BE860="HU"),"U",IF(OR(BE860="NA",BE860="NR",BE860="NV",BE860="?",BE860="#"),"NR","-"))),"-")</f>
        <v>-</v>
      </c>
      <c r="CP860" s="249">
        <v>1</v>
      </c>
      <c r="CQ860" s="414">
        <v>1</v>
      </c>
      <c r="CR860" s="414">
        <v>1</v>
      </c>
      <c r="CS860" s="414">
        <v>0</v>
      </c>
      <c r="CT860" s="414">
        <v>0</v>
      </c>
      <c r="CU860" s="436">
        <v>0</v>
      </c>
      <c r="CV860" s="432" t="str">
        <f>IF(OR(DC860="-",DC860="",DC860="n/a"),"-",HYPERLINK(DC860,"PAD"))</f>
        <v>-</v>
      </c>
      <c r="CW860" s="417" t="str">
        <f>IF(OR(DD860="-",DD860="",DD860="n/a"),"-",HYPERLINK(DD860,"ICR"))</f>
        <v>-</v>
      </c>
      <c r="CX860" s="438" t="str">
        <f>IF(OR(DE860="-",DE860="",DE860="n/a"),"-",HYPERLINK(DE860,"IEG"))</f>
        <v>-</v>
      </c>
      <c r="CY860" s="687" t="str">
        <f>IF(OR(DF860="-",DF860="",DF860="n/a"),"-",HYPERLINK(DF860,"PPAR"))</f>
        <v>-</v>
      </c>
      <c r="CZ860" s="665" t="str">
        <f>IF(OR(DG860="-",DG860="",DG860="n/a"),"-",HYPERLINK(DG860,"PCR"))</f>
        <v>-</v>
      </c>
      <c r="DA860" s="665" t="str">
        <f>IF(OR(DH860="-",DH860="",DH860="n/a"),"-",HYPERLINK(DH860,"PP"))</f>
        <v>PP</v>
      </c>
      <c r="DB860" s="688" t="str">
        <f>IF(OR(DI860="-",DI860="",DI860="n/a"),"-",HYPERLINK(DI860,"TA"))</f>
        <v>-</v>
      </c>
      <c r="DC860" s="897" t="s">
        <v>33</v>
      </c>
      <c r="DD860" s="897" t="s">
        <v>33</v>
      </c>
      <c r="DE860" s="897" t="s">
        <v>33</v>
      </c>
      <c r="DF860" s="897" t="s">
        <v>33</v>
      </c>
      <c r="DG860" s="897" t="s">
        <v>33</v>
      </c>
      <c r="DH860" s="897" t="s">
        <v>14161</v>
      </c>
      <c r="DI860" s="897" t="s">
        <v>33</v>
      </c>
      <c r="DJ860" s="734"/>
      <c r="DK860" s="14"/>
      <c r="DL860" s="14"/>
      <c r="DM860" s="441"/>
      <c r="DN860" s="441"/>
      <c r="DO860" s="441"/>
      <c r="DP860" s="441"/>
      <c r="DQ860" s="441"/>
      <c r="DR860" s="441"/>
      <c r="DS860" s="441"/>
      <c r="DT860" s="441"/>
      <c r="DU860" s="441"/>
      <c r="DV860" s="441"/>
      <c r="DW860" s="441"/>
      <c r="DX860" s="441"/>
      <c r="DY860" s="441"/>
      <c r="DZ860" s="441"/>
      <c r="EA860" s="441"/>
      <c r="EB860" s="441"/>
      <c r="EC860" s="441"/>
      <c r="ED860" s="441"/>
      <c r="EE860" s="441"/>
      <c r="EF860" s="441"/>
      <c r="EG860" s="441"/>
      <c r="EH860" s="441"/>
      <c r="EI860" s="441"/>
      <c r="EJ860" s="441"/>
      <c r="EK860" s="441"/>
      <c r="EL860" s="441"/>
      <c r="EM860" s="441"/>
    </row>
    <row r="861" spans="1:143" s="35" customFormat="1" ht="14.1" customHeight="1" x14ac:dyDescent="0.25">
      <c r="A861" s="703">
        <f>ROW()-1</f>
        <v>860</v>
      </c>
      <c r="B861" s="717" t="s">
        <v>755</v>
      </c>
      <c r="C861" s="711" t="str">
        <f>HYPERLINK(E861,"OP")</f>
        <v>OP</v>
      </c>
      <c r="D861" s="711" t="str">
        <f>HYPERLINK(F861,"Prj")</f>
        <v>Prj</v>
      </c>
      <c r="E861" s="704" t="s">
        <v>6901</v>
      </c>
      <c r="F861" s="415" t="s">
        <v>6902</v>
      </c>
      <c r="G861" s="414" t="s">
        <v>33</v>
      </c>
      <c r="H861" s="414" t="s">
        <v>33</v>
      </c>
      <c r="I861" s="694" t="s">
        <v>33</v>
      </c>
      <c r="J861" s="686" t="s">
        <v>757</v>
      </c>
      <c r="K861" s="199" t="s">
        <v>33</v>
      </c>
      <c r="L861" s="693" t="s">
        <v>16</v>
      </c>
      <c r="M861" s="696" t="s">
        <v>756</v>
      </c>
      <c r="N861" s="693" t="s">
        <v>18</v>
      </c>
      <c r="O861" s="693" t="s">
        <v>30</v>
      </c>
      <c r="P861" s="1080" t="s">
        <v>1763</v>
      </c>
      <c r="Q861" s="1074" t="s">
        <v>33</v>
      </c>
      <c r="R861" s="698" t="s">
        <v>33</v>
      </c>
      <c r="S861" s="907" t="s">
        <v>3793</v>
      </c>
      <c r="T861" s="908" t="s">
        <v>10343</v>
      </c>
      <c r="U861" s="905" t="s">
        <v>1792</v>
      </c>
      <c r="V861" s="905" t="s">
        <v>10452</v>
      </c>
      <c r="W861" s="1068" t="s">
        <v>20</v>
      </c>
      <c r="X861" s="1064">
        <v>40710</v>
      </c>
      <c r="Y861" s="1066">
        <v>41543</v>
      </c>
      <c r="Z861" s="1046">
        <v>2014</v>
      </c>
      <c r="AA861" s="1064">
        <v>41806</v>
      </c>
      <c r="AB861" s="1065">
        <v>43220</v>
      </c>
      <c r="AC861" s="1066">
        <v>43889</v>
      </c>
      <c r="AD861" s="638">
        <v>0</v>
      </c>
      <c r="AE861" s="639">
        <v>75</v>
      </c>
      <c r="AF861" s="744">
        <v>0</v>
      </c>
      <c r="AG861" s="690">
        <v>75</v>
      </c>
      <c r="AH861" s="747">
        <v>5</v>
      </c>
      <c r="AI861" s="744">
        <v>0</v>
      </c>
      <c r="AJ861" s="1099">
        <v>75</v>
      </c>
      <c r="AK861" s="1100">
        <v>18.166737449999999</v>
      </c>
      <c r="AL861" s="646"/>
      <c r="AM861" s="647"/>
      <c r="AN861" s="647">
        <v>2</v>
      </c>
      <c r="AO861" s="647"/>
      <c r="AP861" s="647"/>
      <c r="AQ861" s="648"/>
      <c r="AR861" s="779" t="s">
        <v>3295</v>
      </c>
      <c r="AS861" s="781">
        <f>AT861+AU861</f>
        <v>9</v>
      </c>
      <c r="AT861" s="649">
        <v>9</v>
      </c>
      <c r="AU861" s="650">
        <v>0</v>
      </c>
      <c r="AV861" s="686" t="s">
        <v>3296</v>
      </c>
      <c r="AW861" s="686" t="s">
        <v>2023</v>
      </c>
      <c r="AX861" s="686" t="s">
        <v>1902</v>
      </c>
      <c r="AY861" s="819">
        <v>42632</v>
      </c>
      <c r="AZ861" s="721" t="s">
        <v>45</v>
      </c>
      <c r="BA861" s="721" t="s">
        <v>45</v>
      </c>
      <c r="BB861" s="834" t="s">
        <v>33</v>
      </c>
      <c r="BC861" s="835" t="s">
        <v>33</v>
      </c>
      <c r="BD861" s="836" t="s">
        <v>33</v>
      </c>
      <c r="BE861" s="834" t="s">
        <v>33</v>
      </c>
      <c r="BF861" s="835" t="s">
        <v>33</v>
      </c>
      <c r="BG861" s="836" t="s">
        <v>33</v>
      </c>
      <c r="BH861" s="905" t="s">
        <v>0</v>
      </c>
      <c r="BI861" s="903" t="s">
        <v>0</v>
      </c>
      <c r="BJ861" s="905" t="s">
        <v>0</v>
      </c>
      <c r="BK861" s="903" t="s">
        <v>0</v>
      </c>
      <c r="BL861" s="905" t="s">
        <v>4503</v>
      </c>
      <c r="BM861" s="903" t="s">
        <v>4703</v>
      </c>
      <c r="BN861" s="905" t="s">
        <v>0</v>
      </c>
      <c r="BO861" s="903" t="s">
        <v>0</v>
      </c>
      <c r="BP861" s="905" t="s">
        <v>0</v>
      </c>
      <c r="BQ861" s="903" t="s">
        <v>0</v>
      </c>
      <c r="BR861" s="909">
        <v>65</v>
      </c>
      <c r="BS861" s="903" t="s">
        <v>4509</v>
      </c>
      <c r="BT861" s="905" t="s">
        <v>0</v>
      </c>
      <c r="BU861" s="903" t="s">
        <v>4492</v>
      </c>
      <c r="BV861" s="905" t="s">
        <v>0</v>
      </c>
      <c r="BW861" s="903" t="s">
        <v>4492</v>
      </c>
      <c r="BX861" s="905" t="s">
        <v>0</v>
      </c>
      <c r="BY861" s="903" t="s">
        <v>4492</v>
      </c>
      <c r="BZ861" s="905" t="s">
        <v>0</v>
      </c>
      <c r="CA861" s="903" t="s">
        <v>4492</v>
      </c>
      <c r="CB861" s="340">
        <v>50</v>
      </c>
      <c r="CC861" s="249">
        <f>IF(ISBLANK(AL861),0,1)</f>
        <v>0</v>
      </c>
      <c r="CD861" s="414">
        <f>IF(ISBLANK(AM861),0,1)</f>
        <v>0</v>
      </c>
      <c r="CE861" s="414">
        <f>IF(ISBLANK(AN861),0,1)</f>
        <v>1</v>
      </c>
      <c r="CF861" s="414">
        <f>IF(ISBLANK(AO861),0,1)</f>
        <v>0</v>
      </c>
      <c r="CG861" s="414">
        <f>IF(ISBLANK(AP861),0,1)</f>
        <v>0</v>
      </c>
      <c r="CH861" s="436">
        <f>IF(ISBLANK(AQ861),0,1)</f>
        <v>0</v>
      </c>
      <c r="CI861" s="435">
        <f>IF($W861="Dropped","-",DAYS360(X861,Y861,TRUE)/360)</f>
        <v>2.2777777777777777</v>
      </c>
      <c r="CJ861" s="416">
        <f>IF(OR($W861="Pipeline",$W861="Dropped"),"-",IF(OR($AA861="-",$AA861="n/a"),"-",DAYS360(Y861,AA861,TRUE)/360))</f>
        <v>0.72222222222222221</v>
      </c>
      <c r="CK861" s="416">
        <f>IF(OR($W861="Pipeline",$W861="Dropped"),"-",IF($AC861="-","-",IF(OR($AA861="-",$AA861="n/a"),DAYS360(Y861,AC861,TRUE)/360,DAYS360(AA861,AC861,TRUE)/360)))</f>
        <v>5.7</v>
      </c>
      <c r="CL861" s="416">
        <f>IF(OR($W861="Pipeline",$W861="Dropped"),"-",IF($AC861="-","-",DAYS360(X861,AC861,TRUE)/360))</f>
        <v>8.6999999999999993</v>
      </c>
      <c r="CM861" s="437">
        <f>IF(OR($W861="Pipeline",$W861="Dropped"),"-",IF($AC861="-","-",DAYS360(AB861,AC861,TRUE)/360))</f>
        <v>1.8277777777777777</v>
      </c>
      <c r="CN861" s="344" t="str">
        <f>IF(W861="Closed",IF(AC861="-","-",YEAR(AC861)),"-")</f>
        <v>-</v>
      </c>
      <c r="CO861" s="344" t="str">
        <f>IF(W861="Closed",IF(OR(BE861="S",BE861="MS",BE861="HS"),"S",IF(OR(BE861="U",BE861="MU",BE861="HU"),"U",IF(OR(BE861="NA",BE861="NR",BE861="NV",BE861="?",BE861="#"),"NR","-"))),"-")</f>
        <v>-</v>
      </c>
      <c r="CP861" s="249">
        <v>3</v>
      </c>
      <c r="CQ861" s="414">
        <v>2</v>
      </c>
      <c r="CR861" s="414">
        <v>2</v>
      </c>
      <c r="CS861" s="414">
        <v>2</v>
      </c>
      <c r="CT861" s="414">
        <v>0</v>
      </c>
      <c r="CU861" s="436">
        <v>0</v>
      </c>
      <c r="CV861" s="432" t="str">
        <f>IF(OR(DC861="-",DC861="",DC861="n/a"),"-",HYPERLINK(DC861,"PAD"))</f>
        <v>PAD</v>
      </c>
      <c r="CW861" s="417" t="str">
        <f>IF(OR(DD861="-",DD861="",DD861="n/a"),"-",HYPERLINK(DD861,"ICR"))</f>
        <v>-</v>
      </c>
      <c r="CX861" s="438" t="str">
        <f>IF(OR(DE861="-",DE861="",DE861="n/a"),"-",HYPERLINK(DE861,"IEG"))</f>
        <v>-</v>
      </c>
      <c r="CY861" s="687" t="str">
        <f>IF(OR(DF861="-",DF861="",DF861="n/a"),"-",HYPERLINK(DF861,"PPAR"))</f>
        <v>-</v>
      </c>
      <c r="CZ861" s="665" t="str">
        <f>IF(OR(DG861="-",DG861="",DG861="n/a"),"-",HYPERLINK(DG861,"PCR"))</f>
        <v>-</v>
      </c>
      <c r="DA861" s="665" t="str">
        <f>IF(OR(DH861="-",DH861="",DH861="n/a"),"-",HYPERLINK(DH861,"PP"))</f>
        <v>PP</v>
      </c>
      <c r="DB861" s="688" t="str">
        <f>IF(OR(DI861="-",DI861="",DI861="n/a"),"-",HYPERLINK(DI861,"TA"))</f>
        <v>-</v>
      </c>
      <c r="DC861" s="897" t="s">
        <v>12786</v>
      </c>
      <c r="DD861" s="897" t="s">
        <v>33</v>
      </c>
      <c r="DE861" s="897" t="s">
        <v>33</v>
      </c>
      <c r="DF861" s="897" t="s">
        <v>33</v>
      </c>
      <c r="DG861" s="897" t="s">
        <v>33</v>
      </c>
      <c r="DH861" s="897" t="s">
        <v>14162</v>
      </c>
      <c r="DI861" s="897" t="s">
        <v>33</v>
      </c>
      <c r="DJ861" s="734"/>
      <c r="DK861" s="14"/>
      <c r="DL861" s="14"/>
      <c r="DM861" s="441"/>
      <c r="DN861" s="441"/>
      <c r="DO861" s="441"/>
      <c r="DP861" s="441"/>
      <c r="DQ861" s="441"/>
      <c r="DR861" s="441"/>
      <c r="DS861" s="441"/>
      <c r="DT861" s="441"/>
      <c r="DU861" s="441"/>
      <c r="DV861" s="441"/>
      <c r="DW861" s="441"/>
      <c r="DX861" s="441"/>
      <c r="DY861" s="441"/>
      <c r="DZ861" s="441"/>
      <c r="EA861" s="441"/>
      <c r="EB861" s="441"/>
      <c r="EC861" s="441"/>
      <c r="ED861" s="441"/>
      <c r="EE861" s="441"/>
      <c r="EF861" s="441"/>
      <c r="EG861" s="441"/>
      <c r="EH861" s="441"/>
      <c r="EI861" s="441"/>
      <c r="EJ861" s="441"/>
      <c r="EK861" s="441"/>
      <c r="EL861" s="441"/>
      <c r="EM861" s="441"/>
    </row>
    <row r="862" spans="1:143" s="35" customFormat="1" ht="14.1" customHeight="1" x14ac:dyDescent="0.25">
      <c r="A862" s="702">
        <f>ROW()-1</f>
        <v>861</v>
      </c>
      <c r="B862" s="710" t="s">
        <v>3009</v>
      </c>
      <c r="C862" s="711" t="str">
        <f>HYPERLINK(E862,"OP")</f>
        <v>OP</v>
      </c>
      <c r="D862" s="711" t="str">
        <f>HYPERLINK(F862,"Prj")</f>
        <v>Prj</v>
      </c>
      <c r="E862" s="704" t="s">
        <v>6903</v>
      </c>
      <c r="F862" s="415" t="s">
        <v>6904</v>
      </c>
      <c r="G862" s="414" t="s">
        <v>33</v>
      </c>
      <c r="H862" s="414" t="s">
        <v>33</v>
      </c>
      <c r="I862" s="694" t="s">
        <v>33</v>
      </c>
      <c r="J862" s="686" t="s">
        <v>3021</v>
      </c>
      <c r="K862" s="199" t="s">
        <v>33</v>
      </c>
      <c r="L862" s="693" t="s">
        <v>16</v>
      </c>
      <c r="M862" s="696" t="s">
        <v>4873</v>
      </c>
      <c r="N862" s="693" t="s">
        <v>18</v>
      </c>
      <c r="O862" s="693" t="s">
        <v>71</v>
      </c>
      <c r="P862" s="1080" t="s">
        <v>1742</v>
      </c>
      <c r="Q862" s="1074" t="s">
        <v>33</v>
      </c>
      <c r="R862" s="698" t="s">
        <v>3565</v>
      </c>
      <c r="S862" s="907" t="s">
        <v>10303</v>
      </c>
      <c r="T862" s="908" t="s">
        <v>3919</v>
      </c>
      <c r="U862" s="905" t="s">
        <v>1792</v>
      </c>
      <c r="V862" s="905" t="s">
        <v>10418</v>
      </c>
      <c r="W862" s="1068" t="s">
        <v>20</v>
      </c>
      <c r="X862" s="1064">
        <v>40556</v>
      </c>
      <c r="Y862" s="1066">
        <v>40996</v>
      </c>
      <c r="Z862" s="1046">
        <v>2012</v>
      </c>
      <c r="AA862" s="1064">
        <v>41339</v>
      </c>
      <c r="AB862" s="1065">
        <v>42735</v>
      </c>
      <c r="AC862" s="1066">
        <v>43281</v>
      </c>
      <c r="AD862" s="638">
        <v>58</v>
      </c>
      <c r="AE862" s="639">
        <v>0</v>
      </c>
      <c r="AF862" s="744">
        <v>0</v>
      </c>
      <c r="AG862" s="690">
        <v>58</v>
      </c>
      <c r="AH862" s="747">
        <v>51</v>
      </c>
      <c r="AI862" s="744">
        <v>0</v>
      </c>
      <c r="AJ862" s="1099">
        <v>81</v>
      </c>
      <c r="AK862" s="1100">
        <v>46.883001329999999</v>
      </c>
      <c r="AL862" s="1086" t="s">
        <v>2712</v>
      </c>
      <c r="AM862" s="760"/>
      <c r="AN862" s="760">
        <v>10</v>
      </c>
      <c r="AO862" s="760">
        <v>1</v>
      </c>
      <c r="AP862" s="760"/>
      <c r="AQ862" s="761"/>
      <c r="AR862" s="779" t="s">
        <v>3097</v>
      </c>
      <c r="AS862" s="649">
        <f>AT862+AU862</f>
        <v>103.15</v>
      </c>
      <c r="AT862" s="649">
        <v>54.55</v>
      </c>
      <c r="AU862" s="650">
        <v>48.6</v>
      </c>
      <c r="AV862" s="686" t="s">
        <v>3376</v>
      </c>
      <c r="AW862" s="686" t="s">
        <v>3917</v>
      </c>
      <c r="AX862" s="686" t="s">
        <v>9383</v>
      </c>
      <c r="AY862" s="819">
        <v>42689</v>
      </c>
      <c r="AZ862" s="721" t="s">
        <v>26</v>
      </c>
      <c r="BA862" s="721" t="s">
        <v>26</v>
      </c>
      <c r="BB862" s="834" t="s">
        <v>33</v>
      </c>
      <c r="BC862" s="835" t="s">
        <v>33</v>
      </c>
      <c r="BD862" s="836" t="s">
        <v>33</v>
      </c>
      <c r="BE862" s="834" t="s">
        <v>33</v>
      </c>
      <c r="BF862" s="835" t="s">
        <v>33</v>
      </c>
      <c r="BG862" s="836" t="s">
        <v>33</v>
      </c>
      <c r="BH862" s="905" t="s">
        <v>10067</v>
      </c>
      <c r="BI862" s="903" t="s">
        <v>9474</v>
      </c>
      <c r="BJ862" s="905" t="s">
        <v>10064</v>
      </c>
      <c r="BK862" s="903" t="s">
        <v>13770</v>
      </c>
      <c r="BL862" s="905" t="s">
        <v>0</v>
      </c>
      <c r="BM862" s="903" t="s">
        <v>0</v>
      </c>
      <c r="BN862" s="905" t="s">
        <v>0</v>
      </c>
      <c r="BO862" s="903" t="s">
        <v>0</v>
      </c>
      <c r="BP862" s="905" t="s">
        <v>0</v>
      </c>
      <c r="BQ862" s="903" t="s">
        <v>0</v>
      </c>
      <c r="BR862" s="909">
        <v>47</v>
      </c>
      <c r="BS862" s="903" t="s">
        <v>4539</v>
      </c>
      <c r="BT862" s="909">
        <v>39</v>
      </c>
      <c r="BU862" s="903" t="s">
        <v>4545</v>
      </c>
      <c r="BV862" s="909">
        <v>40</v>
      </c>
      <c r="BW862" s="903" t="s">
        <v>4563</v>
      </c>
      <c r="BX862" s="905" t="s">
        <v>0</v>
      </c>
      <c r="BY862" s="903" t="s">
        <v>4492</v>
      </c>
      <c r="BZ862" s="905" t="s">
        <v>0</v>
      </c>
      <c r="CA862" s="903" t="s">
        <v>4492</v>
      </c>
      <c r="CB862" s="340">
        <v>50</v>
      </c>
      <c r="CC862" s="249">
        <f>IF(ISBLANK(AL862),0,1)</f>
        <v>1</v>
      </c>
      <c r="CD862" s="414">
        <f>IF(ISBLANK(AM862),0,1)</f>
        <v>0</v>
      </c>
      <c r="CE862" s="414">
        <f>IF(ISBLANK(AN862),0,1)</f>
        <v>1</v>
      </c>
      <c r="CF862" s="414">
        <f>IF(ISBLANK(AO862),0,1)</f>
        <v>1</v>
      </c>
      <c r="CG862" s="414">
        <f>IF(ISBLANK(AP862),0,1)</f>
        <v>0</v>
      </c>
      <c r="CH862" s="436">
        <f>IF(ISBLANK(AQ862),0,1)</f>
        <v>0</v>
      </c>
      <c r="CI862" s="435">
        <f>IF($W862="Dropped","-",DAYS360(X862,Y862,TRUE)/360)</f>
        <v>1.2083333333333333</v>
      </c>
      <c r="CJ862" s="416">
        <f>IF(OR($W862="Pipeline",$W862="Dropped"),"-",IF(OR($AA862="-",$AA862="n/a"),"-",DAYS360(Y862,AA862,TRUE)/360))</f>
        <v>0.93888888888888888</v>
      </c>
      <c r="CK862" s="416">
        <f>IF(OR($W862="Pipeline",$W862="Dropped"),"-",IF($AC862="-","-",IF(OR($AA862="-",$AA862="n/a"),DAYS360(Y862,AC862,TRUE)/360,DAYS360(AA862,AC862,TRUE)/360)))</f>
        <v>5.3166666666666664</v>
      </c>
      <c r="CL862" s="416">
        <f>IF(OR($W862="Pipeline",$W862="Dropped"),"-",IF($AC862="-","-",DAYS360(X862,AC862,TRUE)/360))</f>
        <v>7.4638888888888886</v>
      </c>
      <c r="CM862" s="437">
        <f>IF(OR($W862="Pipeline",$W862="Dropped"),"-",IF($AC862="-","-",DAYS360(AB862,AC862,TRUE)/360))</f>
        <v>1.5</v>
      </c>
      <c r="CN862" s="344" t="str">
        <f>IF(W862="Closed",IF(AC862="-","-",YEAR(AC862)),"-")</f>
        <v>-</v>
      </c>
      <c r="CO862" s="344" t="str">
        <f>IF(W862="Closed",IF(OR(BE862="S",BE862="MS",BE862="HS"),"S",IF(OR(BE862="U",BE862="MU",BE862="HU"),"U",IF(OR(BE862="NA",BE862="NR",BE862="NV",BE862="?",BE862="#"),"NR","-"))),"-")</f>
        <v>-</v>
      </c>
      <c r="CP862" s="249">
        <v>10</v>
      </c>
      <c r="CQ862" s="414">
        <v>1</v>
      </c>
      <c r="CR862" s="414">
        <v>0</v>
      </c>
      <c r="CS862" s="414">
        <v>2</v>
      </c>
      <c r="CT862" s="414">
        <v>0</v>
      </c>
      <c r="CU862" s="436">
        <v>0</v>
      </c>
      <c r="CV862" s="432" t="str">
        <f>IF(OR(DC862="-",DC862="",DC862="n/a"),"-",HYPERLINK(DC862,"PAD"))</f>
        <v>PAD</v>
      </c>
      <c r="CW862" s="417" t="str">
        <f>IF(OR(DD862="-",DD862="",DD862="n/a"),"-",HYPERLINK(DD862,"ICR"))</f>
        <v>-</v>
      </c>
      <c r="CX862" s="438" t="str">
        <f>IF(OR(DE862="-",DE862="",DE862="n/a"),"-",HYPERLINK(DE862,"IEG"))</f>
        <v>-</v>
      </c>
      <c r="CY862" s="687" t="str">
        <f>IF(OR(DF862="-",DF862="",DF862="n/a"),"-",HYPERLINK(DF862,"PPAR"))</f>
        <v>-</v>
      </c>
      <c r="CZ862" s="665" t="str">
        <f>IF(OR(DG862="-",DG862="",DG862="n/a"),"-",HYPERLINK(DG862,"PCR"))</f>
        <v>-</v>
      </c>
      <c r="DA862" s="665" t="str">
        <f>IF(OR(DH862="-",DH862="",DH862="n/a"),"-",HYPERLINK(DH862,"PP"))</f>
        <v>PP</v>
      </c>
      <c r="DB862" s="688" t="str">
        <f>IF(OR(DI862="-",DI862="",DI862="n/a"),"-",HYPERLINK(DI862,"TA"))</f>
        <v>-</v>
      </c>
      <c r="DC862" s="897" t="s">
        <v>12787</v>
      </c>
      <c r="DD862" s="897" t="s">
        <v>33</v>
      </c>
      <c r="DE862" s="897" t="s">
        <v>33</v>
      </c>
      <c r="DF862" s="897" t="s">
        <v>33</v>
      </c>
      <c r="DG862" s="897" t="s">
        <v>33</v>
      </c>
      <c r="DH862" s="897" t="s">
        <v>12788</v>
      </c>
      <c r="DI862" s="897" t="s">
        <v>33</v>
      </c>
      <c r="DJ862" s="734"/>
      <c r="DK862" s="14"/>
      <c r="DL862" s="14"/>
      <c r="DM862" s="441"/>
      <c r="DN862" s="441"/>
      <c r="DO862" s="441"/>
      <c r="DP862" s="441"/>
      <c r="DQ862" s="441"/>
      <c r="DR862" s="441"/>
      <c r="DS862" s="441"/>
      <c r="DT862" s="441"/>
      <c r="DU862" s="441"/>
      <c r="DV862" s="441"/>
      <c r="DW862" s="441"/>
      <c r="DX862" s="441"/>
      <c r="DY862" s="441"/>
      <c r="DZ862" s="441"/>
      <c r="EA862" s="441"/>
      <c r="EB862" s="441"/>
      <c r="EC862" s="441"/>
      <c r="ED862" s="441"/>
      <c r="EE862" s="441"/>
      <c r="EF862" s="441"/>
      <c r="EG862" s="441"/>
      <c r="EH862" s="441"/>
      <c r="EI862" s="441"/>
      <c r="EJ862" s="441"/>
      <c r="EK862" s="441"/>
      <c r="EL862" s="441"/>
      <c r="EM862" s="441"/>
    </row>
    <row r="863" spans="1:143" s="35" customFormat="1" ht="14.1" customHeight="1" x14ac:dyDescent="0.25">
      <c r="A863" s="702">
        <f>ROW()-1</f>
        <v>862</v>
      </c>
      <c r="B863" s="710" t="s">
        <v>2380</v>
      </c>
      <c r="C863" s="711" t="str">
        <f>HYPERLINK(E863,"OP")</f>
        <v>OP</v>
      </c>
      <c r="D863" s="711" t="str">
        <f>HYPERLINK(F863,"Prj")</f>
        <v>Prj</v>
      </c>
      <c r="E863" s="704" t="s">
        <v>6905</v>
      </c>
      <c r="F863" s="415" t="s">
        <v>6906</v>
      </c>
      <c r="G863" s="414" t="s">
        <v>33</v>
      </c>
      <c r="H863" s="414" t="s">
        <v>33</v>
      </c>
      <c r="I863" s="694" t="s">
        <v>33</v>
      </c>
      <c r="J863" s="686" t="s">
        <v>2381</v>
      </c>
      <c r="K863" s="199" t="s">
        <v>33</v>
      </c>
      <c r="L863" s="693" t="s">
        <v>16</v>
      </c>
      <c r="M863" s="696" t="s">
        <v>830</v>
      </c>
      <c r="N863" s="693" t="s">
        <v>18</v>
      </c>
      <c r="O863" s="693" t="s">
        <v>30</v>
      </c>
      <c r="P863" s="1080" t="s">
        <v>1419</v>
      </c>
      <c r="Q863" s="1074" t="s">
        <v>33</v>
      </c>
      <c r="R863" s="698" t="s">
        <v>33</v>
      </c>
      <c r="S863" s="907" t="s">
        <v>3162</v>
      </c>
      <c r="T863" s="908" t="s">
        <v>3850</v>
      </c>
      <c r="U863" s="905" t="s">
        <v>584</v>
      </c>
      <c r="V863" s="905" t="s">
        <v>9988</v>
      </c>
      <c r="W863" s="1068" t="s">
        <v>1773</v>
      </c>
      <c r="X863" s="1064">
        <v>40533</v>
      </c>
      <c r="Y863" s="1066">
        <v>40967</v>
      </c>
      <c r="Z863" s="1046">
        <v>2012</v>
      </c>
      <c r="AA863" s="1064">
        <v>41285</v>
      </c>
      <c r="AB863" s="1065">
        <v>42185</v>
      </c>
      <c r="AC863" s="1066">
        <v>42185</v>
      </c>
      <c r="AD863" s="638">
        <v>0</v>
      </c>
      <c r="AE863" s="639">
        <v>5</v>
      </c>
      <c r="AF863" s="744">
        <v>0</v>
      </c>
      <c r="AG863" s="690">
        <v>5</v>
      </c>
      <c r="AH863" s="747">
        <v>21.3</v>
      </c>
      <c r="AI863" s="744">
        <v>0</v>
      </c>
      <c r="AJ863" s="1099">
        <v>5</v>
      </c>
      <c r="AK863" s="1100">
        <v>2.6428295999999998</v>
      </c>
      <c r="AL863" s="646">
        <v>32</v>
      </c>
      <c r="AM863" s="647" t="s">
        <v>2867</v>
      </c>
      <c r="AN863" s="647"/>
      <c r="AO863" s="647"/>
      <c r="AP863" s="647"/>
      <c r="AQ863" s="648"/>
      <c r="AR863" s="779" t="s">
        <v>2887</v>
      </c>
      <c r="AS863" s="649">
        <f>AT863+AU863</f>
        <v>22.799999999999997</v>
      </c>
      <c r="AT863" s="649">
        <f>3.76+0.57</f>
        <v>4.33</v>
      </c>
      <c r="AU863" s="650">
        <f>16.04+2.43</f>
        <v>18.47</v>
      </c>
      <c r="AV863" s="686" t="s">
        <v>2888</v>
      </c>
      <c r="AW863" s="686" t="s">
        <v>2488</v>
      </c>
      <c r="AX863" s="686" t="s">
        <v>38</v>
      </c>
      <c r="AY863" s="819">
        <v>42078</v>
      </c>
      <c r="AZ863" s="721" t="s">
        <v>112</v>
      </c>
      <c r="BA863" s="721" t="s">
        <v>112</v>
      </c>
      <c r="BB863" s="834" t="s">
        <v>112</v>
      </c>
      <c r="BC863" s="835" t="s">
        <v>112</v>
      </c>
      <c r="BD863" s="836" t="s">
        <v>45</v>
      </c>
      <c r="BE863" s="834" t="s">
        <v>112</v>
      </c>
      <c r="BF863" s="835" t="s">
        <v>112</v>
      </c>
      <c r="BG863" s="836" t="s">
        <v>112</v>
      </c>
      <c r="BH863" s="905" t="s">
        <v>4505</v>
      </c>
      <c r="BI863" s="903" t="s">
        <v>10474</v>
      </c>
      <c r="BJ863" s="905" t="s">
        <v>4485</v>
      </c>
      <c r="BK863" s="903" t="s">
        <v>10472</v>
      </c>
      <c r="BL863" s="905" t="s">
        <v>0</v>
      </c>
      <c r="BM863" s="903" t="s">
        <v>0</v>
      </c>
      <c r="BN863" s="905" t="s">
        <v>0</v>
      </c>
      <c r="BO863" s="903" t="s">
        <v>0</v>
      </c>
      <c r="BP863" s="905" t="s">
        <v>0</v>
      </c>
      <c r="BQ863" s="903" t="s">
        <v>0</v>
      </c>
      <c r="BR863" s="909">
        <v>27</v>
      </c>
      <c r="BS863" s="903" t="s">
        <v>4490</v>
      </c>
      <c r="BT863" s="909">
        <v>57</v>
      </c>
      <c r="BU863" s="903" t="s">
        <v>4527</v>
      </c>
      <c r="BV863" s="909">
        <v>29</v>
      </c>
      <c r="BW863" s="903" t="s">
        <v>4497</v>
      </c>
      <c r="BX863" s="909">
        <v>25</v>
      </c>
      <c r="BY863" s="903" t="s">
        <v>4489</v>
      </c>
      <c r="BZ863" s="909">
        <v>90</v>
      </c>
      <c r="CA863" s="903" t="s">
        <v>4621</v>
      </c>
      <c r="CB863" s="340">
        <v>10</v>
      </c>
      <c r="CC863" s="249">
        <f>IF(ISBLANK(AL863),0,1)</f>
        <v>1</v>
      </c>
      <c r="CD863" s="414">
        <f>IF(ISBLANK(AM863),0,1)</f>
        <v>1</v>
      </c>
      <c r="CE863" s="414">
        <f>IF(ISBLANK(AN863),0,1)</f>
        <v>0</v>
      </c>
      <c r="CF863" s="414">
        <f>IF(ISBLANK(AO863),0,1)</f>
        <v>0</v>
      </c>
      <c r="CG863" s="414">
        <f>IF(ISBLANK(AP863),0,1)</f>
        <v>0</v>
      </c>
      <c r="CH863" s="436">
        <f>IF(ISBLANK(AQ863),0,1)</f>
        <v>0</v>
      </c>
      <c r="CI863" s="435">
        <f>IF($W863="Dropped","-",DAYS360(X863,Y863,TRUE)/360)</f>
        <v>1.1861111111111111</v>
      </c>
      <c r="CJ863" s="416">
        <f>IF(OR($W863="Pipeline",$W863="Dropped"),"-",IF(OR($AA863="-",$AA863="n/a"),"-",DAYS360(Y863,AA863,TRUE)/360))</f>
        <v>0.86944444444444446</v>
      </c>
      <c r="CK863" s="416">
        <f>IF(OR($W863="Pipeline",$W863="Dropped"),"-",IF($AC863="-","-",IF(OR($AA863="-",$AA863="n/a"),DAYS360(Y863,AC863,TRUE)/360,DAYS360(AA863,AC863,TRUE)/360)))</f>
        <v>2.4694444444444446</v>
      </c>
      <c r="CL863" s="416">
        <f>IF(OR($W863="Pipeline",$W863="Dropped"),"-",IF($AC863="-","-",DAYS360(X863,AC863,TRUE)/360))</f>
        <v>4.5250000000000004</v>
      </c>
      <c r="CM863" s="437">
        <f>IF(OR($W863="Pipeline",$W863="Dropped"),"-",IF($AC863="-","-",DAYS360(AB863,AC863,TRUE)/360))</f>
        <v>0</v>
      </c>
      <c r="CN863" s="344">
        <f>IF(W863="Closed",IF(AC863="-","-",YEAR(AC863)),"-")</f>
        <v>2015</v>
      </c>
      <c r="CO863" s="344" t="str">
        <f>IF(W863="Closed",IF(OR(BE863="S",BE863="MS",BE863="HS"),"S",IF(OR(BE863="U",BE863="MU",BE863="HU"),"U",IF(OR(BE863="NA",BE863="NR",BE863="NV",BE863="?",BE863="#"),"NR","-"))),"-")</f>
        <v>U</v>
      </c>
      <c r="CP863" s="249">
        <v>1</v>
      </c>
      <c r="CQ863" s="414">
        <v>6</v>
      </c>
      <c r="CR863" s="414">
        <v>0</v>
      </c>
      <c r="CS863" s="414">
        <v>0</v>
      </c>
      <c r="CT863" s="414">
        <v>0</v>
      </c>
      <c r="CU863" s="436">
        <v>1</v>
      </c>
      <c r="CV863" s="432" t="str">
        <f>IF(OR(DC863="-",DC863="",DC863="n/a"),"-",HYPERLINK(DC863,"PAD"))</f>
        <v>PAD</v>
      </c>
      <c r="CW863" s="417" t="str">
        <f>IF(OR(DD863="-",DD863="",DD863="n/a"),"-",HYPERLINK(DD863,"ICR"))</f>
        <v>ICR</v>
      </c>
      <c r="CX863" s="438" t="str">
        <f>IF(OR(DE863="-",DE863="",DE863="n/a"),"-",HYPERLINK(DE863,"IEG"))</f>
        <v>IEG</v>
      </c>
      <c r="CY863" s="687" t="str">
        <f>IF(OR(DF863="-",DF863="",DF863="n/a"),"-",HYPERLINK(DF863,"PPAR"))</f>
        <v>-</v>
      </c>
      <c r="CZ863" s="665" t="str">
        <f>IF(OR(DG863="-",DG863="",DG863="n/a"),"-",HYPERLINK(DG863,"PCR"))</f>
        <v>-</v>
      </c>
      <c r="DA863" s="665" t="str">
        <f>IF(OR(DH863="-",DH863="",DH863="n/a"),"-",HYPERLINK(DH863,"PP"))</f>
        <v>-</v>
      </c>
      <c r="DB863" s="688" t="str">
        <f>IF(OR(DI863="-",DI863="",DI863="n/a"),"-",HYPERLINK(DI863,"TA"))</f>
        <v>-</v>
      </c>
      <c r="DC863" s="897" t="s">
        <v>12789</v>
      </c>
      <c r="DD863" s="897" t="s">
        <v>12790</v>
      </c>
      <c r="DE863" s="897" t="s">
        <v>12791</v>
      </c>
      <c r="DF863" s="897" t="s">
        <v>33</v>
      </c>
      <c r="DG863" s="897" t="s">
        <v>33</v>
      </c>
      <c r="DH863" s="897" t="s">
        <v>33</v>
      </c>
      <c r="DI863" s="897" t="s">
        <v>33</v>
      </c>
      <c r="DJ863" s="734"/>
      <c r="DK863" s="14"/>
      <c r="DL863" s="14"/>
      <c r="DM863" s="441"/>
      <c r="DN863" s="441"/>
      <c r="DO863" s="441"/>
      <c r="DP863" s="441"/>
      <c r="DQ863" s="441"/>
      <c r="DR863" s="441"/>
      <c r="DS863" s="441"/>
      <c r="DT863" s="441"/>
      <c r="DU863" s="441"/>
      <c r="DV863" s="441"/>
      <c r="DW863" s="441"/>
      <c r="DX863" s="441"/>
      <c r="DY863" s="441"/>
      <c r="DZ863" s="441"/>
      <c r="EA863" s="441"/>
      <c r="EB863" s="441"/>
      <c r="EC863" s="441"/>
      <c r="ED863" s="441"/>
      <c r="EE863" s="441"/>
      <c r="EF863" s="441"/>
      <c r="EG863" s="441"/>
      <c r="EH863" s="441"/>
      <c r="EI863" s="441"/>
      <c r="EJ863" s="441"/>
      <c r="EK863" s="441"/>
      <c r="EL863" s="441"/>
      <c r="EM863" s="441"/>
    </row>
    <row r="864" spans="1:143" s="35" customFormat="1" ht="14.1" customHeight="1" x14ac:dyDescent="0.25">
      <c r="A864" s="703">
        <f>ROW()-1</f>
        <v>863</v>
      </c>
      <c r="B864" s="710" t="s">
        <v>490</v>
      </c>
      <c r="C864" s="711" t="str">
        <f>HYPERLINK(E864,"OP")</f>
        <v>OP</v>
      </c>
      <c r="D864" s="711" t="str">
        <f>HYPERLINK(F864,"Prj")</f>
        <v>Prj</v>
      </c>
      <c r="E864" s="704" t="s">
        <v>6907</v>
      </c>
      <c r="F864" s="415" t="s">
        <v>6908</v>
      </c>
      <c r="G864" s="414" t="s">
        <v>33</v>
      </c>
      <c r="H864" s="414" t="s">
        <v>33</v>
      </c>
      <c r="I864" s="694" t="s">
        <v>33</v>
      </c>
      <c r="J864" s="686" t="s">
        <v>558</v>
      </c>
      <c r="K864" s="199" t="s">
        <v>33</v>
      </c>
      <c r="L864" s="693" t="s">
        <v>153</v>
      </c>
      <c r="M864" s="734" t="s">
        <v>183</v>
      </c>
      <c r="N864" s="693" t="s">
        <v>18</v>
      </c>
      <c r="O864" s="693" t="s">
        <v>54</v>
      </c>
      <c r="P864" s="1080" t="s">
        <v>1419</v>
      </c>
      <c r="Q864" s="1074" t="s">
        <v>33</v>
      </c>
      <c r="R864" s="698" t="s">
        <v>33</v>
      </c>
      <c r="S864" s="907" t="s">
        <v>3153</v>
      </c>
      <c r="T864" s="908" t="s">
        <v>3590</v>
      </c>
      <c r="U864" s="905" t="s">
        <v>13825</v>
      </c>
      <c r="V864" s="905" t="s">
        <v>10413</v>
      </c>
      <c r="W864" s="1068" t="s">
        <v>20</v>
      </c>
      <c r="X864" s="1064">
        <v>40602</v>
      </c>
      <c r="Y864" s="1066">
        <v>41530</v>
      </c>
      <c r="Z864" s="1046">
        <v>2014</v>
      </c>
      <c r="AA864" s="1064">
        <v>41717</v>
      </c>
      <c r="AB864" s="1065">
        <v>43100</v>
      </c>
      <c r="AC864" s="1066">
        <v>43100</v>
      </c>
      <c r="AD864" s="638">
        <v>50</v>
      </c>
      <c r="AE864" s="639">
        <v>0</v>
      </c>
      <c r="AF864" s="744">
        <v>0</v>
      </c>
      <c r="AG864" s="690">
        <v>50</v>
      </c>
      <c r="AH864" s="747">
        <v>83.57</v>
      </c>
      <c r="AI864" s="744">
        <v>0</v>
      </c>
      <c r="AJ864" s="1099">
        <v>50</v>
      </c>
      <c r="AK864" s="1100">
        <v>16.875136609999998</v>
      </c>
      <c r="AL864" s="1085"/>
      <c r="AM864" s="632" t="s">
        <v>2418</v>
      </c>
      <c r="AN864" s="632"/>
      <c r="AO864" s="632"/>
      <c r="AP864" s="632"/>
      <c r="AQ864" s="757"/>
      <c r="AR864" s="779" t="s">
        <v>2487</v>
      </c>
      <c r="AS864" s="649">
        <f>AT864+AU864</f>
        <v>64</v>
      </c>
      <c r="AT864" s="649">
        <v>22.4</v>
      </c>
      <c r="AU864" s="650">
        <v>41.6</v>
      </c>
      <c r="AV864" s="686" t="s">
        <v>2889</v>
      </c>
      <c r="AW864" s="686" t="s">
        <v>183</v>
      </c>
      <c r="AX864" s="686" t="s">
        <v>1900</v>
      </c>
      <c r="AY864" s="819">
        <v>42650</v>
      </c>
      <c r="AZ864" s="721" t="s">
        <v>22</v>
      </c>
      <c r="BA864" s="721" t="s">
        <v>22</v>
      </c>
      <c r="BB864" s="834" t="s">
        <v>33</v>
      </c>
      <c r="BC864" s="835" t="s">
        <v>33</v>
      </c>
      <c r="BD864" s="836" t="s">
        <v>33</v>
      </c>
      <c r="BE864" s="834" t="s">
        <v>33</v>
      </c>
      <c r="BF864" s="835" t="s">
        <v>33</v>
      </c>
      <c r="BG864" s="836" t="s">
        <v>33</v>
      </c>
      <c r="BH864" s="905" t="s">
        <v>4485</v>
      </c>
      <c r="BI864" s="903" t="s">
        <v>10472</v>
      </c>
      <c r="BJ864" s="905" t="s">
        <v>4525</v>
      </c>
      <c r="BK864" s="903" t="s">
        <v>10476</v>
      </c>
      <c r="BL864" s="905" t="s">
        <v>0</v>
      </c>
      <c r="BM864" s="903" t="s">
        <v>0</v>
      </c>
      <c r="BN864" s="905" t="s">
        <v>0</v>
      </c>
      <c r="BO864" s="903" t="s">
        <v>0</v>
      </c>
      <c r="BP864" s="905" t="s">
        <v>0</v>
      </c>
      <c r="BQ864" s="903" t="s">
        <v>0</v>
      </c>
      <c r="BR864" s="909">
        <v>27</v>
      </c>
      <c r="BS864" s="903" t="s">
        <v>4490</v>
      </c>
      <c r="BT864" s="909">
        <v>94</v>
      </c>
      <c r="BU864" s="903" t="s">
        <v>4649</v>
      </c>
      <c r="BV864" s="909">
        <v>28</v>
      </c>
      <c r="BW864" s="903" t="s">
        <v>4500</v>
      </c>
      <c r="BX864" s="909">
        <v>26</v>
      </c>
      <c r="BY864" s="903" t="s">
        <v>4517</v>
      </c>
      <c r="BZ864" s="909">
        <v>30</v>
      </c>
      <c r="CA864" s="903" t="s">
        <v>4501</v>
      </c>
      <c r="CB864" s="340">
        <v>10</v>
      </c>
      <c r="CC864" s="249">
        <f>IF(ISBLANK(AL864),0,1)</f>
        <v>0</v>
      </c>
      <c r="CD864" s="414">
        <f>IF(ISBLANK(AM864),0,1)</f>
        <v>1</v>
      </c>
      <c r="CE864" s="414">
        <f>IF(ISBLANK(AN864),0,1)</f>
        <v>0</v>
      </c>
      <c r="CF864" s="414">
        <f>IF(ISBLANK(AO864),0,1)</f>
        <v>0</v>
      </c>
      <c r="CG864" s="414">
        <f>IF(ISBLANK(AP864),0,1)</f>
        <v>0</v>
      </c>
      <c r="CH864" s="436">
        <f>IF(ISBLANK(AQ864),0,1)</f>
        <v>0</v>
      </c>
      <c r="CI864" s="435">
        <f>IF($W864="Dropped","-",DAYS360(X864,Y864,TRUE)/360)</f>
        <v>2.5416666666666665</v>
      </c>
      <c r="CJ864" s="416">
        <f>IF(OR($W864="Pipeline",$W864="Dropped"),"-",IF(OR($AA864="-",$AA864="n/a"),"-",DAYS360(Y864,AA864,TRUE)/360))</f>
        <v>0.51666666666666672</v>
      </c>
      <c r="CK864" s="416">
        <f>IF(OR($W864="Pipeline",$W864="Dropped"),"-",IF($AC864="-","-",IF(OR($AA864="-",$AA864="n/a"),DAYS360(Y864,AC864,TRUE)/360,DAYS360(AA864,AC864,TRUE)/360)))</f>
        <v>3.7805555555555554</v>
      </c>
      <c r="CL864" s="416">
        <f>IF(OR($W864="Pipeline",$W864="Dropped"),"-",IF($AC864="-","-",DAYS360(X864,AC864,TRUE)/360))</f>
        <v>6.8388888888888886</v>
      </c>
      <c r="CM864" s="437">
        <f>IF(OR($W864="Pipeline",$W864="Dropped"),"-",IF($AC864="-","-",DAYS360(AB864,AC864,TRUE)/360))</f>
        <v>0</v>
      </c>
      <c r="CN864" s="344" t="str">
        <f>IF(W864="Closed",IF(AC864="-","-",YEAR(AC864)),"-")</f>
        <v>-</v>
      </c>
      <c r="CO864" s="344" t="str">
        <f>IF(W864="Closed",IF(OR(BE864="S",BE864="MS",BE864="HS"),"S",IF(OR(BE864="U",BE864="MU",BE864="HU"),"U",IF(OR(BE864="NA",BE864="NR",BE864="NV",BE864="?",BE864="#"),"NR","-"))),"-")</f>
        <v>-</v>
      </c>
      <c r="CP864" s="249">
        <v>3</v>
      </c>
      <c r="CQ864" s="414">
        <v>8</v>
      </c>
      <c r="CR864" s="414">
        <v>1</v>
      </c>
      <c r="CS864" s="414">
        <v>4</v>
      </c>
      <c r="CT864" s="414">
        <v>0</v>
      </c>
      <c r="CU864" s="436">
        <v>1</v>
      </c>
      <c r="CV864" s="432" t="str">
        <f>IF(OR(DC864="-",DC864="",DC864="n/a"),"-",HYPERLINK(DC864,"PAD"))</f>
        <v>PAD</v>
      </c>
      <c r="CW864" s="417" t="str">
        <f>IF(OR(DD864="-",DD864="",DD864="n/a"),"-",HYPERLINK(DD864,"ICR"))</f>
        <v>-</v>
      </c>
      <c r="CX864" s="438" t="str">
        <f>IF(OR(DE864="-",DE864="",DE864="n/a"),"-",HYPERLINK(DE864,"IEG"))</f>
        <v>-</v>
      </c>
      <c r="CY864" s="687" t="str">
        <f>IF(OR(DF864="-",DF864="",DF864="n/a"),"-",HYPERLINK(DF864,"PPAR"))</f>
        <v>-</v>
      </c>
      <c r="CZ864" s="665" t="str">
        <f>IF(OR(DG864="-",DG864="",DG864="n/a"),"-",HYPERLINK(DG864,"PCR"))</f>
        <v>-</v>
      </c>
      <c r="DA864" s="665" t="str">
        <f>IF(OR(DH864="-",DH864="",DH864="n/a"),"-",HYPERLINK(DH864,"PP"))</f>
        <v>-</v>
      </c>
      <c r="DB864" s="688" t="str">
        <f>IF(OR(DI864="-",DI864="",DI864="n/a"),"-",HYPERLINK(DI864,"TA"))</f>
        <v>-</v>
      </c>
      <c r="DC864" s="897" t="s">
        <v>12792</v>
      </c>
      <c r="DD864" s="897" t="s">
        <v>33</v>
      </c>
      <c r="DE864" s="897" t="s">
        <v>33</v>
      </c>
      <c r="DF864" s="897" t="s">
        <v>33</v>
      </c>
      <c r="DG864" s="897" t="s">
        <v>33</v>
      </c>
      <c r="DH864" s="897" t="s">
        <v>33</v>
      </c>
      <c r="DI864" s="897" t="s">
        <v>33</v>
      </c>
      <c r="DJ864" s="734"/>
      <c r="DK864" s="14"/>
      <c r="DL864" s="14"/>
      <c r="DM864" s="441"/>
      <c r="DN864" s="441"/>
      <c r="DO864" s="441"/>
      <c r="DP864" s="441"/>
      <c r="DQ864" s="441"/>
      <c r="DR864" s="441"/>
      <c r="DS864" s="441"/>
      <c r="DT864" s="441"/>
      <c r="DU864" s="441"/>
      <c r="DV864" s="441"/>
      <c r="DW864" s="441"/>
      <c r="DX864" s="441"/>
      <c r="DY864" s="441"/>
      <c r="DZ864" s="441"/>
      <c r="EA864" s="441"/>
      <c r="EB864" s="441"/>
      <c r="EC864" s="441"/>
      <c r="ED864" s="441"/>
      <c r="EE864" s="441"/>
      <c r="EF864" s="441"/>
      <c r="EG864" s="441"/>
      <c r="EH864" s="441"/>
      <c r="EI864" s="441"/>
      <c r="EJ864" s="441"/>
      <c r="EK864" s="441"/>
      <c r="EL864" s="441"/>
      <c r="EM864" s="441"/>
    </row>
    <row r="865" spans="1:143" s="35" customFormat="1" ht="14.1" customHeight="1" x14ac:dyDescent="0.25">
      <c r="A865" s="702">
        <f>ROW()-1</f>
        <v>864</v>
      </c>
      <c r="B865" s="710" t="s">
        <v>3010</v>
      </c>
      <c r="C865" s="711" t="str">
        <f>HYPERLINK(E865,"OP")</f>
        <v>OP</v>
      </c>
      <c r="D865" s="711" t="str">
        <f>HYPERLINK(F865,"Prj")</f>
        <v>Prj</v>
      </c>
      <c r="E865" s="704" t="s">
        <v>6909</v>
      </c>
      <c r="F865" s="415" t="s">
        <v>6910</v>
      </c>
      <c r="G865" s="414" t="s">
        <v>33</v>
      </c>
      <c r="H865" s="414" t="s">
        <v>33</v>
      </c>
      <c r="I865" s="694" t="s">
        <v>33</v>
      </c>
      <c r="J865" s="686" t="s">
        <v>3022</v>
      </c>
      <c r="K865" s="199" t="s">
        <v>33</v>
      </c>
      <c r="L865" s="693" t="s">
        <v>16</v>
      </c>
      <c r="M865" s="737" t="s">
        <v>1770</v>
      </c>
      <c r="N865" s="693" t="s">
        <v>18</v>
      </c>
      <c r="O865" s="693" t="s">
        <v>71</v>
      </c>
      <c r="P865" s="1080" t="s">
        <v>1742</v>
      </c>
      <c r="Q865" s="1074" t="s">
        <v>33</v>
      </c>
      <c r="R865" s="698" t="s">
        <v>3565</v>
      </c>
      <c r="S865" s="907" t="s">
        <v>10303</v>
      </c>
      <c r="T865" s="908" t="s">
        <v>10344</v>
      </c>
      <c r="U865" s="905" t="s">
        <v>1790</v>
      </c>
      <c r="V865" s="905" t="s">
        <v>10418</v>
      </c>
      <c r="W865" s="1068" t="s">
        <v>20</v>
      </c>
      <c r="X865" s="1064">
        <v>40823</v>
      </c>
      <c r="Y865" s="1066">
        <v>41424</v>
      </c>
      <c r="Z865" s="1046">
        <v>2013</v>
      </c>
      <c r="AA865" s="1064">
        <v>41624</v>
      </c>
      <c r="AB865" s="1065">
        <v>43434</v>
      </c>
      <c r="AC865" s="1066">
        <v>43434</v>
      </c>
      <c r="AD865" s="638">
        <v>0</v>
      </c>
      <c r="AE865" s="639">
        <v>60</v>
      </c>
      <c r="AF865" s="744">
        <v>0</v>
      </c>
      <c r="AG865" s="690">
        <v>60</v>
      </c>
      <c r="AH865" s="747">
        <v>2.2999999999999998</v>
      </c>
      <c r="AI865" s="744">
        <v>0</v>
      </c>
      <c r="AJ865" s="1099">
        <v>60</v>
      </c>
      <c r="AK865" s="1100">
        <v>9.2581909099999997</v>
      </c>
      <c r="AL865" s="646" t="s">
        <v>3334</v>
      </c>
      <c r="AM865" s="647"/>
      <c r="AN865" s="647"/>
      <c r="AO865" s="647"/>
      <c r="AP865" s="647"/>
      <c r="AQ865" s="648"/>
      <c r="AR865" s="779" t="s">
        <v>3097</v>
      </c>
      <c r="AS865" s="649">
        <f>AT865+AU865</f>
        <v>75.8</v>
      </c>
      <c r="AT865" s="649">
        <v>54.3</v>
      </c>
      <c r="AU865" s="650">
        <v>21.5</v>
      </c>
      <c r="AV865" s="686" t="s">
        <v>3377</v>
      </c>
      <c r="AW865" s="686" t="s">
        <v>3920</v>
      </c>
      <c r="AX865" s="824" t="s">
        <v>9384</v>
      </c>
      <c r="AY865" s="819">
        <v>42621</v>
      </c>
      <c r="AZ865" s="721" t="s">
        <v>22</v>
      </c>
      <c r="BA865" s="721" t="s">
        <v>22</v>
      </c>
      <c r="BB865" s="834" t="s">
        <v>33</v>
      </c>
      <c r="BC865" s="835" t="s">
        <v>33</v>
      </c>
      <c r="BD865" s="836" t="s">
        <v>33</v>
      </c>
      <c r="BE865" s="834" t="s">
        <v>33</v>
      </c>
      <c r="BF865" s="835" t="s">
        <v>33</v>
      </c>
      <c r="BG865" s="836" t="s">
        <v>33</v>
      </c>
      <c r="BH865" s="905" t="s">
        <v>0</v>
      </c>
      <c r="BI865" s="903" t="s">
        <v>0</v>
      </c>
      <c r="BJ865" s="905" t="s">
        <v>0</v>
      </c>
      <c r="BK865" s="903" t="s">
        <v>0</v>
      </c>
      <c r="BL865" s="905" t="s">
        <v>4505</v>
      </c>
      <c r="BM865" s="903" t="s">
        <v>10474</v>
      </c>
      <c r="BN865" s="905" t="s">
        <v>0</v>
      </c>
      <c r="BO865" s="903" t="s">
        <v>0</v>
      </c>
      <c r="BP865" s="905" t="s">
        <v>10064</v>
      </c>
      <c r="BQ865" s="903" t="s">
        <v>13770</v>
      </c>
      <c r="BR865" s="909">
        <v>40</v>
      </c>
      <c r="BS865" s="903" t="s">
        <v>4563</v>
      </c>
      <c r="BT865" s="909">
        <v>47</v>
      </c>
      <c r="BU865" s="903" t="s">
        <v>4539</v>
      </c>
      <c r="BV865" s="909">
        <v>39</v>
      </c>
      <c r="BW865" s="903" t="s">
        <v>4545</v>
      </c>
      <c r="BX865" s="909">
        <v>48</v>
      </c>
      <c r="BY865" s="903" t="s">
        <v>4533</v>
      </c>
      <c r="BZ865" s="905" t="s">
        <v>0</v>
      </c>
      <c r="CA865" s="903" t="s">
        <v>4492</v>
      </c>
      <c r="CB865" s="340">
        <v>50</v>
      </c>
      <c r="CC865" s="249">
        <f>IF(ISBLANK(AL865),0,1)</f>
        <v>1</v>
      </c>
      <c r="CD865" s="414">
        <f>IF(ISBLANK(AM865),0,1)</f>
        <v>0</v>
      </c>
      <c r="CE865" s="414">
        <f>IF(ISBLANK(AN865),0,1)</f>
        <v>0</v>
      </c>
      <c r="CF865" s="414">
        <f>IF(ISBLANK(AO865),0,1)</f>
        <v>0</v>
      </c>
      <c r="CG865" s="414">
        <f>IF(ISBLANK(AP865),0,1)</f>
        <v>0</v>
      </c>
      <c r="CH865" s="436">
        <f>IF(ISBLANK(AQ865),0,1)</f>
        <v>0</v>
      </c>
      <c r="CI865" s="435">
        <f>IF($W865="Dropped","-",DAYS360(X865,Y865,TRUE)/360)</f>
        <v>1.6472222222222221</v>
      </c>
      <c r="CJ865" s="416">
        <f>IF(OR($W865="Pipeline",$W865="Dropped"),"-",IF(OR($AA865="-",$AA865="n/a"),"-",DAYS360(Y865,AA865,TRUE)/360))</f>
        <v>0.5444444444444444</v>
      </c>
      <c r="CK865" s="416">
        <f>IF(OR($W865="Pipeline",$W865="Dropped"),"-",IF($AC865="-","-",IF(OR($AA865="-",$AA865="n/a"),DAYS360(Y865,AC865,TRUE)/360,DAYS360(AA865,AC865,TRUE)/360)))</f>
        <v>4.9555555555555557</v>
      </c>
      <c r="CL865" s="416">
        <f>IF(OR($W865="Pipeline",$W865="Dropped"),"-",IF($AC865="-","-",DAYS360(X865,AC865,TRUE)/360))</f>
        <v>7.1472222222222221</v>
      </c>
      <c r="CM865" s="437">
        <f>IF(OR($W865="Pipeline",$W865="Dropped"),"-",IF($AC865="-","-",DAYS360(AB865,AC865,TRUE)/360))</f>
        <v>0</v>
      </c>
      <c r="CN865" s="344" t="str">
        <f>IF(W865="Closed",IF(AC865="-","-",YEAR(AC865)),"-")</f>
        <v>-</v>
      </c>
      <c r="CO865" s="344" t="str">
        <f>IF(W865="Closed",IF(OR(BE865="S",BE865="MS",BE865="HS"),"S",IF(OR(BE865="U",BE865="MU",BE865="HU"),"U",IF(OR(BE865="NA",BE865="NR",BE865="NV",BE865="?",BE865="#"),"NR","-"))),"-")</f>
        <v>-</v>
      </c>
      <c r="CP865" s="249">
        <v>41</v>
      </c>
      <c r="CQ865" s="414">
        <v>1</v>
      </c>
      <c r="CR865" s="414">
        <v>1</v>
      </c>
      <c r="CS865" s="414">
        <v>9</v>
      </c>
      <c r="CT865" s="414">
        <v>0</v>
      </c>
      <c r="CU865" s="436">
        <v>0</v>
      </c>
      <c r="CV865" s="432" t="str">
        <f>IF(OR(DC865="-",DC865="",DC865="n/a"),"-",HYPERLINK(DC865,"PAD"))</f>
        <v>PAD</v>
      </c>
      <c r="CW865" s="417" t="str">
        <f>IF(OR(DD865="-",DD865="",DD865="n/a"),"-",HYPERLINK(DD865,"ICR"))</f>
        <v>-</v>
      </c>
      <c r="CX865" s="438" t="str">
        <f>IF(OR(DE865="-",DE865="",DE865="n/a"),"-",HYPERLINK(DE865,"IEG"))</f>
        <v>-</v>
      </c>
      <c r="CY865" s="687" t="str">
        <f>IF(OR(DF865="-",DF865="",DF865="n/a"),"-",HYPERLINK(DF865,"PPAR"))</f>
        <v>-</v>
      </c>
      <c r="CZ865" s="665" t="str">
        <f>IF(OR(DG865="-",DG865="",DG865="n/a"),"-",HYPERLINK(DG865,"PCR"))</f>
        <v>-</v>
      </c>
      <c r="DA865" s="665" t="str">
        <f>IF(OR(DH865="-",DH865="",DH865="n/a"),"-",HYPERLINK(DH865,"PP"))</f>
        <v>-</v>
      </c>
      <c r="DB865" s="688" t="str">
        <f>IF(OR(DI865="-",DI865="",DI865="n/a"),"-",HYPERLINK(DI865,"TA"))</f>
        <v>TA</v>
      </c>
      <c r="DC865" s="897" t="s">
        <v>12793</v>
      </c>
      <c r="DD865" s="897" t="s">
        <v>33</v>
      </c>
      <c r="DE865" s="897" t="s">
        <v>33</v>
      </c>
      <c r="DF865" s="897" t="s">
        <v>33</v>
      </c>
      <c r="DG865" s="897" t="s">
        <v>33</v>
      </c>
      <c r="DH865" s="897" t="s">
        <v>33</v>
      </c>
      <c r="DI865" s="897" t="s">
        <v>14163</v>
      </c>
      <c r="DJ865" s="734"/>
      <c r="DK865" s="14"/>
      <c r="DL865" s="14"/>
      <c r="DM865" s="441"/>
      <c r="DN865" s="441"/>
      <c r="DO865" s="441"/>
      <c r="DP865" s="441"/>
      <c r="DQ865" s="441"/>
      <c r="DR865" s="441"/>
      <c r="DS865" s="441"/>
      <c r="DT865" s="441"/>
      <c r="DU865" s="441"/>
      <c r="DV865" s="441"/>
      <c r="DW865" s="441"/>
      <c r="DX865" s="441"/>
      <c r="DY865" s="441"/>
      <c r="DZ865" s="441"/>
      <c r="EA865" s="441"/>
      <c r="EB865" s="441"/>
      <c r="EC865" s="441"/>
      <c r="ED865" s="441"/>
      <c r="EE865" s="441"/>
      <c r="EF865" s="441"/>
      <c r="EG865" s="441"/>
      <c r="EH865" s="441"/>
      <c r="EI865" s="441"/>
      <c r="EJ865" s="441"/>
      <c r="EK865" s="441"/>
      <c r="EL865" s="441"/>
      <c r="EM865" s="441"/>
    </row>
    <row r="866" spans="1:143" s="35" customFormat="1" ht="14.1" customHeight="1" x14ac:dyDescent="0.25">
      <c r="A866" s="702">
        <f>ROW()-1</f>
        <v>865</v>
      </c>
      <c r="B866" s="713" t="s">
        <v>8046</v>
      </c>
      <c r="C866" s="711" t="str">
        <f>HYPERLINK(E866,"OP")</f>
        <v>OP</v>
      </c>
      <c r="D866" s="711" t="str">
        <f>HYPERLINK(F866,"Prj")</f>
        <v>Prj</v>
      </c>
      <c r="E866" s="631" t="s">
        <v>8729</v>
      </c>
      <c r="F866" s="413" t="s">
        <v>8730</v>
      </c>
      <c r="G866" s="414" t="s">
        <v>33</v>
      </c>
      <c r="H866" s="414" t="s">
        <v>33</v>
      </c>
      <c r="I866" s="694" t="s">
        <v>33</v>
      </c>
      <c r="J866" s="697" t="s">
        <v>8047</v>
      </c>
      <c r="K866" s="727" t="s">
        <v>33</v>
      </c>
      <c r="L866" s="736" t="s">
        <v>193</v>
      </c>
      <c r="M866" s="697" t="s">
        <v>864</v>
      </c>
      <c r="N866" s="736" t="s">
        <v>18</v>
      </c>
      <c r="O866" s="736" t="s">
        <v>30</v>
      </c>
      <c r="P866" s="1080" t="s">
        <v>19</v>
      </c>
      <c r="Q866" s="1074" t="s">
        <v>33</v>
      </c>
      <c r="R866" s="698" t="s">
        <v>33</v>
      </c>
      <c r="S866" s="907" t="s">
        <v>3587</v>
      </c>
      <c r="T866" s="908" t="s">
        <v>8048</v>
      </c>
      <c r="U866" s="905" t="s">
        <v>588</v>
      </c>
      <c r="V866" s="905" t="s">
        <v>10415</v>
      </c>
      <c r="W866" s="1068" t="s">
        <v>20</v>
      </c>
      <c r="X866" s="1064">
        <v>40527</v>
      </c>
      <c r="Y866" s="1066">
        <v>40729</v>
      </c>
      <c r="Z866" s="1046">
        <v>2012</v>
      </c>
      <c r="AA866" s="1064">
        <v>40882</v>
      </c>
      <c r="AB866" s="1065">
        <v>42369</v>
      </c>
      <c r="AC866" s="1066">
        <v>43100</v>
      </c>
      <c r="AD866" s="1049">
        <v>0</v>
      </c>
      <c r="AE866" s="746">
        <v>5</v>
      </c>
      <c r="AF866" s="744">
        <v>0</v>
      </c>
      <c r="AG866" s="690">
        <v>5</v>
      </c>
      <c r="AH866" s="747">
        <v>0</v>
      </c>
      <c r="AI866" s="744">
        <v>0</v>
      </c>
      <c r="AJ866" s="1101">
        <v>5</v>
      </c>
      <c r="AK866" s="1102">
        <v>3.4229334200000001</v>
      </c>
      <c r="AL866" s="1085"/>
      <c r="AM866" s="632"/>
      <c r="AN866" s="632">
        <v>4</v>
      </c>
      <c r="AO866" s="632"/>
      <c r="AP866" s="632"/>
      <c r="AQ866" s="757"/>
      <c r="AR866" s="778" t="s">
        <v>9038</v>
      </c>
      <c r="AS866" s="784">
        <f>AT866+AU866</f>
        <v>4.5</v>
      </c>
      <c r="AT866" s="784">
        <v>4.5</v>
      </c>
      <c r="AU866" s="785">
        <v>0</v>
      </c>
      <c r="AV866" s="806" t="s">
        <v>9039</v>
      </c>
      <c r="AW866" s="697" t="s">
        <v>5167</v>
      </c>
      <c r="AX866" s="697" t="s">
        <v>8049</v>
      </c>
      <c r="AY866" s="823">
        <v>42678</v>
      </c>
      <c r="AZ866" s="736" t="s">
        <v>22</v>
      </c>
      <c r="BA866" s="736" t="s">
        <v>22</v>
      </c>
      <c r="BB866" s="834" t="s">
        <v>33</v>
      </c>
      <c r="BC866" s="835" t="s">
        <v>33</v>
      </c>
      <c r="BD866" s="836" t="s">
        <v>33</v>
      </c>
      <c r="BE866" s="834" t="s">
        <v>33</v>
      </c>
      <c r="BF866" s="835" t="s">
        <v>33</v>
      </c>
      <c r="BG866" s="836" t="s">
        <v>33</v>
      </c>
      <c r="BH866" s="905" t="s">
        <v>13077</v>
      </c>
      <c r="BI866" s="903" t="s">
        <v>9680</v>
      </c>
      <c r="BJ866" s="905" t="s">
        <v>13078</v>
      </c>
      <c r="BK866" s="903" t="s">
        <v>13872</v>
      </c>
      <c r="BL866" s="905" t="s">
        <v>0</v>
      </c>
      <c r="BM866" s="903" t="s">
        <v>0</v>
      </c>
      <c r="BN866" s="905" t="s">
        <v>0</v>
      </c>
      <c r="BO866" s="903" t="s">
        <v>0</v>
      </c>
      <c r="BP866" s="905" t="s">
        <v>0</v>
      </c>
      <c r="BQ866" s="903" t="s">
        <v>0</v>
      </c>
      <c r="BR866" s="909">
        <v>54</v>
      </c>
      <c r="BS866" s="903" t="s">
        <v>4553</v>
      </c>
      <c r="BT866" s="909">
        <v>55</v>
      </c>
      <c r="BU866" s="903" t="s">
        <v>4541</v>
      </c>
      <c r="BV866" s="905" t="s">
        <v>0</v>
      </c>
      <c r="BW866" s="903" t="s">
        <v>4492</v>
      </c>
      <c r="BX866" s="905" t="s">
        <v>0</v>
      </c>
      <c r="BY866" s="903" t="s">
        <v>4492</v>
      </c>
      <c r="BZ866" s="905" t="s">
        <v>0</v>
      </c>
      <c r="CA866" s="903" t="s">
        <v>4492</v>
      </c>
      <c r="CB866" s="340">
        <v>10</v>
      </c>
      <c r="CC866" s="249">
        <f>IF(ISBLANK(AL866),0,1)</f>
        <v>0</v>
      </c>
      <c r="CD866" s="414">
        <f>IF(ISBLANK(AM866),0,1)</f>
        <v>0</v>
      </c>
      <c r="CE866" s="414">
        <f>IF(ISBLANK(AN866),0,1)</f>
        <v>1</v>
      </c>
      <c r="CF866" s="414">
        <f>IF(ISBLANK(AO866),0,1)</f>
        <v>0</v>
      </c>
      <c r="CG866" s="414">
        <f>IF(ISBLANK(AP866),0,1)</f>
        <v>0</v>
      </c>
      <c r="CH866" s="436">
        <f>IF(ISBLANK(AQ866),0,1)</f>
        <v>0</v>
      </c>
      <c r="CI866" s="435">
        <f>IF($W866="Dropped","-",DAYS360(X866,Y866,TRUE)/360)</f>
        <v>0.55555555555555558</v>
      </c>
      <c r="CJ866" s="416">
        <f>IF(OR($W866="Pipeline",$W866="Dropped"),"-",IF(OR($AA866="-",$AA866="n/a"),"-",DAYS360(Y866,AA866,TRUE)/360))</f>
        <v>0.41666666666666669</v>
      </c>
      <c r="CK866" s="416">
        <f>IF(OR($W866="Pipeline",$W866="Dropped"),"-",IF($AC866="-","-",IF(OR($AA866="-",$AA866="n/a"),DAYS360(Y866,AC866,TRUE)/360,DAYS360(AA866,AC866,TRUE)/360)))</f>
        <v>6.0694444444444446</v>
      </c>
      <c r="CL866" s="416">
        <f>IF(OR($W866="Pipeline",$W866="Dropped"),"-",IF($AC866="-","-",DAYS360(X866,AC866,TRUE)/360))</f>
        <v>7.041666666666667</v>
      </c>
      <c r="CM866" s="437">
        <f>IF(OR($W866="Pipeline",$W866="Dropped"),"-",IF($AC866="-","-",DAYS360(AB866,AC866,TRUE)/360))</f>
        <v>2</v>
      </c>
      <c r="CN866" s="344" t="str">
        <f>IF(W866="Closed",IF(AC866="-","-",YEAR(AC866)),"-")</f>
        <v>-</v>
      </c>
      <c r="CO866" s="344" t="str">
        <f>IF(W866="Closed",IF(OR(BE866="S",BE866="MS",BE866="HS"),"S",IF(OR(BE866="U",BE866="MU",BE866="HU"),"U",IF(OR(BE866="NA",BE866="NR",BE866="NV",BE866="?",BE866="#"),"NR","-"))),"-")</f>
        <v>-</v>
      </c>
      <c r="CP866" s="249">
        <v>2</v>
      </c>
      <c r="CQ866" s="414">
        <v>2</v>
      </c>
      <c r="CR866" s="414">
        <v>1</v>
      </c>
      <c r="CS866" s="414">
        <v>0</v>
      </c>
      <c r="CT866" s="414">
        <v>0</v>
      </c>
      <c r="CU866" s="436">
        <v>1</v>
      </c>
      <c r="CV866" s="432" t="str">
        <f>IF(OR(DC866="-",DC866="",DC866="n/a"),"-",HYPERLINK(DC866,"PAD"))</f>
        <v>PAD</v>
      </c>
      <c r="CW866" s="417" t="str">
        <f>IF(OR(DD866="-",DD866="",DD866="n/a"),"-",HYPERLINK(DD866,"ICR"))</f>
        <v>-</v>
      </c>
      <c r="CX866" s="438" t="str">
        <f>IF(OR(DE866="-",DE866="",DE866="n/a"),"-",HYPERLINK(DE866,"IEG"))</f>
        <v>-</v>
      </c>
      <c r="CY866" s="687" t="str">
        <f>IF(OR(DF866="-",DF866="",DF866="n/a"),"-",HYPERLINK(DF866,"PPAR"))</f>
        <v>-</v>
      </c>
      <c r="CZ866" s="665" t="str">
        <f>IF(OR(DG866="-",DG866="",DG866="n/a"),"-",HYPERLINK(DG866,"PCR"))</f>
        <v>-</v>
      </c>
      <c r="DA866" s="665" t="str">
        <f>IF(OR(DH866="-",DH866="",DH866="n/a"),"-",HYPERLINK(DH866,"PP"))</f>
        <v>PP</v>
      </c>
      <c r="DB866" s="688" t="str">
        <f>IF(OR(DI866="-",DI866="",DI866="n/a"),"-",HYPERLINK(DI866,"TA"))</f>
        <v>-</v>
      </c>
      <c r="DC866" s="897" t="s">
        <v>12794</v>
      </c>
      <c r="DD866" s="897" t="s">
        <v>33</v>
      </c>
      <c r="DE866" s="897" t="s">
        <v>33</v>
      </c>
      <c r="DF866" s="897" t="s">
        <v>33</v>
      </c>
      <c r="DG866" s="897" t="s">
        <v>33</v>
      </c>
      <c r="DH866" s="897" t="s">
        <v>12795</v>
      </c>
      <c r="DI866" s="897" t="s">
        <v>33</v>
      </c>
      <c r="DJ866" s="806"/>
      <c r="DK866" s="14"/>
      <c r="DL866" s="14"/>
      <c r="DM866" s="441"/>
      <c r="DN866" s="441"/>
      <c r="DO866" s="441"/>
      <c r="DP866" s="441"/>
      <c r="DQ866" s="441"/>
      <c r="DR866" s="441"/>
      <c r="DS866" s="441"/>
      <c r="DT866" s="441"/>
      <c r="DU866" s="441"/>
      <c r="DV866" s="441"/>
      <c r="DW866" s="441"/>
      <c r="DX866" s="441"/>
      <c r="DY866" s="441"/>
      <c r="DZ866" s="441"/>
      <c r="EA866" s="441"/>
      <c r="EB866" s="441"/>
      <c r="EC866" s="441"/>
      <c r="ED866" s="441"/>
      <c r="EE866" s="441"/>
      <c r="EF866" s="441"/>
      <c r="EG866" s="441"/>
      <c r="EH866" s="441"/>
      <c r="EI866" s="441"/>
      <c r="EJ866" s="441"/>
      <c r="EK866" s="441"/>
      <c r="EL866" s="441"/>
      <c r="EM866" s="441"/>
    </row>
    <row r="867" spans="1:143" s="35" customFormat="1" ht="14.1" customHeight="1" x14ac:dyDescent="0.25">
      <c r="A867" s="703">
        <f>ROW()-1</f>
        <v>866</v>
      </c>
      <c r="B867" s="717" t="s">
        <v>833</v>
      </c>
      <c r="C867" s="711" t="str">
        <f>HYPERLINK(E867,"OP")</f>
        <v>OP</v>
      </c>
      <c r="D867" s="711" t="str">
        <f>HYPERLINK(F867,"Prj")</f>
        <v>Prj</v>
      </c>
      <c r="E867" s="704" t="s">
        <v>6911</v>
      </c>
      <c r="F867" s="415" t="s">
        <v>6912</v>
      </c>
      <c r="G867" s="414" t="s">
        <v>33</v>
      </c>
      <c r="H867" s="414" t="s">
        <v>33</v>
      </c>
      <c r="I867" s="694" t="s">
        <v>33</v>
      </c>
      <c r="J867" s="686" t="s">
        <v>834</v>
      </c>
      <c r="K867" s="199" t="s">
        <v>33</v>
      </c>
      <c r="L867" s="693" t="s">
        <v>193</v>
      </c>
      <c r="M867" s="696" t="s">
        <v>294</v>
      </c>
      <c r="N867" s="693" t="s">
        <v>18</v>
      </c>
      <c r="O867" s="693" t="s">
        <v>30</v>
      </c>
      <c r="P867" s="1080" t="s">
        <v>1763</v>
      </c>
      <c r="Q867" s="1074" t="s">
        <v>33</v>
      </c>
      <c r="R867" s="698" t="s">
        <v>3888</v>
      </c>
      <c r="S867" s="907" t="s">
        <v>3574</v>
      </c>
      <c r="T867" s="908" t="s">
        <v>3678</v>
      </c>
      <c r="U867" s="905" t="s">
        <v>585</v>
      </c>
      <c r="V867" s="905" t="s">
        <v>10387</v>
      </c>
      <c r="W867" s="1068" t="s">
        <v>20</v>
      </c>
      <c r="X867" s="1064">
        <v>40745</v>
      </c>
      <c r="Y867" s="1066">
        <v>41179</v>
      </c>
      <c r="Z867" s="1046">
        <v>2013</v>
      </c>
      <c r="AA867" s="1064">
        <v>41486</v>
      </c>
      <c r="AB867" s="1065">
        <v>43100</v>
      </c>
      <c r="AC867" s="1066">
        <v>43100</v>
      </c>
      <c r="AD867" s="638">
        <v>200</v>
      </c>
      <c r="AE867" s="639">
        <v>0</v>
      </c>
      <c r="AF867" s="744">
        <v>0</v>
      </c>
      <c r="AG867" s="690">
        <v>200</v>
      </c>
      <c r="AH867" s="747">
        <v>53.3</v>
      </c>
      <c r="AI867" s="744">
        <v>0</v>
      </c>
      <c r="AJ867" s="1099">
        <v>200</v>
      </c>
      <c r="AK867" s="1100">
        <v>117.11383597</v>
      </c>
      <c r="AL867" s="646"/>
      <c r="AM867" s="647"/>
      <c r="AN867" s="647">
        <v>2</v>
      </c>
      <c r="AO867" s="647"/>
      <c r="AP867" s="647"/>
      <c r="AQ867" s="648"/>
      <c r="AR867" s="779" t="s">
        <v>3297</v>
      </c>
      <c r="AS867" s="781">
        <f>AT867+AU867</f>
        <v>1.2</v>
      </c>
      <c r="AT867" s="781">
        <v>0</v>
      </c>
      <c r="AU867" s="650">
        <v>1.2</v>
      </c>
      <c r="AV867" s="686" t="s">
        <v>3298</v>
      </c>
      <c r="AW867" s="686" t="s">
        <v>2007</v>
      </c>
      <c r="AX867" s="686" t="s">
        <v>1902</v>
      </c>
      <c r="AY867" s="819">
        <v>42688</v>
      </c>
      <c r="AZ867" s="721" t="s">
        <v>22</v>
      </c>
      <c r="BA867" s="721" t="s">
        <v>22</v>
      </c>
      <c r="BB867" s="834" t="s">
        <v>33</v>
      </c>
      <c r="BC867" s="835" t="s">
        <v>33</v>
      </c>
      <c r="BD867" s="836" t="s">
        <v>33</v>
      </c>
      <c r="BE867" s="834" t="s">
        <v>33</v>
      </c>
      <c r="BF867" s="835" t="s">
        <v>33</v>
      </c>
      <c r="BG867" s="836" t="s">
        <v>33</v>
      </c>
      <c r="BH867" s="905" t="s">
        <v>4493</v>
      </c>
      <c r="BI867" s="903" t="s">
        <v>4705</v>
      </c>
      <c r="BJ867" s="905" t="s">
        <v>0</v>
      </c>
      <c r="BK867" s="903" t="s">
        <v>0</v>
      </c>
      <c r="BL867" s="905" t="s">
        <v>0</v>
      </c>
      <c r="BM867" s="903" t="s">
        <v>0</v>
      </c>
      <c r="BN867" s="905" t="s">
        <v>0</v>
      </c>
      <c r="BO867" s="903" t="s">
        <v>0</v>
      </c>
      <c r="BP867" s="905" t="s">
        <v>0</v>
      </c>
      <c r="BQ867" s="903" t="s">
        <v>0</v>
      </c>
      <c r="BR867" s="909">
        <v>66</v>
      </c>
      <c r="BS867" s="903" t="s">
        <v>4532</v>
      </c>
      <c r="BT867" s="905" t="s">
        <v>0</v>
      </c>
      <c r="BU867" s="903" t="s">
        <v>4492</v>
      </c>
      <c r="BV867" s="905" t="s">
        <v>0</v>
      </c>
      <c r="BW867" s="903" t="s">
        <v>4492</v>
      </c>
      <c r="BX867" s="905" t="s">
        <v>0</v>
      </c>
      <c r="BY867" s="903" t="s">
        <v>4492</v>
      </c>
      <c r="BZ867" s="905" t="s">
        <v>0</v>
      </c>
      <c r="CA867" s="903" t="s">
        <v>4492</v>
      </c>
      <c r="CB867" s="340">
        <v>50</v>
      </c>
      <c r="CC867" s="249">
        <f>IF(ISBLANK(AL867),0,1)</f>
        <v>0</v>
      </c>
      <c r="CD867" s="414">
        <f>IF(ISBLANK(AM867),0,1)</f>
        <v>0</v>
      </c>
      <c r="CE867" s="414">
        <f>IF(ISBLANK(AN867),0,1)</f>
        <v>1</v>
      </c>
      <c r="CF867" s="414">
        <f>IF(ISBLANK(AO867),0,1)</f>
        <v>0</v>
      </c>
      <c r="CG867" s="414">
        <f>IF(ISBLANK(AP867),0,1)</f>
        <v>0</v>
      </c>
      <c r="CH867" s="436">
        <f>IF(ISBLANK(AQ867),0,1)</f>
        <v>0</v>
      </c>
      <c r="CI867" s="435">
        <f>IF($W867="Dropped","-",DAYS360(X867,Y867,TRUE)/360)</f>
        <v>1.1833333333333333</v>
      </c>
      <c r="CJ867" s="416">
        <f>IF(OR($W867="Pipeline",$W867="Dropped"),"-",IF(OR($AA867="-",$AA867="n/a"),"-",DAYS360(Y867,AA867,TRUE)/360))</f>
        <v>0.84166666666666667</v>
      </c>
      <c r="CK867" s="416">
        <f>IF(OR($W867="Pipeline",$W867="Dropped"),"-",IF($AC867="-","-",IF(OR($AA867="-",$AA867="n/a"),DAYS360(Y867,AC867,TRUE)/360,DAYS360(AA867,AC867,TRUE)/360)))</f>
        <v>4.416666666666667</v>
      </c>
      <c r="CL867" s="416">
        <f>IF(OR($W867="Pipeline",$W867="Dropped"),"-",IF($AC867="-","-",DAYS360(X867,AC867,TRUE)/360))</f>
        <v>6.4416666666666664</v>
      </c>
      <c r="CM867" s="437">
        <f>IF(OR($W867="Pipeline",$W867="Dropped"),"-",IF($AC867="-","-",DAYS360(AB867,AC867,TRUE)/360))</f>
        <v>0</v>
      </c>
      <c r="CN867" s="344" t="str">
        <f>IF(W867="Closed",IF(AC867="-","-",YEAR(AC867)),"-")</f>
        <v>-</v>
      </c>
      <c r="CO867" s="344" t="str">
        <f>IF(W867="Closed",IF(OR(BE867="S",BE867="MS",BE867="HS"),"S",IF(OR(BE867="U",BE867="MU",BE867="HU"),"U",IF(OR(BE867="NA",BE867="NR",BE867="NV",BE867="?",BE867="#"),"NR","-"))),"-")</f>
        <v>-</v>
      </c>
      <c r="CP867" s="249">
        <v>4</v>
      </c>
      <c r="CQ867" s="414">
        <v>2</v>
      </c>
      <c r="CR867" s="414">
        <v>1</v>
      </c>
      <c r="CS867" s="414">
        <v>0</v>
      </c>
      <c r="CT867" s="414">
        <v>0</v>
      </c>
      <c r="CU867" s="436">
        <v>0</v>
      </c>
      <c r="CV867" s="432" t="str">
        <f>IF(OR(DC867="-",DC867="",DC867="n/a"),"-",HYPERLINK(DC867,"PAD"))</f>
        <v>PAD</v>
      </c>
      <c r="CW867" s="417" t="str">
        <f>IF(OR(DD867="-",DD867="",DD867="n/a"),"-",HYPERLINK(DD867,"ICR"))</f>
        <v>-</v>
      </c>
      <c r="CX867" s="438" t="str">
        <f>IF(OR(DE867="-",DE867="",DE867="n/a"),"-",HYPERLINK(DE867,"IEG"))</f>
        <v>-</v>
      </c>
      <c r="CY867" s="687" t="str">
        <f>IF(OR(DF867="-",DF867="",DF867="n/a"),"-",HYPERLINK(DF867,"PPAR"))</f>
        <v>-</v>
      </c>
      <c r="CZ867" s="665" t="str">
        <f>IF(OR(DG867="-",DG867="",DG867="n/a"),"-",HYPERLINK(DG867,"PCR"))</f>
        <v>-</v>
      </c>
      <c r="DA867" s="665" t="str">
        <f>IF(OR(DH867="-",DH867="",DH867="n/a"),"-",HYPERLINK(DH867,"PP"))</f>
        <v>-</v>
      </c>
      <c r="DB867" s="688" t="str">
        <f>IF(OR(DI867="-",DI867="",DI867="n/a"),"-",HYPERLINK(DI867,"TA"))</f>
        <v>-</v>
      </c>
      <c r="DC867" s="897" t="s">
        <v>12796</v>
      </c>
      <c r="DD867" s="897" t="s">
        <v>33</v>
      </c>
      <c r="DE867" s="897" t="s">
        <v>33</v>
      </c>
      <c r="DF867" s="897" t="s">
        <v>33</v>
      </c>
      <c r="DG867" s="897" t="s">
        <v>33</v>
      </c>
      <c r="DH867" s="897" t="s">
        <v>33</v>
      </c>
      <c r="DI867" s="897" t="s">
        <v>33</v>
      </c>
      <c r="DJ867" s="734"/>
      <c r="DK867" s="14"/>
      <c r="DL867" s="14"/>
      <c r="DM867" s="441"/>
      <c r="DN867" s="441"/>
      <c r="DO867" s="441"/>
      <c r="DP867" s="441"/>
      <c r="DQ867" s="441"/>
      <c r="DR867" s="441"/>
      <c r="DS867" s="441"/>
      <c r="DT867" s="441"/>
      <c r="DU867" s="441"/>
      <c r="DV867" s="441"/>
      <c r="DW867" s="441"/>
      <c r="DX867" s="441"/>
      <c r="DY867" s="441"/>
      <c r="DZ867" s="441"/>
      <c r="EA867" s="441"/>
      <c r="EB867" s="441"/>
      <c r="EC867" s="441"/>
      <c r="ED867" s="441"/>
      <c r="EE867" s="441"/>
      <c r="EF867" s="441"/>
      <c r="EG867" s="441"/>
      <c r="EH867" s="441"/>
      <c r="EI867" s="441"/>
      <c r="EJ867" s="441"/>
      <c r="EK867" s="441"/>
      <c r="EL867" s="441"/>
      <c r="EM867" s="441"/>
    </row>
    <row r="868" spans="1:143" s="35" customFormat="1" ht="14.1" customHeight="1" x14ac:dyDescent="0.25">
      <c r="A868" s="702">
        <f>ROW()-1</f>
        <v>867</v>
      </c>
      <c r="B868" s="713" t="s">
        <v>8035</v>
      </c>
      <c r="C868" s="711" t="str">
        <f>HYPERLINK(E868,"OP")</f>
        <v>OP</v>
      </c>
      <c r="D868" s="711" t="str">
        <f>HYPERLINK(F868,"Prj")</f>
        <v>Prj</v>
      </c>
      <c r="E868" s="631" t="s">
        <v>8723</v>
      </c>
      <c r="F868" s="413" t="s">
        <v>8724</v>
      </c>
      <c r="G868" s="414" t="s">
        <v>33</v>
      </c>
      <c r="H868" s="414" t="s">
        <v>33</v>
      </c>
      <c r="I868" s="694" t="s">
        <v>33</v>
      </c>
      <c r="J868" s="697" t="s">
        <v>8036</v>
      </c>
      <c r="K868" s="727" t="s">
        <v>33</v>
      </c>
      <c r="L868" s="736" t="s">
        <v>16</v>
      </c>
      <c r="M868" s="697" t="s">
        <v>606</v>
      </c>
      <c r="N868" s="736" t="s">
        <v>18</v>
      </c>
      <c r="O868" s="736" t="s">
        <v>30</v>
      </c>
      <c r="P868" s="1080" t="s">
        <v>19</v>
      </c>
      <c r="Q868" s="1074" t="s">
        <v>33</v>
      </c>
      <c r="R868" s="698" t="s">
        <v>3888</v>
      </c>
      <c r="S868" s="907" t="s">
        <v>3538</v>
      </c>
      <c r="T868" s="908" t="s">
        <v>8037</v>
      </c>
      <c r="U868" s="905" t="s">
        <v>582</v>
      </c>
      <c r="V868" s="905" t="s">
        <v>10447</v>
      </c>
      <c r="W868" s="1068" t="s">
        <v>20</v>
      </c>
      <c r="X868" s="1064">
        <v>40504</v>
      </c>
      <c r="Y868" s="1066">
        <v>40682</v>
      </c>
      <c r="Z868" s="1046">
        <v>2011</v>
      </c>
      <c r="AA868" s="1064">
        <v>40827</v>
      </c>
      <c r="AB868" s="1065">
        <v>42916</v>
      </c>
      <c r="AC868" s="1066">
        <v>43646</v>
      </c>
      <c r="AD868" s="1049">
        <v>0</v>
      </c>
      <c r="AE868" s="746">
        <v>70</v>
      </c>
      <c r="AF868" s="744">
        <v>0</v>
      </c>
      <c r="AG868" s="690">
        <v>70</v>
      </c>
      <c r="AH868" s="747">
        <v>0</v>
      </c>
      <c r="AI868" s="744">
        <v>8.5</v>
      </c>
      <c r="AJ868" s="1101">
        <v>92.5</v>
      </c>
      <c r="AK868" s="1102">
        <v>69.567106879999997</v>
      </c>
      <c r="AL868" s="1085"/>
      <c r="AM868" s="632"/>
      <c r="AN868" s="632"/>
      <c r="AO868" s="632"/>
      <c r="AP868" s="632"/>
      <c r="AQ868" s="757"/>
      <c r="AR868" s="783" t="s">
        <v>9033</v>
      </c>
      <c r="AS868" s="784">
        <f>AT868+AU868</f>
        <v>3.2</v>
      </c>
      <c r="AT868" s="784">
        <v>3.2</v>
      </c>
      <c r="AU868" s="785">
        <v>0</v>
      </c>
      <c r="AV868" s="806" t="s">
        <v>9034</v>
      </c>
      <c r="AW868" s="697" t="s">
        <v>7664</v>
      </c>
      <c r="AX868" s="697" t="s">
        <v>8038</v>
      </c>
      <c r="AY868" s="823">
        <v>42606</v>
      </c>
      <c r="AZ868" s="736" t="s">
        <v>26</v>
      </c>
      <c r="BA868" s="736" t="s">
        <v>26</v>
      </c>
      <c r="BB868" s="834" t="s">
        <v>33</v>
      </c>
      <c r="BC868" s="835" t="s">
        <v>33</v>
      </c>
      <c r="BD868" s="836" t="s">
        <v>33</v>
      </c>
      <c r="BE868" s="834" t="s">
        <v>33</v>
      </c>
      <c r="BF868" s="835" t="s">
        <v>33</v>
      </c>
      <c r="BG868" s="836" t="s">
        <v>33</v>
      </c>
      <c r="BH868" s="905" t="s">
        <v>13077</v>
      </c>
      <c r="BI868" s="903" t="s">
        <v>9680</v>
      </c>
      <c r="BJ868" s="905" t="s">
        <v>13078</v>
      </c>
      <c r="BK868" s="903" t="s">
        <v>13872</v>
      </c>
      <c r="BL868" s="905" t="s">
        <v>0</v>
      </c>
      <c r="BM868" s="903" t="s">
        <v>0</v>
      </c>
      <c r="BN868" s="905" t="s">
        <v>0</v>
      </c>
      <c r="BO868" s="903" t="s">
        <v>0</v>
      </c>
      <c r="BP868" s="905" t="s">
        <v>0</v>
      </c>
      <c r="BQ868" s="903" t="s">
        <v>0</v>
      </c>
      <c r="BR868" s="909">
        <v>54</v>
      </c>
      <c r="BS868" s="903" t="s">
        <v>4553</v>
      </c>
      <c r="BT868" s="909">
        <v>68</v>
      </c>
      <c r="BU868" s="903" t="s">
        <v>4557</v>
      </c>
      <c r="BV868" s="905" t="s">
        <v>0</v>
      </c>
      <c r="BW868" s="903" t="s">
        <v>4492</v>
      </c>
      <c r="BX868" s="905" t="s">
        <v>0</v>
      </c>
      <c r="BY868" s="903" t="s">
        <v>4492</v>
      </c>
      <c r="BZ868" s="905" t="s">
        <v>0</v>
      </c>
      <c r="CA868" s="903" t="s">
        <v>4492</v>
      </c>
      <c r="CB868" s="340">
        <v>10</v>
      </c>
      <c r="CC868" s="249">
        <f>IF(ISBLANK(AL868),0,1)</f>
        <v>0</v>
      </c>
      <c r="CD868" s="414">
        <f>IF(ISBLANK(AM868),0,1)</f>
        <v>0</v>
      </c>
      <c r="CE868" s="414">
        <f>IF(ISBLANK(AN868),0,1)</f>
        <v>0</v>
      </c>
      <c r="CF868" s="414">
        <f>IF(ISBLANK(AO868),0,1)</f>
        <v>0</v>
      </c>
      <c r="CG868" s="414">
        <f>IF(ISBLANK(AP868),0,1)</f>
        <v>0</v>
      </c>
      <c r="CH868" s="436">
        <f>IF(ISBLANK(AQ868),0,1)</f>
        <v>0</v>
      </c>
      <c r="CI868" s="435">
        <f>IF($W868="Dropped","-",DAYS360(X868,Y868,TRUE)/360)</f>
        <v>0.49166666666666664</v>
      </c>
      <c r="CJ868" s="416">
        <f>IF(OR($W868="Pipeline",$W868="Dropped"),"-",IF(OR($AA868="-",$AA868="n/a"),"-",DAYS360(Y868,AA868,TRUE)/360))</f>
        <v>0.39444444444444443</v>
      </c>
      <c r="CK868" s="416">
        <f>IF(OR($W868="Pipeline",$W868="Dropped"),"-",IF($AC868="-","-",IF(OR($AA868="-",$AA868="n/a"),DAYS360(Y868,AC868,TRUE)/360,DAYS360(AA868,AC868,TRUE)/360)))</f>
        <v>7.7194444444444441</v>
      </c>
      <c r="CL868" s="416">
        <f>IF(OR($W868="Pipeline",$W868="Dropped"),"-",IF($AC868="-","-",DAYS360(X868,AC868,TRUE)/360))</f>
        <v>8.6055555555555561</v>
      </c>
      <c r="CM868" s="437">
        <f>IF(OR($W868="Pipeline",$W868="Dropped"),"-",IF($AC868="-","-",DAYS360(AB868,AC868,TRUE)/360))</f>
        <v>2</v>
      </c>
      <c r="CN868" s="344" t="str">
        <f>IF(W868="Closed",IF(AC868="-","-",YEAR(AC868)),"-")</f>
        <v>-</v>
      </c>
      <c r="CO868" s="344" t="str">
        <f>IF(W868="Closed",IF(OR(BE868="S",BE868="MS",BE868="HS"),"S",IF(OR(BE868="U",BE868="MU",BE868="HU"),"U",IF(OR(BE868="NA",BE868="NR",BE868="NV",BE868="?",BE868="#"),"NR","-"))),"-")</f>
        <v>-</v>
      </c>
      <c r="CP868" s="249">
        <v>0</v>
      </c>
      <c r="CQ868" s="414">
        <v>0</v>
      </c>
      <c r="CR868" s="414">
        <v>1</v>
      </c>
      <c r="CS868" s="414">
        <v>1</v>
      </c>
      <c r="CT868" s="414">
        <v>0</v>
      </c>
      <c r="CU868" s="436">
        <v>0</v>
      </c>
      <c r="CV868" s="432" t="str">
        <f>IF(OR(DC868="-",DC868="",DC868="n/a"),"-",HYPERLINK(DC868,"PAD"))</f>
        <v>PAD</v>
      </c>
      <c r="CW868" s="417" t="str">
        <f>IF(OR(DD868="-",DD868="",DD868="n/a"),"-",HYPERLINK(DD868,"ICR"))</f>
        <v>-</v>
      </c>
      <c r="CX868" s="438" t="str">
        <f>IF(OR(DE868="-",DE868="",DE868="n/a"),"-",HYPERLINK(DE868,"IEG"))</f>
        <v>-</v>
      </c>
      <c r="CY868" s="687" t="str">
        <f>IF(OR(DF868="-",DF868="",DF868="n/a"),"-",HYPERLINK(DF868,"PPAR"))</f>
        <v>-</v>
      </c>
      <c r="CZ868" s="665" t="str">
        <f>IF(OR(DG868="-",DG868="",DG868="n/a"),"-",HYPERLINK(DG868,"PCR"))</f>
        <v>-</v>
      </c>
      <c r="DA868" s="665" t="str">
        <f>IF(OR(DH868="-",DH868="",DH868="n/a"),"-",HYPERLINK(DH868,"PP"))</f>
        <v>PP</v>
      </c>
      <c r="DB868" s="688" t="str">
        <f>IF(OR(DI868="-",DI868="",DI868="n/a"),"-",HYPERLINK(DI868,"TA"))</f>
        <v>-</v>
      </c>
      <c r="DC868" s="897" t="s">
        <v>12797</v>
      </c>
      <c r="DD868" s="897" t="s">
        <v>33</v>
      </c>
      <c r="DE868" s="897" t="s">
        <v>33</v>
      </c>
      <c r="DF868" s="897" t="s">
        <v>33</v>
      </c>
      <c r="DG868" s="897" t="s">
        <v>33</v>
      </c>
      <c r="DH868" s="897" t="s">
        <v>14164</v>
      </c>
      <c r="DI868" s="897" t="s">
        <v>33</v>
      </c>
      <c r="DJ868" s="734"/>
      <c r="DK868" s="14"/>
      <c r="DL868" s="14"/>
      <c r="DM868" s="441"/>
      <c r="DN868" s="441"/>
      <c r="DO868" s="441"/>
      <c r="DP868" s="441"/>
      <c r="DQ868" s="441"/>
      <c r="DR868" s="441"/>
      <c r="DS868" s="441"/>
      <c r="DT868" s="441"/>
      <c r="DU868" s="441"/>
      <c r="DV868" s="441"/>
      <c r="DW868" s="441"/>
      <c r="DX868" s="441"/>
      <c r="DY868" s="441"/>
      <c r="DZ868" s="441"/>
      <c r="EA868" s="441"/>
      <c r="EB868" s="441"/>
      <c r="EC868" s="441"/>
      <c r="ED868" s="441"/>
      <c r="EE868" s="441"/>
      <c r="EF868" s="441"/>
      <c r="EG868" s="441"/>
      <c r="EH868" s="441"/>
      <c r="EI868" s="441"/>
      <c r="EJ868" s="441"/>
      <c r="EK868" s="441"/>
      <c r="EL868" s="441"/>
      <c r="EM868" s="441"/>
    </row>
    <row r="869" spans="1:143" s="35" customFormat="1" ht="14.1" customHeight="1" x14ac:dyDescent="0.25">
      <c r="A869" s="702">
        <f>ROW()-1</f>
        <v>868</v>
      </c>
      <c r="B869" s="717" t="s">
        <v>1017</v>
      </c>
      <c r="C869" s="711" t="str">
        <f>HYPERLINK(E869,"OP")</f>
        <v>OP</v>
      </c>
      <c r="D869" s="711" t="str">
        <f>HYPERLINK(F869,"Prj")</f>
        <v>Prj</v>
      </c>
      <c r="E869" s="704" t="s">
        <v>6913</v>
      </c>
      <c r="F869" s="415" t="s">
        <v>6914</v>
      </c>
      <c r="G869" s="414" t="s">
        <v>33</v>
      </c>
      <c r="H869" s="414" t="s">
        <v>33</v>
      </c>
      <c r="I869" s="694" t="s">
        <v>33</v>
      </c>
      <c r="J869" s="686" t="s">
        <v>1018</v>
      </c>
      <c r="K869" s="199" t="s">
        <v>33</v>
      </c>
      <c r="L869" s="693" t="s">
        <v>16</v>
      </c>
      <c r="M869" s="696" t="s">
        <v>608</v>
      </c>
      <c r="N869" s="693" t="s">
        <v>18</v>
      </c>
      <c r="O869" s="693" t="s">
        <v>30</v>
      </c>
      <c r="P869" s="1080" t="s">
        <v>1763</v>
      </c>
      <c r="Q869" s="1074" t="s">
        <v>33</v>
      </c>
      <c r="R869" s="698" t="s">
        <v>3888</v>
      </c>
      <c r="S869" s="907" t="s">
        <v>3637</v>
      </c>
      <c r="T869" s="908" t="s">
        <v>3638</v>
      </c>
      <c r="U869" s="905" t="s">
        <v>581</v>
      </c>
      <c r="V869" s="905" t="s">
        <v>10382</v>
      </c>
      <c r="W869" s="1068" t="s">
        <v>20</v>
      </c>
      <c r="X869" s="1064">
        <v>40478</v>
      </c>
      <c r="Y869" s="1066">
        <v>40689</v>
      </c>
      <c r="Z869" s="1046">
        <v>2011</v>
      </c>
      <c r="AA869" s="1064">
        <v>40890</v>
      </c>
      <c r="AB869" s="1065">
        <v>42551</v>
      </c>
      <c r="AC869" s="1066">
        <v>43099</v>
      </c>
      <c r="AD869" s="638">
        <v>0</v>
      </c>
      <c r="AE869" s="639">
        <v>101.3</v>
      </c>
      <c r="AF869" s="744">
        <v>0</v>
      </c>
      <c r="AG869" s="690">
        <v>101.3</v>
      </c>
      <c r="AH869" s="747">
        <v>26</v>
      </c>
      <c r="AI869" s="744">
        <v>0</v>
      </c>
      <c r="AJ869" s="1099">
        <v>101.3</v>
      </c>
      <c r="AK869" s="1100">
        <v>86.352441229999997</v>
      </c>
      <c r="AL869" s="646"/>
      <c r="AM869" s="647"/>
      <c r="AN869" s="647">
        <v>2</v>
      </c>
      <c r="AO869" s="647"/>
      <c r="AP869" s="647"/>
      <c r="AQ869" s="648"/>
      <c r="AR869" s="779" t="s">
        <v>3299</v>
      </c>
      <c r="AS869" s="781">
        <f>AT869+AU869</f>
        <v>4.5999999999999996</v>
      </c>
      <c r="AT869" s="649">
        <v>3.6</v>
      </c>
      <c r="AU869" s="650">
        <v>1</v>
      </c>
      <c r="AV869" s="686" t="s">
        <v>3300</v>
      </c>
      <c r="AW869" s="686" t="s">
        <v>1957</v>
      </c>
      <c r="AX869" s="686" t="s">
        <v>2200</v>
      </c>
      <c r="AY869" s="819">
        <v>42570</v>
      </c>
      <c r="AZ869" s="721" t="s">
        <v>26</v>
      </c>
      <c r="BA869" s="721" t="s">
        <v>26</v>
      </c>
      <c r="BB869" s="834" t="s">
        <v>33</v>
      </c>
      <c r="BC869" s="835" t="s">
        <v>33</v>
      </c>
      <c r="BD869" s="836" t="s">
        <v>33</v>
      </c>
      <c r="BE869" s="834" t="s">
        <v>33</v>
      </c>
      <c r="BF869" s="835" t="s">
        <v>33</v>
      </c>
      <c r="BG869" s="836" t="s">
        <v>33</v>
      </c>
      <c r="BH869" s="905" t="s">
        <v>0</v>
      </c>
      <c r="BI869" s="903" t="s">
        <v>0</v>
      </c>
      <c r="BJ869" s="905" t="s">
        <v>0</v>
      </c>
      <c r="BK869" s="903" t="s">
        <v>0</v>
      </c>
      <c r="BL869" s="905" t="s">
        <v>13050</v>
      </c>
      <c r="BM869" s="903" t="s">
        <v>13876</v>
      </c>
      <c r="BN869" s="905" t="s">
        <v>4493</v>
      </c>
      <c r="BO869" s="903" t="s">
        <v>4705</v>
      </c>
      <c r="BP869" s="905" t="s">
        <v>1371</v>
      </c>
      <c r="BQ869" s="903" t="s">
        <v>13870</v>
      </c>
      <c r="BR869" s="909">
        <v>66</v>
      </c>
      <c r="BS869" s="903" t="s">
        <v>4532</v>
      </c>
      <c r="BT869" s="905" t="s">
        <v>0</v>
      </c>
      <c r="BU869" s="903" t="s">
        <v>4492</v>
      </c>
      <c r="BV869" s="905" t="s">
        <v>0</v>
      </c>
      <c r="BW869" s="903" t="s">
        <v>4492</v>
      </c>
      <c r="BX869" s="905" t="s">
        <v>0</v>
      </c>
      <c r="BY869" s="903" t="s">
        <v>4492</v>
      </c>
      <c r="BZ869" s="905" t="s">
        <v>0</v>
      </c>
      <c r="CA869" s="903" t="s">
        <v>4492</v>
      </c>
      <c r="CB869" s="340">
        <v>50</v>
      </c>
      <c r="CC869" s="249">
        <f>IF(ISBLANK(AL869),0,1)</f>
        <v>0</v>
      </c>
      <c r="CD869" s="414">
        <f>IF(ISBLANK(AM869),0,1)</f>
        <v>0</v>
      </c>
      <c r="CE869" s="414">
        <f>IF(ISBLANK(AN869),0,1)</f>
        <v>1</v>
      </c>
      <c r="CF869" s="414">
        <f>IF(ISBLANK(AO869),0,1)</f>
        <v>0</v>
      </c>
      <c r="CG869" s="414">
        <f>IF(ISBLANK(AP869),0,1)</f>
        <v>0</v>
      </c>
      <c r="CH869" s="436">
        <f>IF(ISBLANK(AQ869),0,1)</f>
        <v>0</v>
      </c>
      <c r="CI869" s="435">
        <f>IF($W869="Dropped","-",DAYS360(X869,Y869,TRUE)/360)</f>
        <v>0.5805555555555556</v>
      </c>
      <c r="CJ869" s="416">
        <f>IF(OR($W869="Pipeline",$W869="Dropped"),"-",IF(OR($AA869="-",$AA869="n/a"),"-",DAYS360(Y869,AA869,TRUE)/360))</f>
        <v>0.54722222222222228</v>
      </c>
      <c r="CK869" s="416">
        <f>IF(OR($W869="Pipeline",$W869="Dropped"),"-",IF($AC869="-","-",IF(OR($AA869="-",$AA869="n/a"),DAYS360(Y869,AC869,TRUE)/360,DAYS360(AA869,AC869,TRUE)/360)))</f>
        <v>6.0472222222222225</v>
      </c>
      <c r="CL869" s="416">
        <f>IF(OR($W869="Pipeline",$W869="Dropped"),"-",IF($AC869="-","-",DAYS360(X869,AC869,TRUE)/360))</f>
        <v>7.1749999999999998</v>
      </c>
      <c r="CM869" s="437">
        <f>IF(OR($W869="Pipeline",$W869="Dropped"),"-",IF($AC869="-","-",DAYS360(AB869,AC869,TRUE)/360))</f>
        <v>1.5</v>
      </c>
      <c r="CN869" s="344" t="str">
        <f>IF(W869="Closed",IF(AC869="-","-",YEAR(AC869)),"-")</f>
        <v>-</v>
      </c>
      <c r="CO869" s="344" t="str">
        <f>IF(W869="Closed",IF(OR(BE869="S",BE869="MS",BE869="HS"),"S",IF(OR(BE869="U",BE869="MU",BE869="HU"),"U",IF(OR(BE869="NA",BE869="NR",BE869="NV",BE869="?",BE869="#"),"NR","-"))),"-")</f>
        <v>-</v>
      </c>
      <c r="CP869" s="249">
        <v>6</v>
      </c>
      <c r="CQ869" s="414">
        <v>1</v>
      </c>
      <c r="CR869" s="414">
        <v>1</v>
      </c>
      <c r="CS869" s="414">
        <v>1</v>
      </c>
      <c r="CT869" s="414">
        <v>0</v>
      </c>
      <c r="CU869" s="436">
        <v>0</v>
      </c>
      <c r="CV869" s="432" t="str">
        <f>IF(OR(DC869="-",DC869="",DC869="n/a"),"-",HYPERLINK(DC869,"PAD"))</f>
        <v>PAD</v>
      </c>
      <c r="CW869" s="417" t="str">
        <f>IF(OR(DD869="-",DD869="",DD869="n/a"),"-",HYPERLINK(DD869,"ICR"))</f>
        <v>-</v>
      </c>
      <c r="CX869" s="438" t="str">
        <f>IF(OR(DE869="-",DE869="",DE869="n/a"),"-",HYPERLINK(DE869,"IEG"))</f>
        <v>-</v>
      </c>
      <c r="CY869" s="687" t="str">
        <f>IF(OR(DF869="-",DF869="",DF869="n/a"),"-",HYPERLINK(DF869,"PPAR"))</f>
        <v>-</v>
      </c>
      <c r="CZ869" s="665" t="str">
        <f>IF(OR(DG869="-",DG869="",DG869="n/a"),"-",HYPERLINK(DG869,"PCR"))</f>
        <v>-</v>
      </c>
      <c r="DA869" s="665" t="str">
        <f>IF(OR(DH869="-",DH869="",DH869="n/a"),"-",HYPERLINK(DH869,"PP"))</f>
        <v>PP</v>
      </c>
      <c r="DB869" s="688" t="str">
        <f>IF(OR(DI869="-",DI869="",DI869="n/a"),"-",HYPERLINK(DI869,"TA"))</f>
        <v>-</v>
      </c>
      <c r="DC869" s="897" t="s">
        <v>12798</v>
      </c>
      <c r="DD869" s="897" t="s">
        <v>33</v>
      </c>
      <c r="DE869" s="897" t="s">
        <v>33</v>
      </c>
      <c r="DF869" s="897" t="s">
        <v>33</v>
      </c>
      <c r="DG869" s="897" t="s">
        <v>33</v>
      </c>
      <c r="DH869" s="897" t="s">
        <v>12799</v>
      </c>
      <c r="DI869" s="897" t="s">
        <v>33</v>
      </c>
      <c r="DJ869" s="734"/>
      <c r="DK869" s="14"/>
      <c r="DL869" s="14"/>
      <c r="DM869" s="441"/>
      <c r="DN869" s="441"/>
      <c r="DO869" s="441"/>
      <c r="DP869" s="441"/>
      <c r="DQ869" s="441"/>
      <c r="DR869" s="441"/>
      <c r="DS869" s="441"/>
      <c r="DT869" s="441"/>
      <c r="DU869" s="441"/>
      <c r="DV869" s="441"/>
      <c r="DW869" s="441"/>
      <c r="DX869" s="441"/>
      <c r="DY869" s="441"/>
      <c r="DZ869" s="441"/>
      <c r="EA869" s="441"/>
      <c r="EB869" s="441"/>
      <c r="EC869" s="441"/>
      <c r="ED869" s="441"/>
      <c r="EE869" s="441"/>
      <c r="EF869" s="441"/>
      <c r="EG869" s="441"/>
      <c r="EH869" s="441"/>
      <c r="EI869" s="441"/>
      <c r="EJ869" s="441"/>
      <c r="EK869" s="441"/>
      <c r="EL869" s="441"/>
      <c r="EM869" s="441"/>
    </row>
    <row r="870" spans="1:143" s="35" customFormat="1" ht="14.1" customHeight="1" x14ac:dyDescent="0.25">
      <c r="A870" s="703">
        <f>ROW()-1</f>
        <v>869</v>
      </c>
      <c r="B870" s="713" t="s">
        <v>7487</v>
      </c>
      <c r="C870" s="711" t="str">
        <f>HYPERLINK(E870,"OP")</f>
        <v>OP</v>
      </c>
      <c r="D870" s="711" t="str">
        <f>HYPERLINK(F870,"Prj")</f>
        <v>Prj</v>
      </c>
      <c r="E870" s="631" t="s">
        <v>8417</v>
      </c>
      <c r="F870" s="413" t="s">
        <v>8418</v>
      </c>
      <c r="G870" s="414" t="s">
        <v>33</v>
      </c>
      <c r="H870" s="414" t="s">
        <v>33</v>
      </c>
      <c r="I870" s="694" t="s">
        <v>33</v>
      </c>
      <c r="J870" s="697" t="s">
        <v>7488</v>
      </c>
      <c r="K870" s="727" t="s">
        <v>33</v>
      </c>
      <c r="L870" s="736" t="s">
        <v>193</v>
      </c>
      <c r="M870" s="697" t="s">
        <v>874</v>
      </c>
      <c r="N870" s="736" t="s">
        <v>18</v>
      </c>
      <c r="O870" s="736" t="s">
        <v>30</v>
      </c>
      <c r="P870" s="1080" t="s">
        <v>36</v>
      </c>
      <c r="Q870" s="1074" t="s">
        <v>33</v>
      </c>
      <c r="R870" s="698" t="s">
        <v>33</v>
      </c>
      <c r="S870" s="907" t="s">
        <v>3572</v>
      </c>
      <c r="T870" s="908" t="s">
        <v>7489</v>
      </c>
      <c r="U870" s="905" t="s">
        <v>1783</v>
      </c>
      <c r="V870" s="905" t="s">
        <v>10393</v>
      </c>
      <c r="W870" s="1068" t="s">
        <v>20</v>
      </c>
      <c r="X870" s="1064">
        <v>40970</v>
      </c>
      <c r="Y870" s="1066">
        <v>41415</v>
      </c>
      <c r="Z870" s="1046">
        <v>2013</v>
      </c>
      <c r="AA870" s="1064">
        <v>41529</v>
      </c>
      <c r="AB870" s="1065">
        <v>43465</v>
      </c>
      <c r="AC870" s="1066">
        <v>43830</v>
      </c>
      <c r="AD870" s="1049">
        <v>0</v>
      </c>
      <c r="AE870" s="746">
        <v>70</v>
      </c>
      <c r="AF870" s="744">
        <v>0</v>
      </c>
      <c r="AG870" s="690">
        <v>70</v>
      </c>
      <c r="AH870" s="747">
        <v>0</v>
      </c>
      <c r="AI870" s="744">
        <v>20.85</v>
      </c>
      <c r="AJ870" s="1101">
        <v>95</v>
      </c>
      <c r="AK870" s="1102">
        <v>32.883587110000001</v>
      </c>
      <c r="AL870" s="1085"/>
      <c r="AM870" s="632"/>
      <c r="AN870" s="632">
        <v>3</v>
      </c>
      <c r="AO870" s="632"/>
      <c r="AP870" s="632"/>
      <c r="AQ870" s="757"/>
      <c r="AR870" s="778" t="s">
        <v>8942</v>
      </c>
      <c r="AS870" s="784">
        <f>AT870+AU870</f>
        <v>9</v>
      </c>
      <c r="AT870" s="784">
        <v>9</v>
      </c>
      <c r="AU870" s="785">
        <v>0</v>
      </c>
      <c r="AV870" s="734" t="s">
        <v>8943</v>
      </c>
      <c r="AW870" s="697" t="s">
        <v>7490</v>
      </c>
      <c r="AX870" s="697" t="s">
        <v>7491</v>
      </c>
      <c r="AY870" s="823">
        <v>42732</v>
      </c>
      <c r="AZ870" s="736" t="s">
        <v>22</v>
      </c>
      <c r="BA870" s="736" t="s">
        <v>22</v>
      </c>
      <c r="BB870" s="834" t="s">
        <v>33</v>
      </c>
      <c r="BC870" s="835" t="s">
        <v>33</v>
      </c>
      <c r="BD870" s="836" t="s">
        <v>33</v>
      </c>
      <c r="BE870" s="834" t="s">
        <v>33</v>
      </c>
      <c r="BF870" s="835" t="s">
        <v>33</v>
      </c>
      <c r="BG870" s="836" t="s">
        <v>33</v>
      </c>
      <c r="BH870" s="905" t="s">
        <v>13072</v>
      </c>
      <c r="BI870" s="903" t="s">
        <v>4508</v>
      </c>
      <c r="BJ870" s="905" t="s">
        <v>13077</v>
      </c>
      <c r="BK870" s="903" t="s">
        <v>9680</v>
      </c>
      <c r="BL870" s="905" t="s">
        <v>4525</v>
      </c>
      <c r="BM870" s="903" t="s">
        <v>10476</v>
      </c>
      <c r="BN870" s="905" t="s">
        <v>13075</v>
      </c>
      <c r="BO870" s="903" t="s">
        <v>13771</v>
      </c>
      <c r="BP870" s="905" t="s">
        <v>0</v>
      </c>
      <c r="BQ870" s="903" t="s">
        <v>0</v>
      </c>
      <c r="BR870" s="909">
        <v>68</v>
      </c>
      <c r="BS870" s="903" t="s">
        <v>4557</v>
      </c>
      <c r="BT870" s="909">
        <v>63</v>
      </c>
      <c r="BU870" s="903" t="s">
        <v>4512</v>
      </c>
      <c r="BV870" s="909">
        <v>69</v>
      </c>
      <c r="BW870" s="903" t="s">
        <v>4598</v>
      </c>
      <c r="BX870" s="909">
        <v>54</v>
      </c>
      <c r="BY870" s="903" t="s">
        <v>4553</v>
      </c>
      <c r="BZ870" s="909">
        <v>56</v>
      </c>
      <c r="CA870" s="903" t="s">
        <v>4566</v>
      </c>
      <c r="CB870" s="340">
        <v>10</v>
      </c>
      <c r="CC870" s="249">
        <f>IF(ISBLANK(AL870),0,1)</f>
        <v>0</v>
      </c>
      <c r="CD870" s="414">
        <f>IF(ISBLANK(AM870),0,1)</f>
        <v>0</v>
      </c>
      <c r="CE870" s="414">
        <f>IF(ISBLANK(AN870),0,1)</f>
        <v>1</v>
      </c>
      <c r="CF870" s="414">
        <f>IF(ISBLANK(AO870),0,1)</f>
        <v>0</v>
      </c>
      <c r="CG870" s="414">
        <f>IF(ISBLANK(AP870),0,1)</f>
        <v>0</v>
      </c>
      <c r="CH870" s="436">
        <f>IF(ISBLANK(AQ870),0,1)</f>
        <v>0</v>
      </c>
      <c r="CI870" s="435">
        <f>IF($W870="Dropped","-",DAYS360(X870,Y870,TRUE)/360)</f>
        <v>1.2194444444444446</v>
      </c>
      <c r="CJ870" s="416">
        <f>IF(OR($W870="Pipeline",$W870="Dropped"),"-",IF(OR($AA870="-",$AA870="n/a"),"-",DAYS360(Y870,AA870,TRUE)/360))</f>
        <v>0.30833333333333335</v>
      </c>
      <c r="CK870" s="416">
        <f>IF(OR($W870="Pipeline",$W870="Dropped"),"-",IF($AC870="-","-",IF(OR($AA870="-",$AA870="n/a"),DAYS360(Y870,AC870,TRUE)/360,DAYS360(AA870,AC870,TRUE)/360)))</f>
        <v>6.3</v>
      </c>
      <c r="CL870" s="416">
        <f>IF(OR($W870="Pipeline",$W870="Dropped"),"-",IF($AC870="-","-",DAYS360(X870,AC870,TRUE)/360))</f>
        <v>7.8277777777777775</v>
      </c>
      <c r="CM870" s="437">
        <f>IF(OR($W870="Pipeline",$W870="Dropped"),"-",IF($AC870="-","-",DAYS360(AB870,AC870,TRUE)/360))</f>
        <v>1</v>
      </c>
      <c r="CN870" s="344" t="str">
        <f>IF(W870="Closed",IF(AC870="-","-",YEAR(AC870)),"-")</f>
        <v>-</v>
      </c>
      <c r="CO870" s="344" t="str">
        <f>IF(W870="Closed",IF(OR(BE870="S",BE870="MS",BE870="HS"),"S",IF(OR(BE870="U",BE870="MU",BE870="HU"),"U",IF(OR(BE870="NA",BE870="NR",BE870="NV",BE870="?",BE870="#"),"NR","-"))),"-")</f>
        <v>-</v>
      </c>
      <c r="CP870" s="249">
        <v>1</v>
      </c>
      <c r="CQ870" s="414">
        <v>1</v>
      </c>
      <c r="CR870" s="414">
        <v>5</v>
      </c>
      <c r="CS870" s="414">
        <v>1</v>
      </c>
      <c r="CT870" s="414">
        <v>0</v>
      </c>
      <c r="CU870" s="436">
        <v>2</v>
      </c>
      <c r="CV870" s="432" t="str">
        <f>IF(OR(DC870="-",DC870="",DC870="n/a"),"-",HYPERLINK(DC870,"PAD"))</f>
        <v>PAD</v>
      </c>
      <c r="CW870" s="417" t="str">
        <f>IF(OR(DD870="-",DD870="",DD870="n/a"),"-",HYPERLINK(DD870,"ICR"))</f>
        <v>-</v>
      </c>
      <c r="CX870" s="438" t="str">
        <f>IF(OR(DE870="-",DE870="",DE870="n/a"),"-",HYPERLINK(DE870,"IEG"))</f>
        <v>-</v>
      </c>
      <c r="CY870" s="687" t="str">
        <f>IF(OR(DF870="-",DF870="",DF870="n/a"),"-",HYPERLINK(DF870,"PPAR"))</f>
        <v>-</v>
      </c>
      <c r="CZ870" s="665" t="str">
        <f>IF(OR(DG870="-",DG870="",DG870="n/a"),"-",HYPERLINK(DG870,"PCR"))</f>
        <v>-</v>
      </c>
      <c r="DA870" s="665" t="str">
        <f>IF(OR(DH870="-",DH870="",DH870="n/a"),"-",HYPERLINK(DH870,"PP"))</f>
        <v>PP</v>
      </c>
      <c r="DB870" s="688" t="str">
        <f>IF(OR(DI870="-",DI870="",DI870="n/a"),"-",HYPERLINK(DI870,"TA"))</f>
        <v>-</v>
      </c>
      <c r="DC870" s="897" t="s">
        <v>12800</v>
      </c>
      <c r="DD870" s="897" t="s">
        <v>33</v>
      </c>
      <c r="DE870" s="897" t="s">
        <v>33</v>
      </c>
      <c r="DF870" s="897" t="s">
        <v>33</v>
      </c>
      <c r="DG870" s="897" t="s">
        <v>33</v>
      </c>
      <c r="DH870" s="897" t="s">
        <v>14165</v>
      </c>
      <c r="DI870" s="897" t="s">
        <v>33</v>
      </c>
      <c r="DJ870" s="806"/>
      <c r="DK870" s="14"/>
      <c r="DL870" s="14"/>
      <c r="DM870" s="441"/>
      <c r="DN870" s="441"/>
      <c r="DO870" s="441"/>
      <c r="DP870" s="441"/>
      <c r="DQ870" s="441"/>
      <c r="DR870" s="441"/>
      <c r="DS870" s="441"/>
      <c r="DT870" s="441"/>
      <c r="DU870" s="441"/>
      <c r="DV870" s="441"/>
      <c r="DW870" s="441"/>
      <c r="DX870" s="441"/>
      <c r="DY870" s="441"/>
      <c r="DZ870" s="441"/>
      <c r="EA870" s="441"/>
      <c r="EB870" s="441"/>
      <c r="EC870" s="441"/>
      <c r="ED870" s="441"/>
      <c r="EE870" s="441"/>
      <c r="EF870" s="441"/>
      <c r="EG870" s="441"/>
      <c r="EH870" s="441"/>
      <c r="EI870" s="441"/>
      <c r="EJ870" s="441"/>
      <c r="EK870" s="441"/>
      <c r="EL870" s="441"/>
      <c r="EM870" s="441"/>
    </row>
    <row r="871" spans="1:143" s="35" customFormat="1" ht="14.1" customHeight="1" x14ac:dyDescent="0.25">
      <c r="A871" s="702">
        <f>ROW()-1</f>
        <v>870</v>
      </c>
      <c r="B871" s="710" t="s">
        <v>2402</v>
      </c>
      <c r="C871" s="711" t="str">
        <f>HYPERLINK(E871,"OP")</f>
        <v>OP</v>
      </c>
      <c r="D871" s="711" t="str">
        <f>HYPERLINK(F871,"Prj")</f>
        <v>Prj</v>
      </c>
      <c r="E871" s="704" t="s">
        <v>6915</v>
      </c>
      <c r="F871" s="415" t="s">
        <v>6916</v>
      </c>
      <c r="G871" s="414" t="s">
        <v>33</v>
      </c>
      <c r="H871" s="414" t="s">
        <v>33</v>
      </c>
      <c r="I871" s="694" t="s">
        <v>33</v>
      </c>
      <c r="J871" s="686" t="s">
        <v>2403</v>
      </c>
      <c r="K871" s="199" t="s">
        <v>33</v>
      </c>
      <c r="L871" s="693" t="s">
        <v>245</v>
      </c>
      <c r="M871" s="696" t="s">
        <v>406</v>
      </c>
      <c r="N871" s="693" t="s">
        <v>233</v>
      </c>
      <c r="O871" s="693" t="s">
        <v>54</v>
      </c>
      <c r="P871" s="1080" t="s">
        <v>1419</v>
      </c>
      <c r="Q871" s="1074" t="s">
        <v>33</v>
      </c>
      <c r="R871" s="698" t="s">
        <v>33</v>
      </c>
      <c r="S871" s="907" t="s">
        <v>3522</v>
      </c>
      <c r="T871" s="908" t="s">
        <v>10345</v>
      </c>
      <c r="U871" s="905" t="s">
        <v>1778</v>
      </c>
      <c r="V871" s="905" t="s">
        <v>10431</v>
      </c>
      <c r="W871" s="1068" t="s">
        <v>20</v>
      </c>
      <c r="X871" s="1064">
        <v>40567</v>
      </c>
      <c r="Y871" s="1066">
        <v>40888</v>
      </c>
      <c r="Z871" s="1046">
        <v>2012</v>
      </c>
      <c r="AA871" s="1064">
        <v>40929</v>
      </c>
      <c r="AB871" s="1065">
        <v>43100</v>
      </c>
      <c r="AC871" s="1066">
        <v>43281</v>
      </c>
      <c r="AD871" s="638">
        <v>0</v>
      </c>
      <c r="AE871" s="639">
        <v>0</v>
      </c>
      <c r="AF871" s="744">
        <v>100</v>
      </c>
      <c r="AG871" s="690">
        <v>100</v>
      </c>
      <c r="AH871" s="747">
        <v>0</v>
      </c>
      <c r="AI871" s="744">
        <v>100</v>
      </c>
      <c r="AJ871" s="1099">
        <v>100</v>
      </c>
      <c r="AK871" s="1100">
        <v>54.513869560000003</v>
      </c>
      <c r="AL871" s="646"/>
      <c r="AM871" s="647">
        <v>4</v>
      </c>
      <c r="AN871" s="647"/>
      <c r="AO871" s="647"/>
      <c r="AP871" s="647"/>
      <c r="AQ871" s="648"/>
      <c r="AR871" s="779" t="s">
        <v>2486</v>
      </c>
      <c r="AS871" s="649">
        <f>AT871+AU871</f>
        <v>14</v>
      </c>
      <c r="AT871" s="649">
        <v>14</v>
      </c>
      <c r="AU871" s="650">
        <v>0</v>
      </c>
      <c r="AV871" s="686" t="s">
        <v>2890</v>
      </c>
      <c r="AW871" s="686" t="s">
        <v>2485</v>
      </c>
      <c r="AX871" s="686" t="s">
        <v>38</v>
      </c>
      <c r="AY871" s="821">
        <v>42625</v>
      </c>
      <c r="AZ871" s="721" t="s">
        <v>22</v>
      </c>
      <c r="BA871" s="721" t="s">
        <v>22</v>
      </c>
      <c r="BB871" s="834" t="s">
        <v>33</v>
      </c>
      <c r="BC871" s="835" t="s">
        <v>33</v>
      </c>
      <c r="BD871" s="836" t="s">
        <v>33</v>
      </c>
      <c r="BE871" s="834" t="s">
        <v>33</v>
      </c>
      <c r="BF871" s="835" t="s">
        <v>33</v>
      </c>
      <c r="BG871" s="836" t="s">
        <v>33</v>
      </c>
      <c r="BH871" s="905" t="s">
        <v>4505</v>
      </c>
      <c r="BI871" s="903" t="s">
        <v>10474</v>
      </c>
      <c r="BJ871" s="905" t="s">
        <v>0</v>
      </c>
      <c r="BK871" s="903" t="s">
        <v>0</v>
      </c>
      <c r="BL871" s="905" t="s">
        <v>0</v>
      </c>
      <c r="BM871" s="903" t="s">
        <v>0</v>
      </c>
      <c r="BN871" s="905" t="s">
        <v>0</v>
      </c>
      <c r="BO871" s="903" t="s">
        <v>0</v>
      </c>
      <c r="BP871" s="905" t="s">
        <v>0</v>
      </c>
      <c r="BQ871" s="903" t="s">
        <v>0</v>
      </c>
      <c r="BR871" s="909">
        <v>25</v>
      </c>
      <c r="BS871" s="903" t="s">
        <v>4489</v>
      </c>
      <c r="BT871" s="905" t="s">
        <v>0</v>
      </c>
      <c r="BU871" s="903" t="s">
        <v>4492</v>
      </c>
      <c r="BV871" s="905" t="s">
        <v>0</v>
      </c>
      <c r="BW871" s="903" t="s">
        <v>4492</v>
      </c>
      <c r="BX871" s="905" t="s">
        <v>0</v>
      </c>
      <c r="BY871" s="903" t="s">
        <v>4492</v>
      </c>
      <c r="BZ871" s="905" t="s">
        <v>0</v>
      </c>
      <c r="CA871" s="903" t="s">
        <v>4492</v>
      </c>
      <c r="CB871" s="340">
        <v>10</v>
      </c>
      <c r="CC871" s="249">
        <f>IF(ISBLANK(AL871),0,1)</f>
        <v>0</v>
      </c>
      <c r="CD871" s="414">
        <f>IF(ISBLANK(AM871),0,1)</f>
        <v>1</v>
      </c>
      <c r="CE871" s="414">
        <f>IF(ISBLANK(AN871),0,1)</f>
        <v>0</v>
      </c>
      <c r="CF871" s="414">
        <f>IF(ISBLANK(AO871),0,1)</f>
        <v>0</v>
      </c>
      <c r="CG871" s="414">
        <f>IF(ISBLANK(AP871),0,1)</f>
        <v>0</v>
      </c>
      <c r="CH871" s="436">
        <f>IF(ISBLANK(AQ871),0,1)</f>
        <v>0</v>
      </c>
      <c r="CI871" s="435">
        <f>IF($W871="Dropped","-",DAYS360(X871,Y871,TRUE)/360)</f>
        <v>0.88055555555555554</v>
      </c>
      <c r="CJ871" s="416">
        <f>IF(OR($W871="Pipeline",$W871="Dropped"),"-",IF(OR($AA871="-",$AA871="n/a"),"-",DAYS360(Y871,AA871,TRUE)/360))</f>
        <v>0.1111111111111111</v>
      </c>
      <c r="CK871" s="416">
        <f>IF(OR($W871="Pipeline",$W871="Dropped"),"-",IF($AC871="-","-",IF(OR($AA871="-",$AA871="n/a"),DAYS360(Y871,AC871,TRUE)/360,DAYS360(AA871,AC871,TRUE)/360)))</f>
        <v>6.4416666666666664</v>
      </c>
      <c r="CL871" s="416">
        <f>IF(OR($W871="Pipeline",$W871="Dropped"),"-",IF($AC871="-","-",DAYS360(X871,AC871,TRUE)/360))</f>
        <v>7.4333333333333336</v>
      </c>
      <c r="CM871" s="437">
        <f>IF(OR($W871="Pipeline",$W871="Dropped"),"-",IF($AC871="-","-",DAYS360(AB871,AC871,TRUE)/360))</f>
        <v>0.5</v>
      </c>
      <c r="CN871" s="344" t="str">
        <f>IF(W871="Closed",IF(AC871="-","-",YEAR(AC871)),"-")</f>
        <v>-</v>
      </c>
      <c r="CO871" s="344" t="str">
        <f>IF(W871="Closed",IF(OR(BE871="S",BE871="MS",BE871="HS"),"S",IF(OR(BE871="U",BE871="MU",BE871="HU"),"U",IF(OR(BE871="NA",BE871="NR",BE871="NV",BE871="?",BE871="#"),"NR","-"))),"-")</f>
        <v>-</v>
      </c>
      <c r="CP871" s="249">
        <v>1</v>
      </c>
      <c r="CQ871" s="414">
        <v>5</v>
      </c>
      <c r="CR871" s="414">
        <v>2</v>
      </c>
      <c r="CS871" s="414">
        <v>1</v>
      </c>
      <c r="CT871" s="414">
        <v>0</v>
      </c>
      <c r="CU871" s="436">
        <v>0</v>
      </c>
      <c r="CV871" s="432" t="str">
        <f>IF(OR(DC871="-",DC871="",DC871="n/a"),"-",HYPERLINK(DC871,"PAD"))</f>
        <v>-</v>
      </c>
      <c r="CW871" s="417" t="str">
        <f>IF(OR(DD871="-",DD871="",DD871="n/a"),"-",HYPERLINK(DD871,"ICR"))</f>
        <v>-</v>
      </c>
      <c r="CX871" s="438" t="str">
        <f>IF(OR(DE871="-",DE871="",DE871="n/a"),"-",HYPERLINK(DE871,"IEG"))</f>
        <v>-</v>
      </c>
      <c r="CY871" s="687" t="str">
        <f>IF(OR(DF871="-",DF871="",DF871="n/a"),"-",HYPERLINK(DF871,"PPAR"))</f>
        <v>-</v>
      </c>
      <c r="CZ871" s="665" t="str">
        <f>IF(OR(DG871="-",DG871="",DG871="n/a"),"-",HYPERLINK(DG871,"PCR"))</f>
        <v>-</v>
      </c>
      <c r="DA871" s="665" t="str">
        <f>IF(OR(DH871="-",DH871="",DH871="n/a"),"-",HYPERLINK(DH871,"PP"))</f>
        <v>PP</v>
      </c>
      <c r="DB871" s="688" t="str">
        <f>IF(OR(DI871="-",DI871="",DI871="n/a"),"-",HYPERLINK(DI871,"TA"))</f>
        <v>-</v>
      </c>
      <c r="DC871" s="897" t="s">
        <v>33</v>
      </c>
      <c r="DD871" s="897" t="s">
        <v>33</v>
      </c>
      <c r="DE871" s="897" t="s">
        <v>33</v>
      </c>
      <c r="DF871" s="897" t="s">
        <v>33</v>
      </c>
      <c r="DG871" s="897" t="s">
        <v>33</v>
      </c>
      <c r="DH871" s="897" t="s">
        <v>12801</v>
      </c>
      <c r="DI871" s="897" t="s">
        <v>33</v>
      </c>
      <c r="DJ871" s="734"/>
      <c r="DK871" s="14"/>
      <c r="DL871" s="14"/>
      <c r="DM871" s="441"/>
      <c r="DN871" s="441"/>
      <c r="DO871" s="441"/>
      <c r="DP871" s="441"/>
      <c r="DQ871" s="441"/>
      <c r="DR871" s="441"/>
      <c r="DS871" s="441"/>
      <c r="DT871" s="441"/>
      <c r="DU871" s="441"/>
      <c r="DV871" s="441"/>
      <c r="DW871" s="441"/>
      <c r="DX871" s="441"/>
      <c r="DY871" s="441"/>
      <c r="DZ871" s="441"/>
      <c r="EA871" s="441"/>
      <c r="EB871" s="441"/>
      <c r="EC871" s="441"/>
      <c r="ED871" s="441"/>
      <c r="EE871" s="441"/>
      <c r="EF871" s="441"/>
      <c r="EG871" s="441"/>
      <c r="EH871" s="441"/>
      <c r="EI871" s="441"/>
      <c r="EJ871" s="441"/>
      <c r="EK871" s="441"/>
      <c r="EL871" s="441"/>
      <c r="EM871" s="441"/>
    </row>
    <row r="872" spans="1:143" s="35" customFormat="1" ht="14.1" customHeight="1" x14ac:dyDescent="0.25">
      <c r="A872" s="702">
        <f>ROW()-1</f>
        <v>871</v>
      </c>
      <c r="B872" s="710" t="s">
        <v>2382</v>
      </c>
      <c r="C872" s="711" t="str">
        <f>HYPERLINK(E872,"OP")</f>
        <v>OP</v>
      </c>
      <c r="D872" s="711" t="str">
        <f>HYPERLINK(F872,"Prj")</f>
        <v>Prj</v>
      </c>
      <c r="E872" s="704" t="s">
        <v>6917</v>
      </c>
      <c r="F872" s="415" t="s">
        <v>6918</v>
      </c>
      <c r="G872" s="414" t="s">
        <v>33</v>
      </c>
      <c r="H872" s="414" t="s">
        <v>33</v>
      </c>
      <c r="I872" s="694" t="s">
        <v>33</v>
      </c>
      <c r="J872" s="686" t="s">
        <v>2383</v>
      </c>
      <c r="K872" s="199" t="s">
        <v>33</v>
      </c>
      <c r="L872" s="693" t="s">
        <v>193</v>
      </c>
      <c r="M872" s="696" t="s">
        <v>199</v>
      </c>
      <c r="N872" s="693" t="s">
        <v>18</v>
      </c>
      <c r="O872" s="693" t="s">
        <v>25</v>
      </c>
      <c r="P872" s="1080" t="s">
        <v>1419</v>
      </c>
      <c r="Q872" s="1074" t="s">
        <v>33</v>
      </c>
      <c r="R872" s="698" t="s">
        <v>3565</v>
      </c>
      <c r="S872" s="907" t="s">
        <v>3150</v>
      </c>
      <c r="T872" s="908" t="s">
        <v>3860</v>
      </c>
      <c r="U872" s="905" t="s">
        <v>583</v>
      </c>
      <c r="V872" s="905" t="s">
        <v>10419</v>
      </c>
      <c r="W872" s="1068" t="s">
        <v>20</v>
      </c>
      <c r="X872" s="1064">
        <v>40857</v>
      </c>
      <c r="Y872" s="1066">
        <v>41625</v>
      </c>
      <c r="Z872" s="1046">
        <v>2014</v>
      </c>
      <c r="AA872" s="1064">
        <v>41663</v>
      </c>
      <c r="AB872" s="1065">
        <v>44561</v>
      </c>
      <c r="AC872" s="1066">
        <v>44561</v>
      </c>
      <c r="AD872" s="638">
        <v>70</v>
      </c>
      <c r="AE872" s="639">
        <v>0</v>
      </c>
      <c r="AF872" s="744">
        <v>0</v>
      </c>
      <c r="AG872" s="690">
        <v>70</v>
      </c>
      <c r="AH872" s="747">
        <v>0</v>
      </c>
      <c r="AI872" s="744">
        <v>0</v>
      </c>
      <c r="AJ872" s="1099">
        <v>70</v>
      </c>
      <c r="AK872" s="1100">
        <v>13.41</v>
      </c>
      <c r="AL872" s="646">
        <v>32</v>
      </c>
      <c r="AM872" s="647" t="s">
        <v>2868</v>
      </c>
      <c r="AN872" s="647"/>
      <c r="AO872" s="647"/>
      <c r="AP872" s="647"/>
      <c r="AQ872" s="648"/>
      <c r="AR872" s="779" t="s">
        <v>2484</v>
      </c>
      <c r="AS872" s="649">
        <f>AT872+AU872</f>
        <v>42.53</v>
      </c>
      <c r="AT872" s="649">
        <v>42.53</v>
      </c>
      <c r="AU872" s="650">
        <v>0</v>
      </c>
      <c r="AV872" s="686" t="s">
        <v>2891</v>
      </c>
      <c r="AW872" s="686" t="s">
        <v>2482</v>
      </c>
      <c r="AX872" s="686" t="s">
        <v>2483</v>
      </c>
      <c r="AY872" s="819">
        <v>42657</v>
      </c>
      <c r="AZ872" s="721" t="s">
        <v>22</v>
      </c>
      <c r="BA872" s="721" t="s">
        <v>22</v>
      </c>
      <c r="BB872" s="834" t="s">
        <v>33</v>
      </c>
      <c r="BC872" s="835" t="s">
        <v>33</v>
      </c>
      <c r="BD872" s="836" t="s">
        <v>33</v>
      </c>
      <c r="BE872" s="834" t="s">
        <v>33</v>
      </c>
      <c r="BF872" s="835" t="s">
        <v>33</v>
      </c>
      <c r="BG872" s="836" t="s">
        <v>33</v>
      </c>
      <c r="BH872" s="905" t="s">
        <v>4485</v>
      </c>
      <c r="BI872" s="903" t="s">
        <v>10472</v>
      </c>
      <c r="BJ872" s="905" t="s">
        <v>4525</v>
      </c>
      <c r="BK872" s="903" t="s">
        <v>10476</v>
      </c>
      <c r="BL872" s="905" t="s">
        <v>0</v>
      </c>
      <c r="BM872" s="903" t="s">
        <v>0</v>
      </c>
      <c r="BN872" s="905" t="s">
        <v>0</v>
      </c>
      <c r="BO872" s="903" t="s">
        <v>0</v>
      </c>
      <c r="BP872" s="905" t="s">
        <v>0</v>
      </c>
      <c r="BQ872" s="903" t="s">
        <v>0</v>
      </c>
      <c r="BR872" s="909">
        <v>27</v>
      </c>
      <c r="BS872" s="903" t="s">
        <v>4490</v>
      </c>
      <c r="BT872" s="909">
        <v>26</v>
      </c>
      <c r="BU872" s="903" t="s">
        <v>4517</v>
      </c>
      <c r="BV872" s="909">
        <v>57</v>
      </c>
      <c r="BW872" s="903" t="s">
        <v>4527</v>
      </c>
      <c r="BX872" s="909">
        <v>28</v>
      </c>
      <c r="BY872" s="903" t="s">
        <v>4500</v>
      </c>
      <c r="BZ872" s="909">
        <v>90</v>
      </c>
      <c r="CA872" s="903" t="s">
        <v>4621</v>
      </c>
      <c r="CB872" s="340">
        <v>10</v>
      </c>
      <c r="CC872" s="249">
        <f>IF(ISBLANK(AL872),0,1)</f>
        <v>1</v>
      </c>
      <c r="CD872" s="414">
        <f>IF(ISBLANK(AM872),0,1)</f>
        <v>1</v>
      </c>
      <c r="CE872" s="414">
        <f>IF(ISBLANK(AN872),0,1)</f>
        <v>0</v>
      </c>
      <c r="CF872" s="414">
        <f>IF(ISBLANK(AO872),0,1)</f>
        <v>0</v>
      </c>
      <c r="CG872" s="414">
        <f>IF(ISBLANK(AP872),0,1)</f>
        <v>0</v>
      </c>
      <c r="CH872" s="436">
        <f>IF(ISBLANK(AQ872),0,1)</f>
        <v>0</v>
      </c>
      <c r="CI872" s="435">
        <f>IF($W872="Dropped","-",DAYS360(X872,Y872,TRUE)/360)</f>
        <v>2.1027777777777779</v>
      </c>
      <c r="CJ872" s="416">
        <f>IF(OR($W872="Pipeline",$W872="Dropped"),"-",IF(OR($AA872="-",$AA872="n/a"),"-",DAYS360(Y872,AA872,TRUE)/360))</f>
        <v>0.10277777777777777</v>
      </c>
      <c r="CK872" s="416">
        <f>IF(OR($W872="Pipeline",$W872="Dropped"),"-",IF($AC872="-","-",IF(OR($AA872="-",$AA872="n/a"),DAYS360(Y872,AC872,TRUE)/360,DAYS360(AA872,AC872,TRUE)/360)))</f>
        <v>7.9333333333333336</v>
      </c>
      <c r="CL872" s="416">
        <f>IF(OR($W872="Pipeline",$W872="Dropped"),"-",IF($AC872="-","-",DAYS360(X872,AC872,TRUE)/360))</f>
        <v>10.138888888888889</v>
      </c>
      <c r="CM872" s="437">
        <f>IF(OR($W872="Pipeline",$W872="Dropped"),"-",IF($AC872="-","-",DAYS360(AB872,AC872,TRUE)/360))</f>
        <v>0</v>
      </c>
      <c r="CN872" s="344" t="str">
        <f>IF(W872="Closed",IF(AC872="-","-",YEAR(AC872)),"-")</f>
        <v>-</v>
      </c>
      <c r="CO872" s="344" t="str">
        <f>IF(W872="Closed",IF(OR(BE872="S",BE872="MS",BE872="HS"),"S",IF(OR(BE872="U",BE872="MU",BE872="HU"),"U",IF(OR(BE872="NA",BE872="NR",BE872="NV",BE872="?",BE872="#"),"NR","-"))),"-")</f>
        <v>-</v>
      </c>
      <c r="CP872" s="249">
        <v>4</v>
      </c>
      <c r="CQ872" s="414">
        <v>4</v>
      </c>
      <c r="CR872" s="414">
        <v>1</v>
      </c>
      <c r="CS872" s="414">
        <v>1</v>
      </c>
      <c r="CT872" s="414">
        <v>1</v>
      </c>
      <c r="CU872" s="436">
        <v>0</v>
      </c>
      <c r="CV872" s="432" t="str">
        <f>IF(OR(DC872="-",DC872="",DC872="n/a"),"-",HYPERLINK(DC872,"PAD"))</f>
        <v>PAD</v>
      </c>
      <c r="CW872" s="417" t="str">
        <f>IF(OR(DD872="-",DD872="",DD872="n/a"),"-",HYPERLINK(DD872,"ICR"))</f>
        <v>-</v>
      </c>
      <c r="CX872" s="438" t="str">
        <f>IF(OR(DE872="-",DE872="",DE872="n/a"),"-",HYPERLINK(DE872,"IEG"))</f>
        <v>-</v>
      </c>
      <c r="CY872" s="687" t="str">
        <f>IF(OR(DF872="-",DF872="",DF872="n/a"),"-",HYPERLINK(DF872,"PPAR"))</f>
        <v>-</v>
      </c>
      <c r="CZ872" s="665" t="str">
        <f>IF(OR(DG872="-",DG872="",DG872="n/a"),"-",HYPERLINK(DG872,"PCR"))</f>
        <v>-</v>
      </c>
      <c r="DA872" s="665" t="str">
        <f>IF(OR(DH872="-",DH872="",DH872="n/a"),"-",HYPERLINK(DH872,"PP"))</f>
        <v>PP</v>
      </c>
      <c r="DB872" s="688" t="str">
        <f>IF(OR(DI872="-",DI872="",DI872="n/a"),"-",HYPERLINK(DI872,"TA"))</f>
        <v>-</v>
      </c>
      <c r="DC872" s="897" t="s">
        <v>14166</v>
      </c>
      <c r="DD872" s="897" t="s">
        <v>33</v>
      </c>
      <c r="DE872" s="897" t="s">
        <v>33</v>
      </c>
      <c r="DF872" s="897" t="s">
        <v>33</v>
      </c>
      <c r="DG872" s="897" t="s">
        <v>33</v>
      </c>
      <c r="DH872" s="897" t="s">
        <v>14167</v>
      </c>
      <c r="DI872" s="897" t="s">
        <v>33</v>
      </c>
      <c r="DJ872" s="734"/>
      <c r="DK872" s="14"/>
      <c r="DL872" s="14"/>
      <c r="DM872" s="441"/>
      <c r="DN872" s="441"/>
      <c r="DO872" s="441"/>
      <c r="DP872" s="441"/>
      <c r="DQ872" s="441"/>
      <c r="DR872" s="441"/>
      <c r="DS872" s="441"/>
      <c r="DT872" s="441"/>
      <c r="DU872" s="441"/>
      <c r="DV872" s="441"/>
      <c r="DW872" s="441"/>
      <c r="DX872" s="441"/>
      <c r="DY872" s="441"/>
      <c r="DZ872" s="441"/>
      <c r="EA872" s="441"/>
      <c r="EB872" s="441"/>
      <c r="EC872" s="441"/>
      <c r="ED872" s="441"/>
      <c r="EE872" s="441"/>
      <c r="EF872" s="441"/>
      <c r="EG872" s="441"/>
      <c r="EH872" s="441"/>
      <c r="EI872" s="441"/>
      <c r="EJ872" s="441"/>
      <c r="EK872" s="441"/>
      <c r="EL872" s="441"/>
      <c r="EM872" s="441"/>
    </row>
    <row r="873" spans="1:143" s="35" customFormat="1" ht="14.1" customHeight="1" x14ac:dyDescent="0.25">
      <c r="A873" s="703">
        <f>ROW()-1</f>
        <v>872</v>
      </c>
      <c r="B873" s="712" t="s">
        <v>65</v>
      </c>
      <c r="C873" s="711" t="str">
        <f>HYPERLINK(E873,"OP")</f>
        <v>OP</v>
      </c>
      <c r="D873" s="711" t="str">
        <f>HYPERLINK(F873,"Prj")</f>
        <v>Prj</v>
      </c>
      <c r="E873" s="704" t="s">
        <v>6919</v>
      </c>
      <c r="F873" s="415" t="s">
        <v>6920</v>
      </c>
      <c r="G873" s="414" t="s">
        <v>4428</v>
      </c>
      <c r="H873" s="414" t="s">
        <v>33</v>
      </c>
      <c r="I873" s="694" t="s">
        <v>33</v>
      </c>
      <c r="J873" s="686" t="s">
        <v>66</v>
      </c>
      <c r="K873" s="199" t="s">
        <v>33</v>
      </c>
      <c r="L873" s="693" t="s">
        <v>16</v>
      </c>
      <c r="M873" s="696" t="s">
        <v>64</v>
      </c>
      <c r="N873" s="693" t="s">
        <v>18</v>
      </c>
      <c r="O873" s="693" t="s">
        <v>30</v>
      </c>
      <c r="P873" s="1080" t="s">
        <v>19</v>
      </c>
      <c r="Q873" s="1074" t="s">
        <v>33</v>
      </c>
      <c r="R873" s="698" t="s">
        <v>3888</v>
      </c>
      <c r="S873" s="907" t="s">
        <v>3538</v>
      </c>
      <c r="T873" s="908" t="s">
        <v>13844</v>
      </c>
      <c r="U873" s="905" t="s">
        <v>582</v>
      </c>
      <c r="V873" s="905" t="s">
        <v>10447</v>
      </c>
      <c r="W873" s="1068" t="s">
        <v>20</v>
      </c>
      <c r="X873" s="1064">
        <v>40848</v>
      </c>
      <c r="Y873" s="1066">
        <v>41079</v>
      </c>
      <c r="Z873" s="1046">
        <v>2012</v>
      </c>
      <c r="AA873" s="1064">
        <v>41319</v>
      </c>
      <c r="AB873" s="1065">
        <v>43010</v>
      </c>
      <c r="AC873" s="1066">
        <v>43738</v>
      </c>
      <c r="AD873" s="1054">
        <v>0</v>
      </c>
      <c r="AE873" s="749">
        <v>25</v>
      </c>
      <c r="AF873" s="744">
        <v>0</v>
      </c>
      <c r="AG873" s="690">
        <v>25</v>
      </c>
      <c r="AH873" s="747">
        <v>0</v>
      </c>
      <c r="AI873" s="744">
        <v>6.2149999999999999</v>
      </c>
      <c r="AJ873" s="1099">
        <v>37</v>
      </c>
      <c r="AK873" s="1100">
        <v>24.455988019999999</v>
      </c>
      <c r="AL873" s="1086"/>
      <c r="AM873" s="760"/>
      <c r="AN873" s="760"/>
      <c r="AO873" s="760"/>
      <c r="AP873" s="760"/>
      <c r="AQ873" s="761">
        <v>14</v>
      </c>
      <c r="AR873" s="780" t="s">
        <v>67</v>
      </c>
      <c r="AS873" s="781">
        <f>AT873+AU873</f>
        <v>4.5</v>
      </c>
      <c r="AT873" s="781">
        <v>4.5</v>
      </c>
      <c r="AU873" s="782">
        <v>0</v>
      </c>
      <c r="AV873" s="807" t="s">
        <v>68</v>
      </c>
      <c r="AW873" s="686" t="s">
        <v>1997</v>
      </c>
      <c r="AX873" s="686" t="s">
        <v>4323</v>
      </c>
      <c r="AY873" s="820">
        <v>42636</v>
      </c>
      <c r="AZ873" s="826" t="s">
        <v>22</v>
      </c>
      <c r="BA873" s="826" t="s">
        <v>26</v>
      </c>
      <c r="BB873" s="834" t="s">
        <v>33</v>
      </c>
      <c r="BC873" s="835" t="s">
        <v>33</v>
      </c>
      <c r="BD873" s="836" t="s">
        <v>33</v>
      </c>
      <c r="BE873" s="834" t="s">
        <v>33</v>
      </c>
      <c r="BF873" s="835" t="s">
        <v>33</v>
      </c>
      <c r="BG873" s="836" t="s">
        <v>33</v>
      </c>
      <c r="BH873" s="905" t="s">
        <v>13077</v>
      </c>
      <c r="BI873" s="903" t="s">
        <v>9680</v>
      </c>
      <c r="BJ873" s="905" t="s">
        <v>13078</v>
      </c>
      <c r="BK873" s="903" t="s">
        <v>13872</v>
      </c>
      <c r="BL873" s="905" t="s">
        <v>4503</v>
      </c>
      <c r="BM873" s="903" t="s">
        <v>4703</v>
      </c>
      <c r="BN873" s="905" t="s">
        <v>13072</v>
      </c>
      <c r="BO873" s="903" t="s">
        <v>4508</v>
      </c>
      <c r="BP873" s="905" t="s">
        <v>0</v>
      </c>
      <c r="BQ873" s="903" t="s">
        <v>0</v>
      </c>
      <c r="BR873" s="909">
        <v>54</v>
      </c>
      <c r="BS873" s="903" t="s">
        <v>4553</v>
      </c>
      <c r="BT873" s="909">
        <v>68</v>
      </c>
      <c r="BU873" s="903" t="s">
        <v>4557</v>
      </c>
      <c r="BV873" s="909">
        <v>65</v>
      </c>
      <c r="BW873" s="903" t="s">
        <v>4509</v>
      </c>
      <c r="BX873" s="909">
        <v>59</v>
      </c>
      <c r="BY873" s="903" t="s">
        <v>4510</v>
      </c>
      <c r="BZ873" s="905" t="s">
        <v>0</v>
      </c>
      <c r="CA873" s="903" t="s">
        <v>4492</v>
      </c>
      <c r="CB873" s="340">
        <v>10</v>
      </c>
      <c r="CC873" s="249">
        <f>IF(ISBLANK(AL873),0,1)</f>
        <v>0</v>
      </c>
      <c r="CD873" s="414">
        <f>IF(ISBLANK(AM873),0,1)</f>
        <v>0</v>
      </c>
      <c r="CE873" s="414">
        <f>IF(ISBLANK(AN873),0,1)</f>
        <v>0</v>
      </c>
      <c r="CF873" s="414">
        <f>IF(ISBLANK(AO873),0,1)</f>
        <v>0</v>
      </c>
      <c r="CG873" s="414">
        <f>IF(ISBLANK(AP873),0,1)</f>
        <v>0</v>
      </c>
      <c r="CH873" s="436">
        <f>IF(ISBLANK(AQ873),0,1)</f>
        <v>1</v>
      </c>
      <c r="CI873" s="435">
        <f>IF($W873="Dropped","-",DAYS360(X873,Y873,TRUE)/360)</f>
        <v>0.6333333333333333</v>
      </c>
      <c r="CJ873" s="416">
        <f>IF(OR($W873="Pipeline",$W873="Dropped"),"-",IF(OR($AA873="-",$AA873="n/a"),"-",DAYS360(Y873,AA873,TRUE)/360))</f>
        <v>0.65277777777777779</v>
      </c>
      <c r="CK873" s="416">
        <f>IF(OR($W873="Pipeline",$W873="Dropped"),"-",IF($AC873="-","-",IF(OR($AA873="-",$AA873="n/a"),DAYS360(Y873,AC873,TRUE)/360,DAYS360(AA873,AC873,TRUE)/360)))</f>
        <v>6.6277777777777782</v>
      </c>
      <c r="CL873" s="416">
        <f>IF(OR($W873="Pipeline",$W873="Dropped"),"-",IF($AC873="-","-",DAYS360(X873,AC873,TRUE)/360))</f>
        <v>7.9138888888888888</v>
      </c>
      <c r="CM873" s="437">
        <f>IF(OR($W873="Pipeline",$W873="Dropped"),"-",IF($AC873="-","-",DAYS360(AB873,AC873,TRUE)/360))</f>
        <v>1.9944444444444445</v>
      </c>
      <c r="CN873" s="344" t="str">
        <f>IF(W873="Closed",IF(AC873="-","-",YEAR(AC873)),"-")</f>
        <v>-</v>
      </c>
      <c r="CO873" s="344" t="str">
        <f>IF(W873="Closed",IF(OR(BE873="S",BE873="MS",BE873="HS"),"S",IF(OR(BE873="U",BE873="MU",BE873="HU"),"U",IF(OR(BE873="NA",BE873="NR",BE873="NV",BE873="?",BE873="#"),"NR","-"))),"-")</f>
        <v>-</v>
      </c>
      <c r="CP873" s="249">
        <v>1</v>
      </c>
      <c r="CQ873" s="414">
        <v>1</v>
      </c>
      <c r="CR873" s="414">
        <v>1</v>
      </c>
      <c r="CS873" s="414">
        <v>0</v>
      </c>
      <c r="CT873" s="414">
        <v>0</v>
      </c>
      <c r="CU873" s="436">
        <v>0</v>
      </c>
      <c r="CV873" s="432" t="str">
        <f>IF(OR(DC873="-",DC873="",DC873="n/a"),"-",HYPERLINK(DC873,"PAD"))</f>
        <v>PAD</v>
      </c>
      <c r="CW873" s="417" t="str">
        <f>IF(OR(DD873="-",DD873="",DD873="n/a"),"-",HYPERLINK(DD873,"ICR"))</f>
        <v>-</v>
      </c>
      <c r="CX873" s="438" t="str">
        <f>IF(OR(DE873="-",DE873="",DE873="n/a"),"-",HYPERLINK(DE873,"IEG"))</f>
        <v>-</v>
      </c>
      <c r="CY873" s="687" t="str">
        <f>IF(OR(DF873="-",DF873="",DF873="n/a"),"-",HYPERLINK(DF873,"PPAR"))</f>
        <v>-</v>
      </c>
      <c r="CZ873" s="665" t="str">
        <f>IF(OR(DG873="-",DG873="",DG873="n/a"),"-",HYPERLINK(DG873,"PCR"))</f>
        <v>-</v>
      </c>
      <c r="DA873" s="665" t="str">
        <f>IF(OR(DH873="-",DH873="",DH873="n/a"),"-",HYPERLINK(DH873,"PP"))</f>
        <v>PP</v>
      </c>
      <c r="DB873" s="688" t="str">
        <f>IF(OR(DI873="-",DI873="",DI873="n/a"),"-",HYPERLINK(DI873,"TA"))</f>
        <v>-</v>
      </c>
      <c r="DC873" s="897" t="s">
        <v>12802</v>
      </c>
      <c r="DD873" s="897" t="s">
        <v>33</v>
      </c>
      <c r="DE873" s="897" t="s">
        <v>33</v>
      </c>
      <c r="DF873" s="897" t="s">
        <v>33</v>
      </c>
      <c r="DG873" s="897" t="s">
        <v>33</v>
      </c>
      <c r="DH873" s="897" t="s">
        <v>12803</v>
      </c>
      <c r="DI873" s="897" t="s">
        <v>33</v>
      </c>
      <c r="DJ873" s="806"/>
      <c r="DK873" s="14"/>
      <c r="DL873" s="14"/>
      <c r="DM873" s="441"/>
      <c r="DN873" s="441"/>
      <c r="DO873" s="441"/>
      <c r="DP873" s="441"/>
      <c r="DQ873" s="441"/>
      <c r="DR873" s="441"/>
      <c r="DS873" s="441"/>
      <c r="DT873" s="441"/>
      <c r="DU873" s="441"/>
      <c r="DV873" s="441"/>
      <c r="DW873" s="441"/>
      <c r="DX873" s="441"/>
      <c r="DY873" s="441"/>
      <c r="DZ873" s="441"/>
      <c r="EA873" s="441"/>
      <c r="EB873" s="441"/>
      <c r="EC873" s="441"/>
      <c r="ED873" s="441"/>
      <c r="EE873" s="441"/>
      <c r="EF873" s="441"/>
      <c r="EG873" s="441"/>
      <c r="EH873" s="441"/>
      <c r="EI873" s="441"/>
      <c r="EJ873" s="441"/>
      <c r="EK873" s="441"/>
      <c r="EL873" s="441"/>
      <c r="EM873" s="441"/>
    </row>
    <row r="874" spans="1:143" s="35" customFormat="1" ht="14.1" customHeight="1" x14ac:dyDescent="0.25">
      <c r="A874" s="702">
        <f>ROW()-1</f>
        <v>873</v>
      </c>
      <c r="B874" s="710" t="s">
        <v>147</v>
      </c>
      <c r="C874" s="711" t="str">
        <f>HYPERLINK(E874,"OP")</f>
        <v>OP</v>
      </c>
      <c r="D874" s="711" t="str">
        <f>HYPERLINK(F874,"Prj")</f>
        <v>Prj</v>
      </c>
      <c r="E874" s="704" t="s">
        <v>6921</v>
      </c>
      <c r="F874" s="415" t="s">
        <v>6922</v>
      </c>
      <c r="G874" s="414" t="s">
        <v>33</v>
      </c>
      <c r="H874" s="414" t="s">
        <v>33</v>
      </c>
      <c r="I874" s="694" t="s">
        <v>33</v>
      </c>
      <c r="J874" s="686" t="s">
        <v>148</v>
      </c>
      <c r="K874" s="199" t="s">
        <v>33</v>
      </c>
      <c r="L874" s="693" t="s">
        <v>124</v>
      </c>
      <c r="M874" s="696" t="s">
        <v>140</v>
      </c>
      <c r="N874" s="693" t="s">
        <v>18</v>
      </c>
      <c r="O874" s="693" t="s">
        <v>25</v>
      </c>
      <c r="P874" s="1080" t="s">
        <v>19</v>
      </c>
      <c r="Q874" s="1074" t="s">
        <v>33</v>
      </c>
      <c r="R874" s="698" t="s">
        <v>33</v>
      </c>
      <c r="S874" s="907" t="s">
        <v>3562</v>
      </c>
      <c r="T874" s="908" t="s">
        <v>3922</v>
      </c>
      <c r="U874" s="905" t="s">
        <v>613</v>
      </c>
      <c r="V874" s="905" t="s">
        <v>10405</v>
      </c>
      <c r="W874" s="1068" t="s">
        <v>20</v>
      </c>
      <c r="X874" s="1064">
        <v>40997</v>
      </c>
      <c r="Y874" s="1066">
        <v>41661</v>
      </c>
      <c r="Z874" s="1046">
        <v>2014</v>
      </c>
      <c r="AA874" s="1064">
        <v>41842</v>
      </c>
      <c r="AB874" s="1065">
        <v>43830</v>
      </c>
      <c r="AC874" s="1066">
        <v>43830</v>
      </c>
      <c r="AD874" s="1050">
        <v>0</v>
      </c>
      <c r="AE874" s="749">
        <v>60</v>
      </c>
      <c r="AF874" s="744">
        <v>0</v>
      </c>
      <c r="AG874" s="690">
        <v>60</v>
      </c>
      <c r="AH874" s="747">
        <v>2.5</v>
      </c>
      <c r="AI874" s="744">
        <v>0</v>
      </c>
      <c r="AJ874" s="1099">
        <v>60</v>
      </c>
      <c r="AK874" s="1100">
        <v>21.424841870000002</v>
      </c>
      <c r="AL874" s="1086">
        <v>32</v>
      </c>
      <c r="AM874" s="760"/>
      <c r="AN874" s="760">
        <v>7</v>
      </c>
      <c r="AO874" s="760"/>
      <c r="AP874" s="760"/>
      <c r="AQ874" s="761">
        <v>14</v>
      </c>
      <c r="AR874" s="780" t="s">
        <v>149</v>
      </c>
      <c r="AS874" s="781">
        <f>AT874+AU874</f>
        <v>27</v>
      </c>
      <c r="AT874" s="781">
        <v>27</v>
      </c>
      <c r="AU874" s="782">
        <v>0</v>
      </c>
      <c r="AV874" s="807" t="s">
        <v>150</v>
      </c>
      <c r="AW874" s="686" t="s">
        <v>1422</v>
      </c>
      <c r="AX874" s="686" t="s">
        <v>2330</v>
      </c>
      <c r="AY874" s="819">
        <v>42732</v>
      </c>
      <c r="AZ874" s="721" t="s">
        <v>26</v>
      </c>
      <c r="BA874" s="721" t="s">
        <v>26</v>
      </c>
      <c r="BB874" s="834" t="s">
        <v>33</v>
      </c>
      <c r="BC874" s="835" t="s">
        <v>33</v>
      </c>
      <c r="BD874" s="836" t="s">
        <v>33</v>
      </c>
      <c r="BE874" s="834" t="s">
        <v>33</v>
      </c>
      <c r="BF874" s="835" t="s">
        <v>33</v>
      </c>
      <c r="BG874" s="836" t="s">
        <v>33</v>
      </c>
      <c r="BH874" s="905" t="s">
        <v>13077</v>
      </c>
      <c r="BI874" s="903" t="s">
        <v>9680</v>
      </c>
      <c r="BJ874" s="905" t="s">
        <v>4505</v>
      </c>
      <c r="BK874" s="903" t="s">
        <v>10474</v>
      </c>
      <c r="BL874" s="905" t="s">
        <v>0</v>
      </c>
      <c r="BM874" s="903" t="s">
        <v>0</v>
      </c>
      <c r="BN874" s="905" t="s">
        <v>0</v>
      </c>
      <c r="BO874" s="903" t="s">
        <v>0</v>
      </c>
      <c r="BP874" s="905" t="s">
        <v>0</v>
      </c>
      <c r="BQ874" s="903" t="s">
        <v>0</v>
      </c>
      <c r="BR874" s="909">
        <v>54</v>
      </c>
      <c r="BS874" s="903" t="s">
        <v>4553</v>
      </c>
      <c r="BT874" s="909">
        <v>55</v>
      </c>
      <c r="BU874" s="903" t="s">
        <v>4541</v>
      </c>
      <c r="BV874" s="905" t="s">
        <v>0</v>
      </c>
      <c r="BW874" s="903" t="s">
        <v>4492</v>
      </c>
      <c r="BX874" s="905" t="s">
        <v>0</v>
      </c>
      <c r="BY874" s="903" t="s">
        <v>4492</v>
      </c>
      <c r="BZ874" s="905" t="s">
        <v>0</v>
      </c>
      <c r="CA874" s="903" t="s">
        <v>4492</v>
      </c>
      <c r="CB874" s="340">
        <v>10</v>
      </c>
      <c r="CC874" s="249">
        <f>IF(ISBLANK(AL874),0,1)</f>
        <v>1</v>
      </c>
      <c r="CD874" s="414">
        <f>IF(ISBLANK(AM874),0,1)</f>
        <v>0</v>
      </c>
      <c r="CE874" s="414">
        <f>IF(ISBLANK(AN874),0,1)</f>
        <v>1</v>
      </c>
      <c r="CF874" s="414">
        <f>IF(ISBLANK(AO874),0,1)</f>
        <v>0</v>
      </c>
      <c r="CG874" s="414">
        <f>IF(ISBLANK(AP874),0,1)</f>
        <v>0</v>
      </c>
      <c r="CH874" s="436">
        <f>IF(ISBLANK(AQ874),0,1)</f>
        <v>1</v>
      </c>
      <c r="CI874" s="435">
        <f>IF($W874="Dropped","-",DAYS360(X874,Y874,TRUE)/360)</f>
        <v>1.8138888888888889</v>
      </c>
      <c r="CJ874" s="416">
        <f>IF(OR($W874="Pipeline",$W874="Dropped"),"-",IF(OR($AA874="-",$AA874="n/a"),"-",DAYS360(Y874,AA874,TRUE)/360))</f>
        <v>0.5</v>
      </c>
      <c r="CK874" s="416">
        <f>IF(OR($W874="Pipeline",$W874="Dropped"),"-",IF($AC874="-","-",IF(OR($AA874="-",$AA874="n/a"),DAYS360(Y874,AC874,TRUE)/360,DAYS360(AA874,AC874,TRUE)/360)))</f>
        <v>5.4388888888888891</v>
      </c>
      <c r="CL874" s="416">
        <f>IF(OR($W874="Pipeline",$W874="Dropped"),"-",IF($AC874="-","-",DAYS360(X874,AC874,TRUE)/360))</f>
        <v>7.7527777777777782</v>
      </c>
      <c r="CM874" s="437">
        <f>IF(OR($W874="Pipeline",$W874="Dropped"),"-",IF($AC874="-","-",DAYS360(AB874,AC874,TRUE)/360))</f>
        <v>0</v>
      </c>
      <c r="CN874" s="344" t="str">
        <f>IF(W874="Closed",IF(AC874="-","-",YEAR(AC874)),"-")</f>
        <v>-</v>
      </c>
      <c r="CO874" s="344" t="str">
        <f>IF(W874="Closed",IF(OR(BE874="S",BE874="MS",BE874="HS"),"S",IF(OR(BE874="U",BE874="MU",BE874="HU"),"U",IF(OR(BE874="NA",BE874="NR",BE874="NV",BE874="?",BE874="#"),"NR","-"))),"-")</f>
        <v>-</v>
      </c>
      <c r="CP874" s="249">
        <v>1</v>
      </c>
      <c r="CQ874" s="414">
        <v>0</v>
      </c>
      <c r="CR874" s="414">
        <v>3</v>
      </c>
      <c r="CS874" s="414">
        <v>1</v>
      </c>
      <c r="CT874" s="414">
        <v>0</v>
      </c>
      <c r="CU874" s="436">
        <v>1</v>
      </c>
      <c r="CV874" s="432" t="str">
        <f>IF(OR(DC874="-",DC874="",DC874="n/a"),"-",HYPERLINK(DC874,"PAD"))</f>
        <v>PAD</v>
      </c>
      <c r="CW874" s="417" t="str">
        <f>IF(OR(DD874="-",DD874="",DD874="n/a"),"-",HYPERLINK(DD874,"ICR"))</f>
        <v>-</v>
      </c>
      <c r="CX874" s="438" t="str">
        <f>IF(OR(DE874="-",DE874="",DE874="n/a"),"-",HYPERLINK(DE874,"IEG"))</f>
        <v>-</v>
      </c>
      <c r="CY874" s="687" t="str">
        <f>IF(OR(DF874="-",DF874="",DF874="n/a"),"-",HYPERLINK(DF874,"PPAR"))</f>
        <v>-</v>
      </c>
      <c r="CZ874" s="665" t="str">
        <f>IF(OR(DG874="-",DG874="",DG874="n/a"),"-",HYPERLINK(DG874,"PCR"))</f>
        <v>-</v>
      </c>
      <c r="DA874" s="665" t="str">
        <f>IF(OR(DH874="-",DH874="",DH874="n/a"),"-",HYPERLINK(DH874,"PP"))</f>
        <v>-</v>
      </c>
      <c r="DB874" s="688" t="str">
        <f>IF(OR(DI874="-",DI874="",DI874="n/a"),"-",HYPERLINK(DI874,"TA"))</f>
        <v>-</v>
      </c>
      <c r="DC874" s="897" t="s">
        <v>12804</v>
      </c>
      <c r="DD874" s="897" t="s">
        <v>33</v>
      </c>
      <c r="DE874" s="897" t="s">
        <v>33</v>
      </c>
      <c r="DF874" s="897" t="s">
        <v>33</v>
      </c>
      <c r="DG874" s="897" t="s">
        <v>33</v>
      </c>
      <c r="DH874" s="897" t="s">
        <v>33</v>
      </c>
      <c r="DI874" s="897" t="s">
        <v>33</v>
      </c>
      <c r="DJ874" s="806"/>
      <c r="DK874" s="14"/>
      <c r="DL874" s="14"/>
      <c r="DM874" s="441"/>
      <c r="DN874" s="441"/>
      <c r="DO874" s="441"/>
      <c r="DP874" s="441"/>
      <c r="DQ874" s="441"/>
      <c r="DR874" s="441"/>
      <c r="DS874" s="441"/>
      <c r="DT874" s="441"/>
      <c r="DU874" s="441"/>
      <c r="DV874" s="441"/>
      <c r="DW874" s="441"/>
      <c r="DX874" s="441"/>
      <c r="DY874" s="441"/>
      <c r="DZ874" s="441"/>
      <c r="EA874" s="441"/>
      <c r="EB874" s="441"/>
      <c r="EC874" s="441"/>
      <c r="ED874" s="441"/>
      <c r="EE874" s="441"/>
      <c r="EF874" s="441"/>
      <c r="EG874" s="441"/>
      <c r="EH874" s="441"/>
      <c r="EI874" s="441"/>
      <c r="EJ874" s="441"/>
      <c r="EK874" s="441"/>
      <c r="EL874" s="441"/>
      <c r="EM874" s="441"/>
    </row>
    <row r="875" spans="1:143" s="35" customFormat="1" ht="14.1" customHeight="1" x14ac:dyDescent="0.25">
      <c r="A875" s="702">
        <f>ROW()-1</f>
        <v>874</v>
      </c>
      <c r="B875" s="710" t="s">
        <v>14</v>
      </c>
      <c r="C875" s="711" t="str">
        <f>HYPERLINK(E875,"OP")</f>
        <v>OP</v>
      </c>
      <c r="D875" s="711" t="str">
        <f>HYPERLINK(F875,"Prj")</f>
        <v>Prj</v>
      </c>
      <c r="E875" s="704" t="s">
        <v>6923</v>
      </c>
      <c r="F875" s="415" t="s">
        <v>6924</v>
      </c>
      <c r="G875" s="414" t="s">
        <v>33</v>
      </c>
      <c r="H875" s="414" t="s">
        <v>33</v>
      </c>
      <c r="I875" s="694" t="s">
        <v>33</v>
      </c>
      <c r="J875" s="686" t="s">
        <v>15</v>
      </c>
      <c r="K875" s="199" t="s">
        <v>33</v>
      </c>
      <c r="L875" s="693" t="s">
        <v>16</v>
      </c>
      <c r="M875" s="696" t="s">
        <v>17</v>
      </c>
      <c r="N875" s="693" t="s">
        <v>18</v>
      </c>
      <c r="O875" s="732" t="s">
        <v>25</v>
      </c>
      <c r="P875" s="1080" t="s">
        <v>19</v>
      </c>
      <c r="Q875" s="1074" t="s">
        <v>33</v>
      </c>
      <c r="R875" s="698" t="s">
        <v>3888</v>
      </c>
      <c r="S875" s="907" t="s">
        <v>3538</v>
      </c>
      <c r="T875" s="908" t="s">
        <v>10346</v>
      </c>
      <c r="U875" s="905" t="s">
        <v>578</v>
      </c>
      <c r="V875" s="905" t="s">
        <v>10447</v>
      </c>
      <c r="W875" s="1068" t="s">
        <v>20</v>
      </c>
      <c r="X875" s="1064">
        <v>41373</v>
      </c>
      <c r="Y875" s="1066">
        <v>41752</v>
      </c>
      <c r="Z875" s="1046">
        <v>2014</v>
      </c>
      <c r="AA875" s="1064">
        <v>41908</v>
      </c>
      <c r="AB875" s="1065">
        <v>43708</v>
      </c>
      <c r="AC875" s="1066">
        <v>44074</v>
      </c>
      <c r="AD875" s="1050">
        <v>0</v>
      </c>
      <c r="AE875" s="749">
        <v>50</v>
      </c>
      <c r="AF875" s="744">
        <v>0</v>
      </c>
      <c r="AG875" s="690">
        <v>50</v>
      </c>
      <c r="AH875" s="747">
        <v>5</v>
      </c>
      <c r="AI875" s="744">
        <v>0</v>
      </c>
      <c r="AJ875" s="1099">
        <v>50</v>
      </c>
      <c r="AK875" s="1100">
        <v>10.52599865</v>
      </c>
      <c r="AL875" s="1086"/>
      <c r="AM875" s="760"/>
      <c r="AN875" s="760">
        <v>7</v>
      </c>
      <c r="AO875" s="760"/>
      <c r="AP875" s="760"/>
      <c r="AQ875" s="761">
        <v>14</v>
      </c>
      <c r="AR875" s="780" t="s">
        <v>21</v>
      </c>
      <c r="AS875" s="781">
        <f>AT875+AU875</f>
        <v>6.6</v>
      </c>
      <c r="AT875" s="781">
        <v>6.6</v>
      </c>
      <c r="AU875" s="782">
        <v>0</v>
      </c>
      <c r="AV875" s="686" t="s">
        <v>4324</v>
      </c>
      <c r="AW875" s="686" t="s">
        <v>2014</v>
      </c>
      <c r="AX875" s="686" t="s">
        <v>1900</v>
      </c>
      <c r="AY875" s="819">
        <v>42600</v>
      </c>
      <c r="AZ875" s="721" t="s">
        <v>22</v>
      </c>
      <c r="BA875" s="721" t="s">
        <v>22</v>
      </c>
      <c r="BB875" s="834" t="s">
        <v>33</v>
      </c>
      <c r="BC875" s="835" t="s">
        <v>33</v>
      </c>
      <c r="BD875" s="836" t="s">
        <v>33</v>
      </c>
      <c r="BE875" s="834" t="s">
        <v>33</v>
      </c>
      <c r="BF875" s="835" t="s">
        <v>33</v>
      </c>
      <c r="BG875" s="836" t="s">
        <v>33</v>
      </c>
      <c r="BH875" s="905" t="s">
        <v>13077</v>
      </c>
      <c r="BI875" s="903" t="s">
        <v>9680</v>
      </c>
      <c r="BJ875" s="905" t="s">
        <v>13078</v>
      </c>
      <c r="BK875" s="903" t="s">
        <v>13872</v>
      </c>
      <c r="BL875" s="905" t="s">
        <v>0</v>
      </c>
      <c r="BM875" s="903" t="s">
        <v>0</v>
      </c>
      <c r="BN875" s="905" t="s">
        <v>0</v>
      </c>
      <c r="BO875" s="903" t="s">
        <v>0</v>
      </c>
      <c r="BP875" s="905" t="s">
        <v>0</v>
      </c>
      <c r="BQ875" s="903" t="s">
        <v>0</v>
      </c>
      <c r="BR875" s="909">
        <v>54</v>
      </c>
      <c r="BS875" s="903" t="s">
        <v>4553</v>
      </c>
      <c r="BT875" s="909">
        <v>55</v>
      </c>
      <c r="BU875" s="903" t="s">
        <v>4541</v>
      </c>
      <c r="BV875" s="909">
        <v>68</v>
      </c>
      <c r="BW875" s="903" t="s">
        <v>4557</v>
      </c>
      <c r="BX875" s="905" t="s">
        <v>0</v>
      </c>
      <c r="BY875" s="903" t="s">
        <v>4492</v>
      </c>
      <c r="BZ875" s="905" t="s">
        <v>0</v>
      </c>
      <c r="CA875" s="903" t="s">
        <v>4492</v>
      </c>
      <c r="CB875" s="340">
        <v>10</v>
      </c>
      <c r="CC875" s="249">
        <f>IF(ISBLANK(AL875),0,1)</f>
        <v>0</v>
      </c>
      <c r="CD875" s="414">
        <f>IF(ISBLANK(AM875),0,1)</f>
        <v>0</v>
      </c>
      <c r="CE875" s="414">
        <f>IF(ISBLANK(AN875),0,1)</f>
        <v>1</v>
      </c>
      <c r="CF875" s="414">
        <f>IF(ISBLANK(AO875),0,1)</f>
        <v>0</v>
      </c>
      <c r="CG875" s="414">
        <f>IF(ISBLANK(AP875),0,1)</f>
        <v>0</v>
      </c>
      <c r="CH875" s="436">
        <f>IF(ISBLANK(AQ875),0,1)</f>
        <v>1</v>
      </c>
      <c r="CI875" s="435">
        <f>IF($W875="Dropped","-",DAYS360(X875,Y875,TRUE)/360)</f>
        <v>1.038888888888889</v>
      </c>
      <c r="CJ875" s="416">
        <f>IF(OR($W875="Pipeline",$W875="Dropped"),"-",IF(OR($AA875="-",$AA875="n/a"),"-",DAYS360(Y875,AA875,TRUE)/360))</f>
        <v>0.42499999999999999</v>
      </c>
      <c r="CK875" s="416">
        <f>IF(OR($W875="Pipeline",$W875="Dropped"),"-",IF($AC875="-","-",IF(OR($AA875="-",$AA875="n/a"),DAYS360(Y875,AC875,TRUE)/360,DAYS360(AA875,AC875,TRUE)/360)))</f>
        <v>5.927777777777778</v>
      </c>
      <c r="CL875" s="416">
        <f>IF(OR($W875="Pipeline",$W875="Dropped"),"-",IF($AC875="-","-",DAYS360(X875,AC875,TRUE)/360))</f>
        <v>7.3916666666666666</v>
      </c>
      <c r="CM875" s="437">
        <f>IF(OR($W875="Pipeline",$W875="Dropped"),"-",IF($AC875="-","-",DAYS360(AB875,AC875,TRUE)/360))</f>
        <v>1</v>
      </c>
      <c r="CN875" s="344" t="str">
        <f>IF(W875="Closed",IF(AC875="-","-",YEAR(AC875)),"-")</f>
        <v>-</v>
      </c>
      <c r="CO875" s="344" t="str">
        <f>IF(W875="Closed",IF(OR(BE875="S",BE875="MS",BE875="HS"),"S",IF(OR(BE875="U",BE875="MU",BE875="HU"),"U",IF(OR(BE875="NA",BE875="NR",BE875="NV",BE875="?",BE875="#"),"NR","-"))),"-")</f>
        <v>-</v>
      </c>
      <c r="CP875" s="249">
        <v>2</v>
      </c>
      <c r="CQ875" s="414">
        <v>1</v>
      </c>
      <c r="CR875" s="414">
        <v>2</v>
      </c>
      <c r="CS875" s="414">
        <v>0</v>
      </c>
      <c r="CT875" s="414">
        <v>0</v>
      </c>
      <c r="CU875" s="436">
        <v>0</v>
      </c>
      <c r="CV875" s="432" t="str">
        <f>IF(OR(DC875="-",DC875="",DC875="n/a"),"-",HYPERLINK(DC875,"PAD"))</f>
        <v>PAD</v>
      </c>
      <c r="CW875" s="417" t="str">
        <f>IF(OR(DD875="-",DD875="",DD875="n/a"),"-",HYPERLINK(DD875,"ICR"))</f>
        <v>-</v>
      </c>
      <c r="CX875" s="438" t="str">
        <f>IF(OR(DE875="-",DE875="",DE875="n/a"),"-",HYPERLINK(DE875,"IEG"))</f>
        <v>-</v>
      </c>
      <c r="CY875" s="687" t="str">
        <f>IF(OR(DF875="-",DF875="",DF875="n/a"),"-",HYPERLINK(DF875,"PPAR"))</f>
        <v>-</v>
      </c>
      <c r="CZ875" s="665" t="str">
        <f>IF(OR(DG875="-",DG875="",DG875="n/a"),"-",HYPERLINK(DG875,"PCR"))</f>
        <v>-</v>
      </c>
      <c r="DA875" s="665" t="str">
        <f>IF(OR(DH875="-",DH875="",DH875="n/a"),"-",HYPERLINK(DH875,"PP"))</f>
        <v>-</v>
      </c>
      <c r="DB875" s="688" t="str">
        <f>IF(OR(DI875="-",DI875="",DI875="n/a"),"-",HYPERLINK(DI875,"TA"))</f>
        <v>-</v>
      </c>
      <c r="DC875" s="897" t="s">
        <v>12805</v>
      </c>
      <c r="DD875" s="897" t="s">
        <v>33</v>
      </c>
      <c r="DE875" s="897" t="s">
        <v>33</v>
      </c>
      <c r="DF875" s="897" t="s">
        <v>33</v>
      </c>
      <c r="DG875" s="897" t="s">
        <v>33</v>
      </c>
      <c r="DH875" s="897" t="s">
        <v>33</v>
      </c>
      <c r="DI875" s="897" t="s">
        <v>33</v>
      </c>
      <c r="DJ875" s="734"/>
      <c r="DK875" s="14"/>
      <c r="DL875" s="14"/>
      <c r="DM875" s="441"/>
      <c r="DN875" s="441"/>
      <c r="DO875" s="441"/>
      <c r="DP875" s="441"/>
      <c r="DQ875" s="441"/>
      <c r="DR875" s="441"/>
      <c r="DS875" s="441"/>
      <c r="DT875" s="441"/>
      <c r="DU875" s="441"/>
      <c r="DV875" s="441"/>
      <c r="DW875" s="441"/>
      <c r="DX875" s="441"/>
      <c r="DY875" s="441"/>
      <c r="DZ875" s="441"/>
      <c r="EA875" s="441"/>
      <c r="EB875" s="441"/>
      <c r="EC875" s="441"/>
      <c r="ED875" s="441"/>
      <c r="EE875" s="441"/>
      <c r="EF875" s="441"/>
      <c r="EG875" s="441"/>
      <c r="EH875" s="441"/>
      <c r="EI875" s="441"/>
      <c r="EJ875" s="441"/>
      <c r="EK875" s="441"/>
      <c r="EL875" s="441"/>
      <c r="EM875" s="441"/>
    </row>
    <row r="876" spans="1:143" s="35" customFormat="1" ht="14.1" customHeight="1" x14ac:dyDescent="0.25">
      <c r="A876" s="703">
        <f>ROW()-1</f>
        <v>875</v>
      </c>
      <c r="B876" s="710" t="s">
        <v>113</v>
      </c>
      <c r="C876" s="711" t="str">
        <f>HYPERLINK(E876,"OP")</f>
        <v>OP</v>
      </c>
      <c r="D876" s="711" t="str">
        <f>HYPERLINK(F876,"Prj")</f>
        <v>Prj</v>
      </c>
      <c r="E876" s="704" t="s">
        <v>6925</v>
      </c>
      <c r="F876" s="415" t="s">
        <v>6926</v>
      </c>
      <c r="G876" s="414" t="s">
        <v>33</v>
      </c>
      <c r="H876" s="414" t="s">
        <v>33</v>
      </c>
      <c r="I876" s="694" t="s">
        <v>33</v>
      </c>
      <c r="J876" s="686" t="s">
        <v>114</v>
      </c>
      <c r="K876" s="199" t="s">
        <v>33</v>
      </c>
      <c r="L876" s="693" t="s">
        <v>16</v>
      </c>
      <c r="M876" s="696" t="s">
        <v>115</v>
      </c>
      <c r="N876" s="693" t="s">
        <v>18</v>
      </c>
      <c r="O876" s="732" t="s">
        <v>71</v>
      </c>
      <c r="P876" s="1080" t="s">
        <v>19</v>
      </c>
      <c r="Q876" s="1074" t="s">
        <v>33</v>
      </c>
      <c r="R876" s="698" t="s">
        <v>33</v>
      </c>
      <c r="S876" s="907" t="s">
        <v>3549</v>
      </c>
      <c r="T876" s="908" t="s">
        <v>3924</v>
      </c>
      <c r="U876" s="905" t="s">
        <v>579</v>
      </c>
      <c r="V876" s="905" t="s">
        <v>10441</v>
      </c>
      <c r="W876" s="1068" t="s">
        <v>20</v>
      </c>
      <c r="X876" s="1064">
        <v>40605</v>
      </c>
      <c r="Y876" s="1066">
        <v>40997</v>
      </c>
      <c r="Z876" s="1046">
        <v>2012</v>
      </c>
      <c r="AA876" s="1064">
        <v>41134</v>
      </c>
      <c r="AB876" s="1065">
        <v>43100</v>
      </c>
      <c r="AC876" s="1066">
        <v>43830</v>
      </c>
      <c r="AD876" s="1054">
        <v>0</v>
      </c>
      <c r="AE876" s="749">
        <v>220</v>
      </c>
      <c r="AF876" s="744">
        <v>0</v>
      </c>
      <c r="AG876" s="690">
        <v>220</v>
      </c>
      <c r="AH876" s="747">
        <v>4</v>
      </c>
      <c r="AI876" s="744">
        <v>0</v>
      </c>
      <c r="AJ876" s="1099">
        <v>420</v>
      </c>
      <c r="AK876" s="1100">
        <v>300.26954762999998</v>
      </c>
      <c r="AL876" s="1086"/>
      <c r="AM876" s="760"/>
      <c r="AN876" s="760">
        <v>7</v>
      </c>
      <c r="AO876" s="760"/>
      <c r="AP876" s="760"/>
      <c r="AQ876" s="761">
        <v>14</v>
      </c>
      <c r="AR876" s="779" t="s">
        <v>116</v>
      </c>
      <c r="AS876" s="781">
        <f>AT876+AU876</f>
        <v>93.9</v>
      </c>
      <c r="AT876" s="649">
        <v>80</v>
      </c>
      <c r="AU876" s="650">
        <v>13.9</v>
      </c>
      <c r="AV876" s="807" t="s">
        <v>117</v>
      </c>
      <c r="AW876" s="686" t="s">
        <v>1949</v>
      </c>
      <c r="AX876" s="686" t="s">
        <v>2227</v>
      </c>
      <c r="AY876" s="819">
        <v>42615</v>
      </c>
      <c r="AZ876" s="721" t="s">
        <v>26</v>
      </c>
      <c r="BA876" s="721" t="s">
        <v>26</v>
      </c>
      <c r="BB876" s="834" t="s">
        <v>33</v>
      </c>
      <c r="BC876" s="835" t="s">
        <v>33</v>
      </c>
      <c r="BD876" s="836" t="s">
        <v>33</v>
      </c>
      <c r="BE876" s="834" t="s">
        <v>33</v>
      </c>
      <c r="BF876" s="835" t="s">
        <v>33</v>
      </c>
      <c r="BG876" s="836" t="s">
        <v>33</v>
      </c>
      <c r="BH876" s="905" t="s">
        <v>13077</v>
      </c>
      <c r="BI876" s="903" t="s">
        <v>9680</v>
      </c>
      <c r="BJ876" s="905" t="s">
        <v>13078</v>
      </c>
      <c r="BK876" s="903" t="s">
        <v>13872</v>
      </c>
      <c r="BL876" s="905" t="s">
        <v>4485</v>
      </c>
      <c r="BM876" s="903" t="s">
        <v>10472</v>
      </c>
      <c r="BN876" s="905" t="s">
        <v>0</v>
      </c>
      <c r="BO876" s="903" t="s">
        <v>0</v>
      </c>
      <c r="BP876" s="905" t="s">
        <v>0</v>
      </c>
      <c r="BQ876" s="903" t="s">
        <v>0</v>
      </c>
      <c r="BR876" s="909">
        <v>54</v>
      </c>
      <c r="BS876" s="903" t="s">
        <v>4553</v>
      </c>
      <c r="BT876" s="909">
        <v>56</v>
      </c>
      <c r="BU876" s="903" t="s">
        <v>4566</v>
      </c>
      <c r="BV876" s="909">
        <v>78</v>
      </c>
      <c r="BW876" s="903" t="s">
        <v>4511</v>
      </c>
      <c r="BX876" s="909">
        <v>59</v>
      </c>
      <c r="BY876" s="903" t="s">
        <v>4510</v>
      </c>
      <c r="BZ876" s="905" t="s">
        <v>0</v>
      </c>
      <c r="CA876" s="903" t="s">
        <v>4492</v>
      </c>
      <c r="CB876" s="340">
        <v>10</v>
      </c>
      <c r="CC876" s="249">
        <f>IF(ISBLANK(AL876),0,1)</f>
        <v>0</v>
      </c>
      <c r="CD876" s="414">
        <f>IF(ISBLANK(AM876),0,1)</f>
        <v>0</v>
      </c>
      <c r="CE876" s="414">
        <f>IF(ISBLANK(AN876),0,1)</f>
        <v>1</v>
      </c>
      <c r="CF876" s="414">
        <f>IF(ISBLANK(AO876),0,1)</f>
        <v>0</v>
      </c>
      <c r="CG876" s="414">
        <f>IF(ISBLANK(AP876),0,1)</f>
        <v>0</v>
      </c>
      <c r="CH876" s="436">
        <f>IF(ISBLANK(AQ876),0,1)</f>
        <v>1</v>
      </c>
      <c r="CI876" s="435">
        <f>IF($W876="Dropped","-",DAYS360(X876,Y876,TRUE)/360)</f>
        <v>1.0722222222222222</v>
      </c>
      <c r="CJ876" s="416">
        <f>IF(OR($W876="Pipeline",$W876="Dropped"),"-",IF(OR($AA876="-",$AA876="n/a"),"-",DAYS360(Y876,AA876,TRUE)/360))</f>
        <v>0.37222222222222223</v>
      </c>
      <c r="CK876" s="416">
        <f>IF(OR($W876="Pipeline",$W876="Dropped"),"-",IF($AC876="-","-",IF(OR($AA876="-",$AA876="n/a"),DAYS360(Y876,AC876,TRUE)/360,DAYS360(AA876,AC876,TRUE)/360)))</f>
        <v>7.3805555555555555</v>
      </c>
      <c r="CL876" s="416">
        <f>IF(OR($W876="Pipeline",$W876="Dropped"),"-",IF($AC876="-","-",DAYS360(X876,AC876,TRUE)/360))</f>
        <v>8.8249999999999993</v>
      </c>
      <c r="CM876" s="437">
        <f>IF(OR($W876="Pipeline",$W876="Dropped"),"-",IF($AC876="-","-",DAYS360(AB876,AC876,TRUE)/360))</f>
        <v>2</v>
      </c>
      <c r="CN876" s="344" t="str">
        <f>IF(W876="Closed",IF(AC876="-","-",YEAR(AC876)),"-")</f>
        <v>-</v>
      </c>
      <c r="CO876" s="344" t="str">
        <f>IF(W876="Closed",IF(OR(BE876="S",BE876="MS",BE876="HS"),"S",IF(OR(BE876="U",BE876="MU",BE876="HU"),"U",IF(OR(BE876="NA",BE876="NR",BE876="NV",BE876="?",BE876="#"),"NR","-"))),"-")</f>
        <v>-</v>
      </c>
      <c r="CP876" s="249">
        <v>3</v>
      </c>
      <c r="CQ876" s="414">
        <v>4</v>
      </c>
      <c r="CR876" s="414">
        <v>3</v>
      </c>
      <c r="CS876" s="414">
        <v>2</v>
      </c>
      <c r="CT876" s="414">
        <v>0</v>
      </c>
      <c r="CU876" s="436">
        <v>2</v>
      </c>
      <c r="CV876" s="432" t="str">
        <f>IF(OR(DC876="-",DC876="",DC876="n/a"),"-",HYPERLINK(DC876,"PAD"))</f>
        <v>PAD</v>
      </c>
      <c r="CW876" s="417" t="str">
        <f>IF(OR(DD876="-",DD876="",DD876="n/a"),"-",HYPERLINK(DD876,"ICR"))</f>
        <v>-</v>
      </c>
      <c r="CX876" s="438" t="str">
        <f>IF(OR(DE876="-",DE876="",DE876="n/a"),"-",HYPERLINK(DE876,"IEG"))</f>
        <v>-</v>
      </c>
      <c r="CY876" s="687" t="str">
        <f>IF(OR(DF876="-",DF876="",DF876="n/a"),"-",HYPERLINK(DF876,"PPAR"))</f>
        <v>-</v>
      </c>
      <c r="CZ876" s="665" t="str">
        <f>IF(OR(DG876="-",DG876="",DG876="n/a"),"-",HYPERLINK(DG876,"PCR"))</f>
        <v>-</v>
      </c>
      <c r="DA876" s="665" t="str">
        <f>IF(OR(DH876="-",DH876="",DH876="n/a"),"-",HYPERLINK(DH876,"PP"))</f>
        <v>PP</v>
      </c>
      <c r="DB876" s="688" t="str">
        <f>IF(OR(DI876="-",DI876="",DI876="n/a"),"-",HYPERLINK(DI876,"TA"))</f>
        <v>-</v>
      </c>
      <c r="DC876" s="897" t="s">
        <v>12806</v>
      </c>
      <c r="DD876" s="897" t="s">
        <v>33</v>
      </c>
      <c r="DE876" s="897" t="s">
        <v>33</v>
      </c>
      <c r="DF876" s="897" t="s">
        <v>33</v>
      </c>
      <c r="DG876" s="897" t="s">
        <v>33</v>
      </c>
      <c r="DH876" s="897" t="s">
        <v>12807</v>
      </c>
      <c r="DI876" s="897" t="s">
        <v>33</v>
      </c>
      <c r="DJ876" s="734"/>
      <c r="DK876" s="14"/>
      <c r="DL876" s="14"/>
      <c r="DM876" s="441"/>
      <c r="DN876" s="441"/>
      <c r="DO876" s="441"/>
      <c r="DP876" s="441"/>
      <c r="DQ876" s="441"/>
      <c r="DR876" s="441"/>
      <c r="DS876" s="441"/>
      <c r="DT876" s="441"/>
      <c r="DU876" s="441"/>
      <c r="DV876" s="441"/>
      <c r="DW876" s="441"/>
      <c r="DX876" s="441"/>
      <c r="DY876" s="441"/>
      <c r="DZ876" s="441"/>
      <c r="EA876" s="441"/>
      <c r="EB876" s="441"/>
      <c r="EC876" s="441"/>
      <c r="ED876" s="441"/>
      <c r="EE876" s="441"/>
      <c r="EF876" s="441"/>
      <c r="EG876" s="441"/>
      <c r="EH876" s="441"/>
      <c r="EI876" s="441"/>
      <c r="EJ876" s="441"/>
      <c r="EK876" s="441"/>
      <c r="EL876" s="441"/>
      <c r="EM876" s="441"/>
    </row>
    <row r="877" spans="1:143" s="35" customFormat="1" ht="14.1" customHeight="1" x14ac:dyDescent="0.25">
      <c r="A877" s="702">
        <f>ROW()-1</f>
        <v>876</v>
      </c>
      <c r="B877" s="713" t="s">
        <v>8266</v>
      </c>
      <c r="C877" s="711" t="str">
        <f>HYPERLINK(E877,"OP")</f>
        <v>OP</v>
      </c>
      <c r="D877" s="711" t="str">
        <f>HYPERLINK(F877,"Prj")</f>
        <v>Prj</v>
      </c>
      <c r="E877" s="631" t="s">
        <v>8851</v>
      </c>
      <c r="F877" s="413" t="s">
        <v>8852</v>
      </c>
      <c r="G877" s="414" t="s">
        <v>33</v>
      </c>
      <c r="H877" s="414" t="s">
        <v>33</v>
      </c>
      <c r="I877" s="694" t="s">
        <v>33</v>
      </c>
      <c r="J877" s="697" t="s">
        <v>8267</v>
      </c>
      <c r="K877" s="727" t="s">
        <v>33</v>
      </c>
      <c r="L877" s="736" t="s">
        <v>16</v>
      </c>
      <c r="M877" s="697" t="s">
        <v>75</v>
      </c>
      <c r="N877" s="736" t="s">
        <v>18</v>
      </c>
      <c r="O877" s="736" t="s">
        <v>30</v>
      </c>
      <c r="P877" s="1080" t="s">
        <v>1742</v>
      </c>
      <c r="Q877" s="1074" t="s">
        <v>33</v>
      </c>
      <c r="R877" s="698" t="s">
        <v>3565</v>
      </c>
      <c r="S877" s="907" t="s">
        <v>3904</v>
      </c>
      <c r="T877" s="908" t="s">
        <v>8268</v>
      </c>
      <c r="U877" s="905" t="s">
        <v>589</v>
      </c>
      <c r="V877" s="905" t="s">
        <v>10394</v>
      </c>
      <c r="W877" s="1068" t="s">
        <v>20</v>
      </c>
      <c r="X877" s="1064">
        <v>40451</v>
      </c>
      <c r="Y877" s="1066">
        <v>40654</v>
      </c>
      <c r="Z877" s="1046">
        <v>2011</v>
      </c>
      <c r="AA877" s="1064">
        <v>40777</v>
      </c>
      <c r="AB877" s="1065">
        <v>42735</v>
      </c>
      <c r="AC877" s="1066">
        <v>43465</v>
      </c>
      <c r="AD877" s="1049">
        <v>0</v>
      </c>
      <c r="AE877" s="746">
        <v>300</v>
      </c>
      <c r="AF877" s="744">
        <v>0</v>
      </c>
      <c r="AG877" s="690">
        <v>300</v>
      </c>
      <c r="AH877" s="747">
        <v>80.48</v>
      </c>
      <c r="AI877" s="744">
        <v>0</v>
      </c>
      <c r="AJ877" s="1101">
        <v>503.5</v>
      </c>
      <c r="AK877" s="1102">
        <v>261.99252237000002</v>
      </c>
      <c r="AL877" s="1085"/>
      <c r="AM877" s="632">
        <v>10</v>
      </c>
      <c r="AN877" s="632">
        <v>10</v>
      </c>
      <c r="AO877" s="632"/>
      <c r="AP877" s="632"/>
      <c r="AQ877" s="757"/>
      <c r="AR877" s="790" t="s">
        <v>9090</v>
      </c>
      <c r="AS877" s="649">
        <f>AT877+AU877</f>
        <v>41.699999999999996</v>
      </c>
      <c r="AT877" s="784">
        <v>36.4</v>
      </c>
      <c r="AU877" s="785">
        <v>5.3</v>
      </c>
      <c r="AV877" s="734" t="s">
        <v>9091</v>
      </c>
      <c r="AW877" s="697" t="s">
        <v>7582</v>
      </c>
      <c r="AX877" s="697" t="s">
        <v>8269</v>
      </c>
      <c r="AY877" s="823">
        <v>42706</v>
      </c>
      <c r="AZ877" s="736" t="s">
        <v>22</v>
      </c>
      <c r="BA877" s="736" t="s">
        <v>45</v>
      </c>
      <c r="BB877" s="834" t="s">
        <v>33</v>
      </c>
      <c r="BC877" s="835" t="s">
        <v>33</v>
      </c>
      <c r="BD877" s="836" t="s">
        <v>33</v>
      </c>
      <c r="BE877" s="834" t="s">
        <v>33</v>
      </c>
      <c r="BF877" s="835" t="s">
        <v>33</v>
      </c>
      <c r="BG877" s="836" t="s">
        <v>33</v>
      </c>
      <c r="BH877" s="905" t="s">
        <v>4567</v>
      </c>
      <c r="BI877" s="903" t="s">
        <v>10487</v>
      </c>
      <c r="BJ877" s="905" t="s">
        <v>13102</v>
      </c>
      <c r="BK877" s="903" t="s">
        <v>13873</v>
      </c>
      <c r="BL877" s="905" t="s">
        <v>4611</v>
      </c>
      <c r="BM877" s="903" t="s">
        <v>4612</v>
      </c>
      <c r="BN877" s="905" t="s">
        <v>0</v>
      </c>
      <c r="BO877" s="903" t="s">
        <v>0</v>
      </c>
      <c r="BP877" s="905" t="s">
        <v>0</v>
      </c>
      <c r="BQ877" s="903" t="s">
        <v>0</v>
      </c>
      <c r="BR877" s="909">
        <v>49</v>
      </c>
      <c r="BS877" s="903" t="s">
        <v>4607</v>
      </c>
      <c r="BT877" s="909">
        <v>39</v>
      </c>
      <c r="BU877" s="903" t="s">
        <v>4545</v>
      </c>
      <c r="BV877" s="909">
        <v>78</v>
      </c>
      <c r="BW877" s="903" t="s">
        <v>4511</v>
      </c>
      <c r="BX877" s="909">
        <v>102</v>
      </c>
      <c r="BY877" s="903" t="s">
        <v>4538</v>
      </c>
      <c r="BZ877" s="905" t="s">
        <v>0</v>
      </c>
      <c r="CA877" s="903" t="s">
        <v>4492</v>
      </c>
      <c r="CB877" s="340">
        <v>50</v>
      </c>
      <c r="CC877" s="249">
        <f>IF(ISBLANK(AL877),0,1)</f>
        <v>0</v>
      </c>
      <c r="CD877" s="414">
        <f>IF(ISBLANK(AM877),0,1)</f>
        <v>1</v>
      </c>
      <c r="CE877" s="414">
        <f>IF(ISBLANK(AN877),0,1)</f>
        <v>1</v>
      </c>
      <c r="CF877" s="414">
        <f>IF(ISBLANK(AO877),0,1)</f>
        <v>0</v>
      </c>
      <c r="CG877" s="414">
        <f>IF(ISBLANK(AP877),0,1)</f>
        <v>0</v>
      </c>
      <c r="CH877" s="436">
        <f>IF(ISBLANK(AQ877),0,1)</f>
        <v>0</v>
      </c>
      <c r="CI877" s="435">
        <f>IF($W877="Dropped","-",DAYS360(X877,Y877,TRUE)/360)</f>
        <v>0.55833333333333335</v>
      </c>
      <c r="CJ877" s="416">
        <f>IF(OR($W877="Pipeline",$W877="Dropped"),"-",IF(OR($AA877="-",$AA877="n/a"),"-",DAYS360(Y877,AA877,TRUE)/360))</f>
        <v>0.33611111111111114</v>
      </c>
      <c r="CK877" s="416">
        <f>IF(OR($W877="Pipeline",$W877="Dropped"),"-",IF($AC877="-","-",IF(OR($AA877="-",$AA877="n/a"),DAYS360(Y877,AC877,TRUE)/360,DAYS360(AA877,AC877,TRUE)/360)))</f>
        <v>7.3555555555555552</v>
      </c>
      <c r="CL877" s="416">
        <f>IF(OR($W877="Pipeline",$W877="Dropped"),"-",IF($AC877="-","-",DAYS360(X877,AC877,TRUE)/360))</f>
        <v>8.25</v>
      </c>
      <c r="CM877" s="437">
        <f>IF(OR($W877="Pipeline",$W877="Dropped"),"-",IF($AC877="-","-",DAYS360(AB877,AC877,TRUE)/360))</f>
        <v>2</v>
      </c>
      <c r="CN877" s="344" t="str">
        <f>IF(W877="Closed",IF(AC877="-","-",YEAR(AC877)),"-")</f>
        <v>-</v>
      </c>
      <c r="CO877" s="344" t="str">
        <f>IF(W877="Closed",IF(OR(BE877="S",BE877="MS",BE877="HS"),"S",IF(OR(BE877="U",BE877="MU",BE877="HU"),"U",IF(OR(BE877="NA",BE877="NR",BE877="NV",BE877="?",BE877="#"),"NR","-"))),"-")</f>
        <v>-</v>
      </c>
      <c r="CP877" s="249">
        <v>3</v>
      </c>
      <c r="CQ877" s="414">
        <v>3</v>
      </c>
      <c r="CR877" s="414">
        <v>1</v>
      </c>
      <c r="CS877" s="414">
        <v>0</v>
      </c>
      <c r="CT877" s="414">
        <v>0</v>
      </c>
      <c r="CU877" s="436">
        <v>0</v>
      </c>
      <c r="CV877" s="432" t="str">
        <f>IF(OR(DC877="-",DC877="",DC877="n/a"),"-",HYPERLINK(DC877,"PAD"))</f>
        <v>PAD</v>
      </c>
      <c r="CW877" s="417" t="str">
        <f>IF(OR(DD877="-",DD877="",DD877="n/a"),"-",HYPERLINK(DD877,"ICR"))</f>
        <v>-</v>
      </c>
      <c r="CX877" s="438" t="str">
        <f>IF(OR(DE877="-",DE877="",DE877="n/a"),"-",HYPERLINK(DE877,"IEG"))</f>
        <v>-</v>
      </c>
      <c r="CY877" s="687" t="str">
        <f>IF(OR(DF877="-",DF877="",DF877="n/a"),"-",HYPERLINK(DF877,"PPAR"))</f>
        <v>-</v>
      </c>
      <c r="CZ877" s="665" t="str">
        <f>IF(OR(DG877="-",DG877="",DG877="n/a"),"-",HYPERLINK(DG877,"PCR"))</f>
        <v>-</v>
      </c>
      <c r="DA877" s="665" t="str">
        <f>IF(OR(DH877="-",DH877="",DH877="n/a"),"-",HYPERLINK(DH877,"PP"))</f>
        <v>PP</v>
      </c>
      <c r="DB877" s="688" t="str">
        <f>IF(OR(DI877="-",DI877="",DI877="n/a"),"-",HYPERLINK(DI877,"TA"))</f>
        <v>-</v>
      </c>
      <c r="DC877" s="897" t="s">
        <v>12808</v>
      </c>
      <c r="DD877" s="897" t="s">
        <v>33</v>
      </c>
      <c r="DE877" s="897" t="s">
        <v>33</v>
      </c>
      <c r="DF877" s="897" t="s">
        <v>33</v>
      </c>
      <c r="DG877" s="897" t="s">
        <v>33</v>
      </c>
      <c r="DH877" s="897" t="s">
        <v>12809</v>
      </c>
      <c r="DI877" s="897" t="s">
        <v>33</v>
      </c>
      <c r="DJ877" s="806"/>
      <c r="DK877" s="14"/>
      <c r="DL877" s="14"/>
      <c r="DM877" s="441"/>
      <c r="DN877" s="441"/>
      <c r="DO877" s="441"/>
      <c r="DP877" s="441"/>
      <c r="DQ877" s="441"/>
      <c r="DR877" s="441"/>
      <c r="DS877" s="441"/>
      <c r="DT877" s="441"/>
      <c r="DU877" s="441"/>
      <c r="DV877" s="441"/>
      <c r="DW877" s="441"/>
      <c r="DX877" s="441"/>
      <c r="DY877" s="441"/>
      <c r="DZ877" s="441"/>
      <c r="EA877" s="441"/>
      <c r="EB877" s="441"/>
      <c r="EC877" s="441"/>
      <c r="ED877" s="441"/>
      <c r="EE877" s="441"/>
      <c r="EF877" s="441"/>
      <c r="EG877" s="441"/>
      <c r="EH877" s="441"/>
      <c r="EI877" s="441"/>
      <c r="EJ877" s="441"/>
      <c r="EK877" s="441"/>
      <c r="EL877" s="441"/>
      <c r="EM877" s="441"/>
    </row>
    <row r="878" spans="1:143" s="35" customFormat="1" ht="14.1" customHeight="1" x14ac:dyDescent="0.25">
      <c r="A878" s="702">
        <f>ROW()-1</f>
        <v>877</v>
      </c>
      <c r="B878" s="710" t="s">
        <v>1307</v>
      </c>
      <c r="C878" s="711" t="str">
        <f>HYPERLINK(E878,"OP")</f>
        <v>OP</v>
      </c>
      <c r="D878" s="711" t="str">
        <f>HYPERLINK(F878,"Prj")</f>
        <v>Prj</v>
      </c>
      <c r="E878" s="704" t="s">
        <v>6927</v>
      </c>
      <c r="F878" s="415" t="s">
        <v>6928</v>
      </c>
      <c r="G878" s="414" t="s">
        <v>33</v>
      </c>
      <c r="H878" s="414" t="s">
        <v>33</v>
      </c>
      <c r="I878" s="694" t="s">
        <v>33</v>
      </c>
      <c r="J878" s="696" t="s">
        <v>1267</v>
      </c>
      <c r="K878" s="199" t="s">
        <v>33</v>
      </c>
      <c r="L878" s="693" t="s">
        <v>245</v>
      </c>
      <c r="M878" s="686" t="s">
        <v>246</v>
      </c>
      <c r="N878" s="693" t="s">
        <v>18</v>
      </c>
      <c r="O878" s="693" t="s">
        <v>30</v>
      </c>
      <c r="P878" s="1080" t="s">
        <v>1743</v>
      </c>
      <c r="Q878" s="1074" t="s">
        <v>33</v>
      </c>
      <c r="R878" s="698" t="s">
        <v>33</v>
      </c>
      <c r="S878" s="907" t="s">
        <v>13839</v>
      </c>
      <c r="T878" s="908" t="s">
        <v>13845</v>
      </c>
      <c r="U878" s="905" t="s">
        <v>575</v>
      </c>
      <c r="V878" s="905" t="s">
        <v>10444</v>
      </c>
      <c r="W878" s="1068" t="s">
        <v>1773</v>
      </c>
      <c r="X878" s="1064">
        <v>40555</v>
      </c>
      <c r="Y878" s="1066">
        <v>40876</v>
      </c>
      <c r="Z878" s="1046">
        <v>2012</v>
      </c>
      <c r="AA878" s="1064">
        <v>40961</v>
      </c>
      <c r="AB878" s="1065">
        <v>42704</v>
      </c>
      <c r="AC878" s="1066">
        <v>42916</v>
      </c>
      <c r="AD878" s="638">
        <v>0</v>
      </c>
      <c r="AE878" s="639">
        <v>290</v>
      </c>
      <c r="AF878" s="744">
        <v>0</v>
      </c>
      <c r="AG878" s="690">
        <v>290</v>
      </c>
      <c r="AH878" s="747">
        <v>242</v>
      </c>
      <c r="AI878" s="744">
        <v>0</v>
      </c>
      <c r="AJ878" s="1099">
        <v>290</v>
      </c>
      <c r="AK878" s="1100">
        <v>265.91711674999999</v>
      </c>
      <c r="AL878" s="646"/>
      <c r="AM878" s="647" t="s">
        <v>2630</v>
      </c>
      <c r="AN878" s="647"/>
      <c r="AO878" s="647"/>
      <c r="AP878" s="647"/>
      <c r="AQ878" s="648"/>
      <c r="AR878" s="779" t="s">
        <v>4285</v>
      </c>
      <c r="AS878" s="781">
        <f>AT878+AU878</f>
        <v>9.3000000000000007</v>
      </c>
      <c r="AT878" s="649">
        <v>9.3000000000000007</v>
      </c>
      <c r="AU878" s="650">
        <v>0</v>
      </c>
      <c r="AV878" s="686" t="s">
        <v>4286</v>
      </c>
      <c r="AW878" s="686" t="s">
        <v>2020</v>
      </c>
      <c r="AX878" s="686" t="s">
        <v>2293</v>
      </c>
      <c r="AY878" s="819">
        <v>42729</v>
      </c>
      <c r="AZ878" s="721" t="s">
        <v>26</v>
      </c>
      <c r="BA878" s="721" t="s">
        <v>26</v>
      </c>
      <c r="BB878" s="834" t="s">
        <v>33</v>
      </c>
      <c r="BC878" s="835" t="s">
        <v>33</v>
      </c>
      <c r="BD878" s="836" t="s">
        <v>33</v>
      </c>
      <c r="BE878" s="834" t="s">
        <v>33</v>
      </c>
      <c r="BF878" s="835" t="s">
        <v>33</v>
      </c>
      <c r="BG878" s="836" t="s">
        <v>33</v>
      </c>
      <c r="BH878" s="905" t="s">
        <v>4525</v>
      </c>
      <c r="BI878" s="903" t="s">
        <v>10476</v>
      </c>
      <c r="BJ878" s="905" t="s">
        <v>0</v>
      </c>
      <c r="BK878" s="903" t="s">
        <v>0</v>
      </c>
      <c r="BL878" s="905" t="s">
        <v>0</v>
      </c>
      <c r="BM878" s="903" t="s">
        <v>0</v>
      </c>
      <c r="BN878" s="905" t="s">
        <v>0</v>
      </c>
      <c r="BO878" s="903" t="s">
        <v>0</v>
      </c>
      <c r="BP878" s="905" t="s">
        <v>0</v>
      </c>
      <c r="BQ878" s="903" t="s">
        <v>0</v>
      </c>
      <c r="BR878" s="909">
        <v>26</v>
      </c>
      <c r="BS878" s="903" t="s">
        <v>4517</v>
      </c>
      <c r="BT878" s="905" t="s">
        <v>0</v>
      </c>
      <c r="BU878" s="903" t="s">
        <v>4492</v>
      </c>
      <c r="BV878" s="905" t="s">
        <v>0</v>
      </c>
      <c r="BW878" s="903" t="s">
        <v>4492</v>
      </c>
      <c r="BX878" s="905" t="s">
        <v>0</v>
      </c>
      <c r="BY878" s="903" t="s">
        <v>4492</v>
      </c>
      <c r="BZ878" s="905" t="s">
        <v>0</v>
      </c>
      <c r="CA878" s="903" t="s">
        <v>4492</v>
      </c>
      <c r="CB878" s="340">
        <v>50</v>
      </c>
      <c r="CC878" s="249">
        <f>IF(ISBLANK(AL878),0,1)</f>
        <v>0</v>
      </c>
      <c r="CD878" s="414">
        <f>IF(ISBLANK(AM878),0,1)</f>
        <v>1</v>
      </c>
      <c r="CE878" s="414">
        <f>IF(ISBLANK(AN878),0,1)</f>
        <v>0</v>
      </c>
      <c r="CF878" s="414">
        <f>IF(ISBLANK(AO878),0,1)</f>
        <v>0</v>
      </c>
      <c r="CG878" s="414">
        <f>IF(ISBLANK(AP878),0,1)</f>
        <v>0</v>
      </c>
      <c r="CH878" s="436">
        <f>IF(ISBLANK(AQ878),0,1)</f>
        <v>0</v>
      </c>
      <c r="CI878" s="435">
        <f>IF($W878="Dropped","-",DAYS360(X878,Y878,TRUE)/360)</f>
        <v>0.88055555555555554</v>
      </c>
      <c r="CJ878" s="416">
        <f>IF(OR($W878="Pipeline",$W878="Dropped"),"-",IF(OR($AA878="-",$AA878="n/a"),"-",DAYS360(Y878,AA878,TRUE)/360))</f>
        <v>0.23055555555555557</v>
      </c>
      <c r="CK878" s="416">
        <f>IF(OR($W878="Pipeline",$W878="Dropped"),"-",IF($AC878="-","-",IF(OR($AA878="-",$AA878="n/a"),DAYS360(Y878,AC878,TRUE)/360,DAYS360(AA878,AC878,TRUE)/360)))</f>
        <v>5.3555555555555552</v>
      </c>
      <c r="CL878" s="416">
        <f>IF(OR($W878="Pipeline",$W878="Dropped"),"-",IF($AC878="-","-",DAYS360(X878,AC878,TRUE)/360))</f>
        <v>6.4666666666666668</v>
      </c>
      <c r="CM878" s="437">
        <f>IF(OR($W878="Pipeline",$W878="Dropped"),"-",IF($AC878="-","-",DAYS360(AB878,AC878,TRUE)/360))</f>
        <v>0.58333333333333337</v>
      </c>
      <c r="CN878" s="344">
        <f>IF(W878="Closed",IF(AC878="-","-",YEAR(AC878)),"-")</f>
        <v>2017</v>
      </c>
      <c r="CO878" s="344" t="str">
        <f>IF(W878="Closed",IF(OR(BE878="S",BE878="MS",BE878="HS"),"S",IF(OR(BE878="U",BE878="MU",BE878="HU"),"U",IF(OR(BE878="NA",BE878="NR",BE878="NV",BE878="?",BE878="#"),"NR","-"))),"-")</f>
        <v>-</v>
      </c>
      <c r="CP878" s="249">
        <v>4</v>
      </c>
      <c r="CQ878" s="414">
        <v>5</v>
      </c>
      <c r="CR878" s="414">
        <v>2</v>
      </c>
      <c r="CS878" s="414">
        <v>1</v>
      </c>
      <c r="CT878" s="414">
        <v>0</v>
      </c>
      <c r="CU878" s="436">
        <v>0</v>
      </c>
      <c r="CV878" s="432" t="str">
        <f>IF(OR(DC878="-",DC878="",DC878="n/a"),"-",HYPERLINK(DC878,"PAD"))</f>
        <v>PAD</v>
      </c>
      <c r="CW878" s="417" t="str">
        <f>IF(OR(DD878="-",DD878="",DD878="n/a"),"-",HYPERLINK(DD878,"ICR"))</f>
        <v>-</v>
      </c>
      <c r="CX878" s="438" t="str">
        <f>IF(OR(DE878="-",DE878="",DE878="n/a"),"-",HYPERLINK(DE878,"IEG"))</f>
        <v>-</v>
      </c>
      <c r="CY878" s="687" t="str">
        <f>IF(OR(DF878="-",DF878="",DF878="n/a"),"-",HYPERLINK(DF878,"PPAR"))</f>
        <v>-</v>
      </c>
      <c r="CZ878" s="665" t="str">
        <f>IF(OR(DG878="-",DG878="",DG878="n/a"),"-",HYPERLINK(DG878,"PCR"))</f>
        <v>-</v>
      </c>
      <c r="DA878" s="665" t="str">
        <f>IF(OR(DH878="-",DH878="",DH878="n/a"),"-",HYPERLINK(DH878,"PP"))</f>
        <v>PP</v>
      </c>
      <c r="DB878" s="688" t="str">
        <f>IF(OR(DI878="-",DI878="",DI878="n/a"),"-",HYPERLINK(DI878,"TA"))</f>
        <v>-</v>
      </c>
      <c r="DC878" s="897" t="s">
        <v>12810</v>
      </c>
      <c r="DD878" s="897" t="s">
        <v>33</v>
      </c>
      <c r="DE878" s="897" t="s">
        <v>33</v>
      </c>
      <c r="DF878" s="897" t="s">
        <v>33</v>
      </c>
      <c r="DG878" s="897" t="s">
        <v>33</v>
      </c>
      <c r="DH878" s="897" t="s">
        <v>12811</v>
      </c>
      <c r="DI878" s="897" t="s">
        <v>33</v>
      </c>
      <c r="DJ878" s="734"/>
      <c r="DK878" s="14"/>
      <c r="DL878" s="14"/>
      <c r="DM878" s="441"/>
      <c r="DN878" s="441"/>
      <c r="DO878" s="441"/>
      <c r="DP878" s="441"/>
      <c r="DQ878" s="441"/>
      <c r="DR878" s="441"/>
      <c r="DS878" s="441"/>
      <c r="DT878" s="441"/>
      <c r="DU878" s="441"/>
      <c r="DV878" s="441"/>
      <c r="DW878" s="441"/>
      <c r="DX878" s="441"/>
      <c r="DY878" s="441"/>
      <c r="DZ878" s="441"/>
      <c r="EA878" s="441"/>
      <c r="EB878" s="441"/>
      <c r="EC878" s="441"/>
      <c r="ED878" s="441"/>
      <c r="EE878" s="441"/>
      <c r="EF878" s="441"/>
      <c r="EG878" s="441"/>
      <c r="EH878" s="441"/>
      <c r="EI878" s="441"/>
      <c r="EJ878" s="441"/>
      <c r="EK878" s="441"/>
      <c r="EL878" s="441"/>
      <c r="EM878" s="441"/>
    </row>
    <row r="879" spans="1:143" s="35" customFormat="1" ht="14.1" customHeight="1" x14ac:dyDescent="0.25">
      <c r="A879" s="703">
        <f>ROW()-1</f>
        <v>878</v>
      </c>
      <c r="B879" s="710" t="s">
        <v>1083</v>
      </c>
      <c r="C879" s="711" t="str">
        <f>HYPERLINK(E879,"OP")</f>
        <v>OP</v>
      </c>
      <c r="D879" s="711" t="str">
        <f>HYPERLINK(F879,"Prj")</f>
        <v>Prj</v>
      </c>
      <c r="E879" s="704" t="s">
        <v>6929</v>
      </c>
      <c r="F879" s="415" t="s">
        <v>6930</v>
      </c>
      <c r="G879" s="414" t="s">
        <v>33</v>
      </c>
      <c r="H879" s="414" t="s">
        <v>33</v>
      </c>
      <c r="I879" s="694" t="s">
        <v>33</v>
      </c>
      <c r="J879" s="686" t="s">
        <v>1084</v>
      </c>
      <c r="K879" s="199" t="s">
        <v>33</v>
      </c>
      <c r="L879" s="693" t="s">
        <v>16</v>
      </c>
      <c r="M879" s="696" t="s">
        <v>94</v>
      </c>
      <c r="N879" s="693" t="s">
        <v>18</v>
      </c>
      <c r="O879" s="693" t="s">
        <v>76</v>
      </c>
      <c r="P879" s="1080" t="s">
        <v>1419</v>
      </c>
      <c r="Q879" s="1074" t="s">
        <v>33</v>
      </c>
      <c r="R879" s="698" t="s">
        <v>33</v>
      </c>
      <c r="S879" s="907" t="s">
        <v>3166</v>
      </c>
      <c r="T879" s="908" t="s">
        <v>3925</v>
      </c>
      <c r="U879" s="905" t="s">
        <v>590</v>
      </c>
      <c r="V879" s="905" t="s">
        <v>10416</v>
      </c>
      <c r="W879" s="1068" t="s">
        <v>20</v>
      </c>
      <c r="X879" s="1064">
        <v>40952</v>
      </c>
      <c r="Y879" s="1066">
        <v>41814</v>
      </c>
      <c r="Z879" s="1046">
        <v>2014</v>
      </c>
      <c r="AA879" s="1064">
        <v>41901</v>
      </c>
      <c r="AB879" s="1065">
        <v>43190</v>
      </c>
      <c r="AC879" s="1066">
        <v>43190</v>
      </c>
      <c r="AD879" s="638">
        <v>0</v>
      </c>
      <c r="AE879" s="639">
        <v>50</v>
      </c>
      <c r="AF879" s="744">
        <v>0</v>
      </c>
      <c r="AG879" s="690">
        <v>50</v>
      </c>
      <c r="AH879" s="747">
        <v>0</v>
      </c>
      <c r="AI879" s="744">
        <v>0</v>
      </c>
      <c r="AJ879" s="1099">
        <v>50</v>
      </c>
      <c r="AK879" s="1100">
        <v>34.095374419999999</v>
      </c>
      <c r="AL879" s="1085"/>
      <c r="AM879" s="632"/>
      <c r="AN879" s="632" t="s">
        <v>2476</v>
      </c>
      <c r="AO879" s="632"/>
      <c r="AP879" s="632"/>
      <c r="AQ879" s="757"/>
      <c r="AR879" s="779" t="s">
        <v>2481</v>
      </c>
      <c r="AS879" s="781">
        <f>AT879+AU879</f>
        <v>6.1</v>
      </c>
      <c r="AT879" s="649">
        <v>6.1</v>
      </c>
      <c r="AU879" s="650">
        <v>0</v>
      </c>
      <c r="AV879" s="686" t="s">
        <v>2954</v>
      </c>
      <c r="AW879" s="686" t="s">
        <v>1973</v>
      </c>
      <c r="AX879" s="686" t="s">
        <v>1900</v>
      </c>
      <c r="AY879" s="819">
        <v>42731</v>
      </c>
      <c r="AZ879" s="721" t="s">
        <v>26</v>
      </c>
      <c r="BA879" s="721" t="s">
        <v>26</v>
      </c>
      <c r="BB879" s="834" t="s">
        <v>33</v>
      </c>
      <c r="BC879" s="835" t="s">
        <v>33</v>
      </c>
      <c r="BD879" s="836" t="s">
        <v>33</v>
      </c>
      <c r="BE879" s="834" t="s">
        <v>33</v>
      </c>
      <c r="BF879" s="835" t="s">
        <v>33</v>
      </c>
      <c r="BG879" s="836" t="s">
        <v>33</v>
      </c>
      <c r="BH879" s="905" t="s">
        <v>4505</v>
      </c>
      <c r="BI879" s="903" t="s">
        <v>10474</v>
      </c>
      <c r="BJ879" s="905" t="s">
        <v>13075</v>
      </c>
      <c r="BK879" s="903" t="s">
        <v>13771</v>
      </c>
      <c r="BL879" s="905" t="s">
        <v>13050</v>
      </c>
      <c r="BM879" s="903" t="s">
        <v>13876</v>
      </c>
      <c r="BN879" s="905" t="s">
        <v>0</v>
      </c>
      <c r="BO879" s="903" t="s">
        <v>0</v>
      </c>
      <c r="BP879" s="905" t="s">
        <v>0</v>
      </c>
      <c r="BQ879" s="903" t="s">
        <v>0</v>
      </c>
      <c r="BR879" s="909">
        <v>27</v>
      </c>
      <c r="BS879" s="903" t="s">
        <v>4490</v>
      </c>
      <c r="BT879" s="909">
        <v>67</v>
      </c>
      <c r="BU879" s="903" t="s">
        <v>4577</v>
      </c>
      <c r="BV879" s="909">
        <v>90</v>
      </c>
      <c r="BW879" s="903" t="s">
        <v>4621</v>
      </c>
      <c r="BX879" s="909">
        <v>30</v>
      </c>
      <c r="BY879" s="903" t="s">
        <v>4501</v>
      </c>
      <c r="BZ879" s="909">
        <v>70</v>
      </c>
      <c r="CA879" s="903" t="s">
        <v>4609</v>
      </c>
      <c r="CB879" s="340">
        <v>10</v>
      </c>
      <c r="CC879" s="249">
        <f>IF(ISBLANK(AL879),0,1)</f>
        <v>0</v>
      </c>
      <c r="CD879" s="414">
        <f>IF(ISBLANK(AM879),0,1)</f>
        <v>0</v>
      </c>
      <c r="CE879" s="414">
        <f>IF(ISBLANK(AN879),0,1)</f>
        <v>1</v>
      </c>
      <c r="CF879" s="414">
        <f>IF(ISBLANK(AO879),0,1)</f>
        <v>0</v>
      </c>
      <c r="CG879" s="414">
        <f>IF(ISBLANK(AP879),0,1)</f>
        <v>0</v>
      </c>
      <c r="CH879" s="436">
        <f>IF(ISBLANK(AQ879),0,1)</f>
        <v>0</v>
      </c>
      <c r="CI879" s="435">
        <f>IF($W879="Dropped","-",DAYS360(X879,Y879,TRUE)/360)</f>
        <v>2.3638888888888889</v>
      </c>
      <c r="CJ879" s="416">
        <f>IF(OR($W879="Pipeline",$W879="Dropped"),"-",IF(OR($AA879="-",$AA879="n/a"),"-",DAYS360(Y879,AA879,TRUE)/360))</f>
        <v>0.2361111111111111</v>
      </c>
      <c r="CK879" s="416">
        <f>IF(OR($W879="Pipeline",$W879="Dropped"),"-",IF($AC879="-","-",IF(OR($AA879="-",$AA879="n/a"),DAYS360(Y879,AC879,TRUE)/360,DAYS360(AA879,AC879,TRUE)/360)))</f>
        <v>3.5305555555555554</v>
      </c>
      <c r="CL879" s="416">
        <f>IF(OR($W879="Pipeline",$W879="Dropped"),"-",IF($AC879="-","-",DAYS360(X879,AC879,TRUE)/360))</f>
        <v>6.1305555555555555</v>
      </c>
      <c r="CM879" s="437">
        <f>IF(OR($W879="Pipeline",$W879="Dropped"),"-",IF($AC879="-","-",DAYS360(AB879,AC879,TRUE)/360))</f>
        <v>0</v>
      </c>
      <c r="CN879" s="344" t="str">
        <f>IF(W879="Closed",IF(AC879="-","-",YEAR(AC879)),"-")</f>
        <v>-</v>
      </c>
      <c r="CO879" s="344" t="str">
        <f>IF(W879="Closed",IF(OR(BE879="S",BE879="MS",BE879="HS"),"S",IF(OR(BE879="U",BE879="MU",BE879="HU"),"U",IF(OR(BE879="NA",BE879="NR",BE879="NV",BE879="?",BE879="#"),"NR","-"))),"-")</f>
        <v>-</v>
      </c>
      <c r="CP879" s="249">
        <v>1</v>
      </c>
      <c r="CQ879" s="414">
        <v>7</v>
      </c>
      <c r="CR879" s="414">
        <v>3</v>
      </c>
      <c r="CS879" s="414">
        <v>1</v>
      </c>
      <c r="CT879" s="414">
        <v>0</v>
      </c>
      <c r="CU879" s="436">
        <v>0</v>
      </c>
      <c r="CV879" s="432" t="str">
        <f>IF(OR(DC879="-",DC879="",DC879="n/a"),"-",HYPERLINK(DC879,"PAD"))</f>
        <v>PAD</v>
      </c>
      <c r="CW879" s="417" t="str">
        <f>IF(OR(DD879="-",DD879="",DD879="n/a"),"-",HYPERLINK(DD879,"ICR"))</f>
        <v>-</v>
      </c>
      <c r="CX879" s="438" t="str">
        <f>IF(OR(DE879="-",DE879="",DE879="n/a"),"-",HYPERLINK(DE879,"IEG"))</f>
        <v>-</v>
      </c>
      <c r="CY879" s="687" t="str">
        <f>IF(OR(DF879="-",DF879="",DF879="n/a"),"-",HYPERLINK(DF879,"PPAR"))</f>
        <v>-</v>
      </c>
      <c r="CZ879" s="665" t="str">
        <f>IF(OR(DG879="-",DG879="",DG879="n/a"),"-",HYPERLINK(DG879,"PCR"))</f>
        <v>-</v>
      </c>
      <c r="DA879" s="665" t="str">
        <f>IF(OR(DH879="-",DH879="",DH879="n/a"),"-",HYPERLINK(DH879,"PP"))</f>
        <v>-</v>
      </c>
      <c r="DB879" s="688" t="str">
        <f>IF(OR(DI879="-",DI879="",DI879="n/a"),"-",HYPERLINK(DI879,"TA"))</f>
        <v>-</v>
      </c>
      <c r="DC879" s="897" t="s">
        <v>12812</v>
      </c>
      <c r="DD879" s="897" t="s">
        <v>33</v>
      </c>
      <c r="DE879" s="897" t="s">
        <v>33</v>
      </c>
      <c r="DF879" s="897" t="s">
        <v>33</v>
      </c>
      <c r="DG879" s="897" t="s">
        <v>33</v>
      </c>
      <c r="DH879" s="897" t="s">
        <v>33</v>
      </c>
      <c r="DI879" s="897" t="s">
        <v>33</v>
      </c>
      <c r="DJ879" s="734"/>
      <c r="DK879" s="14"/>
      <c r="DL879" s="14"/>
      <c r="DM879" s="441"/>
      <c r="DN879" s="441"/>
      <c r="DO879" s="441"/>
      <c r="DP879" s="441"/>
      <c r="DQ879" s="441"/>
      <c r="DR879" s="441"/>
      <c r="DS879" s="441"/>
      <c r="DT879" s="441"/>
      <c r="DU879" s="441"/>
      <c r="DV879" s="441"/>
      <c r="DW879" s="441"/>
      <c r="DX879" s="441"/>
      <c r="DY879" s="441"/>
      <c r="DZ879" s="441"/>
      <c r="EA879" s="441"/>
      <c r="EB879" s="441"/>
      <c r="EC879" s="441"/>
      <c r="ED879" s="441"/>
      <c r="EE879" s="441"/>
      <c r="EF879" s="441"/>
      <c r="EG879" s="441"/>
      <c r="EH879" s="441"/>
      <c r="EI879" s="441"/>
      <c r="EJ879" s="441"/>
      <c r="EK879" s="441"/>
      <c r="EL879" s="441"/>
      <c r="EM879" s="441"/>
    </row>
    <row r="880" spans="1:143" s="35" customFormat="1" ht="14.1" customHeight="1" x14ac:dyDescent="0.25">
      <c r="A880" s="702">
        <f>ROW()-1</f>
        <v>879</v>
      </c>
      <c r="B880" s="710" t="s">
        <v>2337</v>
      </c>
      <c r="C880" s="711" t="str">
        <f>HYPERLINK(E880,"OP")</f>
        <v>OP</v>
      </c>
      <c r="D880" s="711" t="str">
        <f>HYPERLINK(F880,"Prj")</f>
        <v>Prj</v>
      </c>
      <c r="E880" s="704" t="s">
        <v>6931</v>
      </c>
      <c r="F880" s="415" t="s">
        <v>6932</v>
      </c>
      <c r="G880" s="414" t="s">
        <v>33</v>
      </c>
      <c r="H880" s="414" t="s">
        <v>33</v>
      </c>
      <c r="I880" s="694" t="s">
        <v>33</v>
      </c>
      <c r="J880" s="696" t="s">
        <v>1289</v>
      </c>
      <c r="K880" s="199" t="s">
        <v>33</v>
      </c>
      <c r="L880" s="693" t="s">
        <v>245</v>
      </c>
      <c r="M880" s="686" t="s">
        <v>255</v>
      </c>
      <c r="N880" s="693" t="s">
        <v>18</v>
      </c>
      <c r="O880" s="693" t="s">
        <v>30</v>
      </c>
      <c r="P880" s="1080" t="s">
        <v>1742</v>
      </c>
      <c r="Q880" s="1074" t="s">
        <v>33</v>
      </c>
      <c r="R880" s="698" t="s">
        <v>3888</v>
      </c>
      <c r="S880" s="907" t="s">
        <v>3764</v>
      </c>
      <c r="T880" s="908" t="s">
        <v>3756</v>
      </c>
      <c r="U880" s="905" t="s">
        <v>731</v>
      </c>
      <c r="V880" s="905" t="s">
        <v>10411</v>
      </c>
      <c r="W880" s="1068" t="s">
        <v>20</v>
      </c>
      <c r="X880" s="1064">
        <v>40213</v>
      </c>
      <c r="Y880" s="1066">
        <v>40532</v>
      </c>
      <c r="Z880" s="1046">
        <v>2011</v>
      </c>
      <c r="AA880" s="1064">
        <v>40592</v>
      </c>
      <c r="AB880" s="1065">
        <v>42338</v>
      </c>
      <c r="AC880" s="1066">
        <v>43039</v>
      </c>
      <c r="AD880" s="638">
        <v>500</v>
      </c>
      <c r="AE880" s="639">
        <v>1000</v>
      </c>
      <c r="AF880" s="744">
        <v>0</v>
      </c>
      <c r="AG880" s="690">
        <v>1500</v>
      </c>
      <c r="AH880" s="747">
        <v>0</v>
      </c>
      <c r="AI880" s="744">
        <v>0</v>
      </c>
      <c r="AJ880" s="1099">
        <v>1399.99987734</v>
      </c>
      <c r="AK880" s="1100">
        <v>1354.0661387299999</v>
      </c>
      <c r="AL880" s="646" t="s">
        <v>4129</v>
      </c>
      <c r="AM880" s="647" t="s">
        <v>4134</v>
      </c>
      <c r="AN880" s="647"/>
      <c r="AO880" s="647" t="s">
        <v>2429</v>
      </c>
      <c r="AP880" s="647" t="s">
        <v>2622</v>
      </c>
      <c r="AQ880" s="648"/>
      <c r="AR880" s="779" t="s">
        <v>4149</v>
      </c>
      <c r="AS880" s="649">
        <f>AT880+AU880</f>
        <v>299.89999999999998</v>
      </c>
      <c r="AT880" s="649">
        <v>299.89999999999998</v>
      </c>
      <c r="AU880" s="650">
        <v>0</v>
      </c>
      <c r="AV880" s="686" t="s">
        <v>4150</v>
      </c>
      <c r="AW880" s="686" t="s">
        <v>3577</v>
      </c>
      <c r="AX880" s="686" t="s">
        <v>3926</v>
      </c>
      <c r="AY880" s="819">
        <v>42628</v>
      </c>
      <c r="AZ880" s="721" t="s">
        <v>26</v>
      </c>
      <c r="BA880" s="721" t="s">
        <v>26</v>
      </c>
      <c r="BB880" s="834" t="s">
        <v>33</v>
      </c>
      <c r="BC880" s="835" t="s">
        <v>33</v>
      </c>
      <c r="BD880" s="836" t="s">
        <v>33</v>
      </c>
      <c r="BE880" s="834" t="s">
        <v>33</v>
      </c>
      <c r="BF880" s="835" t="s">
        <v>33</v>
      </c>
      <c r="BG880" s="836" t="s">
        <v>33</v>
      </c>
      <c r="BH880" s="905" t="s">
        <v>4567</v>
      </c>
      <c r="BI880" s="903" t="s">
        <v>10487</v>
      </c>
      <c r="BJ880" s="905" t="s">
        <v>13102</v>
      </c>
      <c r="BK880" s="903" t="s">
        <v>13873</v>
      </c>
      <c r="BL880" s="905" t="s">
        <v>0</v>
      </c>
      <c r="BM880" s="903" t="s">
        <v>0</v>
      </c>
      <c r="BN880" s="905" t="s">
        <v>0</v>
      </c>
      <c r="BO880" s="903" t="s">
        <v>0</v>
      </c>
      <c r="BP880" s="905" t="s">
        <v>0</v>
      </c>
      <c r="BQ880" s="903" t="s">
        <v>0</v>
      </c>
      <c r="BR880" s="909">
        <v>78</v>
      </c>
      <c r="BS880" s="903" t="s">
        <v>4511</v>
      </c>
      <c r="BT880" s="905" t="s">
        <v>0</v>
      </c>
      <c r="BU880" s="903" t="s">
        <v>4492</v>
      </c>
      <c r="BV880" s="905" t="s">
        <v>0</v>
      </c>
      <c r="BW880" s="903" t="s">
        <v>4492</v>
      </c>
      <c r="BX880" s="905" t="s">
        <v>0</v>
      </c>
      <c r="BY880" s="903" t="s">
        <v>4492</v>
      </c>
      <c r="BZ880" s="905" t="s">
        <v>0</v>
      </c>
      <c r="CA880" s="903" t="s">
        <v>4492</v>
      </c>
      <c r="CB880" s="340">
        <v>100</v>
      </c>
      <c r="CC880" s="249">
        <f>IF(ISBLANK(AL880),0,1)</f>
        <v>1</v>
      </c>
      <c r="CD880" s="414">
        <f>IF(ISBLANK(AM880),0,1)</f>
        <v>1</v>
      </c>
      <c r="CE880" s="414">
        <f>IF(ISBLANK(AN880),0,1)</f>
        <v>0</v>
      </c>
      <c r="CF880" s="414">
        <f>IF(ISBLANK(AO880),0,1)</f>
        <v>1</v>
      </c>
      <c r="CG880" s="414">
        <f>IF(ISBLANK(AP880),0,1)</f>
        <v>1</v>
      </c>
      <c r="CH880" s="436">
        <f>IF(ISBLANK(AQ880),0,1)</f>
        <v>0</v>
      </c>
      <c r="CI880" s="435">
        <f>IF($W880="Dropped","-",DAYS360(X880,Y880,TRUE)/360)</f>
        <v>0.87777777777777777</v>
      </c>
      <c r="CJ880" s="416">
        <f>IF(OR($W880="Pipeline",$W880="Dropped"),"-",IF(OR($AA880="-",$AA880="n/a"),"-",DAYS360(Y880,AA880,TRUE)/360))</f>
        <v>0.16111111111111112</v>
      </c>
      <c r="CK880" s="416">
        <f>IF(OR($W880="Pipeline",$W880="Dropped"),"-",IF($AC880="-","-",IF(OR($AA880="-",$AA880="n/a"),DAYS360(Y880,AC880,TRUE)/360,DAYS360(AA880,AC880,TRUE)/360)))</f>
        <v>6.7</v>
      </c>
      <c r="CL880" s="416">
        <f>IF(OR($W880="Pipeline",$W880="Dropped"),"-",IF($AC880="-","-",DAYS360(X880,AC880,TRUE)/360))</f>
        <v>7.7388888888888889</v>
      </c>
      <c r="CM880" s="437">
        <f>IF(OR($W880="Pipeline",$W880="Dropped"),"-",IF($AC880="-","-",DAYS360(AB880,AC880,TRUE)/360))</f>
        <v>1.9166666666666667</v>
      </c>
      <c r="CN880" s="344" t="str">
        <f>IF(W880="Closed",IF(AC880="-","-",YEAR(AC880)),"-")</f>
        <v>-</v>
      </c>
      <c r="CO880" s="344" t="str">
        <f>IF(W880="Closed",IF(OR(BE880="S",BE880="MS",BE880="HS"),"S",IF(OR(BE880="U",BE880="MU",BE880="HU"),"U",IF(OR(BE880="NA",BE880="NR",BE880="NV",BE880="?",BE880="#"),"NR","-"))),"-")</f>
        <v>-</v>
      </c>
      <c r="CP880" s="249">
        <v>3</v>
      </c>
      <c r="CQ880" s="414">
        <v>3</v>
      </c>
      <c r="CR880" s="414">
        <v>4</v>
      </c>
      <c r="CS880" s="414">
        <v>0</v>
      </c>
      <c r="CT880" s="414">
        <v>0</v>
      </c>
      <c r="CU880" s="436">
        <v>0</v>
      </c>
      <c r="CV880" s="432" t="str">
        <f>IF(OR(DC880="-",DC880="",DC880="n/a"),"-",HYPERLINK(DC880,"PAD"))</f>
        <v>PAD</v>
      </c>
      <c r="CW880" s="417" t="str">
        <f>IF(OR(DD880="-",DD880="",DD880="n/a"),"-",HYPERLINK(DD880,"ICR"))</f>
        <v>-</v>
      </c>
      <c r="CX880" s="438" t="str">
        <f>IF(OR(DE880="-",DE880="",DE880="n/a"),"-",HYPERLINK(DE880,"IEG"))</f>
        <v>-</v>
      </c>
      <c r="CY880" s="687" t="str">
        <f>IF(OR(DF880="-",DF880="",DF880="n/a"),"-",HYPERLINK(DF880,"PPAR"))</f>
        <v>-</v>
      </c>
      <c r="CZ880" s="665" t="str">
        <f>IF(OR(DG880="-",DG880="",DG880="n/a"),"-",HYPERLINK(DG880,"PCR"))</f>
        <v>-</v>
      </c>
      <c r="DA880" s="665" t="str">
        <f>IF(OR(DH880="-",DH880="",DH880="n/a"),"-",HYPERLINK(DH880,"PP"))</f>
        <v>PP</v>
      </c>
      <c r="DB880" s="688" t="str">
        <f>IF(OR(DI880="-",DI880="",DI880="n/a"),"-",HYPERLINK(DI880,"TA"))</f>
        <v>-</v>
      </c>
      <c r="DC880" s="897" t="s">
        <v>12813</v>
      </c>
      <c r="DD880" s="897" t="s">
        <v>33</v>
      </c>
      <c r="DE880" s="897" t="s">
        <v>33</v>
      </c>
      <c r="DF880" s="897" t="s">
        <v>33</v>
      </c>
      <c r="DG880" s="897" t="s">
        <v>33</v>
      </c>
      <c r="DH880" s="897" t="s">
        <v>14168</v>
      </c>
      <c r="DI880" s="897" t="s">
        <v>33</v>
      </c>
      <c r="DJ880" s="806"/>
      <c r="DK880" s="14"/>
      <c r="DL880" s="14"/>
      <c r="DM880" s="441"/>
      <c r="DN880" s="441"/>
      <c r="DO880" s="441"/>
      <c r="DP880" s="441"/>
      <c r="DQ880" s="441"/>
      <c r="DR880" s="441"/>
      <c r="DS880" s="441"/>
      <c r="DT880" s="441"/>
      <c r="DU880" s="441"/>
      <c r="DV880" s="441"/>
      <c r="DW880" s="441"/>
      <c r="DX880" s="441"/>
      <c r="DY880" s="441"/>
      <c r="DZ880" s="441"/>
      <c r="EA880" s="441"/>
      <c r="EB880" s="441"/>
      <c r="EC880" s="441"/>
      <c r="ED880" s="441"/>
      <c r="EE880" s="441"/>
      <c r="EF880" s="441"/>
      <c r="EG880" s="441"/>
      <c r="EH880" s="441"/>
      <c r="EI880" s="441"/>
      <c r="EJ880" s="441"/>
      <c r="EK880" s="441"/>
      <c r="EL880" s="441"/>
      <c r="EM880" s="441"/>
    </row>
    <row r="881" spans="1:143" s="35" customFormat="1" ht="14.1" customHeight="1" x14ac:dyDescent="0.25">
      <c r="A881" s="702">
        <f>ROW()-1</f>
        <v>880</v>
      </c>
      <c r="B881" s="710" t="s">
        <v>5476</v>
      </c>
      <c r="C881" s="711" t="str">
        <f>HYPERLINK(E881,"OP")</f>
        <v>OP</v>
      </c>
      <c r="D881" s="711" t="str">
        <f>HYPERLINK(F881,"Prj")</f>
        <v>Prj</v>
      </c>
      <c r="E881" s="704" t="s">
        <v>7339</v>
      </c>
      <c r="F881" s="415" t="s">
        <v>5977</v>
      </c>
      <c r="G881" s="414" t="s">
        <v>33</v>
      </c>
      <c r="H881" s="414" t="s">
        <v>33</v>
      </c>
      <c r="I881" s="694" t="s">
        <v>33</v>
      </c>
      <c r="J881" s="697" t="s">
        <v>5477</v>
      </c>
      <c r="K881" s="727" t="s">
        <v>33</v>
      </c>
      <c r="L881" s="736" t="s">
        <v>124</v>
      </c>
      <c r="M881" s="697" t="s">
        <v>332</v>
      </c>
      <c r="N881" s="736" t="s">
        <v>18</v>
      </c>
      <c r="O881" s="736" t="s">
        <v>30</v>
      </c>
      <c r="P881" s="1080" t="s">
        <v>1742</v>
      </c>
      <c r="Q881" s="1074" t="s">
        <v>33</v>
      </c>
      <c r="R881" s="698" t="s">
        <v>33</v>
      </c>
      <c r="S881" s="907" t="s">
        <v>5468</v>
      </c>
      <c r="T881" s="908" t="s">
        <v>10347</v>
      </c>
      <c r="U881" s="905" t="s">
        <v>1789</v>
      </c>
      <c r="V881" s="905" t="s">
        <v>10425</v>
      </c>
      <c r="W881" s="1068" t="s">
        <v>20</v>
      </c>
      <c r="X881" s="1064">
        <v>40752</v>
      </c>
      <c r="Y881" s="1066">
        <v>41333</v>
      </c>
      <c r="Z881" s="1046">
        <v>2013</v>
      </c>
      <c r="AA881" s="1064">
        <v>41438</v>
      </c>
      <c r="AB881" s="1065">
        <v>43281</v>
      </c>
      <c r="AC881" s="1066">
        <v>43281</v>
      </c>
      <c r="AD881" s="1049">
        <v>50</v>
      </c>
      <c r="AE881" s="746">
        <v>0</v>
      </c>
      <c r="AF881" s="744">
        <v>0</v>
      </c>
      <c r="AG881" s="690">
        <v>50</v>
      </c>
      <c r="AH881" s="747">
        <v>88.16</v>
      </c>
      <c r="AI881" s="744">
        <v>0</v>
      </c>
      <c r="AJ881" s="1101">
        <v>50</v>
      </c>
      <c r="AK881" s="1102">
        <v>21.44119495</v>
      </c>
      <c r="AL881" s="646">
        <v>32</v>
      </c>
      <c r="AM881" s="647"/>
      <c r="AN881" s="647"/>
      <c r="AO881" s="647"/>
      <c r="AP881" s="647"/>
      <c r="AQ881" s="648"/>
      <c r="AR881" s="779" t="s">
        <v>5803</v>
      </c>
      <c r="AS881" s="649">
        <f>AT881+AU881</f>
        <v>0.19</v>
      </c>
      <c r="AT881" s="649">
        <v>0</v>
      </c>
      <c r="AU881" s="650">
        <v>0.19</v>
      </c>
      <c r="AV881" s="686" t="s">
        <v>5804</v>
      </c>
      <c r="AW881" s="697" t="s">
        <v>3718</v>
      </c>
      <c r="AX881" s="697" t="s">
        <v>5478</v>
      </c>
      <c r="AY881" s="823">
        <v>42715</v>
      </c>
      <c r="AZ881" s="736" t="s">
        <v>26</v>
      </c>
      <c r="BA881" s="736" t="s">
        <v>22</v>
      </c>
      <c r="BB881" s="837" t="s">
        <v>33</v>
      </c>
      <c r="BC881" s="838" t="s">
        <v>33</v>
      </c>
      <c r="BD881" s="839" t="s">
        <v>33</v>
      </c>
      <c r="BE881" s="837" t="s">
        <v>33</v>
      </c>
      <c r="BF881" s="838" t="s">
        <v>33</v>
      </c>
      <c r="BG881" s="839" t="s">
        <v>33</v>
      </c>
      <c r="BH881" s="905" t="s">
        <v>4737</v>
      </c>
      <c r="BI881" s="903" t="s">
        <v>10482</v>
      </c>
      <c r="BJ881" s="905" t="s">
        <v>0</v>
      </c>
      <c r="BK881" s="903" t="s">
        <v>0</v>
      </c>
      <c r="BL881" s="905" t="s">
        <v>0</v>
      </c>
      <c r="BM881" s="903" t="s">
        <v>0</v>
      </c>
      <c r="BN881" s="905" t="s">
        <v>0</v>
      </c>
      <c r="BO881" s="903" t="s">
        <v>0</v>
      </c>
      <c r="BP881" s="905" t="s">
        <v>0</v>
      </c>
      <c r="BQ881" s="903" t="s">
        <v>0</v>
      </c>
      <c r="BR881" s="909">
        <v>47</v>
      </c>
      <c r="BS881" s="903" t="s">
        <v>4539</v>
      </c>
      <c r="BT881" s="909">
        <v>49</v>
      </c>
      <c r="BU881" s="903" t="s">
        <v>4607</v>
      </c>
      <c r="BV881" s="905" t="s">
        <v>0</v>
      </c>
      <c r="BW881" s="903" t="s">
        <v>4492</v>
      </c>
      <c r="BX881" s="905" t="s">
        <v>0</v>
      </c>
      <c r="BY881" s="903" t="s">
        <v>4492</v>
      </c>
      <c r="BZ881" s="905" t="s">
        <v>0</v>
      </c>
      <c r="CA881" s="903" t="s">
        <v>4492</v>
      </c>
      <c r="CB881" s="340">
        <v>100</v>
      </c>
      <c r="CC881" s="249">
        <f>IF(ISBLANK(AL881),0,1)</f>
        <v>1</v>
      </c>
      <c r="CD881" s="414">
        <f>IF(ISBLANK(AM881),0,1)</f>
        <v>0</v>
      </c>
      <c r="CE881" s="414">
        <f>IF(ISBLANK(AN881),0,1)</f>
        <v>0</v>
      </c>
      <c r="CF881" s="414">
        <f>IF(ISBLANK(AO881),0,1)</f>
        <v>0</v>
      </c>
      <c r="CG881" s="414">
        <f>IF(ISBLANK(AP881),0,1)</f>
        <v>0</v>
      </c>
      <c r="CH881" s="436">
        <f>IF(ISBLANK(AQ881),0,1)</f>
        <v>0</v>
      </c>
      <c r="CI881" s="435">
        <f>IF($W881="Dropped","-",DAYS360(X881,Y881,TRUE)/360)</f>
        <v>1.5833333333333333</v>
      </c>
      <c r="CJ881" s="416">
        <f>IF(OR($W881="Pipeline",$W881="Dropped"),"-",IF(OR($AA881="-",$AA881="n/a"),"-",DAYS360(Y881,AA881,TRUE)/360))</f>
        <v>0.29166666666666669</v>
      </c>
      <c r="CK881" s="416">
        <f>IF(OR($W881="Pipeline",$W881="Dropped"),"-",IF($AC881="-","-",IF(OR($AA881="-",$AA881="n/a"),DAYS360(Y881,AC881,TRUE)/360,DAYS360(AA881,AC881,TRUE)/360)))</f>
        <v>5.0472222222222225</v>
      </c>
      <c r="CL881" s="416">
        <f>IF(OR($W881="Pipeline",$W881="Dropped"),"-",IF($AC881="-","-",DAYS360(X881,AC881,TRUE)/360))</f>
        <v>6.9222222222222225</v>
      </c>
      <c r="CM881" s="437">
        <f>IF(OR($W881="Pipeline",$W881="Dropped"),"-",IF($AC881="-","-",DAYS360(AB881,AC881,TRUE)/360))</f>
        <v>0</v>
      </c>
      <c r="CN881" s="344" t="str">
        <f>IF(W881="Closed",IF(AC881="-","-",YEAR(AC881)),"-")</f>
        <v>-</v>
      </c>
      <c r="CO881" s="344" t="str">
        <f>IF(W881="Closed",IF(OR(BE881="S",BE881="MS",BE881="HS"),"S",IF(OR(BE881="U",BE881="MU",BE881="HU"),"U",IF(OR(BE881="NA",BE881="NR",BE881="NV",BE881="?",BE881="#"),"NR","-"))),"-")</f>
        <v>-</v>
      </c>
      <c r="CP881" s="249">
        <v>1</v>
      </c>
      <c r="CQ881" s="414">
        <v>1</v>
      </c>
      <c r="CR881" s="414">
        <v>0</v>
      </c>
      <c r="CS881" s="414">
        <v>0</v>
      </c>
      <c r="CT881" s="414">
        <v>0</v>
      </c>
      <c r="CU881" s="436">
        <v>0</v>
      </c>
      <c r="CV881" s="432" t="str">
        <f>IF(OR(DC881="-",DC881="",DC881="n/a"),"-",HYPERLINK(DC881,"PAD"))</f>
        <v>PAD</v>
      </c>
      <c r="CW881" s="417" t="str">
        <f>IF(OR(DD881="-",DD881="",DD881="n/a"),"-",HYPERLINK(DD881,"ICR"))</f>
        <v>-</v>
      </c>
      <c r="CX881" s="438" t="str">
        <f>IF(OR(DE881="-",DE881="",DE881="n/a"),"-",HYPERLINK(DE881,"IEG"))</f>
        <v>-</v>
      </c>
      <c r="CY881" s="687" t="str">
        <f>IF(OR(DF881="-",DF881="",DF881="n/a"),"-",HYPERLINK(DF881,"PPAR"))</f>
        <v>-</v>
      </c>
      <c r="CZ881" s="665" t="str">
        <f>IF(OR(DG881="-",DG881="",DG881="n/a"),"-",HYPERLINK(DG881,"PCR"))</f>
        <v>-</v>
      </c>
      <c r="DA881" s="665" t="str">
        <f>IF(OR(DH881="-",DH881="",DH881="n/a"),"-",HYPERLINK(DH881,"PP"))</f>
        <v>-</v>
      </c>
      <c r="DB881" s="688" t="str">
        <f>IF(OR(DI881="-",DI881="",DI881="n/a"),"-",HYPERLINK(DI881,"TA"))</f>
        <v>-</v>
      </c>
      <c r="DC881" s="897" t="s">
        <v>12814</v>
      </c>
      <c r="DD881" s="897" t="s">
        <v>33</v>
      </c>
      <c r="DE881" s="897" t="s">
        <v>33</v>
      </c>
      <c r="DF881" s="897" t="s">
        <v>33</v>
      </c>
      <c r="DG881" s="897" t="s">
        <v>33</v>
      </c>
      <c r="DH881" s="897" t="s">
        <v>33</v>
      </c>
      <c r="DI881" s="897" t="s">
        <v>33</v>
      </c>
      <c r="DJ881" s="734"/>
      <c r="DK881" s="14"/>
      <c r="DL881" s="14"/>
      <c r="DM881" s="441"/>
      <c r="DN881" s="441"/>
      <c r="DO881" s="441"/>
      <c r="DP881" s="441"/>
      <c r="DQ881" s="441"/>
      <c r="DR881" s="441"/>
      <c r="DS881" s="441"/>
      <c r="DT881" s="441"/>
      <c r="DU881" s="441"/>
      <c r="DV881" s="441"/>
      <c r="DW881" s="441"/>
      <c r="DX881" s="441"/>
      <c r="DY881" s="441"/>
      <c r="DZ881" s="441"/>
      <c r="EA881" s="441"/>
      <c r="EB881" s="441"/>
      <c r="EC881" s="441"/>
      <c r="ED881" s="441"/>
      <c r="EE881" s="441"/>
      <c r="EF881" s="441"/>
      <c r="EG881" s="441"/>
      <c r="EH881" s="441"/>
      <c r="EI881" s="441"/>
      <c r="EJ881" s="441"/>
      <c r="EK881" s="441"/>
      <c r="EL881" s="441"/>
      <c r="EM881" s="441"/>
    </row>
    <row r="882" spans="1:143" s="35" customFormat="1" ht="14.1" customHeight="1" x14ac:dyDescent="0.25">
      <c r="A882" s="703">
        <f>ROW()-1</f>
        <v>881</v>
      </c>
      <c r="B882" s="718" t="s">
        <v>971</v>
      </c>
      <c r="C882" s="711" t="str">
        <f>HYPERLINK(E882,"OP")</f>
        <v>OP</v>
      </c>
      <c r="D882" s="711" t="str">
        <f>HYPERLINK(F882,"Prj")</f>
        <v>Prj</v>
      </c>
      <c r="E882" s="704" t="s">
        <v>6933</v>
      </c>
      <c r="F882" s="415" t="s">
        <v>6934</v>
      </c>
      <c r="G882" s="414" t="s">
        <v>970</v>
      </c>
      <c r="H882" s="414" t="s">
        <v>2802</v>
      </c>
      <c r="I882" s="694" t="s">
        <v>33</v>
      </c>
      <c r="J882" s="686" t="s">
        <v>972</v>
      </c>
      <c r="K882" s="199" t="s">
        <v>33</v>
      </c>
      <c r="L882" s="693" t="s">
        <v>16</v>
      </c>
      <c r="M882" s="696" t="s">
        <v>94</v>
      </c>
      <c r="N882" s="693" t="s">
        <v>18</v>
      </c>
      <c r="O882" s="693" t="s">
        <v>30</v>
      </c>
      <c r="P882" s="1080" t="s">
        <v>1763</v>
      </c>
      <c r="Q882" s="1074" t="s">
        <v>33</v>
      </c>
      <c r="R882" s="698" t="s">
        <v>33</v>
      </c>
      <c r="S882" s="907" t="s">
        <v>3602</v>
      </c>
      <c r="T882" s="908" t="s">
        <v>3778</v>
      </c>
      <c r="U882" s="905" t="s">
        <v>590</v>
      </c>
      <c r="V882" s="905" t="s">
        <v>10383</v>
      </c>
      <c r="W882" s="1068" t="s">
        <v>20</v>
      </c>
      <c r="X882" s="1064">
        <v>40526</v>
      </c>
      <c r="Y882" s="1066">
        <v>40661</v>
      </c>
      <c r="Z882" s="1046">
        <v>2011</v>
      </c>
      <c r="AA882" s="1064">
        <v>40945</v>
      </c>
      <c r="AB882" s="1065">
        <v>42216</v>
      </c>
      <c r="AC882" s="1066">
        <v>43646</v>
      </c>
      <c r="AD882" s="638">
        <v>0</v>
      </c>
      <c r="AE882" s="639">
        <v>71</v>
      </c>
      <c r="AF882" s="744">
        <v>0</v>
      </c>
      <c r="AG882" s="690">
        <v>71</v>
      </c>
      <c r="AH882" s="747">
        <v>0</v>
      </c>
      <c r="AI882" s="744">
        <v>147.9</v>
      </c>
      <c r="AJ882" s="1099">
        <v>219.99904065999999</v>
      </c>
      <c r="AK882" s="1100">
        <v>136.01321935999999</v>
      </c>
      <c r="AL882" s="646"/>
      <c r="AM882" s="647" t="s">
        <v>3284</v>
      </c>
      <c r="AN882" s="647">
        <v>2</v>
      </c>
      <c r="AO882" s="647"/>
      <c r="AP882" s="647"/>
      <c r="AQ882" s="648"/>
      <c r="AR882" s="779" t="s">
        <v>3301</v>
      </c>
      <c r="AS882" s="781">
        <f>AT882+AU882</f>
        <v>7</v>
      </c>
      <c r="AT882" s="649">
        <v>3.4</v>
      </c>
      <c r="AU882" s="650">
        <v>3.6</v>
      </c>
      <c r="AV882" s="686" t="s">
        <v>3302</v>
      </c>
      <c r="AW882" s="686" t="s">
        <v>1973</v>
      </c>
      <c r="AX882" s="686" t="s">
        <v>2248</v>
      </c>
      <c r="AY882" s="819">
        <v>42580</v>
      </c>
      <c r="AZ882" s="721" t="s">
        <v>22</v>
      </c>
      <c r="BA882" s="721" t="s">
        <v>22</v>
      </c>
      <c r="BB882" s="834" t="s">
        <v>33</v>
      </c>
      <c r="BC882" s="835" t="s">
        <v>33</v>
      </c>
      <c r="BD882" s="836" t="s">
        <v>33</v>
      </c>
      <c r="BE882" s="834" t="s">
        <v>33</v>
      </c>
      <c r="BF882" s="835" t="s">
        <v>33</v>
      </c>
      <c r="BG882" s="836" t="s">
        <v>33</v>
      </c>
      <c r="BH882" s="905" t="s">
        <v>4503</v>
      </c>
      <c r="BI882" s="903" t="s">
        <v>4703</v>
      </c>
      <c r="BJ882" s="905" t="s">
        <v>4515</v>
      </c>
      <c r="BK882" s="903" t="s">
        <v>4704</v>
      </c>
      <c r="BL882" s="905" t="s">
        <v>1371</v>
      </c>
      <c r="BM882" s="903" t="s">
        <v>13870</v>
      </c>
      <c r="BN882" s="905" t="s">
        <v>13050</v>
      </c>
      <c r="BO882" s="903" t="s">
        <v>13876</v>
      </c>
      <c r="BP882" s="905" t="s">
        <v>4530</v>
      </c>
      <c r="BQ882" s="903" t="s">
        <v>10483</v>
      </c>
      <c r="BR882" s="909">
        <v>65</v>
      </c>
      <c r="BS882" s="903" t="s">
        <v>4509</v>
      </c>
      <c r="BT882" s="905" t="s">
        <v>0</v>
      </c>
      <c r="BU882" s="903" t="s">
        <v>4492</v>
      </c>
      <c r="BV882" s="905" t="s">
        <v>0</v>
      </c>
      <c r="BW882" s="903" t="s">
        <v>4492</v>
      </c>
      <c r="BX882" s="905" t="s">
        <v>0</v>
      </c>
      <c r="BY882" s="903" t="s">
        <v>4492</v>
      </c>
      <c r="BZ882" s="905" t="s">
        <v>0</v>
      </c>
      <c r="CA882" s="903" t="s">
        <v>4492</v>
      </c>
      <c r="CB882" s="340">
        <v>10</v>
      </c>
      <c r="CC882" s="249">
        <f>IF(ISBLANK(AL882),0,1)</f>
        <v>0</v>
      </c>
      <c r="CD882" s="414">
        <f>IF(ISBLANK(AM882),0,1)</f>
        <v>1</v>
      </c>
      <c r="CE882" s="414">
        <f>IF(ISBLANK(AN882),0,1)</f>
        <v>1</v>
      </c>
      <c r="CF882" s="414">
        <f>IF(ISBLANK(AO882),0,1)</f>
        <v>0</v>
      </c>
      <c r="CG882" s="414">
        <f>IF(ISBLANK(AP882),0,1)</f>
        <v>0</v>
      </c>
      <c r="CH882" s="436">
        <f>IF(ISBLANK(AQ882),0,1)</f>
        <v>0</v>
      </c>
      <c r="CI882" s="435">
        <f>IF($W882="Dropped","-",DAYS360(X882,Y882,TRUE)/360)</f>
        <v>0.37222222222222223</v>
      </c>
      <c r="CJ882" s="416">
        <f>IF(OR($W882="Pipeline",$W882="Dropped"),"-",IF(OR($AA882="-",$AA882="n/a"),"-",DAYS360(Y882,AA882,TRUE)/360))</f>
        <v>0.77222222222222225</v>
      </c>
      <c r="CK882" s="416">
        <f>IF(OR($W882="Pipeline",$W882="Dropped"),"-",IF($AC882="-","-",IF(OR($AA882="-",$AA882="n/a"),DAYS360(Y882,AC882,TRUE)/360,DAYS360(AA882,AC882,TRUE)/360)))</f>
        <v>7.4</v>
      </c>
      <c r="CL882" s="416">
        <f>IF(OR($W882="Pipeline",$W882="Dropped"),"-",IF($AC882="-","-",DAYS360(X882,AC882,TRUE)/360))</f>
        <v>8.5444444444444443</v>
      </c>
      <c r="CM882" s="437">
        <f>IF(OR($W882="Pipeline",$W882="Dropped"),"-",IF($AC882="-","-",DAYS360(AB882,AC882,TRUE)/360))</f>
        <v>3.9166666666666665</v>
      </c>
      <c r="CN882" s="344" t="str">
        <f>IF(W882="Closed",IF(AC882="-","-",YEAR(AC882)),"-")</f>
        <v>-</v>
      </c>
      <c r="CO882" s="344" t="str">
        <f>IF(W882="Closed",IF(OR(BE882="S",BE882="MS",BE882="HS"),"S",IF(OR(BE882="U",BE882="MU",BE882="HU"),"U",IF(OR(BE882="NA",BE882="NR",BE882="NV",BE882="?",BE882="#"),"NR","-"))),"-")</f>
        <v>-</v>
      </c>
      <c r="CP882" s="249">
        <v>1</v>
      </c>
      <c r="CQ882" s="414">
        <v>4</v>
      </c>
      <c r="CR882" s="414">
        <v>1</v>
      </c>
      <c r="CS882" s="414">
        <v>0</v>
      </c>
      <c r="CT882" s="414">
        <v>0</v>
      </c>
      <c r="CU882" s="436">
        <v>0</v>
      </c>
      <c r="CV882" s="432" t="str">
        <f>IF(OR(DC882="-",DC882="",DC882="n/a"),"-",HYPERLINK(DC882,"PAD"))</f>
        <v>PAD</v>
      </c>
      <c r="CW882" s="417" t="str">
        <f>IF(OR(DD882="-",DD882="",DD882="n/a"),"-",HYPERLINK(DD882,"ICR"))</f>
        <v>-</v>
      </c>
      <c r="CX882" s="438" t="str">
        <f>IF(OR(DE882="-",DE882="",DE882="n/a"),"-",HYPERLINK(DE882,"IEG"))</f>
        <v>-</v>
      </c>
      <c r="CY882" s="687" t="str">
        <f>IF(OR(DF882="-",DF882="",DF882="n/a"),"-",HYPERLINK(DF882,"PPAR"))</f>
        <v>-</v>
      </c>
      <c r="CZ882" s="665" t="str">
        <f>IF(OR(DG882="-",DG882="",DG882="n/a"),"-",HYPERLINK(DG882,"PCR"))</f>
        <v>-</v>
      </c>
      <c r="DA882" s="665" t="str">
        <f>IF(OR(DH882="-",DH882="",DH882="n/a"),"-",HYPERLINK(DH882,"PP"))</f>
        <v>PP</v>
      </c>
      <c r="DB882" s="688" t="str">
        <f>IF(OR(DI882="-",DI882="",DI882="n/a"),"-",HYPERLINK(DI882,"TA"))</f>
        <v>-</v>
      </c>
      <c r="DC882" s="897" t="s">
        <v>12815</v>
      </c>
      <c r="DD882" s="897" t="s">
        <v>33</v>
      </c>
      <c r="DE882" s="897" t="s">
        <v>33</v>
      </c>
      <c r="DF882" s="897" t="s">
        <v>33</v>
      </c>
      <c r="DG882" s="897" t="s">
        <v>33</v>
      </c>
      <c r="DH882" s="897" t="s">
        <v>14169</v>
      </c>
      <c r="DI882" s="897" t="s">
        <v>33</v>
      </c>
      <c r="DJ882" s="734"/>
      <c r="DK882" s="14"/>
      <c r="DL882" s="14"/>
      <c r="DM882" s="441"/>
      <c r="DN882" s="441"/>
      <c r="DO882" s="441"/>
      <c r="DP882" s="441"/>
      <c r="DQ882" s="441"/>
      <c r="DR882" s="441"/>
      <c r="DS882" s="441"/>
      <c r="DT882" s="441"/>
      <c r="DU882" s="441"/>
      <c r="DV882" s="441"/>
      <c r="DW882" s="441"/>
      <c r="DX882" s="441"/>
      <c r="DY882" s="441"/>
      <c r="DZ882" s="441"/>
      <c r="EA882" s="441"/>
      <c r="EB882" s="441"/>
      <c r="EC882" s="441"/>
      <c r="ED882" s="441"/>
      <c r="EE882" s="441"/>
      <c r="EF882" s="441"/>
      <c r="EG882" s="441"/>
      <c r="EH882" s="441"/>
      <c r="EI882" s="441"/>
      <c r="EJ882" s="441"/>
      <c r="EK882" s="441"/>
      <c r="EL882" s="441"/>
      <c r="EM882" s="441"/>
    </row>
    <row r="883" spans="1:143" s="35" customFormat="1" ht="14.1" customHeight="1" x14ac:dyDescent="0.25">
      <c r="A883" s="702">
        <f>ROW()-1</f>
        <v>882</v>
      </c>
      <c r="B883" s="713" t="s">
        <v>9459</v>
      </c>
      <c r="C883" s="711" t="str">
        <f>HYPERLINK(E883,"OP")</f>
        <v>OP</v>
      </c>
      <c r="D883" s="711" t="str">
        <f>HYPERLINK(F883,"Prj")</f>
        <v>Prj</v>
      </c>
      <c r="E883" s="705" t="s">
        <v>9834</v>
      </c>
      <c r="F883" s="424" t="s">
        <v>9835</v>
      </c>
      <c r="G883" s="414" t="s">
        <v>33</v>
      </c>
      <c r="H883" s="414" t="s">
        <v>33</v>
      </c>
      <c r="I883" s="694" t="s">
        <v>33</v>
      </c>
      <c r="J883" s="695" t="s">
        <v>9691</v>
      </c>
      <c r="K883" s="727" t="s">
        <v>33</v>
      </c>
      <c r="L883" s="735" t="s">
        <v>124</v>
      </c>
      <c r="M883" s="695" t="s">
        <v>335</v>
      </c>
      <c r="N883" s="735" t="s">
        <v>18</v>
      </c>
      <c r="O883" s="735" t="s">
        <v>25</v>
      </c>
      <c r="P883" s="1080" t="s">
        <v>1761</v>
      </c>
      <c r="Q883" s="1074" t="s">
        <v>33</v>
      </c>
      <c r="R883" s="698" t="s">
        <v>3888</v>
      </c>
      <c r="S883" s="907" t="s">
        <v>10330</v>
      </c>
      <c r="T883" s="908" t="s">
        <v>13846</v>
      </c>
      <c r="U883" s="905" t="s">
        <v>1789</v>
      </c>
      <c r="V883" s="905" t="s">
        <v>10445</v>
      </c>
      <c r="W883" s="1068" t="s">
        <v>20</v>
      </c>
      <c r="X883" s="1064">
        <v>41081</v>
      </c>
      <c r="Y883" s="1066">
        <v>41796</v>
      </c>
      <c r="Z883" s="1046">
        <v>2014</v>
      </c>
      <c r="AA883" s="1064">
        <v>42216</v>
      </c>
      <c r="AB883" s="1065">
        <v>43465</v>
      </c>
      <c r="AC883" s="1066">
        <v>43465</v>
      </c>
      <c r="AD883" s="638">
        <v>0</v>
      </c>
      <c r="AE883" s="745">
        <v>24.8</v>
      </c>
      <c r="AF883" s="744">
        <v>0</v>
      </c>
      <c r="AG883" s="690">
        <v>24.8</v>
      </c>
      <c r="AH883" s="747">
        <v>0</v>
      </c>
      <c r="AI883" s="744">
        <v>3.29</v>
      </c>
      <c r="AJ883" s="1103">
        <v>24.8</v>
      </c>
      <c r="AK883" s="1104">
        <v>3.8470255400000002</v>
      </c>
      <c r="AL883" s="646"/>
      <c r="AM883" s="647"/>
      <c r="AN883" s="647">
        <v>12</v>
      </c>
      <c r="AO883" s="647"/>
      <c r="AP883" s="647"/>
      <c r="AQ883" s="648"/>
      <c r="AR883" s="778" t="s">
        <v>9860</v>
      </c>
      <c r="AS883" s="628">
        <v>3.6</v>
      </c>
      <c r="AT883" s="801">
        <v>3.6</v>
      </c>
      <c r="AU883" s="802">
        <v>0</v>
      </c>
      <c r="AV883" s="734" t="s">
        <v>9861</v>
      </c>
      <c r="AW883" s="695" t="s">
        <v>3746</v>
      </c>
      <c r="AX883" s="695" t="s">
        <v>9692</v>
      </c>
      <c r="AY883" s="822">
        <v>42625</v>
      </c>
      <c r="AZ883" s="735" t="s">
        <v>45</v>
      </c>
      <c r="BA883" s="735" t="s">
        <v>45</v>
      </c>
      <c r="BB883" s="834" t="s">
        <v>33</v>
      </c>
      <c r="BC883" s="835" t="s">
        <v>33</v>
      </c>
      <c r="BD883" s="836" t="s">
        <v>33</v>
      </c>
      <c r="BE883" s="834" t="s">
        <v>33</v>
      </c>
      <c r="BF883" s="835" t="s">
        <v>33</v>
      </c>
      <c r="BG883" s="836" t="s">
        <v>33</v>
      </c>
      <c r="BH883" s="905" t="s">
        <v>4525</v>
      </c>
      <c r="BI883" s="903" t="s">
        <v>10476</v>
      </c>
      <c r="BJ883" s="905" t="s">
        <v>4580</v>
      </c>
      <c r="BK883" s="903" t="s">
        <v>10478</v>
      </c>
      <c r="BL883" s="905" t="s">
        <v>13077</v>
      </c>
      <c r="BM883" s="903" t="s">
        <v>9680</v>
      </c>
      <c r="BN883" s="905" t="s">
        <v>0</v>
      </c>
      <c r="BO883" s="903" t="s">
        <v>0</v>
      </c>
      <c r="BP883" s="905" t="s">
        <v>0</v>
      </c>
      <c r="BQ883" s="903" t="s">
        <v>0</v>
      </c>
      <c r="BR883" s="909">
        <v>86</v>
      </c>
      <c r="BS883" s="903" t="s">
        <v>4641</v>
      </c>
      <c r="BT883" s="909">
        <v>26</v>
      </c>
      <c r="BU883" s="903" t="s">
        <v>4517</v>
      </c>
      <c r="BV883" s="909">
        <v>78</v>
      </c>
      <c r="BW883" s="903" t="s">
        <v>4511</v>
      </c>
      <c r="BX883" s="909">
        <v>56</v>
      </c>
      <c r="BY883" s="903" t="s">
        <v>4566</v>
      </c>
      <c r="BZ883" s="909">
        <v>57</v>
      </c>
      <c r="CA883" s="903" t="s">
        <v>4527</v>
      </c>
      <c r="CB883" s="340">
        <v>10</v>
      </c>
      <c r="CC883" s="249">
        <f>IF(ISBLANK(AL883),0,1)</f>
        <v>0</v>
      </c>
      <c r="CD883" s="414">
        <f>IF(ISBLANK(AM883),0,1)</f>
        <v>0</v>
      </c>
      <c r="CE883" s="414">
        <f>IF(ISBLANK(AN883),0,1)</f>
        <v>1</v>
      </c>
      <c r="CF883" s="414">
        <f>IF(ISBLANK(AO883),0,1)</f>
        <v>0</v>
      </c>
      <c r="CG883" s="414">
        <f>IF(ISBLANK(AP883),0,1)</f>
        <v>0</v>
      </c>
      <c r="CH883" s="436">
        <f>IF(ISBLANK(AQ883),0,1)</f>
        <v>0</v>
      </c>
      <c r="CI883" s="435">
        <f>IF($W883="Dropped","-",DAYS360(X883,Y883,TRUE)/360)</f>
        <v>1.9583333333333333</v>
      </c>
      <c r="CJ883" s="416">
        <f>IF(OR($W883="Pipeline",$W883="Dropped"),"-",IF(OR($AA883="-",$AA883="n/a"),"-",DAYS360(Y883,AA883,TRUE)/360))</f>
        <v>1.1499999999999999</v>
      </c>
      <c r="CK883" s="416">
        <f>IF(OR($W883="Pipeline",$W883="Dropped"),"-",IF($AC883="-","-",IF(OR($AA883="-",$AA883="n/a"),DAYS360(Y883,AC883,TRUE)/360,DAYS360(AA883,AC883,TRUE)/360)))</f>
        <v>3.4166666666666665</v>
      </c>
      <c r="CL883" s="416">
        <f>IF(OR($W883="Pipeline",$W883="Dropped"),"-",IF($AC883="-","-",DAYS360(X883,AC883,TRUE)/360))</f>
        <v>6.5250000000000004</v>
      </c>
      <c r="CM883" s="437">
        <f>IF(OR($W883="Pipeline",$W883="Dropped"),"-",IF($AC883="-","-",DAYS360(AB883,AC883,TRUE)/360))</f>
        <v>0</v>
      </c>
      <c r="CN883" s="344" t="str">
        <f>IF(W883="Closed",IF(AC883="-","-",YEAR(AC883)),"-")</f>
        <v>-</v>
      </c>
      <c r="CO883" s="344" t="str">
        <f>IF(W883="Closed",IF(OR(BE883="S",BE883="MS",BE883="HS"),"S",IF(OR(BE883="U",BE883="MU",BE883="HU"),"U",IF(OR(BE883="NA",BE883="NR",BE883="NV",BE883="?",BE883="#"),"NR","-"))),"-")</f>
        <v>-</v>
      </c>
      <c r="CP883" s="249">
        <v>0</v>
      </c>
      <c r="CQ883" s="414">
        <v>4</v>
      </c>
      <c r="CR883" s="414">
        <v>1</v>
      </c>
      <c r="CS883" s="414">
        <v>0</v>
      </c>
      <c r="CT883" s="414">
        <v>0</v>
      </c>
      <c r="CU883" s="436">
        <v>0</v>
      </c>
      <c r="CV883" s="432" t="str">
        <f>IF(OR(DC883="-",DC883="",DC883="n/a"),"-",HYPERLINK(DC883,"PAD"))</f>
        <v>PAD</v>
      </c>
      <c r="CW883" s="417" t="str">
        <f>IF(OR(DD883="-",DD883="",DD883="n/a"),"-",HYPERLINK(DD883,"ICR"))</f>
        <v>-</v>
      </c>
      <c r="CX883" s="438" t="str">
        <f>IF(OR(DE883="-",DE883="",DE883="n/a"),"-",HYPERLINK(DE883,"IEG"))</f>
        <v>-</v>
      </c>
      <c r="CY883" s="687" t="str">
        <f>IF(OR(DF883="-",DF883="",DF883="n/a"),"-",HYPERLINK(DF883,"PPAR"))</f>
        <v>-</v>
      </c>
      <c r="CZ883" s="665" t="str">
        <f>IF(OR(DG883="-",DG883="",DG883="n/a"),"-",HYPERLINK(DG883,"PCR"))</f>
        <v>-</v>
      </c>
      <c r="DA883" s="665" t="str">
        <f>IF(OR(DH883="-",DH883="",DH883="n/a"),"-",HYPERLINK(DH883,"PP"))</f>
        <v>PP</v>
      </c>
      <c r="DB883" s="688" t="str">
        <f>IF(OR(DI883="-",DI883="",DI883="n/a"),"-",HYPERLINK(DI883,"TA"))</f>
        <v>-</v>
      </c>
      <c r="DC883" s="897" t="s">
        <v>12816</v>
      </c>
      <c r="DD883" s="897" t="s">
        <v>33</v>
      </c>
      <c r="DE883" s="897" t="s">
        <v>33</v>
      </c>
      <c r="DF883" s="897" t="s">
        <v>33</v>
      </c>
      <c r="DG883" s="897" t="s">
        <v>33</v>
      </c>
      <c r="DH883" s="897" t="s">
        <v>14170</v>
      </c>
      <c r="DI883" s="897" t="s">
        <v>33</v>
      </c>
      <c r="DJ883" s="934"/>
      <c r="DK883" s="14"/>
      <c r="DL883" s="14"/>
      <c r="DM883" s="441"/>
      <c r="DN883" s="441"/>
      <c r="DO883" s="441"/>
      <c r="DP883" s="441"/>
      <c r="DQ883" s="441"/>
      <c r="DR883" s="441"/>
      <c r="DS883" s="441"/>
      <c r="DT883" s="441"/>
      <c r="DU883" s="441"/>
      <c r="DV883" s="441"/>
      <c r="DW883" s="441"/>
      <c r="DX883" s="441"/>
      <c r="DY883" s="441"/>
      <c r="DZ883" s="441"/>
      <c r="EA883" s="441"/>
      <c r="EB883" s="441"/>
      <c r="EC883" s="441"/>
      <c r="ED883" s="441"/>
      <c r="EE883" s="441"/>
      <c r="EF883" s="441"/>
      <c r="EG883" s="441"/>
      <c r="EH883" s="441"/>
      <c r="EI883" s="441"/>
      <c r="EJ883" s="441"/>
      <c r="EK883" s="441"/>
      <c r="EL883" s="441"/>
      <c r="EM883" s="441"/>
    </row>
    <row r="884" spans="1:143" s="35" customFormat="1" ht="14.1" customHeight="1" x14ac:dyDescent="0.25">
      <c r="A884" s="702">
        <f>ROW()-1</f>
        <v>883</v>
      </c>
      <c r="B884" s="710" t="s">
        <v>1106</v>
      </c>
      <c r="C884" s="711" t="str">
        <f>HYPERLINK(E884,"OP")</f>
        <v>OP</v>
      </c>
      <c r="D884" s="711" t="str">
        <f>HYPERLINK(F884,"Prj")</f>
        <v>Prj</v>
      </c>
      <c r="E884" s="704" t="s">
        <v>6935</v>
      </c>
      <c r="F884" s="415" t="s">
        <v>6936</v>
      </c>
      <c r="G884" s="414" t="s">
        <v>33</v>
      </c>
      <c r="H884" s="414" t="s">
        <v>33</v>
      </c>
      <c r="I884" s="694" t="s">
        <v>33</v>
      </c>
      <c r="J884" s="686" t="s">
        <v>1107</v>
      </c>
      <c r="K884" s="199" t="s">
        <v>33</v>
      </c>
      <c r="L884" s="693" t="s">
        <v>193</v>
      </c>
      <c r="M884" s="696" t="s">
        <v>872</v>
      </c>
      <c r="N884" s="693" t="s">
        <v>18</v>
      </c>
      <c r="O884" s="693" t="s">
        <v>30</v>
      </c>
      <c r="P884" s="1080" t="s">
        <v>1763</v>
      </c>
      <c r="Q884" s="1074" t="s">
        <v>33</v>
      </c>
      <c r="R884" s="698" t="s">
        <v>5502</v>
      </c>
      <c r="S884" s="907" t="s">
        <v>3574</v>
      </c>
      <c r="T884" s="908" t="s">
        <v>3869</v>
      </c>
      <c r="U884" s="905" t="s">
        <v>588</v>
      </c>
      <c r="V884" s="905" t="s">
        <v>10387</v>
      </c>
      <c r="W884" s="1068" t="s">
        <v>20</v>
      </c>
      <c r="X884" s="1064">
        <v>40598</v>
      </c>
      <c r="Y884" s="1066">
        <v>40717</v>
      </c>
      <c r="Z884" s="1046">
        <v>2011</v>
      </c>
      <c r="AA884" s="1064">
        <v>41256</v>
      </c>
      <c r="AB884" s="1065">
        <v>42916</v>
      </c>
      <c r="AC884" s="1066">
        <v>43008</v>
      </c>
      <c r="AD884" s="638">
        <v>0</v>
      </c>
      <c r="AE884" s="639">
        <v>10</v>
      </c>
      <c r="AF884" s="744">
        <v>0</v>
      </c>
      <c r="AG884" s="690">
        <v>10</v>
      </c>
      <c r="AH884" s="747">
        <v>1.4</v>
      </c>
      <c r="AI884" s="744">
        <v>0</v>
      </c>
      <c r="AJ884" s="1099">
        <v>13.664</v>
      </c>
      <c r="AK884" s="1100">
        <v>12.5575209</v>
      </c>
      <c r="AL884" s="646"/>
      <c r="AM884" s="647"/>
      <c r="AN884" s="647">
        <v>2</v>
      </c>
      <c r="AO884" s="647"/>
      <c r="AP884" s="647"/>
      <c r="AQ884" s="648"/>
      <c r="AR884" s="779" t="s">
        <v>3303</v>
      </c>
      <c r="AS884" s="781">
        <f>AT884+AU884</f>
        <v>6.2</v>
      </c>
      <c r="AT884" s="649">
        <v>5.5</v>
      </c>
      <c r="AU884" s="650">
        <v>0.7</v>
      </c>
      <c r="AV884" s="686" t="s">
        <v>3304</v>
      </c>
      <c r="AW884" s="686" t="s">
        <v>2054</v>
      </c>
      <c r="AX884" s="686" t="s">
        <v>3212</v>
      </c>
      <c r="AY884" s="819">
        <v>42723</v>
      </c>
      <c r="AZ884" s="721" t="s">
        <v>26</v>
      </c>
      <c r="BA884" s="721" t="s">
        <v>26</v>
      </c>
      <c r="BB884" s="834" t="s">
        <v>33</v>
      </c>
      <c r="BC884" s="835" t="s">
        <v>33</v>
      </c>
      <c r="BD884" s="836" t="s">
        <v>33</v>
      </c>
      <c r="BE884" s="834" t="s">
        <v>33</v>
      </c>
      <c r="BF884" s="835" t="s">
        <v>33</v>
      </c>
      <c r="BG884" s="836" t="s">
        <v>33</v>
      </c>
      <c r="BH884" s="905" t="s">
        <v>4493</v>
      </c>
      <c r="BI884" s="903" t="s">
        <v>4705</v>
      </c>
      <c r="BJ884" s="905" t="s">
        <v>10072</v>
      </c>
      <c r="BK884" s="903" t="s">
        <v>13093</v>
      </c>
      <c r="BL884" s="905" t="s">
        <v>10064</v>
      </c>
      <c r="BM884" s="903" t="s">
        <v>13770</v>
      </c>
      <c r="BN884" s="905" t="s">
        <v>4561</v>
      </c>
      <c r="BO884" s="903" t="s">
        <v>10489</v>
      </c>
      <c r="BP884" s="905" t="s">
        <v>13050</v>
      </c>
      <c r="BQ884" s="903" t="s">
        <v>13876</v>
      </c>
      <c r="BR884" s="909">
        <v>66</v>
      </c>
      <c r="BS884" s="903" t="s">
        <v>4532</v>
      </c>
      <c r="BT884" s="909">
        <v>81</v>
      </c>
      <c r="BU884" s="903" t="s">
        <v>4554</v>
      </c>
      <c r="BV884" s="905" t="s">
        <v>0</v>
      </c>
      <c r="BW884" s="903" t="s">
        <v>4492</v>
      </c>
      <c r="BX884" s="905" t="s">
        <v>0</v>
      </c>
      <c r="BY884" s="903" t="s">
        <v>4492</v>
      </c>
      <c r="BZ884" s="905" t="s">
        <v>0</v>
      </c>
      <c r="CA884" s="903" t="s">
        <v>4492</v>
      </c>
      <c r="CB884" s="340">
        <v>50</v>
      </c>
      <c r="CC884" s="249">
        <f>IF(ISBLANK(AL884),0,1)</f>
        <v>0</v>
      </c>
      <c r="CD884" s="414">
        <f>IF(ISBLANK(AM884),0,1)</f>
        <v>0</v>
      </c>
      <c r="CE884" s="414">
        <f>IF(ISBLANK(AN884),0,1)</f>
        <v>1</v>
      </c>
      <c r="CF884" s="414">
        <f>IF(ISBLANK(AO884),0,1)</f>
        <v>0</v>
      </c>
      <c r="CG884" s="414">
        <f>IF(ISBLANK(AP884),0,1)</f>
        <v>0</v>
      </c>
      <c r="CH884" s="436">
        <f>IF(ISBLANK(AQ884),0,1)</f>
        <v>0</v>
      </c>
      <c r="CI884" s="435">
        <f>IF($W884="Dropped","-",DAYS360(X884,Y884,TRUE)/360)</f>
        <v>0.33055555555555555</v>
      </c>
      <c r="CJ884" s="416">
        <f>IF(OR($W884="Pipeline",$W884="Dropped"),"-",IF(OR($AA884="-",$AA884="n/a"),"-",DAYS360(Y884,AA884,TRUE)/360))</f>
        <v>1.4722222222222223</v>
      </c>
      <c r="CK884" s="416">
        <f>IF(OR($W884="Pipeline",$W884="Dropped"),"-",IF($AC884="-","-",IF(OR($AA884="-",$AA884="n/a"),DAYS360(Y884,AC884,TRUE)/360,DAYS360(AA884,AC884,TRUE)/360)))</f>
        <v>4.7972222222222225</v>
      </c>
      <c r="CL884" s="416">
        <f>IF(OR($W884="Pipeline",$W884="Dropped"),"-",IF($AC884="-","-",DAYS360(X884,AC884,TRUE)/360))</f>
        <v>6.6</v>
      </c>
      <c r="CM884" s="437">
        <f>IF(OR($W884="Pipeline",$W884="Dropped"),"-",IF($AC884="-","-",DAYS360(AB884,AC884,TRUE)/360))</f>
        <v>0.25</v>
      </c>
      <c r="CN884" s="344" t="str">
        <f>IF(W884="Closed",IF(AC884="-","-",YEAR(AC884)),"-")</f>
        <v>-</v>
      </c>
      <c r="CO884" s="344" t="str">
        <f>IF(W884="Closed",IF(OR(BE884="S",BE884="MS",BE884="HS"),"S",IF(OR(BE884="U",BE884="MU",BE884="HU"),"U",IF(OR(BE884="NA",BE884="NR",BE884="NV",BE884="?",BE884="#"),"NR","-"))),"-")</f>
        <v>-</v>
      </c>
      <c r="CP884" s="249">
        <v>6</v>
      </c>
      <c r="CQ884" s="414">
        <v>1</v>
      </c>
      <c r="CR884" s="414">
        <v>1</v>
      </c>
      <c r="CS884" s="414">
        <v>1</v>
      </c>
      <c r="CT884" s="414">
        <v>0</v>
      </c>
      <c r="CU884" s="436">
        <v>0</v>
      </c>
      <c r="CV884" s="432" t="str">
        <f>IF(OR(DC884="-",DC884="",DC884="n/a"),"-",HYPERLINK(DC884,"PAD"))</f>
        <v>PAD</v>
      </c>
      <c r="CW884" s="417" t="str">
        <f>IF(OR(DD884="-",DD884="",DD884="n/a"),"-",HYPERLINK(DD884,"ICR"))</f>
        <v>-</v>
      </c>
      <c r="CX884" s="438" t="str">
        <f>IF(OR(DE884="-",DE884="",DE884="n/a"),"-",HYPERLINK(DE884,"IEG"))</f>
        <v>-</v>
      </c>
      <c r="CY884" s="687" t="str">
        <f>IF(OR(DF884="-",DF884="",DF884="n/a"),"-",HYPERLINK(DF884,"PPAR"))</f>
        <v>-</v>
      </c>
      <c r="CZ884" s="665" t="str">
        <f>IF(OR(DG884="-",DG884="",DG884="n/a"),"-",HYPERLINK(DG884,"PCR"))</f>
        <v>-</v>
      </c>
      <c r="DA884" s="665" t="str">
        <f>IF(OR(DH884="-",DH884="",DH884="n/a"),"-",HYPERLINK(DH884,"PP"))</f>
        <v>PP</v>
      </c>
      <c r="DB884" s="688" t="str">
        <f>IF(OR(DI884="-",DI884="",DI884="n/a"),"-",HYPERLINK(DI884,"TA"))</f>
        <v>-</v>
      </c>
      <c r="DC884" s="897" t="s">
        <v>12817</v>
      </c>
      <c r="DD884" s="897" t="s">
        <v>33</v>
      </c>
      <c r="DE884" s="897" t="s">
        <v>33</v>
      </c>
      <c r="DF884" s="897" t="s">
        <v>33</v>
      </c>
      <c r="DG884" s="897" t="s">
        <v>33</v>
      </c>
      <c r="DH884" s="897" t="s">
        <v>12818</v>
      </c>
      <c r="DI884" s="897" t="s">
        <v>33</v>
      </c>
      <c r="DJ884" s="806"/>
      <c r="DK884" s="14"/>
      <c r="DL884" s="14"/>
      <c r="DM884" s="441"/>
      <c r="DN884" s="441"/>
      <c r="DO884" s="441"/>
      <c r="DP884" s="441"/>
      <c r="DQ884" s="441"/>
      <c r="DR884" s="441"/>
      <c r="DS884" s="441"/>
      <c r="DT884" s="441"/>
      <c r="DU884" s="441"/>
      <c r="DV884" s="441"/>
      <c r="DW884" s="441"/>
      <c r="DX884" s="441"/>
      <c r="DY884" s="441"/>
      <c r="DZ884" s="441"/>
      <c r="EA884" s="441"/>
      <c r="EB884" s="441"/>
      <c r="EC884" s="441"/>
      <c r="ED884" s="441"/>
      <c r="EE884" s="441"/>
      <c r="EF884" s="441"/>
      <c r="EG884" s="441"/>
      <c r="EH884" s="441"/>
      <c r="EI884" s="441"/>
      <c r="EJ884" s="441"/>
      <c r="EK884" s="441"/>
      <c r="EL884" s="441"/>
      <c r="EM884" s="441"/>
    </row>
    <row r="885" spans="1:143" s="35" customFormat="1" ht="14.1" customHeight="1" x14ac:dyDescent="0.25">
      <c r="A885" s="703">
        <f>ROW()-1</f>
        <v>884</v>
      </c>
      <c r="B885" s="719" t="s">
        <v>7437</v>
      </c>
      <c r="C885" s="711" t="str">
        <f>HYPERLINK(E885,"OP")</f>
        <v>OP</v>
      </c>
      <c r="D885" s="711" t="str">
        <f>HYPERLINK(F885,"Prj")</f>
        <v>Prj</v>
      </c>
      <c r="E885" s="631" t="s">
        <v>8393</v>
      </c>
      <c r="F885" s="413" t="s">
        <v>8394</v>
      </c>
      <c r="G885" s="414" t="s">
        <v>33</v>
      </c>
      <c r="H885" s="414" t="s">
        <v>33</v>
      </c>
      <c r="I885" s="694" t="s">
        <v>33</v>
      </c>
      <c r="J885" s="697" t="s">
        <v>7438</v>
      </c>
      <c r="K885" s="727" t="s">
        <v>33</v>
      </c>
      <c r="L885" s="736" t="s">
        <v>124</v>
      </c>
      <c r="M885" s="697" t="s">
        <v>342</v>
      </c>
      <c r="N885" s="736" t="s">
        <v>233</v>
      </c>
      <c r="O885" s="736" t="s">
        <v>30</v>
      </c>
      <c r="P885" s="1080" t="s">
        <v>1763</v>
      </c>
      <c r="Q885" s="1074" t="s">
        <v>33</v>
      </c>
      <c r="R885" s="698" t="s">
        <v>33</v>
      </c>
      <c r="S885" s="907" t="s">
        <v>3582</v>
      </c>
      <c r="T885" s="908" t="s">
        <v>3640</v>
      </c>
      <c r="U885" s="905" t="s">
        <v>1421</v>
      </c>
      <c r="V885" s="905" t="s">
        <v>10385</v>
      </c>
      <c r="W885" s="1068" t="s">
        <v>1773</v>
      </c>
      <c r="X885" s="1064">
        <v>40760</v>
      </c>
      <c r="Y885" s="1066">
        <v>41072</v>
      </c>
      <c r="Z885" s="1046">
        <v>2012</v>
      </c>
      <c r="AA885" s="1064">
        <v>41085</v>
      </c>
      <c r="AB885" s="1065">
        <v>42216</v>
      </c>
      <c r="AC885" s="1066">
        <v>42216</v>
      </c>
      <c r="AD885" s="1049">
        <v>0</v>
      </c>
      <c r="AE885" s="746">
        <v>0</v>
      </c>
      <c r="AF885" s="744">
        <v>2.8</v>
      </c>
      <c r="AG885" s="690">
        <v>2.8</v>
      </c>
      <c r="AH885" s="747">
        <v>0</v>
      </c>
      <c r="AI885" s="744">
        <v>2.8</v>
      </c>
      <c r="AJ885" s="1101">
        <v>2.5372054199999998</v>
      </c>
      <c r="AK885" s="1102">
        <v>2.5372054199999998</v>
      </c>
      <c r="AL885" s="1085"/>
      <c r="AM885" s="632"/>
      <c r="AN885" s="632">
        <v>2</v>
      </c>
      <c r="AO885" s="632"/>
      <c r="AP885" s="632"/>
      <c r="AQ885" s="757"/>
      <c r="AR885" s="778" t="s">
        <v>9385</v>
      </c>
      <c r="AS885" s="784">
        <f>AT885+AU885</f>
        <v>0.99</v>
      </c>
      <c r="AT885" s="784">
        <v>0.99</v>
      </c>
      <c r="AU885" s="785">
        <v>0</v>
      </c>
      <c r="AV885" s="734" t="s">
        <v>9386</v>
      </c>
      <c r="AW885" s="697" t="s">
        <v>7439</v>
      </c>
      <c r="AX885" s="697" t="s">
        <v>7440</v>
      </c>
      <c r="AY885" s="823">
        <v>42216</v>
      </c>
      <c r="AZ885" s="736" t="s">
        <v>45</v>
      </c>
      <c r="BA885" s="736" t="s">
        <v>45</v>
      </c>
      <c r="BB885" s="834" t="s">
        <v>22</v>
      </c>
      <c r="BC885" s="835" t="s">
        <v>22</v>
      </c>
      <c r="BD885" s="836" t="s">
        <v>22</v>
      </c>
      <c r="BE885" s="834" t="s">
        <v>33</v>
      </c>
      <c r="BF885" s="835" t="s">
        <v>33</v>
      </c>
      <c r="BG885" s="836" t="s">
        <v>33</v>
      </c>
      <c r="BH885" s="905" t="s">
        <v>4518</v>
      </c>
      <c r="BI885" s="903" t="s">
        <v>10475</v>
      </c>
      <c r="BJ885" s="905" t="s">
        <v>0</v>
      </c>
      <c r="BK885" s="903" t="s">
        <v>0</v>
      </c>
      <c r="BL885" s="905" t="s">
        <v>0</v>
      </c>
      <c r="BM885" s="903" t="s">
        <v>0</v>
      </c>
      <c r="BN885" s="905" t="s">
        <v>0</v>
      </c>
      <c r="BO885" s="903" t="s">
        <v>0</v>
      </c>
      <c r="BP885" s="905" t="s">
        <v>0</v>
      </c>
      <c r="BQ885" s="903" t="s">
        <v>0</v>
      </c>
      <c r="BR885" s="909">
        <v>65</v>
      </c>
      <c r="BS885" s="903" t="s">
        <v>4509</v>
      </c>
      <c r="BT885" s="905" t="s">
        <v>0</v>
      </c>
      <c r="BU885" s="903" t="s">
        <v>4492</v>
      </c>
      <c r="BV885" s="905" t="s">
        <v>0</v>
      </c>
      <c r="BW885" s="903" t="s">
        <v>4492</v>
      </c>
      <c r="BX885" s="905" t="s">
        <v>0</v>
      </c>
      <c r="BY885" s="903" t="s">
        <v>4492</v>
      </c>
      <c r="BZ885" s="905" t="s">
        <v>0</v>
      </c>
      <c r="CA885" s="903" t="s">
        <v>4492</v>
      </c>
      <c r="CB885" s="340">
        <v>10</v>
      </c>
      <c r="CC885" s="249">
        <f>IF(ISBLANK(AL885),0,1)</f>
        <v>0</v>
      </c>
      <c r="CD885" s="414">
        <f>IF(ISBLANK(AM885),0,1)</f>
        <v>0</v>
      </c>
      <c r="CE885" s="414">
        <f>IF(ISBLANK(AN885),0,1)</f>
        <v>1</v>
      </c>
      <c r="CF885" s="414">
        <f>IF(ISBLANK(AO885),0,1)</f>
        <v>0</v>
      </c>
      <c r="CG885" s="414">
        <f>IF(ISBLANK(AP885),0,1)</f>
        <v>0</v>
      </c>
      <c r="CH885" s="436">
        <f>IF(ISBLANK(AQ885),0,1)</f>
        <v>0</v>
      </c>
      <c r="CI885" s="435">
        <f>IF($W885="Dropped","-",DAYS360(X885,Y885,TRUE)/360)</f>
        <v>0.85277777777777775</v>
      </c>
      <c r="CJ885" s="416">
        <f>IF(OR($W885="Pipeline",$W885="Dropped"),"-",IF(OR($AA885="-",$AA885="n/a"),"-",DAYS360(Y885,AA885,TRUE)/360))</f>
        <v>3.6111111111111108E-2</v>
      </c>
      <c r="CK885" s="416">
        <f>IF(OR($W885="Pipeline",$W885="Dropped"),"-",IF($AC885="-","-",IF(OR($AA885="-",$AA885="n/a"),DAYS360(Y885,AC885,TRUE)/360,DAYS360(AA885,AC885,TRUE)/360)))</f>
        <v>3.0972222222222223</v>
      </c>
      <c r="CL885" s="416">
        <f>IF(OR($W885="Pipeline",$W885="Dropped"),"-",IF($AC885="-","-",DAYS360(X885,AC885,TRUE)/360))</f>
        <v>3.9861111111111112</v>
      </c>
      <c r="CM885" s="437">
        <f>IF(OR($W885="Pipeline",$W885="Dropped"),"-",IF($AC885="-","-",DAYS360(AB885,AC885,TRUE)/360))</f>
        <v>0</v>
      </c>
      <c r="CN885" s="344">
        <f>IF(W885="Closed",IF(AC885="-","-",YEAR(AC885)),"-")</f>
        <v>2015</v>
      </c>
      <c r="CO885" s="344" t="str">
        <f>IF(W885="Closed",IF(OR(BE885="S",BE885="MS",BE885="HS"),"S",IF(OR(BE885="U",BE885="MU",BE885="HU"),"U",IF(OR(BE885="NA",BE885="NR",BE885="NV",BE885="?",BE885="#"),"NR","-"))),"-")</f>
        <v>-</v>
      </c>
      <c r="CP885" s="249">
        <v>0</v>
      </c>
      <c r="CQ885" s="414">
        <v>3</v>
      </c>
      <c r="CR885" s="414">
        <v>3</v>
      </c>
      <c r="CS885" s="414">
        <v>1</v>
      </c>
      <c r="CT885" s="414">
        <v>0</v>
      </c>
      <c r="CU885" s="436">
        <v>0</v>
      </c>
      <c r="CV885" s="432" t="str">
        <f>IF(OR(DC885="-",DC885="",DC885="n/a"),"-",HYPERLINK(DC885,"PAD"))</f>
        <v>PAD</v>
      </c>
      <c r="CW885" s="417" t="str">
        <f>IF(OR(DD885="-",DD885="",DD885="n/a"),"-",HYPERLINK(DD885,"ICR"))</f>
        <v>ICR</v>
      </c>
      <c r="CX885" s="438" t="str">
        <f>IF(OR(DE885="-",DE885="",DE885="n/a"),"-",HYPERLINK(DE885,"IEG"))</f>
        <v>-</v>
      </c>
      <c r="CY885" s="687" t="str">
        <f>IF(OR(DF885="-",DF885="",DF885="n/a"),"-",HYPERLINK(DF885,"PPAR"))</f>
        <v>-</v>
      </c>
      <c r="CZ885" s="665" t="str">
        <f>IF(OR(DG885="-",DG885="",DG885="n/a"),"-",HYPERLINK(DG885,"PCR"))</f>
        <v>-</v>
      </c>
      <c r="DA885" s="665" t="str">
        <f>IF(OR(DH885="-",DH885="",DH885="n/a"),"-",HYPERLINK(DH885,"PP"))</f>
        <v>-</v>
      </c>
      <c r="DB885" s="688" t="str">
        <f>IF(OR(DI885="-",DI885="",DI885="n/a"),"-",HYPERLINK(DI885,"TA"))</f>
        <v>-</v>
      </c>
      <c r="DC885" s="897" t="s">
        <v>12819</v>
      </c>
      <c r="DD885" s="897" t="s">
        <v>12820</v>
      </c>
      <c r="DE885" s="897" t="s">
        <v>33</v>
      </c>
      <c r="DF885" s="897" t="s">
        <v>33</v>
      </c>
      <c r="DG885" s="897" t="s">
        <v>33</v>
      </c>
      <c r="DH885" s="897" t="s">
        <v>33</v>
      </c>
      <c r="DI885" s="897" t="s">
        <v>33</v>
      </c>
      <c r="DJ885" s="734"/>
      <c r="DK885" s="14"/>
      <c r="DL885" s="14"/>
      <c r="DM885" s="441"/>
      <c r="DN885" s="441"/>
      <c r="DO885" s="441"/>
      <c r="DP885" s="441"/>
      <c r="DQ885" s="441"/>
      <c r="DR885" s="441"/>
      <c r="DS885" s="441"/>
      <c r="DT885" s="441"/>
      <c r="DU885" s="441"/>
      <c r="DV885" s="441"/>
      <c r="DW885" s="441"/>
      <c r="DX885" s="441"/>
      <c r="DY885" s="441"/>
      <c r="DZ885" s="441"/>
      <c r="EA885" s="441"/>
      <c r="EB885" s="441"/>
      <c r="EC885" s="441"/>
      <c r="ED885" s="441"/>
      <c r="EE885" s="441"/>
      <c r="EF885" s="441"/>
      <c r="EG885" s="441"/>
      <c r="EH885" s="441"/>
      <c r="EI885" s="441"/>
      <c r="EJ885" s="441"/>
      <c r="EK885" s="441"/>
      <c r="EL885" s="441"/>
      <c r="EM885" s="441"/>
    </row>
    <row r="886" spans="1:143" s="35" customFormat="1" ht="14.1" customHeight="1" x14ac:dyDescent="0.25">
      <c r="A886" s="702">
        <f>ROW()-1</f>
        <v>885</v>
      </c>
      <c r="B886" s="710" t="s">
        <v>5287</v>
      </c>
      <c r="C886" s="711" t="str">
        <f>HYPERLINK(E886,"OP")</f>
        <v>OP</v>
      </c>
      <c r="D886" s="711" t="str">
        <f>HYPERLINK(F886,"Prj")</f>
        <v>Prj</v>
      </c>
      <c r="E886" s="704" t="s">
        <v>7340</v>
      </c>
      <c r="F886" s="415" t="s">
        <v>5978</v>
      </c>
      <c r="G886" s="414" t="s">
        <v>33</v>
      </c>
      <c r="H886" s="414" t="s">
        <v>33</v>
      </c>
      <c r="I886" s="694" t="s">
        <v>33</v>
      </c>
      <c r="J886" s="697" t="s">
        <v>5288</v>
      </c>
      <c r="K886" s="727" t="s">
        <v>33</v>
      </c>
      <c r="L886" s="736" t="s">
        <v>153</v>
      </c>
      <c r="M886" s="697" t="s">
        <v>154</v>
      </c>
      <c r="N886" s="736" t="s">
        <v>233</v>
      </c>
      <c r="O886" s="736" t="s">
        <v>54</v>
      </c>
      <c r="P886" s="1080" t="s">
        <v>1419</v>
      </c>
      <c r="Q886" s="1074" t="s">
        <v>33</v>
      </c>
      <c r="R886" s="698" t="s">
        <v>33</v>
      </c>
      <c r="S886" s="907" t="s">
        <v>3831</v>
      </c>
      <c r="T886" s="908" t="s">
        <v>4874</v>
      </c>
      <c r="U886" s="905" t="s">
        <v>13703</v>
      </c>
      <c r="V886" s="905" t="s">
        <v>612</v>
      </c>
      <c r="W886" s="1068" t="s">
        <v>1773</v>
      </c>
      <c r="X886" s="1064">
        <v>40101</v>
      </c>
      <c r="Y886" s="1066">
        <v>40575</v>
      </c>
      <c r="Z886" s="1046">
        <v>2011</v>
      </c>
      <c r="AA886" s="1064">
        <v>40630</v>
      </c>
      <c r="AB886" s="1065">
        <v>41577</v>
      </c>
      <c r="AC886" s="1066">
        <v>41728</v>
      </c>
      <c r="AD886" s="1049">
        <v>0</v>
      </c>
      <c r="AE886" s="746">
        <v>0</v>
      </c>
      <c r="AF886" s="744">
        <v>1.71531294</v>
      </c>
      <c r="AG886" s="690">
        <v>1.71531294</v>
      </c>
      <c r="AH886" s="747">
        <v>0</v>
      </c>
      <c r="AI886" s="744">
        <v>1.8198759600000001</v>
      </c>
      <c r="AJ886" s="1101">
        <v>1.8198759600000001</v>
      </c>
      <c r="AK886" s="1102">
        <v>1.66332557</v>
      </c>
      <c r="AL886" s="1085"/>
      <c r="AM886" s="632" t="s">
        <v>426</v>
      </c>
      <c r="AN886" s="632"/>
      <c r="AO886" s="632"/>
      <c r="AP886" s="632"/>
      <c r="AQ886" s="757"/>
      <c r="AR886" s="783" t="s">
        <v>5621</v>
      </c>
      <c r="AS886" s="788">
        <f>AT886+AU886</f>
        <v>0.3</v>
      </c>
      <c r="AT886" s="788">
        <v>0.3</v>
      </c>
      <c r="AU886" s="789">
        <v>0</v>
      </c>
      <c r="AV886" s="806" t="s">
        <v>5622</v>
      </c>
      <c r="AW886" s="697" t="s">
        <v>5289</v>
      </c>
      <c r="AX886" s="697" t="s">
        <v>5289</v>
      </c>
      <c r="AY886" s="823" t="s">
        <v>33</v>
      </c>
      <c r="AZ886" s="736" t="s">
        <v>33</v>
      </c>
      <c r="BA886" s="736" t="s">
        <v>33</v>
      </c>
      <c r="BB886" s="834" t="s">
        <v>33</v>
      </c>
      <c r="BC886" s="835" t="s">
        <v>33</v>
      </c>
      <c r="BD886" s="836" t="s">
        <v>33</v>
      </c>
      <c r="BE886" s="834" t="s">
        <v>33</v>
      </c>
      <c r="BF886" s="835" t="s">
        <v>33</v>
      </c>
      <c r="BG886" s="836" t="s">
        <v>33</v>
      </c>
      <c r="BH886" s="905" t="s">
        <v>4659</v>
      </c>
      <c r="BI886" s="903" t="s">
        <v>10494</v>
      </c>
      <c r="BJ886" s="905" t="s">
        <v>4542</v>
      </c>
      <c r="BK886" s="903" t="s">
        <v>4543</v>
      </c>
      <c r="BL886" s="905" t="s">
        <v>0</v>
      </c>
      <c r="BM886" s="903" t="s">
        <v>0</v>
      </c>
      <c r="BN886" s="905" t="s">
        <v>0</v>
      </c>
      <c r="BO886" s="903" t="s">
        <v>0</v>
      </c>
      <c r="BP886" s="905" t="s">
        <v>0</v>
      </c>
      <c r="BQ886" s="903" t="s">
        <v>0</v>
      </c>
      <c r="BR886" s="909">
        <v>42</v>
      </c>
      <c r="BS886" s="903" t="s">
        <v>4529</v>
      </c>
      <c r="BT886" s="909">
        <v>40</v>
      </c>
      <c r="BU886" s="903" t="s">
        <v>4563</v>
      </c>
      <c r="BV886" s="909">
        <v>34</v>
      </c>
      <c r="BW886" s="903" t="s">
        <v>4491</v>
      </c>
      <c r="BX886" s="909">
        <v>70</v>
      </c>
      <c r="BY886" s="903" t="s">
        <v>4609</v>
      </c>
      <c r="BZ886" s="905" t="s">
        <v>0</v>
      </c>
      <c r="CA886" s="903" t="s">
        <v>4492</v>
      </c>
      <c r="CB886" s="340">
        <v>50</v>
      </c>
      <c r="CC886" s="249">
        <f>IF(ISBLANK(AL886),0,1)</f>
        <v>0</v>
      </c>
      <c r="CD886" s="414">
        <f>IF(ISBLANK(AM886),0,1)</f>
        <v>1</v>
      </c>
      <c r="CE886" s="414">
        <f>IF(ISBLANK(AN886),0,1)</f>
        <v>0</v>
      </c>
      <c r="CF886" s="414">
        <f>IF(ISBLANK(AO886),0,1)</f>
        <v>0</v>
      </c>
      <c r="CG886" s="414">
        <f>IF(ISBLANK(AP886),0,1)</f>
        <v>0</v>
      </c>
      <c r="CH886" s="436">
        <f>IF(ISBLANK(AQ886),0,1)</f>
        <v>0</v>
      </c>
      <c r="CI886" s="435">
        <f>IF($W886="Dropped","-",DAYS360(X886,Y886,TRUE)/360)</f>
        <v>1.2944444444444445</v>
      </c>
      <c r="CJ886" s="416">
        <f>IF(OR($W886="Pipeline",$W886="Dropped"),"-",IF(OR($AA886="-",$AA886="n/a"),"-",DAYS360(Y886,AA886,TRUE)/360))</f>
        <v>0.15833333333333333</v>
      </c>
      <c r="CK886" s="416">
        <f>IF(OR($W886="Pipeline",$W886="Dropped"),"-",IF($AC886="-","-",IF(OR($AA886="-",$AA886="n/a"),DAYS360(Y886,AC886,TRUE)/360,DAYS360(AA886,AC886,TRUE)/360)))</f>
        <v>3.0055555555555555</v>
      </c>
      <c r="CL886" s="416">
        <f>IF(OR($W886="Pipeline",$W886="Dropped"),"-",IF($AC886="-","-",DAYS360(X886,AC886,TRUE)/360))</f>
        <v>4.458333333333333</v>
      </c>
      <c r="CM886" s="437">
        <f>IF(OR($W886="Pipeline",$W886="Dropped"),"-",IF($AC886="-","-",DAYS360(AB886,AC886,TRUE)/360))</f>
        <v>0.41666666666666669</v>
      </c>
      <c r="CN886" s="344">
        <f>IF(W886="Closed",IF(AC886="-","-",YEAR(AC886)),"-")</f>
        <v>2014</v>
      </c>
      <c r="CO886" s="344" t="str">
        <f>IF(W886="Closed",IF(OR(BE886="S",BE886="MS",BE886="HS"),"S",IF(OR(BE886="U",BE886="MU",BE886="HU"),"U",IF(OR(BE886="NA",BE886="NR",BE886="NV",BE886="?",BE886="#"),"NR","-"))),"-")</f>
        <v>-</v>
      </c>
      <c r="CP886" s="249">
        <v>0</v>
      </c>
      <c r="CQ886" s="414">
        <v>4</v>
      </c>
      <c r="CR886" s="414">
        <v>0</v>
      </c>
      <c r="CS886" s="414">
        <v>1</v>
      </c>
      <c r="CT886" s="414">
        <v>0</v>
      </c>
      <c r="CU886" s="436">
        <v>0</v>
      </c>
      <c r="CV886" s="432" t="str">
        <f>IF(OR(DC886="-",DC886="",DC886="n/a"),"-",HYPERLINK(DC886,"PAD"))</f>
        <v>PAD</v>
      </c>
      <c r="CW886" s="417" t="str">
        <f>IF(OR(DD886="-",DD886="",DD886="n/a"),"-",HYPERLINK(DD886,"ICR"))</f>
        <v>-</v>
      </c>
      <c r="CX886" s="438" t="str">
        <f>IF(OR(DE886="-",DE886="",DE886="n/a"),"-",HYPERLINK(DE886,"IEG"))</f>
        <v>-</v>
      </c>
      <c r="CY886" s="687" t="str">
        <f>IF(OR(DF886="-",DF886="",DF886="n/a"),"-",HYPERLINK(DF886,"PPAR"))</f>
        <v>-</v>
      </c>
      <c r="CZ886" s="665" t="str">
        <f>IF(OR(DG886="-",DG886="",DG886="n/a"),"-",HYPERLINK(DG886,"PCR"))</f>
        <v>-</v>
      </c>
      <c r="DA886" s="665" t="str">
        <f>IF(OR(DH886="-",DH886="",DH886="n/a"),"-",HYPERLINK(DH886,"PP"))</f>
        <v>-</v>
      </c>
      <c r="DB886" s="688" t="str">
        <f>IF(OR(DI886="-",DI886="",DI886="n/a"),"-",HYPERLINK(DI886,"TA"))</f>
        <v>-</v>
      </c>
      <c r="DC886" s="897" t="s">
        <v>12821</v>
      </c>
      <c r="DD886" s="897" t="s">
        <v>33</v>
      </c>
      <c r="DE886" s="897" t="s">
        <v>33</v>
      </c>
      <c r="DF886" s="897" t="s">
        <v>33</v>
      </c>
      <c r="DG886" s="897" t="s">
        <v>33</v>
      </c>
      <c r="DH886" s="897" t="s">
        <v>33</v>
      </c>
      <c r="DI886" s="897" t="s">
        <v>33</v>
      </c>
      <c r="DJ886" s="734"/>
      <c r="DK886" s="14"/>
      <c r="DL886" s="14"/>
      <c r="DM886" s="441"/>
      <c r="DN886" s="441"/>
      <c r="DO886" s="441"/>
      <c r="DP886" s="441"/>
      <c r="DQ886" s="441"/>
      <c r="DR886" s="441"/>
      <c r="DS886" s="441"/>
      <c r="DT886" s="441"/>
      <c r="DU886" s="441"/>
      <c r="DV886" s="441"/>
      <c r="DW886" s="441"/>
      <c r="DX886" s="441"/>
      <c r="DY886" s="441"/>
      <c r="DZ886" s="441"/>
      <c r="EA886" s="441"/>
      <c r="EB886" s="441"/>
      <c r="EC886" s="441"/>
      <c r="ED886" s="441"/>
      <c r="EE886" s="441"/>
      <c r="EF886" s="441"/>
      <c r="EG886" s="441"/>
      <c r="EH886" s="441"/>
      <c r="EI886" s="441"/>
      <c r="EJ886" s="441"/>
      <c r="EK886" s="441"/>
      <c r="EL886" s="441"/>
      <c r="EM886" s="441"/>
    </row>
    <row r="887" spans="1:143" s="35" customFormat="1" ht="14.1" customHeight="1" x14ac:dyDescent="0.25">
      <c r="A887" s="702">
        <f>ROW()-1</f>
        <v>886</v>
      </c>
      <c r="B887" s="710" t="s">
        <v>3110</v>
      </c>
      <c r="C887" s="711" t="str">
        <f>HYPERLINK(E887,"OP")</f>
        <v>OP</v>
      </c>
      <c r="D887" s="711" t="str">
        <f>HYPERLINK(F887,"Prj")</f>
        <v>Prj</v>
      </c>
      <c r="E887" s="704" t="s">
        <v>6937</v>
      </c>
      <c r="F887" s="415" t="s">
        <v>6938</v>
      </c>
      <c r="G887" s="414" t="s">
        <v>33</v>
      </c>
      <c r="H887" s="414" t="s">
        <v>33</v>
      </c>
      <c r="I887" s="694" t="s">
        <v>33</v>
      </c>
      <c r="J887" s="696" t="s">
        <v>3116</v>
      </c>
      <c r="K887" s="199" t="s">
        <v>33</v>
      </c>
      <c r="L887" s="693" t="s">
        <v>193</v>
      </c>
      <c r="M887" s="696" t="s">
        <v>215</v>
      </c>
      <c r="N887" s="693" t="s">
        <v>233</v>
      </c>
      <c r="O887" s="693" t="s">
        <v>30</v>
      </c>
      <c r="P887" s="1080" t="s">
        <v>1419</v>
      </c>
      <c r="Q887" s="1074" t="s">
        <v>33</v>
      </c>
      <c r="R887" s="698" t="s">
        <v>33</v>
      </c>
      <c r="S887" s="907" t="s">
        <v>3927</v>
      </c>
      <c r="T887" s="908" t="s">
        <v>3928</v>
      </c>
      <c r="U887" s="905" t="s">
        <v>583</v>
      </c>
      <c r="V887" s="905" t="s">
        <v>10458</v>
      </c>
      <c r="W887" s="1068" t="s">
        <v>1773</v>
      </c>
      <c r="X887" s="1064">
        <v>40506</v>
      </c>
      <c r="Y887" s="1066">
        <v>40597</v>
      </c>
      <c r="Z887" s="1046">
        <v>2011</v>
      </c>
      <c r="AA887" s="1064">
        <v>40885</v>
      </c>
      <c r="AB887" s="1065">
        <v>41820</v>
      </c>
      <c r="AC887" s="1066">
        <v>41912</v>
      </c>
      <c r="AD887" s="654">
        <v>0</v>
      </c>
      <c r="AE887" s="639">
        <v>0</v>
      </c>
      <c r="AF887" s="744">
        <v>0.122</v>
      </c>
      <c r="AG887" s="690">
        <v>0.122</v>
      </c>
      <c r="AH887" s="747">
        <v>0</v>
      </c>
      <c r="AI887" s="744">
        <v>0.122</v>
      </c>
      <c r="AJ887" s="1110">
        <v>0.11442827999999999</v>
      </c>
      <c r="AK887" s="1111">
        <v>0.11442827999999999</v>
      </c>
      <c r="AL887" s="646">
        <v>32</v>
      </c>
      <c r="AM887" s="647"/>
      <c r="AN887" s="647"/>
      <c r="AO887" s="647"/>
      <c r="AP887" s="647"/>
      <c r="AQ887" s="648"/>
      <c r="AR887" s="779" t="s">
        <v>3198</v>
      </c>
      <c r="AS887" s="781">
        <f>AT887+AU887</f>
        <v>0.1</v>
      </c>
      <c r="AT887" s="649">
        <v>0.1</v>
      </c>
      <c r="AU887" s="650">
        <v>0</v>
      </c>
      <c r="AV887" s="686" t="s">
        <v>3199</v>
      </c>
      <c r="AW887" s="686" t="s">
        <v>3929</v>
      </c>
      <c r="AX887" s="686" t="s">
        <v>3930</v>
      </c>
      <c r="AY887" s="819">
        <v>40979</v>
      </c>
      <c r="AZ887" s="721" t="s">
        <v>26</v>
      </c>
      <c r="BA887" s="721" t="s">
        <v>26</v>
      </c>
      <c r="BB887" s="834" t="s">
        <v>33</v>
      </c>
      <c r="BC887" s="835" t="s">
        <v>33</v>
      </c>
      <c r="BD887" s="836" t="s">
        <v>33</v>
      </c>
      <c r="BE887" s="834" t="s">
        <v>33</v>
      </c>
      <c r="BF887" s="835" t="s">
        <v>33</v>
      </c>
      <c r="BG887" s="836" t="s">
        <v>33</v>
      </c>
      <c r="BH887" s="905" t="s">
        <v>13069</v>
      </c>
      <c r="BI887" s="903" t="s">
        <v>13877</v>
      </c>
      <c r="BJ887" s="905" t="s">
        <v>0</v>
      </c>
      <c r="BK887" s="903" t="s">
        <v>0</v>
      </c>
      <c r="BL887" s="905" t="s">
        <v>0</v>
      </c>
      <c r="BM887" s="903" t="s">
        <v>0</v>
      </c>
      <c r="BN887" s="905" t="s">
        <v>0</v>
      </c>
      <c r="BO887" s="903" t="s">
        <v>0</v>
      </c>
      <c r="BP887" s="905" t="s">
        <v>0</v>
      </c>
      <c r="BQ887" s="903" t="s">
        <v>0</v>
      </c>
      <c r="BR887" s="909">
        <v>27</v>
      </c>
      <c r="BS887" s="903" t="s">
        <v>4490</v>
      </c>
      <c r="BT887" s="905" t="s">
        <v>0</v>
      </c>
      <c r="BU887" s="903" t="s">
        <v>4492</v>
      </c>
      <c r="BV887" s="905" t="s">
        <v>0</v>
      </c>
      <c r="BW887" s="903" t="s">
        <v>4492</v>
      </c>
      <c r="BX887" s="905" t="s">
        <v>0</v>
      </c>
      <c r="BY887" s="903" t="s">
        <v>4492</v>
      </c>
      <c r="BZ887" s="905" t="s">
        <v>0</v>
      </c>
      <c r="CA887" s="903" t="s">
        <v>4492</v>
      </c>
      <c r="CB887" s="340">
        <v>50</v>
      </c>
      <c r="CC887" s="249">
        <f>IF(ISBLANK(AL887),0,1)</f>
        <v>1</v>
      </c>
      <c r="CD887" s="414">
        <f>IF(ISBLANK(AM887),0,1)</f>
        <v>0</v>
      </c>
      <c r="CE887" s="414">
        <f>IF(ISBLANK(AN887),0,1)</f>
        <v>0</v>
      </c>
      <c r="CF887" s="414">
        <f>IF(ISBLANK(AO887),0,1)</f>
        <v>0</v>
      </c>
      <c r="CG887" s="414">
        <f>IF(ISBLANK(AP887),0,1)</f>
        <v>0</v>
      </c>
      <c r="CH887" s="436">
        <f>IF(ISBLANK(AQ887),0,1)</f>
        <v>0</v>
      </c>
      <c r="CI887" s="435">
        <f>IF($W887="Dropped","-",DAYS360(X887,Y887,TRUE)/360)</f>
        <v>0.24722222222222223</v>
      </c>
      <c r="CJ887" s="416">
        <f>IF(OR($W887="Pipeline",$W887="Dropped"),"-",IF(OR($AA887="-",$AA887="n/a"),"-",DAYS360(Y887,AA887,TRUE)/360))</f>
        <v>0.79166666666666663</v>
      </c>
      <c r="CK887" s="416">
        <f>IF(OR($W887="Pipeline",$W887="Dropped"),"-",IF($AC887="-","-",IF(OR($AA887="-",$AA887="n/a"),DAYS360(Y887,AC887,TRUE)/360,DAYS360(AA887,AC887,TRUE)/360)))</f>
        <v>2.8111111111111109</v>
      </c>
      <c r="CL887" s="416">
        <f>IF(OR($W887="Pipeline",$W887="Dropped"),"-",IF($AC887="-","-",DAYS360(X887,AC887,TRUE)/360))</f>
        <v>3.85</v>
      </c>
      <c r="CM887" s="437">
        <f>IF(OR($W887="Pipeline",$W887="Dropped"),"-",IF($AC887="-","-",DAYS360(AB887,AC887,TRUE)/360))</f>
        <v>0.25</v>
      </c>
      <c r="CN887" s="344">
        <f>IF(W887="Closed",IF(AC887="-","-",YEAR(AC887)),"-")</f>
        <v>2014</v>
      </c>
      <c r="CO887" s="344" t="str">
        <f>IF(W887="Closed",IF(OR(BE887="S",BE887="MS",BE887="HS"),"S",IF(OR(BE887="U",BE887="MU",BE887="HU"),"U",IF(OR(BE887="NA",BE887="NR",BE887="NV",BE887="?",BE887="#"),"NR","-"))),"-")</f>
        <v>-</v>
      </c>
      <c r="CP887" s="249" t="s">
        <v>33</v>
      </c>
      <c r="CQ887" s="414" t="s">
        <v>33</v>
      </c>
      <c r="CR887" s="414" t="s">
        <v>33</v>
      </c>
      <c r="CS887" s="414" t="s">
        <v>33</v>
      </c>
      <c r="CT887" s="414" t="s">
        <v>33</v>
      </c>
      <c r="CU887" s="436" t="s">
        <v>33</v>
      </c>
      <c r="CV887" s="432" t="str">
        <f>IF(OR(DC887="-",DC887="",DC887="n/a"),"-",HYPERLINK(DC887,"PAD"))</f>
        <v>-</v>
      </c>
      <c r="CW887" s="417" t="str">
        <f>IF(OR(DD887="-",DD887="",DD887="n/a"),"-",HYPERLINK(DD887,"ICR"))</f>
        <v>-</v>
      </c>
      <c r="CX887" s="438" t="str">
        <f>IF(OR(DE887="-",DE887="",DE887="n/a"),"-",HYPERLINK(DE887,"IEG"))</f>
        <v>-</v>
      </c>
      <c r="CY887" s="687" t="str">
        <f>IF(OR(DF887="-",DF887="",DF887="n/a"),"-",HYPERLINK(DF887,"PPAR"))</f>
        <v>-</v>
      </c>
      <c r="CZ887" s="665" t="str">
        <f>IF(OR(DG887="-",DG887="",DG887="n/a"),"-",HYPERLINK(DG887,"PCR"))</f>
        <v>-</v>
      </c>
      <c r="DA887" s="665" t="str">
        <f>IF(OR(DH887="-",DH887="",DH887="n/a"),"-",HYPERLINK(DH887,"PP"))</f>
        <v>-</v>
      </c>
      <c r="DB887" s="688" t="str">
        <f>IF(OR(DI887="-",DI887="",DI887="n/a"),"-",HYPERLINK(DI887,"TA"))</f>
        <v>-</v>
      </c>
      <c r="DC887" s="897" t="s">
        <v>13773</v>
      </c>
      <c r="DD887" s="897" t="s">
        <v>13773</v>
      </c>
      <c r="DE887" s="897" t="s">
        <v>13773</v>
      </c>
      <c r="DF887" s="897" t="s">
        <v>13773</v>
      </c>
      <c r="DG887" s="897" t="s">
        <v>13773</v>
      </c>
      <c r="DH887" s="897" t="s">
        <v>13773</v>
      </c>
      <c r="DI887" s="897" t="s">
        <v>13773</v>
      </c>
      <c r="DJ887" s="734"/>
      <c r="DK887" s="14"/>
      <c r="DL887" s="14"/>
      <c r="DM887" s="441"/>
      <c r="DN887" s="441"/>
      <c r="DO887" s="441"/>
      <c r="DP887" s="441"/>
      <c r="DQ887" s="441"/>
      <c r="DR887" s="441"/>
      <c r="DS887" s="441"/>
      <c r="DT887" s="441"/>
      <c r="DU887" s="441"/>
      <c r="DV887" s="441"/>
      <c r="DW887" s="441"/>
      <c r="DX887" s="441"/>
      <c r="DY887" s="441"/>
      <c r="DZ887" s="441"/>
      <c r="EA887" s="441"/>
      <c r="EB887" s="441"/>
      <c r="EC887" s="441"/>
      <c r="ED887" s="441"/>
      <c r="EE887" s="441"/>
      <c r="EF887" s="441"/>
      <c r="EG887" s="441"/>
      <c r="EH887" s="441"/>
      <c r="EI887" s="441"/>
      <c r="EJ887" s="441"/>
      <c r="EK887" s="441"/>
      <c r="EL887" s="441"/>
      <c r="EM887" s="441"/>
    </row>
    <row r="888" spans="1:143" s="35" customFormat="1" ht="14.1" customHeight="1" x14ac:dyDescent="0.25">
      <c r="A888" s="703">
        <f>ROW()-1</f>
        <v>887</v>
      </c>
      <c r="B888" s="712" t="s">
        <v>479</v>
      </c>
      <c r="C888" s="711" t="str">
        <f>HYPERLINK(E888,"OP")</f>
        <v>OP</v>
      </c>
      <c r="D888" s="711" t="str">
        <f>HYPERLINK(F888,"Prj")</f>
        <v>Prj</v>
      </c>
      <c r="E888" s="704" t="s">
        <v>6939</v>
      </c>
      <c r="F888" s="415" t="s">
        <v>6940</v>
      </c>
      <c r="G888" s="414" t="s">
        <v>5400</v>
      </c>
      <c r="H888" s="414" t="s">
        <v>33</v>
      </c>
      <c r="I888" s="694" t="s">
        <v>33</v>
      </c>
      <c r="J888" s="686" t="s">
        <v>548</v>
      </c>
      <c r="K888" s="199" t="s">
        <v>33</v>
      </c>
      <c r="L888" s="693" t="s">
        <v>245</v>
      </c>
      <c r="M888" s="734" t="s">
        <v>298</v>
      </c>
      <c r="N888" s="693" t="s">
        <v>233</v>
      </c>
      <c r="O888" s="693" t="s">
        <v>54</v>
      </c>
      <c r="P888" s="1080" t="s">
        <v>1419</v>
      </c>
      <c r="Q888" s="1074" t="s">
        <v>33</v>
      </c>
      <c r="R888" s="698" t="s">
        <v>33</v>
      </c>
      <c r="S888" s="907" t="s">
        <v>3570</v>
      </c>
      <c r="T888" s="908" t="s">
        <v>3884</v>
      </c>
      <c r="U888" s="905" t="s">
        <v>1776</v>
      </c>
      <c r="V888" s="905" t="s">
        <v>10455</v>
      </c>
      <c r="W888" s="1068" t="s">
        <v>1773</v>
      </c>
      <c r="X888" s="1064">
        <v>40626</v>
      </c>
      <c r="Y888" s="1066">
        <v>40829</v>
      </c>
      <c r="Z888" s="1046">
        <v>2012</v>
      </c>
      <c r="AA888" s="1064">
        <v>40847</v>
      </c>
      <c r="AB888" s="1065">
        <v>42185</v>
      </c>
      <c r="AC888" s="1066">
        <v>42551</v>
      </c>
      <c r="AD888" s="638">
        <v>0</v>
      </c>
      <c r="AE888" s="639">
        <v>0</v>
      </c>
      <c r="AF888" s="744">
        <v>4.3</v>
      </c>
      <c r="AG888" s="690">
        <v>4.3</v>
      </c>
      <c r="AH888" s="747">
        <v>1.4</v>
      </c>
      <c r="AI888" s="744">
        <v>4.3</v>
      </c>
      <c r="AJ888" s="1099">
        <v>4.3</v>
      </c>
      <c r="AK888" s="1100">
        <v>4.2815280600000003</v>
      </c>
      <c r="AL888" s="1086"/>
      <c r="AM888" s="760" t="s">
        <v>2689</v>
      </c>
      <c r="AN888" s="760"/>
      <c r="AO888" s="760"/>
      <c r="AP888" s="760"/>
      <c r="AQ888" s="761"/>
      <c r="AR888" s="779" t="s">
        <v>2691</v>
      </c>
      <c r="AS888" s="781">
        <f>AT888+AU888</f>
        <v>4</v>
      </c>
      <c r="AT888" s="649">
        <v>0</v>
      </c>
      <c r="AU888" s="650">
        <v>4</v>
      </c>
      <c r="AV888" s="699" t="s">
        <v>2690</v>
      </c>
      <c r="AW888" s="686" t="s">
        <v>1972</v>
      </c>
      <c r="AX888" s="686" t="s">
        <v>1972</v>
      </c>
      <c r="AY888" s="819">
        <v>42345</v>
      </c>
      <c r="AZ888" s="721" t="s">
        <v>26</v>
      </c>
      <c r="BA888" s="721" t="s">
        <v>26</v>
      </c>
      <c r="BB888" s="834" t="s">
        <v>33</v>
      </c>
      <c r="BC888" s="835" t="s">
        <v>33</v>
      </c>
      <c r="BD888" s="836" t="s">
        <v>33</v>
      </c>
      <c r="BE888" s="834" t="s">
        <v>33</v>
      </c>
      <c r="BF888" s="835" t="s">
        <v>33</v>
      </c>
      <c r="BG888" s="836" t="s">
        <v>33</v>
      </c>
      <c r="BH888" s="905" t="s">
        <v>4505</v>
      </c>
      <c r="BI888" s="903" t="s">
        <v>10474</v>
      </c>
      <c r="BJ888" s="905" t="s">
        <v>0</v>
      </c>
      <c r="BK888" s="903" t="s">
        <v>0</v>
      </c>
      <c r="BL888" s="905" t="s">
        <v>0</v>
      </c>
      <c r="BM888" s="903" t="s">
        <v>0</v>
      </c>
      <c r="BN888" s="905" t="s">
        <v>0</v>
      </c>
      <c r="BO888" s="903" t="s">
        <v>0</v>
      </c>
      <c r="BP888" s="905" t="s">
        <v>0</v>
      </c>
      <c r="BQ888" s="903" t="s">
        <v>0</v>
      </c>
      <c r="BR888" s="909">
        <v>27</v>
      </c>
      <c r="BS888" s="903" t="s">
        <v>4490</v>
      </c>
      <c r="BT888" s="909">
        <v>29</v>
      </c>
      <c r="BU888" s="903" t="s">
        <v>4497</v>
      </c>
      <c r="BV888" s="905" t="s">
        <v>0</v>
      </c>
      <c r="BW888" s="903" t="s">
        <v>4492</v>
      </c>
      <c r="BX888" s="905" t="s">
        <v>0</v>
      </c>
      <c r="BY888" s="903" t="s">
        <v>4492</v>
      </c>
      <c r="BZ888" s="905" t="s">
        <v>0</v>
      </c>
      <c r="CA888" s="903" t="s">
        <v>4492</v>
      </c>
      <c r="CB888" s="340">
        <v>50</v>
      </c>
      <c r="CC888" s="249">
        <f>IF(ISBLANK(AL888),0,1)</f>
        <v>0</v>
      </c>
      <c r="CD888" s="414">
        <f>IF(ISBLANK(AM888),0,1)</f>
        <v>1</v>
      </c>
      <c r="CE888" s="414">
        <f>IF(ISBLANK(AN888),0,1)</f>
        <v>0</v>
      </c>
      <c r="CF888" s="414">
        <f>IF(ISBLANK(AO888),0,1)</f>
        <v>0</v>
      </c>
      <c r="CG888" s="414">
        <f>IF(ISBLANK(AP888),0,1)</f>
        <v>0</v>
      </c>
      <c r="CH888" s="436">
        <f>IF(ISBLANK(AQ888),0,1)</f>
        <v>0</v>
      </c>
      <c r="CI888" s="435">
        <f>IF($W888="Dropped","-",DAYS360(X888,Y888,TRUE)/360)</f>
        <v>0.55277777777777781</v>
      </c>
      <c r="CJ888" s="416">
        <f>IF(OR($W888="Pipeline",$W888="Dropped"),"-",IF(OR($AA888="-",$AA888="n/a"),"-",DAYS360(Y888,AA888,TRUE)/360))</f>
        <v>4.7222222222222221E-2</v>
      </c>
      <c r="CK888" s="416">
        <f>IF(OR($W888="Pipeline",$W888="Dropped"),"-",IF($AC888="-","-",IF(OR($AA888="-",$AA888="n/a"),DAYS360(Y888,AC888,TRUE)/360,DAYS360(AA888,AC888,TRUE)/360)))</f>
        <v>4.666666666666667</v>
      </c>
      <c r="CL888" s="416">
        <f>IF(OR($W888="Pipeline",$W888="Dropped"),"-",IF($AC888="-","-",DAYS360(X888,AC888,TRUE)/360))</f>
        <v>5.2666666666666666</v>
      </c>
      <c r="CM888" s="437">
        <f>IF(OR($W888="Pipeline",$W888="Dropped"),"-",IF($AC888="-","-",DAYS360(AB888,AC888,TRUE)/360))</f>
        <v>1</v>
      </c>
      <c r="CN888" s="344">
        <f>IF(W888="Closed",IF(AC888="-","-",YEAR(AC888)),"-")</f>
        <v>2016</v>
      </c>
      <c r="CO888" s="344" t="str">
        <f>IF(W888="Closed",IF(OR(BE888="S",BE888="MS",BE888="HS"),"S",IF(OR(BE888="U",BE888="MU",BE888="HU"),"U",IF(OR(BE888="NA",BE888="NR",BE888="NV",BE888="?",BE888="#"),"NR","-"))),"-")</f>
        <v>-</v>
      </c>
      <c r="CP888" s="249" t="s">
        <v>33</v>
      </c>
      <c r="CQ888" s="414" t="s">
        <v>33</v>
      </c>
      <c r="CR888" s="414" t="s">
        <v>33</v>
      </c>
      <c r="CS888" s="414" t="s">
        <v>33</v>
      </c>
      <c r="CT888" s="414" t="s">
        <v>33</v>
      </c>
      <c r="CU888" s="436" t="s">
        <v>33</v>
      </c>
      <c r="CV888" s="432" t="str">
        <f>IF(OR(DC888="-",DC888="",DC888="n/a"),"-",HYPERLINK(DC888,"PAD"))</f>
        <v>-</v>
      </c>
      <c r="CW888" s="417" t="str">
        <f>IF(OR(DD888="-",DD888="",DD888="n/a"),"-",HYPERLINK(DD888,"ICR"))</f>
        <v>-</v>
      </c>
      <c r="CX888" s="438" t="str">
        <f>IF(OR(DE888="-",DE888="",DE888="n/a"),"-",HYPERLINK(DE888,"IEG"))</f>
        <v>-</v>
      </c>
      <c r="CY888" s="687" t="str">
        <f>IF(OR(DF888="-",DF888="",DF888="n/a"),"-",HYPERLINK(DF888,"PPAR"))</f>
        <v>-</v>
      </c>
      <c r="CZ888" s="665" t="str">
        <f>IF(OR(DG888="-",DG888="",DG888="n/a"),"-",HYPERLINK(DG888,"PCR"))</f>
        <v>-</v>
      </c>
      <c r="DA888" s="665" t="str">
        <f>IF(OR(DH888="-",DH888="",DH888="n/a"),"-",HYPERLINK(DH888,"PP"))</f>
        <v>-</v>
      </c>
      <c r="DB888" s="688" t="str">
        <f>IF(OR(DI888="-",DI888="",DI888="n/a"),"-",HYPERLINK(DI888,"TA"))</f>
        <v>-</v>
      </c>
      <c r="DC888" s="897" t="s">
        <v>13773</v>
      </c>
      <c r="DD888" s="897" t="s">
        <v>13773</v>
      </c>
      <c r="DE888" s="897" t="s">
        <v>13773</v>
      </c>
      <c r="DF888" s="897" t="s">
        <v>13773</v>
      </c>
      <c r="DG888" s="897" t="s">
        <v>13773</v>
      </c>
      <c r="DH888" s="897" t="s">
        <v>13773</v>
      </c>
      <c r="DI888" s="897" t="s">
        <v>13773</v>
      </c>
      <c r="DJ888" s="734"/>
      <c r="DK888" s="14"/>
      <c r="DL888" s="14"/>
      <c r="DM888" s="441"/>
      <c r="DN888" s="441"/>
      <c r="DO888" s="441"/>
      <c r="DP888" s="441"/>
      <c r="DQ888" s="441"/>
      <c r="DR888" s="441"/>
      <c r="DS888" s="441"/>
      <c r="DT888" s="441"/>
      <c r="DU888" s="441"/>
      <c r="DV888" s="441"/>
      <c r="DW888" s="441"/>
      <c r="DX888" s="441"/>
      <c r="DY888" s="441"/>
      <c r="DZ888" s="441"/>
      <c r="EA888" s="441"/>
      <c r="EB888" s="441"/>
      <c r="EC888" s="441"/>
      <c r="ED888" s="441"/>
      <c r="EE888" s="441"/>
      <c r="EF888" s="441"/>
      <c r="EG888" s="441"/>
      <c r="EH888" s="441"/>
      <c r="EI888" s="441"/>
      <c r="EJ888" s="441"/>
      <c r="EK888" s="441"/>
      <c r="EL888" s="441"/>
      <c r="EM888" s="441"/>
    </row>
    <row r="889" spans="1:143" s="35" customFormat="1" ht="14.1" customHeight="1" x14ac:dyDescent="0.25">
      <c r="A889" s="702">
        <f>ROW()-1</f>
        <v>888</v>
      </c>
      <c r="B889" s="710" t="s">
        <v>229</v>
      </c>
      <c r="C889" s="711" t="str">
        <f>HYPERLINK(E889,"OP")</f>
        <v>OP</v>
      </c>
      <c r="D889" s="711" t="str">
        <f>HYPERLINK(F889,"Prj")</f>
        <v>Prj</v>
      </c>
      <c r="E889" s="704" t="s">
        <v>6941</v>
      </c>
      <c r="F889" s="415" t="s">
        <v>6942</v>
      </c>
      <c r="G889" s="414" t="s">
        <v>33</v>
      </c>
      <c r="H889" s="414" t="s">
        <v>33</v>
      </c>
      <c r="I889" s="694" t="s">
        <v>33</v>
      </c>
      <c r="J889" s="686" t="s">
        <v>230</v>
      </c>
      <c r="K889" s="199" t="s">
        <v>33</v>
      </c>
      <c r="L889" s="693" t="s">
        <v>231</v>
      </c>
      <c r="M889" s="696" t="s">
        <v>232</v>
      </c>
      <c r="N889" s="693" t="s">
        <v>18</v>
      </c>
      <c r="O889" s="693" t="s">
        <v>30</v>
      </c>
      <c r="P889" s="1080" t="s">
        <v>1419</v>
      </c>
      <c r="Q889" s="1074" t="s">
        <v>33</v>
      </c>
      <c r="R889" s="698" t="s">
        <v>3888</v>
      </c>
      <c r="S889" s="907" t="s">
        <v>3160</v>
      </c>
      <c r="T889" s="908" t="s">
        <v>3593</v>
      </c>
      <c r="U889" s="905" t="s">
        <v>572</v>
      </c>
      <c r="V889" s="905" t="s">
        <v>10459</v>
      </c>
      <c r="W889" s="1068" t="s">
        <v>1773</v>
      </c>
      <c r="X889" s="1064">
        <v>40605</v>
      </c>
      <c r="Y889" s="1066">
        <v>41072</v>
      </c>
      <c r="Z889" s="1046">
        <v>2012</v>
      </c>
      <c r="AA889" s="1064">
        <v>41354</v>
      </c>
      <c r="AB889" s="1065">
        <v>42735</v>
      </c>
      <c r="AC889" s="1066">
        <v>42735</v>
      </c>
      <c r="AD889" s="1050">
        <v>15.8</v>
      </c>
      <c r="AE889" s="749">
        <v>0</v>
      </c>
      <c r="AF889" s="744">
        <v>0</v>
      </c>
      <c r="AG889" s="690">
        <v>15.8</v>
      </c>
      <c r="AH889" s="747">
        <v>0</v>
      </c>
      <c r="AI889" s="744">
        <v>0</v>
      </c>
      <c r="AJ889" s="1099">
        <v>2.3871397299999999</v>
      </c>
      <c r="AK889" s="1100">
        <v>2.0883963699999999</v>
      </c>
      <c r="AL889" s="1085"/>
      <c r="AM889" s="632"/>
      <c r="AN889" s="632">
        <v>9</v>
      </c>
      <c r="AO889" s="632"/>
      <c r="AP889" s="632"/>
      <c r="AQ889" s="757">
        <v>11</v>
      </c>
      <c r="AR889" s="779" t="s">
        <v>2480</v>
      </c>
      <c r="AS889" s="781">
        <f>AT889+AU889</f>
        <v>9.8000000000000007</v>
      </c>
      <c r="AT889" s="781">
        <v>9.8000000000000007</v>
      </c>
      <c r="AU889" s="782">
        <v>0</v>
      </c>
      <c r="AV889" s="686" t="s">
        <v>2892</v>
      </c>
      <c r="AW889" s="686" t="s">
        <v>1974</v>
      </c>
      <c r="AX889" s="686" t="s">
        <v>2125</v>
      </c>
      <c r="AY889" s="819">
        <v>42516</v>
      </c>
      <c r="AZ889" s="721" t="s">
        <v>112</v>
      </c>
      <c r="BA889" s="721" t="s">
        <v>112</v>
      </c>
      <c r="BB889" s="834" t="s">
        <v>2809</v>
      </c>
      <c r="BC889" s="835" t="s">
        <v>112</v>
      </c>
      <c r="BD889" s="836" t="s">
        <v>112</v>
      </c>
      <c r="BE889" s="834" t="s">
        <v>33</v>
      </c>
      <c r="BF889" s="835" t="s">
        <v>33</v>
      </c>
      <c r="BG889" s="836" t="s">
        <v>33</v>
      </c>
      <c r="BH889" s="905" t="s">
        <v>4487</v>
      </c>
      <c r="BI889" s="903" t="s">
        <v>4683</v>
      </c>
      <c r="BJ889" s="905" t="s">
        <v>0</v>
      </c>
      <c r="BK889" s="903" t="s">
        <v>0</v>
      </c>
      <c r="BL889" s="905" t="s">
        <v>0</v>
      </c>
      <c r="BM889" s="903" t="s">
        <v>0</v>
      </c>
      <c r="BN889" s="905" t="s">
        <v>0</v>
      </c>
      <c r="BO889" s="903" t="s">
        <v>0</v>
      </c>
      <c r="BP889" s="905" t="s">
        <v>0</v>
      </c>
      <c r="BQ889" s="903" t="s">
        <v>0</v>
      </c>
      <c r="BR889" s="909">
        <v>32</v>
      </c>
      <c r="BS889" s="903" t="s">
        <v>4555</v>
      </c>
      <c r="BT889" s="909">
        <v>31</v>
      </c>
      <c r="BU889" s="903" t="s">
        <v>4579</v>
      </c>
      <c r="BV889" s="909">
        <v>59</v>
      </c>
      <c r="BW889" s="903" t="s">
        <v>4510</v>
      </c>
      <c r="BX889" s="909">
        <v>94</v>
      </c>
      <c r="BY889" s="903" t="s">
        <v>4649</v>
      </c>
      <c r="BZ889" s="909">
        <v>27</v>
      </c>
      <c r="CA889" s="903" t="s">
        <v>4490</v>
      </c>
      <c r="CB889" s="340">
        <v>10</v>
      </c>
      <c r="CC889" s="249">
        <f>IF(ISBLANK(AL889),0,1)</f>
        <v>0</v>
      </c>
      <c r="CD889" s="414">
        <f>IF(ISBLANK(AM889),0,1)</f>
        <v>0</v>
      </c>
      <c r="CE889" s="414">
        <f>IF(ISBLANK(AN889),0,1)</f>
        <v>1</v>
      </c>
      <c r="CF889" s="414">
        <f>IF(ISBLANK(AO889),0,1)</f>
        <v>0</v>
      </c>
      <c r="CG889" s="414">
        <f>IF(ISBLANK(AP889),0,1)</f>
        <v>0</v>
      </c>
      <c r="CH889" s="436">
        <f>IF(ISBLANK(AQ889),0,1)</f>
        <v>1</v>
      </c>
      <c r="CI889" s="435">
        <f>IF($W889="Dropped","-",DAYS360(X889,Y889,TRUE)/360)</f>
        <v>1.2749999999999999</v>
      </c>
      <c r="CJ889" s="416">
        <f>IF(OR($W889="Pipeline",$W889="Dropped"),"-",IF(OR($AA889="-",$AA889="n/a"),"-",DAYS360(Y889,AA889,TRUE)/360))</f>
        <v>0.77500000000000002</v>
      </c>
      <c r="CK889" s="416">
        <f>IF(OR($W889="Pipeline",$W889="Dropped"),"-",IF($AC889="-","-",IF(OR($AA889="-",$AA889="n/a"),DAYS360(Y889,AC889,TRUE)/360,DAYS360(AA889,AC889,TRUE)/360)))</f>
        <v>3.7749999999999999</v>
      </c>
      <c r="CL889" s="416">
        <f>IF(OR($W889="Pipeline",$W889="Dropped"),"-",IF($AC889="-","-",DAYS360(X889,AC889,TRUE)/360))</f>
        <v>5.8250000000000002</v>
      </c>
      <c r="CM889" s="437">
        <f>IF(OR($W889="Pipeline",$W889="Dropped"),"-",IF($AC889="-","-",DAYS360(AB889,AC889,TRUE)/360))</f>
        <v>0</v>
      </c>
      <c r="CN889" s="344">
        <f>IF(W889="Closed",IF(AC889="-","-",YEAR(AC889)),"-")</f>
        <v>2016</v>
      </c>
      <c r="CO889" s="344" t="str">
        <f>IF(W889="Closed",IF(OR(BE889="S",BE889="MS",BE889="HS"),"S",IF(OR(BE889="U",BE889="MU",BE889="HU"),"U",IF(OR(BE889="NA",BE889="NR",BE889="NV",BE889="?",BE889="#"),"NR","-"))),"-")</f>
        <v>-</v>
      </c>
      <c r="CP889" s="249">
        <v>3</v>
      </c>
      <c r="CQ889" s="414">
        <v>3</v>
      </c>
      <c r="CR889" s="414">
        <v>2</v>
      </c>
      <c r="CS889" s="414">
        <v>2</v>
      </c>
      <c r="CT889" s="414">
        <v>0</v>
      </c>
      <c r="CU889" s="436">
        <v>0</v>
      </c>
      <c r="CV889" s="432" t="str">
        <f>IF(OR(DC889="-",DC889="",DC889="n/a"),"-",HYPERLINK(DC889,"PAD"))</f>
        <v>PAD</v>
      </c>
      <c r="CW889" s="417" t="str">
        <f>IF(OR(DD889="-",DD889="",DD889="n/a"),"-",HYPERLINK(DD889,"ICR"))</f>
        <v>ICR</v>
      </c>
      <c r="CX889" s="438" t="str">
        <f>IF(OR(DE889="-",DE889="",DE889="n/a"),"-",HYPERLINK(DE889,"IEG"))</f>
        <v>-</v>
      </c>
      <c r="CY889" s="687" t="str">
        <f>IF(OR(DF889="-",DF889="",DF889="n/a"),"-",HYPERLINK(DF889,"PPAR"))</f>
        <v>-</v>
      </c>
      <c r="CZ889" s="665" t="str">
        <f>IF(OR(DG889="-",DG889="",DG889="n/a"),"-",HYPERLINK(DG889,"PCR"))</f>
        <v>-</v>
      </c>
      <c r="DA889" s="665" t="str">
        <f>IF(OR(DH889="-",DH889="",DH889="n/a"),"-",HYPERLINK(DH889,"PP"))</f>
        <v>PP</v>
      </c>
      <c r="DB889" s="688" t="str">
        <f>IF(OR(DI889="-",DI889="",DI889="n/a"),"-",HYPERLINK(DI889,"TA"))</f>
        <v>-</v>
      </c>
      <c r="DC889" s="897" t="s">
        <v>12822</v>
      </c>
      <c r="DD889" s="897" t="s">
        <v>14171</v>
      </c>
      <c r="DE889" s="897" t="s">
        <v>33</v>
      </c>
      <c r="DF889" s="897" t="s">
        <v>33</v>
      </c>
      <c r="DG889" s="897" t="s">
        <v>33</v>
      </c>
      <c r="DH889" s="897" t="s">
        <v>12823</v>
      </c>
      <c r="DI889" s="897" t="s">
        <v>33</v>
      </c>
      <c r="DJ889" s="734"/>
      <c r="DK889" s="14"/>
      <c r="DL889" s="14"/>
      <c r="DM889" s="441"/>
      <c r="DN889" s="441"/>
      <c r="DO889" s="441"/>
      <c r="DP889" s="441"/>
      <c r="DQ889" s="441"/>
      <c r="DR889" s="441"/>
      <c r="DS889" s="441"/>
      <c r="DT889" s="441"/>
      <c r="DU889" s="441"/>
      <c r="DV889" s="441"/>
      <c r="DW889" s="441"/>
      <c r="DX889" s="441"/>
      <c r="DY889" s="441"/>
      <c r="DZ889" s="441"/>
      <c r="EA889" s="441"/>
      <c r="EB889" s="441"/>
      <c r="EC889" s="441"/>
      <c r="ED889" s="441"/>
      <c r="EE889" s="441"/>
      <c r="EF889" s="441"/>
      <c r="EG889" s="441"/>
      <c r="EH889" s="441"/>
      <c r="EI889" s="441"/>
      <c r="EJ889" s="441"/>
      <c r="EK889" s="441"/>
      <c r="EL889" s="441"/>
      <c r="EM889" s="441"/>
    </row>
    <row r="890" spans="1:143" s="35" customFormat="1" ht="14.1" customHeight="1" x14ac:dyDescent="0.25">
      <c r="A890" s="702">
        <f>ROW()-1</f>
        <v>889</v>
      </c>
      <c r="B890" s="710" t="s">
        <v>62</v>
      </c>
      <c r="C890" s="711" t="str">
        <f>HYPERLINK(E890,"OP")</f>
        <v>OP</v>
      </c>
      <c r="D890" s="711" t="str">
        <f>HYPERLINK(F890,"Prj")</f>
        <v>Prj</v>
      </c>
      <c r="E890" s="704" t="s">
        <v>6943</v>
      </c>
      <c r="F890" s="415" t="s">
        <v>6944</v>
      </c>
      <c r="G890" s="414" t="s">
        <v>33</v>
      </c>
      <c r="H890" s="414" t="s">
        <v>33</v>
      </c>
      <c r="I890" s="694" t="s">
        <v>33</v>
      </c>
      <c r="J890" s="686" t="s">
        <v>63</v>
      </c>
      <c r="K890" s="199" t="s">
        <v>33</v>
      </c>
      <c r="L890" s="693" t="s">
        <v>16</v>
      </c>
      <c r="M890" s="696" t="s">
        <v>64</v>
      </c>
      <c r="N890" s="693" t="s">
        <v>18</v>
      </c>
      <c r="O890" s="693" t="s">
        <v>54</v>
      </c>
      <c r="P890" s="1080" t="s">
        <v>1419</v>
      </c>
      <c r="Q890" s="1074" t="s">
        <v>33</v>
      </c>
      <c r="R890" s="698" t="s">
        <v>33</v>
      </c>
      <c r="S890" s="907" t="s">
        <v>3166</v>
      </c>
      <c r="T890" s="908" t="s">
        <v>3146</v>
      </c>
      <c r="U890" s="905" t="s">
        <v>582</v>
      </c>
      <c r="V890" s="905" t="s">
        <v>10430</v>
      </c>
      <c r="W890" s="1068" t="s">
        <v>20</v>
      </c>
      <c r="X890" s="1064">
        <v>40661</v>
      </c>
      <c r="Y890" s="1066">
        <v>40988</v>
      </c>
      <c r="Z890" s="1046">
        <v>2012</v>
      </c>
      <c r="AA890" s="1064">
        <v>41199</v>
      </c>
      <c r="AB890" s="1065">
        <v>42735</v>
      </c>
      <c r="AC890" s="1066">
        <v>44377</v>
      </c>
      <c r="AD890" s="1054">
        <v>0</v>
      </c>
      <c r="AE890" s="749">
        <v>10</v>
      </c>
      <c r="AF890" s="744">
        <v>0</v>
      </c>
      <c r="AG890" s="690">
        <v>10</v>
      </c>
      <c r="AH890" s="747">
        <v>0</v>
      </c>
      <c r="AI890" s="744">
        <v>0.64700400000000002</v>
      </c>
      <c r="AJ890" s="1099">
        <v>32</v>
      </c>
      <c r="AK890" s="1100">
        <v>9.0749087500000005</v>
      </c>
      <c r="AL890" s="1085"/>
      <c r="AM890" s="632" t="s">
        <v>2478</v>
      </c>
      <c r="AN890" s="632"/>
      <c r="AO890" s="632"/>
      <c r="AP890" s="632"/>
      <c r="AQ890" s="757">
        <v>13</v>
      </c>
      <c r="AR890" s="780" t="s">
        <v>2479</v>
      </c>
      <c r="AS890" s="781">
        <f>AT890+AU890</f>
        <v>7.97</v>
      </c>
      <c r="AT890" s="781">
        <v>6.63</v>
      </c>
      <c r="AU890" s="782">
        <v>1.34</v>
      </c>
      <c r="AV890" s="807" t="s">
        <v>2893</v>
      </c>
      <c r="AW890" s="686" t="s">
        <v>1997</v>
      </c>
      <c r="AX890" s="686" t="s">
        <v>1903</v>
      </c>
      <c r="AY890" s="819">
        <v>42734</v>
      </c>
      <c r="AZ890" s="721" t="s">
        <v>22</v>
      </c>
      <c r="BA890" s="721" t="s">
        <v>22</v>
      </c>
      <c r="BB890" s="834" t="s">
        <v>33</v>
      </c>
      <c r="BC890" s="835" t="s">
        <v>33</v>
      </c>
      <c r="BD890" s="836" t="s">
        <v>33</v>
      </c>
      <c r="BE890" s="834" t="s">
        <v>33</v>
      </c>
      <c r="BF890" s="835" t="s">
        <v>33</v>
      </c>
      <c r="BG890" s="836" t="s">
        <v>33</v>
      </c>
      <c r="BH890" s="905" t="s">
        <v>4485</v>
      </c>
      <c r="BI890" s="903" t="s">
        <v>10472</v>
      </c>
      <c r="BJ890" s="905" t="s">
        <v>13069</v>
      </c>
      <c r="BK890" s="903" t="s">
        <v>13877</v>
      </c>
      <c r="BL890" s="905" t="s">
        <v>0</v>
      </c>
      <c r="BM890" s="903" t="s">
        <v>0</v>
      </c>
      <c r="BN890" s="905" t="s">
        <v>0</v>
      </c>
      <c r="BO890" s="903" t="s">
        <v>0</v>
      </c>
      <c r="BP890" s="905" t="s">
        <v>0</v>
      </c>
      <c r="BQ890" s="903" t="s">
        <v>0</v>
      </c>
      <c r="BR890" s="909">
        <v>25</v>
      </c>
      <c r="BS890" s="903" t="s">
        <v>4489</v>
      </c>
      <c r="BT890" s="909">
        <v>27</v>
      </c>
      <c r="BU890" s="903" t="s">
        <v>4490</v>
      </c>
      <c r="BV890" s="905" t="s">
        <v>0</v>
      </c>
      <c r="BW890" s="903" t="s">
        <v>4492</v>
      </c>
      <c r="BX890" s="905" t="s">
        <v>0</v>
      </c>
      <c r="BY890" s="903" t="s">
        <v>4492</v>
      </c>
      <c r="BZ890" s="905" t="s">
        <v>0</v>
      </c>
      <c r="CA890" s="903" t="s">
        <v>4492</v>
      </c>
      <c r="CB890" s="340">
        <v>10</v>
      </c>
      <c r="CC890" s="249">
        <f>IF(ISBLANK(AL890),0,1)</f>
        <v>0</v>
      </c>
      <c r="CD890" s="414">
        <f>IF(ISBLANK(AM890),0,1)</f>
        <v>1</v>
      </c>
      <c r="CE890" s="414">
        <f>IF(ISBLANK(AN890),0,1)</f>
        <v>0</v>
      </c>
      <c r="CF890" s="414">
        <f>IF(ISBLANK(AO890),0,1)</f>
        <v>0</v>
      </c>
      <c r="CG890" s="414">
        <f>IF(ISBLANK(AP890),0,1)</f>
        <v>0</v>
      </c>
      <c r="CH890" s="436">
        <f>IF(ISBLANK(AQ890),0,1)</f>
        <v>1</v>
      </c>
      <c r="CI890" s="435">
        <f>IF($W890="Dropped","-",DAYS360(X890,Y890,TRUE)/360)</f>
        <v>0.89444444444444449</v>
      </c>
      <c r="CJ890" s="416">
        <f>IF(OR($W890="Pipeline",$W890="Dropped"),"-",IF(OR($AA890="-",$AA890="n/a"),"-",DAYS360(Y890,AA890,TRUE)/360))</f>
        <v>0.57499999999999996</v>
      </c>
      <c r="CK890" s="416">
        <f>IF(OR($W890="Pipeline",$W890="Dropped"),"-",IF($AC890="-","-",IF(OR($AA890="-",$AA890="n/a"),DAYS360(Y890,AC890,TRUE)/360,DAYS360(AA890,AC890,TRUE)/360)))</f>
        <v>8.7027777777777775</v>
      </c>
      <c r="CL890" s="416">
        <f>IF(OR($W890="Pipeline",$W890="Dropped"),"-",IF($AC890="-","-",DAYS360(X890,AC890,TRUE)/360))</f>
        <v>10.172222222222222</v>
      </c>
      <c r="CM890" s="437">
        <f>IF(OR($W890="Pipeline",$W890="Dropped"),"-",IF($AC890="-","-",DAYS360(AB890,AC890,TRUE)/360))</f>
        <v>4.5</v>
      </c>
      <c r="CN890" s="344" t="str">
        <f>IF(W890="Closed",IF(AC890="-","-",YEAR(AC890)),"-")</f>
        <v>-</v>
      </c>
      <c r="CO890" s="344" t="str">
        <f>IF(W890="Closed",IF(OR(BE890="S",BE890="MS",BE890="HS"),"S",IF(OR(BE890="U",BE890="MU",BE890="HU"),"U",IF(OR(BE890="NA",BE890="NR",BE890="NV",BE890="?",BE890="#"),"NR","-"))),"-")</f>
        <v>-</v>
      </c>
      <c r="CP890" s="249">
        <v>1</v>
      </c>
      <c r="CQ890" s="414">
        <v>6</v>
      </c>
      <c r="CR890" s="414">
        <v>0</v>
      </c>
      <c r="CS890" s="414">
        <v>0</v>
      </c>
      <c r="CT890" s="414">
        <v>0</v>
      </c>
      <c r="CU890" s="436">
        <v>2</v>
      </c>
      <c r="CV890" s="432" t="str">
        <f>IF(OR(DC890="-",DC890="",DC890="n/a"),"-",HYPERLINK(DC890,"PAD"))</f>
        <v>PAD</v>
      </c>
      <c r="CW890" s="417" t="str">
        <f>IF(OR(DD890="-",DD890="",DD890="n/a"),"-",HYPERLINK(DD890,"ICR"))</f>
        <v>-</v>
      </c>
      <c r="CX890" s="438" t="str">
        <f>IF(OR(DE890="-",DE890="",DE890="n/a"),"-",HYPERLINK(DE890,"IEG"))</f>
        <v>-</v>
      </c>
      <c r="CY890" s="687" t="str">
        <f>IF(OR(DF890="-",DF890="",DF890="n/a"),"-",HYPERLINK(DF890,"PPAR"))</f>
        <v>-</v>
      </c>
      <c r="CZ890" s="665" t="str">
        <f>IF(OR(DG890="-",DG890="",DG890="n/a"),"-",HYPERLINK(DG890,"PCR"))</f>
        <v>-</v>
      </c>
      <c r="DA890" s="665" t="str">
        <f>IF(OR(DH890="-",DH890="",DH890="n/a"),"-",HYPERLINK(DH890,"PP"))</f>
        <v>PP</v>
      </c>
      <c r="DB890" s="688" t="str">
        <f>IF(OR(DI890="-",DI890="",DI890="n/a"),"-",HYPERLINK(DI890,"TA"))</f>
        <v>-</v>
      </c>
      <c r="DC890" s="897" t="s">
        <v>12824</v>
      </c>
      <c r="DD890" s="897" t="s">
        <v>33</v>
      </c>
      <c r="DE890" s="897" t="s">
        <v>33</v>
      </c>
      <c r="DF890" s="897" t="s">
        <v>33</v>
      </c>
      <c r="DG890" s="897" t="s">
        <v>33</v>
      </c>
      <c r="DH890" s="897" t="s">
        <v>12825</v>
      </c>
      <c r="DI890" s="897" t="s">
        <v>33</v>
      </c>
      <c r="DJ890" s="806"/>
      <c r="DK890" s="14"/>
      <c r="DL890" s="14"/>
      <c r="DM890" s="441"/>
      <c r="DN890" s="441"/>
      <c r="DO890" s="441"/>
      <c r="DP890" s="441"/>
      <c r="DQ890" s="441"/>
      <c r="DR890" s="441"/>
      <c r="DS890" s="441"/>
      <c r="DT890" s="441"/>
      <c r="DU890" s="441"/>
      <c r="DV890" s="441"/>
      <c r="DW890" s="441"/>
      <c r="DX890" s="441"/>
      <c r="DY890" s="441"/>
      <c r="DZ890" s="441"/>
      <c r="EA890" s="441"/>
      <c r="EB890" s="441"/>
      <c r="EC890" s="441"/>
      <c r="ED890" s="441"/>
      <c r="EE890" s="441"/>
      <c r="EF890" s="441"/>
      <c r="EG890" s="441"/>
      <c r="EH890" s="441"/>
      <c r="EI890" s="441"/>
      <c r="EJ890" s="441"/>
      <c r="EK890" s="441"/>
      <c r="EL890" s="441"/>
      <c r="EM890" s="441"/>
    </row>
    <row r="891" spans="1:143" s="35" customFormat="1" ht="14.1" customHeight="1" x14ac:dyDescent="0.25">
      <c r="A891" s="703">
        <f>ROW()-1</f>
        <v>890</v>
      </c>
      <c r="B891" s="717" t="s">
        <v>996</v>
      </c>
      <c r="C891" s="711" t="str">
        <f>HYPERLINK(E891,"OP")</f>
        <v>OP</v>
      </c>
      <c r="D891" s="711" t="str">
        <f>HYPERLINK(F891,"Prj")</f>
        <v>Prj</v>
      </c>
      <c r="E891" s="704" t="s">
        <v>6945</v>
      </c>
      <c r="F891" s="415" t="s">
        <v>6946</v>
      </c>
      <c r="G891" s="414" t="s">
        <v>33</v>
      </c>
      <c r="H891" s="414" t="s">
        <v>33</v>
      </c>
      <c r="I891" s="694" t="s">
        <v>33</v>
      </c>
      <c r="J891" s="686" t="s">
        <v>997</v>
      </c>
      <c r="K891" s="199" t="s">
        <v>33</v>
      </c>
      <c r="L891" s="693" t="s">
        <v>245</v>
      </c>
      <c r="M891" s="696" t="s">
        <v>264</v>
      </c>
      <c r="N891" s="693" t="s">
        <v>18</v>
      </c>
      <c r="O891" s="693" t="s">
        <v>30</v>
      </c>
      <c r="P891" s="1080" t="s">
        <v>1763</v>
      </c>
      <c r="Q891" s="1074" t="s">
        <v>33</v>
      </c>
      <c r="R891" s="698" t="s">
        <v>3565</v>
      </c>
      <c r="S891" s="907" t="s">
        <v>10288</v>
      </c>
      <c r="T891" s="908" t="s">
        <v>3931</v>
      </c>
      <c r="U891" s="905" t="s">
        <v>591</v>
      </c>
      <c r="V891" s="905" t="s">
        <v>10389</v>
      </c>
      <c r="W891" s="1068" t="s">
        <v>20</v>
      </c>
      <c r="X891" s="1064">
        <v>41162</v>
      </c>
      <c r="Y891" s="1066">
        <v>41347</v>
      </c>
      <c r="Z891" s="1046">
        <v>2013</v>
      </c>
      <c r="AA891" s="1064">
        <v>41717</v>
      </c>
      <c r="AB891" s="1065">
        <v>42916</v>
      </c>
      <c r="AC891" s="1066">
        <v>43465</v>
      </c>
      <c r="AD891" s="638">
        <v>0</v>
      </c>
      <c r="AE891" s="639">
        <v>400</v>
      </c>
      <c r="AF891" s="744">
        <v>0</v>
      </c>
      <c r="AG891" s="690">
        <v>400</v>
      </c>
      <c r="AH891" s="747">
        <v>2300</v>
      </c>
      <c r="AI891" s="744">
        <v>0</v>
      </c>
      <c r="AJ891" s="1099">
        <v>400</v>
      </c>
      <c r="AK891" s="1100">
        <v>321.43284120999999</v>
      </c>
      <c r="AL891" s="646"/>
      <c r="AM891" s="647" t="s">
        <v>3285</v>
      </c>
      <c r="AN891" s="647">
        <v>2</v>
      </c>
      <c r="AO891" s="647"/>
      <c r="AP891" s="647"/>
      <c r="AQ891" s="648"/>
      <c r="AR891" s="779" t="s">
        <v>3305</v>
      </c>
      <c r="AS891" s="781">
        <f>AT891+AU891</f>
        <v>7</v>
      </c>
      <c r="AT891" s="649">
        <v>7</v>
      </c>
      <c r="AU891" s="650">
        <v>0</v>
      </c>
      <c r="AV891" s="686" t="s">
        <v>3306</v>
      </c>
      <c r="AW891" s="686" t="s">
        <v>1911</v>
      </c>
      <c r="AX891" s="686" t="s">
        <v>2195</v>
      </c>
      <c r="AY891" s="819">
        <v>42515</v>
      </c>
      <c r="AZ891" s="721" t="s">
        <v>22</v>
      </c>
      <c r="BA891" s="721" t="s">
        <v>22</v>
      </c>
      <c r="BB891" s="834" t="s">
        <v>33</v>
      </c>
      <c r="BC891" s="835" t="s">
        <v>33</v>
      </c>
      <c r="BD891" s="836" t="s">
        <v>33</v>
      </c>
      <c r="BE891" s="834" t="s">
        <v>33</v>
      </c>
      <c r="BF891" s="835" t="s">
        <v>33</v>
      </c>
      <c r="BG891" s="836" t="s">
        <v>33</v>
      </c>
      <c r="BH891" s="905" t="s">
        <v>4503</v>
      </c>
      <c r="BI891" s="903" t="s">
        <v>4703</v>
      </c>
      <c r="BJ891" s="905" t="s">
        <v>4515</v>
      </c>
      <c r="BK891" s="903" t="s">
        <v>4704</v>
      </c>
      <c r="BL891" s="905" t="s">
        <v>13050</v>
      </c>
      <c r="BM891" s="903" t="s">
        <v>13876</v>
      </c>
      <c r="BN891" s="905" t="s">
        <v>0</v>
      </c>
      <c r="BO891" s="903" t="s">
        <v>0</v>
      </c>
      <c r="BP891" s="905" t="s">
        <v>0</v>
      </c>
      <c r="BQ891" s="903" t="s">
        <v>0</v>
      </c>
      <c r="BR891" s="909">
        <v>65</v>
      </c>
      <c r="BS891" s="903" t="s">
        <v>4509</v>
      </c>
      <c r="BT891" s="909">
        <v>30</v>
      </c>
      <c r="BU891" s="903" t="s">
        <v>4501</v>
      </c>
      <c r="BV891" s="905" t="s">
        <v>0</v>
      </c>
      <c r="BW891" s="903" t="s">
        <v>4492</v>
      </c>
      <c r="BX891" s="905" t="s">
        <v>0</v>
      </c>
      <c r="BY891" s="903" t="s">
        <v>4492</v>
      </c>
      <c r="BZ891" s="905" t="s">
        <v>0</v>
      </c>
      <c r="CA891" s="903" t="s">
        <v>4492</v>
      </c>
      <c r="CB891" s="340">
        <v>50</v>
      </c>
      <c r="CC891" s="249">
        <f>IF(ISBLANK(AL891),0,1)</f>
        <v>0</v>
      </c>
      <c r="CD891" s="414">
        <f>IF(ISBLANK(AM891),0,1)</f>
        <v>1</v>
      </c>
      <c r="CE891" s="414">
        <f>IF(ISBLANK(AN891),0,1)</f>
        <v>1</v>
      </c>
      <c r="CF891" s="414">
        <f>IF(ISBLANK(AO891),0,1)</f>
        <v>0</v>
      </c>
      <c r="CG891" s="414">
        <f>IF(ISBLANK(AP891),0,1)</f>
        <v>0</v>
      </c>
      <c r="CH891" s="436">
        <f>IF(ISBLANK(AQ891),0,1)</f>
        <v>0</v>
      </c>
      <c r="CI891" s="435">
        <f>IF($W891="Dropped","-",DAYS360(X891,Y891,TRUE)/360)</f>
        <v>0.51111111111111107</v>
      </c>
      <c r="CJ891" s="416">
        <f>IF(OR($W891="Pipeline",$W891="Dropped"),"-",IF(OR($AA891="-",$AA891="n/a"),"-",DAYS360(Y891,AA891,TRUE)/360))</f>
        <v>1.0138888888888888</v>
      </c>
      <c r="CK891" s="416">
        <f>IF(OR($W891="Pipeline",$W891="Dropped"),"-",IF($AC891="-","-",IF(OR($AA891="-",$AA891="n/a"),DAYS360(Y891,AC891,TRUE)/360,DAYS360(AA891,AC891,TRUE)/360)))</f>
        <v>4.7805555555555559</v>
      </c>
      <c r="CL891" s="416">
        <f>IF(OR($W891="Pipeline",$W891="Dropped"),"-",IF($AC891="-","-",DAYS360(X891,AC891,TRUE)/360))</f>
        <v>6.3055555555555554</v>
      </c>
      <c r="CM891" s="437">
        <f>IF(OR($W891="Pipeline",$W891="Dropped"),"-",IF($AC891="-","-",DAYS360(AB891,AC891,TRUE)/360))</f>
        <v>1.5</v>
      </c>
      <c r="CN891" s="344" t="str">
        <f>IF(W891="Closed",IF(AC891="-","-",YEAR(AC891)),"-")</f>
        <v>-</v>
      </c>
      <c r="CO891" s="344" t="str">
        <f>IF(W891="Closed",IF(OR(BE891="S",BE891="MS",BE891="HS"),"S",IF(OR(BE891="U",BE891="MU",BE891="HU"),"U",IF(OR(BE891="NA",BE891="NR",BE891="NV",BE891="?",BE891="#"),"NR","-"))),"-")</f>
        <v>-</v>
      </c>
      <c r="CP891" s="249">
        <v>1</v>
      </c>
      <c r="CQ891" s="414">
        <v>7</v>
      </c>
      <c r="CR891" s="414">
        <v>3</v>
      </c>
      <c r="CS891" s="414">
        <v>1</v>
      </c>
      <c r="CT891" s="414">
        <v>0</v>
      </c>
      <c r="CU891" s="436">
        <v>1</v>
      </c>
      <c r="CV891" s="432" t="str">
        <f>IF(OR(DC891="-",DC891="",DC891="n/a"),"-",HYPERLINK(DC891,"PAD"))</f>
        <v>PAD</v>
      </c>
      <c r="CW891" s="417" t="str">
        <f>IF(OR(DD891="-",DD891="",DD891="n/a"),"-",HYPERLINK(DD891,"ICR"))</f>
        <v>-</v>
      </c>
      <c r="CX891" s="438" t="str">
        <f>IF(OR(DE891="-",DE891="",DE891="n/a"),"-",HYPERLINK(DE891,"IEG"))</f>
        <v>-</v>
      </c>
      <c r="CY891" s="687" t="str">
        <f>IF(OR(DF891="-",DF891="",DF891="n/a"),"-",HYPERLINK(DF891,"PPAR"))</f>
        <v>-</v>
      </c>
      <c r="CZ891" s="665" t="str">
        <f>IF(OR(DG891="-",DG891="",DG891="n/a"),"-",HYPERLINK(DG891,"PCR"))</f>
        <v>-</v>
      </c>
      <c r="DA891" s="665" t="str">
        <f>IF(OR(DH891="-",DH891="",DH891="n/a"),"-",HYPERLINK(DH891,"PP"))</f>
        <v>PP</v>
      </c>
      <c r="DB891" s="688" t="str">
        <f>IF(OR(DI891="-",DI891="",DI891="n/a"),"-",HYPERLINK(DI891,"TA"))</f>
        <v>-</v>
      </c>
      <c r="DC891" s="897" t="s">
        <v>12826</v>
      </c>
      <c r="DD891" s="897" t="s">
        <v>33</v>
      </c>
      <c r="DE891" s="897" t="s">
        <v>33</v>
      </c>
      <c r="DF891" s="897" t="s">
        <v>33</v>
      </c>
      <c r="DG891" s="897" t="s">
        <v>33</v>
      </c>
      <c r="DH891" s="897" t="s">
        <v>14172</v>
      </c>
      <c r="DI891" s="897" t="s">
        <v>33</v>
      </c>
      <c r="DJ891" s="734"/>
      <c r="DK891" s="14"/>
      <c r="DL891" s="14"/>
      <c r="DM891" s="441"/>
      <c r="DN891" s="441"/>
      <c r="DO891" s="441"/>
      <c r="DP891" s="441"/>
      <c r="DQ891" s="441"/>
      <c r="DR891" s="441"/>
      <c r="DS891" s="441"/>
      <c r="DT891" s="441"/>
      <c r="DU891" s="441"/>
      <c r="DV891" s="441"/>
      <c r="DW891" s="441"/>
      <c r="DX891" s="441"/>
      <c r="DY891" s="441"/>
      <c r="DZ891" s="441"/>
      <c r="EA891" s="441"/>
      <c r="EB891" s="441"/>
      <c r="EC891" s="441"/>
      <c r="ED891" s="441"/>
      <c r="EE891" s="441"/>
      <c r="EF891" s="441"/>
      <c r="EG891" s="441"/>
      <c r="EH891" s="441"/>
      <c r="EI891" s="441"/>
      <c r="EJ891" s="441"/>
      <c r="EK891" s="441"/>
      <c r="EL891" s="441"/>
      <c r="EM891" s="441"/>
    </row>
    <row r="892" spans="1:143" s="35" customFormat="1" ht="14.1" customHeight="1" x14ac:dyDescent="0.25">
      <c r="A892" s="702">
        <f>ROW()-1</f>
        <v>891</v>
      </c>
      <c r="B892" s="717" t="s">
        <v>994</v>
      </c>
      <c r="C892" s="711" t="str">
        <f>HYPERLINK(E892,"OP")</f>
        <v>OP</v>
      </c>
      <c r="D892" s="711" t="str">
        <f>HYPERLINK(F892,"Prj")</f>
        <v>Prj</v>
      </c>
      <c r="E892" s="704" t="s">
        <v>6947</v>
      </c>
      <c r="F892" s="415" t="s">
        <v>6948</v>
      </c>
      <c r="G892" s="414" t="s">
        <v>33</v>
      </c>
      <c r="H892" s="414" t="s">
        <v>33</v>
      </c>
      <c r="I892" s="694" t="s">
        <v>33</v>
      </c>
      <c r="J892" s="686" t="s">
        <v>995</v>
      </c>
      <c r="K892" s="199" t="s">
        <v>33</v>
      </c>
      <c r="L892" s="693" t="s">
        <v>245</v>
      </c>
      <c r="M892" s="696" t="s">
        <v>264</v>
      </c>
      <c r="N892" s="693" t="s">
        <v>18</v>
      </c>
      <c r="O892" s="693" t="s">
        <v>30</v>
      </c>
      <c r="P892" s="1080" t="s">
        <v>1763</v>
      </c>
      <c r="Q892" s="1074" t="s">
        <v>33</v>
      </c>
      <c r="R892" s="698" t="s">
        <v>33</v>
      </c>
      <c r="S892" s="907" t="s">
        <v>10288</v>
      </c>
      <c r="T892" s="908" t="s">
        <v>3744</v>
      </c>
      <c r="U892" s="905" t="s">
        <v>591</v>
      </c>
      <c r="V892" s="905" t="s">
        <v>10389</v>
      </c>
      <c r="W892" s="1068" t="s">
        <v>1773</v>
      </c>
      <c r="X892" s="1064">
        <v>40850</v>
      </c>
      <c r="Y892" s="1066">
        <v>41025</v>
      </c>
      <c r="Z892" s="1046">
        <v>2012</v>
      </c>
      <c r="AA892" s="1064">
        <v>41066</v>
      </c>
      <c r="AB892" s="1065">
        <v>42369</v>
      </c>
      <c r="AC892" s="1066">
        <v>42735</v>
      </c>
      <c r="AD892" s="638">
        <v>0</v>
      </c>
      <c r="AE892" s="639">
        <v>350</v>
      </c>
      <c r="AF892" s="744">
        <v>0</v>
      </c>
      <c r="AG892" s="690">
        <v>350</v>
      </c>
      <c r="AH892" s="747">
        <v>3837.7</v>
      </c>
      <c r="AI892" s="744">
        <v>0</v>
      </c>
      <c r="AJ892" s="1099">
        <v>350</v>
      </c>
      <c r="AK892" s="1100">
        <v>331.94547736999999</v>
      </c>
      <c r="AL892" s="646"/>
      <c r="AM892" s="647" t="s">
        <v>2430</v>
      </c>
      <c r="AN892" s="647">
        <v>2</v>
      </c>
      <c r="AO892" s="647"/>
      <c r="AP892" s="647"/>
      <c r="AQ892" s="648"/>
      <c r="AR892" s="779" t="s">
        <v>3307</v>
      </c>
      <c r="AS892" s="781">
        <f>AT892+AU892</f>
        <v>10</v>
      </c>
      <c r="AT892" s="649">
        <v>10</v>
      </c>
      <c r="AU892" s="650">
        <v>0</v>
      </c>
      <c r="AV892" s="686" t="s">
        <v>3308</v>
      </c>
      <c r="AW892" s="686" t="s">
        <v>1911</v>
      </c>
      <c r="AX892" s="686" t="s">
        <v>2198</v>
      </c>
      <c r="AY892" s="819">
        <v>42738</v>
      </c>
      <c r="AZ892" s="721" t="s">
        <v>22</v>
      </c>
      <c r="BA892" s="721" t="s">
        <v>26</v>
      </c>
      <c r="BB892" s="834" t="s">
        <v>22</v>
      </c>
      <c r="BC892" s="835" t="s">
        <v>22</v>
      </c>
      <c r="BD892" s="836" t="s">
        <v>26</v>
      </c>
      <c r="BE892" s="834" t="s">
        <v>33</v>
      </c>
      <c r="BF892" s="835" t="s">
        <v>33</v>
      </c>
      <c r="BG892" s="836" t="s">
        <v>33</v>
      </c>
      <c r="BH892" s="905" t="s">
        <v>4503</v>
      </c>
      <c r="BI892" s="903" t="s">
        <v>4703</v>
      </c>
      <c r="BJ892" s="905" t="s">
        <v>13050</v>
      </c>
      <c r="BK892" s="903" t="s">
        <v>13876</v>
      </c>
      <c r="BL892" s="905" t="s">
        <v>0</v>
      </c>
      <c r="BM892" s="903" t="s">
        <v>0</v>
      </c>
      <c r="BN892" s="905" t="s">
        <v>0</v>
      </c>
      <c r="BO892" s="903" t="s">
        <v>0</v>
      </c>
      <c r="BP892" s="905" t="s">
        <v>0</v>
      </c>
      <c r="BQ892" s="903" t="s">
        <v>0</v>
      </c>
      <c r="BR892" s="909">
        <v>65</v>
      </c>
      <c r="BS892" s="903" t="s">
        <v>4509</v>
      </c>
      <c r="BT892" s="909">
        <v>30</v>
      </c>
      <c r="BU892" s="903" t="s">
        <v>4501</v>
      </c>
      <c r="BV892" s="905" t="s">
        <v>0</v>
      </c>
      <c r="BW892" s="903" t="s">
        <v>4492</v>
      </c>
      <c r="BX892" s="905" t="s">
        <v>0</v>
      </c>
      <c r="BY892" s="903" t="s">
        <v>4492</v>
      </c>
      <c r="BZ892" s="905" t="s">
        <v>0</v>
      </c>
      <c r="CA892" s="903" t="s">
        <v>4492</v>
      </c>
      <c r="CB892" s="340">
        <v>50</v>
      </c>
      <c r="CC892" s="249">
        <f>IF(ISBLANK(AL892),0,1)</f>
        <v>0</v>
      </c>
      <c r="CD892" s="414">
        <f>IF(ISBLANK(AM892),0,1)</f>
        <v>1</v>
      </c>
      <c r="CE892" s="414">
        <f>IF(ISBLANK(AN892),0,1)</f>
        <v>1</v>
      </c>
      <c r="CF892" s="414">
        <f>IF(ISBLANK(AO892),0,1)</f>
        <v>0</v>
      </c>
      <c r="CG892" s="414">
        <f>IF(ISBLANK(AP892),0,1)</f>
        <v>0</v>
      </c>
      <c r="CH892" s="436">
        <f>IF(ISBLANK(AQ892),0,1)</f>
        <v>0</v>
      </c>
      <c r="CI892" s="435">
        <f>IF($W892="Dropped","-",DAYS360(X892,Y892,TRUE)/360)</f>
        <v>0.48055555555555557</v>
      </c>
      <c r="CJ892" s="416">
        <f>IF(OR($W892="Pipeline",$W892="Dropped"),"-",IF(OR($AA892="-",$AA892="n/a"),"-",DAYS360(Y892,AA892,TRUE)/360))</f>
        <v>0.1111111111111111</v>
      </c>
      <c r="CK892" s="416">
        <f>IF(OR($W892="Pipeline",$W892="Dropped"),"-",IF($AC892="-","-",IF(OR($AA892="-",$AA892="n/a"),DAYS360(Y892,AC892,TRUE)/360,DAYS360(AA892,AC892,TRUE)/360)))</f>
        <v>4.5666666666666664</v>
      </c>
      <c r="CL892" s="416">
        <f>IF(OR($W892="Pipeline",$W892="Dropped"),"-",IF($AC892="-","-",DAYS360(X892,AC892,TRUE)/360))</f>
        <v>5.1583333333333332</v>
      </c>
      <c r="CM892" s="437">
        <f>IF(OR($W892="Pipeline",$W892="Dropped"),"-",IF($AC892="-","-",DAYS360(AB892,AC892,TRUE)/360))</f>
        <v>1</v>
      </c>
      <c r="CN892" s="344">
        <f>IF(W892="Closed",IF(AC892="-","-",YEAR(AC892)),"-")</f>
        <v>2016</v>
      </c>
      <c r="CO892" s="344" t="str">
        <f>IF(W892="Closed",IF(OR(BE892="S",BE892="MS",BE892="HS"),"S",IF(OR(BE892="U",BE892="MU",BE892="HU"),"U",IF(OR(BE892="NA",BE892="NR",BE892="NV",BE892="?",BE892="#"),"NR","-"))),"-")</f>
        <v>-</v>
      </c>
      <c r="CP892" s="249">
        <v>3</v>
      </c>
      <c r="CQ892" s="414">
        <v>5</v>
      </c>
      <c r="CR892" s="414">
        <v>1</v>
      </c>
      <c r="CS892" s="414">
        <v>0</v>
      </c>
      <c r="CT892" s="414">
        <v>0</v>
      </c>
      <c r="CU892" s="436">
        <v>0</v>
      </c>
      <c r="CV892" s="432" t="str">
        <f>IF(OR(DC892="-",DC892="",DC892="n/a"),"-",HYPERLINK(DC892,"PAD"))</f>
        <v>PAD</v>
      </c>
      <c r="CW892" s="417" t="str">
        <f>IF(OR(DD892="-",DD892="",DD892="n/a"),"-",HYPERLINK(DD892,"ICR"))</f>
        <v>-</v>
      </c>
      <c r="CX892" s="438" t="str">
        <f>IF(OR(DE892="-",DE892="",DE892="n/a"),"-",HYPERLINK(DE892,"IEG"))</f>
        <v>-</v>
      </c>
      <c r="CY892" s="687" t="str">
        <f>IF(OR(DF892="-",DF892="",DF892="n/a"),"-",HYPERLINK(DF892,"PPAR"))</f>
        <v>-</v>
      </c>
      <c r="CZ892" s="665" t="str">
        <f>IF(OR(DG892="-",DG892="",DG892="n/a"),"-",HYPERLINK(DG892,"PCR"))</f>
        <v>-</v>
      </c>
      <c r="DA892" s="665" t="str">
        <f>IF(OR(DH892="-",DH892="",DH892="n/a"),"-",HYPERLINK(DH892,"PP"))</f>
        <v>PP</v>
      </c>
      <c r="DB892" s="688" t="str">
        <f>IF(OR(DI892="-",DI892="",DI892="n/a"),"-",HYPERLINK(DI892,"TA"))</f>
        <v>-</v>
      </c>
      <c r="DC892" s="897" t="s">
        <v>12827</v>
      </c>
      <c r="DD892" s="897" t="s">
        <v>33</v>
      </c>
      <c r="DE892" s="897" t="s">
        <v>33</v>
      </c>
      <c r="DF892" s="897" t="s">
        <v>33</v>
      </c>
      <c r="DG892" s="897" t="s">
        <v>33</v>
      </c>
      <c r="DH892" s="897" t="s">
        <v>14173</v>
      </c>
      <c r="DI892" s="897" t="s">
        <v>33</v>
      </c>
      <c r="DJ892" s="734"/>
      <c r="DK892" s="14"/>
      <c r="DL892" s="14"/>
      <c r="DM892" s="441"/>
      <c r="DN892" s="441"/>
      <c r="DO892" s="441"/>
      <c r="DP892" s="441"/>
      <c r="DQ892" s="441"/>
      <c r="DR892" s="441"/>
      <c r="DS892" s="441"/>
      <c r="DT892" s="441"/>
      <c r="DU892" s="441"/>
      <c r="DV892" s="441"/>
      <c r="DW892" s="441"/>
      <c r="DX892" s="441"/>
      <c r="DY892" s="441"/>
      <c r="DZ892" s="441"/>
      <c r="EA892" s="441"/>
      <c r="EB892" s="441"/>
      <c r="EC892" s="441"/>
      <c r="ED892" s="441"/>
      <c r="EE892" s="441"/>
      <c r="EF892" s="441"/>
      <c r="EG892" s="441"/>
      <c r="EH892" s="441"/>
      <c r="EI892" s="441"/>
      <c r="EJ892" s="441"/>
      <c r="EK892" s="441"/>
      <c r="EL892" s="441"/>
      <c r="EM892" s="441"/>
    </row>
    <row r="893" spans="1:143" s="35" customFormat="1" ht="14.1" customHeight="1" x14ac:dyDescent="0.25">
      <c r="A893" s="702">
        <f>ROW()-1</f>
        <v>892</v>
      </c>
      <c r="B893" s="713" t="s">
        <v>7551</v>
      </c>
      <c r="C893" s="711" t="str">
        <f>HYPERLINK(E893,"OP")</f>
        <v>OP</v>
      </c>
      <c r="D893" s="711" t="str">
        <f>HYPERLINK(F893,"Prj")</f>
        <v>Prj</v>
      </c>
      <c r="E893" s="631" t="s">
        <v>8449</v>
      </c>
      <c r="F893" s="413" t="s">
        <v>8450</v>
      </c>
      <c r="G893" s="414" t="s">
        <v>33</v>
      </c>
      <c r="H893" s="414" t="s">
        <v>33</v>
      </c>
      <c r="I893" s="694" t="s">
        <v>33</v>
      </c>
      <c r="J893" s="697" t="s">
        <v>7552</v>
      </c>
      <c r="K893" s="727" t="s">
        <v>33</v>
      </c>
      <c r="L893" s="736" t="s">
        <v>124</v>
      </c>
      <c r="M893" s="697" t="s">
        <v>332</v>
      </c>
      <c r="N893" s="736" t="s">
        <v>18</v>
      </c>
      <c r="O893" s="736" t="s">
        <v>30</v>
      </c>
      <c r="P893" s="1080" t="s">
        <v>36</v>
      </c>
      <c r="Q893" s="1074" t="s">
        <v>33</v>
      </c>
      <c r="R893" s="698" t="s">
        <v>33</v>
      </c>
      <c r="S893" s="907" t="s">
        <v>3545</v>
      </c>
      <c r="T893" s="908" t="s">
        <v>7592</v>
      </c>
      <c r="U893" s="905" t="s">
        <v>1789</v>
      </c>
      <c r="V893" s="905" t="s">
        <v>10397</v>
      </c>
      <c r="W893" s="1068" t="s">
        <v>20</v>
      </c>
      <c r="X893" s="1064">
        <v>40834</v>
      </c>
      <c r="Y893" s="1066">
        <v>41074</v>
      </c>
      <c r="Z893" s="1046">
        <v>2012</v>
      </c>
      <c r="AA893" s="1064">
        <v>41187</v>
      </c>
      <c r="AB893" s="1065">
        <v>42978</v>
      </c>
      <c r="AC893" s="1066">
        <v>44074</v>
      </c>
      <c r="AD893" s="1049">
        <v>100</v>
      </c>
      <c r="AE893" s="746">
        <v>0</v>
      </c>
      <c r="AF893" s="744">
        <v>0</v>
      </c>
      <c r="AG893" s="690">
        <v>100</v>
      </c>
      <c r="AH893" s="747">
        <v>111.02</v>
      </c>
      <c r="AI893" s="744">
        <v>0</v>
      </c>
      <c r="AJ893" s="1101">
        <v>100</v>
      </c>
      <c r="AK893" s="1102">
        <v>19.31128695</v>
      </c>
      <c r="AL893" s="1085"/>
      <c r="AM893" s="632"/>
      <c r="AN893" s="632">
        <v>3</v>
      </c>
      <c r="AO893" s="632"/>
      <c r="AP893" s="632"/>
      <c r="AQ893" s="757"/>
      <c r="AR893" s="778" t="s">
        <v>8971</v>
      </c>
      <c r="AS893" s="784">
        <f>AT893+AU893</f>
        <v>2.4500000000000002</v>
      </c>
      <c r="AT893" s="784">
        <v>2.4500000000000002</v>
      </c>
      <c r="AU893" s="785">
        <v>0</v>
      </c>
      <c r="AV893" s="734" t="s">
        <v>1590</v>
      </c>
      <c r="AW893" s="697" t="s">
        <v>3718</v>
      </c>
      <c r="AX893" s="697" t="s">
        <v>7553</v>
      </c>
      <c r="AY893" s="823">
        <v>42720</v>
      </c>
      <c r="AZ893" s="736" t="s">
        <v>45</v>
      </c>
      <c r="BA893" s="736" t="s">
        <v>45</v>
      </c>
      <c r="BB893" s="834" t="s">
        <v>33</v>
      </c>
      <c r="BC893" s="835" t="s">
        <v>33</v>
      </c>
      <c r="BD893" s="836" t="s">
        <v>33</v>
      </c>
      <c r="BE893" s="834" t="s">
        <v>33</v>
      </c>
      <c r="BF893" s="835" t="s">
        <v>33</v>
      </c>
      <c r="BG893" s="836" t="s">
        <v>33</v>
      </c>
      <c r="BH893" s="905" t="s">
        <v>0</v>
      </c>
      <c r="BI893" s="903" t="s">
        <v>0</v>
      </c>
      <c r="BJ893" s="905" t="s">
        <v>0</v>
      </c>
      <c r="BK893" s="903" t="s">
        <v>0</v>
      </c>
      <c r="BL893" s="905" t="s">
        <v>13072</v>
      </c>
      <c r="BM893" s="903" t="s">
        <v>4508</v>
      </c>
      <c r="BN893" s="905" t="s">
        <v>0</v>
      </c>
      <c r="BO893" s="903" t="s">
        <v>0</v>
      </c>
      <c r="BP893" s="905" t="s">
        <v>0</v>
      </c>
      <c r="BQ893" s="903" t="s">
        <v>0</v>
      </c>
      <c r="BR893" s="909">
        <v>67</v>
      </c>
      <c r="BS893" s="903" t="s">
        <v>4577</v>
      </c>
      <c r="BT893" s="905" t="s">
        <v>0</v>
      </c>
      <c r="BU893" s="903" t="s">
        <v>4492</v>
      </c>
      <c r="BV893" s="905" t="s">
        <v>0</v>
      </c>
      <c r="BW893" s="903" t="s">
        <v>4492</v>
      </c>
      <c r="BX893" s="905" t="s">
        <v>0</v>
      </c>
      <c r="BY893" s="903" t="s">
        <v>4492</v>
      </c>
      <c r="BZ893" s="905" t="s">
        <v>0</v>
      </c>
      <c r="CA893" s="903" t="s">
        <v>4492</v>
      </c>
      <c r="CB893" s="340">
        <v>10</v>
      </c>
      <c r="CC893" s="249">
        <f>IF(ISBLANK(AL893),0,1)</f>
        <v>0</v>
      </c>
      <c r="CD893" s="414">
        <f>IF(ISBLANK(AM893),0,1)</f>
        <v>0</v>
      </c>
      <c r="CE893" s="414">
        <f>IF(ISBLANK(AN893),0,1)</f>
        <v>1</v>
      </c>
      <c r="CF893" s="414">
        <f>IF(ISBLANK(AO893),0,1)</f>
        <v>0</v>
      </c>
      <c r="CG893" s="414">
        <f>IF(ISBLANK(AP893),0,1)</f>
        <v>0</v>
      </c>
      <c r="CH893" s="436">
        <f>IF(ISBLANK(AQ893),0,1)</f>
        <v>0</v>
      </c>
      <c r="CI893" s="435">
        <f>IF($W893="Dropped","-",DAYS360(X893,Y893,TRUE)/360)</f>
        <v>0.65555555555555556</v>
      </c>
      <c r="CJ893" s="416">
        <f>IF(OR($W893="Pipeline",$W893="Dropped"),"-",IF(OR($AA893="-",$AA893="n/a"),"-",DAYS360(Y893,AA893,TRUE)/360))</f>
        <v>0.30833333333333335</v>
      </c>
      <c r="CK893" s="416">
        <f>IF(OR($W893="Pipeline",$W893="Dropped"),"-",IF($AC893="-","-",IF(OR($AA893="-",$AA893="n/a"),DAYS360(Y893,AC893,TRUE)/360,DAYS360(AA893,AC893,TRUE)/360)))</f>
        <v>7.9027777777777777</v>
      </c>
      <c r="CL893" s="416">
        <f>IF(OR($W893="Pipeline",$W893="Dropped"),"-",IF($AC893="-","-",DAYS360(X893,AC893,TRUE)/360))</f>
        <v>8.8666666666666671</v>
      </c>
      <c r="CM893" s="437">
        <f>IF(OR($W893="Pipeline",$W893="Dropped"),"-",IF($AC893="-","-",DAYS360(AB893,AC893,TRUE)/360))</f>
        <v>3</v>
      </c>
      <c r="CN893" s="344" t="str">
        <f>IF(W893="Closed",IF(AC893="-","-",YEAR(AC893)),"-")</f>
        <v>-</v>
      </c>
      <c r="CO893" s="344" t="str">
        <f>IF(W893="Closed",IF(OR(BE893="S",BE893="MS",BE893="HS"),"S",IF(OR(BE893="U",BE893="MU",BE893="HU"),"U",IF(OR(BE893="NA",BE893="NR",BE893="NV",BE893="?",BE893="#"),"NR","-"))),"-")</f>
        <v>-</v>
      </c>
      <c r="CP893" s="249">
        <v>1</v>
      </c>
      <c r="CQ893" s="414">
        <v>1</v>
      </c>
      <c r="CR893" s="414">
        <v>2</v>
      </c>
      <c r="CS893" s="414">
        <v>0</v>
      </c>
      <c r="CT893" s="414">
        <v>0</v>
      </c>
      <c r="CU893" s="436">
        <v>0</v>
      </c>
      <c r="CV893" s="432" t="str">
        <f>IF(OR(DC893="-",DC893="",DC893="n/a"),"-",HYPERLINK(DC893,"PAD"))</f>
        <v>PAD</v>
      </c>
      <c r="CW893" s="417" t="str">
        <f>IF(OR(DD893="-",DD893="",DD893="n/a"),"-",HYPERLINK(DD893,"ICR"))</f>
        <v>-</v>
      </c>
      <c r="CX893" s="438" t="str">
        <f>IF(OR(DE893="-",DE893="",DE893="n/a"),"-",HYPERLINK(DE893,"IEG"))</f>
        <v>-</v>
      </c>
      <c r="CY893" s="687" t="str">
        <f>IF(OR(DF893="-",DF893="",DF893="n/a"),"-",HYPERLINK(DF893,"PPAR"))</f>
        <v>-</v>
      </c>
      <c r="CZ893" s="665" t="str">
        <f>IF(OR(DG893="-",DG893="",DG893="n/a"),"-",HYPERLINK(DG893,"PCR"))</f>
        <v>-</v>
      </c>
      <c r="DA893" s="665" t="str">
        <f>IF(OR(DH893="-",DH893="",DH893="n/a"),"-",HYPERLINK(DH893,"PP"))</f>
        <v>PP</v>
      </c>
      <c r="DB893" s="688" t="str">
        <f>IF(OR(DI893="-",DI893="",DI893="n/a"),"-",HYPERLINK(DI893,"TA"))</f>
        <v>-</v>
      </c>
      <c r="DC893" s="897" t="s">
        <v>12828</v>
      </c>
      <c r="DD893" s="897" t="s">
        <v>33</v>
      </c>
      <c r="DE893" s="897" t="s">
        <v>33</v>
      </c>
      <c r="DF893" s="897" t="s">
        <v>33</v>
      </c>
      <c r="DG893" s="897" t="s">
        <v>33</v>
      </c>
      <c r="DH893" s="897" t="s">
        <v>14174</v>
      </c>
      <c r="DI893" s="897" t="s">
        <v>33</v>
      </c>
      <c r="DJ893" s="734"/>
      <c r="DK893" s="14"/>
      <c r="DL893" s="14"/>
      <c r="DM893" s="441"/>
      <c r="DN893" s="441"/>
      <c r="DO893" s="441"/>
      <c r="DP893" s="441"/>
      <c r="DQ893" s="441"/>
      <c r="DR893" s="441"/>
      <c r="DS893" s="441"/>
      <c r="DT893" s="441"/>
      <c r="DU893" s="441"/>
      <c r="DV893" s="441"/>
      <c r="DW893" s="441"/>
      <c r="DX893" s="441"/>
      <c r="DY893" s="441"/>
      <c r="DZ893" s="441"/>
      <c r="EA893" s="441"/>
      <c r="EB893" s="441"/>
      <c r="EC893" s="441"/>
      <c r="ED893" s="441"/>
      <c r="EE893" s="441"/>
      <c r="EF893" s="441"/>
      <c r="EG893" s="441"/>
      <c r="EH893" s="441"/>
      <c r="EI893" s="441"/>
      <c r="EJ893" s="441"/>
      <c r="EK893" s="441"/>
      <c r="EL893" s="441"/>
      <c r="EM893" s="441"/>
    </row>
    <row r="894" spans="1:143" s="35" customFormat="1" ht="14.1" customHeight="1" x14ac:dyDescent="0.25">
      <c r="A894" s="703">
        <f>ROW()-1</f>
        <v>893</v>
      </c>
      <c r="B894" s="713" t="s">
        <v>7604</v>
      </c>
      <c r="C894" s="711" t="str">
        <f>HYPERLINK(E894,"OP")</f>
        <v>OP</v>
      </c>
      <c r="D894" s="711" t="str">
        <f>HYPERLINK(F894,"Prj")</f>
        <v>Prj</v>
      </c>
      <c r="E894" s="631" t="s">
        <v>8477</v>
      </c>
      <c r="F894" s="413" t="s">
        <v>8478</v>
      </c>
      <c r="G894" s="414" t="s">
        <v>33</v>
      </c>
      <c r="H894" s="414" t="s">
        <v>33</v>
      </c>
      <c r="I894" s="694" t="s">
        <v>33</v>
      </c>
      <c r="J894" s="697" t="s">
        <v>7605</v>
      </c>
      <c r="K894" s="727" t="s">
        <v>33</v>
      </c>
      <c r="L894" s="736" t="s">
        <v>153</v>
      </c>
      <c r="M894" s="697" t="s">
        <v>601</v>
      </c>
      <c r="N894" s="736" t="s">
        <v>18</v>
      </c>
      <c r="O894" s="736" t="s">
        <v>25</v>
      </c>
      <c r="P894" s="1080" t="s">
        <v>36</v>
      </c>
      <c r="Q894" s="1074" t="s">
        <v>33</v>
      </c>
      <c r="R894" s="698" t="s">
        <v>33</v>
      </c>
      <c r="S894" s="907" t="s">
        <v>3853</v>
      </c>
      <c r="T894" s="908" t="s">
        <v>10348</v>
      </c>
      <c r="U894" s="905" t="s">
        <v>13707</v>
      </c>
      <c r="V894" s="905" t="s">
        <v>10409</v>
      </c>
      <c r="W894" s="1068" t="s">
        <v>20</v>
      </c>
      <c r="X894" s="1064">
        <v>41102</v>
      </c>
      <c r="Y894" s="1066">
        <v>41397</v>
      </c>
      <c r="Z894" s="1046">
        <v>2013</v>
      </c>
      <c r="AA894" s="1064">
        <v>41831</v>
      </c>
      <c r="AB894" s="1065">
        <v>43465</v>
      </c>
      <c r="AC894" s="1066">
        <v>43465</v>
      </c>
      <c r="AD894" s="1049">
        <v>0</v>
      </c>
      <c r="AE894" s="746">
        <v>16.5</v>
      </c>
      <c r="AF894" s="744">
        <v>0</v>
      </c>
      <c r="AG894" s="690">
        <v>16.5</v>
      </c>
      <c r="AH894" s="747">
        <v>1327.1</v>
      </c>
      <c r="AI894" s="744">
        <v>11.9635</v>
      </c>
      <c r="AJ894" s="1101">
        <v>16.5</v>
      </c>
      <c r="AK894" s="1102">
        <v>9.8245000000000005</v>
      </c>
      <c r="AL894" s="1085"/>
      <c r="AM894" s="632"/>
      <c r="AN894" s="632">
        <v>3</v>
      </c>
      <c r="AO894" s="632"/>
      <c r="AP894" s="632"/>
      <c r="AQ894" s="757"/>
      <c r="AR894" s="778" t="s">
        <v>8993</v>
      </c>
      <c r="AS894" s="784">
        <f>AT894+AU894</f>
        <v>13.5</v>
      </c>
      <c r="AT894" s="784">
        <v>13.5</v>
      </c>
      <c r="AU894" s="785">
        <v>0</v>
      </c>
      <c r="AV894" s="734" t="s">
        <v>8994</v>
      </c>
      <c r="AW894" s="697" t="s">
        <v>3591</v>
      </c>
      <c r="AX894" s="697" t="s">
        <v>3547</v>
      </c>
      <c r="AY894" s="823">
        <v>42696</v>
      </c>
      <c r="AZ894" s="736" t="s">
        <v>45</v>
      </c>
      <c r="BA894" s="736" t="s">
        <v>22</v>
      </c>
      <c r="BB894" s="834" t="s">
        <v>33</v>
      </c>
      <c r="BC894" s="835" t="s">
        <v>33</v>
      </c>
      <c r="BD894" s="836" t="s">
        <v>33</v>
      </c>
      <c r="BE894" s="834" t="s">
        <v>33</v>
      </c>
      <c r="BF894" s="835" t="s">
        <v>33</v>
      </c>
      <c r="BG894" s="836" t="s">
        <v>33</v>
      </c>
      <c r="BH894" s="905" t="s">
        <v>13075</v>
      </c>
      <c r="BI894" s="903" t="s">
        <v>13771</v>
      </c>
      <c r="BJ894" s="905" t="s">
        <v>13072</v>
      </c>
      <c r="BK894" s="903" t="s">
        <v>4508</v>
      </c>
      <c r="BL894" s="905" t="s">
        <v>13078</v>
      </c>
      <c r="BM894" s="903" t="s">
        <v>13872</v>
      </c>
      <c r="BN894" s="905" t="s">
        <v>13077</v>
      </c>
      <c r="BO894" s="903" t="s">
        <v>9680</v>
      </c>
      <c r="BP894" s="905" t="s">
        <v>0</v>
      </c>
      <c r="BQ894" s="903" t="s">
        <v>0</v>
      </c>
      <c r="BR894" s="909">
        <v>67</v>
      </c>
      <c r="BS894" s="903" t="s">
        <v>4577</v>
      </c>
      <c r="BT894" s="909">
        <v>93</v>
      </c>
      <c r="BU894" s="903" t="s">
        <v>4651</v>
      </c>
      <c r="BV894" s="909">
        <v>88</v>
      </c>
      <c r="BW894" s="903" t="s">
        <v>4513</v>
      </c>
      <c r="BX894" s="909">
        <v>55</v>
      </c>
      <c r="BY894" s="903" t="s">
        <v>4541</v>
      </c>
      <c r="BZ894" s="909">
        <v>87</v>
      </c>
      <c r="CA894" s="903" t="s">
        <v>4535</v>
      </c>
      <c r="CB894" s="340">
        <v>10</v>
      </c>
      <c r="CC894" s="249">
        <f>IF(ISBLANK(AL894),0,1)</f>
        <v>0</v>
      </c>
      <c r="CD894" s="414">
        <f>IF(ISBLANK(AM894),0,1)</f>
        <v>0</v>
      </c>
      <c r="CE894" s="414">
        <f>IF(ISBLANK(AN894),0,1)</f>
        <v>1</v>
      </c>
      <c r="CF894" s="414">
        <f>IF(ISBLANK(AO894),0,1)</f>
        <v>0</v>
      </c>
      <c r="CG894" s="414">
        <f>IF(ISBLANK(AP894),0,1)</f>
        <v>0</v>
      </c>
      <c r="CH894" s="436">
        <f>IF(ISBLANK(AQ894),0,1)</f>
        <v>0</v>
      </c>
      <c r="CI894" s="435">
        <f>IF($W894="Dropped","-",DAYS360(X894,Y894,TRUE)/360)</f>
        <v>0.80833333333333335</v>
      </c>
      <c r="CJ894" s="416">
        <f>IF(OR($W894="Pipeline",$W894="Dropped"),"-",IF(OR($AA894="-",$AA894="n/a"),"-",DAYS360(Y894,AA894,TRUE)/360))</f>
        <v>1.1888888888888889</v>
      </c>
      <c r="CK894" s="416">
        <f>IF(OR($W894="Pipeline",$W894="Dropped"),"-",IF($AC894="-","-",IF(OR($AA894="-",$AA894="n/a"),DAYS360(Y894,AC894,TRUE)/360,DAYS360(AA894,AC894,TRUE)/360)))</f>
        <v>4.4694444444444441</v>
      </c>
      <c r="CL894" s="416">
        <f>IF(OR($W894="Pipeline",$W894="Dropped"),"-",IF($AC894="-","-",DAYS360(X894,AC894,TRUE)/360))</f>
        <v>6.4666666666666668</v>
      </c>
      <c r="CM894" s="437">
        <f>IF(OR($W894="Pipeline",$W894="Dropped"),"-",IF($AC894="-","-",DAYS360(AB894,AC894,TRUE)/360))</f>
        <v>0</v>
      </c>
      <c r="CN894" s="344" t="str">
        <f>IF(W894="Closed",IF(AC894="-","-",YEAR(AC894)),"-")</f>
        <v>-</v>
      </c>
      <c r="CO894" s="344" t="str">
        <f>IF(W894="Closed",IF(OR(BE894="S",BE894="MS",BE894="HS"),"S",IF(OR(BE894="U",BE894="MU",BE894="HU"),"U",IF(OR(BE894="NA",BE894="NR",BE894="NV",BE894="?",BE894="#"),"NR","-"))),"-")</f>
        <v>-</v>
      </c>
      <c r="CP894" s="249">
        <v>1</v>
      </c>
      <c r="CQ894" s="414">
        <v>6</v>
      </c>
      <c r="CR894" s="414">
        <v>2</v>
      </c>
      <c r="CS894" s="414">
        <v>1</v>
      </c>
      <c r="CT894" s="414">
        <v>0</v>
      </c>
      <c r="CU894" s="436">
        <v>2</v>
      </c>
      <c r="CV894" s="432" t="str">
        <f>IF(OR(DC894="-",DC894="",DC894="n/a"),"-",HYPERLINK(DC894,"PAD"))</f>
        <v>PAD</v>
      </c>
      <c r="CW894" s="417" t="str">
        <f>IF(OR(DD894="-",DD894="",DD894="n/a"),"-",HYPERLINK(DD894,"ICR"))</f>
        <v>-</v>
      </c>
      <c r="CX894" s="438" t="str">
        <f>IF(OR(DE894="-",DE894="",DE894="n/a"),"-",HYPERLINK(DE894,"IEG"))</f>
        <v>-</v>
      </c>
      <c r="CY894" s="687" t="str">
        <f>IF(OR(DF894="-",DF894="",DF894="n/a"),"-",HYPERLINK(DF894,"PPAR"))</f>
        <v>-</v>
      </c>
      <c r="CZ894" s="665" t="str">
        <f>IF(OR(DG894="-",DG894="",DG894="n/a"),"-",HYPERLINK(DG894,"PCR"))</f>
        <v>-</v>
      </c>
      <c r="DA894" s="665" t="str">
        <f>IF(OR(DH894="-",DH894="",DH894="n/a"),"-",HYPERLINK(DH894,"PP"))</f>
        <v>PP</v>
      </c>
      <c r="DB894" s="688" t="str">
        <f>IF(OR(DI894="-",DI894="",DI894="n/a"),"-",HYPERLINK(DI894,"TA"))</f>
        <v>-</v>
      </c>
      <c r="DC894" s="897" t="s">
        <v>12829</v>
      </c>
      <c r="DD894" s="897" t="s">
        <v>33</v>
      </c>
      <c r="DE894" s="897" t="s">
        <v>33</v>
      </c>
      <c r="DF894" s="897" t="s">
        <v>33</v>
      </c>
      <c r="DG894" s="897" t="s">
        <v>33</v>
      </c>
      <c r="DH894" s="897" t="s">
        <v>14175</v>
      </c>
      <c r="DI894" s="897" t="s">
        <v>33</v>
      </c>
      <c r="DJ894" s="734"/>
      <c r="DK894" s="14"/>
      <c r="DL894" s="14"/>
      <c r="DM894" s="441"/>
      <c r="DN894" s="441"/>
      <c r="DO894" s="441"/>
      <c r="DP894" s="441"/>
      <c r="DQ894" s="441"/>
      <c r="DR894" s="441"/>
      <c r="DS894" s="441"/>
      <c r="DT894" s="441"/>
      <c r="DU894" s="441"/>
      <c r="DV894" s="441"/>
      <c r="DW894" s="441"/>
      <c r="DX894" s="441"/>
      <c r="DY894" s="441"/>
      <c r="DZ894" s="441"/>
      <c r="EA894" s="441"/>
      <c r="EB894" s="441"/>
      <c r="EC894" s="441"/>
      <c r="ED894" s="441"/>
      <c r="EE894" s="441"/>
      <c r="EF894" s="441"/>
      <c r="EG894" s="441"/>
      <c r="EH894" s="441"/>
      <c r="EI894" s="441"/>
      <c r="EJ894" s="441"/>
      <c r="EK894" s="441"/>
      <c r="EL894" s="441"/>
      <c r="EM894" s="441"/>
    </row>
    <row r="895" spans="1:143" s="35" customFormat="1" ht="14.1" customHeight="1" x14ac:dyDescent="0.25">
      <c r="A895" s="702">
        <f>ROW()-1</f>
        <v>894</v>
      </c>
      <c r="B895" s="710" t="s">
        <v>3011</v>
      </c>
      <c r="C895" s="711" t="str">
        <f>HYPERLINK(E895,"OP")</f>
        <v>OP</v>
      </c>
      <c r="D895" s="711" t="str">
        <f>HYPERLINK(F895,"Prj")</f>
        <v>Prj</v>
      </c>
      <c r="E895" s="704" t="s">
        <v>6949</v>
      </c>
      <c r="F895" s="415" t="s">
        <v>6950</v>
      </c>
      <c r="G895" s="414" t="s">
        <v>33</v>
      </c>
      <c r="H895" s="414" t="s">
        <v>33</v>
      </c>
      <c r="I895" s="694" t="s">
        <v>33</v>
      </c>
      <c r="J895" s="686" t="s">
        <v>3023</v>
      </c>
      <c r="K895" s="199" t="s">
        <v>33</v>
      </c>
      <c r="L895" s="693" t="s">
        <v>124</v>
      </c>
      <c r="M895" s="696" t="s">
        <v>3030</v>
      </c>
      <c r="N895" s="693" t="s">
        <v>18</v>
      </c>
      <c r="O895" s="693" t="s">
        <v>54</v>
      </c>
      <c r="P895" s="1080" t="s">
        <v>1742</v>
      </c>
      <c r="Q895" s="1074" t="s">
        <v>33</v>
      </c>
      <c r="R895" s="698" t="s">
        <v>33</v>
      </c>
      <c r="S895" s="907" t="s">
        <v>10301</v>
      </c>
      <c r="T895" s="908" t="s">
        <v>3595</v>
      </c>
      <c r="U895" s="905" t="s">
        <v>1421</v>
      </c>
      <c r="V895" s="905" t="s">
        <v>10414</v>
      </c>
      <c r="W895" s="1068" t="s">
        <v>20</v>
      </c>
      <c r="X895" s="1064">
        <v>40682</v>
      </c>
      <c r="Y895" s="1066">
        <v>41116</v>
      </c>
      <c r="Z895" s="1046">
        <v>2013</v>
      </c>
      <c r="AA895" s="1064">
        <v>41222</v>
      </c>
      <c r="AB895" s="1065">
        <v>42916</v>
      </c>
      <c r="AC895" s="1066">
        <v>43646</v>
      </c>
      <c r="AD895" s="638">
        <v>0</v>
      </c>
      <c r="AE895" s="639">
        <v>1</v>
      </c>
      <c r="AF895" s="744">
        <v>0</v>
      </c>
      <c r="AG895" s="690">
        <v>1</v>
      </c>
      <c r="AH895" s="747">
        <v>0</v>
      </c>
      <c r="AI895" s="744">
        <v>4.0999999999999996</v>
      </c>
      <c r="AJ895" s="1099">
        <v>1</v>
      </c>
      <c r="AK895" s="1100">
        <v>0.75397362000000001</v>
      </c>
      <c r="AL895" s="646" t="s">
        <v>3105</v>
      </c>
      <c r="AM895" s="647"/>
      <c r="AN895" s="647"/>
      <c r="AO895" s="647"/>
      <c r="AP895" s="647"/>
      <c r="AQ895" s="648"/>
      <c r="AR895" s="779" t="s">
        <v>3097</v>
      </c>
      <c r="AS895" s="781">
        <f>AT895+AU895</f>
        <v>4.7</v>
      </c>
      <c r="AT895" s="649">
        <v>4.7</v>
      </c>
      <c r="AU895" s="650">
        <v>0</v>
      </c>
      <c r="AV895" s="686" t="s">
        <v>3378</v>
      </c>
      <c r="AW895" s="686" t="s">
        <v>3932</v>
      </c>
      <c r="AX895" s="686" t="s">
        <v>3933</v>
      </c>
      <c r="AY895" s="819">
        <v>42536</v>
      </c>
      <c r="AZ895" s="721" t="s">
        <v>26</v>
      </c>
      <c r="BA895" s="721" t="s">
        <v>26</v>
      </c>
      <c r="BB895" s="834" t="s">
        <v>33</v>
      </c>
      <c r="BC895" s="835" t="s">
        <v>33</v>
      </c>
      <c r="BD895" s="836" t="s">
        <v>33</v>
      </c>
      <c r="BE895" s="834" t="s">
        <v>33</v>
      </c>
      <c r="BF895" s="835" t="s">
        <v>33</v>
      </c>
      <c r="BG895" s="836" t="s">
        <v>33</v>
      </c>
      <c r="BH895" s="905" t="s">
        <v>10067</v>
      </c>
      <c r="BI895" s="903" t="s">
        <v>9474</v>
      </c>
      <c r="BJ895" s="905" t="s">
        <v>0</v>
      </c>
      <c r="BK895" s="903" t="s">
        <v>0</v>
      </c>
      <c r="BL895" s="905" t="s">
        <v>0</v>
      </c>
      <c r="BM895" s="903" t="s">
        <v>0</v>
      </c>
      <c r="BN895" s="905" t="s">
        <v>0</v>
      </c>
      <c r="BO895" s="903" t="s">
        <v>0</v>
      </c>
      <c r="BP895" s="905" t="s">
        <v>0</v>
      </c>
      <c r="BQ895" s="903" t="s">
        <v>0</v>
      </c>
      <c r="BR895" s="909">
        <v>78</v>
      </c>
      <c r="BS895" s="903" t="s">
        <v>4511</v>
      </c>
      <c r="BT895" s="909">
        <v>40</v>
      </c>
      <c r="BU895" s="903" t="s">
        <v>4563</v>
      </c>
      <c r="BV895" s="909">
        <v>43</v>
      </c>
      <c r="BW895" s="903" t="s">
        <v>4496</v>
      </c>
      <c r="BX895" s="909">
        <v>34</v>
      </c>
      <c r="BY895" s="903" t="s">
        <v>4491</v>
      </c>
      <c r="BZ895" s="909">
        <v>39</v>
      </c>
      <c r="CA895" s="903" t="s">
        <v>4545</v>
      </c>
      <c r="CB895" s="340">
        <v>50</v>
      </c>
      <c r="CC895" s="249">
        <f>IF(ISBLANK(AL895),0,1)</f>
        <v>1</v>
      </c>
      <c r="CD895" s="414">
        <f>IF(ISBLANK(AM895),0,1)</f>
        <v>0</v>
      </c>
      <c r="CE895" s="414">
        <f>IF(ISBLANK(AN895),0,1)</f>
        <v>0</v>
      </c>
      <c r="CF895" s="414">
        <f>IF(ISBLANK(AO895),0,1)</f>
        <v>0</v>
      </c>
      <c r="CG895" s="414">
        <f>IF(ISBLANK(AP895),0,1)</f>
        <v>0</v>
      </c>
      <c r="CH895" s="436">
        <f>IF(ISBLANK(AQ895),0,1)</f>
        <v>0</v>
      </c>
      <c r="CI895" s="435">
        <f>IF($W895="Dropped","-",DAYS360(X895,Y895,TRUE)/360)</f>
        <v>1.1861111111111111</v>
      </c>
      <c r="CJ895" s="416">
        <f>IF(OR($W895="Pipeline",$W895="Dropped"),"-",IF(OR($AA895="-",$AA895="n/a"),"-",DAYS360(Y895,AA895,TRUE)/360))</f>
        <v>0.28611111111111109</v>
      </c>
      <c r="CK895" s="416">
        <f>IF(OR($W895="Pipeline",$W895="Dropped"),"-",IF($AC895="-","-",IF(OR($AA895="-",$AA895="n/a"),DAYS360(Y895,AC895,TRUE)/360,DAYS360(AA895,AC895,TRUE)/360)))</f>
        <v>6.6416666666666666</v>
      </c>
      <c r="CL895" s="416">
        <f>IF(OR($W895="Pipeline",$W895="Dropped"),"-",IF($AC895="-","-",DAYS360(X895,AC895,TRUE)/360))</f>
        <v>8.1138888888888889</v>
      </c>
      <c r="CM895" s="437">
        <f>IF(OR($W895="Pipeline",$W895="Dropped"),"-",IF($AC895="-","-",DAYS360(AB895,AC895,TRUE)/360))</f>
        <v>2</v>
      </c>
      <c r="CN895" s="344" t="str">
        <f>IF(W895="Closed",IF(AC895="-","-",YEAR(AC895)),"-")</f>
        <v>-</v>
      </c>
      <c r="CO895" s="344" t="str">
        <f>IF(W895="Closed",IF(OR(BE895="S",BE895="MS",BE895="HS"),"S",IF(OR(BE895="U",BE895="MU",BE895="HU"),"U",IF(OR(BE895="NA",BE895="NR",BE895="NV",BE895="?",BE895="#"),"NR","-"))),"-")</f>
        <v>-</v>
      </c>
      <c r="CP895" s="249">
        <v>10</v>
      </c>
      <c r="CQ895" s="414">
        <v>1</v>
      </c>
      <c r="CR895" s="414">
        <v>0</v>
      </c>
      <c r="CS895" s="414">
        <v>4</v>
      </c>
      <c r="CT895" s="414">
        <v>0</v>
      </c>
      <c r="CU895" s="436">
        <v>0</v>
      </c>
      <c r="CV895" s="432" t="str">
        <f>IF(OR(DC895="-",DC895="",DC895="n/a"),"-",HYPERLINK(DC895,"PAD"))</f>
        <v>PAD</v>
      </c>
      <c r="CW895" s="417" t="str">
        <f>IF(OR(DD895="-",DD895="",DD895="n/a"),"-",HYPERLINK(DD895,"ICR"))</f>
        <v>-</v>
      </c>
      <c r="CX895" s="438" t="str">
        <f>IF(OR(DE895="-",DE895="",DE895="n/a"),"-",HYPERLINK(DE895,"IEG"))</f>
        <v>-</v>
      </c>
      <c r="CY895" s="687" t="str">
        <f>IF(OR(DF895="-",DF895="",DF895="n/a"),"-",HYPERLINK(DF895,"PPAR"))</f>
        <v>-</v>
      </c>
      <c r="CZ895" s="665" t="str">
        <f>IF(OR(DG895="-",DG895="",DG895="n/a"),"-",HYPERLINK(DG895,"PCR"))</f>
        <v>-</v>
      </c>
      <c r="DA895" s="665" t="str">
        <f>IF(OR(DH895="-",DH895="",DH895="n/a"),"-",HYPERLINK(DH895,"PP"))</f>
        <v>PP</v>
      </c>
      <c r="DB895" s="688" t="str">
        <f>IF(OR(DI895="-",DI895="",DI895="n/a"),"-",HYPERLINK(DI895,"TA"))</f>
        <v>-</v>
      </c>
      <c r="DC895" s="897" t="s">
        <v>12830</v>
      </c>
      <c r="DD895" s="897" t="s">
        <v>33</v>
      </c>
      <c r="DE895" s="897" t="s">
        <v>33</v>
      </c>
      <c r="DF895" s="897" t="s">
        <v>33</v>
      </c>
      <c r="DG895" s="897" t="s">
        <v>33</v>
      </c>
      <c r="DH895" s="897" t="s">
        <v>14176</v>
      </c>
      <c r="DI895" s="897" t="s">
        <v>33</v>
      </c>
      <c r="DJ895" s="734"/>
      <c r="DK895" s="14"/>
      <c r="DL895" s="14"/>
      <c r="DM895" s="441"/>
      <c r="DN895" s="441"/>
      <c r="DO895" s="441"/>
      <c r="DP895" s="441"/>
      <c r="DQ895" s="441"/>
      <c r="DR895" s="441"/>
      <c r="DS895" s="441"/>
      <c r="DT895" s="441"/>
      <c r="DU895" s="441"/>
      <c r="DV895" s="441"/>
      <c r="DW895" s="441"/>
      <c r="DX895" s="441"/>
      <c r="DY895" s="441"/>
      <c r="DZ895" s="441"/>
      <c r="EA895" s="441"/>
      <c r="EB895" s="441"/>
      <c r="EC895" s="441"/>
      <c r="ED895" s="441"/>
      <c r="EE895" s="441"/>
      <c r="EF895" s="441"/>
      <c r="EG895" s="441"/>
      <c r="EH895" s="441"/>
      <c r="EI895" s="441"/>
      <c r="EJ895" s="441"/>
      <c r="EK895" s="441"/>
      <c r="EL895" s="441"/>
      <c r="EM895" s="441"/>
    </row>
    <row r="896" spans="1:143" s="35" customFormat="1" ht="14.1" customHeight="1" x14ac:dyDescent="0.25">
      <c r="A896" s="702">
        <f>ROW()-1</f>
        <v>895</v>
      </c>
      <c r="B896" s="717" t="s">
        <v>798</v>
      </c>
      <c r="C896" s="711" t="str">
        <f>HYPERLINK(E896,"OP")</f>
        <v>OP</v>
      </c>
      <c r="D896" s="711" t="str">
        <f>HYPERLINK(F896,"Prj")</f>
        <v>Prj</v>
      </c>
      <c r="E896" s="704" t="s">
        <v>6951</v>
      </c>
      <c r="F896" s="415" t="s">
        <v>6952</v>
      </c>
      <c r="G896" s="414" t="s">
        <v>33</v>
      </c>
      <c r="H896" s="414" t="s">
        <v>33</v>
      </c>
      <c r="I896" s="694" t="s">
        <v>33</v>
      </c>
      <c r="J896" s="686" t="s">
        <v>799</v>
      </c>
      <c r="K896" s="199" t="s">
        <v>33</v>
      </c>
      <c r="L896" s="693" t="s">
        <v>193</v>
      </c>
      <c r="M896" s="696" t="s">
        <v>194</v>
      </c>
      <c r="N896" s="693" t="s">
        <v>18</v>
      </c>
      <c r="O896" s="693" t="s">
        <v>30</v>
      </c>
      <c r="P896" s="1080" t="s">
        <v>1419</v>
      </c>
      <c r="Q896" s="1074" t="s">
        <v>33</v>
      </c>
      <c r="R896" s="698" t="s">
        <v>33</v>
      </c>
      <c r="S896" s="907" t="s">
        <v>3150</v>
      </c>
      <c r="T896" s="908" t="s">
        <v>10349</v>
      </c>
      <c r="U896" s="905" t="s">
        <v>577</v>
      </c>
      <c r="V896" s="905" t="s">
        <v>10419</v>
      </c>
      <c r="W896" s="1068" t="s">
        <v>20</v>
      </c>
      <c r="X896" s="1064">
        <v>40759</v>
      </c>
      <c r="Y896" s="1066">
        <v>41219</v>
      </c>
      <c r="Z896" s="1046">
        <v>2013</v>
      </c>
      <c r="AA896" s="1064">
        <v>41652</v>
      </c>
      <c r="AB896" s="1065">
        <v>43069</v>
      </c>
      <c r="AC896" s="1066">
        <v>43799</v>
      </c>
      <c r="AD896" s="638">
        <v>350</v>
      </c>
      <c r="AE896" s="639">
        <v>0</v>
      </c>
      <c r="AF896" s="744">
        <v>0</v>
      </c>
      <c r="AG896" s="690">
        <v>350</v>
      </c>
      <c r="AH896" s="747">
        <v>363.239777</v>
      </c>
      <c r="AI896" s="744">
        <v>0</v>
      </c>
      <c r="AJ896" s="1099">
        <v>350</v>
      </c>
      <c r="AK896" s="1100">
        <v>224.48914008</v>
      </c>
      <c r="AL896" s="1085"/>
      <c r="AM896" s="632"/>
      <c r="AN896" s="632" t="s">
        <v>2476</v>
      </c>
      <c r="AO896" s="632"/>
      <c r="AP896" s="632"/>
      <c r="AQ896" s="757">
        <v>19</v>
      </c>
      <c r="AR896" s="779" t="s">
        <v>2894</v>
      </c>
      <c r="AS896" s="649">
        <f>AT896+AU896</f>
        <v>17</v>
      </c>
      <c r="AT896" s="649">
        <v>17</v>
      </c>
      <c r="AU896" s="650">
        <v>0</v>
      </c>
      <c r="AV896" s="686" t="s">
        <v>2895</v>
      </c>
      <c r="AW896" s="686" t="s">
        <v>1815</v>
      </c>
      <c r="AX896" s="686" t="s">
        <v>2477</v>
      </c>
      <c r="AY896" s="819">
        <v>42718</v>
      </c>
      <c r="AZ896" s="721" t="s">
        <v>22</v>
      </c>
      <c r="BA896" s="721" t="s">
        <v>22</v>
      </c>
      <c r="BB896" s="834" t="s">
        <v>33</v>
      </c>
      <c r="BC896" s="835" t="s">
        <v>33</v>
      </c>
      <c r="BD896" s="836" t="s">
        <v>33</v>
      </c>
      <c r="BE896" s="834" t="s">
        <v>33</v>
      </c>
      <c r="BF896" s="835" t="s">
        <v>33</v>
      </c>
      <c r="BG896" s="836" t="s">
        <v>33</v>
      </c>
      <c r="BH896" s="905" t="s">
        <v>4505</v>
      </c>
      <c r="BI896" s="903" t="s">
        <v>10474</v>
      </c>
      <c r="BJ896" s="905" t="s">
        <v>4580</v>
      </c>
      <c r="BK896" s="903" t="s">
        <v>10478</v>
      </c>
      <c r="BL896" s="905" t="s">
        <v>13072</v>
      </c>
      <c r="BM896" s="903" t="s">
        <v>4508</v>
      </c>
      <c r="BN896" s="905" t="s">
        <v>4525</v>
      </c>
      <c r="BO896" s="903" t="s">
        <v>10476</v>
      </c>
      <c r="BP896" s="905" t="s">
        <v>4518</v>
      </c>
      <c r="BQ896" s="903" t="s">
        <v>10475</v>
      </c>
      <c r="BR896" s="909">
        <v>86</v>
      </c>
      <c r="BS896" s="903" t="s">
        <v>4641</v>
      </c>
      <c r="BT896" s="909">
        <v>65</v>
      </c>
      <c r="BU896" s="903" t="s">
        <v>4509</v>
      </c>
      <c r="BV896" s="909">
        <v>67</v>
      </c>
      <c r="BW896" s="903" t="s">
        <v>4577</v>
      </c>
      <c r="BX896" s="909">
        <v>90</v>
      </c>
      <c r="BY896" s="903" t="s">
        <v>4621</v>
      </c>
      <c r="BZ896" s="909">
        <v>25</v>
      </c>
      <c r="CA896" s="903" t="s">
        <v>4489</v>
      </c>
      <c r="CB896" s="340">
        <v>10</v>
      </c>
      <c r="CC896" s="249">
        <f>IF(ISBLANK(AL896),0,1)</f>
        <v>0</v>
      </c>
      <c r="CD896" s="414">
        <f>IF(ISBLANK(AM896),0,1)</f>
        <v>0</v>
      </c>
      <c r="CE896" s="414">
        <f>IF(ISBLANK(AN896),0,1)</f>
        <v>1</v>
      </c>
      <c r="CF896" s="414">
        <f>IF(ISBLANK(AO896),0,1)</f>
        <v>0</v>
      </c>
      <c r="CG896" s="414">
        <f>IF(ISBLANK(AP896),0,1)</f>
        <v>0</v>
      </c>
      <c r="CH896" s="436">
        <f>IF(ISBLANK(AQ896),0,1)</f>
        <v>1</v>
      </c>
      <c r="CI896" s="435">
        <f>IF($W896="Dropped","-",DAYS360(X896,Y896,TRUE)/360)</f>
        <v>1.2555555555555555</v>
      </c>
      <c r="CJ896" s="416">
        <f>IF(OR($W896="Pipeline",$W896="Dropped"),"-",IF(OR($AA896="-",$AA896="n/a"),"-",DAYS360(Y896,AA896,TRUE)/360))</f>
        <v>1.1861111111111111</v>
      </c>
      <c r="CK896" s="416">
        <f>IF(OR($W896="Pipeline",$W896="Dropped"),"-",IF($AC896="-","-",IF(OR($AA896="-",$AA896="n/a"),DAYS360(Y896,AC896,TRUE)/360,DAYS360(AA896,AC896,TRUE)/360)))</f>
        <v>5.8805555555555555</v>
      </c>
      <c r="CL896" s="416">
        <f>IF(OR($W896="Pipeline",$W896="Dropped"),"-",IF($AC896="-","-",DAYS360(X896,AC896,TRUE)/360))</f>
        <v>8.3222222222222229</v>
      </c>
      <c r="CM896" s="437">
        <f>IF(OR($W896="Pipeline",$W896="Dropped"),"-",IF($AC896="-","-",DAYS360(AB896,AC896,TRUE)/360))</f>
        <v>2</v>
      </c>
      <c r="CN896" s="344" t="str">
        <f>IF(W896="Closed",IF(AC896="-","-",YEAR(AC896)),"-")</f>
        <v>-</v>
      </c>
      <c r="CO896" s="344" t="str">
        <f>IF(W896="Closed",IF(OR(BE896="S",BE896="MS",BE896="HS"),"S",IF(OR(BE896="U",BE896="MU",BE896="HU"),"U",IF(OR(BE896="NA",BE896="NR",BE896="NV",BE896="?",BE896="#"),"NR","-"))),"-")</f>
        <v>-</v>
      </c>
      <c r="CP896" s="249">
        <v>1</v>
      </c>
      <c r="CQ896" s="414">
        <v>6</v>
      </c>
      <c r="CR896" s="414">
        <v>0</v>
      </c>
      <c r="CS896" s="414">
        <v>2</v>
      </c>
      <c r="CT896" s="414">
        <v>0</v>
      </c>
      <c r="CU896" s="436">
        <v>0</v>
      </c>
      <c r="CV896" s="432" t="str">
        <f>IF(OR(DC896="-",DC896="",DC896="n/a"),"-",HYPERLINK(DC896,"PAD"))</f>
        <v>PAD</v>
      </c>
      <c r="CW896" s="417" t="str">
        <f>IF(OR(DD896="-",DD896="",DD896="n/a"),"-",HYPERLINK(DD896,"ICR"))</f>
        <v>-</v>
      </c>
      <c r="CX896" s="438" t="str">
        <f>IF(OR(DE896="-",DE896="",DE896="n/a"),"-",HYPERLINK(DE896,"IEG"))</f>
        <v>-</v>
      </c>
      <c r="CY896" s="687" t="str">
        <f>IF(OR(DF896="-",DF896="",DF896="n/a"),"-",HYPERLINK(DF896,"PPAR"))</f>
        <v>-</v>
      </c>
      <c r="CZ896" s="665" t="str">
        <f>IF(OR(DG896="-",DG896="",DG896="n/a"),"-",HYPERLINK(DG896,"PCR"))</f>
        <v>-</v>
      </c>
      <c r="DA896" s="665" t="str">
        <f>IF(OR(DH896="-",DH896="",DH896="n/a"),"-",HYPERLINK(DH896,"PP"))</f>
        <v>PP</v>
      </c>
      <c r="DB896" s="688" t="str">
        <f>IF(OR(DI896="-",DI896="",DI896="n/a"),"-",HYPERLINK(DI896,"TA"))</f>
        <v>-</v>
      </c>
      <c r="DC896" s="897" t="s">
        <v>12831</v>
      </c>
      <c r="DD896" s="897" t="s">
        <v>33</v>
      </c>
      <c r="DE896" s="897" t="s">
        <v>33</v>
      </c>
      <c r="DF896" s="897" t="s">
        <v>33</v>
      </c>
      <c r="DG896" s="897" t="s">
        <v>33</v>
      </c>
      <c r="DH896" s="897" t="s">
        <v>12832</v>
      </c>
      <c r="DI896" s="897" t="s">
        <v>33</v>
      </c>
      <c r="DJ896" s="734"/>
      <c r="DK896" s="14"/>
      <c r="DL896" s="14"/>
      <c r="DM896" s="441"/>
      <c r="DN896" s="441"/>
      <c r="DO896" s="441"/>
      <c r="DP896" s="441"/>
      <c r="DQ896" s="441"/>
      <c r="DR896" s="441"/>
      <c r="DS896" s="441"/>
      <c r="DT896" s="441"/>
      <c r="DU896" s="441"/>
      <c r="DV896" s="441"/>
      <c r="DW896" s="441"/>
      <c r="DX896" s="441"/>
      <c r="DY896" s="441"/>
      <c r="DZ896" s="441"/>
      <c r="EA896" s="441"/>
      <c r="EB896" s="441"/>
      <c r="EC896" s="441"/>
      <c r="ED896" s="441"/>
      <c r="EE896" s="441"/>
      <c r="EF896" s="441"/>
      <c r="EG896" s="441"/>
      <c r="EH896" s="441"/>
      <c r="EI896" s="441"/>
      <c r="EJ896" s="441"/>
      <c r="EK896" s="441"/>
      <c r="EL896" s="441"/>
      <c r="EM896" s="441"/>
    </row>
    <row r="897" spans="1:143" s="35" customFormat="1" ht="14.1" customHeight="1" x14ac:dyDescent="0.25">
      <c r="A897" s="703">
        <f>ROW()-1</f>
        <v>896</v>
      </c>
      <c r="B897" s="717" t="s">
        <v>982</v>
      </c>
      <c r="C897" s="711" t="str">
        <f>HYPERLINK(E897,"OP")</f>
        <v>OP</v>
      </c>
      <c r="D897" s="711" t="str">
        <f>HYPERLINK(F897,"Prj")</f>
        <v>Prj</v>
      </c>
      <c r="E897" s="704" t="s">
        <v>6953</v>
      </c>
      <c r="F897" s="415" t="s">
        <v>6954</v>
      </c>
      <c r="G897" s="414" t="s">
        <v>33</v>
      </c>
      <c r="H897" s="414" t="s">
        <v>33</v>
      </c>
      <c r="I897" s="694" t="s">
        <v>33</v>
      </c>
      <c r="J897" s="686" t="s">
        <v>983</v>
      </c>
      <c r="K897" s="199" t="s">
        <v>33</v>
      </c>
      <c r="L897" s="693" t="s">
        <v>193</v>
      </c>
      <c r="M897" s="696" t="s">
        <v>220</v>
      </c>
      <c r="N897" s="693" t="s">
        <v>18</v>
      </c>
      <c r="O897" s="693" t="s">
        <v>30</v>
      </c>
      <c r="P897" s="1080" t="s">
        <v>1763</v>
      </c>
      <c r="Q897" s="1074" t="s">
        <v>33</v>
      </c>
      <c r="R897" s="698" t="s">
        <v>33</v>
      </c>
      <c r="S897" s="907" t="s">
        <v>3574</v>
      </c>
      <c r="T897" s="908" t="s">
        <v>10350</v>
      </c>
      <c r="U897" s="905" t="s">
        <v>585</v>
      </c>
      <c r="V897" s="905" t="s">
        <v>10387</v>
      </c>
      <c r="W897" s="1068" t="s">
        <v>20</v>
      </c>
      <c r="X897" s="1064">
        <v>40742</v>
      </c>
      <c r="Y897" s="1066">
        <v>40925</v>
      </c>
      <c r="Z897" s="1046">
        <v>2012</v>
      </c>
      <c r="AA897" s="1064">
        <v>41009</v>
      </c>
      <c r="AB897" s="1065">
        <v>42551</v>
      </c>
      <c r="AC897" s="1066">
        <v>43251</v>
      </c>
      <c r="AD897" s="638">
        <v>0</v>
      </c>
      <c r="AE897" s="639">
        <v>25</v>
      </c>
      <c r="AF897" s="744">
        <v>0</v>
      </c>
      <c r="AG897" s="690">
        <v>25</v>
      </c>
      <c r="AH897" s="747">
        <v>7.95</v>
      </c>
      <c r="AI897" s="744">
        <v>0</v>
      </c>
      <c r="AJ897" s="1099">
        <v>30</v>
      </c>
      <c r="AK897" s="1100">
        <v>23.7102425</v>
      </c>
      <c r="AL897" s="646"/>
      <c r="AM897" s="647"/>
      <c r="AN897" s="647" t="s">
        <v>2420</v>
      </c>
      <c r="AO897" s="647"/>
      <c r="AP897" s="647"/>
      <c r="AQ897" s="648"/>
      <c r="AR897" s="779" t="s">
        <v>3309</v>
      </c>
      <c r="AS897" s="781">
        <f>AT897+AU897</f>
        <v>7.3</v>
      </c>
      <c r="AT897" s="649">
        <v>7.3</v>
      </c>
      <c r="AU897" s="650">
        <v>0</v>
      </c>
      <c r="AV897" s="686" t="s">
        <v>3310</v>
      </c>
      <c r="AW897" s="686" t="s">
        <v>2028</v>
      </c>
      <c r="AX897" s="686" t="s">
        <v>1902</v>
      </c>
      <c r="AY897" s="819">
        <v>42565</v>
      </c>
      <c r="AZ897" s="721" t="s">
        <v>22</v>
      </c>
      <c r="BA897" s="721" t="s">
        <v>22</v>
      </c>
      <c r="BB897" s="834" t="s">
        <v>33</v>
      </c>
      <c r="BC897" s="835" t="s">
        <v>33</v>
      </c>
      <c r="BD897" s="836" t="s">
        <v>33</v>
      </c>
      <c r="BE897" s="834" t="s">
        <v>33</v>
      </c>
      <c r="BF897" s="835" t="s">
        <v>33</v>
      </c>
      <c r="BG897" s="836" t="s">
        <v>33</v>
      </c>
      <c r="BH897" s="905" t="s">
        <v>4503</v>
      </c>
      <c r="BI897" s="903" t="s">
        <v>4703</v>
      </c>
      <c r="BJ897" s="905" t="s">
        <v>13050</v>
      </c>
      <c r="BK897" s="903" t="s">
        <v>13876</v>
      </c>
      <c r="BL897" s="905" t="s">
        <v>4493</v>
      </c>
      <c r="BM897" s="903" t="s">
        <v>4705</v>
      </c>
      <c r="BN897" s="905" t="s">
        <v>0</v>
      </c>
      <c r="BO897" s="903" t="s">
        <v>0</v>
      </c>
      <c r="BP897" s="905" t="s">
        <v>0</v>
      </c>
      <c r="BQ897" s="903" t="s">
        <v>0</v>
      </c>
      <c r="BR897" s="909">
        <v>65</v>
      </c>
      <c r="BS897" s="903" t="s">
        <v>4509</v>
      </c>
      <c r="BT897" s="909">
        <v>78</v>
      </c>
      <c r="BU897" s="903" t="s">
        <v>4511</v>
      </c>
      <c r="BV897" s="909">
        <v>100</v>
      </c>
      <c r="BW897" s="903" t="s">
        <v>4610</v>
      </c>
      <c r="BX897" s="905" t="s">
        <v>0</v>
      </c>
      <c r="BY897" s="903" t="s">
        <v>4492</v>
      </c>
      <c r="BZ897" s="905" t="s">
        <v>0</v>
      </c>
      <c r="CA897" s="903" t="s">
        <v>4492</v>
      </c>
      <c r="CB897" s="340">
        <v>50</v>
      </c>
      <c r="CC897" s="249">
        <f>IF(ISBLANK(AL897),0,1)</f>
        <v>0</v>
      </c>
      <c r="CD897" s="414">
        <f>IF(ISBLANK(AM897),0,1)</f>
        <v>0</v>
      </c>
      <c r="CE897" s="414">
        <f>IF(ISBLANK(AN897),0,1)</f>
        <v>1</v>
      </c>
      <c r="CF897" s="414">
        <f>IF(ISBLANK(AO897),0,1)</f>
        <v>0</v>
      </c>
      <c r="CG897" s="414">
        <f>IF(ISBLANK(AP897),0,1)</f>
        <v>0</v>
      </c>
      <c r="CH897" s="436">
        <f>IF(ISBLANK(AQ897),0,1)</f>
        <v>0</v>
      </c>
      <c r="CI897" s="435">
        <f>IF($W897="Dropped","-",DAYS360(X897,Y897,TRUE)/360)</f>
        <v>0.49722222222222223</v>
      </c>
      <c r="CJ897" s="416">
        <f>IF(OR($W897="Pipeline",$W897="Dropped"),"-",IF(OR($AA897="-",$AA897="n/a"),"-",DAYS360(Y897,AA897,TRUE)/360))</f>
        <v>0.23055555555555557</v>
      </c>
      <c r="CK897" s="416">
        <f>IF(OR($W897="Pipeline",$W897="Dropped"),"-",IF($AC897="-","-",IF(OR($AA897="-",$AA897="n/a"),DAYS360(Y897,AC897,TRUE)/360,DAYS360(AA897,AC897,TRUE)/360)))</f>
        <v>6.1388888888888893</v>
      </c>
      <c r="CL897" s="416">
        <f>IF(OR($W897="Pipeline",$W897="Dropped"),"-",IF($AC897="-","-",DAYS360(X897,AC897,TRUE)/360))</f>
        <v>6.8666666666666663</v>
      </c>
      <c r="CM897" s="437">
        <f>IF(OR($W897="Pipeline",$W897="Dropped"),"-",IF($AC897="-","-",DAYS360(AB897,AC897,TRUE)/360))</f>
        <v>1.9166666666666667</v>
      </c>
      <c r="CN897" s="344" t="str">
        <f>IF(W897="Closed",IF(AC897="-","-",YEAR(AC897)),"-")</f>
        <v>-</v>
      </c>
      <c r="CO897" s="344" t="str">
        <f>IF(W897="Closed",IF(OR(BE897="S",BE897="MS",BE897="HS"),"S",IF(OR(BE897="U",BE897="MU",BE897="HU"),"U",IF(OR(BE897="NA",BE897="NR",BE897="NV",BE897="?",BE897="#"),"NR","-"))),"-")</f>
        <v>-</v>
      </c>
      <c r="CP897" s="249">
        <v>6</v>
      </c>
      <c r="CQ897" s="414">
        <v>3</v>
      </c>
      <c r="CR897" s="414">
        <v>5</v>
      </c>
      <c r="CS897" s="414">
        <v>0</v>
      </c>
      <c r="CT897" s="414">
        <v>0</v>
      </c>
      <c r="CU897" s="436">
        <v>0</v>
      </c>
      <c r="CV897" s="432" t="str">
        <f>IF(OR(DC897="-",DC897="",DC897="n/a"),"-",HYPERLINK(DC897,"PAD"))</f>
        <v>PAD</v>
      </c>
      <c r="CW897" s="417" t="str">
        <f>IF(OR(DD897="-",DD897="",DD897="n/a"),"-",HYPERLINK(DD897,"ICR"))</f>
        <v>ICR</v>
      </c>
      <c r="CX897" s="438" t="str">
        <f>IF(OR(DE897="-",DE897="",DE897="n/a"),"-",HYPERLINK(DE897,"IEG"))</f>
        <v>-</v>
      </c>
      <c r="CY897" s="687" t="str">
        <f>IF(OR(DF897="-",DF897="",DF897="n/a"),"-",HYPERLINK(DF897,"PPAR"))</f>
        <v>-</v>
      </c>
      <c r="CZ897" s="665" t="str">
        <f>IF(OR(DG897="-",DG897="",DG897="n/a"),"-",HYPERLINK(DG897,"PCR"))</f>
        <v>-</v>
      </c>
      <c r="DA897" s="665" t="str">
        <f>IF(OR(DH897="-",DH897="",DH897="n/a"),"-",HYPERLINK(DH897,"PP"))</f>
        <v>PP</v>
      </c>
      <c r="DB897" s="688" t="str">
        <f>IF(OR(DI897="-",DI897="",DI897="n/a"),"-",HYPERLINK(DI897,"TA"))</f>
        <v>-</v>
      </c>
      <c r="DC897" s="897" t="s">
        <v>12833</v>
      </c>
      <c r="DD897" s="897" t="s">
        <v>12834</v>
      </c>
      <c r="DE897" s="897" t="s">
        <v>33</v>
      </c>
      <c r="DF897" s="897" t="s">
        <v>33</v>
      </c>
      <c r="DG897" s="897" t="s">
        <v>33</v>
      </c>
      <c r="DH897" s="897" t="s">
        <v>12835</v>
      </c>
      <c r="DI897" s="897" t="s">
        <v>33</v>
      </c>
      <c r="DJ897" s="734"/>
      <c r="DK897" s="14"/>
      <c r="DL897" s="14"/>
      <c r="DM897" s="441"/>
      <c r="DN897" s="441"/>
      <c r="DO897" s="441"/>
      <c r="DP897" s="441"/>
      <c r="DQ897" s="441"/>
      <c r="DR897" s="441"/>
      <c r="DS897" s="441"/>
      <c r="DT897" s="441"/>
      <c r="DU897" s="441"/>
      <c r="DV897" s="441"/>
      <c r="DW897" s="441"/>
      <c r="DX897" s="441"/>
      <c r="DY897" s="441"/>
      <c r="DZ897" s="441"/>
      <c r="EA897" s="441"/>
      <c r="EB897" s="441"/>
      <c r="EC897" s="441"/>
      <c r="ED897" s="441"/>
      <c r="EE897" s="441"/>
      <c r="EF897" s="441"/>
      <c r="EG897" s="441"/>
      <c r="EH897" s="441"/>
      <c r="EI897" s="441"/>
      <c r="EJ897" s="441"/>
      <c r="EK897" s="441"/>
      <c r="EL897" s="441"/>
      <c r="EM897" s="441"/>
    </row>
    <row r="898" spans="1:143" s="35" customFormat="1" ht="14.1" customHeight="1" x14ac:dyDescent="0.25">
      <c r="A898" s="702">
        <f>ROW()-1</f>
        <v>897</v>
      </c>
      <c r="B898" s="717" t="s">
        <v>802</v>
      </c>
      <c r="C898" s="711" t="str">
        <f>HYPERLINK(E898,"OP")</f>
        <v>OP</v>
      </c>
      <c r="D898" s="711" t="str">
        <f>HYPERLINK(F898,"Prj")</f>
        <v>Prj</v>
      </c>
      <c r="E898" s="704" t="s">
        <v>6955</v>
      </c>
      <c r="F898" s="415" t="s">
        <v>6956</v>
      </c>
      <c r="G898" s="414" t="s">
        <v>33</v>
      </c>
      <c r="H898" s="414" t="s">
        <v>33</v>
      </c>
      <c r="I898" s="694" t="s">
        <v>33</v>
      </c>
      <c r="J898" s="686" t="s">
        <v>803</v>
      </c>
      <c r="K898" s="199" t="s">
        <v>33</v>
      </c>
      <c r="L898" s="693" t="s">
        <v>193</v>
      </c>
      <c r="M898" s="696" t="s">
        <v>194</v>
      </c>
      <c r="N898" s="693" t="s">
        <v>18</v>
      </c>
      <c r="O898" s="693" t="s">
        <v>30</v>
      </c>
      <c r="P898" s="1080" t="s">
        <v>1763</v>
      </c>
      <c r="Q898" s="1074" t="s">
        <v>33</v>
      </c>
      <c r="R898" s="698" t="s">
        <v>33</v>
      </c>
      <c r="S898" s="907" t="s">
        <v>3574</v>
      </c>
      <c r="T898" s="908" t="s">
        <v>13847</v>
      </c>
      <c r="U898" s="905" t="s">
        <v>577</v>
      </c>
      <c r="V898" s="905" t="s">
        <v>10387</v>
      </c>
      <c r="W898" s="1068" t="s">
        <v>20</v>
      </c>
      <c r="X898" s="1064">
        <v>40679</v>
      </c>
      <c r="Y898" s="1066">
        <v>41058</v>
      </c>
      <c r="Z898" s="1046">
        <v>2012</v>
      </c>
      <c r="AA898" s="1064">
        <v>41226</v>
      </c>
      <c r="AB898" s="1065">
        <v>43220</v>
      </c>
      <c r="AC898" s="1066">
        <v>43220</v>
      </c>
      <c r="AD898" s="638">
        <v>130</v>
      </c>
      <c r="AE898" s="639">
        <v>0</v>
      </c>
      <c r="AF898" s="744">
        <v>0</v>
      </c>
      <c r="AG898" s="690">
        <v>130</v>
      </c>
      <c r="AH898" s="747">
        <v>791.6</v>
      </c>
      <c r="AI898" s="744">
        <v>0</v>
      </c>
      <c r="AJ898" s="1099">
        <v>130</v>
      </c>
      <c r="AK898" s="1100">
        <v>63.278661049999997</v>
      </c>
      <c r="AL898" s="646"/>
      <c r="AM898" s="647" t="s">
        <v>3469</v>
      </c>
      <c r="AN898" s="647"/>
      <c r="AO898" s="647"/>
      <c r="AP898" s="647"/>
      <c r="AQ898" s="648">
        <v>16</v>
      </c>
      <c r="AR898" s="779" t="s">
        <v>3470</v>
      </c>
      <c r="AS898" s="781">
        <f>AT898+AU898</f>
        <v>30</v>
      </c>
      <c r="AT898" s="649">
        <v>30</v>
      </c>
      <c r="AU898" s="650">
        <v>0</v>
      </c>
      <c r="AV898" s="686" t="s">
        <v>3471</v>
      </c>
      <c r="AW898" s="686" t="s">
        <v>1887</v>
      </c>
      <c r="AX898" s="686" t="s">
        <v>2168</v>
      </c>
      <c r="AY898" s="819">
        <v>42691</v>
      </c>
      <c r="AZ898" s="721" t="s">
        <v>45</v>
      </c>
      <c r="BA898" s="721" t="s">
        <v>45</v>
      </c>
      <c r="BB898" s="625" t="s">
        <v>33</v>
      </c>
      <c r="BC898" s="626" t="s">
        <v>33</v>
      </c>
      <c r="BD898" s="633" t="s">
        <v>33</v>
      </c>
      <c r="BE898" s="625" t="s">
        <v>33</v>
      </c>
      <c r="BF898" s="626" t="s">
        <v>33</v>
      </c>
      <c r="BG898" s="633" t="s">
        <v>33</v>
      </c>
      <c r="BH898" s="905" t="s">
        <v>4530</v>
      </c>
      <c r="BI898" s="903" t="s">
        <v>10483</v>
      </c>
      <c r="BJ898" s="905" t="s">
        <v>4503</v>
      </c>
      <c r="BK898" s="903" t="s">
        <v>4703</v>
      </c>
      <c r="BL898" s="905" t="s">
        <v>4525</v>
      </c>
      <c r="BM898" s="903" t="s">
        <v>10476</v>
      </c>
      <c r="BN898" s="905" t="s">
        <v>4536</v>
      </c>
      <c r="BO898" s="903" t="s">
        <v>4537</v>
      </c>
      <c r="BP898" s="905" t="s">
        <v>0</v>
      </c>
      <c r="BQ898" s="903" t="s">
        <v>0</v>
      </c>
      <c r="BR898" s="909">
        <v>65</v>
      </c>
      <c r="BS898" s="903" t="s">
        <v>4509</v>
      </c>
      <c r="BT898" s="909">
        <v>27</v>
      </c>
      <c r="BU898" s="903" t="s">
        <v>4490</v>
      </c>
      <c r="BV898" s="909">
        <v>25</v>
      </c>
      <c r="BW898" s="903" t="s">
        <v>4489</v>
      </c>
      <c r="BX898" s="909">
        <v>28</v>
      </c>
      <c r="BY898" s="903" t="s">
        <v>4500</v>
      </c>
      <c r="BZ898" s="909">
        <v>101</v>
      </c>
      <c r="CA898" s="903" t="s">
        <v>4608</v>
      </c>
      <c r="CB898" s="340">
        <v>50</v>
      </c>
      <c r="CC898" s="249">
        <f>IF(ISBLANK(AL898),0,1)</f>
        <v>0</v>
      </c>
      <c r="CD898" s="414">
        <f>IF(ISBLANK(AM898),0,1)</f>
        <v>1</v>
      </c>
      <c r="CE898" s="414">
        <f>IF(ISBLANK(AN898),0,1)</f>
        <v>0</v>
      </c>
      <c r="CF898" s="414">
        <f>IF(ISBLANK(AO898),0,1)</f>
        <v>0</v>
      </c>
      <c r="CG898" s="414">
        <f>IF(ISBLANK(AP898),0,1)</f>
        <v>0</v>
      </c>
      <c r="CH898" s="436">
        <f>IF(ISBLANK(AQ898),0,1)</f>
        <v>1</v>
      </c>
      <c r="CI898" s="435">
        <f>IF($W898="Dropped","-",DAYS360(X898,Y898,TRUE)/360)</f>
        <v>1.0361111111111112</v>
      </c>
      <c r="CJ898" s="416">
        <f>IF(OR($W898="Pipeline",$W898="Dropped"),"-",IF(OR($AA898="-",$AA898="n/a"),"-",DAYS360(Y898,AA898,TRUE)/360))</f>
        <v>0.45555555555555555</v>
      </c>
      <c r="CK898" s="416">
        <f>IF(OR($W898="Pipeline",$W898="Dropped"),"-",IF($AC898="-","-",IF(OR($AA898="-",$AA898="n/a"),DAYS360(Y898,AC898,TRUE)/360,DAYS360(AA898,AC898,TRUE)/360)))</f>
        <v>5.4638888888888886</v>
      </c>
      <c r="CL898" s="416">
        <f>IF(OR($W898="Pipeline",$W898="Dropped"),"-",IF($AC898="-","-",DAYS360(X898,AC898,TRUE)/360))</f>
        <v>6.9555555555555557</v>
      </c>
      <c r="CM898" s="437">
        <f>IF(OR($W898="Pipeline",$W898="Dropped"),"-",IF($AC898="-","-",DAYS360(AB898,AC898,TRUE)/360))</f>
        <v>0</v>
      </c>
      <c r="CN898" s="344" t="str">
        <f>IF(W898="Closed",IF(AC898="-","-",YEAR(AC898)),"-")</f>
        <v>-</v>
      </c>
      <c r="CO898" s="344" t="str">
        <f>IF(W898="Closed",IF(OR(BE898="S",BE898="MS",BE898="HS"),"S",IF(OR(BE898="U",BE898="MU",BE898="HU"),"U",IF(OR(BE898="NA",BE898="NR",BE898="NV",BE898="?",BE898="#"),"NR","-"))),"-")</f>
        <v>-</v>
      </c>
      <c r="CP898" s="249">
        <v>2</v>
      </c>
      <c r="CQ898" s="414">
        <v>8</v>
      </c>
      <c r="CR898" s="414">
        <v>0</v>
      </c>
      <c r="CS898" s="414">
        <v>1</v>
      </c>
      <c r="CT898" s="414">
        <v>0</v>
      </c>
      <c r="CU898" s="436">
        <v>0</v>
      </c>
      <c r="CV898" s="432" t="str">
        <f>IF(OR(DC898="-",DC898="",DC898="n/a"),"-",HYPERLINK(DC898,"PAD"))</f>
        <v>PAD</v>
      </c>
      <c r="CW898" s="417" t="str">
        <f>IF(OR(DD898="-",DD898="",DD898="n/a"),"-",HYPERLINK(DD898,"ICR"))</f>
        <v>-</v>
      </c>
      <c r="CX898" s="438" t="str">
        <f>IF(OR(DE898="-",DE898="",DE898="n/a"),"-",HYPERLINK(DE898,"IEG"))</f>
        <v>-</v>
      </c>
      <c r="CY898" s="687" t="str">
        <f>IF(OR(DF898="-",DF898="",DF898="n/a"),"-",HYPERLINK(DF898,"PPAR"))</f>
        <v>-</v>
      </c>
      <c r="CZ898" s="665" t="str">
        <f>IF(OR(DG898="-",DG898="",DG898="n/a"),"-",HYPERLINK(DG898,"PCR"))</f>
        <v>-</v>
      </c>
      <c r="DA898" s="665" t="str">
        <f>IF(OR(DH898="-",DH898="",DH898="n/a"),"-",HYPERLINK(DH898,"PP"))</f>
        <v>PP</v>
      </c>
      <c r="DB898" s="688" t="str">
        <f>IF(OR(DI898="-",DI898="",DI898="n/a"),"-",HYPERLINK(DI898,"TA"))</f>
        <v>-</v>
      </c>
      <c r="DC898" s="897" t="s">
        <v>14177</v>
      </c>
      <c r="DD898" s="897" t="s">
        <v>33</v>
      </c>
      <c r="DE898" s="897" t="s">
        <v>33</v>
      </c>
      <c r="DF898" s="897" t="s">
        <v>33</v>
      </c>
      <c r="DG898" s="897" t="s">
        <v>33</v>
      </c>
      <c r="DH898" s="897" t="s">
        <v>14178</v>
      </c>
      <c r="DI898" s="897" t="s">
        <v>33</v>
      </c>
      <c r="DJ898" s="734"/>
      <c r="DK898" s="14"/>
      <c r="DL898" s="14"/>
      <c r="DM898" s="441"/>
      <c r="DN898" s="441"/>
      <c r="DO898" s="441"/>
      <c r="DP898" s="441"/>
      <c r="DQ898" s="441"/>
      <c r="DR898" s="441"/>
      <c r="DS898" s="441"/>
      <c r="DT898" s="441"/>
      <c r="DU898" s="441"/>
      <c r="DV898" s="441"/>
      <c r="DW898" s="441"/>
      <c r="DX898" s="441"/>
      <c r="DY898" s="441"/>
      <c r="DZ898" s="441"/>
      <c r="EA898" s="441"/>
      <c r="EB898" s="441"/>
      <c r="EC898" s="441"/>
      <c r="ED898" s="441"/>
      <c r="EE898" s="441"/>
      <c r="EF898" s="441"/>
      <c r="EG898" s="441"/>
      <c r="EH898" s="441"/>
      <c r="EI898" s="441"/>
      <c r="EJ898" s="441"/>
      <c r="EK898" s="441"/>
      <c r="EL898" s="441"/>
      <c r="EM898" s="441"/>
    </row>
    <row r="899" spans="1:143" s="35" customFormat="1" ht="14.1" customHeight="1" x14ac:dyDescent="0.25">
      <c r="A899" s="702">
        <f>ROW()-1</f>
        <v>898</v>
      </c>
      <c r="B899" s="713" t="s">
        <v>9460</v>
      </c>
      <c r="C899" s="711" t="str">
        <f>HYPERLINK(E899,"OP")</f>
        <v>OP</v>
      </c>
      <c r="D899" s="711" t="str">
        <f>HYPERLINK(F899,"Prj")</f>
        <v>Prj</v>
      </c>
      <c r="E899" s="705" t="s">
        <v>9836</v>
      </c>
      <c r="F899" s="424" t="s">
        <v>9837</v>
      </c>
      <c r="G899" s="414" t="s">
        <v>33</v>
      </c>
      <c r="H899" s="414" t="s">
        <v>33</v>
      </c>
      <c r="I899" s="694" t="s">
        <v>33</v>
      </c>
      <c r="J899" s="695" t="s">
        <v>9693</v>
      </c>
      <c r="K899" s="727" t="s">
        <v>33</v>
      </c>
      <c r="L899" s="735" t="s">
        <v>245</v>
      </c>
      <c r="M899" s="695" t="s">
        <v>264</v>
      </c>
      <c r="N899" s="735" t="s">
        <v>233</v>
      </c>
      <c r="O899" s="735" t="s">
        <v>49</v>
      </c>
      <c r="P899" s="1080" t="s">
        <v>36</v>
      </c>
      <c r="Q899" s="1074" t="s">
        <v>33</v>
      </c>
      <c r="R899" s="698" t="s">
        <v>33</v>
      </c>
      <c r="S899" s="907" t="s">
        <v>13827</v>
      </c>
      <c r="T899" s="908" t="s">
        <v>7640</v>
      </c>
      <c r="U899" s="905" t="s">
        <v>591</v>
      </c>
      <c r="V899" s="905" t="s">
        <v>13828</v>
      </c>
      <c r="W899" s="1068" t="s">
        <v>1773</v>
      </c>
      <c r="X899" s="1064">
        <v>40648</v>
      </c>
      <c r="Y899" s="1066">
        <v>41011</v>
      </c>
      <c r="Z899" s="1046">
        <v>2012</v>
      </c>
      <c r="AA899" s="1064">
        <v>41011</v>
      </c>
      <c r="AB899" s="1065">
        <v>42185</v>
      </c>
      <c r="AC899" s="1066">
        <v>42350</v>
      </c>
      <c r="AD899" s="654">
        <v>0</v>
      </c>
      <c r="AE899" s="639">
        <v>0</v>
      </c>
      <c r="AF899" s="744">
        <v>16</v>
      </c>
      <c r="AG899" s="690">
        <v>16</v>
      </c>
      <c r="AH899" s="747">
        <v>54</v>
      </c>
      <c r="AI899" s="744">
        <v>16</v>
      </c>
      <c r="AJ899" s="1103">
        <v>10.199999999999999</v>
      </c>
      <c r="AK899" s="1104">
        <v>5.7669420000000002</v>
      </c>
      <c r="AL899" s="646"/>
      <c r="AM899" s="647"/>
      <c r="AN899" s="647">
        <v>3</v>
      </c>
      <c r="AO899" s="647"/>
      <c r="AP899" s="647"/>
      <c r="AQ899" s="648"/>
      <c r="AR899" s="778" t="s">
        <v>9870</v>
      </c>
      <c r="AS899" s="647">
        <v>4</v>
      </c>
      <c r="AT899" s="647">
        <v>4</v>
      </c>
      <c r="AU899" s="648">
        <v>0</v>
      </c>
      <c r="AV899" s="814" t="s">
        <v>9871</v>
      </c>
      <c r="AW899" s="695" t="s">
        <v>4875</v>
      </c>
      <c r="AX899" s="695" t="s">
        <v>9694</v>
      </c>
      <c r="AY899" s="822">
        <v>42349</v>
      </c>
      <c r="AZ899" s="735" t="s">
        <v>45</v>
      </c>
      <c r="BA899" s="735" t="s">
        <v>45</v>
      </c>
      <c r="BB899" s="625" t="s">
        <v>112</v>
      </c>
      <c r="BC899" s="626" t="s">
        <v>22</v>
      </c>
      <c r="BD899" s="633" t="s">
        <v>45</v>
      </c>
      <c r="BE899" s="625" t="s">
        <v>112</v>
      </c>
      <c r="BF899" s="626" t="s">
        <v>45</v>
      </c>
      <c r="BG899" s="633" t="s">
        <v>112</v>
      </c>
      <c r="BH899" s="905" t="s">
        <v>13072</v>
      </c>
      <c r="BI899" s="903" t="s">
        <v>4508</v>
      </c>
      <c r="BJ899" s="905" t="s">
        <v>0</v>
      </c>
      <c r="BK899" s="903" t="s">
        <v>0</v>
      </c>
      <c r="BL899" s="905" t="s">
        <v>0</v>
      </c>
      <c r="BM899" s="903" t="s">
        <v>0</v>
      </c>
      <c r="BN899" s="905" t="s">
        <v>0</v>
      </c>
      <c r="BO899" s="903" t="s">
        <v>0</v>
      </c>
      <c r="BP899" s="905" t="s">
        <v>0</v>
      </c>
      <c r="BQ899" s="903" t="s">
        <v>0</v>
      </c>
      <c r="BR899" s="909">
        <v>67</v>
      </c>
      <c r="BS899" s="903" t="s">
        <v>4577</v>
      </c>
      <c r="BT899" s="909">
        <v>69</v>
      </c>
      <c r="BU899" s="903" t="s">
        <v>4598</v>
      </c>
      <c r="BV899" s="909">
        <v>68</v>
      </c>
      <c r="BW899" s="903" t="s">
        <v>4557</v>
      </c>
      <c r="BX899" s="905" t="s">
        <v>0</v>
      </c>
      <c r="BY899" s="903" t="s">
        <v>4492</v>
      </c>
      <c r="BZ899" s="905" t="s">
        <v>0</v>
      </c>
      <c r="CA899" s="903" t="s">
        <v>4492</v>
      </c>
      <c r="CB899" s="340">
        <v>10</v>
      </c>
      <c r="CC899" s="249">
        <f>IF(ISBLANK(AL899),0,1)</f>
        <v>0</v>
      </c>
      <c r="CD899" s="414">
        <f>IF(ISBLANK(AM899),0,1)</f>
        <v>0</v>
      </c>
      <c r="CE899" s="414">
        <f>IF(ISBLANK(AN899),0,1)</f>
        <v>1</v>
      </c>
      <c r="CF899" s="414">
        <f>IF(ISBLANK(AO899),0,1)</f>
        <v>0</v>
      </c>
      <c r="CG899" s="414">
        <f>IF(ISBLANK(AP899),0,1)</f>
        <v>0</v>
      </c>
      <c r="CH899" s="436">
        <f>IF(ISBLANK(AQ899),0,1)</f>
        <v>0</v>
      </c>
      <c r="CI899" s="435">
        <f>IF($W899="Dropped","-",DAYS360(X899,Y899,TRUE)/360)</f>
        <v>0.9916666666666667</v>
      </c>
      <c r="CJ899" s="416">
        <f>IF(OR($W899="Pipeline",$W899="Dropped"),"-",IF(OR($AA899="-",$AA899="n/a"),"-",DAYS360(Y899,AA899,TRUE)/360))</f>
        <v>0</v>
      </c>
      <c r="CK899" s="416">
        <f>IF(OR($W899="Pipeline",$W899="Dropped"),"-",IF($AC899="-","-",IF(OR($AA899="-",$AA899="n/a"),DAYS360(Y899,AC899,TRUE)/360,DAYS360(AA899,AC899,TRUE)/360)))</f>
        <v>3.6666666666666665</v>
      </c>
      <c r="CL899" s="416">
        <f>IF(OR($W899="Pipeline",$W899="Dropped"),"-",IF($AC899="-","-",DAYS360(X899,AC899,TRUE)/360))</f>
        <v>4.6583333333333332</v>
      </c>
      <c r="CM899" s="437">
        <f>IF(OR($W899="Pipeline",$W899="Dropped"),"-",IF($AC899="-","-",DAYS360(AB899,AC899,TRUE)/360))</f>
        <v>0.45</v>
      </c>
      <c r="CN899" s="344">
        <f>IF(W899="Closed",IF(AC899="-","-",YEAR(AC899)),"-")</f>
        <v>2015</v>
      </c>
      <c r="CO899" s="344" t="str">
        <f>IF(W899="Closed",IF(OR(BE899="S",BE899="MS",BE899="HS"),"S",IF(OR(BE899="U",BE899="MU",BE899="HU"),"U",IF(OR(BE899="NA",BE899="NR",BE899="NV",BE899="?",BE899="#"),"NR","-"))),"-")</f>
        <v>U</v>
      </c>
      <c r="CP899" s="249">
        <v>1</v>
      </c>
      <c r="CQ899" s="414">
        <v>4</v>
      </c>
      <c r="CR899" s="414">
        <v>3</v>
      </c>
      <c r="CS899" s="414">
        <v>0</v>
      </c>
      <c r="CT899" s="414">
        <v>0</v>
      </c>
      <c r="CU899" s="436">
        <v>0</v>
      </c>
      <c r="CV899" s="432" t="str">
        <f>IF(OR(DC899="-",DC899="",DC899="n/a"),"-",HYPERLINK(DC899,"PAD"))</f>
        <v>-</v>
      </c>
      <c r="CW899" s="417" t="str">
        <f>IF(OR(DD899="-",DD899="",DD899="n/a"),"-",HYPERLINK(DD899,"ICR"))</f>
        <v>ICR</v>
      </c>
      <c r="CX899" s="438" t="str">
        <f>IF(OR(DE899="-",DE899="",DE899="n/a"),"-",HYPERLINK(DE899,"IEG"))</f>
        <v>IEG</v>
      </c>
      <c r="CY899" s="687" t="str">
        <f>IF(OR(DF899="-",DF899="",DF899="n/a"),"-",HYPERLINK(DF899,"PPAR"))</f>
        <v>-</v>
      </c>
      <c r="CZ899" s="665" t="str">
        <f>IF(OR(DG899="-",DG899="",DG899="n/a"),"-",HYPERLINK(DG899,"PCR"))</f>
        <v>-</v>
      </c>
      <c r="DA899" s="665" t="str">
        <f>IF(OR(DH899="-",DH899="",DH899="n/a"),"-",HYPERLINK(DH899,"PP"))</f>
        <v>PP</v>
      </c>
      <c r="DB899" s="688" t="str">
        <f>IF(OR(DI899="-",DI899="",DI899="n/a"),"-",HYPERLINK(DI899,"TA"))</f>
        <v>-</v>
      </c>
      <c r="DC899" s="897" t="s">
        <v>33</v>
      </c>
      <c r="DD899" s="897" t="s">
        <v>12836</v>
      </c>
      <c r="DE899" s="897" t="s">
        <v>12837</v>
      </c>
      <c r="DF899" s="897" t="s">
        <v>33</v>
      </c>
      <c r="DG899" s="897" t="s">
        <v>33</v>
      </c>
      <c r="DH899" s="897" t="s">
        <v>14179</v>
      </c>
      <c r="DI899" s="897" t="s">
        <v>33</v>
      </c>
      <c r="DJ899" s="734"/>
      <c r="DK899" s="14"/>
      <c r="DL899" s="14"/>
      <c r="DM899" s="441"/>
      <c r="DN899" s="441"/>
      <c r="DO899" s="441"/>
      <c r="DP899" s="441"/>
      <c r="DQ899" s="441"/>
      <c r="DR899" s="441"/>
      <c r="DS899" s="441"/>
      <c r="DT899" s="441"/>
      <c r="DU899" s="441"/>
      <c r="DV899" s="441"/>
      <c r="DW899" s="441"/>
      <c r="DX899" s="441"/>
      <c r="DY899" s="441"/>
      <c r="DZ899" s="441"/>
      <c r="EA899" s="441"/>
      <c r="EB899" s="441"/>
      <c r="EC899" s="441"/>
      <c r="ED899" s="441"/>
      <c r="EE899" s="441"/>
      <c r="EF899" s="441"/>
      <c r="EG899" s="441"/>
      <c r="EH899" s="441"/>
      <c r="EI899" s="441"/>
      <c r="EJ899" s="441"/>
      <c r="EK899" s="441"/>
      <c r="EL899" s="441"/>
      <c r="EM899" s="441"/>
    </row>
    <row r="900" spans="1:143" s="35" customFormat="1" ht="14.1" customHeight="1" x14ac:dyDescent="0.25">
      <c r="A900" s="703">
        <f>ROW()-1</f>
        <v>899</v>
      </c>
      <c r="B900" s="717" t="s">
        <v>794</v>
      </c>
      <c r="C900" s="711" t="str">
        <f>HYPERLINK(E900,"OP")</f>
        <v>OP</v>
      </c>
      <c r="D900" s="711" t="str">
        <f>HYPERLINK(F900,"Prj")</f>
        <v>Prj</v>
      </c>
      <c r="E900" s="704" t="s">
        <v>6957</v>
      </c>
      <c r="F900" s="415" t="s">
        <v>6958</v>
      </c>
      <c r="G900" s="414" t="s">
        <v>33</v>
      </c>
      <c r="H900" s="414" t="s">
        <v>33</v>
      </c>
      <c r="I900" s="694" t="s">
        <v>33</v>
      </c>
      <c r="J900" s="686" t="s">
        <v>795</v>
      </c>
      <c r="K900" s="199" t="s">
        <v>33</v>
      </c>
      <c r="L900" s="693" t="s">
        <v>193</v>
      </c>
      <c r="M900" s="696" t="s">
        <v>194</v>
      </c>
      <c r="N900" s="693" t="s">
        <v>18</v>
      </c>
      <c r="O900" s="693" t="s">
        <v>30</v>
      </c>
      <c r="P900" s="1080" t="s">
        <v>1761</v>
      </c>
      <c r="Q900" s="1074" t="s">
        <v>3935</v>
      </c>
      <c r="R900" s="698" t="s">
        <v>3935</v>
      </c>
      <c r="S900" s="907" t="s">
        <v>13835</v>
      </c>
      <c r="T900" s="908" t="s">
        <v>3936</v>
      </c>
      <c r="U900" s="905" t="s">
        <v>577</v>
      </c>
      <c r="V900" s="905" t="s">
        <v>10429</v>
      </c>
      <c r="W900" s="1068" t="s">
        <v>20</v>
      </c>
      <c r="X900" s="1064">
        <v>40953</v>
      </c>
      <c r="Y900" s="1066">
        <v>41450</v>
      </c>
      <c r="Z900" s="1046">
        <v>2013</v>
      </c>
      <c r="AA900" s="1064">
        <v>41576</v>
      </c>
      <c r="AB900" s="1065">
        <v>43616</v>
      </c>
      <c r="AC900" s="1066">
        <v>43616</v>
      </c>
      <c r="AD900" s="638">
        <v>360</v>
      </c>
      <c r="AE900" s="639">
        <v>0</v>
      </c>
      <c r="AF900" s="744">
        <v>0</v>
      </c>
      <c r="AG900" s="690">
        <v>360</v>
      </c>
      <c r="AH900" s="747">
        <v>40</v>
      </c>
      <c r="AI900" s="744">
        <v>0</v>
      </c>
      <c r="AJ900" s="1099">
        <v>360</v>
      </c>
      <c r="AK900" s="1100">
        <v>84.709355299999999</v>
      </c>
      <c r="AL900" s="646"/>
      <c r="AM900" s="647"/>
      <c r="AN900" s="647" t="s">
        <v>4296</v>
      </c>
      <c r="AO900" s="647"/>
      <c r="AP900" s="647"/>
      <c r="AQ900" s="648"/>
      <c r="AR900" s="779" t="s">
        <v>4307</v>
      </c>
      <c r="AS900" s="649">
        <f>AT900+AU900</f>
        <v>85.1</v>
      </c>
      <c r="AT900" s="649">
        <v>76.5</v>
      </c>
      <c r="AU900" s="650">
        <v>8.6</v>
      </c>
      <c r="AV900" s="686" t="s">
        <v>4308</v>
      </c>
      <c r="AW900" s="686" t="s">
        <v>1818</v>
      </c>
      <c r="AX900" s="686" t="s">
        <v>2085</v>
      </c>
      <c r="AY900" s="819">
        <v>42725</v>
      </c>
      <c r="AZ900" s="721" t="s">
        <v>45</v>
      </c>
      <c r="BA900" s="721" t="s">
        <v>45</v>
      </c>
      <c r="BB900" s="625" t="s">
        <v>33</v>
      </c>
      <c r="BC900" s="626" t="s">
        <v>33</v>
      </c>
      <c r="BD900" s="633" t="s">
        <v>33</v>
      </c>
      <c r="BE900" s="625" t="s">
        <v>33</v>
      </c>
      <c r="BF900" s="626" t="s">
        <v>33</v>
      </c>
      <c r="BG900" s="633" t="s">
        <v>33</v>
      </c>
      <c r="BH900" s="905" t="s">
        <v>4525</v>
      </c>
      <c r="BI900" s="903" t="s">
        <v>10476</v>
      </c>
      <c r="BJ900" s="905" t="s">
        <v>4580</v>
      </c>
      <c r="BK900" s="903" t="s">
        <v>10478</v>
      </c>
      <c r="BL900" s="905" t="s">
        <v>4518</v>
      </c>
      <c r="BM900" s="903" t="s">
        <v>10475</v>
      </c>
      <c r="BN900" s="905" t="s">
        <v>13078</v>
      </c>
      <c r="BO900" s="903" t="s">
        <v>13872</v>
      </c>
      <c r="BP900" s="905" t="s">
        <v>13072</v>
      </c>
      <c r="BQ900" s="903" t="s">
        <v>4508</v>
      </c>
      <c r="BR900" s="909">
        <v>75</v>
      </c>
      <c r="BS900" s="903" t="s">
        <v>4595</v>
      </c>
      <c r="BT900" s="909">
        <v>25</v>
      </c>
      <c r="BU900" s="903" t="s">
        <v>4489</v>
      </c>
      <c r="BV900" s="909">
        <v>65</v>
      </c>
      <c r="BW900" s="903" t="s">
        <v>4509</v>
      </c>
      <c r="BX900" s="909">
        <v>67</v>
      </c>
      <c r="BY900" s="903" t="s">
        <v>4577</v>
      </c>
      <c r="BZ900" s="909">
        <v>59</v>
      </c>
      <c r="CA900" s="903" t="s">
        <v>4510</v>
      </c>
      <c r="CB900" s="340">
        <v>10</v>
      </c>
      <c r="CC900" s="249">
        <f>IF(ISBLANK(AL900),0,1)</f>
        <v>0</v>
      </c>
      <c r="CD900" s="414">
        <f>IF(ISBLANK(AM900),0,1)</f>
        <v>0</v>
      </c>
      <c r="CE900" s="414">
        <f>IF(ISBLANK(AN900),0,1)</f>
        <v>1</v>
      </c>
      <c r="CF900" s="414">
        <f>IF(ISBLANK(AO900),0,1)</f>
        <v>0</v>
      </c>
      <c r="CG900" s="414">
        <f>IF(ISBLANK(AP900),0,1)</f>
        <v>0</v>
      </c>
      <c r="CH900" s="436">
        <f>IF(ISBLANK(AQ900),0,1)</f>
        <v>0</v>
      </c>
      <c r="CI900" s="435">
        <f>IF($W900="Dropped","-",DAYS360(X900,Y900,TRUE)/360)</f>
        <v>1.3638888888888889</v>
      </c>
      <c r="CJ900" s="416">
        <f>IF(OR($W900="Pipeline",$W900="Dropped"),"-",IF(OR($AA900="-",$AA900="n/a"),"-",DAYS360(Y900,AA900,TRUE)/360))</f>
        <v>0.34444444444444444</v>
      </c>
      <c r="CK900" s="416">
        <f>IF(OR($W900="Pipeline",$W900="Dropped"),"-",IF($AC900="-","-",IF(OR($AA900="-",$AA900="n/a"),DAYS360(Y900,AC900,TRUE)/360,DAYS360(AA900,AC900,TRUE)/360)))</f>
        <v>5.5861111111111112</v>
      </c>
      <c r="CL900" s="416">
        <f>IF(OR($W900="Pipeline",$W900="Dropped"),"-",IF($AC900="-","-",DAYS360(X900,AC900,TRUE)/360))</f>
        <v>7.2944444444444443</v>
      </c>
      <c r="CM900" s="437">
        <f>IF(OR($W900="Pipeline",$W900="Dropped"),"-",IF($AC900="-","-",DAYS360(AB900,AC900,TRUE)/360))</f>
        <v>0</v>
      </c>
      <c r="CN900" s="344" t="str">
        <f>IF(W900="Closed",IF(AC900="-","-",YEAR(AC900)),"-")</f>
        <v>-</v>
      </c>
      <c r="CO900" s="344" t="str">
        <f>IF(W900="Closed",IF(OR(BE900="S",BE900="MS",BE900="HS"),"S",IF(OR(BE900="U",BE900="MU",BE900="HU"),"U",IF(OR(BE900="NA",BE900="NR",BE900="NV",BE900="?",BE900="#"),"NR","-"))),"-")</f>
        <v>-</v>
      </c>
      <c r="CP900" s="249">
        <v>3</v>
      </c>
      <c r="CQ900" s="414">
        <v>4</v>
      </c>
      <c r="CR900" s="414">
        <v>2</v>
      </c>
      <c r="CS900" s="414">
        <v>1</v>
      </c>
      <c r="CT900" s="414">
        <v>0</v>
      </c>
      <c r="CU900" s="436">
        <v>0</v>
      </c>
      <c r="CV900" s="432" t="str">
        <f>IF(OR(DC900="-",DC900="",DC900="n/a"),"-",HYPERLINK(DC900,"PAD"))</f>
        <v>PAD</v>
      </c>
      <c r="CW900" s="417" t="str">
        <f>IF(OR(DD900="-",DD900="",DD900="n/a"),"-",HYPERLINK(DD900,"ICR"))</f>
        <v>-</v>
      </c>
      <c r="CX900" s="438" t="str">
        <f>IF(OR(DE900="-",DE900="",DE900="n/a"),"-",HYPERLINK(DE900,"IEG"))</f>
        <v>-</v>
      </c>
      <c r="CY900" s="687" t="str">
        <f>IF(OR(DF900="-",DF900="",DF900="n/a"),"-",HYPERLINK(DF900,"PPAR"))</f>
        <v>-</v>
      </c>
      <c r="CZ900" s="665" t="str">
        <f>IF(OR(DG900="-",DG900="",DG900="n/a"),"-",HYPERLINK(DG900,"PCR"))</f>
        <v>-</v>
      </c>
      <c r="DA900" s="665" t="str">
        <f>IF(OR(DH900="-",DH900="",DH900="n/a"),"-",HYPERLINK(DH900,"PP"))</f>
        <v>PP</v>
      </c>
      <c r="DB900" s="688" t="str">
        <f>IF(OR(DI900="-",DI900="",DI900="n/a"),"-",HYPERLINK(DI900,"TA"))</f>
        <v>-</v>
      </c>
      <c r="DC900" s="897" t="s">
        <v>14180</v>
      </c>
      <c r="DD900" s="897" t="s">
        <v>33</v>
      </c>
      <c r="DE900" s="897" t="s">
        <v>33</v>
      </c>
      <c r="DF900" s="897" t="s">
        <v>33</v>
      </c>
      <c r="DG900" s="897" t="s">
        <v>33</v>
      </c>
      <c r="DH900" s="897" t="s">
        <v>14181</v>
      </c>
      <c r="DI900" s="897" t="s">
        <v>33</v>
      </c>
      <c r="DJ900" s="734"/>
      <c r="DK900" s="14"/>
      <c r="DL900" s="14"/>
      <c r="DM900" s="441"/>
      <c r="DN900" s="441"/>
      <c r="DO900" s="441"/>
      <c r="DP900" s="441"/>
      <c r="DQ900" s="441"/>
      <c r="DR900" s="441"/>
      <c r="DS900" s="441"/>
      <c r="DT900" s="441"/>
      <c r="DU900" s="441"/>
      <c r="DV900" s="441"/>
      <c r="DW900" s="441"/>
      <c r="DX900" s="441"/>
      <c r="DY900" s="441"/>
      <c r="DZ900" s="441"/>
      <c r="EA900" s="441"/>
      <c r="EB900" s="441"/>
      <c r="EC900" s="441"/>
      <c r="ED900" s="441"/>
      <c r="EE900" s="441"/>
      <c r="EF900" s="441"/>
      <c r="EG900" s="441"/>
      <c r="EH900" s="441"/>
      <c r="EI900" s="441"/>
      <c r="EJ900" s="441"/>
      <c r="EK900" s="441"/>
      <c r="EL900" s="441"/>
      <c r="EM900" s="441"/>
    </row>
    <row r="901" spans="1:143" s="35" customFormat="1" ht="14.1" customHeight="1" x14ac:dyDescent="0.25">
      <c r="A901" s="702">
        <f>ROW()-1</f>
        <v>900</v>
      </c>
      <c r="B901" s="713" t="s">
        <v>9461</v>
      </c>
      <c r="C901" s="711" t="str">
        <f>HYPERLINK(E901,"OP")</f>
        <v>OP</v>
      </c>
      <c r="D901" s="711" t="str">
        <f>HYPERLINK(F901,"Prj")</f>
        <v>Prj</v>
      </c>
      <c r="E901" s="705" t="s">
        <v>9838</v>
      </c>
      <c r="F901" s="424" t="s">
        <v>9839</v>
      </c>
      <c r="G901" s="414" t="s">
        <v>33</v>
      </c>
      <c r="H901" s="414" t="s">
        <v>33</v>
      </c>
      <c r="I901" s="694" t="s">
        <v>33</v>
      </c>
      <c r="J901" s="695" t="s">
        <v>9695</v>
      </c>
      <c r="K901" s="727" t="s">
        <v>33</v>
      </c>
      <c r="L901" s="735" t="s">
        <v>231</v>
      </c>
      <c r="M901" s="695" t="s">
        <v>730</v>
      </c>
      <c r="N901" s="735" t="s">
        <v>1386</v>
      </c>
      <c r="O901" s="735" t="s">
        <v>54</v>
      </c>
      <c r="P901" s="1080" t="s">
        <v>1741</v>
      </c>
      <c r="Q901" s="1074" t="s">
        <v>33</v>
      </c>
      <c r="R901" s="698" t="s">
        <v>33</v>
      </c>
      <c r="S901" s="907" t="s">
        <v>9696</v>
      </c>
      <c r="T901" s="908" t="s">
        <v>9697</v>
      </c>
      <c r="U901" s="905" t="s">
        <v>1781</v>
      </c>
      <c r="V901" s="905" t="s">
        <v>10460</v>
      </c>
      <c r="W901" s="1068" t="s">
        <v>1773</v>
      </c>
      <c r="X901" s="1064">
        <v>40822</v>
      </c>
      <c r="Y901" s="1066">
        <v>41037</v>
      </c>
      <c r="Z901" s="1046">
        <v>2012</v>
      </c>
      <c r="AA901" s="1064">
        <v>41285</v>
      </c>
      <c r="AB901" s="1065">
        <v>42719</v>
      </c>
      <c r="AC901" s="1066">
        <v>42402</v>
      </c>
      <c r="AD901" s="654">
        <v>0</v>
      </c>
      <c r="AE901" s="639">
        <v>0</v>
      </c>
      <c r="AF901" s="744">
        <v>3</v>
      </c>
      <c r="AG901" s="690">
        <v>3</v>
      </c>
      <c r="AH901" s="747">
        <v>0</v>
      </c>
      <c r="AI901" s="744">
        <v>3</v>
      </c>
      <c r="AJ901" s="1103">
        <v>0.93886088999999995</v>
      </c>
      <c r="AK901" s="1104">
        <v>0.93886088999999995</v>
      </c>
      <c r="AL901" s="646">
        <v>33</v>
      </c>
      <c r="AM901" s="647"/>
      <c r="AN901" s="647"/>
      <c r="AO901" s="647">
        <v>1</v>
      </c>
      <c r="AP901" s="647"/>
      <c r="AQ901" s="648"/>
      <c r="AR901" s="778" t="s">
        <v>9890</v>
      </c>
      <c r="AS901" s="647">
        <v>0.95</v>
      </c>
      <c r="AT901" s="647">
        <v>0.95</v>
      </c>
      <c r="AU901" s="648">
        <v>0</v>
      </c>
      <c r="AV901" s="814" t="s">
        <v>9891</v>
      </c>
      <c r="AW901" s="695" t="s">
        <v>9698</v>
      </c>
      <c r="AX901" s="695" t="s">
        <v>9699</v>
      </c>
      <c r="AY901" s="822">
        <v>42314</v>
      </c>
      <c r="AZ901" s="735" t="s">
        <v>112</v>
      </c>
      <c r="BA901" s="735" t="s">
        <v>112</v>
      </c>
      <c r="BB901" s="625" t="s">
        <v>112</v>
      </c>
      <c r="BC901" s="626" t="s">
        <v>45</v>
      </c>
      <c r="BD901" s="633" t="s">
        <v>112</v>
      </c>
      <c r="BE901" s="625" t="s">
        <v>112</v>
      </c>
      <c r="BF901" s="626" t="s">
        <v>45</v>
      </c>
      <c r="BG901" s="633" t="s">
        <v>112</v>
      </c>
      <c r="BH901" s="905" t="s">
        <v>13089</v>
      </c>
      <c r="BI901" s="903" t="s">
        <v>13878</v>
      </c>
      <c r="BJ901" s="905" t="s">
        <v>10064</v>
      </c>
      <c r="BK901" s="903" t="s">
        <v>13770</v>
      </c>
      <c r="BL901" s="905" t="s">
        <v>0</v>
      </c>
      <c r="BM901" s="903" t="s">
        <v>0</v>
      </c>
      <c r="BN901" s="905" t="s">
        <v>0</v>
      </c>
      <c r="BO901" s="903" t="s">
        <v>0</v>
      </c>
      <c r="BP901" s="905" t="s">
        <v>0</v>
      </c>
      <c r="BQ901" s="903" t="s">
        <v>0</v>
      </c>
      <c r="BR901" s="909">
        <v>94</v>
      </c>
      <c r="BS901" s="903" t="s">
        <v>4649</v>
      </c>
      <c r="BT901" s="909">
        <v>41</v>
      </c>
      <c r="BU901" s="903" t="s">
        <v>4544</v>
      </c>
      <c r="BV901" s="905" t="s">
        <v>0</v>
      </c>
      <c r="BW901" s="903" t="s">
        <v>4492</v>
      </c>
      <c r="BX901" s="905" t="s">
        <v>0</v>
      </c>
      <c r="BY901" s="903" t="s">
        <v>4492</v>
      </c>
      <c r="BZ901" s="905" t="s">
        <v>0</v>
      </c>
      <c r="CA901" s="903" t="s">
        <v>4492</v>
      </c>
      <c r="CB901" s="340">
        <v>10</v>
      </c>
      <c r="CC901" s="249">
        <f>IF(ISBLANK(AL901),0,1)</f>
        <v>1</v>
      </c>
      <c r="CD901" s="414">
        <f>IF(ISBLANK(AM901),0,1)</f>
        <v>0</v>
      </c>
      <c r="CE901" s="414">
        <f>IF(ISBLANK(AN901),0,1)</f>
        <v>0</v>
      </c>
      <c r="CF901" s="414">
        <f>IF(ISBLANK(AO901),0,1)</f>
        <v>1</v>
      </c>
      <c r="CG901" s="414">
        <f>IF(ISBLANK(AP901),0,1)</f>
        <v>0</v>
      </c>
      <c r="CH901" s="436">
        <f>IF(ISBLANK(AQ901),0,1)</f>
        <v>0</v>
      </c>
      <c r="CI901" s="435">
        <f>IF($W901="Dropped","-",DAYS360(X901,Y901,TRUE)/360)</f>
        <v>0.58888888888888891</v>
      </c>
      <c r="CJ901" s="416">
        <f>IF(OR($W901="Pipeline",$W901="Dropped"),"-",IF(OR($AA901="-",$AA901="n/a"),"-",DAYS360(Y901,AA901,TRUE)/360))</f>
        <v>0.67500000000000004</v>
      </c>
      <c r="CK901" s="416">
        <f>IF(OR($W901="Pipeline",$W901="Dropped"),"-",IF($AC901="-","-",IF(OR($AA901="-",$AA901="n/a"),DAYS360(Y901,AC901,TRUE)/360,DAYS360(AA901,AC901,TRUE)/360)))</f>
        <v>3.0583333333333331</v>
      </c>
      <c r="CL901" s="416">
        <f>IF(OR($W901="Pipeline",$W901="Dropped"),"-",IF($AC901="-","-",DAYS360(X901,AC901,TRUE)/360))</f>
        <v>4.322222222222222</v>
      </c>
      <c r="CM901" s="437">
        <f>IF(OR($W901="Pipeline",$W901="Dropped"),"-",IF($AC901="-","-",DAYS360(AB901,AC901,TRUE)/360))</f>
        <v>-0.86944444444444446</v>
      </c>
      <c r="CN901" s="344">
        <f>IF(W901="Closed",IF(AC901="-","-",YEAR(AC901)),"-")</f>
        <v>2016</v>
      </c>
      <c r="CO901" s="344" t="str">
        <f>IF(W901="Closed",IF(OR(BE901="S",BE901="MS",BE901="HS"),"S",IF(OR(BE901="U",BE901="MU",BE901="HU"),"U",IF(OR(BE901="NA",BE901="NR",BE901="NV",BE901="?",BE901="#"),"NR","-"))),"-")</f>
        <v>U</v>
      </c>
      <c r="CP901" s="249">
        <v>11</v>
      </c>
      <c r="CQ901" s="414">
        <v>1</v>
      </c>
      <c r="CR901" s="414">
        <v>0</v>
      </c>
      <c r="CS901" s="414">
        <v>10</v>
      </c>
      <c r="CT901" s="414">
        <v>0</v>
      </c>
      <c r="CU901" s="436">
        <v>1</v>
      </c>
      <c r="CV901" s="432" t="str">
        <f>IF(OR(DC901="-",DC901="",DC901="n/a"),"-",HYPERLINK(DC901,"PAD"))</f>
        <v>PAD</v>
      </c>
      <c r="CW901" s="417" t="str">
        <f>IF(OR(DD901="-",DD901="",DD901="n/a"),"-",HYPERLINK(DD901,"ICR"))</f>
        <v>-</v>
      </c>
      <c r="CX901" s="438" t="str">
        <f>IF(OR(DE901="-",DE901="",DE901="n/a"),"-",HYPERLINK(DE901,"IEG"))</f>
        <v>IEG</v>
      </c>
      <c r="CY901" s="687" t="str">
        <f>IF(OR(DF901="-",DF901="",DF901="n/a"),"-",HYPERLINK(DF901,"PPAR"))</f>
        <v>-</v>
      </c>
      <c r="CZ901" s="665" t="str">
        <f>IF(OR(DG901="-",DG901="",DG901="n/a"),"-",HYPERLINK(DG901,"PCR"))</f>
        <v>-</v>
      </c>
      <c r="DA901" s="665" t="str">
        <f>IF(OR(DH901="-",DH901="",DH901="n/a"),"-",HYPERLINK(DH901,"PP"))</f>
        <v>PP</v>
      </c>
      <c r="DB901" s="688" t="str">
        <f>IF(OR(DI901="-",DI901="",DI901="n/a"),"-",HYPERLINK(DI901,"TA"))</f>
        <v>-</v>
      </c>
      <c r="DC901" s="897" t="s">
        <v>14182</v>
      </c>
      <c r="DD901" s="897" t="s">
        <v>33</v>
      </c>
      <c r="DE901" s="897" t="s">
        <v>14183</v>
      </c>
      <c r="DF901" s="897" t="s">
        <v>33</v>
      </c>
      <c r="DG901" s="897" t="s">
        <v>33</v>
      </c>
      <c r="DH901" s="897" t="s">
        <v>12838</v>
      </c>
      <c r="DI901" s="897" t="s">
        <v>33</v>
      </c>
      <c r="DJ901" s="734"/>
      <c r="DK901" s="14"/>
      <c r="DL901" s="14"/>
      <c r="DM901" s="441"/>
      <c r="DN901" s="441"/>
      <c r="DO901" s="441"/>
      <c r="DP901" s="441"/>
      <c r="DQ901" s="441"/>
      <c r="DR901" s="441"/>
      <c r="DS901" s="441"/>
      <c r="DT901" s="441"/>
      <c r="DU901" s="441"/>
      <c r="DV901" s="441"/>
      <c r="DW901" s="441"/>
      <c r="DX901" s="441"/>
      <c r="DY901" s="441"/>
      <c r="DZ901" s="441"/>
      <c r="EA901" s="441"/>
      <c r="EB901" s="441"/>
      <c r="EC901" s="441"/>
      <c r="ED901" s="441"/>
      <c r="EE901" s="441"/>
      <c r="EF901" s="441"/>
      <c r="EG901" s="441"/>
      <c r="EH901" s="441"/>
      <c r="EI901" s="441"/>
      <c r="EJ901" s="441"/>
      <c r="EK901" s="441"/>
      <c r="EL901" s="441"/>
      <c r="EM901" s="441"/>
    </row>
    <row r="902" spans="1:143" s="35" customFormat="1" ht="14.1" customHeight="1" x14ac:dyDescent="0.25">
      <c r="A902" s="702">
        <f>ROW()-1</f>
        <v>901</v>
      </c>
      <c r="B902" s="710" t="s">
        <v>200</v>
      </c>
      <c r="C902" s="711" t="str">
        <f>HYPERLINK(E902,"OP")</f>
        <v>OP</v>
      </c>
      <c r="D902" s="711" t="str">
        <f>HYPERLINK(F902,"Prj")</f>
        <v>Prj</v>
      </c>
      <c r="E902" s="704" t="s">
        <v>6959</v>
      </c>
      <c r="F902" s="415" t="s">
        <v>6960</v>
      </c>
      <c r="G902" s="414" t="s">
        <v>33</v>
      </c>
      <c r="H902" s="414" t="s">
        <v>33</v>
      </c>
      <c r="I902" s="694" t="s">
        <v>33</v>
      </c>
      <c r="J902" s="686" t="s">
        <v>201</v>
      </c>
      <c r="K902" s="199" t="s">
        <v>33</v>
      </c>
      <c r="L902" s="693" t="s">
        <v>193</v>
      </c>
      <c r="M902" s="696" t="s">
        <v>202</v>
      </c>
      <c r="N902" s="693" t="s">
        <v>18</v>
      </c>
      <c r="O902" s="693" t="s">
        <v>30</v>
      </c>
      <c r="P902" s="1080" t="s">
        <v>19</v>
      </c>
      <c r="Q902" s="1074" t="s">
        <v>33</v>
      </c>
      <c r="R902" s="698" t="s">
        <v>3888</v>
      </c>
      <c r="S902" s="907" t="s">
        <v>3587</v>
      </c>
      <c r="T902" s="908" t="s">
        <v>3937</v>
      </c>
      <c r="U902" s="905" t="s">
        <v>588</v>
      </c>
      <c r="V902" s="905" t="s">
        <v>10415</v>
      </c>
      <c r="W902" s="1068" t="s">
        <v>20</v>
      </c>
      <c r="X902" s="1064">
        <v>40819</v>
      </c>
      <c r="Y902" s="1066">
        <v>41430</v>
      </c>
      <c r="Z902" s="1046">
        <v>2013</v>
      </c>
      <c r="AA902" s="1064">
        <v>41529</v>
      </c>
      <c r="AB902" s="1065">
        <v>43465</v>
      </c>
      <c r="AC902" s="1066">
        <v>43465</v>
      </c>
      <c r="AD902" s="1050">
        <v>10</v>
      </c>
      <c r="AE902" s="749">
        <v>0</v>
      </c>
      <c r="AF902" s="744">
        <v>0</v>
      </c>
      <c r="AG902" s="690">
        <v>10</v>
      </c>
      <c r="AH902" s="747">
        <v>0</v>
      </c>
      <c r="AI902" s="744">
        <v>0</v>
      </c>
      <c r="AJ902" s="1099">
        <v>10</v>
      </c>
      <c r="AK902" s="1100">
        <v>2.9285233700000002</v>
      </c>
      <c r="AL902" s="1086"/>
      <c r="AM902" s="760"/>
      <c r="AN902" s="760"/>
      <c r="AO902" s="760"/>
      <c r="AP902" s="760"/>
      <c r="AQ902" s="761" t="s">
        <v>427</v>
      </c>
      <c r="AR902" s="779" t="s">
        <v>203</v>
      </c>
      <c r="AS902" s="781">
        <f>AT902+AU902</f>
        <v>3.6720000000000002</v>
      </c>
      <c r="AT902" s="781">
        <v>3.6720000000000002</v>
      </c>
      <c r="AU902" s="782">
        <v>0</v>
      </c>
      <c r="AV902" s="686" t="s">
        <v>204</v>
      </c>
      <c r="AW902" s="686" t="s">
        <v>2057</v>
      </c>
      <c r="AX902" s="686" t="s">
        <v>2325</v>
      </c>
      <c r="AY902" s="819">
        <v>42723</v>
      </c>
      <c r="AZ902" s="721" t="s">
        <v>112</v>
      </c>
      <c r="BA902" s="721" t="s">
        <v>112</v>
      </c>
      <c r="BB902" s="625" t="s">
        <v>33</v>
      </c>
      <c r="BC902" s="626" t="s">
        <v>33</v>
      </c>
      <c r="BD902" s="633" t="s">
        <v>33</v>
      </c>
      <c r="BE902" s="625" t="s">
        <v>33</v>
      </c>
      <c r="BF902" s="626" t="s">
        <v>33</v>
      </c>
      <c r="BG902" s="633" t="s">
        <v>33</v>
      </c>
      <c r="BH902" s="905" t="s">
        <v>0</v>
      </c>
      <c r="BI902" s="903" t="s">
        <v>0</v>
      </c>
      <c r="BJ902" s="905" t="s">
        <v>0</v>
      </c>
      <c r="BK902" s="903" t="s">
        <v>0</v>
      </c>
      <c r="BL902" s="905" t="s">
        <v>4485</v>
      </c>
      <c r="BM902" s="903" t="s">
        <v>10472</v>
      </c>
      <c r="BN902" s="905" t="s">
        <v>4505</v>
      </c>
      <c r="BO902" s="903" t="s">
        <v>10474</v>
      </c>
      <c r="BP902" s="905" t="s">
        <v>0</v>
      </c>
      <c r="BQ902" s="903" t="s">
        <v>0</v>
      </c>
      <c r="BR902" s="909">
        <v>25</v>
      </c>
      <c r="BS902" s="903" t="s">
        <v>4489</v>
      </c>
      <c r="BT902" s="909">
        <v>54</v>
      </c>
      <c r="BU902" s="903" t="s">
        <v>4553</v>
      </c>
      <c r="BV902" s="909">
        <v>51</v>
      </c>
      <c r="BW902" s="903" t="s">
        <v>4520</v>
      </c>
      <c r="BX902" s="909">
        <v>55</v>
      </c>
      <c r="BY902" s="903" t="s">
        <v>4541</v>
      </c>
      <c r="BZ902" s="905" t="s">
        <v>0</v>
      </c>
      <c r="CA902" s="903" t="s">
        <v>4492</v>
      </c>
      <c r="CB902" s="340">
        <v>10</v>
      </c>
      <c r="CC902" s="249">
        <f>IF(ISBLANK(AL902),0,1)</f>
        <v>0</v>
      </c>
      <c r="CD902" s="414">
        <f>IF(ISBLANK(AM902),0,1)</f>
        <v>0</v>
      </c>
      <c r="CE902" s="414">
        <f>IF(ISBLANK(AN902),0,1)</f>
        <v>0</v>
      </c>
      <c r="CF902" s="414">
        <f>IF(ISBLANK(AO902),0,1)</f>
        <v>0</v>
      </c>
      <c r="CG902" s="414">
        <f>IF(ISBLANK(AP902),0,1)</f>
        <v>0</v>
      </c>
      <c r="CH902" s="436">
        <f>IF(ISBLANK(AQ902),0,1)</f>
        <v>1</v>
      </c>
      <c r="CI902" s="435">
        <f>IF($W902="Dropped","-",DAYS360(X902,Y902,TRUE)/360)</f>
        <v>1.6722222222222223</v>
      </c>
      <c r="CJ902" s="416">
        <f>IF(OR($W902="Pipeline",$W902="Dropped"),"-",IF(OR($AA902="-",$AA902="n/a"),"-",DAYS360(Y902,AA902,TRUE)/360))</f>
        <v>0.26944444444444443</v>
      </c>
      <c r="CK902" s="416">
        <f>IF(OR($W902="Pipeline",$W902="Dropped"),"-",IF($AC902="-","-",IF(OR($AA902="-",$AA902="n/a"),DAYS360(Y902,AC902,TRUE)/360,DAYS360(AA902,AC902,TRUE)/360)))</f>
        <v>5.3</v>
      </c>
      <c r="CL902" s="416">
        <f>IF(OR($W902="Pipeline",$W902="Dropped"),"-",IF($AC902="-","-",DAYS360(X902,AC902,TRUE)/360))</f>
        <v>7.2416666666666663</v>
      </c>
      <c r="CM902" s="437">
        <f>IF(OR($W902="Pipeline",$W902="Dropped"),"-",IF($AC902="-","-",DAYS360(AB902,AC902,TRUE)/360))</f>
        <v>0</v>
      </c>
      <c r="CN902" s="344" t="str">
        <f>IF(W902="Closed",IF(AC902="-","-",YEAR(AC902)),"-")</f>
        <v>-</v>
      </c>
      <c r="CO902" s="344" t="str">
        <f>IF(W902="Closed",IF(OR(BE902="S",BE902="MS",BE902="HS"),"S",IF(OR(BE902="U",BE902="MU",BE902="HU"),"U",IF(OR(BE902="NA",BE902="NR",BE902="NV",BE902="?",BE902="#"),"NR","-"))),"-")</f>
        <v>-</v>
      </c>
      <c r="CP902" s="249">
        <v>1</v>
      </c>
      <c r="CQ902" s="414">
        <v>2</v>
      </c>
      <c r="CR902" s="414">
        <v>3</v>
      </c>
      <c r="CS902" s="414">
        <v>1</v>
      </c>
      <c r="CT902" s="414">
        <v>0</v>
      </c>
      <c r="CU902" s="436">
        <v>1</v>
      </c>
      <c r="CV902" s="432" t="str">
        <f>IF(OR(DC902="-",DC902="",DC902="n/a"),"-",HYPERLINK(DC902,"PAD"))</f>
        <v>PAD</v>
      </c>
      <c r="CW902" s="417" t="str">
        <f>IF(OR(DD902="-",DD902="",DD902="n/a"),"-",HYPERLINK(DD902,"ICR"))</f>
        <v>-</v>
      </c>
      <c r="CX902" s="438" t="str">
        <f>IF(OR(DE902="-",DE902="",DE902="n/a"),"-",HYPERLINK(DE902,"IEG"))</f>
        <v>-</v>
      </c>
      <c r="CY902" s="687" t="str">
        <f>IF(OR(DF902="-",DF902="",DF902="n/a"),"-",HYPERLINK(DF902,"PPAR"))</f>
        <v>-</v>
      </c>
      <c r="CZ902" s="665" t="str">
        <f>IF(OR(DG902="-",DG902="",DG902="n/a"),"-",HYPERLINK(DG902,"PCR"))</f>
        <v>-</v>
      </c>
      <c r="DA902" s="665" t="str">
        <f>IF(OR(DH902="-",DH902="",DH902="n/a"),"-",HYPERLINK(DH902,"PP"))</f>
        <v>-</v>
      </c>
      <c r="DB902" s="688" t="str">
        <f>IF(OR(DI902="-",DI902="",DI902="n/a"),"-",HYPERLINK(DI902,"TA"))</f>
        <v>-</v>
      </c>
      <c r="DC902" s="897" t="s">
        <v>12839</v>
      </c>
      <c r="DD902" s="897" t="s">
        <v>33</v>
      </c>
      <c r="DE902" s="897" t="s">
        <v>33</v>
      </c>
      <c r="DF902" s="897" t="s">
        <v>33</v>
      </c>
      <c r="DG902" s="897" t="s">
        <v>33</v>
      </c>
      <c r="DH902" s="897" t="s">
        <v>33</v>
      </c>
      <c r="DI902" s="897" t="s">
        <v>33</v>
      </c>
      <c r="DJ902" s="734"/>
      <c r="DK902" s="14"/>
      <c r="DL902" s="14"/>
      <c r="DM902" s="441"/>
      <c r="DN902" s="441"/>
      <c r="DO902" s="441"/>
      <c r="DP902" s="441"/>
      <c r="DQ902" s="441"/>
      <c r="DR902" s="441"/>
      <c r="DS902" s="441"/>
      <c r="DT902" s="441"/>
      <c r="DU902" s="441"/>
      <c r="DV902" s="441"/>
      <c r="DW902" s="441"/>
      <c r="DX902" s="441"/>
      <c r="DY902" s="441"/>
      <c r="DZ902" s="441"/>
      <c r="EA902" s="441"/>
      <c r="EB902" s="441"/>
      <c r="EC902" s="441"/>
      <c r="ED902" s="441"/>
      <c r="EE902" s="441"/>
      <c r="EF902" s="441"/>
      <c r="EG902" s="441"/>
      <c r="EH902" s="441"/>
      <c r="EI902" s="441"/>
      <c r="EJ902" s="441"/>
      <c r="EK902" s="441"/>
      <c r="EL902" s="441"/>
      <c r="EM902" s="441"/>
    </row>
    <row r="903" spans="1:143" s="35" customFormat="1" ht="14.1" customHeight="1" x14ac:dyDescent="0.25">
      <c r="A903" s="703">
        <f>ROW()-1</f>
        <v>902</v>
      </c>
      <c r="B903" s="710" t="s">
        <v>2384</v>
      </c>
      <c r="C903" s="711" t="str">
        <f>HYPERLINK(E903,"OP")</f>
        <v>OP</v>
      </c>
      <c r="D903" s="711" t="str">
        <f>HYPERLINK(F903,"Prj")</f>
        <v>Prj</v>
      </c>
      <c r="E903" s="704" t="s">
        <v>6961</v>
      </c>
      <c r="F903" s="415" t="s">
        <v>6962</v>
      </c>
      <c r="G903" s="414" t="s">
        <v>33</v>
      </c>
      <c r="H903" s="414" t="s">
        <v>33</v>
      </c>
      <c r="I903" s="694" t="s">
        <v>33</v>
      </c>
      <c r="J903" s="686" t="s">
        <v>2385</v>
      </c>
      <c r="K903" s="199" t="s">
        <v>33</v>
      </c>
      <c r="L903" s="693" t="s">
        <v>16</v>
      </c>
      <c r="M903" s="696" t="s">
        <v>1770</v>
      </c>
      <c r="N903" s="693" t="s">
        <v>18</v>
      </c>
      <c r="O903" s="693" t="s">
        <v>30</v>
      </c>
      <c r="P903" s="1080" t="s">
        <v>1419</v>
      </c>
      <c r="Q903" s="1074" t="s">
        <v>33</v>
      </c>
      <c r="R903" s="698" t="s">
        <v>33</v>
      </c>
      <c r="S903" s="907" t="s">
        <v>3162</v>
      </c>
      <c r="T903" s="908" t="s">
        <v>3938</v>
      </c>
      <c r="U903" s="905" t="s">
        <v>626</v>
      </c>
      <c r="V903" s="905" t="s">
        <v>10423</v>
      </c>
      <c r="W903" s="1068" t="s">
        <v>20</v>
      </c>
      <c r="X903" s="1064">
        <v>40673</v>
      </c>
      <c r="Y903" s="1066">
        <v>41765</v>
      </c>
      <c r="Z903" s="1046">
        <v>2014</v>
      </c>
      <c r="AA903" s="1064">
        <v>41948</v>
      </c>
      <c r="AB903" s="1065">
        <v>43465</v>
      </c>
      <c r="AC903" s="1066">
        <v>43465</v>
      </c>
      <c r="AD903" s="638">
        <v>0</v>
      </c>
      <c r="AE903" s="639">
        <v>25</v>
      </c>
      <c r="AF903" s="744">
        <v>0</v>
      </c>
      <c r="AG903" s="690">
        <v>25</v>
      </c>
      <c r="AH903" s="747">
        <v>0</v>
      </c>
      <c r="AI903" s="744">
        <v>0</v>
      </c>
      <c r="AJ903" s="1099">
        <v>25</v>
      </c>
      <c r="AK903" s="1100">
        <v>18.701885529999998</v>
      </c>
      <c r="AL903" s="646" t="s">
        <v>2712</v>
      </c>
      <c r="AM903" s="647"/>
      <c r="AN903" s="647"/>
      <c r="AO903" s="647"/>
      <c r="AP903" s="647"/>
      <c r="AQ903" s="648"/>
      <c r="AR903" s="779" t="s">
        <v>2474</v>
      </c>
      <c r="AS903" s="781">
        <f>AT903+AU903</f>
        <v>15</v>
      </c>
      <c r="AT903" s="781">
        <v>15</v>
      </c>
      <c r="AU903" s="782">
        <v>0</v>
      </c>
      <c r="AV903" s="686" t="s">
        <v>2896</v>
      </c>
      <c r="AW903" s="686" t="s">
        <v>2475</v>
      </c>
      <c r="AX903" s="686" t="s">
        <v>2475</v>
      </c>
      <c r="AY903" s="819">
        <v>42704</v>
      </c>
      <c r="AZ903" s="721" t="s">
        <v>26</v>
      </c>
      <c r="BA903" s="721" t="s">
        <v>26</v>
      </c>
      <c r="BB903" s="625" t="s">
        <v>33</v>
      </c>
      <c r="BC903" s="626" t="s">
        <v>33</v>
      </c>
      <c r="BD903" s="633" t="s">
        <v>33</v>
      </c>
      <c r="BE903" s="625" t="s">
        <v>33</v>
      </c>
      <c r="BF903" s="626" t="s">
        <v>33</v>
      </c>
      <c r="BG903" s="633" t="s">
        <v>33</v>
      </c>
      <c r="BH903" s="905" t="s">
        <v>4505</v>
      </c>
      <c r="BI903" s="903" t="s">
        <v>10474</v>
      </c>
      <c r="BJ903" s="905" t="s">
        <v>0</v>
      </c>
      <c r="BK903" s="903" t="s">
        <v>0</v>
      </c>
      <c r="BL903" s="905" t="s">
        <v>0</v>
      </c>
      <c r="BM903" s="903" t="s">
        <v>0</v>
      </c>
      <c r="BN903" s="905" t="s">
        <v>0</v>
      </c>
      <c r="BO903" s="903" t="s">
        <v>0</v>
      </c>
      <c r="BP903" s="905" t="s">
        <v>0</v>
      </c>
      <c r="BQ903" s="903" t="s">
        <v>0</v>
      </c>
      <c r="BR903" s="909">
        <v>30</v>
      </c>
      <c r="BS903" s="903" t="s">
        <v>4501</v>
      </c>
      <c r="BT903" s="909">
        <v>47</v>
      </c>
      <c r="BU903" s="903" t="s">
        <v>4539</v>
      </c>
      <c r="BV903" s="905" t="s">
        <v>0</v>
      </c>
      <c r="BW903" s="903" t="s">
        <v>4492</v>
      </c>
      <c r="BX903" s="905" t="s">
        <v>0</v>
      </c>
      <c r="BY903" s="903" t="s">
        <v>4492</v>
      </c>
      <c r="BZ903" s="905" t="s">
        <v>0</v>
      </c>
      <c r="CA903" s="903" t="s">
        <v>4492</v>
      </c>
      <c r="CB903" s="340">
        <v>10</v>
      </c>
      <c r="CC903" s="249">
        <f>IF(ISBLANK(AL903),0,1)</f>
        <v>1</v>
      </c>
      <c r="CD903" s="414">
        <f>IF(ISBLANK(AM903),0,1)</f>
        <v>0</v>
      </c>
      <c r="CE903" s="414">
        <f>IF(ISBLANK(AN903),0,1)</f>
        <v>0</v>
      </c>
      <c r="CF903" s="414">
        <f>IF(ISBLANK(AO903),0,1)</f>
        <v>0</v>
      </c>
      <c r="CG903" s="414">
        <f>IF(ISBLANK(AP903),0,1)</f>
        <v>0</v>
      </c>
      <c r="CH903" s="436">
        <f>IF(ISBLANK(AQ903),0,1)</f>
        <v>0</v>
      </c>
      <c r="CI903" s="435">
        <f>IF($W903="Dropped","-",DAYS360(X903,Y903,TRUE)/360)</f>
        <v>2.9888888888888889</v>
      </c>
      <c r="CJ903" s="416">
        <f>IF(OR($W903="Pipeline",$W903="Dropped"),"-",IF(OR($AA903="-",$AA903="n/a"),"-",DAYS360(Y903,AA903,TRUE)/360))</f>
        <v>0.49722222222222223</v>
      </c>
      <c r="CK903" s="416">
        <f>IF(OR($W903="Pipeline",$W903="Dropped"),"-",IF($AC903="-","-",IF(OR($AA903="-",$AA903="n/a"),DAYS360(Y903,AC903,TRUE)/360,DAYS360(AA903,AC903,TRUE)/360)))</f>
        <v>4.1527777777777777</v>
      </c>
      <c r="CL903" s="416">
        <f>IF(OR($W903="Pipeline",$W903="Dropped"),"-",IF($AC903="-","-",DAYS360(X903,AC903,TRUE)/360))</f>
        <v>7.6388888888888893</v>
      </c>
      <c r="CM903" s="437">
        <f>IF(OR($W903="Pipeline",$W903="Dropped"),"-",IF($AC903="-","-",DAYS360(AB903,AC903,TRUE)/360))</f>
        <v>0</v>
      </c>
      <c r="CN903" s="344" t="str">
        <f>IF(W903="Closed",IF(AC903="-","-",YEAR(AC903)),"-")</f>
        <v>-</v>
      </c>
      <c r="CO903" s="344" t="str">
        <f>IF(W903="Closed",IF(OR(BE903="S",BE903="MS",BE903="HS"),"S",IF(OR(BE903="U",BE903="MU",BE903="HU"),"U",IF(OR(BE903="NA",BE903="NR",BE903="NV",BE903="?",BE903="#"),"NR","-"))),"-")</f>
        <v>-</v>
      </c>
      <c r="CP903" s="249">
        <v>11</v>
      </c>
      <c r="CQ903" s="414">
        <v>5</v>
      </c>
      <c r="CR903" s="414">
        <v>2</v>
      </c>
      <c r="CS903" s="414">
        <v>2</v>
      </c>
      <c r="CT903" s="414">
        <v>0</v>
      </c>
      <c r="CU903" s="436">
        <v>0</v>
      </c>
      <c r="CV903" s="432" t="str">
        <f>IF(OR(DC903="-",DC903="",DC903="n/a"),"-",HYPERLINK(DC903,"PAD"))</f>
        <v>PAD</v>
      </c>
      <c r="CW903" s="417" t="str">
        <f>IF(OR(DD903="-",DD903="",DD903="n/a"),"-",HYPERLINK(DD903,"ICR"))</f>
        <v>-</v>
      </c>
      <c r="CX903" s="438" t="str">
        <f>IF(OR(DE903="-",DE903="",DE903="n/a"),"-",HYPERLINK(DE903,"IEG"))</f>
        <v>-</v>
      </c>
      <c r="CY903" s="687" t="str">
        <f>IF(OR(DF903="-",DF903="",DF903="n/a"),"-",HYPERLINK(DF903,"PPAR"))</f>
        <v>-</v>
      </c>
      <c r="CZ903" s="665" t="str">
        <f>IF(OR(DG903="-",DG903="",DG903="n/a"),"-",HYPERLINK(DG903,"PCR"))</f>
        <v>-</v>
      </c>
      <c r="DA903" s="665" t="str">
        <f>IF(OR(DH903="-",DH903="",DH903="n/a"),"-",HYPERLINK(DH903,"PP"))</f>
        <v>-</v>
      </c>
      <c r="DB903" s="688" t="str">
        <f>IF(OR(DI903="-",DI903="",DI903="n/a"),"-",HYPERLINK(DI903,"TA"))</f>
        <v>-</v>
      </c>
      <c r="DC903" s="897" t="s">
        <v>12840</v>
      </c>
      <c r="DD903" s="897" t="s">
        <v>33</v>
      </c>
      <c r="DE903" s="897" t="s">
        <v>33</v>
      </c>
      <c r="DF903" s="897" t="s">
        <v>33</v>
      </c>
      <c r="DG903" s="897" t="s">
        <v>33</v>
      </c>
      <c r="DH903" s="897" t="s">
        <v>33</v>
      </c>
      <c r="DI903" s="897" t="s">
        <v>33</v>
      </c>
      <c r="DJ903" s="734"/>
      <c r="DK903" s="14"/>
      <c r="DL903" s="14"/>
      <c r="DM903" s="441"/>
      <c r="DN903" s="441"/>
      <c r="DO903" s="441"/>
      <c r="DP903" s="441"/>
      <c r="DQ903" s="441"/>
      <c r="DR903" s="441"/>
      <c r="DS903" s="441"/>
      <c r="DT903" s="441"/>
      <c r="DU903" s="441"/>
      <c r="DV903" s="441"/>
      <c r="DW903" s="441"/>
      <c r="DX903" s="441"/>
      <c r="DY903" s="441"/>
      <c r="DZ903" s="441"/>
      <c r="EA903" s="441"/>
      <c r="EB903" s="441"/>
      <c r="EC903" s="441"/>
      <c r="ED903" s="441"/>
      <c r="EE903" s="441"/>
      <c r="EF903" s="441"/>
      <c r="EG903" s="441"/>
      <c r="EH903" s="441"/>
      <c r="EI903" s="441"/>
      <c r="EJ903" s="441"/>
      <c r="EK903" s="441"/>
      <c r="EL903" s="441"/>
      <c r="EM903" s="441"/>
    </row>
    <row r="904" spans="1:143" s="35" customFormat="1" ht="14.1" customHeight="1" x14ac:dyDescent="0.25">
      <c r="A904" s="702">
        <f>ROW()-1</f>
        <v>903</v>
      </c>
      <c r="B904" s="710" t="s">
        <v>1088</v>
      </c>
      <c r="C904" s="711" t="str">
        <f>HYPERLINK(E904,"OP")</f>
        <v>OP</v>
      </c>
      <c r="D904" s="711" t="str">
        <f>HYPERLINK(F904,"Prj")</f>
        <v>Prj</v>
      </c>
      <c r="E904" s="704" t="s">
        <v>6963</v>
      </c>
      <c r="F904" s="415" t="s">
        <v>6964</v>
      </c>
      <c r="G904" s="414" t="s">
        <v>33</v>
      </c>
      <c r="H904" s="414" t="s">
        <v>33</v>
      </c>
      <c r="I904" s="694" t="s">
        <v>33</v>
      </c>
      <c r="J904" s="686" t="s">
        <v>1089</v>
      </c>
      <c r="K904" s="199" t="s">
        <v>33</v>
      </c>
      <c r="L904" s="693" t="s">
        <v>16</v>
      </c>
      <c r="M904" s="696" t="s">
        <v>280</v>
      </c>
      <c r="N904" s="693" t="s">
        <v>18</v>
      </c>
      <c r="O904" s="693" t="s">
        <v>30</v>
      </c>
      <c r="P904" s="1080" t="s">
        <v>19</v>
      </c>
      <c r="Q904" s="1074" t="s">
        <v>33</v>
      </c>
      <c r="R904" s="698" t="s">
        <v>3888</v>
      </c>
      <c r="S904" s="907" t="s">
        <v>3538</v>
      </c>
      <c r="T904" s="908" t="s">
        <v>3792</v>
      </c>
      <c r="U904" s="905" t="s">
        <v>1790</v>
      </c>
      <c r="V904" s="905" t="s">
        <v>10447</v>
      </c>
      <c r="W904" s="1068" t="s">
        <v>20</v>
      </c>
      <c r="X904" s="1064">
        <v>40770</v>
      </c>
      <c r="Y904" s="1066">
        <v>41359</v>
      </c>
      <c r="Z904" s="1046">
        <v>2013</v>
      </c>
      <c r="AA904" s="1064">
        <v>41493</v>
      </c>
      <c r="AB904" s="1065">
        <v>44012</v>
      </c>
      <c r="AC904" s="1066">
        <v>44012</v>
      </c>
      <c r="AD904" s="638">
        <v>0</v>
      </c>
      <c r="AE904" s="639">
        <v>300</v>
      </c>
      <c r="AF904" s="744">
        <v>0</v>
      </c>
      <c r="AG904" s="690">
        <v>300</v>
      </c>
      <c r="AH904" s="747">
        <v>100</v>
      </c>
      <c r="AI904" s="744">
        <v>0</v>
      </c>
      <c r="AJ904" s="1099">
        <v>400</v>
      </c>
      <c r="AK904" s="1100">
        <v>41.10825801</v>
      </c>
      <c r="AL904" s="646"/>
      <c r="AM904" s="647"/>
      <c r="AN904" s="647">
        <v>2</v>
      </c>
      <c r="AO904" s="647"/>
      <c r="AP904" s="647"/>
      <c r="AQ904" s="648"/>
      <c r="AR904" s="779" t="s">
        <v>4325</v>
      </c>
      <c r="AS904" s="649">
        <f>AT904+AU904</f>
        <v>20</v>
      </c>
      <c r="AT904" s="649">
        <v>20</v>
      </c>
      <c r="AU904" s="650">
        <v>0</v>
      </c>
      <c r="AV904" s="686" t="s">
        <v>4326</v>
      </c>
      <c r="AW904" s="686" t="s">
        <v>2048</v>
      </c>
      <c r="AX904" s="686" t="s">
        <v>2318</v>
      </c>
      <c r="AY904" s="819">
        <v>42614</v>
      </c>
      <c r="AZ904" s="721" t="s">
        <v>26</v>
      </c>
      <c r="BA904" s="721" t="s">
        <v>22</v>
      </c>
      <c r="BB904" s="625" t="s">
        <v>33</v>
      </c>
      <c r="BC904" s="626" t="s">
        <v>33</v>
      </c>
      <c r="BD904" s="633" t="s">
        <v>33</v>
      </c>
      <c r="BE904" s="625" t="s">
        <v>33</v>
      </c>
      <c r="BF904" s="626" t="s">
        <v>33</v>
      </c>
      <c r="BG904" s="633" t="s">
        <v>33</v>
      </c>
      <c r="BH904" s="905" t="s">
        <v>13078</v>
      </c>
      <c r="BI904" s="903" t="s">
        <v>13872</v>
      </c>
      <c r="BJ904" s="905" t="s">
        <v>13077</v>
      </c>
      <c r="BK904" s="903" t="s">
        <v>9680</v>
      </c>
      <c r="BL904" s="905" t="s">
        <v>1371</v>
      </c>
      <c r="BM904" s="903" t="s">
        <v>13870</v>
      </c>
      <c r="BN904" s="905" t="s">
        <v>4525</v>
      </c>
      <c r="BO904" s="903" t="s">
        <v>10476</v>
      </c>
      <c r="BP904" s="905" t="s">
        <v>0</v>
      </c>
      <c r="BQ904" s="903" t="s">
        <v>0</v>
      </c>
      <c r="BR904" s="909">
        <v>54</v>
      </c>
      <c r="BS904" s="903" t="s">
        <v>4553</v>
      </c>
      <c r="BT904" s="909">
        <v>59</v>
      </c>
      <c r="BU904" s="903" t="s">
        <v>4510</v>
      </c>
      <c r="BV904" s="909">
        <v>51</v>
      </c>
      <c r="BW904" s="903" t="s">
        <v>4520</v>
      </c>
      <c r="BX904" s="909">
        <v>55</v>
      </c>
      <c r="BY904" s="903" t="s">
        <v>4541</v>
      </c>
      <c r="BZ904" s="905" t="s">
        <v>0</v>
      </c>
      <c r="CA904" s="903" t="s">
        <v>4492</v>
      </c>
      <c r="CB904" s="340">
        <v>10</v>
      </c>
      <c r="CC904" s="249">
        <f>IF(ISBLANK(AL904),0,1)</f>
        <v>0</v>
      </c>
      <c r="CD904" s="414">
        <f>IF(ISBLANK(AM904),0,1)</f>
        <v>0</v>
      </c>
      <c r="CE904" s="414">
        <f>IF(ISBLANK(AN904),0,1)</f>
        <v>1</v>
      </c>
      <c r="CF904" s="414">
        <f>IF(ISBLANK(AO904),0,1)</f>
        <v>0</v>
      </c>
      <c r="CG904" s="414">
        <f>IF(ISBLANK(AP904),0,1)</f>
        <v>0</v>
      </c>
      <c r="CH904" s="436">
        <f>IF(ISBLANK(AQ904),0,1)</f>
        <v>0</v>
      </c>
      <c r="CI904" s="435">
        <f>IF($W904="Dropped","-",DAYS360(X904,Y904,TRUE)/360)</f>
        <v>1.6138888888888889</v>
      </c>
      <c r="CJ904" s="416">
        <f>IF(OR($W904="Pipeline",$W904="Dropped"),"-",IF(OR($AA904="-",$AA904="n/a"),"-",DAYS360(Y904,AA904,TRUE)/360))</f>
        <v>0.36388888888888887</v>
      </c>
      <c r="CK904" s="416">
        <f>IF(OR($W904="Pipeline",$W904="Dropped"),"-",IF($AC904="-","-",IF(OR($AA904="-",$AA904="n/a"),DAYS360(Y904,AC904,TRUE)/360,DAYS360(AA904,AC904,TRUE)/360)))</f>
        <v>6.8972222222222221</v>
      </c>
      <c r="CL904" s="416">
        <f>IF(OR($W904="Pipeline",$W904="Dropped"),"-",IF($AC904="-","-",DAYS360(X904,AC904,TRUE)/360))</f>
        <v>8.875</v>
      </c>
      <c r="CM904" s="437">
        <f>IF(OR($W904="Pipeline",$W904="Dropped"),"-",IF($AC904="-","-",DAYS360(AB904,AC904,TRUE)/360))</f>
        <v>0</v>
      </c>
      <c r="CN904" s="344" t="str">
        <f>IF(W904="Closed",IF(AC904="-","-",YEAR(AC904)),"-")</f>
        <v>-</v>
      </c>
      <c r="CO904" s="344" t="str">
        <f>IF(W904="Closed",IF(OR(BE904="S",BE904="MS",BE904="HS"),"S",IF(OR(BE904="U",BE904="MU",BE904="HU"),"U",IF(OR(BE904="NA",BE904="NR",BE904="NV",BE904="?",BE904="#"),"NR","-"))),"-")</f>
        <v>-</v>
      </c>
      <c r="CP904" s="249">
        <v>3</v>
      </c>
      <c r="CQ904" s="414">
        <v>1</v>
      </c>
      <c r="CR904" s="414">
        <v>3</v>
      </c>
      <c r="CS904" s="414">
        <v>0</v>
      </c>
      <c r="CT904" s="414">
        <v>0</v>
      </c>
      <c r="CU904" s="436">
        <v>1</v>
      </c>
      <c r="CV904" s="432" t="str">
        <f>IF(OR(DC904="-",DC904="",DC904="n/a"),"-",HYPERLINK(DC904,"PAD"))</f>
        <v>PAD</v>
      </c>
      <c r="CW904" s="417" t="str">
        <f>IF(OR(DD904="-",DD904="",DD904="n/a"),"-",HYPERLINK(DD904,"ICR"))</f>
        <v>-</v>
      </c>
      <c r="CX904" s="438" t="str">
        <f>IF(OR(DE904="-",DE904="",DE904="n/a"),"-",HYPERLINK(DE904,"IEG"))</f>
        <v>-</v>
      </c>
      <c r="CY904" s="687" t="str">
        <f>IF(OR(DF904="-",DF904="",DF904="n/a"),"-",HYPERLINK(DF904,"PPAR"))</f>
        <v>-</v>
      </c>
      <c r="CZ904" s="665" t="str">
        <f>IF(OR(DG904="-",DG904="",DG904="n/a"),"-",HYPERLINK(DG904,"PCR"))</f>
        <v>-</v>
      </c>
      <c r="DA904" s="665" t="str">
        <f>IF(OR(DH904="-",DH904="",DH904="n/a"),"-",HYPERLINK(DH904,"PP"))</f>
        <v>PP</v>
      </c>
      <c r="DB904" s="688" t="str">
        <f>IF(OR(DI904="-",DI904="",DI904="n/a"),"-",HYPERLINK(DI904,"TA"))</f>
        <v>-</v>
      </c>
      <c r="DC904" s="897" t="s">
        <v>12841</v>
      </c>
      <c r="DD904" s="897" t="s">
        <v>33</v>
      </c>
      <c r="DE904" s="897" t="s">
        <v>33</v>
      </c>
      <c r="DF904" s="897" t="s">
        <v>33</v>
      </c>
      <c r="DG904" s="897" t="s">
        <v>33</v>
      </c>
      <c r="DH904" s="897" t="s">
        <v>12842</v>
      </c>
      <c r="DI904" s="897" t="s">
        <v>33</v>
      </c>
      <c r="DJ904" s="734"/>
      <c r="DK904" s="14"/>
      <c r="DL904" s="14"/>
      <c r="DM904" s="441"/>
      <c r="DN904" s="441"/>
      <c r="DO904" s="441"/>
      <c r="DP904" s="441"/>
      <c r="DQ904" s="441"/>
      <c r="DR904" s="441"/>
      <c r="DS904" s="441"/>
      <c r="DT904" s="441"/>
      <c r="DU904" s="441"/>
      <c r="DV904" s="441"/>
      <c r="DW904" s="441"/>
      <c r="DX904" s="441"/>
      <c r="DY904" s="441"/>
      <c r="DZ904" s="441"/>
      <c r="EA904" s="441"/>
      <c r="EB904" s="441"/>
      <c r="EC904" s="441"/>
      <c r="ED904" s="441"/>
      <c r="EE904" s="441"/>
      <c r="EF904" s="441"/>
      <c r="EG904" s="441"/>
      <c r="EH904" s="441"/>
      <c r="EI904" s="441"/>
      <c r="EJ904" s="441"/>
      <c r="EK904" s="441"/>
      <c r="EL904" s="441"/>
      <c r="EM904" s="441"/>
    </row>
    <row r="905" spans="1:143" s="35" customFormat="1" ht="14.1" customHeight="1" x14ac:dyDescent="0.25">
      <c r="A905" s="702">
        <f>ROW()-1</f>
        <v>904</v>
      </c>
      <c r="B905" s="710" t="s">
        <v>3111</v>
      </c>
      <c r="C905" s="711" t="str">
        <f>HYPERLINK(E905,"OP")</f>
        <v>OP</v>
      </c>
      <c r="D905" s="711" t="str">
        <f>HYPERLINK(F905,"Prj")</f>
        <v>Prj</v>
      </c>
      <c r="E905" s="704" t="s">
        <v>6965</v>
      </c>
      <c r="F905" s="415" t="s">
        <v>6966</v>
      </c>
      <c r="G905" s="414" t="s">
        <v>33</v>
      </c>
      <c r="H905" s="414" t="s">
        <v>33</v>
      </c>
      <c r="I905" s="694" t="s">
        <v>33</v>
      </c>
      <c r="J905" s="696" t="s">
        <v>3117</v>
      </c>
      <c r="K905" s="199" t="s">
        <v>33</v>
      </c>
      <c r="L905" s="693" t="s">
        <v>245</v>
      </c>
      <c r="M905" s="696" t="s">
        <v>298</v>
      </c>
      <c r="N905" s="693" t="s">
        <v>233</v>
      </c>
      <c r="O905" s="693" t="s">
        <v>30</v>
      </c>
      <c r="P905" s="1080" t="s">
        <v>1419</v>
      </c>
      <c r="Q905" s="1074" t="s">
        <v>33</v>
      </c>
      <c r="R905" s="698" t="s">
        <v>33</v>
      </c>
      <c r="S905" s="907" t="s">
        <v>3570</v>
      </c>
      <c r="T905" s="908" t="s">
        <v>10351</v>
      </c>
      <c r="U905" s="905" t="s">
        <v>1776</v>
      </c>
      <c r="V905" s="905" t="s">
        <v>10455</v>
      </c>
      <c r="W905" s="1068" t="s">
        <v>1773</v>
      </c>
      <c r="X905" s="1064">
        <v>40626</v>
      </c>
      <c r="Y905" s="1066">
        <v>40896</v>
      </c>
      <c r="Z905" s="1046">
        <v>2012</v>
      </c>
      <c r="AA905" s="1064">
        <v>40962</v>
      </c>
      <c r="AB905" s="1065">
        <v>42185</v>
      </c>
      <c r="AC905" s="1066">
        <v>42551</v>
      </c>
      <c r="AD905" s="654">
        <v>0</v>
      </c>
      <c r="AE905" s="639">
        <v>0</v>
      </c>
      <c r="AF905" s="744">
        <v>2.38</v>
      </c>
      <c r="AG905" s="690">
        <v>2.38</v>
      </c>
      <c r="AH905" s="747">
        <v>0</v>
      </c>
      <c r="AI905" s="744">
        <v>2.2999999999999998</v>
      </c>
      <c r="AJ905" s="1110">
        <v>2.2999999999999998</v>
      </c>
      <c r="AK905" s="1111">
        <v>2.2414286799999998</v>
      </c>
      <c r="AL905" s="646"/>
      <c r="AM905" s="647">
        <v>16</v>
      </c>
      <c r="AN905" s="647"/>
      <c r="AO905" s="647"/>
      <c r="AP905" s="647"/>
      <c r="AQ905" s="648"/>
      <c r="AR905" s="779" t="s">
        <v>3200</v>
      </c>
      <c r="AS905" s="649">
        <f>AT905+AU905</f>
        <v>1.5</v>
      </c>
      <c r="AT905" s="649">
        <v>1.5</v>
      </c>
      <c r="AU905" s="650">
        <v>0</v>
      </c>
      <c r="AV905" s="686" t="s">
        <v>3201</v>
      </c>
      <c r="AW905" s="686" t="s">
        <v>3731</v>
      </c>
      <c r="AX905" s="686" t="s">
        <v>3940</v>
      </c>
      <c r="AY905" s="819">
        <v>42651</v>
      </c>
      <c r="AZ905" s="721" t="s">
        <v>26</v>
      </c>
      <c r="BA905" s="721" t="s">
        <v>26</v>
      </c>
      <c r="BB905" s="625" t="s">
        <v>22</v>
      </c>
      <c r="BC905" s="626" t="s">
        <v>22</v>
      </c>
      <c r="BD905" s="633" t="s">
        <v>22</v>
      </c>
      <c r="BE905" s="625" t="s">
        <v>33</v>
      </c>
      <c r="BF905" s="626" t="s">
        <v>33</v>
      </c>
      <c r="BG905" s="633" t="s">
        <v>33</v>
      </c>
      <c r="BH905" s="905" t="s">
        <v>4485</v>
      </c>
      <c r="BI905" s="903" t="s">
        <v>10472</v>
      </c>
      <c r="BJ905" s="905" t="s">
        <v>13069</v>
      </c>
      <c r="BK905" s="903" t="s">
        <v>13877</v>
      </c>
      <c r="BL905" s="905" t="s">
        <v>0</v>
      </c>
      <c r="BM905" s="903" t="s">
        <v>0</v>
      </c>
      <c r="BN905" s="905" t="s">
        <v>0</v>
      </c>
      <c r="BO905" s="903" t="s">
        <v>0</v>
      </c>
      <c r="BP905" s="905" t="s">
        <v>0</v>
      </c>
      <c r="BQ905" s="903" t="s">
        <v>0</v>
      </c>
      <c r="BR905" s="909">
        <v>29</v>
      </c>
      <c r="BS905" s="903" t="s">
        <v>4497</v>
      </c>
      <c r="BT905" s="909">
        <v>27</v>
      </c>
      <c r="BU905" s="903" t="s">
        <v>4490</v>
      </c>
      <c r="BV905" s="905" t="s">
        <v>0</v>
      </c>
      <c r="BW905" s="903" t="s">
        <v>4492</v>
      </c>
      <c r="BX905" s="905" t="s">
        <v>0</v>
      </c>
      <c r="BY905" s="903" t="s">
        <v>4492</v>
      </c>
      <c r="BZ905" s="905" t="s">
        <v>0</v>
      </c>
      <c r="CA905" s="903" t="s">
        <v>4492</v>
      </c>
      <c r="CB905" s="340">
        <v>10</v>
      </c>
      <c r="CC905" s="249">
        <f>IF(ISBLANK(AL905),0,1)</f>
        <v>0</v>
      </c>
      <c r="CD905" s="414">
        <f>IF(ISBLANK(AM905),0,1)</f>
        <v>1</v>
      </c>
      <c r="CE905" s="414">
        <f>IF(ISBLANK(AN905),0,1)</f>
        <v>0</v>
      </c>
      <c r="CF905" s="414">
        <f>IF(ISBLANK(AO905),0,1)</f>
        <v>0</v>
      </c>
      <c r="CG905" s="414">
        <f>IF(ISBLANK(AP905),0,1)</f>
        <v>0</v>
      </c>
      <c r="CH905" s="436">
        <f>IF(ISBLANK(AQ905),0,1)</f>
        <v>0</v>
      </c>
      <c r="CI905" s="435">
        <f>IF($W905="Dropped","-",DAYS360(X905,Y905,TRUE)/360)</f>
        <v>0.73611111111111116</v>
      </c>
      <c r="CJ905" s="416">
        <f>IF(OR($W905="Pipeline",$W905="Dropped"),"-",IF(OR($AA905="-",$AA905="n/a"),"-",DAYS360(Y905,AA905,TRUE)/360))</f>
        <v>0.17777777777777778</v>
      </c>
      <c r="CK905" s="416">
        <f>IF(OR($W905="Pipeline",$W905="Dropped"),"-",IF($AC905="-","-",IF(OR($AA905="-",$AA905="n/a"),DAYS360(Y905,AC905,TRUE)/360,DAYS360(AA905,AC905,TRUE)/360)))</f>
        <v>4.3527777777777779</v>
      </c>
      <c r="CL905" s="416">
        <f>IF(OR($W905="Pipeline",$W905="Dropped"),"-",IF($AC905="-","-",DAYS360(X905,AC905,TRUE)/360))</f>
        <v>5.2666666666666666</v>
      </c>
      <c r="CM905" s="437">
        <f>IF(OR($W905="Pipeline",$W905="Dropped"),"-",IF($AC905="-","-",DAYS360(AB905,AC905,TRUE)/360))</f>
        <v>1</v>
      </c>
      <c r="CN905" s="344">
        <f>IF(W905="Closed",IF(AC905="-","-",YEAR(AC905)),"-")</f>
        <v>2016</v>
      </c>
      <c r="CO905" s="344" t="str">
        <f>IF(W905="Closed",IF(OR(BE905="S",BE905="MS",BE905="HS"),"S",IF(OR(BE905="U",BE905="MU",BE905="HU"),"U",IF(OR(BE905="NA",BE905="NR",BE905="NV",BE905="?",BE905="#"),"NR","-"))),"-")</f>
        <v>-</v>
      </c>
      <c r="CP905" s="249">
        <v>1</v>
      </c>
      <c r="CQ905" s="414">
        <v>1</v>
      </c>
      <c r="CR905" s="414">
        <v>0</v>
      </c>
      <c r="CS905" s="414">
        <v>0</v>
      </c>
      <c r="CT905" s="414">
        <v>0</v>
      </c>
      <c r="CU905" s="436">
        <v>0</v>
      </c>
      <c r="CV905" s="432" t="str">
        <f>IF(OR(DC905="-",DC905="",DC905="n/a"),"-",HYPERLINK(DC905,"PAD"))</f>
        <v>-</v>
      </c>
      <c r="CW905" s="417" t="str">
        <f>IF(OR(DD905="-",DD905="",DD905="n/a"),"-",HYPERLINK(DD905,"ICR"))</f>
        <v>-</v>
      </c>
      <c r="CX905" s="438" t="str">
        <f>IF(OR(DE905="-",DE905="",DE905="n/a"),"-",HYPERLINK(DE905,"IEG"))</f>
        <v>-</v>
      </c>
      <c r="CY905" s="687" t="str">
        <f>IF(OR(DF905="-",DF905="",DF905="n/a"),"-",HYPERLINK(DF905,"PPAR"))</f>
        <v>-</v>
      </c>
      <c r="CZ905" s="665" t="str">
        <f>IF(OR(DG905="-",DG905="",DG905="n/a"),"-",HYPERLINK(DG905,"PCR"))</f>
        <v>-</v>
      </c>
      <c r="DA905" s="665" t="str">
        <f>IF(OR(DH905="-",DH905="",DH905="n/a"),"-",HYPERLINK(DH905,"PP"))</f>
        <v>PP</v>
      </c>
      <c r="DB905" s="688" t="str">
        <f>IF(OR(DI905="-",DI905="",DI905="n/a"),"-",HYPERLINK(DI905,"TA"))</f>
        <v>-</v>
      </c>
      <c r="DC905" s="897" t="s">
        <v>33</v>
      </c>
      <c r="DD905" s="897" t="s">
        <v>33</v>
      </c>
      <c r="DE905" s="897" t="s">
        <v>33</v>
      </c>
      <c r="DF905" s="897" t="s">
        <v>33</v>
      </c>
      <c r="DG905" s="897" t="s">
        <v>33</v>
      </c>
      <c r="DH905" s="897" t="s">
        <v>12843</v>
      </c>
      <c r="DI905" s="897" t="s">
        <v>33</v>
      </c>
      <c r="DJ905" s="734"/>
      <c r="DK905" s="14"/>
      <c r="DL905" s="14"/>
      <c r="DM905" s="441"/>
      <c r="DN905" s="441"/>
      <c r="DO905" s="441"/>
      <c r="DP905" s="441"/>
      <c r="DQ905" s="441"/>
      <c r="DR905" s="441"/>
      <c r="DS905" s="441"/>
      <c r="DT905" s="441"/>
      <c r="DU905" s="441"/>
      <c r="DV905" s="441"/>
      <c r="DW905" s="441"/>
      <c r="DX905" s="441"/>
      <c r="DY905" s="441"/>
      <c r="DZ905" s="441"/>
      <c r="EA905" s="441"/>
      <c r="EB905" s="441"/>
      <c r="EC905" s="441"/>
      <c r="ED905" s="441"/>
      <c r="EE905" s="441"/>
      <c r="EF905" s="441"/>
      <c r="EG905" s="441"/>
      <c r="EH905" s="441"/>
      <c r="EI905" s="441"/>
      <c r="EJ905" s="441"/>
      <c r="EK905" s="441"/>
      <c r="EL905" s="441"/>
      <c r="EM905" s="441"/>
    </row>
    <row r="906" spans="1:143" s="35" customFormat="1" ht="14.1" customHeight="1" x14ac:dyDescent="0.25">
      <c r="A906" s="703">
        <f>ROW()-1</f>
        <v>905</v>
      </c>
      <c r="B906" s="710" t="s">
        <v>5483</v>
      </c>
      <c r="C906" s="711" t="str">
        <f>HYPERLINK(E906,"OP")</f>
        <v>OP</v>
      </c>
      <c r="D906" s="711" t="str">
        <f>HYPERLINK(F906,"Prj")</f>
        <v>Prj</v>
      </c>
      <c r="E906" s="704" t="s">
        <v>7341</v>
      </c>
      <c r="F906" s="415" t="s">
        <v>5979</v>
      </c>
      <c r="G906" s="414" t="s">
        <v>33</v>
      </c>
      <c r="H906" s="414" t="s">
        <v>33</v>
      </c>
      <c r="I906" s="694" t="s">
        <v>33</v>
      </c>
      <c r="J906" s="697" t="s">
        <v>5484</v>
      </c>
      <c r="K906" s="727" t="s">
        <v>33</v>
      </c>
      <c r="L906" s="736" t="s">
        <v>16</v>
      </c>
      <c r="M906" s="697" t="s">
        <v>115</v>
      </c>
      <c r="N906" s="736" t="s">
        <v>18</v>
      </c>
      <c r="O906" s="736" t="s">
        <v>25</v>
      </c>
      <c r="P906" s="1080" t="s">
        <v>1742</v>
      </c>
      <c r="Q906" s="1074" t="s">
        <v>33</v>
      </c>
      <c r="R906" s="698" t="s">
        <v>33</v>
      </c>
      <c r="S906" s="907" t="s">
        <v>3904</v>
      </c>
      <c r="T906" s="908" t="s">
        <v>8251</v>
      </c>
      <c r="U906" s="905" t="s">
        <v>579</v>
      </c>
      <c r="V906" s="905" t="s">
        <v>10394</v>
      </c>
      <c r="W906" s="1068" t="s">
        <v>20</v>
      </c>
      <c r="X906" s="1064">
        <v>41022</v>
      </c>
      <c r="Y906" s="1066">
        <v>41753</v>
      </c>
      <c r="Z906" s="1046">
        <v>2014</v>
      </c>
      <c r="AA906" s="1064">
        <v>42093</v>
      </c>
      <c r="AB906" s="1065">
        <v>43677</v>
      </c>
      <c r="AC906" s="1066">
        <v>43677</v>
      </c>
      <c r="AD906" s="1049">
        <v>0</v>
      </c>
      <c r="AE906" s="746">
        <v>300</v>
      </c>
      <c r="AF906" s="744">
        <v>0</v>
      </c>
      <c r="AG906" s="690">
        <v>300</v>
      </c>
      <c r="AH906" s="747">
        <v>0</v>
      </c>
      <c r="AI906" s="744">
        <v>0</v>
      </c>
      <c r="AJ906" s="1101">
        <v>300</v>
      </c>
      <c r="AK906" s="1102">
        <v>17.534366769999998</v>
      </c>
      <c r="AL906" s="646">
        <v>32</v>
      </c>
      <c r="AM906" s="647">
        <v>15</v>
      </c>
      <c r="AN906" s="647"/>
      <c r="AO906" s="647"/>
      <c r="AP906" s="647"/>
      <c r="AQ906" s="648"/>
      <c r="AR906" s="779" t="s">
        <v>5807</v>
      </c>
      <c r="AS906" s="649">
        <f>AT906+AU906</f>
        <v>1.9</v>
      </c>
      <c r="AT906" s="649">
        <v>1.9</v>
      </c>
      <c r="AU906" s="650">
        <v>0</v>
      </c>
      <c r="AV906" s="686" t="s">
        <v>5808</v>
      </c>
      <c r="AW906" s="697" t="s">
        <v>5207</v>
      </c>
      <c r="AX906" s="697" t="s">
        <v>5485</v>
      </c>
      <c r="AY906" s="823">
        <v>42558</v>
      </c>
      <c r="AZ906" s="736" t="s">
        <v>45</v>
      </c>
      <c r="BA906" s="736" t="s">
        <v>112</v>
      </c>
      <c r="BB906" s="840" t="s">
        <v>33</v>
      </c>
      <c r="BC906" s="841" t="s">
        <v>33</v>
      </c>
      <c r="BD906" s="842" t="s">
        <v>33</v>
      </c>
      <c r="BE906" s="840" t="s">
        <v>33</v>
      </c>
      <c r="BF906" s="841" t="s">
        <v>33</v>
      </c>
      <c r="BG906" s="842" t="s">
        <v>33</v>
      </c>
      <c r="BH906" s="905" t="s">
        <v>4739</v>
      </c>
      <c r="BI906" s="903" t="s">
        <v>4740</v>
      </c>
      <c r="BJ906" s="905" t="s">
        <v>13102</v>
      </c>
      <c r="BK906" s="903" t="s">
        <v>13873</v>
      </c>
      <c r="BL906" s="905" t="s">
        <v>0</v>
      </c>
      <c r="BM906" s="903" t="s">
        <v>0</v>
      </c>
      <c r="BN906" s="905" t="s">
        <v>0</v>
      </c>
      <c r="BO906" s="903" t="s">
        <v>0</v>
      </c>
      <c r="BP906" s="905" t="s">
        <v>0</v>
      </c>
      <c r="BQ906" s="903" t="s">
        <v>0</v>
      </c>
      <c r="BR906" s="909">
        <v>49</v>
      </c>
      <c r="BS906" s="903" t="s">
        <v>4607</v>
      </c>
      <c r="BT906" s="905" t="s">
        <v>0</v>
      </c>
      <c r="BU906" s="903" t="s">
        <v>4492</v>
      </c>
      <c r="BV906" s="905" t="s">
        <v>0</v>
      </c>
      <c r="BW906" s="903" t="s">
        <v>4492</v>
      </c>
      <c r="BX906" s="905" t="s">
        <v>0</v>
      </c>
      <c r="BY906" s="903" t="s">
        <v>4492</v>
      </c>
      <c r="BZ906" s="905" t="s">
        <v>0</v>
      </c>
      <c r="CA906" s="903" t="s">
        <v>4492</v>
      </c>
      <c r="CB906" s="340">
        <v>50</v>
      </c>
      <c r="CC906" s="249">
        <f>IF(ISBLANK(AL906),0,1)</f>
        <v>1</v>
      </c>
      <c r="CD906" s="414">
        <f>IF(ISBLANK(AM906),0,1)</f>
        <v>1</v>
      </c>
      <c r="CE906" s="414">
        <f>IF(ISBLANK(AN906),0,1)</f>
        <v>0</v>
      </c>
      <c r="CF906" s="414">
        <f>IF(ISBLANK(AO906),0,1)</f>
        <v>0</v>
      </c>
      <c r="CG906" s="414">
        <f>IF(ISBLANK(AP906),0,1)</f>
        <v>0</v>
      </c>
      <c r="CH906" s="436">
        <f>IF(ISBLANK(AQ906),0,1)</f>
        <v>0</v>
      </c>
      <c r="CI906" s="435">
        <f>IF($W906="Dropped","-",DAYS360(X906,Y906,TRUE)/360)</f>
        <v>2.0027777777777778</v>
      </c>
      <c r="CJ906" s="416">
        <f>IF(OR($W906="Pipeline",$W906="Dropped"),"-",IF(OR($AA906="-",$AA906="n/a"),"-",DAYS360(Y906,AA906,TRUE)/360))</f>
        <v>0.93333333333333335</v>
      </c>
      <c r="CK906" s="416">
        <f>IF(OR($W906="Pipeline",$W906="Dropped"),"-",IF($AC906="-","-",IF(OR($AA906="-",$AA906="n/a"),DAYS360(Y906,AC906,TRUE)/360,DAYS360(AA906,AC906,TRUE)/360)))</f>
        <v>4.333333333333333</v>
      </c>
      <c r="CL906" s="416">
        <f>IF(OR($W906="Pipeline",$W906="Dropped"),"-",IF($AC906="-","-",DAYS360(X906,AC906,TRUE)/360))</f>
        <v>7.2694444444444448</v>
      </c>
      <c r="CM906" s="437">
        <f>IF(OR($W906="Pipeline",$W906="Dropped"),"-",IF($AC906="-","-",DAYS360(AB906,AC906,TRUE)/360))</f>
        <v>0</v>
      </c>
      <c r="CN906" s="344" t="str">
        <f>IF(W906="Closed",IF(AC906="-","-",YEAR(AC906)),"-")</f>
        <v>-</v>
      </c>
      <c r="CO906" s="344" t="str">
        <f>IF(W906="Closed",IF(OR(BE906="S",BE906="MS",BE906="HS"),"S",IF(OR(BE906="U",BE906="MU",BE906="HU"),"U",IF(OR(BE906="NA",BE906="NR",BE906="NV",BE906="?",BE906="#"),"NR","-"))),"-")</f>
        <v>-</v>
      </c>
      <c r="CP906" s="249">
        <v>3</v>
      </c>
      <c r="CQ906" s="414">
        <v>2</v>
      </c>
      <c r="CR906" s="414">
        <v>0</v>
      </c>
      <c r="CS906" s="414">
        <v>1</v>
      </c>
      <c r="CT906" s="414">
        <v>0</v>
      </c>
      <c r="CU906" s="436">
        <v>0</v>
      </c>
      <c r="CV906" s="432" t="str">
        <f>IF(OR(DC906="-",DC906="",DC906="n/a"),"-",HYPERLINK(DC906,"PAD"))</f>
        <v>PAD</v>
      </c>
      <c r="CW906" s="417" t="str">
        <f>IF(OR(DD906="-",DD906="",DD906="n/a"),"-",HYPERLINK(DD906,"ICR"))</f>
        <v>-</v>
      </c>
      <c r="CX906" s="438" t="str">
        <f>IF(OR(DE906="-",DE906="",DE906="n/a"),"-",HYPERLINK(DE906,"IEG"))</f>
        <v>-</v>
      </c>
      <c r="CY906" s="687" t="str">
        <f>IF(OR(DF906="-",DF906="",DF906="n/a"),"-",HYPERLINK(DF906,"PPAR"))</f>
        <v>-</v>
      </c>
      <c r="CZ906" s="665" t="str">
        <f>IF(OR(DG906="-",DG906="",DG906="n/a"),"-",HYPERLINK(DG906,"PCR"))</f>
        <v>-</v>
      </c>
      <c r="DA906" s="665" t="str">
        <f>IF(OR(DH906="-",DH906="",DH906="n/a"),"-",HYPERLINK(DH906,"PP"))</f>
        <v>-</v>
      </c>
      <c r="DB906" s="688" t="str">
        <f>IF(OR(DI906="-",DI906="",DI906="n/a"),"-",HYPERLINK(DI906,"TA"))</f>
        <v>-</v>
      </c>
      <c r="DC906" s="897" t="s">
        <v>12844</v>
      </c>
      <c r="DD906" s="897" t="s">
        <v>33</v>
      </c>
      <c r="DE906" s="897" t="s">
        <v>33</v>
      </c>
      <c r="DF906" s="897" t="s">
        <v>33</v>
      </c>
      <c r="DG906" s="897" t="s">
        <v>33</v>
      </c>
      <c r="DH906" s="897" t="s">
        <v>33</v>
      </c>
      <c r="DI906" s="897" t="s">
        <v>33</v>
      </c>
      <c r="DJ906" s="734"/>
      <c r="DK906" s="14"/>
      <c r="DL906" s="14"/>
      <c r="DM906" s="441"/>
      <c r="DN906" s="441"/>
      <c r="DO906" s="441"/>
      <c r="DP906" s="441"/>
      <c r="DQ906" s="441"/>
      <c r="DR906" s="441"/>
      <c r="DS906" s="441"/>
      <c r="DT906" s="441"/>
      <c r="DU906" s="441"/>
      <c r="DV906" s="441"/>
      <c r="DW906" s="441"/>
      <c r="DX906" s="441"/>
      <c r="DY906" s="441"/>
      <c r="DZ906" s="441"/>
      <c r="EA906" s="441"/>
      <c r="EB906" s="441"/>
      <c r="EC906" s="441"/>
      <c r="ED906" s="441"/>
      <c r="EE906" s="441"/>
      <c r="EF906" s="441"/>
      <c r="EG906" s="441"/>
      <c r="EH906" s="441"/>
      <c r="EI906" s="441"/>
      <c r="EJ906" s="441"/>
      <c r="EK906" s="441"/>
      <c r="EL906" s="441"/>
      <c r="EM906" s="441"/>
    </row>
    <row r="907" spans="1:143" s="35" customFormat="1" ht="14.1" customHeight="1" x14ac:dyDescent="0.25">
      <c r="A907" s="702">
        <f>ROW()-1</f>
        <v>906</v>
      </c>
      <c r="B907" s="717" t="s">
        <v>796</v>
      </c>
      <c r="C907" s="711" t="str">
        <f>HYPERLINK(E907,"OP")</f>
        <v>OP</v>
      </c>
      <c r="D907" s="711" t="str">
        <f>HYPERLINK(F907,"Prj")</f>
        <v>Prj</v>
      </c>
      <c r="E907" s="704" t="s">
        <v>6967</v>
      </c>
      <c r="F907" s="415" t="s">
        <v>6968</v>
      </c>
      <c r="G907" s="414" t="s">
        <v>33</v>
      </c>
      <c r="H907" s="414" t="s">
        <v>33</v>
      </c>
      <c r="I907" s="694" t="s">
        <v>33</v>
      </c>
      <c r="J907" s="686" t="s">
        <v>797</v>
      </c>
      <c r="K907" s="199" t="s">
        <v>33</v>
      </c>
      <c r="L907" s="693" t="s">
        <v>193</v>
      </c>
      <c r="M907" s="696" t="s">
        <v>194</v>
      </c>
      <c r="N907" s="693" t="s">
        <v>18</v>
      </c>
      <c r="O907" s="693" t="s">
        <v>25</v>
      </c>
      <c r="P907" s="1080" t="s">
        <v>1765</v>
      </c>
      <c r="Q907" s="1074" t="s">
        <v>33</v>
      </c>
      <c r="R907" s="698" t="s">
        <v>33</v>
      </c>
      <c r="S907" s="907" t="s">
        <v>9676</v>
      </c>
      <c r="T907" s="908" t="s">
        <v>10352</v>
      </c>
      <c r="U907" s="905" t="s">
        <v>577</v>
      </c>
      <c r="V907" s="905" t="s">
        <v>10461</v>
      </c>
      <c r="W907" s="1068" t="s">
        <v>20</v>
      </c>
      <c r="X907" s="1064">
        <v>40835</v>
      </c>
      <c r="Y907" s="1066">
        <v>41439</v>
      </c>
      <c r="Z907" s="1046">
        <v>2013</v>
      </c>
      <c r="AA907" s="1064">
        <v>41935</v>
      </c>
      <c r="AB907" s="1065">
        <v>43220</v>
      </c>
      <c r="AC907" s="1066">
        <v>43220</v>
      </c>
      <c r="AD907" s="638">
        <v>16.2</v>
      </c>
      <c r="AE907" s="639">
        <v>0</v>
      </c>
      <c r="AF907" s="744">
        <v>0</v>
      </c>
      <c r="AG907" s="690">
        <v>16.2</v>
      </c>
      <c r="AH907" s="747">
        <v>16.2</v>
      </c>
      <c r="AI907" s="744">
        <v>0</v>
      </c>
      <c r="AJ907" s="1099">
        <v>16.2</v>
      </c>
      <c r="AK907" s="1100">
        <v>4.8271349700000004</v>
      </c>
      <c r="AL907" s="646">
        <v>32</v>
      </c>
      <c r="AM907" s="647"/>
      <c r="AN907" s="647">
        <v>2</v>
      </c>
      <c r="AO907" s="647"/>
      <c r="AP907" s="647"/>
      <c r="AQ907" s="648"/>
      <c r="AR907" s="779" t="s">
        <v>4316</v>
      </c>
      <c r="AS907" s="649">
        <f>AT907+AU907</f>
        <v>9.1999999999999993</v>
      </c>
      <c r="AT907" s="649">
        <v>9.1999999999999993</v>
      </c>
      <c r="AU907" s="650">
        <v>0</v>
      </c>
      <c r="AV907" s="686" t="s">
        <v>4317</v>
      </c>
      <c r="AW907" s="686" t="s">
        <v>1886</v>
      </c>
      <c r="AX907" s="686" t="s">
        <v>4315</v>
      </c>
      <c r="AY907" s="819">
        <v>42661</v>
      </c>
      <c r="AZ907" s="721" t="s">
        <v>45</v>
      </c>
      <c r="BA907" s="721" t="s">
        <v>45</v>
      </c>
      <c r="BB907" s="625" t="s">
        <v>33</v>
      </c>
      <c r="BC907" s="626" t="s">
        <v>33</v>
      </c>
      <c r="BD907" s="633" t="s">
        <v>33</v>
      </c>
      <c r="BE907" s="625" t="s">
        <v>33</v>
      </c>
      <c r="BF907" s="626" t="s">
        <v>33</v>
      </c>
      <c r="BG907" s="633" t="s">
        <v>33</v>
      </c>
      <c r="BH907" s="905" t="s">
        <v>13072</v>
      </c>
      <c r="BI907" s="903" t="s">
        <v>4508</v>
      </c>
      <c r="BJ907" s="905" t="s">
        <v>4518</v>
      </c>
      <c r="BK907" s="903" t="s">
        <v>10475</v>
      </c>
      <c r="BL907" s="905" t="s">
        <v>13078</v>
      </c>
      <c r="BM907" s="903" t="s">
        <v>13872</v>
      </c>
      <c r="BN907" s="905" t="s">
        <v>4525</v>
      </c>
      <c r="BO907" s="903" t="s">
        <v>10476</v>
      </c>
      <c r="BP907" s="905" t="s">
        <v>0</v>
      </c>
      <c r="BQ907" s="903" t="s">
        <v>0</v>
      </c>
      <c r="BR907" s="909">
        <v>67</v>
      </c>
      <c r="BS907" s="903" t="s">
        <v>4577</v>
      </c>
      <c r="BT907" s="909">
        <v>65</v>
      </c>
      <c r="BU907" s="903" t="s">
        <v>4509</v>
      </c>
      <c r="BV907" s="909">
        <v>30</v>
      </c>
      <c r="BW907" s="903" t="s">
        <v>4501</v>
      </c>
      <c r="BX907" s="909">
        <v>27</v>
      </c>
      <c r="BY907" s="903" t="s">
        <v>4490</v>
      </c>
      <c r="BZ907" s="909">
        <v>81</v>
      </c>
      <c r="CA907" s="903" t="s">
        <v>4554</v>
      </c>
      <c r="CB907" s="340">
        <v>10</v>
      </c>
      <c r="CC907" s="249">
        <f>IF(ISBLANK(AL907),0,1)</f>
        <v>1</v>
      </c>
      <c r="CD907" s="414">
        <f>IF(ISBLANK(AM907),0,1)</f>
        <v>0</v>
      </c>
      <c r="CE907" s="414">
        <f>IF(ISBLANK(AN907),0,1)</f>
        <v>1</v>
      </c>
      <c r="CF907" s="414">
        <f>IF(ISBLANK(AO907),0,1)</f>
        <v>0</v>
      </c>
      <c r="CG907" s="414">
        <f>IF(ISBLANK(AP907),0,1)</f>
        <v>0</v>
      </c>
      <c r="CH907" s="436">
        <f>IF(ISBLANK(AQ907),0,1)</f>
        <v>0</v>
      </c>
      <c r="CI907" s="435">
        <f>IF($W907="Dropped","-",DAYS360(X907,Y907,TRUE)/360)</f>
        <v>1.6527777777777777</v>
      </c>
      <c r="CJ907" s="416">
        <f>IF(OR($W907="Pipeline",$W907="Dropped"),"-",IF(OR($AA907="-",$AA907="n/a"),"-",DAYS360(Y907,AA907,TRUE)/360))</f>
        <v>1.3583333333333334</v>
      </c>
      <c r="CK907" s="416">
        <f>IF(OR($W907="Pipeline",$W907="Dropped"),"-",IF($AC907="-","-",IF(OR($AA907="-",$AA907="n/a"),DAYS360(Y907,AC907,TRUE)/360,DAYS360(AA907,AC907,TRUE)/360)))</f>
        <v>3.5194444444444444</v>
      </c>
      <c r="CL907" s="416">
        <f>IF(OR($W907="Pipeline",$W907="Dropped"),"-",IF($AC907="-","-",DAYS360(X907,AC907,TRUE)/360))</f>
        <v>6.5305555555555559</v>
      </c>
      <c r="CM907" s="437">
        <f>IF(OR($W907="Pipeline",$W907="Dropped"),"-",IF($AC907="-","-",DAYS360(AB907,AC907,TRUE)/360))</f>
        <v>0</v>
      </c>
      <c r="CN907" s="344" t="str">
        <f>IF(W907="Closed",IF(AC907="-","-",YEAR(AC907)),"-")</f>
        <v>-</v>
      </c>
      <c r="CO907" s="344" t="str">
        <f>IF(W907="Closed",IF(OR(BE907="S",BE907="MS",BE907="HS"),"S",IF(OR(BE907="U",BE907="MU",BE907="HU"),"U",IF(OR(BE907="NA",BE907="NR",BE907="NV",BE907="?",BE907="#"),"NR","-"))),"-")</f>
        <v>-</v>
      </c>
      <c r="CP907" s="249">
        <v>2</v>
      </c>
      <c r="CQ907" s="414">
        <v>5</v>
      </c>
      <c r="CR907" s="414">
        <v>1</v>
      </c>
      <c r="CS907" s="414">
        <v>1</v>
      </c>
      <c r="CT907" s="414">
        <v>0</v>
      </c>
      <c r="CU907" s="436">
        <v>0</v>
      </c>
      <c r="CV907" s="432" t="str">
        <f>IF(OR(DC907="-",DC907="",DC907="n/a"),"-",HYPERLINK(DC907,"PAD"))</f>
        <v>PAD</v>
      </c>
      <c r="CW907" s="417" t="str">
        <f>IF(OR(DD907="-",DD907="",DD907="n/a"),"-",HYPERLINK(DD907,"ICR"))</f>
        <v>-</v>
      </c>
      <c r="CX907" s="438" t="str">
        <f>IF(OR(DE907="-",DE907="",DE907="n/a"),"-",HYPERLINK(DE907,"IEG"))</f>
        <v>-</v>
      </c>
      <c r="CY907" s="687" t="str">
        <f>IF(OR(DF907="-",DF907="",DF907="n/a"),"-",HYPERLINK(DF907,"PPAR"))</f>
        <v>-</v>
      </c>
      <c r="CZ907" s="665" t="str">
        <f>IF(OR(DG907="-",DG907="",DG907="n/a"),"-",HYPERLINK(DG907,"PCR"))</f>
        <v>-</v>
      </c>
      <c r="DA907" s="665" t="str">
        <f>IF(OR(DH907="-",DH907="",DH907="n/a"),"-",HYPERLINK(DH907,"PP"))</f>
        <v>-</v>
      </c>
      <c r="DB907" s="688" t="str">
        <f>IF(OR(DI907="-",DI907="",DI907="n/a"),"-",HYPERLINK(DI907,"TA"))</f>
        <v>-</v>
      </c>
      <c r="DC907" s="897" t="s">
        <v>14184</v>
      </c>
      <c r="DD907" s="897" t="s">
        <v>33</v>
      </c>
      <c r="DE907" s="897" t="s">
        <v>33</v>
      </c>
      <c r="DF907" s="897" t="s">
        <v>33</v>
      </c>
      <c r="DG907" s="897" t="s">
        <v>33</v>
      </c>
      <c r="DH907" s="897" t="s">
        <v>33</v>
      </c>
      <c r="DI907" s="897" t="s">
        <v>33</v>
      </c>
      <c r="DJ907" s="734"/>
      <c r="DK907" s="14"/>
      <c r="DL907" s="14"/>
      <c r="DM907" s="441"/>
      <c r="DN907" s="441"/>
      <c r="DO907" s="441"/>
      <c r="DP907" s="441"/>
      <c r="DQ907" s="441"/>
      <c r="DR907" s="441"/>
      <c r="DS907" s="441"/>
      <c r="DT907" s="441"/>
      <c r="DU907" s="441"/>
      <c r="DV907" s="441"/>
      <c r="DW907" s="441"/>
      <c r="DX907" s="441"/>
      <c r="DY907" s="441"/>
      <c r="DZ907" s="441"/>
      <c r="EA907" s="441"/>
      <c r="EB907" s="441"/>
      <c r="EC907" s="441"/>
      <c r="ED907" s="441"/>
      <c r="EE907" s="441"/>
      <c r="EF907" s="441"/>
      <c r="EG907" s="441"/>
      <c r="EH907" s="441"/>
      <c r="EI907" s="441"/>
      <c r="EJ907" s="441"/>
      <c r="EK907" s="441"/>
      <c r="EL907" s="441"/>
      <c r="EM907" s="441"/>
    </row>
    <row r="908" spans="1:143" s="35" customFormat="1" ht="14.1" customHeight="1" x14ac:dyDescent="0.25">
      <c r="A908" s="702">
        <f>ROW()-1</f>
        <v>907</v>
      </c>
      <c r="B908" s="710" t="s">
        <v>471</v>
      </c>
      <c r="C908" s="711" t="str">
        <f>HYPERLINK(E908,"OP")</f>
        <v>OP</v>
      </c>
      <c r="D908" s="711" t="str">
        <f>HYPERLINK(F908,"Prj")</f>
        <v>Prj</v>
      </c>
      <c r="E908" s="704" t="s">
        <v>6969</v>
      </c>
      <c r="F908" s="415" t="s">
        <v>6970</v>
      </c>
      <c r="G908" s="414" t="s">
        <v>33</v>
      </c>
      <c r="H908" s="414" t="s">
        <v>33</v>
      </c>
      <c r="I908" s="694" t="s">
        <v>33</v>
      </c>
      <c r="J908" s="686" t="s">
        <v>541</v>
      </c>
      <c r="K908" s="199" t="s">
        <v>33</v>
      </c>
      <c r="L908" s="693" t="s">
        <v>16</v>
      </c>
      <c r="M908" s="734" t="s">
        <v>81</v>
      </c>
      <c r="N908" s="693" t="s">
        <v>18</v>
      </c>
      <c r="O908" s="693" t="s">
        <v>54</v>
      </c>
      <c r="P908" s="1080" t="s">
        <v>1419</v>
      </c>
      <c r="Q908" s="1074" t="s">
        <v>33</v>
      </c>
      <c r="R908" s="698" t="s">
        <v>33</v>
      </c>
      <c r="S908" s="907" t="s">
        <v>10320</v>
      </c>
      <c r="T908" s="908" t="s">
        <v>10353</v>
      </c>
      <c r="U908" s="905" t="s">
        <v>586</v>
      </c>
      <c r="V908" s="905" t="s">
        <v>10462</v>
      </c>
      <c r="W908" s="1068" t="s">
        <v>1773</v>
      </c>
      <c r="X908" s="1064">
        <v>40759</v>
      </c>
      <c r="Y908" s="1066">
        <v>40892</v>
      </c>
      <c r="Z908" s="1046">
        <v>2012</v>
      </c>
      <c r="AA908" s="1064">
        <v>41170</v>
      </c>
      <c r="AB908" s="1065">
        <v>42551</v>
      </c>
      <c r="AC908" s="1066">
        <v>42916</v>
      </c>
      <c r="AD908" s="638">
        <v>0</v>
      </c>
      <c r="AE908" s="639">
        <v>5</v>
      </c>
      <c r="AF908" s="744">
        <v>0</v>
      </c>
      <c r="AG908" s="690">
        <v>5</v>
      </c>
      <c r="AH908" s="747">
        <v>0</v>
      </c>
      <c r="AI908" s="744">
        <v>20.663157999999999</v>
      </c>
      <c r="AJ908" s="1099">
        <v>5</v>
      </c>
      <c r="AK908" s="1100">
        <v>4.84778748</v>
      </c>
      <c r="AL908" s="1085"/>
      <c r="AM908" s="632" t="s">
        <v>2869</v>
      </c>
      <c r="AN908" s="632"/>
      <c r="AO908" s="632"/>
      <c r="AP908" s="632"/>
      <c r="AQ908" s="757"/>
      <c r="AR908" s="779" t="s">
        <v>2473</v>
      </c>
      <c r="AS908" s="649">
        <f>AT908+AU908</f>
        <v>17.8</v>
      </c>
      <c r="AT908" s="649">
        <v>17.8</v>
      </c>
      <c r="AU908" s="650">
        <v>0</v>
      </c>
      <c r="AV908" s="686" t="s">
        <v>2897</v>
      </c>
      <c r="AW908" s="686" t="s">
        <v>1900</v>
      </c>
      <c r="AX908" s="686" t="s">
        <v>1900</v>
      </c>
      <c r="AY908" s="819">
        <v>42727</v>
      </c>
      <c r="AZ908" s="721" t="s">
        <v>26</v>
      </c>
      <c r="BA908" s="721" t="s">
        <v>22</v>
      </c>
      <c r="BB908" s="625" t="s">
        <v>33</v>
      </c>
      <c r="BC908" s="626" t="s">
        <v>33</v>
      </c>
      <c r="BD908" s="633" t="s">
        <v>33</v>
      </c>
      <c r="BE908" s="625" t="s">
        <v>33</v>
      </c>
      <c r="BF908" s="626" t="s">
        <v>33</v>
      </c>
      <c r="BG908" s="633" t="s">
        <v>33</v>
      </c>
      <c r="BH908" s="905" t="s">
        <v>4505</v>
      </c>
      <c r="BI908" s="903" t="s">
        <v>10474</v>
      </c>
      <c r="BJ908" s="905" t="s">
        <v>0</v>
      </c>
      <c r="BK908" s="903" t="s">
        <v>0</v>
      </c>
      <c r="BL908" s="905" t="s">
        <v>0</v>
      </c>
      <c r="BM908" s="903" t="s">
        <v>0</v>
      </c>
      <c r="BN908" s="905" t="s">
        <v>0</v>
      </c>
      <c r="BO908" s="903" t="s">
        <v>0</v>
      </c>
      <c r="BP908" s="905" t="s">
        <v>0</v>
      </c>
      <c r="BQ908" s="903" t="s">
        <v>0</v>
      </c>
      <c r="BR908" s="909">
        <v>27</v>
      </c>
      <c r="BS908" s="903" t="s">
        <v>4490</v>
      </c>
      <c r="BT908" s="909">
        <v>49</v>
      </c>
      <c r="BU908" s="903" t="s">
        <v>4607</v>
      </c>
      <c r="BV908" s="909">
        <v>28</v>
      </c>
      <c r="BW908" s="903" t="s">
        <v>4500</v>
      </c>
      <c r="BX908" s="909">
        <v>21</v>
      </c>
      <c r="BY908" s="903" t="s">
        <v>4547</v>
      </c>
      <c r="BZ908" s="905" t="s">
        <v>0</v>
      </c>
      <c r="CA908" s="903" t="s">
        <v>4492</v>
      </c>
      <c r="CB908" s="340">
        <v>10</v>
      </c>
      <c r="CC908" s="249">
        <f>IF(ISBLANK(AL908),0,1)</f>
        <v>0</v>
      </c>
      <c r="CD908" s="414">
        <f>IF(ISBLANK(AM908),0,1)</f>
        <v>1</v>
      </c>
      <c r="CE908" s="414">
        <f>IF(ISBLANK(AN908),0,1)</f>
        <v>0</v>
      </c>
      <c r="CF908" s="414">
        <f>IF(ISBLANK(AO908),0,1)</f>
        <v>0</v>
      </c>
      <c r="CG908" s="414">
        <f>IF(ISBLANK(AP908),0,1)</f>
        <v>0</v>
      </c>
      <c r="CH908" s="436">
        <f>IF(ISBLANK(AQ908),0,1)</f>
        <v>0</v>
      </c>
      <c r="CI908" s="435">
        <f>IF($W908="Dropped","-",DAYS360(X908,Y908,TRUE)/360)</f>
        <v>0.36388888888888887</v>
      </c>
      <c r="CJ908" s="416">
        <f>IF(OR($W908="Pipeline",$W908="Dropped"),"-",IF(OR($AA908="-",$AA908="n/a"),"-",DAYS360(Y908,AA908,TRUE)/360))</f>
        <v>0.7583333333333333</v>
      </c>
      <c r="CK908" s="416">
        <f>IF(OR($W908="Pipeline",$W908="Dropped"),"-",IF($AC908="-","-",IF(OR($AA908="-",$AA908="n/a"),DAYS360(Y908,AC908,TRUE)/360,DAYS360(AA908,AC908,TRUE)/360)))</f>
        <v>4.7833333333333332</v>
      </c>
      <c r="CL908" s="416">
        <f>IF(OR($W908="Pipeline",$W908="Dropped"),"-",IF($AC908="-","-",DAYS360(X908,AC908,TRUE)/360))</f>
        <v>5.9055555555555559</v>
      </c>
      <c r="CM908" s="437">
        <f>IF(OR($W908="Pipeline",$W908="Dropped"),"-",IF($AC908="-","-",DAYS360(AB908,AC908,TRUE)/360))</f>
        <v>1</v>
      </c>
      <c r="CN908" s="344">
        <f>IF(W908="Closed",IF(AC908="-","-",YEAR(AC908)),"-")</f>
        <v>2017</v>
      </c>
      <c r="CO908" s="344" t="str">
        <f>IF(W908="Closed",IF(OR(BE908="S",BE908="MS",BE908="HS"),"S",IF(OR(BE908="U",BE908="MU",BE908="HU"),"U",IF(OR(BE908="NA",BE908="NR",BE908="NV",BE908="?",BE908="#"),"NR","-"))),"-")</f>
        <v>-</v>
      </c>
      <c r="CP908" s="249">
        <v>4</v>
      </c>
      <c r="CQ908" s="414">
        <v>12</v>
      </c>
      <c r="CR908" s="414">
        <v>2</v>
      </c>
      <c r="CS908" s="414">
        <v>1</v>
      </c>
      <c r="CT908" s="414">
        <v>0</v>
      </c>
      <c r="CU908" s="436">
        <v>1</v>
      </c>
      <c r="CV908" s="432" t="str">
        <f>IF(OR(DC908="-",DC908="",DC908="n/a"),"-",HYPERLINK(DC908,"PAD"))</f>
        <v>PAD</v>
      </c>
      <c r="CW908" s="417" t="str">
        <f>IF(OR(DD908="-",DD908="",DD908="n/a"),"-",HYPERLINK(DD908,"ICR"))</f>
        <v>-</v>
      </c>
      <c r="CX908" s="438" t="str">
        <f>IF(OR(DE908="-",DE908="",DE908="n/a"),"-",HYPERLINK(DE908,"IEG"))</f>
        <v>-</v>
      </c>
      <c r="CY908" s="687" t="str">
        <f>IF(OR(DF908="-",DF908="",DF908="n/a"),"-",HYPERLINK(DF908,"PPAR"))</f>
        <v>-</v>
      </c>
      <c r="CZ908" s="665" t="str">
        <f>IF(OR(DG908="-",DG908="",DG908="n/a"),"-",HYPERLINK(DG908,"PCR"))</f>
        <v>-</v>
      </c>
      <c r="DA908" s="665" t="str">
        <f>IF(OR(DH908="-",DH908="",DH908="n/a"),"-",HYPERLINK(DH908,"PP"))</f>
        <v>PP</v>
      </c>
      <c r="DB908" s="688" t="str">
        <f>IF(OR(DI908="-",DI908="",DI908="n/a"),"-",HYPERLINK(DI908,"TA"))</f>
        <v>-</v>
      </c>
      <c r="DC908" s="897" t="s">
        <v>12845</v>
      </c>
      <c r="DD908" s="897" t="s">
        <v>33</v>
      </c>
      <c r="DE908" s="897" t="s">
        <v>33</v>
      </c>
      <c r="DF908" s="897" t="s">
        <v>33</v>
      </c>
      <c r="DG908" s="897" t="s">
        <v>33</v>
      </c>
      <c r="DH908" s="897" t="s">
        <v>12846</v>
      </c>
      <c r="DI908" s="897" t="s">
        <v>33</v>
      </c>
      <c r="DJ908" s="734"/>
      <c r="DK908" s="14"/>
      <c r="DL908" s="14"/>
      <c r="DM908" s="441"/>
      <c r="DN908" s="441"/>
      <c r="DO908" s="441"/>
      <c r="DP908" s="441"/>
      <c r="DQ908" s="441"/>
      <c r="DR908" s="441"/>
      <c r="DS908" s="441"/>
      <c r="DT908" s="441"/>
      <c r="DU908" s="441"/>
      <c r="DV908" s="441"/>
      <c r="DW908" s="441"/>
      <c r="DX908" s="441"/>
      <c r="DY908" s="441"/>
      <c r="DZ908" s="441"/>
      <c r="EA908" s="441"/>
      <c r="EB908" s="441"/>
      <c r="EC908" s="441"/>
      <c r="ED908" s="441"/>
      <c r="EE908" s="441"/>
      <c r="EF908" s="441"/>
      <c r="EG908" s="441"/>
      <c r="EH908" s="441"/>
      <c r="EI908" s="441"/>
      <c r="EJ908" s="441"/>
      <c r="EK908" s="441"/>
      <c r="EL908" s="441"/>
      <c r="EM908" s="441"/>
    </row>
    <row r="909" spans="1:143" s="35" customFormat="1" ht="14.1" customHeight="1" x14ac:dyDescent="0.25">
      <c r="A909" s="702">
        <f>ROW()-1</f>
        <v>908</v>
      </c>
      <c r="B909" s="714" t="s">
        <v>13273</v>
      </c>
      <c r="C909" s="715" t="str">
        <f>HYPERLINK(E909,"OP")</f>
        <v>OP</v>
      </c>
      <c r="D909" s="715" t="str">
        <f>HYPERLINK(F909,"Prj")</f>
        <v>Prj</v>
      </c>
      <c r="E909" s="652" t="s">
        <v>13274</v>
      </c>
      <c r="F909" s="412" t="s">
        <v>13275</v>
      </c>
      <c r="G909" s="414" t="s">
        <v>33</v>
      </c>
      <c r="H909" s="414" t="s">
        <v>33</v>
      </c>
      <c r="I909" s="694" t="s">
        <v>33</v>
      </c>
      <c r="J909" s="698" t="s">
        <v>13276</v>
      </c>
      <c r="K909" s="728" t="s">
        <v>33</v>
      </c>
      <c r="L909" s="733" t="s">
        <v>16</v>
      </c>
      <c r="M909" s="698" t="s">
        <v>950</v>
      </c>
      <c r="N909" s="733" t="s">
        <v>18</v>
      </c>
      <c r="O909" s="733" t="s">
        <v>49</v>
      </c>
      <c r="P909" s="1080" t="s">
        <v>19</v>
      </c>
      <c r="Q909" s="1074" t="s">
        <v>33</v>
      </c>
      <c r="R909" s="698" t="s">
        <v>3888</v>
      </c>
      <c r="S909" s="907" t="s">
        <v>3538</v>
      </c>
      <c r="T909" s="908" t="s">
        <v>8068</v>
      </c>
      <c r="U909" s="905" t="s">
        <v>582</v>
      </c>
      <c r="V909" s="905" t="s">
        <v>10447</v>
      </c>
      <c r="W909" s="1068" t="s">
        <v>20</v>
      </c>
      <c r="X909" s="1064">
        <v>40883</v>
      </c>
      <c r="Y909" s="1066">
        <v>41394</v>
      </c>
      <c r="Z909" s="1046">
        <v>2013</v>
      </c>
      <c r="AA909" s="1064">
        <v>41503</v>
      </c>
      <c r="AB909" s="1065">
        <v>43281</v>
      </c>
      <c r="AC909" s="1066">
        <v>43281</v>
      </c>
      <c r="AD909" s="1052">
        <v>0</v>
      </c>
      <c r="AE909" s="748">
        <v>70</v>
      </c>
      <c r="AF909" s="744">
        <v>0</v>
      </c>
      <c r="AG909" s="690">
        <v>70</v>
      </c>
      <c r="AH909" s="747">
        <v>0</v>
      </c>
      <c r="AI909" s="744">
        <v>0</v>
      </c>
      <c r="AJ909" s="1105">
        <v>70</v>
      </c>
      <c r="AK909" s="1106">
        <v>43.875918169999998</v>
      </c>
      <c r="AL909" s="646"/>
      <c r="AM909" s="647"/>
      <c r="AN909" s="647">
        <v>4</v>
      </c>
      <c r="AO909" s="647"/>
      <c r="AP909" s="647"/>
      <c r="AQ909" s="648"/>
      <c r="AR909" s="756" t="s">
        <v>13520</v>
      </c>
      <c r="AS909" s="649">
        <f>AT909+AU909</f>
        <v>6.8</v>
      </c>
      <c r="AT909" s="784">
        <v>6.8</v>
      </c>
      <c r="AU909" s="785">
        <v>0</v>
      </c>
      <c r="AV909" s="686" t="s">
        <v>13521</v>
      </c>
      <c r="AW909" s="698" t="s">
        <v>13277</v>
      </c>
      <c r="AX909" s="698" t="s">
        <v>13271</v>
      </c>
      <c r="AY909" s="825">
        <v>42728</v>
      </c>
      <c r="AZ909" s="733" t="s">
        <v>26</v>
      </c>
      <c r="BA909" s="733" t="s">
        <v>26</v>
      </c>
      <c r="BB909" s="669" t="s">
        <v>33</v>
      </c>
      <c r="BC909" s="689" t="s">
        <v>33</v>
      </c>
      <c r="BD909" s="691" t="s">
        <v>33</v>
      </c>
      <c r="BE909" s="669" t="s">
        <v>33</v>
      </c>
      <c r="BF909" s="689" t="s">
        <v>33</v>
      </c>
      <c r="BG909" s="691" t="s">
        <v>33</v>
      </c>
      <c r="BH909" s="905" t="s">
        <v>13077</v>
      </c>
      <c r="BI909" s="903" t="s">
        <v>9680</v>
      </c>
      <c r="BJ909" s="905" t="s">
        <v>0</v>
      </c>
      <c r="BK909" s="903" t="s">
        <v>0</v>
      </c>
      <c r="BL909" s="905" t="s">
        <v>0</v>
      </c>
      <c r="BM909" s="903" t="s">
        <v>0</v>
      </c>
      <c r="BN909" s="905" t="s">
        <v>0</v>
      </c>
      <c r="BO909" s="903" t="s">
        <v>0</v>
      </c>
      <c r="BP909" s="905" t="s">
        <v>0</v>
      </c>
      <c r="BQ909" s="903" t="s">
        <v>0</v>
      </c>
      <c r="BR909" s="909">
        <v>54</v>
      </c>
      <c r="BS909" s="903" t="s">
        <v>4553</v>
      </c>
      <c r="BT909" s="909">
        <v>55</v>
      </c>
      <c r="BU909" s="903" t="s">
        <v>4541</v>
      </c>
      <c r="BV909" s="909">
        <v>70</v>
      </c>
      <c r="BW909" s="903" t="s">
        <v>4609</v>
      </c>
      <c r="BX909" s="909">
        <v>68</v>
      </c>
      <c r="BY909" s="903" t="s">
        <v>4557</v>
      </c>
      <c r="BZ909" s="905" t="s">
        <v>0</v>
      </c>
      <c r="CA909" s="903" t="s">
        <v>4492</v>
      </c>
      <c r="CB909" s="340" t="s">
        <v>33</v>
      </c>
      <c r="CC909" s="249">
        <f>IF(ISBLANK(AL909),0,1)</f>
        <v>0</v>
      </c>
      <c r="CD909" s="414">
        <f>IF(ISBLANK(AM909),0,1)</f>
        <v>0</v>
      </c>
      <c r="CE909" s="414">
        <f>IF(ISBLANK(AN909),0,1)</f>
        <v>1</v>
      </c>
      <c r="CF909" s="414">
        <f>IF(ISBLANK(AO909),0,1)</f>
        <v>0</v>
      </c>
      <c r="CG909" s="414">
        <f>IF(ISBLANK(AP909),0,1)</f>
        <v>0</v>
      </c>
      <c r="CH909" s="436">
        <f>IF(ISBLANK(AQ909),0,1)</f>
        <v>0</v>
      </c>
      <c r="CI909" s="435">
        <f>IF($W909="Dropped","-",DAYS360(X909,Y909,TRUE)/360)</f>
        <v>1.4</v>
      </c>
      <c r="CJ909" s="416">
        <f>IF(OR($W909="Pipeline",$W909="Dropped"),"-",IF(OR($AA909="-",$AA909="n/a"),"-",DAYS360(Y909,AA909,TRUE)/360))</f>
        <v>0.29722222222222222</v>
      </c>
      <c r="CK909" s="416">
        <f>IF(OR($W909="Pipeline",$W909="Dropped"),"-",IF($AC909="-","-",IF(OR($AA909="-",$AA909="n/a"),DAYS360(Y909,AC909,TRUE)/360,DAYS360(AA909,AC909,TRUE)/360)))</f>
        <v>4.8694444444444445</v>
      </c>
      <c r="CL909" s="416">
        <f>IF(OR($W909="Pipeline",$W909="Dropped"),"-",IF($AC909="-","-",DAYS360(X909,AC909,TRUE)/360))</f>
        <v>6.5666666666666664</v>
      </c>
      <c r="CM909" s="437">
        <f>IF(OR($W909="Pipeline",$W909="Dropped"),"-",IF($AC909="-","-",DAYS360(AB909,AC909,TRUE)/360))</f>
        <v>0</v>
      </c>
      <c r="CN909" s="344" t="str">
        <f>IF(W909="Closed",IF(AC909="-","-",YEAR(AC909)),"-")</f>
        <v>-</v>
      </c>
      <c r="CO909" s="344" t="str">
        <f>IF(W909="Closed",IF(OR(BE909="S",BE909="MS",BE909="HS"),"S",IF(OR(BE909="U",BE909="MU",BE909="HU"),"U",IF(OR(BE909="NA",BE909="NR",BE909="NV",BE909="?",BE909="#"),"NR","-"))),"-")</f>
        <v>-</v>
      </c>
      <c r="CP909" s="249" t="s">
        <v>33</v>
      </c>
      <c r="CQ909" s="414" t="s">
        <v>33</v>
      </c>
      <c r="CR909" s="414" t="s">
        <v>33</v>
      </c>
      <c r="CS909" s="414" t="s">
        <v>33</v>
      </c>
      <c r="CT909" s="414" t="s">
        <v>33</v>
      </c>
      <c r="CU909" s="436" t="s">
        <v>33</v>
      </c>
      <c r="CV909" s="432" t="str">
        <f>IF(OR(DC909="-",DC909="",DC909="n/a"),"-",HYPERLINK(DC909,"PAD"))</f>
        <v>-</v>
      </c>
      <c r="CW909" s="417" t="str">
        <f>IF(OR(DD909="-",DD909="",DD909="n/a"),"-",HYPERLINK(DD909,"ICR"))</f>
        <v>-</v>
      </c>
      <c r="CX909" s="438" t="str">
        <f>IF(OR(DE909="-",DE909="",DE909="n/a"),"-",HYPERLINK(DE909,"IEG"))</f>
        <v>-</v>
      </c>
      <c r="CY909" s="687" t="str">
        <f>IF(OR(DF909="-",DF909="",DF909="n/a"),"-",HYPERLINK(DF909,"PPAR"))</f>
        <v>-</v>
      </c>
      <c r="CZ909" s="665" t="str">
        <f>IF(OR(DG909="-",DG909="",DG909="n/a"),"-",HYPERLINK(DG909,"PCR"))</f>
        <v>-</v>
      </c>
      <c r="DA909" s="665" t="str">
        <f>IF(OR(DH909="-",DH909="",DH909="n/a"),"-",HYPERLINK(DH909,"PP"))</f>
        <v>PP</v>
      </c>
      <c r="DB909" s="688" t="str">
        <f>IF(OR(DI909="-",DI909="",DI909="n/a"),"-",HYPERLINK(DI909,"TA"))</f>
        <v>-</v>
      </c>
      <c r="DC909" s="897" t="s">
        <v>33</v>
      </c>
      <c r="DD909" s="897" t="s">
        <v>33</v>
      </c>
      <c r="DE909" s="897" t="s">
        <v>33</v>
      </c>
      <c r="DF909" s="897" t="s">
        <v>33</v>
      </c>
      <c r="DG909" s="897" t="s">
        <v>33</v>
      </c>
      <c r="DH909" s="897" t="s">
        <v>13278</v>
      </c>
      <c r="DI909" s="897" t="s">
        <v>33</v>
      </c>
      <c r="DJ909" s="734"/>
      <c r="DK909" s="14"/>
      <c r="DL909" s="14"/>
      <c r="DM909" s="441"/>
      <c r="DN909" s="441"/>
      <c r="DO909" s="441"/>
      <c r="DP909" s="441"/>
      <c r="DQ909" s="441"/>
      <c r="DR909" s="441"/>
      <c r="DS909" s="441"/>
      <c r="DT909" s="441"/>
      <c r="DU909" s="441"/>
      <c r="DV909" s="441"/>
      <c r="DW909" s="441"/>
      <c r="DX909" s="441"/>
      <c r="DY909" s="441"/>
      <c r="DZ909" s="441"/>
      <c r="EA909" s="441"/>
      <c r="EB909" s="441"/>
      <c r="EC909" s="441"/>
      <c r="ED909" s="441"/>
      <c r="EE909" s="441"/>
      <c r="EF909" s="441"/>
      <c r="EG909" s="441"/>
      <c r="EH909" s="441"/>
      <c r="EI909" s="441"/>
      <c r="EJ909" s="441"/>
      <c r="EK909" s="441"/>
      <c r="EL909" s="441"/>
      <c r="EM909" s="441"/>
    </row>
    <row r="910" spans="1:143" s="35" customFormat="1" ht="14.1" customHeight="1" x14ac:dyDescent="0.25">
      <c r="A910" s="703">
        <f>ROW()-1</f>
        <v>909</v>
      </c>
      <c r="B910" s="717" t="s">
        <v>968</v>
      </c>
      <c r="C910" s="711" t="str">
        <f>HYPERLINK(E910,"OP")</f>
        <v>OP</v>
      </c>
      <c r="D910" s="711" t="str">
        <f>HYPERLINK(F910,"Prj")</f>
        <v>Prj</v>
      </c>
      <c r="E910" s="704" t="s">
        <v>6971</v>
      </c>
      <c r="F910" s="415" t="s">
        <v>6972</v>
      </c>
      <c r="G910" s="414" t="s">
        <v>33</v>
      </c>
      <c r="H910" s="414" t="s">
        <v>33</v>
      </c>
      <c r="I910" s="694" t="s">
        <v>33</v>
      </c>
      <c r="J910" s="686" t="s">
        <v>969</v>
      </c>
      <c r="K910" s="199" t="s">
        <v>33</v>
      </c>
      <c r="L910" s="693" t="s">
        <v>153</v>
      </c>
      <c r="M910" s="696" t="s">
        <v>180</v>
      </c>
      <c r="N910" s="693" t="s">
        <v>18</v>
      </c>
      <c r="O910" s="693" t="s">
        <v>30</v>
      </c>
      <c r="P910" s="1080" t="s">
        <v>1763</v>
      </c>
      <c r="Q910" s="1074" t="s">
        <v>33</v>
      </c>
      <c r="R910" s="698" t="s">
        <v>33</v>
      </c>
      <c r="S910" s="907" t="s">
        <v>3725</v>
      </c>
      <c r="T910" s="908" t="s">
        <v>3624</v>
      </c>
      <c r="U910" s="905" t="s">
        <v>13824</v>
      </c>
      <c r="V910" s="905" t="s">
        <v>10388</v>
      </c>
      <c r="W910" s="1068" t="s">
        <v>20</v>
      </c>
      <c r="X910" s="1064">
        <v>40820</v>
      </c>
      <c r="Y910" s="1066">
        <v>41298</v>
      </c>
      <c r="Z910" s="1046">
        <v>2013</v>
      </c>
      <c r="AA910" s="1064">
        <v>41456</v>
      </c>
      <c r="AB910" s="1065">
        <v>43343</v>
      </c>
      <c r="AC910" s="1066">
        <v>43343</v>
      </c>
      <c r="AD910" s="638">
        <v>0</v>
      </c>
      <c r="AE910" s="639">
        <v>40</v>
      </c>
      <c r="AF910" s="744">
        <v>0</v>
      </c>
      <c r="AG910" s="690">
        <v>40</v>
      </c>
      <c r="AH910" s="747">
        <v>0</v>
      </c>
      <c r="AI910" s="744">
        <v>0</v>
      </c>
      <c r="AJ910" s="1099">
        <v>40</v>
      </c>
      <c r="AK910" s="1100">
        <v>21.694656040000002</v>
      </c>
      <c r="AL910" s="646"/>
      <c r="AM910" s="647"/>
      <c r="AN910" s="647">
        <v>2</v>
      </c>
      <c r="AO910" s="647"/>
      <c r="AP910" s="647"/>
      <c r="AQ910" s="648"/>
      <c r="AR910" s="779" t="s">
        <v>3311</v>
      </c>
      <c r="AS910" s="781">
        <f>AT910+AU910</f>
        <v>1.5</v>
      </c>
      <c r="AT910" s="649">
        <v>1.5</v>
      </c>
      <c r="AU910" s="650">
        <v>0</v>
      </c>
      <c r="AV910" s="686" t="s">
        <v>3312</v>
      </c>
      <c r="AW910" s="686" t="s">
        <v>1853</v>
      </c>
      <c r="AX910" s="686" t="s">
        <v>1902</v>
      </c>
      <c r="AY910" s="819">
        <v>42479</v>
      </c>
      <c r="AZ910" s="721" t="s">
        <v>22</v>
      </c>
      <c r="BA910" s="721" t="s">
        <v>22</v>
      </c>
      <c r="BB910" s="625" t="s">
        <v>33</v>
      </c>
      <c r="BC910" s="626" t="s">
        <v>33</v>
      </c>
      <c r="BD910" s="633" t="s">
        <v>33</v>
      </c>
      <c r="BE910" s="625" t="s">
        <v>33</v>
      </c>
      <c r="BF910" s="626" t="s">
        <v>33</v>
      </c>
      <c r="BG910" s="633" t="s">
        <v>33</v>
      </c>
      <c r="BH910" s="905" t="s">
        <v>0</v>
      </c>
      <c r="BI910" s="903" t="s">
        <v>0</v>
      </c>
      <c r="BJ910" s="905" t="s">
        <v>0</v>
      </c>
      <c r="BK910" s="903" t="s">
        <v>0</v>
      </c>
      <c r="BL910" s="905" t="s">
        <v>13050</v>
      </c>
      <c r="BM910" s="903" t="s">
        <v>13876</v>
      </c>
      <c r="BN910" s="905" t="s">
        <v>4518</v>
      </c>
      <c r="BO910" s="903" t="s">
        <v>10475</v>
      </c>
      <c r="BP910" s="905" t="s">
        <v>0</v>
      </c>
      <c r="BQ910" s="903" t="s">
        <v>0</v>
      </c>
      <c r="BR910" s="909">
        <v>65</v>
      </c>
      <c r="BS910" s="903" t="s">
        <v>4509</v>
      </c>
      <c r="BT910" s="905" t="s">
        <v>0</v>
      </c>
      <c r="BU910" s="903" t="s">
        <v>4492</v>
      </c>
      <c r="BV910" s="905" t="s">
        <v>0</v>
      </c>
      <c r="BW910" s="903" t="s">
        <v>4492</v>
      </c>
      <c r="BX910" s="905" t="s">
        <v>0</v>
      </c>
      <c r="BY910" s="903" t="s">
        <v>4492</v>
      </c>
      <c r="BZ910" s="905" t="s">
        <v>0</v>
      </c>
      <c r="CA910" s="903" t="s">
        <v>4492</v>
      </c>
      <c r="CB910" s="340">
        <v>50</v>
      </c>
      <c r="CC910" s="249">
        <f>IF(ISBLANK(AL910),0,1)</f>
        <v>0</v>
      </c>
      <c r="CD910" s="414">
        <f>IF(ISBLANK(AM910),0,1)</f>
        <v>0</v>
      </c>
      <c r="CE910" s="414">
        <f>IF(ISBLANK(AN910),0,1)</f>
        <v>1</v>
      </c>
      <c r="CF910" s="414">
        <f>IF(ISBLANK(AO910),0,1)</f>
        <v>0</v>
      </c>
      <c r="CG910" s="414">
        <f>IF(ISBLANK(AP910),0,1)</f>
        <v>0</v>
      </c>
      <c r="CH910" s="436">
        <f>IF(ISBLANK(AQ910),0,1)</f>
        <v>0</v>
      </c>
      <c r="CI910" s="435">
        <f>IF($W910="Dropped","-",DAYS360(X910,Y910,TRUE)/360)</f>
        <v>1.3055555555555556</v>
      </c>
      <c r="CJ910" s="416">
        <f>IF(OR($W910="Pipeline",$W910="Dropped"),"-",IF(OR($AA910="-",$AA910="n/a"),"-",DAYS360(Y910,AA910,TRUE)/360))</f>
        <v>0.43611111111111112</v>
      </c>
      <c r="CK910" s="416">
        <f>IF(OR($W910="Pipeline",$W910="Dropped"),"-",IF($AC910="-","-",IF(OR($AA910="-",$AA910="n/a"),DAYS360(Y910,AC910,TRUE)/360,DAYS360(AA910,AC910,TRUE)/360)))</f>
        <v>5.1638888888888888</v>
      </c>
      <c r="CL910" s="416">
        <f>IF(OR($W910="Pipeline",$W910="Dropped"),"-",IF($AC910="-","-",DAYS360(X910,AC910,TRUE)/360))</f>
        <v>6.9055555555555559</v>
      </c>
      <c r="CM910" s="437">
        <f>IF(OR($W910="Pipeline",$W910="Dropped"),"-",IF($AC910="-","-",DAYS360(AB910,AC910,TRUE)/360))</f>
        <v>0</v>
      </c>
      <c r="CN910" s="344" t="str">
        <f>IF(W910="Closed",IF(AC910="-","-",YEAR(AC910)),"-")</f>
        <v>-</v>
      </c>
      <c r="CO910" s="344" t="str">
        <f>IF(W910="Closed",IF(OR(BE910="S",BE910="MS",BE910="HS"),"S",IF(OR(BE910="U",BE910="MU",BE910="HU"),"U",IF(OR(BE910="NA",BE910="NR",BE910="NV",BE910="?",BE910="#"),"NR","-"))),"-")</f>
        <v>-</v>
      </c>
      <c r="CP910" s="249">
        <v>0</v>
      </c>
      <c r="CQ910" s="414">
        <v>6</v>
      </c>
      <c r="CR910" s="414">
        <v>3</v>
      </c>
      <c r="CS910" s="414">
        <v>0</v>
      </c>
      <c r="CT910" s="414">
        <v>0</v>
      </c>
      <c r="CU910" s="436">
        <v>0</v>
      </c>
      <c r="CV910" s="432" t="str">
        <f>IF(OR(DC910="-",DC910="",DC910="n/a"),"-",HYPERLINK(DC910,"PAD"))</f>
        <v>PAD</v>
      </c>
      <c r="CW910" s="417" t="str">
        <f>IF(OR(DD910="-",DD910="",DD910="n/a"),"-",HYPERLINK(DD910,"ICR"))</f>
        <v>-</v>
      </c>
      <c r="CX910" s="438" t="str">
        <f>IF(OR(DE910="-",DE910="",DE910="n/a"),"-",HYPERLINK(DE910,"IEG"))</f>
        <v>-</v>
      </c>
      <c r="CY910" s="687" t="str">
        <f>IF(OR(DF910="-",DF910="",DF910="n/a"),"-",HYPERLINK(DF910,"PPAR"))</f>
        <v>-</v>
      </c>
      <c r="CZ910" s="665" t="str">
        <f>IF(OR(DG910="-",DG910="",DG910="n/a"),"-",HYPERLINK(DG910,"PCR"))</f>
        <v>-</v>
      </c>
      <c r="DA910" s="665" t="str">
        <f>IF(OR(DH910="-",DH910="",DH910="n/a"),"-",HYPERLINK(DH910,"PP"))</f>
        <v>PP</v>
      </c>
      <c r="DB910" s="688" t="str">
        <f>IF(OR(DI910="-",DI910="",DI910="n/a"),"-",HYPERLINK(DI910,"TA"))</f>
        <v>-</v>
      </c>
      <c r="DC910" s="897" t="s">
        <v>12847</v>
      </c>
      <c r="DD910" s="897" t="s">
        <v>33</v>
      </c>
      <c r="DE910" s="897" t="s">
        <v>33</v>
      </c>
      <c r="DF910" s="897" t="s">
        <v>33</v>
      </c>
      <c r="DG910" s="897" t="s">
        <v>33</v>
      </c>
      <c r="DH910" s="897" t="s">
        <v>12848</v>
      </c>
      <c r="DI910" s="897" t="s">
        <v>33</v>
      </c>
      <c r="DJ910" s="815"/>
      <c r="DK910" s="14"/>
      <c r="DL910" s="14"/>
      <c r="DM910" s="441"/>
      <c r="DN910" s="441"/>
      <c r="DO910" s="441"/>
      <c r="DP910" s="441"/>
      <c r="DQ910" s="441"/>
      <c r="DR910" s="441"/>
      <c r="DS910" s="441"/>
      <c r="DT910" s="441"/>
      <c r="DU910" s="441"/>
      <c r="DV910" s="441"/>
      <c r="DW910" s="441"/>
      <c r="DX910" s="441"/>
      <c r="DY910" s="441"/>
      <c r="DZ910" s="441"/>
      <c r="EA910" s="441"/>
      <c r="EB910" s="441"/>
      <c r="EC910" s="441"/>
      <c r="ED910" s="441"/>
      <c r="EE910" s="441"/>
      <c r="EF910" s="441"/>
      <c r="EG910" s="441"/>
      <c r="EH910" s="441"/>
      <c r="EI910" s="441"/>
      <c r="EJ910" s="441"/>
      <c r="EK910" s="441"/>
      <c r="EL910" s="441"/>
      <c r="EM910" s="441"/>
    </row>
    <row r="911" spans="1:143" s="35" customFormat="1" ht="14.1" customHeight="1" x14ac:dyDescent="0.25">
      <c r="A911" s="702">
        <f>ROW()-1</f>
        <v>910</v>
      </c>
      <c r="B911" s="710" t="s">
        <v>1079</v>
      </c>
      <c r="C911" s="711" t="str">
        <f>HYPERLINK(E911,"OP")</f>
        <v>OP</v>
      </c>
      <c r="D911" s="711" t="str">
        <f>HYPERLINK(F911,"Prj")</f>
        <v>Prj</v>
      </c>
      <c r="E911" s="704" t="s">
        <v>6973</v>
      </c>
      <c r="F911" s="415" t="s">
        <v>6974</v>
      </c>
      <c r="G911" s="414" t="s">
        <v>33</v>
      </c>
      <c r="H911" s="414" t="s">
        <v>33</v>
      </c>
      <c r="I911" s="694" t="s">
        <v>33</v>
      </c>
      <c r="J911" s="686" t="s">
        <v>1080</v>
      </c>
      <c r="K911" s="199" t="s">
        <v>33</v>
      </c>
      <c r="L911" s="693" t="s">
        <v>193</v>
      </c>
      <c r="M911" s="696" t="s">
        <v>194</v>
      </c>
      <c r="N911" s="693" t="s">
        <v>18</v>
      </c>
      <c r="O911" s="693" t="s">
        <v>76</v>
      </c>
      <c r="P911" s="1080" t="s">
        <v>1741</v>
      </c>
      <c r="Q911" s="1074" t="s">
        <v>10354</v>
      </c>
      <c r="R911" s="698" t="s">
        <v>33</v>
      </c>
      <c r="S911" s="907" t="s">
        <v>3861</v>
      </c>
      <c r="T911" s="908" t="s">
        <v>3862</v>
      </c>
      <c r="U911" s="905" t="s">
        <v>577</v>
      </c>
      <c r="V911" s="905" t="s">
        <v>10438</v>
      </c>
      <c r="W911" s="1068" t="s">
        <v>20</v>
      </c>
      <c r="X911" s="1064">
        <v>41149</v>
      </c>
      <c r="Y911" s="1066">
        <v>41599</v>
      </c>
      <c r="Z911" s="1046">
        <v>2014</v>
      </c>
      <c r="AA911" s="1064">
        <v>41628</v>
      </c>
      <c r="AB911" s="1065">
        <v>43131</v>
      </c>
      <c r="AC911" s="1066">
        <v>43131</v>
      </c>
      <c r="AD911" s="638">
        <v>350</v>
      </c>
      <c r="AE911" s="639">
        <v>0</v>
      </c>
      <c r="AF911" s="744">
        <v>0</v>
      </c>
      <c r="AG911" s="690">
        <v>350</v>
      </c>
      <c r="AH911" s="747">
        <v>0</v>
      </c>
      <c r="AI911" s="744">
        <v>0</v>
      </c>
      <c r="AJ911" s="1099">
        <v>350</v>
      </c>
      <c r="AK911" s="1100">
        <v>267.21440000000001</v>
      </c>
      <c r="AL911" s="646" t="s">
        <v>4129</v>
      </c>
      <c r="AM911" s="647" t="s">
        <v>4366</v>
      </c>
      <c r="AN911" s="647">
        <v>1</v>
      </c>
      <c r="AO911" s="647"/>
      <c r="AP911" s="647" t="s">
        <v>2870</v>
      </c>
      <c r="AQ911" s="648">
        <v>18</v>
      </c>
      <c r="AR911" s="779" t="s">
        <v>4388</v>
      </c>
      <c r="AS911" s="649">
        <f>AT911+AU911</f>
        <v>12.3</v>
      </c>
      <c r="AT911" s="649">
        <v>12.3</v>
      </c>
      <c r="AU911" s="650">
        <v>0</v>
      </c>
      <c r="AV911" s="686" t="s">
        <v>4389</v>
      </c>
      <c r="AW911" s="686" t="s">
        <v>1816</v>
      </c>
      <c r="AX911" s="686" t="s">
        <v>2084</v>
      </c>
      <c r="AY911" s="819">
        <v>42725</v>
      </c>
      <c r="AZ911" s="721" t="s">
        <v>26</v>
      </c>
      <c r="BA911" s="721" t="s">
        <v>26</v>
      </c>
      <c r="BB911" s="625" t="s">
        <v>33</v>
      </c>
      <c r="BC911" s="626" t="s">
        <v>33</v>
      </c>
      <c r="BD911" s="633" t="s">
        <v>33</v>
      </c>
      <c r="BE911" s="625" t="s">
        <v>33</v>
      </c>
      <c r="BF911" s="626" t="s">
        <v>33</v>
      </c>
      <c r="BG911" s="633" t="s">
        <v>33</v>
      </c>
      <c r="BH911" s="905" t="s">
        <v>4549</v>
      </c>
      <c r="BI911" s="903" t="s">
        <v>10481</v>
      </c>
      <c r="BJ911" s="905" t="s">
        <v>4518</v>
      </c>
      <c r="BK911" s="903" t="s">
        <v>10475</v>
      </c>
      <c r="BL911" s="905" t="s">
        <v>4568</v>
      </c>
      <c r="BM911" s="903" t="s">
        <v>10484</v>
      </c>
      <c r="BN911" s="905" t="s">
        <v>4525</v>
      </c>
      <c r="BO911" s="903" t="s">
        <v>10476</v>
      </c>
      <c r="BP911" s="905" t="s">
        <v>13105</v>
      </c>
      <c r="BQ911" s="903" t="s">
        <v>13884</v>
      </c>
      <c r="BR911" s="909">
        <v>85</v>
      </c>
      <c r="BS911" s="903" t="s">
        <v>4601</v>
      </c>
      <c r="BT911" s="909">
        <v>90</v>
      </c>
      <c r="BU911" s="903" t="s">
        <v>4621</v>
      </c>
      <c r="BV911" s="909">
        <v>45</v>
      </c>
      <c r="BW911" s="903" t="s">
        <v>4564</v>
      </c>
      <c r="BX911" s="909">
        <v>100</v>
      </c>
      <c r="BY911" s="903" t="s">
        <v>4610</v>
      </c>
      <c r="BZ911" s="909">
        <v>65</v>
      </c>
      <c r="CA911" s="903" t="s">
        <v>4509</v>
      </c>
      <c r="CB911" s="340">
        <v>100</v>
      </c>
      <c r="CC911" s="249">
        <f>IF(ISBLANK(AL911),0,1)</f>
        <v>1</v>
      </c>
      <c r="CD911" s="414">
        <f>IF(ISBLANK(AM911),0,1)</f>
        <v>1</v>
      </c>
      <c r="CE911" s="414">
        <f>IF(ISBLANK(AN911),0,1)</f>
        <v>1</v>
      </c>
      <c r="CF911" s="414">
        <f>IF(ISBLANK(AO911),0,1)</f>
        <v>0</v>
      </c>
      <c r="CG911" s="414">
        <f>IF(ISBLANK(AP911),0,1)</f>
        <v>1</v>
      </c>
      <c r="CH911" s="436">
        <f>IF(ISBLANK(AQ911),0,1)</f>
        <v>1</v>
      </c>
      <c r="CI911" s="435">
        <f>IF($W911="Dropped","-",DAYS360(X911,Y911,TRUE)/360)</f>
        <v>1.2305555555555556</v>
      </c>
      <c r="CJ911" s="416">
        <f>IF(OR($W911="Pipeline",$W911="Dropped"),"-",IF(OR($AA911="-",$AA911="n/a"),"-",DAYS360(Y911,AA911,TRUE)/360))</f>
        <v>8.0555555555555561E-2</v>
      </c>
      <c r="CK911" s="416">
        <f>IF(OR($W911="Pipeline",$W911="Dropped"),"-",IF($AC911="-","-",IF(OR($AA911="-",$AA911="n/a"),DAYS360(Y911,AC911,TRUE)/360,DAYS360(AA911,AC911,TRUE)/360)))</f>
        <v>4.1111111111111107</v>
      </c>
      <c r="CL911" s="416">
        <f>IF(OR($W911="Pipeline",$W911="Dropped"),"-",IF($AC911="-","-",DAYS360(X911,AC911,TRUE)/360))</f>
        <v>5.4222222222222225</v>
      </c>
      <c r="CM911" s="437">
        <f>IF(OR($W911="Pipeline",$W911="Dropped"),"-",IF($AC911="-","-",DAYS360(AB911,AC911,TRUE)/360))</f>
        <v>0</v>
      </c>
      <c r="CN911" s="344" t="str">
        <f>IF(W911="Closed",IF(AC911="-","-",YEAR(AC911)),"-")</f>
        <v>-</v>
      </c>
      <c r="CO911" s="344" t="str">
        <f>IF(W911="Closed",IF(OR(BE911="S",BE911="MS",BE911="HS"),"S",IF(OR(BE911="U",BE911="MU",BE911="HU"),"U",IF(OR(BE911="NA",BE911="NR",BE911="NV",BE911="?",BE911="#"),"NR","-"))),"-")</f>
        <v>-</v>
      </c>
      <c r="CP911" s="249">
        <v>5</v>
      </c>
      <c r="CQ911" s="414">
        <v>5</v>
      </c>
      <c r="CR911" s="414">
        <v>1</v>
      </c>
      <c r="CS911" s="414">
        <v>2</v>
      </c>
      <c r="CT911" s="414">
        <v>0</v>
      </c>
      <c r="CU911" s="436">
        <v>1</v>
      </c>
      <c r="CV911" s="432" t="str">
        <f>IF(OR(DC911="-",DC911="",DC911="n/a"),"-",HYPERLINK(DC911,"PAD"))</f>
        <v>PAD</v>
      </c>
      <c r="CW911" s="417" t="str">
        <f>IF(OR(DD911="-",DD911="",DD911="n/a"),"-",HYPERLINK(DD911,"ICR"))</f>
        <v>-</v>
      </c>
      <c r="CX911" s="438" t="str">
        <f>IF(OR(DE911="-",DE911="",DE911="n/a"),"-",HYPERLINK(DE911,"IEG"))</f>
        <v>-</v>
      </c>
      <c r="CY911" s="687" t="str">
        <f>IF(OR(DF911="-",DF911="",DF911="n/a"),"-",HYPERLINK(DF911,"PPAR"))</f>
        <v>-</v>
      </c>
      <c r="CZ911" s="665" t="str">
        <f>IF(OR(DG911="-",DG911="",DG911="n/a"),"-",HYPERLINK(DG911,"PCR"))</f>
        <v>-</v>
      </c>
      <c r="DA911" s="665" t="str">
        <f>IF(OR(DH911="-",DH911="",DH911="n/a"),"-",HYPERLINK(DH911,"PP"))</f>
        <v>-</v>
      </c>
      <c r="DB911" s="688" t="str">
        <f>IF(OR(DI911="-",DI911="",DI911="n/a"),"-",HYPERLINK(DI911,"TA"))</f>
        <v>-</v>
      </c>
      <c r="DC911" s="897" t="s">
        <v>12849</v>
      </c>
      <c r="DD911" s="897" t="s">
        <v>33</v>
      </c>
      <c r="DE911" s="897" t="s">
        <v>33</v>
      </c>
      <c r="DF911" s="897" t="s">
        <v>33</v>
      </c>
      <c r="DG911" s="897" t="s">
        <v>33</v>
      </c>
      <c r="DH911" s="897" t="s">
        <v>33</v>
      </c>
      <c r="DI911" s="897" t="s">
        <v>33</v>
      </c>
      <c r="DJ911" s="734"/>
      <c r="DK911" s="14"/>
      <c r="DL911" s="14"/>
      <c r="DM911" s="441"/>
      <c r="DN911" s="441"/>
      <c r="DO911" s="441"/>
      <c r="DP911" s="441"/>
      <c r="DQ911" s="441"/>
      <c r="DR911" s="441"/>
      <c r="DS911" s="441"/>
      <c r="DT911" s="441"/>
      <c r="DU911" s="441"/>
      <c r="DV911" s="441"/>
      <c r="DW911" s="441"/>
      <c r="DX911" s="441"/>
      <c r="DY911" s="441"/>
      <c r="DZ911" s="441"/>
      <c r="EA911" s="441"/>
      <c r="EB911" s="441"/>
      <c r="EC911" s="441"/>
      <c r="ED911" s="441"/>
      <c r="EE911" s="441"/>
      <c r="EF911" s="441"/>
      <c r="EG911" s="441"/>
      <c r="EH911" s="441"/>
      <c r="EI911" s="441"/>
      <c r="EJ911" s="441"/>
      <c r="EK911" s="441"/>
      <c r="EL911" s="441"/>
      <c r="EM911" s="441"/>
    </row>
    <row r="912" spans="1:143" s="35" customFormat="1" ht="14.1" customHeight="1" x14ac:dyDescent="0.25">
      <c r="A912" s="702">
        <f>ROW()-1</f>
        <v>911</v>
      </c>
      <c r="B912" s="714" t="s">
        <v>13362</v>
      </c>
      <c r="C912" s="715" t="str">
        <f>HYPERLINK(E912,"OP")</f>
        <v>OP</v>
      </c>
      <c r="D912" s="715" t="str">
        <f>HYPERLINK(F912,"Prj")</f>
        <v>Prj</v>
      </c>
      <c r="E912" s="652" t="s">
        <v>13363</v>
      </c>
      <c r="F912" s="412" t="s">
        <v>13364</v>
      </c>
      <c r="G912" s="414" t="s">
        <v>33</v>
      </c>
      <c r="H912" s="414" t="s">
        <v>33</v>
      </c>
      <c r="I912" s="694" t="s">
        <v>33</v>
      </c>
      <c r="J912" s="698" t="s">
        <v>13365</v>
      </c>
      <c r="K912" s="728" t="s">
        <v>33</v>
      </c>
      <c r="L912" s="733" t="s">
        <v>245</v>
      </c>
      <c r="M912" s="698" t="s">
        <v>298</v>
      </c>
      <c r="N912" s="733" t="s">
        <v>233</v>
      </c>
      <c r="O912" s="733" t="s">
        <v>30</v>
      </c>
      <c r="P912" s="1080" t="s">
        <v>1743</v>
      </c>
      <c r="Q912" s="1074" t="s">
        <v>33</v>
      </c>
      <c r="R912" s="698" t="s">
        <v>33</v>
      </c>
      <c r="S912" s="907" t="s">
        <v>13848</v>
      </c>
      <c r="T912" s="908" t="s">
        <v>13849</v>
      </c>
      <c r="U912" s="905" t="s">
        <v>1776</v>
      </c>
      <c r="V912" s="905" t="s">
        <v>13367</v>
      </c>
      <c r="W912" s="1068" t="s">
        <v>20</v>
      </c>
      <c r="X912" s="1064">
        <v>40819</v>
      </c>
      <c r="Y912" s="1066">
        <v>41289</v>
      </c>
      <c r="Z912" s="1046">
        <v>2013</v>
      </c>
      <c r="AA912" s="1064">
        <v>41445</v>
      </c>
      <c r="AB912" s="1065">
        <v>43434</v>
      </c>
      <c r="AC912" s="1066">
        <v>43434</v>
      </c>
      <c r="AD912" s="1052">
        <v>0</v>
      </c>
      <c r="AE912" s="748">
        <v>0</v>
      </c>
      <c r="AF912" s="744">
        <v>31</v>
      </c>
      <c r="AG912" s="690">
        <v>31</v>
      </c>
      <c r="AH912" s="747">
        <v>0</v>
      </c>
      <c r="AI912" s="744">
        <v>31</v>
      </c>
      <c r="AJ912" s="1105">
        <v>31</v>
      </c>
      <c r="AK912" s="1106">
        <v>11.71047811</v>
      </c>
      <c r="AL912" s="646">
        <v>33</v>
      </c>
      <c r="AM912" s="647"/>
      <c r="AN912" s="647">
        <v>7</v>
      </c>
      <c r="AO912" s="647"/>
      <c r="AP912" s="647"/>
      <c r="AQ912" s="648"/>
      <c r="AR912" s="756" t="s">
        <v>13547</v>
      </c>
      <c r="AS912" s="649">
        <f>AT912+AU912</f>
        <v>16</v>
      </c>
      <c r="AT912" s="784">
        <v>16</v>
      </c>
      <c r="AU912" s="785">
        <v>0</v>
      </c>
      <c r="AV912" s="686" t="s">
        <v>13548</v>
      </c>
      <c r="AW912" s="698" t="s">
        <v>13277</v>
      </c>
      <c r="AX912" s="698" t="s">
        <v>13368</v>
      </c>
      <c r="AY912" s="825">
        <v>42725</v>
      </c>
      <c r="AZ912" s="733" t="s">
        <v>22</v>
      </c>
      <c r="BA912" s="733" t="s">
        <v>22</v>
      </c>
      <c r="BB912" s="669" t="s">
        <v>33</v>
      </c>
      <c r="BC912" s="689" t="s">
        <v>33</v>
      </c>
      <c r="BD912" s="691" t="s">
        <v>33</v>
      </c>
      <c r="BE912" s="669" t="s">
        <v>33</v>
      </c>
      <c r="BF912" s="689" t="s">
        <v>33</v>
      </c>
      <c r="BG912" s="691" t="s">
        <v>33</v>
      </c>
      <c r="BH912" s="905" t="s">
        <v>4568</v>
      </c>
      <c r="BI912" s="903" t="s">
        <v>10484</v>
      </c>
      <c r="BJ912" s="905" t="s">
        <v>13105</v>
      </c>
      <c r="BK912" s="903" t="s">
        <v>13884</v>
      </c>
      <c r="BL912" s="905" t="s">
        <v>4580</v>
      </c>
      <c r="BM912" s="903" t="s">
        <v>10478</v>
      </c>
      <c r="BN912" s="905" t="s">
        <v>10038</v>
      </c>
      <c r="BO912" s="903" t="s">
        <v>13786</v>
      </c>
      <c r="BP912" s="905" t="s">
        <v>0</v>
      </c>
      <c r="BQ912" s="903" t="s">
        <v>0</v>
      </c>
      <c r="BR912" s="909">
        <v>52</v>
      </c>
      <c r="BS912" s="903" t="s">
        <v>4599</v>
      </c>
      <c r="BT912" s="909">
        <v>94</v>
      </c>
      <c r="BU912" s="903" t="s">
        <v>4649</v>
      </c>
      <c r="BV912" s="909">
        <v>85</v>
      </c>
      <c r="BW912" s="903" t="s">
        <v>4601</v>
      </c>
      <c r="BX912" s="909">
        <v>81</v>
      </c>
      <c r="BY912" s="903" t="s">
        <v>4554</v>
      </c>
      <c r="BZ912" s="905" t="s">
        <v>0</v>
      </c>
      <c r="CA912" s="903" t="s">
        <v>4492</v>
      </c>
      <c r="CB912" s="340" t="s">
        <v>33</v>
      </c>
      <c r="CC912" s="249">
        <f>IF(ISBLANK(AL912),0,1)</f>
        <v>1</v>
      </c>
      <c r="CD912" s="414">
        <f>IF(ISBLANK(AM912),0,1)</f>
        <v>0</v>
      </c>
      <c r="CE912" s="414">
        <f>IF(ISBLANK(AN912),0,1)</f>
        <v>1</v>
      </c>
      <c r="CF912" s="414">
        <f>IF(ISBLANK(AO912),0,1)</f>
        <v>0</v>
      </c>
      <c r="CG912" s="414">
        <f>IF(ISBLANK(AP912),0,1)</f>
        <v>0</v>
      </c>
      <c r="CH912" s="436">
        <f>IF(ISBLANK(AQ912),0,1)</f>
        <v>0</v>
      </c>
      <c r="CI912" s="435">
        <f>IF($W912="Dropped","-",DAYS360(X912,Y912,TRUE)/360)</f>
        <v>1.2833333333333334</v>
      </c>
      <c r="CJ912" s="416">
        <f>IF(OR($W912="Pipeline",$W912="Dropped"),"-",IF(OR($AA912="-",$AA912="n/a"),"-",DAYS360(Y912,AA912,TRUE)/360))</f>
        <v>0.43055555555555558</v>
      </c>
      <c r="CK912" s="416">
        <f>IF(OR($W912="Pipeline",$W912="Dropped"),"-",IF($AC912="-","-",IF(OR($AA912="-",$AA912="n/a"),DAYS360(Y912,AC912,TRUE)/360,DAYS360(AA912,AC912,TRUE)/360)))</f>
        <v>5.4444444444444446</v>
      </c>
      <c r="CL912" s="416">
        <f>IF(OR($W912="Pipeline",$W912="Dropped"),"-",IF($AC912="-","-",DAYS360(X912,AC912,TRUE)/360))</f>
        <v>7.1583333333333332</v>
      </c>
      <c r="CM912" s="437">
        <f>IF(OR($W912="Pipeline",$W912="Dropped"),"-",IF($AC912="-","-",DAYS360(AB912,AC912,TRUE)/360))</f>
        <v>0</v>
      </c>
      <c r="CN912" s="344" t="str">
        <f>IF(W912="Closed",IF(AC912="-","-",YEAR(AC912)),"-")</f>
        <v>-</v>
      </c>
      <c r="CO912" s="344" t="str">
        <f>IF(W912="Closed",IF(OR(BE912="S",BE912="MS",BE912="HS"),"S",IF(OR(BE912="U",BE912="MU",BE912="HU"),"U",IF(OR(BE912="NA",BE912="NR",BE912="NV",BE912="?",BE912="#"),"NR","-"))),"-")</f>
        <v>-</v>
      </c>
      <c r="CP912" s="249" t="s">
        <v>33</v>
      </c>
      <c r="CQ912" s="414" t="s">
        <v>33</v>
      </c>
      <c r="CR912" s="414" t="s">
        <v>33</v>
      </c>
      <c r="CS912" s="414" t="s">
        <v>33</v>
      </c>
      <c r="CT912" s="414" t="s">
        <v>33</v>
      </c>
      <c r="CU912" s="436" t="s">
        <v>33</v>
      </c>
      <c r="CV912" s="432" t="str">
        <f>IF(OR(DC912="-",DC912="",DC912="n/a"),"-",HYPERLINK(DC912,"PAD"))</f>
        <v>PAD</v>
      </c>
      <c r="CW912" s="417" t="str">
        <f>IF(OR(DD912="-",DD912="",DD912="n/a"),"-",HYPERLINK(DD912,"ICR"))</f>
        <v>-</v>
      </c>
      <c r="CX912" s="438" t="str">
        <f>IF(OR(DE912="-",DE912="",DE912="n/a"),"-",HYPERLINK(DE912,"IEG"))</f>
        <v>-</v>
      </c>
      <c r="CY912" s="687" t="str">
        <f>IF(OR(DF912="-",DF912="",DF912="n/a"),"-",HYPERLINK(DF912,"PPAR"))</f>
        <v>-</v>
      </c>
      <c r="CZ912" s="665" t="str">
        <f>IF(OR(DG912="-",DG912="",DG912="n/a"),"-",HYPERLINK(DG912,"PCR"))</f>
        <v>-</v>
      </c>
      <c r="DA912" s="665" t="str">
        <f>IF(OR(DH912="-",DH912="",DH912="n/a"),"-",HYPERLINK(DH912,"PP"))</f>
        <v>-</v>
      </c>
      <c r="DB912" s="688" t="str">
        <f>IF(OR(DI912="-",DI912="",DI912="n/a"),"-",HYPERLINK(DI912,"TA"))</f>
        <v>-</v>
      </c>
      <c r="DC912" s="897" t="s">
        <v>13369</v>
      </c>
      <c r="DD912" s="897" t="s">
        <v>33</v>
      </c>
      <c r="DE912" s="897" t="s">
        <v>33</v>
      </c>
      <c r="DF912" s="897" t="s">
        <v>33</v>
      </c>
      <c r="DG912" s="897" t="s">
        <v>33</v>
      </c>
      <c r="DH912" s="897" t="s">
        <v>33</v>
      </c>
      <c r="DI912" s="897" t="s">
        <v>33</v>
      </c>
      <c r="DJ912" s="734"/>
      <c r="DK912" s="14"/>
      <c r="DL912" s="14"/>
      <c r="DM912" s="441"/>
      <c r="DN912" s="441"/>
      <c r="DO912" s="441"/>
      <c r="DP912" s="441"/>
      <c r="DQ912" s="441"/>
      <c r="DR912" s="441"/>
      <c r="DS912" s="441"/>
      <c r="DT912" s="441"/>
      <c r="DU912" s="441"/>
      <c r="DV912" s="441"/>
      <c r="DW912" s="441"/>
      <c r="DX912" s="441"/>
      <c r="DY912" s="441"/>
      <c r="DZ912" s="441"/>
      <c r="EA912" s="441"/>
      <c r="EB912" s="441"/>
      <c r="EC912" s="441"/>
      <c r="ED912" s="441"/>
      <c r="EE912" s="441"/>
      <c r="EF912" s="441"/>
      <c r="EG912" s="441"/>
      <c r="EH912" s="441"/>
      <c r="EI912" s="441"/>
      <c r="EJ912" s="441"/>
      <c r="EK912" s="441"/>
      <c r="EL912" s="441"/>
      <c r="EM912" s="441"/>
    </row>
    <row r="913" spans="1:143" s="35" customFormat="1" ht="14.1" customHeight="1" x14ac:dyDescent="0.25">
      <c r="A913" s="703">
        <f>ROW()-1</f>
        <v>912</v>
      </c>
      <c r="B913" s="710" t="s">
        <v>289</v>
      </c>
      <c r="C913" s="711" t="str">
        <f>HYPERLINK(E913,"OP")</f>
        <v>OP</v>
      </c>
      <c r="D913" s="711" t="str">
        <f>HYPERLINK(F913,"Prj")</f>
        <v>Prj</v>
      </c>
      <c r="E913" s="704" t="s">
        <v>6975</v>
      </c>
      <c r="F913" s="415" t="s">
        <v>6976</v>
      </c>
      <c r="G913" s="414" t="s">
        <v>33</v>
      </c>
      <c r="H913" s="414" t="s">
        <v>33</v>
      </c>
      <c r="I913" s="694" t="s">
        <v>33</v>
      </c>
      <c r="J913" s="686" t="s">
        <v>290</v>
      </c>
      <c r="K913" s="199" t="s">
        <v>33</v>
      </c>
      <c r="L913" s="693" t="s">
        <v>153</v>
      </c>
      <c r="M913" s="696" t="s">
        <v>180</v>
      </c>
      <c r="N913" s="693" t="s">
        <v>18</v>
      </c>
      <c r="O913" s="693" t="s">
        <v>25</v>
      </c>
      <c r="P913" s="1080" t="s">
        <v>1419</v>
      </c>
      <c r="Q913" s="1074" t="s">
        <v>33</v>
      </c>
      <c r="R913" s="698" t="s">
        <v>33</v>
      </c>
      <c r="S913" s="907" t="s">
        <v>3153</v>
      </c>
      <c r="T913" s="908" t="s">
        <v>3942</v>
      </c>
      <c r="U913" s="905" t="s">
        <v>13824</v>
      </c>
      <c r="V913" s="905" t="s">
        <v>10413</v>
      </c>
      <c r="W913" s="1068" t="s">
        <v>20</v>
      </c>
      <c r="X913" s="1064">
        <v>41774</v>
      </c>
      <c r="Y913" s="1066">
        <v>42527</v>
      </c>
      <c r="Z913" s="1046">
        <v>2016</v>
      </c>
      <c r="AA913" s="1064">
        <v>42760</v>
      </c>
      <c r="AB913" s="1065">
        <v>44561</v>
      </c>
      <c r="AC913" s="1066">
        <v>44561</v>
      </c>
      <c r="AD913" s="1050">
        <v>12.58</v>
      </c>
      <c r="AE913" s="749">
        <v>7.42</v>
      </c>
      <c r="AF913" s="744">
        <v>0</v>
      </c>
      <c r="AG913" s="690">
        <v>20</v>
      </c>
      <c r="AH913" s="747">
        <v>0</v>
      </c>
      <c r="AI913" s="744">
        <v>0</v>
      </c>
      <c r="AJ913" s="1099">
        <v>20</v>
      </c>
      <c r="AK913" s="1100">
        <v>0.11056096</v>
      </c>
      <c r="AL913" s="1086"/>
      <c r="AM913" s="760">
        <v>1</v>
      </c>
      <c r="AN913" s="760"/>
      <c r="AO913" s="760"/>
      <c r="AP913" s="760"/>
      <c r="AQ913" s="761">
        <v>12</v>
      </c>
      <c r="AR913" s="780" t="s">
        <v>2696</v>
      </c>
      <c r="AS913" s="781">
        <f>AT913+AU913</f>
        <v>0</v>
      </c>
      <c r="AT913" s="781">
        <v>0</v>
      </c>
      <c r="AU913" s="782">
        <v>0</v>
      </c>
      <c r="AV913" s="809" t="s">
        <v>2697</v>
      </c>
      <c r="AW913" s="686" t="s">
        <v>1853</v>
      </c>
      <c r="AX913" s="686" t="s">
        <v>1892</v>
      </c>
      <c r="AY913" s="823">
        <v>42657</v>
      </c>
      <c r="AZ913" s="736" t="s">
        <v>22</v>
      </c>
      <c r="BA913" s="736" t="s">
        <v>22</v>
      </c>
      <c r="BB913" s="625" t="s">
        <v>33</v>
      </c>
      <c r="BC913" s="626" t="s">
        <v>33</v>
      </c>
      <c r="BD913" s="633" t="s">
        <v>33</v>
      </c>
      <c r="BE913" s="625" t="s">
        <v>33</v>
      </c>
      <c r="BF913" s="626" t="s">
        <v>33</v>
      </c>
      <c r="BG913" s="633" t="s">
        <v>33</v>
      </c>
      <c r="BH913" s="905" t="s">
        <v>4505</v>
      </c>
      <c r="BI913" s="903" t="s">
        <v>10474</v>
      </c>
      <c r="BJ913" s="905" t="s">
        <v>0</v>
      </c>
      <c r="BK913" s="903" t="s">
        <v>0</v>
      </c>
      <c r="BL913" s="905" t="s">
        <v>0</v>
      </c>
      <c r="BM913" s="903" t="s">
        <v>0</v>
      </c>
      <c r="BN913" s="905" t="s">
        <v>0</v>
      </c>
      <c r="BO913" s="903" t="s">
        <v>0</v>
      </c>
      <c r="BP913" s="905" t="s">
        <v>0</v>
      </c>
      <c r="BQ913" s="903" t="s">
        <v>0</v>
      </c>
      <c r="BR913" s="909">
        <v>28</v>
      </c>
      <c r="BS913" s="903" t="s">
        <v>4500</v>
      </c>
      <c r="BT913" s="909">
        <v>94</v>
      </c>
      <c r="BU913" s="903" t="s">
        <v>4649</v>
      </c>
      <c r="BV913" s="905" t="s">
        <v>0</v>
      </c>
      <c r="BW913" s="903" t="s">
        <v>4492</v>
      </c>
      <c r="BX913" s="905" t="s">
        <v>0</v>
      </c>
      <c r="BY913" s="903" t="s">
        <v>4492</v>
      </c>
      <c r="BZ913" s="905" t="s">
        <v>0</v>
      </c>
      <c r="CA913" s="903" t="s">
        <v>4492</v>
      </c>
      <c r="CB913" s="340">
        <v>10</v>
      </c>
      <c r="CC913" s="249">
        <f>IF(ISBLANK(AL913),0,1)</f>
        <v>0</v>
      </c>
      <c r="CD913" s="414">
        <f>IF(ISBLANK(AM913),0,1)</f>
        <v>1</v>
      </c>
      <c r="CE913" s="414">
        <f>IF(ISBLANK(AN913),0,1)</f>
        <v>0</v>
      </c>
      <c r="CF913" s="414">
        <f>IF(ISBLANK(AO913),0,1)</f>
        <v>0</v>
      </c>
      <c r="CG913" s="414">
        <f>IF(ISBLANK(AP913),0,1)</f>
        <v>0</v>
      </c>
      <c r="CH913" s="436">
        <f>IF(ISBLANK(AQ913),0,1)</f>
        <v>1</v>
      </c>
      <c r="CI913" s="435">
        <f>IF($W913="Dropped","-",DAYS360(X913,Y913,TRUE)/360)</f>
        <v>2.0583333333333331</v>
      </c>
      <c r="CJ913" s="416">
        <f>IF(OR($W913="Pipeline",$W913="Dropped"),"-",IF(OR($AA913="-",$AA913="n/a"),"-",DAYS360(Y913,AA913,TRUE)/360))</f>
        <v>0.63611111111111107</v>
      </c>
      <c r="CK913" s="416">
        <f>IF(OR($W913="Pipeline",$W913="Dropped"),"-",IF($AC913="-","-",IF(OR($AA913="-",$AA913="n/a"),DAYS360(Y913,AC913,TRUE)/360,DAYS360(AA913,AC913,TRUE)/360)))</f>
        <v>4.9305555555555554</v>
      </c>
      <c r="CL913" s="416">
        <f>IF(OR($W913="Pipeline",$W913="Dropped"),"-",IF($AC913="-","-",DAYS360(X913,AC913,TRUE)/360))</f>
        <v>7.625</v>
      </c>
      <c r="CM913" s="437">
        <f>IF(OR($W913="Pipeline",$W913="Dropped"),"-",IF($AC913="-","-",DAYS360(AB913,AC913,TRUE)/360))</f>
        <v>0</v>
      </c>
      <c r="CN913" s="344" t="str">
        <f>IF(W913="Closed",IF(AC913="-","-",YEAR(AC913)),"-")</f>
        <v>-</v>
      </c>
      <c r="CO913" s="344" t="str">
        <f>IF(W913="Closed",IF(OR(BE913="S",BE913="MS",BE913="HS"),"S",IF(OR(BE913="U",BE913="MU",BE913="HU"),"U",IF(OR(BE913="NA",BE913="NR",BE913="NV",BE913="?",BE913="#"),"NR","-"))),"-")</f>
        <v>-</v>
      </c>
      <c r="CP913" s="249" t="s">
        <v>33</v>
      </c>
      <c r="CQ913" s="414" t="s">
        <v>33</v>
      </c>
      <c r="CR913" s="414" t="s">
        <v>33</v>
      </c>
      <c r="CS913" s="414" t="s">
        <v>33</v>
      </c>
      <c r="CT913" s="414" t="s">
        <v>33</v>
      </c>
      <c r="CU913" s="436" t="s">
        <v>33</v>
      </c>
      <c r="CV913" s="432" t="str">
        <f>IF(OR(DC913="-",DC913="",DC913="n/a"),"-",HYPERLINK(DC913,"PAD"))</f>
        <v>PAD</v>
      </c>
      <c r="CW913" s="417" t="str">
        <f>IF(OR(DD913="-",DD913="",DD913="n/a"),"-",HYPERLINK(DD913,"ICR"))</f>
        <v>-</v>
      </c>
      <c r="CX913" s="438" t="str">
        <f>IF(OR(DE913="-",DE913="",DE913="n/a"),"-",HYPERLINK(DE913,"IEG"))</f>
        <v>-</v>
      </c>
      <c r="CY913" s="687" t="str">
        <f>IF(OR(DF913="-",DF913="",DF913="n/a"),"-",HYPERLINK(DF913,"PPAR"))</f>
        <v>-</v>
      </c>
      <c r="CZ913" s="665" t="str">
        <f>IF(OR(DG913="-",DG913="",DG913="n/a"),"-",HYPERLINK(DG913,"PCR"))</f>
        <v>-</v>
      </c>
      <c r="DA913" s="665" t="str">
        <f>IF(OR(DH913="-",DH913="",DH913="n/a"),"-",HYPERLINK(DH913,"PP"))</f>
        <v>-</v>
      </c>
      <c r="DB913" s="688" t="str">
        <f>IF(OR(DI913="-",DI913="",DI913="n/a"),"-",HYPERLINK(DI913,"TA"))</f>
        <v>-</v>
      </c>
      <c r="DC913" s="897" t="s">
        <v>12850</v>
      </c>
      <c r="DD913" s="897" t="s">
        <v>33</v>
      </c>
      <c r="DE913" s="897" t="s">
        <v>33</v>
      </c>
      <c r="DF913" s="897" t="s">
        <v>33</v>
      </c>
      <c r="DG913" s="897" t="s">
        <v>33</v>
      </c>
      <c r="DH913" s="897" t="s">
        <v>33</v>
      </c>
      <c r="DI913" s="897" t="s">
        <v>33</v>
      </c>
      <c r="DJ913" s="815"/>
      <c r="DK913" s="14"/>
      <c r="DL913" s="14"/>
      <c r="DM913" s="441"/>
      <c r="DN913" s="441"/>
      <c r="DO913" s="441"/>
      <c r="DP913" s="441"/>
      <c r="DQ913" s="441"/>
      <c r="DR913" s="441"/>
      <c r="DS913" s="441"/>
      <c r="DT913" s="441"/>
      <c r="DU913" s="441"/>
      <c r="DV913" s="441"/>
      <c r="DW913" s="441"/>
      <c r="DX913" s="441"/>
      <c r="DY913" s="441"/>
      <c r="DZ913" s="441"/>
      <c r="EA913" s="441"/>
      <c r="EB913" s="441"/>
      <c r="EC913" s="441"/>
      <c r="ED913" s="441"/>
      <c r="EE913" s="441"/>
      <c r="EF913" s="441"/>
      <c r="EG913" s="441"/>
      <c r="EH913" s="441"/>
      <c r="EI913" s="441"/>
      <c r="EJ913" s="441"/>
      <c r="EK913" s="441"/>
      <c r="EL913" s="441"/>
      <c r="EM913" s="441"/>
    </row>
    <row r="914" spans="1:143" s="35" customFormat="1" ht="14.1" customHeight="1" x14ac:dyDescent="0.25">
      <c r="A914" s="702">
        <f>ROW()-1</f>
        <v>913</v>
      </c>
      <c r="B914" s="710" t="s">
        <v>187</v>
      </c>
      <c r="C914" s="711" t="str">
        <f>HYPERLINK(E914,"OP")</f>
        <v>OP</v>
      </c>
      <c r="D914" s="711" t="str">
        <f>HYPERLINK(F914,"Prj")</f>
        <v>Prj</v>
      </c>
      <c r="E914" s="704" t="s">
        <v>6977</v>
      </c>
      <c r="F914" s="415" t="s">
        <v>6978</v>
      </c>
      <c r="G914" s="414" t="s">
        <v>33</v>
      </c>
      <c r="H914" s="414" t="s">
        <v>33</v>
      </c>
      <c r="I914" s="694" t="s">
        <v>33</v>
      </c>
      <c r="J914" s="686" t="s">
        <v>139</v>
      </c>
      <c r="K914" s="199" t="s">
        <v>33</v>
      </c>
      <c r="L914" s="693" t="s">
        <v>153</v>
      </c>
      <c r="M914" s="696" t="s">
        <v>188</v>
      </c>
      <c r="N914" s="693" t="s">
        <v>18</v>
      </c>
      <c r="O914" s="693" t="s">
        <v>30</v>
      </c>
      <c r="P914" s="1080" t="s">
        <v>1419</v>
      </c>
      <c r="Q914" s="1074" t="s">
        <v>33</v>
      </c>
      <c r="R914" s="698" t="s">
        <v>3888</v>
      </c>
      <c r="S914" s="907" t="s">
        <v>3153</v>
      </c>
      <c r="T914" s="908" t="s">
        <v>3537</v>
      </c>
      <c r="U914" s="905" t="s">
        <v>13707</v>
      </c>
      <c r="V914" s="905" t="s">
        <v>10413</v>
      </c>
      <c r="W914" s="1068" t="s">
        <v>20</v>
      </c>
      <c r="X914" s="1064">
        <v>40988</v>
      </c>
      <c r="Y914" s="1066">
        <v>41213</v>
      </c>
      <c r="Z914" s="1046">
        <v>2013</v>
      </c>
      <c r="AA914" s="1064">
        <v>41313</v>
      </c>
      <c r="AB914" s="1065">
        <v>43100</v>
      </c>
      <c r="AC914" s="1066">
        <v>43830</v>
      </c>
      <c r="AD914" s="1050">
        <v>0</v>
      </c>
      <c r="AE914" s="749">
        <v>18</v>
      </c>
      <c r="AF914" s="744">
        <v>0</v>
      </c>
      <c r="AG914" s="690">
        <v>18</v>
      </c>
      <c r="AH914" s="747">
        <v>0</v>
      </c>
      <c r="AI914" s="744">
        <v>0</v>
      </c>
      <c r="AJ914" s="1099">
        <v>18</v>
      </c>
      <c r="AK914" s="1100">
        <v>7.9748277400000003</v>
      </c>
      <c r="AL914" s="1085">
        <v>32</v>
      </c>
      <c r="AM914" s="632">
        <v>1</v>
      </c>
      <c r="AN914" s="632"/>
      <c r="AO914" s="632"/>
      <c r="AP914" s="632"/>
      <c r="AQ914" s="757">
        <v>12</v>
      </c>
      <c r="AR914" s="779" t="s">
        <v>2471</v>
      </c>
      <c r="AS914" s="781">
        <f>AT914+AU914</f>
        <v>14.2</v>
      </c>
      <c r="AT914" s="781">
        <v>14.2</v>
      </c>
      <c r="AU914" s="782">
        <v>0</v>
      </c>
      <c r="AV914" s="807" t="s">
        <v>2898</v>
      </c>
      <c r="AW914" s="686" t="s">
        <v>1841</v>
      </c>
      <c r="AX914" s="686" t="s">
        <v>2109</v>
      </c>
      <c r="AY914" s="819">
        <v>42682</v>
      </c>
      <c r="AZ914" s="721" t="s">
        <v>22</v>
      </c>
      <c r="BA914" s="721" t="s">
        <v>22</v>
      </c>
      <c r="BB914" s="625" t="s">
        <v>33</v>
      </c>
      <c r="BC914" s="626" t="s">
        <v>33</v>
      </c>
      <c r="BD914" s="633" t="s">
        <v>33</v>
      </c>
      <c r="BE914" s="625" t="s">
        <v>33</v>
      </c>
      <c r="BF914" s="626" t="s">
        <v>33</v>
      </c>
      <c r="BG914" s="633" t="s">
        <v>33</v>
      </c>
      <c r="BH914" s="905" t="s">
        <v>0</v>
      </c>
      <c r="BI914" s="903" t="s">
        <v>0</v>
      </c>
      <c r="BJ914" s="905" t="s">
        <v>0</v>
      </c>
      <c r="BK914" s="903" t="s">
        <v>0</v>
      </c>
      <c r="BL914" s="905" t="s">
        <v>13069</v>
      </c>
      <c r="BM914" s="903" t="s">
        <v>13877</v>
      </c>
      <c r="BN914" s="905" t="s">
        <v>0</v>
      </c>
      <c r="BO914" s="903" t="s">
        <v>0</v>
      </c>
      <c r="BP914" s="905" t="s">
        <v>0</v>
      </c>
      <c r="BQ914" s="903" t="s">
        <v>0</v>
      </c>
      <c r="BR914" s="909">
        <v>28</v>
      </c>
      <c r="BS914" s="903" t="s">
        <v>4500</v>
      </c>
      <c r="BT914" s="909">
        <v>94</v>
      </c>
      <c r="BU914" s="903" t="s">
        <v>4649</v>
      </c>
      <c r="BV914" s="909">
        <v>25</v>
      </c>
      <c r="BW914" s="903" t="s">
        <v>4489</v>
      </c>
      <c r="BX914" s="905" t="s">
        <v>0</v>
      </c>
      <c r="BY914" s="903" t="s">
        <v>4492</v>
      </c>
      <c r="BZ914" s="905" t="s">
        <v>0</v>
      </c>
      <c r="CA914" s="903" t="s">
        <v>4492</v>
      </c>
      <c r="CB914" s="340">
        <v>10</v>
      </c>
      <c r="CC914" s="249">
        <f>IF(ISBLANK(AL914),0,1)</f>
        <v>1</v>
      </c>
      <c r="CD914" s="414">
        <f>IF(ISBLANK(AM914),0,1)</f>
        <v>1</v>
      </c>
      <c r="CE914" s="414">
        <f>IF(ISBLANK(AN914),0,1)</f>
        <v>0</v>
      </c>
      <c r="CF914" s="414">
        <f>IF(ISBLANK(AO914),0,1)</f>
        <v>0</v>
      </c>
      <c r="CG914" s="414">
        <f>IF(ISBLANK(AP914),0,1)</f>
        <v>0</v>
      </c>
      <c r="CH914" s="436">
        <f>IF(ISBLANK(AQ914),0,1)</f>
        <v>1</v>
      </c>
      <c r="CI914" s="435">
        <f>IF($W914="Dropped","-",DAYS360(X914,Y914,TRUE)/360)</f>
        <v>0.61111111111111116</v>
      </c>
      <c r="CJ914" s="416">
        <f>IF(OR($W914="Pipeline",$W914="Dropped"),"-",IF(OR($AA914="-",$AA914="n/a"),"-",DAYS360(Y914,AA914,TRUE)/360))</f>
        <v>0.2722222222222222</v>
      </c>
      <c r="CK914" s="416">
        <f>IF(OR($W914="Pipeline",$W914="Dropped"),"-",IF($AC914="-","-",IF(OR($AA914="-",$AA914="n/a"),DAYS360(Y914,AC914,TRUE)/360,DAYS360(AA914,AC914,TRUE)/360)))</f>
        <v>6.8944444444444448</v>
      </c>
      <c r="CL914" s="416">
        <f>IF(OR($W914="Pipeline",$W914="Dropped"),"-",IF($AC914="-","-",DAYS360(X914,AC914,TRUE)/360))</f>
        <v>7.7777777777777777</v>
      </c>
      <c r="CM914" s="437">
        <f>IF(OR($W914="Pipeline",$W914="Dropped"),"-",IF($AC914="-","-",DAYS360(AB914,AC914,TRUE)/360))</f>
        <v>2</v>
      </c>
      <c r="CN914" s="344" t="str">
        <f>IF(W914="Closed",IF(AC914="-","-",YEAR(AC914)),"-")</f>
        <v>-</v>
      </c>
      <c r="CO914" s="344" t="str">
        <f>IF(W914="Closed",IF(OR(BE914="S",BE914="MS",BE914="HS"),"S",IF(OR(BE914="U",BE914="MU",BE914="HU"),"U",IF(OR(BE914="NA",BE914="NR",BE914="NV",BE914="?",BE914="#"),"NR","-"))),"-")</f>
        <v>-</v>
      </c>
      <c r="CP914" s="249" t="s">
        <v>33</v>
      </c>
      <c r="CQ914" s="414" t="s">
        <v>33</v>
      </c>
      <c r="CR914" s="414" t="s">
        <v>33</v>
      </c>
      <c r="CS914" s="414" t="s">
        <v>33</v>
      </c>
      <c r="CT914" s="414" t="s">
        <v>33</v>
      </c>
      <c r="CU914" s="436" t="s">
        <v>33</v>
      </c>
      <c r="CV914" s="432" t="str">
        <f>IF(OR(DC914="-",DC914="",DC914="n/a"),"-",HYPERLINK(DC914,"PAD"))</f>
        <v>-</v>
      </c>
      <c r="CW914" s="417" t="str">
        <f>IF(OR(DD914="-",DD914="",DD914="n/a"),"-",HYPERLINK(DD914,"ICR"))</f>
        <v>-</v>
      </c>
      <c r="CX914" s="438" t="str">
        <f>IF(OR(DE914="-",DE914="",DE914="n/a"),"-",HYPERLINK(DE914,"IEG"))</f>
        <v>-</v>
      </c>
      <c r="CY914" s="687" t="str">
        <f>IF(OR(DF914="-",DF914="",DF914="n/a"),"-",HYPERLINK(DF914,"PPAR"))</f>
        <v>-</v>
      </c>
      <c r="CZ914" s="665" t="str">
        <f>IF(OR(DG914="-",DG914="",DG914="n/a"),"-",HYPERLINK(DG914,"PCR"))</f>
        <v>-</v>
      </c>
      <c r="DA914" s="665" t="str">
        <f>IF(OR(DH914="-",DH914="",DH914="n/a"),"-",HYPERLINK(DH914,"PP"))</f>
        <v>PP</v>
      </c>
      <c r="DB914" s="688" t="str">
        <f>IF(OR(DI914="-",DI914="",DI914="n/a"),"-",HYPERLINK(DI914,"TA"))</f>
        <v>-</v>
      </c>
      <c r="DC914" s="897" t="s">
        <v>33</v>
      </c>
      <c r="DD914" s="897" t="s">
        <v>33</v>
      </c>
      <c r="DE914" s="897" t="s">
        <v>33</v>
      </c>
      <c r="DF914" s="897" t="s">
        <v>33</v>
      </c>
      <c r="DG914" s="897" t="s">
        <v>33</v>
      </c>
      <c r="DH914" s="897" t="s">
        <v>14185</v>
      </c>
      <c r="DI914" s="897" t="s">
        <v>33</v>
      </c>
      <c r="DJ914" s="734"/>
      <c r="DK914" s="14"/>
      <c r="DL914" s="14"/>
      <c r="DM914" s="441"/>
      <c r="DN914" s="441"/>
      <c r="DO914" s="441"/>
      <c r="DP914" s="441"/>
      <c r="DQ914" s="441"/>
      <c r="DR914" s="441"/>
      <c r="DS914" s="441"/>
      <c r="DT914" s="441"/>
      <c r="DU914" s="441"/>
      <c r="DV914" s="441"/>
      <c r="DW914" s="441"/>
      <c r="DX914" s="441"/>
      <c r="DY914" s="441"/>
      <c r="DZ914" s="441"/>
      <c r="EA914" s="441"/>
      <c r="EB914" s="441"/>
      <c r="EC914" s="441"/>
      <c r="ED914" s="441"/>
      <c r="EE914" s="441"/>
      <c r="EF914" s="441"/>
      <c r="EG914" s="441"/>
      <c r="EH914" s="441"/>
      <c r="EI914" s="441"/>
      <c r="EJ914" s="441"/>
      <c r="EK914" s="441"/>
      <c r="EL914" s="441"/>
      <c r="EM914" s="441"/>
    </row>
    <row r="915" spans="1:143" s="35" customFormat="1" ht="14.1" customHeight="1" x14ac:dyDescent="0.25">
      <c r="A915" s="702">
        <f>ROW()-1</f>
        <v>914</v>
      </c>
      <c r="B915" s="710" t="s">
        <v>2386</v>
      </c>
      <c r="C915" s="711" t="str">
        <f>HYPERLINK(E915,"OP")</f>
        <v>OP</v>
      </c>
      <c r="D915" s="711" t="str">
        <f>HYPERLINK(F915,"Prj")</f>
        <v>Prj</v>
      </c>
      <c r="E915" s="704" t="s">
        <v>6979</v>
      </c>
      <c r="F915" s="415" t="s">
        <v>6980</v>
      </c>
      <c r="G915" s="414" t="s">
        <v>33</v>
      </c>
      <c r="H915" s="414" t="s">
        <v>33</v>
      </c>
      <c r="I915" s="694" t="s">
        <v>33</v>
      </c>
      <c r="J915" s="696" t="s">
        <v>2387</v>
      </c>
      <c r="K915" s="199" t="s">
        <v>33</v>
      </c>
      <c r="L915" s="693" t="s">
        <v>16</v>
      </c>
      <c r="M915" s="696" t="s">
        <v>103</v>
      </c>
      <c r="N915" s="693" t="s">
        <v>18</v>
      </c>
      <c r="O915" s="693" t="s">
        <v>30</v>
      </c>
      <c r="P915" s="1080" t="s">
        <v>1419</v>
      </c>
      <c r="Q915" s="1074" t="s">
        <v>33</v>
      </c>
      <c r="R915" s="698" t="s">
        <v>33</v>
      </c>
      <c r="S915" s="907" t="s">
        <v>10320</v>
      </c>
      <c r="T915" s="908" t="s">
        <v>3589</v>
      </c>
      <c r="U915" s="905" t="s">
        <v>586</v>
      </c>
      <c r="V915" s="905" t="s">
        <v>10437</v>
      </c>
      <c r="W915" s="1068" t="s">
        <v>20</v>
      </c>
      <c r="X915" s="1064">
        <v>40892</v>
      </c>
      <c r="Y915" s="1066">
        <v>41060</v>
      </c>
      <c r="Z915" s="1046">
        <v>2012</v>
      </c>
      <c r="AA915" s="1064">
        <v>41205</v>
      </c>
      <c r="AB915" s="1065">
        <v>42308</v>
      </c>
      <c r="AC915" s="1066">
        <v>43039</v>
      </c>
      <c r="AD915" s="654">
        <v>0</v>
      </c>
      <c r="AE915" s="639">
        <v>17</v>
      </c>
      <c r="AF915" s="744">
        <v>0</v>
      </c>
      <c r="AG915" s="690">
        <v>17</v>
      </c>
      <c r="AH915" s="747">
        <v>0</v>
      </c>
      <c r="AI915" s="744">
        <v>0</v>
      </c>
      <c r="AJ915" s="1110">
        <v>17</v>
      </c>
      <c r="AK915" s="1111">
        <v>12.68979152</v>
      </c>
      <c r="AL915" s="646"/>
      <c r="AM915" s="647" t="s">
        <v>2435</v>
      </c>
      <c r="AN915" s="647"/>
      <c r="AO915" s="647"/>
      <c r="AP915" s="647"/>
      <c r="AQ915" s="648"/>
      <c r="AR915" s="779" t="s">
        <v>3202</v>
      </c>
      <c r="AS915" s="649">
        <f>AT915+AU915</f>
        <v>15</v>
      </c>
      <c r="AT915" s="649">
        <v>15</v>
      </c>
      <c r="AU915" s="650">
        <v>0</v>
      </c>
      <c r="AV915" s="686" t="s">
        <v>3203</v>
      </c>
      <c r="AW915" s="686" t="s">
        <v>3751</v>
      </c>
      <c r="AX915" s="686" t="s">
        <v>3943</v>
      </c>
      <c r="AY915" s="819">
        <v>42737</v>
      </c>
      <c r="AZ915" s="721" t="s">
        <v>22</v>
      </c>
      <c r="BA915" s="721" t="s">
        <v>22</v>
      </c>
      <c r="BB915" s="625" t="s">
        <v>33</v>
      </c>
      <c r="BC915" s="626" t="s">
        <v>33</v>
      </c>
      <c r="BD915" s="633" t="s">
        <v>33</v>
      </c>
      <c r="BE915" s="625" t="s">
        <v>33</v>
      </c>
      <c r="BF915" s="626" t="s">
        <v>33</v>
      </c>
      <c r="BG915" s="633" t="s">
        <v>33</v>
      </c>
      <c r="BH915" s="905" t="s">
        <v>4485</v>
      </c>
      <c r="BI915" s="903" t="s">
        <v>10472</v>
      </c>
      <c r="BJ915" s="905" t="s">
        <v>4525</v>
      </c>
      <c r="BK915" s="903" t="s">
        <v>10476</v>
      </c>
      <c r="BL915" s="905" t="s">
        <v>0</v>
      </c>
      <c r="BM915" s="903" t="s">
        <v>0</v>
      </c>
      <c r="BN915" s="905" t="s">
        <v>0</v>
      </c>
      <c r="BO915" s="903" t="s">
        <v>0</v>
      </c>
      <c r="BP915" s="905" t="s">
        <v>0</v>
      </c>
      <c r="BQ915" s="903" t="s">
        <v>0</v>
      </c>
      <c r="BR915" s="909">
        <v>25</v>
      </c>
      <c r="BS915" s="903" t="s">
        <v>4489</v>
      </c>
      <c r="BT915" s="905" t="s">
        <v>0</v>
      </c>
      <c r="BU915" s="903" t="s">
        <v>4492</v>
      </c>
      <c r="BV915" s="905" t="s">
        <v>0</v>
      </c>
      <c r="BW915" s="903" t="s">
        <v>4492</v>
      </c>
      <c r="BX915" s="905" t="s">
        <v>0</v>
      </c>
      <c r="BY915" s="903" t="s">
        <v>4492</v>
      </c>
      <c r="BZ915" s="905" t="s">
        <v>0</v>
      </c>
      <c r="CA915" s="903" t="s">
        <v>4492</v>
      </c>
      <c r="CB915" s="340">
        <v>10</v>
      </c>
      <c r="CC915" s="249">
        <f>IF(ISBLANK(AL915),0,1)</f>
        <v>0</v>
      </c>
      <c r="CD915" s="414">
        <f>IF(ISBLANK(AM915),0,1)</f>
        <v>1</v>
      </c>
      <c r="CE915" s="414">
        <f>IF(ISBLANK(AN915),0,1)</f>
        <v>0</v>
      </c>
      <c r="CF915" s="414">
        <f>IF(ISBLANK(AO915),0,1)</f>
        <v>0</v>
      </c>
      <c r="CG915" s="414">
        <f>IF(ISBLANK(AP915),0,1)</f>
        <v>0</v>
      </c>
      <c r="CH915" s="436">
        <f>IF(ISBLANK(AQ915),0,1)</f>
        <v>0</v>
      </c>
      <c r="CI915" s="435">
        <f>IF($W915="Dropped","-",DAYS360(X915,Y915,TRUE)/360)</f>
        <v>0.45833333333333331</v>
      </c>
      <c r="CJ915" s="416">
        <f>IF(OR($W915="Pipeline",$W915="Dropped"),"-",IF(OR($AA915="-",$AA915="n/a"),"-",DAYS360(Y915,AA915,TRUE)/360))</f>
        <v>0.3972222222222222</v>
      </c>
      <c r="CK915" s="416">
        <f>IF(OR($W915="Pipeline",$W915="Dropped"),"-",IF($AC915="-","-",IF(OR($AA915="-",$AA915="n/a"),DAYS360(Y915,AC915,TRUE)/360,DAYS360(AA915,AC915,TRUE)/360)))</f>
        <v>5.0194444444444448</v>
      </c>
      <c r="CL915" s="416">
        <f>IF(OR($W915="Pipeline",$W915="Dropped"),"-",IF($AC915="-","-",DAYS360(X915,AC915,TRUE)/360))</f>
        <v>5.875</v>
      </c>
      <c r="CM915" s="437">
        <f>IF(OR($W915="Pipeline",$W915="Dropped"),"-",IF($AC915="-","-",DAYS360(AB915,AC915,TRUE)/360))</f>
        <v>2</v>
      </c>
      <c r="CN915" s="344" t="str">
        <f>IF(W915="Closed",IF(AC915="-","-",YEAR(AC915)),"-")</f>
        <v>-</v>
      </c>
      <c r="CO915" s="344" t="str">
        <f>IF(W915="Closed",IF(OR(BE915="S",BE915="MS",BE915="HS"),"S",IF(OR(BE915="U",BE915="MU",BE915="HU"),"U",IF(OR(BE915="NA",BE915="NR",BE915="NV",BE915="?",BE915="#"),"NR","-"))),"-")</f>
        <v>-</v>
      </c>
      <c r="CP915" s="249">
        <v>2</v>
      </c>
      <c r="CQ915" s="414">
        <v>6</v>
      </c>
      <c r="CR915" s="414">
        <v>0</v>
      </c>
      <c r="CS915" s="414">
        <v>0</v>
      </c>
      <c r="CT915" s="414">
        <v>0</v>
      </c>
      <c r="CU915" s="436">
        <v>0</v>
      </c>
      <c r="CV915" s="432" t="str">
        <f>IF(OR(DC915="-",DC915="",DC915="n/a"),"-",HYPERLINK(DC915,"PAD"))</f>
        <v>PAD</v>
      </c>
      <c r="CW915" s="417" t="str">
        <f>IF(OR(DD915="-",DD915="",DD915="n/a"),"-",HYPERLINK(DD915,"ICR"))</f>
        <v>-</v>
      </c>
      <c r="CX915" s="438" t="str">
        <f>IF(OR(DE915="-",DE915="",DE915="n/a"),"-",HYPERLINK(DE915,"IEG"))</f>
        <v>-</v>
      </c>
      <c r="CY915" s="687" t="str">
        <f>IF(OR(DF915="-",DF915="",DF915="n/a"),"-",HYPERLINK(DF915,"PPAR"))</f>
        <v>-</v>
      </c>
      <c r="CZ915" s="665" t="str">
        <f>IF(OR(DG915="-",DG915="",DG915="n/a"),"-",HYPERLINK(DG915,"PCR"))</f>
        <v>-</v>
      </c>
      <c r="DA915" s="665" t="str">
        <f>IF(OR(DH915="-",DH915="",DH915="n/a"),"-",HYPERLINK(DH915,"PP"))</f>
        <v>PP</v>
      </c>
      <c r="DB915" s="688" t="str">
        <f>IF(OR(DI915="-",DI915="",DI915="n/a"),"-",HYPERLINK(DI915,"TA"))</f>
        <v>-</v>
      </c>
      <c r="DC915" s="897" t="s">
        <v>12851</v>
      </c>
      <c r="DD915" s="897" t="s">
        <v>33</v>
      </c>
      <c r="DE915" s="897" t="s">
        <v>33</v>
      </c>
      <c r="DF915" s="897" t="s">
        <v>33</v>
      </c>
      <c r="DG915" s="897" t="s">
        <v>33</v>
      </c>
      <c r="DH915" s="897" t="s">
        <v>12852</v>
      </c>
      <c r="DI915" s="897" t="s">
        <v>33</v>
      </c>
      <c r="DJ915" s="734"/>
      <c r="DK915" s="14"/>
      <c r="DL915" s="14"/>
      <c r="DM915" s="441"/>
      <c r="DN915" s="441"/>
      <c r="DO915" s="441"/>
      <c r="DP915" s="441"/>
      <c r="DQ915" s="441"/>
      <c r="DR915" s="441"/>
      <c r="DS915" s="441"/>
      <c r="DT915" s="441"/>
      <c r="DU915" s="441"/>
      <c r="DV915" s="441"/>
      <c r="DW915" s="441"/>
      <c r="DX915" s="441"/>
      <c r="DY915" s="441"/>
      <c r="DZ915" s="441"/>
      <c r="EA915" s="441"/>
      <c r="EB915" s="441"/>
      <c r="EC915" s="441"/>
      <c r="ED915" s="441"/>
      <c r="EE915" s="441"/>
      <c r="EF915" s="441"/>
      <c r="EG915" s="441"/>
      <c r="EH915" s="441"/>
      <c r="EI915" s="441"/>
      <c r="EJ915" s="441"/>
      <c r="EK915" s="441"/>
      <c r="EL915" s="441"/>
      <c r="EM915" s="441"/>
    </row>
    <row r="916" spans="1:143" s="35" customFormat="1" ht="14.1" customHeight="1" x14ac:dyDescent="0.25">
      <c r="A916" s="703">
        <f>ROW()-1</f>
        <v>915</v>
      </c>
      <c r="B916" s="713" t="s">
        <v>8057</v>
      </c>
      <c r="C916" s="711" t="str">
        <f>HYPERLINK(E916,"OP")</f>
        <v>OP</v>
      </c>
      <c r="D916" s="711" t="str">
        <f>HYPERLINK(F916,"Prj")</f>
        <v>Prj</v>
      </c>
      <c r="E916" s="631" t="s">
        <v>8735</v>
      </c>
      <c r="F916" s="413" t="s">
        <v>8736</v>
      </c>
      <c r="G916" s="414" t="s">
        <v>33</v>
      </c>
      <c r="H916" s="414" t="s">
        <v>33</v>
      </c>
      <c r="I916" s="694" t="s">
        <v>33</v>
      </c>
      <c r="J916" s="697" t="s">
        <v>8058</v>
      </c>
      <c r="K916" s="727" t="s">
        <v>33</v>
      </c>
      <c r="L916" s="736" t="s">
        <v>153</v>
      </c>
      <c r="M916" s="697" t="s">
        <v>611</v>
      </c>
      <c r="N916" s="736" t="s">
        <v>18</v>
      </c>
      <c r="O916" s="736" t="s">
        <v>25</v>
      </c>
      <c r="P916" s="1080" t="s">
        <v>19</v>
      </c>
      <c r="Q916" s="1074" t="s">
        <v>33</v>
      </c>
      <c r="R916" s="698" t="s">
        <v>33</v>
      </c>
      <c r="S916" s="907" t="s">
        <v>3803</v>
      </c>
      <c r="T916" s="908" t="s">
        <v>8059</v>
      </c>
      <c r="U916" s="905" t="s">
        <v>13824</v>
      </c>
      <c r="V916" s="905" t="s">
        <v>10434</v>
      </c>
      <c r="W916" s="1068" t="s">
        <v>20</v>
      </c>
      <c r="X916" s="1064">
        <v>41325</v>
      </c>
      <c r="Y916" s="1066">
        <v>41823</v>
      </c>
      <c r="Z916" s="1046">
        <v>2015</v>
      </c>
      <c r="AA916" s="1064">
        <v>41914</v>
      </c>
      <c r="AB916" s="1065">
        <v>44105</v>
      </c>
      <c r="AC916" s="1066">
        <v>44105</v>
      </c>
      <c r="AD916" s="1049">
        <v>300</v>
      </c>
      <c r="AE916" s="746">
        <v>0</v>
      </c>
      <c r="AF916" s="744">
        <v>0</v>
      </c>
      <c r="AG916" s="690">
        <v>300</v>
      </c>
      <c r="AH916" s="747">
        <v>0</v>
      </c>
      <c r="AI916" s="744">
        <v>0</v>
      </c>
      <c r="AJ916" s="1101">
        <v>300</v>
      </c>
      <c r="AK916" s="1102">
        <v>74.110271429999997</v>
      </c>
      <c r="AL916" s="1085"/>
      <c r="AM916" s="632"/>
      <c r="AN916" s="632">
        <v>4</v>
      </c>
      <c r="AO916" s="632"/>
      <c r="AP916" s="632"/>
      <c r="AQ916" s="757"/>
      <c r="AR916" s="783" t="s">
        <v>9387</v>
      </c>
      <c r="AS916" s="784">
        <f>AT916+AU916</f>
        <v>80</v>
      </c>
      <c r="AT916" s="784">
        <v>80</v>
      </c>
      <c r="AU916" s="785">
        <v>0</v>
      </c>
      <c r="AV916" s="734" t="s">
        <v>9014</v>
      </c>
      <c r="AW916" s="697" t="s">
        <v>5039</v>
      </c>
      <c r="AX916" s="697" t="s">
        <v>8060</v>
      </c>
      <c r="AY916" s="823">
        <v>42718</v>
      </c>
      <c r="AZ916" s="736" t="s">
        <v>22</v>
      </c>
      <c r="BA916" s="736" t="s">
        <v>22</v>
      </c>
      <c r="BB916" s="625" t="s">
        <v>33</v>
      </c>
      <c r="BC916" s="626" t="s">
        <v>33</v>
      </c>
      <c r="BD916" s="633" t="s">
        <v>33</v>
      </c>
      <c r="BE916" s="625" t="s">
        <v>33</v>
      </c>
      <c r="BF916" s="626" t="s">
        <v>33</v>
      </c>
      <c r="BG916" s="633" t="s">
        <v>33</v>
      </c>
      <c r="BH916" s="905" t="s">
        <v>13078</v>
      </c>
      <c r="BI916" s="903" t="s">
        <v>13872</v>
      </c>
      <c r="BJ916" s="905" t="s">
        <v>13077</v>
      </c>
      <c r="BK916" s="903" t="s">
        <v>9680</v>
      </c>
      <c r="BL916" s="905" t="s">
        <v>0</v>
      </c>
      <c r="BM916" s="903" t="s">
        <v>0</v>
      </c>
      <c r="BN916" s="905" t="s">
        <v>0</v>
      </c>
      <c r="BO916" s="903" t="s">
        <v>0</v>
      </c>
      <c r="BP916" s="905" t="s">
        <v>0</v>
      </c>
      <c r="BQ916" s="903" t="s">
        <v>0</v>
      </c>
      <c r="BR916" s="909">
        <v>54</v>
      </c>
      <c r="BS916" s="903" t="s">
        <v>4553</v>
      </c>
      <c r="BT916" s="909">
        <v>55</v>
      </c>
      <c r="BU916" s="903" t="s">
        <v>4541</v>
      </c>
      <c r="BV916" s="905" t="s">
        <v>0</v>
      </c>
      <c r="BW916" s="903" t="s">
        <v>4492</v>
      </c>
      <c r="BX916" s="905" t="s">
        <v>0</v>
      </c>
      <c r="BY916" s="903" t="s">
        <v>4492</v>
      </c>
      <c r="BZ916" s="905" t="s">
        <v>0</v>
      </c>
      <c r="CA916" s="903" t="s">
        <v>4492</v>
      </c>
      <c r="CB916" s="340">
        <v>10</v>
      </c>
      <c r="CC916" s="249">
        <f>IF(ISBLANK(AL916),0,1)</f>
        <v>0</v>
      </c>
      <c r="CD916" s="414">
        <f>IF(ISBLANK(AM916),0,1)</f>
        <v>0</v>
      </c>
      <c r="CE916" s="414">
        <f>IF(ISBLANK(AN916),0,1)</f>
        <v>1</v>
      </c>
      <c r="CF916" s="414">
        <f>IF(ISBLANK(AO916),0,1)</f>
        <v>0</v>
      </c>
      <c r="CG916" s="414">
        <f>IF(ISBLANK(AP916),0,1)</f>
        <v>0</v>
      </c>
      <c r="CH916" s="436">
        <f>IF(ISBLANK(AQ916),0,1)</f>
        <v>0</v>
      </c>
      <c r="CI916" s="435">
        <f>IF($W916="Dropped","-",DAYS360(X916,Y916,TRUE)/360)</f>
        <v>1.3694444444444445</v>
      </c>
      <c r="CJ916" s="416">
        <f>IF(OR($W916="Pipeline",$W916="Dropped"),"-",IF(OR($AA916="-",$AA916="n/a"),"-",DAYS360(Y916,AA916,TRUE)/360))</f>
        <v>0.24722222222222223</v>
      </c>
      <c r="CK916" s="416">
        <f>IF(OR($W916="Pipeline",$W916="Dropped"),"-",IF($AC916="-","-",IF(OR($AA916="-",$AA916="n/a"),DAYS360(Y916,AC916,TRUE)/360,DAYS360(AA916,AC916,TRUE)/360)))</f>
        <v>5.9972222222222218</v>
      </c>
      <c r="CL916" s="416">
        <f>IF(OR($W916="Pipeline",$W916="Dropped"),"-",IF($AC916="-","-",DAYS360(X916,AC916,TRUE)/360))</f>
        <v>7.6138888888888889</v>
      </c>
      <c r="CM916" s="437">
        <f>IF(OR($W916="Pipeline",$W916="Dropped"),"-",IF($AC916="-","-",DAYS360(AB916,AC916,TRUE)/360))</f>
        <v>0</v>
      </c>
      <c r="CN916" s="344" t="str">
        <f>IF(W916="Closed",IF(AC916="-","-",YEAR(AC916)),"-")</f>
        <v>-</v>
      </c>
      <c r="CO916" s="344" t="str">
        <f>IF(W916="Closed",IF(OR(BE916="S",BE916="MS",BE916="HS"),"S",IF(OR(BE916="U",BE916="MU",BE916="HU"),"U",IF(OR(BE916="NA",BE916="NR",BE916="NV",BE916="?",BE916="#"),"NR","-"))),"-")</f>
        <v>-</v>
      </c>
      <c r="CP916" s="249">
        <v>3</v>
      </c>
      <c r="CQ916" s="414">
        <v>3</v>
      </c>
      <c r="CR916" s="414">
        <v>3</v>
      </c>
      <c r="CS916" s="414">
        <v>2</v>
      </c>
      <c r="CT916" s="414">
        <v>0</v>
      </c>
      <c r="CU916" s="436">
        <v>0</v>
      </c>
      <c r="CV916" s="432" t="str">
        <f>IF(OR(DC916="-",DC916="",DC916="n/a"),"-",HYPERLINK(DC916,"PAD"))</f>
        <v>PAD</v>
      </c>
      <c r="CW916" s="417" t="str">
        <f>IF(OR(DD916="-",DD916="",DD916="n/a"),"-",HYPERLINK(DD916,"ICR"))</f>
        <v>-</v>
      </c>
      <c r="CX916" s="438" t="str">
        <f>IF(OR(DE916="-",DE916="",DE916="n/a"),"-",HYPERLINK(DE916,"IEG"))</f>
        <v>-</v>
      </c>
      <c r="CY916" s="687" t="str">
        <f>IF(OR(DF916="-",DF916="",DF916="n/a"),"-",HYPERLINK(DF916,"PPAR"))</f>
        <v>-</v>
      </c>
      <c r="CZ916" s="665" t="str">
        <f>IF(OR(DG916="-",DG916="",DG916="n/a"),"-",HYPERLINK(DG916,"PCR"))</f>
        <v>-</v>
      </c>
      <c r="DA916" s="665" t="str">
        <f>IF(OR(DH916="-",DH916="",DH916="n/a"),"-",HYPERLINK(DH916,"PP"))</f>
        <v>PP</v>
      </c>
      <c r="DB916" s="688" t="str">
        <f>IF(OR(DI916="-",DI916="",DI916="n/a"),"-",HYPERLINK(DI916,"TA"))</f>
        <v>-</v>
      </c>
      <c r="DC916" s="897" t="s">
        <v>12853</v>
      </c>
      <c r="DD916" s="897" t="s">
        <v>33</v>
      </c>
      <c r="DE916" s="897" t="s">
        <v>33</v>
      </c>
      <c r="DF916" s="897" t="s">
        <v>33</v>
      </c>
      <c r="DG916" s="897" t="s">
        <v>33</v>
      </c>
      <c r="DH916" s="897" t="s">
        <v>12854</v>
      </c>
      <c r="DI916" s="897" t="s">
        <v>33</v>
      </c>
      <c r="DJ916" s="806"/>
      <c r="DK916" s="14"/>
      <c r="DL916" s="14"/>
      <c r="DM916" s="441"/>
      <c r="DN916" s="441"/>
      <c r="DO916" s="441"/>
      <c r="DP916" s="441"/>
      <c r="DQ916" s="441"/>
      <c r="DR916" s="441"/>
      <c r="DS916" s="441"/>
      <c r="DT916" s="441"/>
      <c r="DU916" s="441"/>
      <c r="DV916" s="441"/>
      <c r="DW916" s="441"/>
      <c r="DX916" s="441"/>
      <c r="DY916" s="441"/>
      <c r="DZ916" s="441"/>
      <c r="EA916" s="441"/>
      <c r="EB916" s="441"/>
      <c r="EC916" s="441"/>
      <c r="ED916" s="441"/>
      <c r="EE916" s="441"/>
      <c r="EF916" s="441"/>
      <c r="EG916" s="441"/>
      <c r="EH916" s="441"/>
      <c r="EI916" s="441"/>
      <c r="EJ916" s="441"/>
      <c r="EK916" s="441"/>
      <c r="EL916" s="441"/>
      <c r="EM916" s="441"/>
    </row>
    <row r="917" spans="1:143" s="35" customFormat="1" ht="14.1" customHeight="1" x14ac:dyDescent="0.25">
      <c r="A917" s="702">
        <f>ROW()-1</f>
        <v>916</v>
      </c>
      <c r="B917" s="717" t="s">
        <v>935</v>
      </c>
      <c r="C917" s="711" t="str">
        <f>HYPERLINK(E917,"OP")</f>
        <v>OP</v>
      </c>
      <c r="D917" s="711" t="str">
        <f>HYPERLINK(F917,"Prj")</f>
        <v>Prj</v>
      </c>
      <c r="E917" s="704" t="s">
        <v>6981</v>
      </c>
      <c r="F917" s="415" t="s">
        <v>6982</v>
      </c>
      <c r="G917" s="414" t="s">
        <v>33</v>
      </c>
      <c r="H917" s="414" t="s">
        <v>33</v>
      </c>
      <c r="I917" s="694" t="s">
        <v>33</v>
      </c>
      <c r="J917" s="686" t="s">
        <v>937</v>
      </c>
      <c r="K917" s="199" t="s">
        <v>33</v>
      </c>
      <c r="L917" s="693" t="s">
        <v>153</v>
      </c>
      <c r="M917" s="696" t="s">
        <v>936</v>
      </c>
      <c r="N917" s="693" t="s">
        <v>18</v>
      </c>
      <c r="O917" s="732" t="s">
        <v>25</v>
      </c>
      <c r="P917" s="1080" t="s">
        <v>1763</v>
      </c>
      <c r="Q917" s="1074" t="s">
        <v>33</v>
      </c>
      <c r="R917" s="698" t="s">
        <v>3888</v>
      </c>
      <c r="S917" s="907" t="s">
        <v>3725</v>
      </c>
      <c r="T917" s="908" t="s">
        <v>3699</v>
      </c>
      <c r="U917" s="905" t="s">
        <v>13703</v>
      </c>
      <c r="V917" s="905" t="s">
        <v>10388</v>
      </c>
      <c r="W917" s="1068" t="s">
        <v>20</v>
      </c>
      <c r="X917" s="1064">
        <v>41239</v>
      </c>
      <c r="Y917" s="1066">
        <v>41667</v>
      </c>
      <c r="Z917" s="1046">
        <v>2014</v>
      </c>
      <c r="AA917" s="1064">
        <v>41709</v>
      </c>
      <c r="AB917" s="1065">
        <v>43616</v>
      </c>
      <c r="AC917" s="1066">
        <v>43616</v>
      </c>
      <c r="AD917" s="638">
        <v>24</v>
      </c>
      <c r="AE917" s="639">
        <v>0</v>
      </c>
      <c r="AF917" s="744">
        <v>0</v>
      </c>
      <c r="AG917" s="690">
        <v>24</v>
      </c>
      <c r="AH917" s="747">
        <v>0</v>
      </c>
      <c r="AI917" s="744">
        <v>0</v>
      </c>
      <c r="AJ917" s="1099">
        <v>24</v>
      </c>
      <c r="AK917" s="1100">
        <v>4.68791183</v>
      </c>
      <c r="AL917" s="646"/>
      <c r="AM917" s="647"/>
      <c r="AN917" s="647">
        <v>2</v>
      </c>
      <c r="AO917" s="647"/>
      <c r="AP917" s="647"/>
      <c r="AQ917" s="648">
        <v>16</v>
      </c>
      <c r="AR917" s="779" t="s">
        <v>3313</v>
      </c>
      <c r="AS917" s="781">
        <f>AT917+AU917</f>
        <v>4</v>
      </c>
      <c r="AT917" s="649">
        <v>4</v>
      </c>
      <c r="AU917" s="650">
        <v>0</v>
      </c>
      <c r="AV917" s="686" t="s">
        <v>3314</v>
      </c>
      <c r="AW917" s="686" t="s">
        <v>1901</v>
      </c>
      <c r="AX917" s="686" t="s">
        <v>3286</v>
      </c>
      <c r="AY917" s="819">
        <v>42661</v>
      </c>
      <c r="AZ917" s="721" t="s">
        <v>22</v>
      </c>
      <c r="BA917" s="721" t="s">
        <v>45</v>
      </c>
      <c r="BB917" s="625" t="s">
        <v>33</v>
      </c>
      <c r="BC917" s="626" t="s">
        <v>33</v>
      </c>
      <c r="BD917" s="633" t="s">
        <v>33</v>
      </c>
      <c r="BE917" s="625" t="s">
        <v>33</v>
      </c>
      <c r="BF917" s="626" t="s">
        <v>33</v>
      </c>
      <c r="BG917" s="633" t="s">
        <v>33</v>
      </c>
      <c r="BH917" s="905" t="s">
        <v>4518</v>
      </c>
      <c r="BI917" s="903" t="s">
        <v>10475</v>
      </c>
      <c r="BJ917" s="905" t="s">
        <v>4515</v>
      </c>
      <c r="BK917" s="903" t="s">
        <v>4704</v>
      </c>
      <c r="BL917" s="905" t="s">
        <v>13050</v>
      </c>
      <c r="BM917" s="903" t="s">
        <v>13876</v>
      </c>
      <c r="BN917" s="905" t="s">
        <v>4493</v>
      </c>
      <c r="BO917" s="903" t="s">
        <v>4705</v>
      </c>
      <c r="BP917" s="905" t="s">
        <v>0</v>
      </c>
      <c r="BQ917" s="903" t="s">
        <v>0</v>
      </c>
      <c r="BR917" s="909">
        <v>66</v>
      </c>
      <c r="BS917" s="903" t="s">
        <v>4532</v>
      </c>
      <c r="BT917" s="909">
        <v>30</v>
      </c>
      <c r="BU917" s="903" t="s">
        <v>4501</v>
      </c>
      <c r="BV917" s="909">
        <v>99</v>
      </c>
      <c r="BW917" s="903" t="s">
        <v>4570</v>
      </c>
      <c r="BX917" s="905" t="s">
        <v>0</v>
      </c>
      <c r="BY917" s="903" t="s">
        <v>4492</v>
      </c>
      <c r="BZ917" s="905" t="s">
        <v>0</v>
      </c>
      <c r="CA917" s="903" t="s">
        <v>4492</v>
      </c>
      <c r="CB917" s="340">
        <v>50</v>
      </c>
      <c r="CC917" s="249">
        <f>IF(ISBLANK(AL917),0,1)</f>
        <v>0</v>
      </c>
      <c r="CD917" s="414">
        <f>IF(ISBLANK(AM917),0,1)</f>
        <v>0</v>
      </c>
      <c r="CE917" s="414">
        <f>IF(ISBLANK(AN917),0,1)</f>
        <v>1</v>
      </c>
      <c r="CF917" s="414">
        <f>IF(ISBLANK(AO917),0,1)</f>
        <v>0</v>
      </c>
      <c r="CG917" s="414">
        <f>IF(ISBLANK(AP917),0,1)</f>
        <v>0</v>
      </c>
      <c r="CH917" s="436">
        <f>IF(ISBLANK(AQ917),0,1)</f>
        <v>1</v>
      </c>
      <c r="CI917" s="435">
        <f>IF($W917="Dropped","-",DAYS360(X917,Y917,TRUE)/360)</f>
        <v>1.1722222222222223</v>
      </c>
      <c r="CJ917" s="416">
        <f>IF(OR($W917="Pipeline",$W917="Dropped"),"-",IF(OR($AA917="-",$AA917="n/a"),"-",DAYS360(Y917,AA917,TRUE)/360))</f>
        <v>0.11944444444444445</v>
      </c>
      <c r="CK917" s="416">
        <f>IF(OR($W917="Pipeline",$W917="Dropped"),"-",IF($AC917="-","-",IF(OR($AA917="-",$AA917="n/a"),DAYS360(Y917,AC917,TRUE)/360,DAYS360(AA917,AC917,TRUE)/360)))</f>
        <v>5.2194444444444441</v>
      </c>
      <c r="CL917" s="416">
        <f>IF(OR($W917="Pipeline",$W917="Dropped"),"-",IF($AC917="-","-",DAYS360(X917,AC917,TRUE)/360))</f>
        <v>6.5111111111111111</v>
      </c>
      <c r="CM917" s="437">
        <f>IF(OR($W917="Pipeline",$W917="Dropped"),"-",IF($AC917="-","-",DAYS360(AB917,AC917,TRUE)/360))</f>
        <v>0</v>
      </c>
      <c r="CN917" s="344" t="str">
        <f>IF(W917="Closed",IF(AC917="-","-",YEAR(AC917)),"-")</f>
        <v>-</v>
      </c>
      <c r="CO917" s="344" t="str">
        <f>IF(W917="Closed",IF(OR(BE917="S",BE917="MS",BE917="HS"),"S",IF(OR(BE917="U",BE917="MU",BE917="HU"),"U",IF(OR(BE917="NA",BE917="NR",BE917="NV",BE917="?",BE917="#"),"NR","-"))),"-")</f>
        <v>-</v>
      </c>
      <c r="CP917" s="249">
        <v>0</v>
      </c>
      <c r="CQ917" s="414">
        <v>3</v>
      </c>
      <c r="CR917" s="414">
        <v>2</v>
      </c>
      <c r="CS917" s="414">
        <v>1</v>
      </c>
      <c r="CT917" s="414">
        <v>0</v>
      </c>
      <c r="CU917" s="436">
        <v>0</v>
      </c>
      <c r="CV917" s="432" t="str">
        <f>IF(OR(DC917="-",DC917="",DC917="n/a"),"-",HYPERLINK(DC917,"PAD"))</f>
        <v>PAD</v>
      </c>
      <c r="CW917" s="417" t="str">
        <f>IF(OR(DD917="-",DD917="",DD917="n/a"),"-",HYPERLINK(DD917,"ICR"))</f>
        <v>-</v>
      </c>
      <c r="CX917" s="438" t="str">
        <f>IF(OR(DE917="-",DE917="",DE917="n/a"),"-",HYPERLINK(DE917,"IEG"))</f>
        <v>-</v>
      </c>
      <c r="CY917" s="687" t="str">
        <f>IF(OR(DF917="-",DF917="",DF917="n/a"),"-",HYPERLINK(DF917,"PPAR"))</f>
        <v>-</v>
      </c>
      <c r="CZ917" s="665" t="str">
        <f>IF(OR(DG917="-",DG917="",DG917="n/a"),"-",HYPERLINK(DG917,"PCR"))</f>
        <v>-</v>
      </c>
      <c r="DA917" s="665" t="str">
        <f>IF(OR(DH917="-",DH917="",DH917="n/a"),"-",HYPERLINK(DH917,"PP"))</f>
        <v>-</v>
      </c>
      <c r="DB917" s="688" t="str">
        <f>IF(OR(DI917="-",DI917="",DI917="n/a"),"-",HYPERLINK(DI917,"TA"))</f>
        <v>-</v>
      </c>
      <c r="DC917" s="897" t="s">
        <v>12855</v>
      </c>
      <c r="DD917" s="897" t="s">
        <v>33</v>
      </c>
      <c r="DE917" s="897" t="s">
        <v>33</v>
      </c>
      <c r="DF917" s="897" t="s">
        <v>33</v>
      </c>
      <c r="DG917" s="897" t="s">
        <v>33</v>
      </c>
      <c r="DH917" s="897" t="s">
        <v>33</v>
      </c>
      <c r="DI917" s="897" t="s">
        <v>33</v>
      </c>
      <c r="DJ917" s="734"/>
      <c r="DK917" s="14"/>
      <c r="DL917" s="14"/>
      <c r="DM917" s="441"/>
      <c r="DN917" s="441"/>
      <c r="DO917" s="441"/>
      <c r="DP917" s="441"/>
      <c r="DQ917" s="441"/>
      <c r="DR917" s="441"/>
      <c r="DS917" s="441"/>
      <c r="DT917" s="441"/>
      <c r="DU917" s="441"/>
      <c r="DV917" s="441"/>
      <c r="DW917" s="441"/>
      <c r="DX917" s="441"/>
      <c r="DY917" s="441"/>
      <c r="DZ917" s="441"/>
      <c r="EA917" s="441"/>
      <c r="EB917" s="441"/>
      <c r="EC917" s="441"/>
      <c r="ED917" s="441"/>
      <c r="EE917" s="441"/>
      <c r="EF917" s="441"/>
      <c r="EG917" s="441"/>
      <c r="EH917" s="441"/>
      <c r="EI917" s="441"/>
      <c r="EJ917" s="441"/>
      <c r="EK917" s="441"/>
      <c r="EL917" s="441"/>
      <c r="EM917" s="441"/>
    </row>
    <row r="918" spans="1:143" s="35" customFormat="1" ht="14.1" customHeight="1" x14ac:dyDescent="0.25">
      <c r="A918" s="702">
        <f>ROW()-1</f>
        <v>917</v>
      </c>
      <c r="B918" s="713" t="s">
        <v>7560</v>
      </c>
      <c r="C918" s="711" t="str">
        <f>HYPERLINK(E918,"OP")</f>
        <v>OP</v>
      </c>
      <c r="D918" s="711" t="str">
        <f>HYPERLINK(F918,"Prj")</f>
        <v>Prj</v>
      </c>
      <c r="E918" s="631" t="s">
        <v>8453</v>
      </c>
      <c r="F918" s="413" t="s">
        <v>8454</v>
      </c>
      <c r="G918" s="414" t="s">
        <v>33</v>
      </c>
      <c r="H918" s="414" t="s">
        <v>33</v>
      </c>
      <c r="I918" s="694" t="s">
        <v>33</v>
      </c>
      <c r="J918" s="697" t="s">
        <v>7561</v>
      </c>
      <c r="K918" s="727" t="s">
        <v>33</v>
      </c>
      <c r="L918" s="736" t="s">
        <v>153</v>
      </c>
      <c r="M918" s="697" t="s">
        <v>161</v>
      </c>
      <c r="N918" s="736" t="s">
        <v>18</v>
      </c>
      <c r="O918" s="736" t="s">
        <v>30</v>
      </c>
      <c r="P918" s="1080" t="s">
        <v>36</v>
      </c>
      <c r="Q918" s="1074" t="s">
        <v>33</v>
      </c>
      <c r="R918" s="698" t="s">
        <v>3565</v>
      </c>
      <c r="S918" s="907" t="s">
        <v>3853</v>
      </c>
      <c r="T918" s="908" t="s">
        <v>7618</v>
      </c>
      <c r="U918" s="905" t="s">
        <v>13822</v>
      </c>
      <c r="V918" s="905" t="s">
        <v>10409</v>
      </c>
      <c r="W918" s="1068" t="s">
        <v>20</v>
      </c>
      <c r="X918" s="1064">
        <v>40961</v>
      </c>
      <c r="Y918" s="1066">
        <v>41360</v>
      </c>
      <c r="Z918" s="1046">
        <v>2013</v>
      </c>
      <c r="AA918" s="1064">
        <v>41477</v>
      </c>
      <c r="AB918" s="1065">
        <v>43814</v>
      </c>
      <c r="AC918" s="1066">
        <v>43814</v>
      </c>
      <c r="AD918" s="1049">
        <v>0</v>
      </c>
      <c r="AE918" s="746">
        <v>35</v>
      </c>
      <c r="AF918" s="744">
        <v>0</v>
      </c>
      <c r="AG918" s="690">
        <v>35</v>
      </c>
      <c r="AH918" s="747">
        <v>8.1999999999999993</v>
      </c>
      <c r="AI918" s="744">
        <v>1.8</v>
      </c>
      <c r="AJ918" s="1101">
        <v>35</v>
      </c>
      <c r="AK918" s="1102">
        <v>19.47702061</v>
      </c>
      <c r="AL918" s="1085"/>
      <c r="AM918" s="632"/>
      <c r="AN918" s="632">
        <v>3</v>
      </c>
      <c r="AO918" s="632"/>
      <c r="AP918" s="632"/>
      <c r="AQ918" s="757"/>
      <c r="AR918" s="778" t="s">
        <v>8973</v>
      </c>
      <c r="AS918" s="784">
        <f>AT918+AU918</f>
        <v>4.3</v>
      </c>
      <c r="AT918" s="784">
        <v>2.5</v>
      </c>
      <c r="AU918" s="785">
        <v>1.8</v>
      </c>
      <c r="AV918" s="734" t="s">
        <v>8974</v>
      </c>
      <c r="AW918" s="697" t="s">
        <v>3531</v>
      </c>
      <c r="AX918" s="697" t="s">
        <v>3547</v>
      </c>
      <c r="AY918" s="823">
        <v>42592</v>
      </c>
      <c r="AZ918" s="736" t="s">
        <v>22</v>
      </c>
      <c r="BA918" s="736" t="s">
        <v>22</v>
      </c>
      <c r="BB918" s="625" t="s">
        <v>33</v>
      </c>
      <c r="BC918" s="626" t="s">
        <v>33</v>
      </c>
      <c r="BD918" s="633" t="s">
        <v>33</v>
      </c>
      <c r="BE918" s="625" t="s">
        <v>33</v>
      </c>
      <c r="BF918" s="626" t="s">
        <v>33</v>
      </c>
      <c r="BG918" s="633" t="s">
        <v>33</v>
      </c>
      <c r="BH918" s="905" t="s">
        <v>0</v>
      </c>
      <c r="BI918" s="903" t="s">
        <v>0</v>
      </c>
      <c r="BJ918" s="905" t="s">
        <v>0</v>
      </c>
      <c r="BK918" s="903" t="s">
        <v>0</v>
      </c>
      <c r="BL918" s="905" t="s">
        <v>13075</v>
      </c>
      <c r="BM918" s="903" t="s">
        <v>13771</v>
      </c>
      <c r="BN918" s="905" t="s">
        <v>13072</v>
      </c>
      <c r="BO918" s="903" t="s">
        <v>4508</v>
      </c>
      <c r="BP918" s="905" t="s">
        <v>0</v>
      </c>
      <c r="BQ918" s="903" t="s">
        <v>0</v>
      </c>
      <c r="BR918" s="909">
        <v>67</v>
      </c>
      <c r="BS918" s="903" t="s">
        <v>4577</v>
      </c>
      <c r="BT918" s="909">
        <v>89</v>
      </c>
      <c r="BU918" s="903" t="s">
        <v>4639</v>
      </c>
      <c r="BV918" s="909">
        <v>63</v>
      </c>
      <c r="BW918" s="903" t="s">
        <v>4512</v>
      </c>
      <c r="BX918" s="909">
        <v>69</v>
      </c>
      <c r="BY918" s="903" t="s">
        <v>4598</v>
      </c>
      <c r="BZ918" s="905" t="s">
        <v>0</v>
      </c>
      <c r="CA918" s="903" t="s">
        <v>4492</v>
      </c>
      <c r="CB918" s="340">
        <v>10</v>
      </c>
      <c r="CC918" s="249">
        <f>IF(ISBLANK(AL918),0,1)</f>
        <v>0</v>
      </c>
      <c r="CD918" s="414">
        <f>IF(ISBLANK(AM918),0,1)</f>
        <v>0</v>
      </c>
      <c r="CE918" s="414">
        <f>IF(ISBLANK(AN918),0,1)</f>
        <v>1</v>
      </c>
      <c r="CF918" s="414">
        <f>IF(ISBLANK(AO918),0,1)</f>
        <v>0</v>
      </c>
      <c r="CG918" s="414">
        <f>IF(ISBLANK(AP918),0,1)</f>
        <v>0</v>
      </c>
      <c r="CH918" s="436">
        <f>IF(ISBLANK(AQ918),0,1)</f>
        <v>0</v>
      </c>
      <c r="CI918" s="435">
        <f>IF($W918="Dropped","-",DAYS360(X918,Y918,TRUE)/360)</f>
        <v>1.0972222222222223</v>
      </c>
      <c r="CJ918" s="416">
        <f>IF(OR($W918="Pipeline",$W918="Dropped"),"-",IF(OR($AA918="-",$AA918="n/a"),"-",DAYS360(Y918,AA918,TRUE)/360))</f>
        <v>0.31944444444444442</v>
      </c>
      <c r="CK918" s="416">
        <f>IF(OR($W918="Pipeline",$W918="Dropped"),"-",IF($AC918="-","-",IF(OR($AA918="-",$AA918="n/a"),DAYS360(Y918,AC918,TRUE)/360,DAYS360(AA918,AC918,TRUE)/360)))</f>
        <v>6.3972222222222221</v>
      </c>
      <c r="CL918" s="416">
        <f>IF(OR($W918="Pipeline",$W918="Dropped"),"-",IF($AC918="-","-",DAYS360(X918,AC918,TRUE)/360))</f>
        <v>7.8138888888888891</v>
      </c>
      <c r="CM918" s="437">
        <f>IF(OR($W918="Pipeline",$W918="Dropped"),"-",IF($AC918="-","-",DAYS360(AB918,AC918,TRUE)/360))</f>
        <v>0</v>
      </c>
      <c r="CN918" s="344" t="str">
        <f>IF(W918="Closed",IF(AC918="-","-",YEAR(AC918)),"-")</f>
        <v>-</v>
      </c>
      <c r="CO918" s="344" t="str">
        <f>IF(W918="Closed",IF(OR(BE918="S",BE918="MS",BE918="HS"),"S",IF(OR(BE918="U",BE918="MU",BE918="HU"),"U",IF(OR(BE918="NA",BE918="NR",BE918="NV",BE918="?",BE918="#"),"NR","-"))),"-")</f>
        <v>-</v>
      </c>
      <c r="CP918" s="249">
        <v>2</v>
      </c>
      <c r="CQ918" s="414">
        <v>2</v>
      </c>
      <c r="CR918" s="414">
        <v>2</v>
      </c>
      <c r="CS918" s="414">
        <v>0</v>
      </c>
      <c r="CT918" s="414">
        <v>0</v>
      </c>
      <c r="CU918" s="436">
        <v>0</v>
      </c>
      <c r="CV918" s="432" t="str">
        <f>IF(OR(DC918="-",DC918="",DC918="n/a"),"-",HYPERLINK(DC918,"PAD"))</f>
        <v>PAD</v>
      </c>
      <c r="CW918" s="417" t="str">
        <f>IF(OR(DD918="-",DD918="",DD918="n/a"),"-",HYPERLINK(DD918,"ICR"))</f>
        <v>-</v>
      </c>
      <c r="CX918" s="438" t="str">
        <f>IF(OR(DE918="-",DE918="",DE918="n/a"),"-",HYPERLINK(DE918,"IEG"))</f>
        <v>-</v>
      </c>
      <c r="CY918" s="687" t="str">
        <f>IF(OR(DF918="-",DF918="",DF918="n/a"),"-",HYPERLINK(DF918,"PPAR"))</f>
        <v>-</v>
      </c>
      <c r="CZ918" s="665" t="str">
        <f>IF(OR(DG918="-",DG918="",DG918="n/a"),"-",HYPERLINK(DG918,"PCR"))</f>
        <v>-</v>
      </c>
      <c r="DA918" s="665" t="str">
        <f>IF(OR(DH918="-",DH918="",DH918="n/a"),"-",HYPERLINK(DH918,"PP"))</f>
        <v>PP</v>
      </c>
      <c r="DB918" s="688" t="str">
        <f>IF(OR(DI918="-",DI918="",DI918="n/a"),"-",HYPERLINK(DI918,"TA"))</f>
        <v>-</v>
      </c>
      <c r="DC918" s="897" t="s">
        <v>12856</v>
      </c>
      <c r="DD918" s="897" t="s">
        <v>33</v>
      </c>
      <c r="DE918" s="897" t="s">
        <v>33</v>
      </c>
      <c r="DF918" s="897" t="s">
        <v>33</v>
      </c>
      <c r="DG918" s="897" t="s">
        <v>33</v>
      </c>
      <c r="DH918" s="897" t="s">
        <v>12857</v>
      </c>
      <c r="DI918" s="897" t="s">
        <v>33</v>
      </c>
      <c r="DJ918" s="734"/>
      <c r="DK918" s="14"/>
      <c r="DL918" s="14"/>
      <c r="DM918" s="441"/>
      <c r="DN918" s="441"/>
      <c r="DO918" s="441"/>
      <c r="DP918" s="441"/>
      <c r="DQ918" s="441"/>
      <c r="DR918" s="441"/>
      <c r="DS918" s="441"/>
      <c r="DT918" s="441"/>
      <c r="DU918" s="441"/>
      <c r="DV918" s="441"/>
      <c r="DW918" s="441"/>
      <c r="DX918" s="441"/>
      <c r="DY918" s="441"/>
      <c r="DZ918" s="441"/>
      <c r="EA918" s="441"/>
      <c r="EB918" s="441"/>
      <c r="EC918" s="441"/>
      <c r="ED918" s="441"/>
      <c r="EE918" s="441"/>
      <c r="EF918" s="441"/>
      <c r="EG918" s="441"/>
      <c r="EH918" s="441"/>
      <c r="EI918" s="441"/>
      <c r="EJ918" s="441"/>
      <c r="EK918" s="441"/>
      <c r="EL918" s="441"/>
      <c r="EM918" s="441"/>
    </row>
    <row r="919" spans="1:143" s="35" customFormat="1" ht="14.1" customHeight="1" x14ac:dyDescent="0.25">
      <c r="A919" s="703">
        <f>ROW()-1</f>
        <v>918</v>
      </c>
      <c r="B919" s="713" t="s">
        <v>8044</v>
      </c>
      <c r="C919" s="711" t="str">
        <f>HYPERLINK(E919,"OP")</f>
        <v>OP</v>
      </c>
      <c r="D919" s="711" t="str">
        <f>HYPERLINK(F919,"Prj")</f>
        <v>Prj</v>
      </c>
      <c r="E919" s="631" t="s">
        <v>8727</v>
      </c>
      <c r="F919" s="413" t="s">
        <v>8728</v>
      </c>
      <c r="G919" s="414" t="s">
        <v>33</v>
      </c>
      <c r="H919" s="414" t="s">
        <v>33</v>
      </c>
      <c r="I919" s="694" t="s">
        <v>33</v>
      </c>
      <c r="J919" s="697" t="s">
        <v>8045</v>
      </c>
      <c r="K919" s="727" t="s">
        <v>33</v>
      </c>
      <c r="L919" s="736" t="s">
        <v>16</v>
      </c>
      <c r="M919" s="697" t="s">
        <v>596</v>
      </c>
      <c r="N919" s="736" t="s">
        <v>18</v>
      </c>
      <c r="O919" s="736" t="s">
        <v>30</v>
      </c>
      <c r="P919" s="1080" t="s">
        <v>19</v>
      </c>
      <c r="Q919" s="1074" t="s">
        <v>33</v>
      </c>
      <c r="R919" s="698" t="s">
        <v>33</v>
      </c>
      <c r="S919" s="907" t="s">
        <v>3538</v>
      </c>
      <c r="T919" s="908" t="s">
        <v>8037</v>
      </c>
      <c r="U919" s="905" t="s">
        <v>1792</v>
      </c>
      <c r="V919" s="905" t="s">
        <v>10447</v>
      </c>
      <c r="W919" s="1068" t="s">
        <v>20</v>
      </c>
      <c r="X919" s="1064">
        <v>40927</v>
      </c>
      <c r="Y919" s="1066">
        <v>41354</v>
      </c>
      <c r="Z919" s="1046">
        <v>2013</v>
      </c>
      <c r="AA919" s="1064">
        <v>41817</v>
      </c>
      <c r="AB919" s="1065">
        <v>43343</v>
      </c>
      <c r="AC919" s="1066">
        <v>43343</v>
      </c>
      <c r="AD919" s="1049">
        <v>0</v>
      </c>
      <c r="AE919" s="746">
        <v>50</v>
      </c>
      <c r="AF919" s="744">
        <v>0</v>
      </c>
      <c r="AG919" s="690">
        <v>50</v>
      </c>
      <c r="AH919" s="747">
        <v>0</v>
      </c>
      <c r="AI919" s="744">
        <v>0</v>
      </c>
      <c r="AJ919" s="1101">
        <v>50</v>
      </c>
      <c r="AK919" s="1102">
        <v>20.693311000000001</v>
      </c>
      <c r="AL919" s="1085"/>
      <c r="AM919" s="632"/>
      <c r="AN919" s="632">
        <v>4</v>
      </c>
      <c r="AO919" s="632"/>
      <c r="AP919" s="632"/>
      <c r="AQ919" s="757"/>
      <c r="AR919" s="783" t="s">
        <v>9036</v>
      </c>
      <c r="AS919" s="784">
        <f>AT919+AU919</f>
        <v>7.8</v>
      </c>
      <c r="AT919" s="784">
        <v>7.8</v>
      </c>
      <c r="AU919" s="785">
        <v>0</v>
      </c>
      <c r="AV919" s="734" t="s">
        <v>9037</v>
      </c>
      <c r="AW919" s="697" t="s">
        <v>7577</v>
      </c>
      <c r="AX919" s="697"/>
      <c r="AY919" s="823">
        <v>42731</v>
      </c>
      <c r="AZ919" s="736" t="s">
        <v>45</v>
      </c>
      <c r="BA919" s="736" t="s">
        <v>22</v>
      </c>
      <c r="BB919" s="625" t="s">
        <v>33</v>
      </c>
      <c r="BC919" s="626" t="s">
        <v>33</v>
      </c>
      <c r="BD919" s="633" t="s">
        <v>33</v>
      </c>
      <c r="BE919" s="625" t="s">
        <v>33</v>
      </c>
      <c r="BF919" s="626" t="s">
        <v>33</v>
      </c>
      <c r="BG919" s="633" t="s">
        <v>33</v>
      </c>
      <c r="BH919" s="905" t="s">
        <v>13077</v>
      </c>
      <c r="BI919" s="903" t="s">
        <v>9680</v>
      </c>
      <c r="BJ919" s="905" t="s">
        <v>13078</v>
      </c>
      <c r="BK919" s="903" t="s">
        <v>13872</v>
      </c>
      <c r="BL919" s="905" t="s">
        <v>4580</v>
      </c>
      <c r="BM919" s="903" t="s">
        <v>10478</v>
      </c>
      <c r="BN919" s="905" t="s">
        <v>0</v>
      </c>
      <c r="BO919" s="903" t="s">
        <v>0</v>
      </c>
      <c r="BP919" s="905" t="s">
        <v>0</v>
      </c>
      <c r="BQ919" s="903" t="s">
        <v>0</v>
      </c>
      <c r="BR919" s="909">
        <v>54</v>
      </c>
      <c r="BS919" s="903" t="s">
        <v>4553</v>
      </c>
      <c r="BT919" s="909">
        <v>55</v>
      </c>
      <c r="BU919" s="903" t="s">
        <v>4541</v>
      </c>
      <c r="BV919" s="909">
        <v>59</v>
      </c>
      <c r="BW919" s="903" t="s">
        <v>4510</v>
      </c>
      <c r="BX919" s="905" t="s">
        <v>0</v>
      </c>
      <c r="BY919" s="903" t="s">
        <v>4492</v>
      </c>
      <c r="BZ919" s="905" t="s">
        <v>0</v>
      </c>
      <c r="CA919" s="903" t="s">
        <v>4492</v>
      </c>
      <c r="CB919" s="340">
        <v>10</v>
      </c>
      <c r="CC919" s="249">
        <f>IF(ISBLANK(AL919),0,1)</f>
        <v>0</v>
      </c>
      <c r="CD919" s="414">
        <f>IF(ISBLANK(AM919),0,1)</f>
        <v>0</v>
      </c>
      <c r="CE919" s="414">
        <f>IF(ISBLANK(AN919),0,1)</f>
        <v>1</v>
      </c>
      <c r="CF919" s="414">
        <f>IF(ISBLANK(AO919),0,1)</f>
        <v>0</v>
      </c>
      <c r="CG919" s="414">
        <f>IF(ISBLANK(AP919),0,1)</f>
        <v>0</v>
      </c>
      <c r="CH919" s="436">
        <f>IF(ISBLANK(AQ919),0,1)</f>
        <v>0</v>
      </c>
      <c r="CI919" s="435">
        <f>IF($W919="Dropped","-",DAYS360(X919,Y919,TRUE)/360)</f>
        <v>1.1722222222222223</v>
      </c>
      <c r="CJ919" s="416">
        <f>IF(OR($W919="Pipeline",$W919="Dropped"),"-",IF(OR($AA919="-",$AA919="n/a"),"-",DAYS360(Y919,AA919,TRUE)/360))</f>
        <v>1.2666666666666666</v>
      </c>
      <c r="CK919" s="416">
        <f>IF(OR($W919="Pipeline",$W919="Dropped"),"-",IF($AC919="-","-",IF(OR($AA919="-",$AA919="n/a"),DAYS360(Y919,AC919,TRUE)/360,DAYS360(AA919,AC919,TRUE)/360)))</f>
        <v>4.1749999999999998</v>
      </c>
      <c r="CL919" s="416">
        <f>IF(OR($W919="Pipeline",$W919="Dropped"),"-",IF($AC919="-","-",DAYS360(X919,AC919,TRUE)/360))</f>
        <v>6.6138888888888889</v>
      </c>
      <c r="CM919" s="437">
        <f>IF(OR($W919="Pipeline",$W919="Dropped"),"-",IF($AC919="-","-",DAYS360(AB919,AC919,TRUE)/360))</f>
        <v>0</v>
      </c>
      <c r="CN919" s="344" t="str">
        <f>IF(W919="Closed",IF(AC919="-","-",YEAR(AC919)),"-")</f>
        <v>-</v>
      </c>
      <c r="CO919" s="344" t="str">
        <f>IF(W919="Closed",IF(OR(BE919="S",BE919="MS",BE919="HS"),"S",IF(OR(BE919="U",BE919="MU",BE919="HU"),"U",IF(OR(BE919="NA",BE919="NR",BE919="NV",BE919="?",BE919="#"),"NR","-"))),"-")</f>
        <v>-</v>
      </c>
      <c r="CP919" s="249">
        <v>2</v>
      </c>
      <c r="CQ919" s="414">
        <v>2</v>
      </c>
      <c r="CR919" s="414">
        <v>2</v>
      </c>
      <c r="CS919" s="414">
        <v>1</v>
      </c>
      <c r="CT919" s="414">
        <v>0</v>
      </c>
      <c r="CU919" s="436">
        <v>1</v>
      </c>
      <c r="CV919" s="432" t="str">
        <f>IF(OR(DC919="-",DC919="",DC919="n/a"),"-",HYPERLINK(DC919,"PAD"))</f>
        <v>PAD</v>
      </c>
      <c r="CW919" s="417" t="str">
        <f>IF(OR(DD919="-",DD919="",DD919="n/a"),"-",HYPERLINK(DD919,"ICR"))</f>
        <v>-</v>
      </c>
      <c r="CX919" s="438" t="str">
        <f>IF(OR(DE919="-",DE919="",DE919="n/a"),"-",HYPERLINK(DE919,"IEG"))</f>
        <v>-</v>
      </c>
      <c r="CY919" s="687" t="str">
        <f>IF(OR(DF919="-",DF919="",DF919="n/a"),"-",HYPERLINK(DF919,"PPAR"))</f>
        <v>-</v>
      </c>
      <c r="CZ919" s="665" t="str">
        <f>IF(OR(DG919="-",DG919="",DG919="n/a"),"-",HYPERLINK(DG919,"PCR"))</f>
        <v>-</v>
      </c>
      <c r="DA919" s="665" t="str">
        <f>IF(OR(DH919="-",DH919="",DH919="n/a"),"-",HYPERLINK(DH919,"PP"))</f>
        <v>-</v>
      </c>
      <c r="DB919" s="688" t="str">
        <f>IF(OR(DI919="-",DI919="",DI919="n/a"),"-",HYPERLINK(DI919,"TA"))</f>
        <v>-</v>
      </c>
      <c r="DC919" s="897" t="s">
        <v>12858</v>
      </c>
      <c r="DD919" s="897" t="s">
        <v>33</v>
      </c>
      <c r="DE919" s="897" t="s">
        <v>33</v>
      </c>
      <c r="DF919" s="897" t="s">
        <v>33</v>
      </c>
      <c r="DG919" s="897" t="s">
        <v>33</v>
      </c>
      <c r="DH919" s="897" t="s">
        <v>33</v>
      </c>
      <c r="DI919" s="897" t="s">
        <v>33</v>
      </c>
      <c r="DJ919" s="734"/>
      <c r="DK919" s="14"/>
      <c r="DL919" s="14"/>
      <c r="DM919" s="441"/>
      <c r="DN919" s="441"/>
      <c r="DO919" s="441"/>
      <c r="DP919" s="441"/>
      <c r="DQ919" s="441"/>
      <c r="DR919" s="441"/>
      <c r="DS919" s="441"/>
      <c r="DT919" s="441"/>
      <c r="DU919" s="441"/>
      <c r="DV919" s="441"/>
      <c r="DW919" s="441"/>
      <c r="DX919" s="441"/>
      <c r="DY919" s="441"/>
      <c r="DZ919" s="441"/>
      <c r="EA919" s="441"/>
      <c r="EB919" s="441"/>
      <c r="EC919" s="441"/>
      <c r="ED919" s="441"/>
      <c r="EE919" s="441"/>
      <c r="EF919" s="441"/>
      <c r="EG919" s="441"/>
      <c r="EH919" s="441"/>
      <c r="EI919" s="441"/>
      <c r="EJ919" s="441"/>
      <c r="EK919" s="441"/>
      <c r="EL919" s="441"/>
      <c r="EM919" s="441"/>
    </row>
    <row r="920" spans="1:143" s="35" customFormat="1" ht="14.1" customHeight="1" x14ac:dyDescent="0.25">
      <c r="A920" s="702">
        <f>ROW()-1</f>
        <v>919</v>
      </c>
      <c r="B920" s="717" t="s">
        <v>844</v>
      </c>
      <c r="C920" s="711" t="str">
        <f>HYPERLINK(E920,"OP")</f>
        <v>OP</v>
      </c>
      <c r="D920" s="711" t="str">
        <f>HYPERLINK(F920,"Prj")</f>
        <v>Prj</v>
      </c>
      <c r="E920" s="704" t="s">
        <v>6983</v>
      </c>
      <c r="F920" s="415" t="s">
        <v>6984</v>
      </c>
      <c r="G920" s="414" t="s">
        <v>33</v>
      </c>
      <c r="H920" s="414" t="s">
        <v>33</v>
      </c>
      <c r="I920" s="694" t="s">
        <v>33</v>
      </c>
      <c r="J920" s="686" t="s">
        <v>845</v>
      </c>
      <c r="K920" s="199" t="s">
        <v>33</v>
      </c>
      <c r="L920" s="693" t="s">
        <v>16</v>
      </c>
      <c r="M920" s="696" t="s">
        <v>268</v>
      </c>
      <c r="N920" s="693" t="s">
        <v>18</v>
      </c>
      <c r="O920" s="693" t="s">
        <v>1432</v>
      </c>
      <c r="P920" s="1080" t="s">
        <v>19</v>
      </c>
      <c r="Q920" s="1074" t="s">
        <v>33</v>
      </c>
      <c r="R920" s="698" t="s">
        <v>33</v>
      </c>
      <c r="S920" s="907" t="s">
        <v>3549</v>
      </c>
      <c r="T920" s="908" t="s">
        <v>3923</v>
      </c>
      <c r="U920" s="905" t="s">
        <v>626</v>
      </c>
      <c r="V920" s="905" t="s">
        <v>10441</v>
      </c>
      <c r="W920" s="1068" t="s">
        <v>20</v>
      </c>
      <c r="X920" s="1064">
        <v>40931</v>
      </c>
      <c r="Y920" s="1066">
        <v>41177</v>
      </c>
      <c r="Z920" s="1046">
        <v>2013</v>
      </c>
      <c r="AA920" s="1064">
        <v>41263</v>
      </c>
      <c r="AB920" s="1065">
        <v>43107</v>
      </c>
      <c r="AC920" s="1066">
        <v>43472</v>
      </c>
      <c r="AD920" s="638">
        <v>0</v>
      </c>
      <c r="AE920" s="639">
        <v>600</v>
      </c>
      <c r="AF920" s="744">
        <v>0</v>
      </c>
      <c r="AG920" s="690">
        <v>600</v>
      </c>
      <c r="AH920" s="747">
        <v>3170.8</v>
      </c>
      <c r="AI920" s="744">
        <v>615.74300000000005</v>
      </c>
      <c r="AJ920" s="1099">
        <v>600</v>
      </c>
      <c r="AK920" s="1100">
        <v>566.41882278000003</v>
      </c>
      <c r="AL920" s="646"/>
      <c r="AM920" s="647">
        <v>10</v>
      </c>
      <c r="AN920" s="647"/>
      <c r="AO920" s="647"/>
      <c r="AP920" s="647"/>
      <c r="AQ920" s="648"/>
      <c r="AR920" s="779" t="s">
        <v>4327</v>
      </c>
      <c r="AS920" s="649">
        <f>AT920+AU920</f>
        <v>52.59</v>
      </c>
      <c r="AT920" s="649">
        <v>19.3</v>
      </c>
      <c r="AU920" s="650">
        <v>33.29</v>
      </c>
      <c r="AV920" s="686" t="s">
        <v>4328</v>
      </c>
      <c r="AW920" s="686" t="s">
        <v>2051</v>
      </c>
      <c r="AX920" s="686" t="s">
        <v>2178</v>
      </c>
      <c r="AY920" s="819">
        <v>42711</v>
      </c>
      <c r="AZ920" s="721" t="s">
        <v>26</v>
      </c>
      <c r="BA920" s="721" t="s">
        <v>26</v>
      </c>
      <c r="BB920" s="625" t="s">
        <v>33</v>
      </c>
      <c r="BC920" s="626" t="s">
        <v>33</v>
      </c>
      <c r="BD920" s="633" t="s">
        <v>33</v>
      </c>
      <c r="BE920" s="625" t="s">
        <v>33</v>
      </c>
      <c r="BF920" s="626" t="s">
        <v>33</v>
      </c>
      <c r="BG920" s="633" t="s">
        <v>33</v>
      </c>
      <c r="BH920" s="905" t="s">
        <v>4503</v>
      </c>
      <c r="BI920" s="903" t="s">
        <v>4703</v>
      </c>
      <c r="BJ920" s="905" t="s">
        <v>4580</v>
      </c>
      <c r="BK920" s="903" t="s">
        <v>10478</v>
      </c>
      <c r="BL920" s="905" t="s">
        <v>13072</v>
      </c>
      <c r="BM920" s="903" t="s">
        <v>4508</v>
      </c>
      <c r="BN920" s="905" t="s">
        <v>4568</v>
      </c>
      <c r="BO920" s="903" t="s">
        <v>10484</v>
      </c>
      <c r="BP920" s="905" t="s">
        <v>4602</v>
      </c>
      <c r="BQ920" s="903" t="s">
        <v>10480</v>
      </c>
      <c r="BR920" s="909">
        <v>56</v>
      </c>
      <c r="BS920" s="903" t="s">
        <v>4566</v>
      </c>
      <c r="BT920" s="909">
        <v>26</v>
      </c>
      <c r="BU920" s="903" t="s">
        <v>4517</v>
      </c>
      <c r="BV920" s="909">
        <v>27</v>
      </c>
      <c r="BW920" s="903" t="s">
        <v>4490</v>
      </c>
      <c r="BX920" s="909">
        <v>57</v>
      </c>
      <c r="BY920" s="903" t="s">
        <v>4527</v>
      </c>
      <c r="BZ920" s="909">
        <v>78</v>
      </c>
      <c r="CA920" s="903" t="s">
        <v>4511</v>
      </c>
      <c r="CB920" s="340">
        <v>10</v>
      </c>
      <c r="CC920" s="249">
        <f>IF(ISBLANK(AL920),0,1)</f>
        <v>0</v>
      </c>
      <c r="CD920" s="414">
        <f>IF(ISBLANK(AM920),0,1)</f>
        <v>1</v>
      </c>
      <c r="CE920" s="414">
        <f>IF(ISBLANK(AN920),0,1)</f>
        <v>0</v>
      </c>
      <c r="CF920" s="414">
        <f>IF(ISBLANK(AO920),0,1)</f>
        <v>0</v>
      </c>
      <c r="CG920" s="414">
        <f>IF(ISBLANK(AP920),0,1)</f>
        <v>0</v>
      </c>
      <c r="CH920" s="436">
        <f>IF(ISBLANK(AQ920),0,1)</f>
        <v>0</v>
      </c>
      <c r="CI920" s="435">
        <f>IF($W920="Dropped","-",DAYS360(X920,Y920,TRUE)/360)</f>
        <v>0.67222222222222228</v>
      </c>
      <c r="CJ920" s="416">
        <f>IF(OR($W920="Pipeline",$W920="Dropped"),"-",IF(OR($AA920="-",$AA920="n/a"),"-",DAYS360(Y920,AA920,TRUE)/360))</f>
        <v>0.2361111111111111</v>
      </c>
      <c r="CK920" s="416">
        <f>IF(OR($W920="Pipeline",$W920="Dropped"),"-",IF($AC920="-","-",IF(OR($AA920="-",$AA920="n/a"),DAYS360(Y920,AC920,TRUE)/360,DAYS360(AA920,AC920,TRUE)/360)))</f>
        <v>6.0472222222222225</v>
      </c>
      <c r="CL920" s="416">
        <f>IF(OR($W920="Pipeline",$W920="Dropped"),"-",IF($AC920="-","-",DAYS360(X920,AC920,TRUE)/360))</f>
        <v>6.9555555555555557</v>
      </c>
      <c r="CM920" s="437">
        <f>IF(OR($W920="Pipeline",$W920="Dropped"),"-",IF($AC920="-","-",DAYS360(AB920,AC920,TRUE)/360))</f>
        <v>1</v>
      </c>
      <c r="CN920" s="344" t="str">
        <f>IF(W920="Closed",IF(AC920="-","-",YEAR(AC920)),"-")</f>
        <v>-</v>
      </c>
      <c r="CO920" s="344" t="str">
        <f>IF(W920="Closed",IF(OR(BE920="S",BE920="MS",BE920="HS"),"S",IF(OR(BE920="U",BE920="MU",BE920="HU"),"U",IF(OR(BE920="NA",BE920="NR",BE920="NV",BE920="?",BE920="#"),"NR","-"))),"-")</f>
        <v>-</v>
      </c>
      <c r="CP920" s="249">
        <v>3</v>
      </c>
      <c r="CQ920" s="414">
        <v>4</v>
      </c>
      <c r="CR920" s="414">
        <v>4</v>
      </c>
      <c r="CS920" s="414">
        <v>0</v>
      </c>
      <c r="CT920" s="414">
        <v>0</v>
      </c>
      <c r="CU920" s="436">
        <v>0</v>
      </c>
      <c r="CV920" s="432" t="str">
        <f>IF(OR(DC920="-",DC920="",DC920="n/a"),"-",HYPERLINK(DC920,"PAD"))</f>
        <v>PAD</v>
      </c>
      <c r="CW920" s="417" t="str">
        <f>IF(OR(DD920="-",DD920="",DD920="n/a"),"-",HYPERLINK(DD920,"ICR"))</f>
        <v>-</v>
      </c>
      <c r="CX920" s="438" t="str">
        <f>IF(OR(DE920="-",DE920="",DE920="n/a"),"-",HYPERLINK(DE920,"IEG"))</f>
        <v>-</v>
      </c>
      <c r="CY920" s="687" t="str">
        <f>IF(OR(DF920="-",DF920="",DF920="n/a"),"-",HYPERLINK(DF920,"PPAR"))</f>
        <v>-</v>
      </c>
      <c r="CZ920" s="665" t="str">
        <f>IF(OR(DG920="-",DG920="",DG920="n/a"),"-",HYPERLINK(DG920,"PCR"))</f>
        <v>-</v>
      </c>
      <c r="DA920" s="665" t="str">
        <f>IF(OR(DH920="-",DH920="",DH920="n/a"),"-",HYPERLINK(DH920,"PP"))</f>
        <v>PP</v>
      </c>
      <c r="DB920" s="688" t="str">
        <f>IF(OR(DI920="-",DI920="",DI920="n/a"),"-",HYPERLINK(DI920,"TA"))</f>
        <v>-</v>
      </c>
      <c r="DC920" s="897" t="s">
        <v>12859</v>
      </c>
      <c r="DD920" s="897" t="s">
        <v>33</v>
      </c>
      <c r="DE920" s="897" t="s">
        <v>33</v>
      </c>
      <c r="DF920" s="897" t="s">
        <v>33</v>
      </c>
      <c r="DG920" s="897" t="s">
        <v>33</v>
      </c>
      <c r="DH920" s="897" t="s">
        <v>14186</v>
      </c>
      <c r="DI920" s="897" t="s">
        <v>33</v>
      </c>
      <c r="DJ920" s="734"/>
      <c r="DK920" s="14"/>
      <c r="DL920" s="14"/>
      <c r="DM920" s="441"/>
      <c r="DN920" s="441"/>
      <c r="DO920" s="441"/>
      <c r="DP920" s="441"/>
      <c r="DQ920" s="441"/>
      <c r="DR920" s="441"/>
      <c r="DS920" s="441"/>
      <c r="DT920" s="441"/>
      <c r="DU920" s="441"/>
      <c r="DV920" s="441"/>
      <c r="DW920" s="441"/>
      <c r="DX920" s="441"/>
      <c r="DY920" s="441"/>
      <c r="DZ920" s="441"/>
      <c r="EA920" s="441"/>
      <c r="EB920" s="441"/>
      <c r="EC920" s="441"/>
      <c r="ED920" s="441"/>
      <c r="EE920" s="441"/>
      <c r="EF920" s="441"/>
      <c r="EG920" s="441"/>
      <c r="EH920" s="441"/>
      <c r="EI920" s="441"/>
      <c r="EJ920" s="441"/>
      <c r="EK920" s="441"/>
      <c r="EL920" s="441"/>
      <c r="EM920" s="441"/>
    </row>
    <row r="921" spans="1:143" s="35" customFormat="1" ht="14.1" customHeight="1" x14ac:dyDescent="0.25">
      <c r="A921" s="702">
        <f>ROW()-1</f>
        <v>920</v>
      </c>
      <c r="B921" s="710" t="s">
        <v>1086</v>
      </c>
      <c r="C921" s="711" t="str">
        <f>HYPERLINK(E921,"OP")</f>
        <v>OP</v>
      </c>
      <c r="D921" s="711" t="str">
        <f>HYPERLINK(F921,"Prj")</f>
        <v>Prj</v>
      </c>
      <c r="E921" s="704" t="s">
        <v>6985</v>
      </c>
      <c r="F921" s="415" t="s">
        <v>6986</v>
      </c>
      <c r="G921" s="414" t="s">
        <v>33</v>
      </c>
      <c r="H921" s="414" t="s">
        <v>33</v>
      </c>
      <c r="I921" s="694" t="s">
        <v>33</v>
      </c>
      <c r="J921" s="686" t="s">
        <v>1087</v>
      </c>
      <c r="K921" s="199" t="s">
        <v>33</v>
      </c>
      <c r="L921" s="693" t="s">
        <v>16</v>
      </c>
      <c r="M921" s="696" t="s">
        <v>81</v>
      </c>
      <c r="N921" s="693" t="s">
        <v>18</v>
      </c>
      <c r="O921" s="693" t="s">
        <v>30</v>
      </c>
      <c r="P921" s="1080" t="s">
        <v>36</v>
      </c>
      <c r="Q921" s="1074" t="s">
        <v>33</v>
      </c>
      <c r="R921" s="698" t="s">
        <v>3888</v>
      </c>
      <c r="S921" s="907" t="s">
        <v>7686</v>
      </c>
      <c r="T921" s="908" t="s">
        <v>3945</v>
      </c>
      <c r="U921" s="905" t="s">
        <v>586</v>
      </c>
      <c r="V921" s="905" t="s">
        <v>10436</v>
      </c>
      <c r="W921" s="1068" t="s">
        <v>20</v>
      </c>
      <c r="X921" s="1064">
        <v>41162</v>
      </c>
      <c r="Y921" s="1066">
        <v>41424</v>
      </c>
      <c r="Z921" s="1046">
        <v>2013</v>
      </c>
      <c r="AA921" s="1064">
        <v>41806</v>
      </c>
      <c r="AB921" s="1065">
        <v>43250</v>
      </c>
      <c r="AC921" s="1066">
        <v>43250</v>
      </c>
      <c r="AD921" s="638">
        <v>0</v>
      </c>
      <c r="AE921" s="639">
        <v>10</v>
      </c>
      <c r="AF921" s="744">
        <v>0</v>
      </c>
      <c r="AG921" s="690">
        <v>10</v>
      </c>
      <c r="AH921" s="747">
        <v>0</v>
      </c>
      <c r="AI921" s="744">
        <v>21</v>
      </c>
      <c r="AJ921" s="1099">
        <v>10</v>
      </c>
      <c r="AK921" s="1100">
        <v>6.9751633200000001</v>
      </c>
      <c r="AL921" s="646"/>
      <c r="AM921" s="647"/>
      <c r="AN921" s="647">
        <v>3</v>
      </c>
      <c r="AO921" s="647"/>
      <c r="AP921" s="647"/>
      <c r="AQ921" s="648"/>
      <c r="AR921" s="779" t="s">
        <v>4253</v>
      </c>
      <c r="AS921" s="649">
        <f>AT921+AU921</f>
        <v>10</v>
      </c>
      <c r="AT921" s="649">
        <v>5</v>
      </c>
      <c r="AU921" s="650">
        <v>5</v>
      </c>
      <c r="AV921" s="686" t="s">
        <v>4254</v>
      </c>
      <c r="AW921" s="686" t="s">
        <v>1985</v>
      </c>
      <c r="AX921" s="686" t="s">
        <v>2258</v>
      </c>
      <c r="AY921" s="819">
        <v>42628</v>
      </c>
      <c r="AZ921" s="721" t="s">
        <v>22</v>
      </c>
      <c r="BA921" s="721" t="s">
        <v>22</v>
      </c>
      <c r="BB921" s="625" t="s">
        <v>33</v>
      </c>
      <c r="BC921" s="626" t="s">
        <v>33</v>
      </c>
      <c r="BD921" s="633" t="s">
        <v>33</v>
      </c>
      <c r="BE921" s="625" t="s">
        <v>33</v>
      </c>
      <c r="BF921" s="626" t="s">
        <v>33</v>
      </c>
      <c r="BG921" s="633" t="s">
        <v>33</v>
      </c>
      <c r="BH921" s="905" t="s">
        <v>13072</v>
      </c>
      <c r="BI921" s="903" t="s">
        <v>4508</v>
      </c>
      <c r="BJ921" s="905" t="s">
        <v>13075</v>
      </c>
      <c r="BK921" s="903" t="s">
        <v>13771</v>
      </c>
      <c r="BL921" s="905" t="s">
        <v>4493</v>
      </c>
      <c r="BM921" s="903" t="s">
        <v>4705</v>
      </c>
      <c r="BN921" s="905" t="s">
        <v>4485</v>
      </c>
      <c r="BO921" s="903" t="s">
        <v>10472</v>
      </c>
      <c r="BP921" s="905" t="s">
        <v>0</v>
      </c>
      <c r="BQ921" s="903" t="s">
        <v>0</v>
      </c>
      <c r="BR921" s="909">
        <v>67</v>
      </c>
      <c r="BS921" s="903" t="s">
        <v>4577</v>
      </c>
      <c r="BT921" s="909">
        <v>66</v>
      </c>
      <c r="BU921" s="903" t="s">
        <v>4532</v>
      </c>
      <c r="BV921" s="905" t="s">
        <v>0</v>
      </c>
      <c r="BW921" s="903" t="s">
        <v>4492</v>
      </c>
      <c r="BX921" s="905" t="s">
        <v>0</v>
      </c>
      <c r="BY921" s="903" t="s">
        <v>4492</v>
      </c>
      <c r="BZ921" s="905" t="s">
        <v>0</v>
      </c>
      <c r="CA921" s="903" t="s">
        <v>4492</v>
      </c>
      <c r="CB921" s="340">
        <v>10</v>
      </c>
      <c r="CC921" s="249">
        <f>IF(ISBLANK(AL921),0,1)</f>
        <v>0</v>
      </c>
      <c r="CD921" s="414">
        <f>IF(ISBLANK(AM921),0,1)</f>
        <v>0</v>
      </c>
      <c r="CE921" s="414">
        <f>IF(ISBLANK(AN921),0,1)</f>
        <v>1</v>
      </c>
      <c r="CF921" s="414">
        <f>IF(ISBLANK(AO921),0,1)</f>
        <v>0</v>
      </c>
      <c r="CG921" s="414">
        <f>IF(ISBLANK(AP921),0,1)</f>
        <v>0</v>
      </c>
      <c r="CH921" s="436">
        <f>IF(ISBLANK(AQ921),0,1)</f>
        <v>0</v>
      </c>
      <c r="CI921" s="435">
        <f>IF($W921="Dropped","-",DAYS360(X921,Y921,TRUE)/360)</f>
        <v>0.72222222222222221</v>
      </c>
      <c r="CJ921" s="416">
        <f>IF(OR($W921="Pipeline",$W921="Dropped"),"-",IF(OR($AA921="-",$AA921="n/a"),"-",DAYS360(Y921,AA921,TRUE)/360))</f>
        <v>1.0444444444444445</v>
      </c>
      <c r="CK921" s="416">
        <f>IF(OR($W921="Pipeline",$W921="Dropped"),"-",IF($AC921="-","-",IF(OR($AA921="-",$AA921="n/a"),DAYS360(Y921,AC921,TRUE)/360,DAYS360(AA921,AC921,TRUE)/360)))</f>
        <v>3.9555555555555557</v>
      </c>
      <c r="CL921" s="416">
        <f>IF(OR($W921="Pipeline",$W921="Dropped"),"-",IF($AC921="-","-",DAYS360(X921,AC921,TRUE)/360))</f>
        <v>5.7222222222222223</v>
      </c>
      <c r="CM921" s="437">
        <f>IF(OR($W921="Pipeline",$W921="Dropped"),"-",IF($AC921="-","-",DAYS360(AB921,AC921,TRUE)/360))</f>
        <v>0</v>
      </c>
      <c r="CN921" s="344" t="str">
        <f>IF(W921="Closed",IF(AC921="-","-",YEAR(AC921)),"-")</f>
        <v>-</v>
      </c>
      <c r="CO921" s="344" t="str">
        <f>IF(W921="Closed",IF(OR(BE921="S",BE921="MS",BE921="HS"),"S",IF(OR(BE921="U",BE921="MU",BE921="HU"),"U",IF(OR(BE921="NA",BE921="NR",BE921="NV",BE921="?",BE921="#"),"NR","-"))),"-")</f>
        <v>-</v>
      </c>
      <c r="CP921" s="249">
        <v>3</v>
      </c>
      <c r="CQ921" s="414">
        <v>2</v>
      </c>
      <c r="CR921" s="414">
        <v>2</v>
      </c>
      <c r="CS921" s="414">
        <v>1</v>
      </c>
      <c r="CT921" s="414">
        <v>0</v>
      </c>
      <c r="CU921" s="436">
        <v>0</v>
      </c>
      <c r="CV921" s="432" t="str">
        <f>IF(OR(DC921="-",DC921="",DC921="n/a"),"-",HYPERLINK(DC921,"PAD"))</f>
        <v>PAD</v>
      </c>
      <c r="CW921" s="417" t="str">
        <f>IF(OR(DD921="-",DD921="",DD921="n/a"),"-",HYPERLINK(DD921,"ICR"))</f>
        <v>-</v>
      </c>
      <c r="CX921" s="438" t="str">
        <f>IF(OR(DE921="-",DE921="",DE921="n/a"),"-",HYPERLINK(DE921,"IEG"))</f>
        <v>-</v>
      </c>
      <c r="CY921" s="687" t="str">
        <f>IF(OR(DF921="-",DF921="",DF921="n/a"),"-",HYPERLINK(DF921,"PPAR"))</f>
        <v>-</v>
      </c>
      <c r="CZ921" s="665" t="str">
        <f>IF(OR(DG921="-",DG921="",DG921="n/a"),"-",HYPERLINK(DG921,"PCR"))</f>
        <v>-</v>
      </c>
      <c r="DA921" s="665" t="str">
        <f>IF(OR(DH921="-",DH921="",DH921="n/a"),"-",HYPERLINK(DH921,"PP"))</f>
        <v>PP</v>
      </c>
      <c r="DB921" s="688" t="str">
        <f>IF(OR(DI921="-",DI921="",DI921="n/a"),"-",HYPERLINK(DI921,"TA"))</f>
        <v>-</v>
      </c>
      <c r="DC921" s="897" t="s">
        <v>12860</v>
      </c>
      <c r="DD921" s="897" t="s">
        <v>33</v>
      </c>
      <c r="DE921" s="897" t="s">
        <v>33</v>
      </c>
      <c r="DF921" s="897" t="s">
        <v>33</v>
      </c>
      <c r="DG921" s="897" t="s">
        <v>33</v>
      </c>
      <c r="DH921" s="897" t="s">
        <v>12861</v>
      </c>
      <c r="DI921" s="897" t="s">
        <v>33</v>
      </c>
      <c r="DJ921" s="734"/>
      <c r="DK921" s="14"/>
      <c r="DL921" s="14"/>
      <c r="DM921" s="441"/>
      <c r="DN921" s="441"/>
      <c r="DO921" s="441"/>
      <c r="DP921" s="441"/>
      <c r="DQ921" s="441"/>
      <c r="DR921" s="441"/>
      <c r="DS921" s="441"/>
      <c r="DT921" s="441"/>
      <c r="DU921" s="441"/>
      <c r="DV921" s="441"/>
      <c r="DW921" s="441"/>
      <c r="DX921" s="441"/>
      <c r="DY921" s="441"/>
      <c r="DZ921" s="441"/>
      <c r="EA921" s="441"/>
      <c r="EB921" s="441"/>
      <c r="EC921" s="441"/>
      <c r="ED921" s="441"/>
      <c r="EE921" s="441"/>
      <c r="EF921" s="441"/>
      <c r="EG921" s="441"/>
      <c r="EH921" s="441"/>
      <c r="EI921" s="441"/>
      <c r="EJ921" s="441"/>
      <c r="EK921" s="441"/>
      <c r="EL921" s="441"/>
      <c r="EM921" s="441"/>
    </row>
    <row r="922" spans="1:143" s="35" customFormat="1" ht="14.1" customHeight="1" x14ac:dyDescent="0.25">
      <c r="A922" s="702">
        <f>ROW()-1</f>
        <v>921</v>
      </c>
      <c r="B922" s="714" t="s">
        <v>13370</v>
      </c>
      <c r="C922" s="715" t="str">
        <f>HYPERLINK(E922,"OP")</f>
        <v>OP</v>
      </c>
      <c r="D922" s="715" t="str">
        <f>HYPERLINK(F922,"Prj")</f>
        <v>Prj</v>
      </c>
      <c r="E922" s="652" t="s">
        <v>13371</v>
      </c>
      <c r="F922" s="412" t="s">
        <v>13372</v>
      </c>
      <c r="G922" s="414" t="s">
        <v>33</v>
      </c>
      <c r="H922" s="414" t="s">
        <v>33</v>
      </c>
      <c r="I922" s="694" t="s">
        <v>33</v>
      </c>
      <c r="J922" s="698" t="s">
        <v>13373</v>
      </c>
      <c r="K922" s="728" t="s">
        <v>33</v>
      </c>
      <c r="L922" s="733" t="s">
        <v>153</v>
      </c>
      <c r="M922" s="698" t="s">
        <v>790</v>
      </c>
      <c r="N922" s="733" t="s">
        <v>18</v>
      </c>
      <c r="O922" s="733" t="s">
        <v>30</v>
      </c>
      <c r="P922" s="1080" t="s">
        <v>1743</v>
      </c>
      <c r="Q922" s="1074" t="s">
        <v>33</v>
      </c>
      <c r="R922" s="698" t="s">
        <v>33</v>
      </c>
      <c r="S922" s="907" t="s">
        <v>3788</v>
      </c>
      <c r="T922" s="908" t="s">
        <v>10342</v>
      </c>
      <c r="U922" s="905" t="s">
        <v>13703</v>
      </c>
      <c r="V922" s="905" t="s">
        <v>10408</v>
      </c>
      <c r="W922" s="1068" t="s">
        <v>20</v>
      </c>
      <c r="X922" s="1064">
        <v>40925</v>
      </c>
      <c r="Y922" s="1066">
        <v>41207</v>
      </c>
      <c r="Z922" s="1046">
        <v>2013</v>
      </c>
      <c r="AA922" s="1064">
        <v>41540</v>
      </c>
      <c r="AB922" s="1065">
        <v>43312</v>
      </c>
      <c r="AC922" s="1066">
        <v>43312</v>
      </c>
      <c r="AD922" s="1052">
        <v>0</v>
      </c>
      <c r="AE922" s="748">
        <v>34.1</v>
      </c>
      <c r="AF922" s="744">
        <v>0</v>
      </c>
      <c r="AG922" s="690">
        <v>34.1</v>
      </c>
      <c r="AH922" s="747">
        <v>0</v>
      </c>
      <c r="AI922" s="744">
        <v>0</v>
      </c>
      <c r="AJ922" s="1105">
        <v>34.1</v>
      </c>
      <c r="AK922" s="1106">
        <v>20.249409549999999</v>
      </c>
      <c r="AL922" s="646"/>
      <c r="AM922" s="647"/>
      <c r="AN922" s="647">
        <v>6</v>
      </c>
      <c r="AO922" s="647"/>
      <c r="AP922" s="647"/>
      <c r="AQ922" s="648"/>
      <c r="AR922" s="756" t="s">
        <v>13549</v>
      </c>
      <c r="AS922" s="649">
        <f>AT922+AU922</f>
        <v>8.5</v>
      </c>
      <c r="AT922" s="784">
        <v>8.5</v>
      </c>
      <c r="AU922" s="785">
        <v>0</v>
      </c>
      <c r="AV922" s="686" t="s">
        <v>13550</v>
      </c>
      <c r="AW922" s="698" t="s">
        <v>13374</v>
      </c>
      <c r="AX922" s="698" t="s">
        <v>13352</v>
      </c>
      <c r="AY922" s="825">
        <v>42724</v>
      </c>
      <c r="AZ922" s="733" t="s">
        <v>22</v>
      </c>
      <c r="BA922" s="733" t="s">
        <v>22</v>
      </c>
      <c r="BB922" s="669" t="s">
        <v>33</v>
      </c>
      <c r="BC922" s="689" t="s">
        <v>33</v>
      </c>
      <c r="BD922" s="691" t="s">
        <v>33</v>
      </c>
      <c r="BE922" s="669" t="s">
        <v>33</v>
      </c>
      <c r="BF922" s="689" t="s">
        <v>33</v>
      </c>
      <c r="BG922" s="691" t="s">
        <v>33</v>
      </c>
      <c r="BH922" s="905" t="s">
        <v>10064</v>
      </c>
      <c r="BI922" s="903" t="s">
        <v>13770</v>
      </c>
      <c r="BJ922" s="905" t="s">
        <v>4487</v>
      </c>
      <c r="BK922" s="903" t="s">
        <v>4683</v>
      </c>
      <c r="BL922" s="905" t="s">
        <v>13078</v>
      </c>
      <c r="BM922" s="903" t="s">
        <v>13872</v>
      </c>
      <c r="BN922" s="905" t="s">
        <v>10072</v>
      </c>
      <c r="BO922" s="903" t="s">
        <v>13093</v>
      </c>
      <c r="BP922" s="905" t="s">
        <v>4561</v>
      </c>
      <c r="BQ922" s="903" t="s">
        <v>10489</v>
      </c>
      <c r="BR922" s="909">
        <v>83</v>
      </c>
      <c r="BS922" s="903" t="s">
        <v>4600</v>
      </c>
      <c r="BT922" s="909">
        <v>36</v>
      </c>
      <c r="BU922" s="903" t="s">
        <v>4565</v>
      </c>
      <c r="BV922" s="909">
        <v>94</v>
      </c>
      <c r="BW922" s="903" t="s">
        <v>4649</v>
      </c>
      <c r="BX922" s="909">
        <v>57</v>
      </c>
      <c r="BY922" s="903" t="s">
        <v>4527</v>
      </c>
      <c r="BZ922" s="909">
        <v>100</v>
      </c>
      <c r="CA922" s="903" t="s">
        <v>4610</v>
      </c>
      <c r="CB922" s="340" t="s">
        <v>33</v>
      </c>
      <c r="CC922" s="249">
        <f>IF(ISBLANK(AL922),0,1)</f>
        <v>0</v>
      </c>
      <c r="CD922" s="414">
        <f>IF(ISBLANK(AM922),0,1)</f>
        <v>0</v>
      </c>
      <c r="CE922" s="414">
        <f>IF(ISBLANK(AN922),0,1)</f>
        <v>1</v>
      </c>
      <c r="CF922" s="414">
        <f>IF(ISBLANK(AO922),0,1)</f>
        <v>0</v>
      </c>
      <c r="CG922" s="414">
        <f>IF(ISBLANK(AP922),0,1)</f>
        <v>0</v>
      </c>
      <c r="CH922" s="436">
        <f>IF(ISBLANK(AQ922),0,1)</f>
        <v>0</v>
      </c>
      <c r="CI922" s="435">
        <f>IF($W922="Dropped","-",DAYS360(X922,Y922,TRUE)/360)</f>
        <v>0.77222222222222225</v>
      </c>
      <c r="CJ922" s="416">
        <f>IF(OR($W922="Pipeline",$W922="Dropped"),"-",IF(OR($AA922="-",$AA922="n/a"),"-",DAYS360(Y922,AA922,TRUE)/360))</f>
        <v>0.91111111111111109</v>
      </c>
      <c r="CK922" s="416">
        <f>IF(OR($W922="Pipeline",$W922="Dropped"),"-",IF($AC922="-","-",IF(OR($AA922="-",$AA922="n/a"),DAYS360(Y922,AC922,TRUE)/360,DAYS360(AA922,AC922,TRUE)/360)))</f>
        <v>4.8527777777777779</v>
      </c>
      <c r="CL922" s="416">
        <f>IF(OR($W922="Pipeline",$W922="Dropped"),"-",IF($AC922="-","-",DAYS360(X922,AC922,TRUE)/360))</f>
        <v>6.5361111111111114</v>
      </c>
      <c r="CM922" s="437">
        <f>IF(OR($W922="Pipeline",$W922="Dropped"),"-",IF($AC922="-","-",DAYS360(AB922,AC922,TRUE)/360))</f>
        <v>0</v>
      </c>
      <c r="CN922" s="344" t="str">
        <f>IF(W922="Closed",IF(AC922="-","-",YEAR(AC922)),"-")</f>
        <v>-</v>
      </c>
      <c r="CO922" s="344" t="str">
        <f>IF(W922="Closed",IF(OR(BE922="S",BE922="MS",BE922="HS"),"S",IF(OR(BE922="U",BE922="MU",BE922="HU"),"U",IF(OR(BE922="NA",BE922="NR",BE922="NV",BE922="?",BE922="#"),"NR","-"))),"-")</f>
        <v>-</v>
      </c>
      <c r="CP922" s="249" t="s">
        <v>33</v>
      </c>
      <c r="CQ922" s="414" t="s">
        <v>33</v>
      </c>
      <c r="CR922" s="414" t="s">
        <v>33</v>
      </c>
      <c r="CS922" s="414" t="s">
        <v>33</v>
      </c>
      <c r="CT922" s="414" t="s">
        <v>33</v>
      </c>
      <c r="CU922" s="436" t="s">
        <v>33</v>
      </c>
      <c r="CV922" s="432" t="str">
        <f>IF(OR(DC922="-",DC922="",DC922="n/a"),"-",HYPERLINK(DC922,"PAD"))</f>
        <v>PAD</v>
      </c>
      <c r="CW922" s="417" t="str">
        <f>IF(OR(DD922="-",DD922="",DD922="n/a"),"-",HYPERLINK(DD922,"ICR"))</f>
        <v>-</v>
      </c>
      <c r="CX922" s="438" t="str">
        <f>IF(OR(DE922="-",DE922="",DE922="n/a"),"-",HYPERLINK(DE922,"IEG"))</f>
        <v>-</v>
      </c>
      <c r="CY922" s="687" t="str">
        <f>IF(OR(DF922="-",DF922="",DF922="n/a"),"-",HYPERLINK(DF922,"PPAR"))</f>
        <v>-</v>
      </c>
      <c r="CZ922" s="665" t="str">
        <f>IF(OR(DG922="-",DG922="",DG922="n/a"),"-",HYPERLINK(DG922,"PCR"))</f>
        <v>-</v>
      </c>
      <c r="DA922" s="665" t="str">
        <f>IF(OR(DH922="-",DH922="",DH922="n/a"),"-",HYPERLINK(DH922,"PP"))</f>
        <v>PP</v>
      </c>
      <c r="DB922" s="688" t="str">
        <f>IF(OR(DI922="-",DI922="",DI922="n/a"),"-",HYPERLINK(DI922,"TA"))</f>
        <v>-</v>
      </c>
      <c r="DC922" s="897" t="s">
        <v>13375</v>
      </c>
      <c r="DD922" s="897" t="s">
        <v>33</v>
      </c>
      <c r="DE922" s="897" t="s">
        <v>33</v>
      </c>
      <c r="DF922" s="897" t="s">
        <v>33</v>
      </c>
      <c r="DG922" s="897" t="s">
        <v>33</v>
      </c>
      <c r="DH922" s="897" t="s">
        <v>13376</v>
      </c>
      <c r="DI922" s="897" t="s">
        <v>33</v>
      </c>
      <c r="DJ922" s="734"/>
      <c r="DK922" s="14"/>
      <c r="DL922" s="14"/>
      <c r="DM922" s="441"/>
      <c r="DN922" s="441"/>
      <c r="DO922" s="441"/>
      <c r="DP922" s="441"/>
      <c r="DQ922" s="441"/>
      <c r="DR922" s="441"/>
      <c r="DS922" s="441"/>
      <c r="DT922" s="441"/>
      <c r="DU922" s="441"/>
      <c r="DV922" s="441"/>
      <c r="DW922" s="441"/>
      <c r="DX922" s="441"/>
      <c r="DY922" s="441"/>
      <c r="DZ922" s="441"/>
      <c r="EA922" s="441"/>
      <c r="EB922" s="441"/>
      <c r="EC922" s="441"/>
      <c r="ED922" s="441"/>
      <c r="EE922" s="441"/>
      <c r="EF922" s="441"/>
      <c r="EG922" s="441"/>
      <c r="EH922" s="441"/>
      <c r="EI922" s="441"/>
      <c r="EJ922" s="441"/>
      <c r="EK922" s="441"/>
      <c r="EL922" s="441"/>
      <c r="EM922" s="441"/>
    </row>
    <row r="923" spans="1:143" s="35" customFormat="1" ht="14.1" customHeight="1" x14ac:dyDescent="0.25">
      <c r="A923" s="703">
        <f>ROW()-1</f>
        <v>922</v>
      </c>
      <c r="B923" s="710" t="s">
        <v>156</v>
      </c>
      <c r="C923" s="711" t="str">
        <f>HYPERLINK(E923,"OP")</f>
        <v>OP</v>
      </c>
      <c r="D923" s="711" t="str">
        <f>HYPERLINK(F923,"Prj")</f>
        <v>Prj</v>
      </c>
      <c r="E923" s="704" t="s">
        <v>6987</v>
      </c>
      <c r="F923" s="415" t="s">
        <v>6988</v>
      </c>
      <c r="G923" s="414" t="s">
        <v>13265</v>
      </c>
      <c r="H923" s="414" t="s">
        <v>33</v>
      </c>
      <c r="I923" s="694" t="s">
        <v>33</v>
      </c>
      <c r="J923" s="686" t="s">
        <v>157</v>
      </c>
      <c r="K923" s="199" t="s">
        <v>33</v>
      </c>
      <c r="L923" s="693" t="s">
        <v>153</v>
      </c>
      <c r="M923" s="696" t="s">
        <v>154</v>
      </c>
      <c r="N923" s="693" t="s">
        <v>233</v>
      </c>
      <c r="O923" s="693" t="s">
        <v>30</v>
      </c>
      <c r="P923" s="1080" t="s">
        <v>1419</v>
      </c>
      <c r="Q923" s="1074" t="s">
        <v>33</v>
      </c>
      <c r="R923" s="698" t="s">
        <v>33</v>
      </c>
      <c r="S923" s="907" t="s">
        <v>3153</v>
      </c>
      <c r="T923" s="908" t="s">
        <v>3854</v>
      </c>
      <c r="U923" s="905" t="s">
        <v>13703</v>
      </c>
      <c r="V923" s="905" t="s">
        <v>10413</v>
      </c>
      <c r="W923" s="1068" t="s">
        <v>20</v>
      </c>
      <c r="X923" s="1064">
        <v>40851</v>
      </c>
      <c r="Y923" s="1066">
        <v>41284</v>
      </c>
      <c r="Z923" s="1046">
        <v>2013</v>
      </c>
      <c r="AA923" s="1064">
        <v>41360</v>
      </c>
      <c r="AB923" s="1065">
        <v>42460</v>
      </c>
      <c r="AC923" s="1066">
        <v>43281</v>
      </c>
      <c r="AD923" s="1050">
        <v>0</v>
      </c>
      <c r="AE923" s="749">
        <v>0</v>
      </c>
      <c r="AF923" s="744">
        <v>4.1652699999999996</v>
      </c>
      <c r="AG923" s="690">
        <v>4.1652699999999996</v>
      </c>
      <c r="AH923" s="747">
        <v>0.3</v>
      </c>
      <c r="AI923" s="744">
        <v>7.2476922799999999</v>
      </c>
      <c r="AJ923" s="1099">
        <v>7.2476922799999999</v>
      </c>
      <c r="AK923" s="1100">
        <v>4.1018995800000004</v>
      </c>
      <c r="AL923" s="1086"/>
      <c r="AM923" s="760" t="s">
        <v>2513</v>
      </c>
      <c r="AN923" s="760"/>
      <c r="AO923" s="760"/>
      <c r="AP923" s="760"/>
      <c r="AQ923" s="761">
        <v>13</v>
      </c>
      <c r="AR923" s="780" t="s">
        <v>158</v>
      </c>
      <c r="AS923" s="781">
        <f>AT923+AU923</f>
        <v>0.8</v>
      </c>
      <c r="AT923" s="781">
        <v>0</v>
      </c>
      <c r="AU923" s="782">
        <v>0.8</v>
      </c>
      <c r="AV923" s="807" t="s">
        <v>159</v>
      </c>
      <c r="AW923" s="686" t="s">
        <v>154</v>
      </c>
      <c r="AX923" s="686" t="s">
        <v>1900</v>
      </c>
      <c r="AY923" s="823" t="s">
        <v>33</v>
      </c>
      <c r="AZ923" s="736" t="s">
        <v>33</v>
      </c>
      <c r="BA923" s="736" t="s">
        <v>33</v>
      </c>
      <c r="BB923" s="625" t="s">
        <v>33</v>
      </c>
      <c r="BC923" s="626" t="s">
        <v>33</v>
      </c>
      <c r="BD923" s="633" t="s">
        <v>33</v>
      </c>
      <c r="BE923" s="625" t="s">
        <v>33</v>
      </c>
      <c r="BF923" s="626" t="s">
        <v>33</v>
      </c>
      <c r="BG923" s="633" t="s">
        <v>33</v>
      </c>
      <c r="BH923" s="905" t="s">
        <v>4485</v>
      </c>
      <c r="BI923" s="903" t="s">
        <v>10472</v>
      </c>
      <c r="BJ923" s="905" t="s">
        <v>0</v>
      </c>
      <c r="BK923" s="903" t="s">
        <v>0</v>
      </c>
      <c r="BL923" s="905" t="s">
        <v>0</v>
      </c>
      <c r="BM923" s="903" t="s">
        <v>0</v>
      </c>
      <c r="BN923" s="905" t="s">
        <v>0</v>
      </c>
      <c r="BO923" s="903" t="s">
        <v>0</v>
      </c>
      <c r="BP923" s="905" t="s">
        <v>0</v>
      </c>
      <c r="BQ923" s="903" t="s">
        <v>0</v>
      </c>
      <c r="BR923" s="909">
        <v>27</v>
      </c>
      <c r="BS923" s="903" t="s">
        <v>4490</v>
      </c>
      <c r="BT923" s="909">
        <v>90</v>
      </c>
      <c r="BU923" s="903" t="s">
        <v>4621</v>
      </c>
      <c r="BV923" s="909">
        <v>94</v>
      </c>
      <c r="BW923" s="903" t="s">
        <v>4649</v>
      </c>
      <c r="BX923" s="905" t="s">
        <v>0</v>
      </c>
      <c r="BY923" s="903" t="s">
        <v>4492</v>
      </c>
      <c r="BZ923" s="905" t="s">
        <v>0</v>
      </c>
      <c r="CA923" s="903" t="s">
        <v>4492</v>
      </c>
      <c r="CB923" s="340">
        <v>50</v>
      </c>
      <c r="CC923" s="249">
        <f>IF(ISBLANK(AL923),0,1)</f>
        <v>0</v>
      </c>
      <c r="CD923" s="414">
        <f>IF(ISBLANK(AM923),0,1)</f>
        <v>1</v>
      </c>
      <c r="CE923" s="414">
        <f>IF(ISBLANK(AN923),0,1)</f>
        <v>0</v>
      </c>
      <c r="CF923" s="414">
        <f>IF(ISBLANK(AO923),0,1)</f>
        <v>0</v>
      </c>
      <c r="CG923" s="414">
        <f>IF(ISBLANK(AP923),0,1)</f>
        <v>0</v>
      </c>
      <c r="CH923" s="436">
        <f>IF(ISBLANK(AQ923),0,1)</f>
        <v>1</v>
      </c>
      <c r="CI923" s="435">
        <f>IF($W923="Dropped","-",DAYS360(X923,Y923,TRUE)/360)</f>
        <v>1.1833333333333333</v>
      </c>
      <c r="CJ923" s="416">
        <f>IF(OR($W923="Pipeline",$W923="Dropped"),"-",IF(OR($AA923="-",$AA923="n/a"),"-",DAYS360(Y923,AA923,TRUE)/360))</f>
        <v>0.21388888888888888</v>
      </c>
      <c r="CK923" s="416">
        <f>IF(OR($W923="Pipeline",$W923="Dropped"),"-",IF($AC923="-","-",IF(OR($AA923="-",$AA923="n/a"),DAYS360(Y923,AC923,TRUE)/360,DAYS360(AA923,AC923,TRUE)/360)))</f>
        <v>5.2583333333333337</v>
      </c>
      <c r="CL923" s="416">
        <f>IF(OR($W923="Pipeline",$W923="Dropped"),"-",IF($AC923="-","-",DAYS360(X923,AC923,TRUE)/360))</f>
        <v>6.6555555555555559</v>
      </c>
      <c r="CM923" s="437">
        <f>IF(OR($W923="Pipeline",$W923="Dropped"),"-",IF($AC923="-","-",DAYS360(AB923,AC923,TRUE)/360))</f>
        <v>2.25</v>
      </c>
      <c r="CN923" s="344" t="str">
        <f>IF(W923="Closed",IF(AC923="-","-",YEAR(AC923)),"-")</f>
        <v>-</v>
      </c>
      <c r="CO923" s="344" t="str">
        <f>IF(W923="Closed",IF(OR(BE923="S",BE923="MS",BE923="HS"),"S",IF(OR(BE923="U",BE923="MU",BE923="HU"),"U",IF(OR(BE923="NA",BE923="NR",BE923="NV",BE923="?",BE923="#"),"NR","-"))),"-")</f>
        <v>-</v>
      </c>
      <c r="CP923" s="249" t="s">
        <v>33</v>
      </c>
      <c r="CQ923" s="414" t="s">
        <v>33</v>
      </c>
      <c r="CR923" s="414" t="s">
        <v>33</v>
      </c>
      <c r="CS923" s="414" t="s">
        <v>33</v>
      </c>
      <c r="CT923" s="414" t="s">
        <v>33</v>
      </c>
      <c r="CU923" s="436" t="s">
        <v>33</v>
      </c>
      <c r="CV923" s="432" t="str">
        <f>IF(OR(DC923="-",DC923="",DC923="n/a"),"-",HYPERLINK(DC923,"PAD"))</f>
        <v>-</v>
      </c>
      <c r="CW923" s="417" t="str">
        <f>IF(OR(DD923="-",DD923="",DD923="n/a"),"-",HYPERLINK(DD923,"ICR"))</f>
        <v>-</v>
      </c>
      <c r="CX923" s="438" t="str">
        <f>IF(OR(DE923="-",DE923="",DE923="n/a"),"-",HYPERLINK(DE923,"IEG"))</f>
        <v>-</v>
      </c>
      <c r="CY923" s="687" t="str">
        <f>IF(OR(DF923="-",DF923="",DF923="n/a"),"-",HYPERLINK(DF923,"PPAR"))</f>
        <v>-</v>
      </c>
      <c r="CZ923" s="665" t="str">
        <f>IF(OR(DG923="-",DG923="",DG923="n/a"),"-",HYPERLINK(DG923,"PCR"))</f>
        <v>-</v>
      </c>
      <c r="DA923" s="665" t="str">
        <f>IF(OR(DH923="-",DH923="",DH923="n/a"),"-",HYPERLINK(DH923,"PP"))</f>
        <v>-</v>
      </c>
      <c r="DB923" s="688" t="str">
        <f>IF(OR(DI923="-",DI923="",DI923="n/a"),"-",HYPERLINK(DI923,"TA"))</f>
        <v>-</v>
      </c>
      <c r="DC923" s="897" t="s">
        <v>13773</v>
      </c>
      <c r="DD923" s="897" t="s">
        <v>13773</v>
      </c>
      <c r="DE923" s="897" t="s">
        <v>13773</v>
      </c>
      <c r="DF923" s="897" t="s">
        <v>13773</v>
      </c>
      <c r="DG923" s="897" t="s">
        <v>13773</v>
      </c>
      <c r="DH923" s="897" t="s">
        <v>13773</v>
      </c>
      <c r="DI923" s="897" t="s">
        <v>13773</v>
      </c>
      <c r="DJ923" s="734"/>
      <c r="DK923" s="14"/>
      <c r="DL923" s="14"/>
      <c r="DM923" s="441"/>
      <c r="DN923" s="441"/>
      <c r="DO923" s="441"/>
      <c r="DP923" s="441"/>
      <c r="DQ923" s="441"/>
      <c r="DR923" s="441"/>
      <c r="DS923" s="441"/>
      <c r="DT923" s="441"/>
      <c r="DU923" s="441"/>
      <c r="DV923" s="441"/>
      <c r="DW923" s="441"/>
      <c r="DX923" s="441"/>
      <c r="DY923" s="441"/>
      <c r="DZ923" s="441"/>
      <c r="EA923" s="441"/>
      <c r="EB923" s="441"/>
      <c r="EC923" s="441"/>
      <c r="ED923" s="441"/>
      <c r="EE923" s="441"/>
      <c r="EF923" s="441"/>
      <c r="EG923" s="441"/>
      <c r="EH923" s="441"/>
      <c r="EI923" s="441"/>
      <c r="EJ923" s="441"/>
      <c r="EK923" s="441"/>
      <c r="EL923" s="441"/>
      <c r="EM923" s="441"/>
    </row>
    <row r="924" spans="1:143" s="35" customFormat="1" ht="14.1" customHeight="1" x14ac:dyDescent="0.25">
      <c r="A924" s="702">
        <f>ROW()-1</f>
        <v>923</v>
      </c>
      <c r="B924" s="713" t="s">
        <v>8243</v>
      </c>
      <c r="C924" s="711" t="str">
        <f>HYPERLINK(E924,"OP")</f>
        <v>OP</v>
      </c>
      <c r="D924" s="711" t="str">
        <f>HYPERLINK(F924,"Prj")</f>
        <v>Prj</v>
      </c>
      <c r="E924" s="631" t="s">
        <v>8839</v>
      </c>
      <c r="F924" s="413" t="s">
        <v>8840</v>
      </c>
      <c r="G924" s="414" t="s">
        <v>33</v>
      </c>
      <c r="H924" s="414" t="s">
        <v>33</v>
      </c>
      <c r="I924" s="694" t="s">
        <v>33</v>
      </c>
      <c r="J924" s="697" t="s">
        <v>8244</v>
      </c>
      <c r="K924" s="727" t="s">
        <v>33</v>
      </c>
      <c r="L924" s="736" t="s">
        <v>124</v>
      </c>
      <c r="M924" s="697" t="s">
        <v>332</v>
      </c>
      <c r="N924" s="736" t="s">
        <v>18</v>
      </c>
      <c r="O924" s="736" t="s">
        <v>25</v>
      </c>
      <c r="P924" s="1080" t="s">
        <v>1742</v>
      </c>
      <c r="Q924" s="1074" t="s">
        <v>33</v>
      </c>
      <c r="R924" s="698" t="s">
        <v>33</v>
      </c>
      <c r="S924" s="907" t="s">
        <v>5468</v>
      </c>
      <c r="T924" s="908" t="s">
        <v>8204</v>
      </c>
      <c r="U924" s="905" t="s">
        <v>1789</v>
      </c>
      <c r="V924" s="905" t="s">
        <v>10425</v>
      </c>
      <c r="W924" s="1068" t="s">
        <v>20</v>
      </c>
      <c r="X924" s="1064">
        <v>41152</v>
      </c>
      <c r="Y924" s="1066">
        <v>41704</v>
      </c>
      <c r="Z924" s="1046">
        <v>2014</v>
      </c>
      <c r="AA924" s="1064">
        <v>41870</v>
      </c>
      <c r="AB924" s="1065">
        <v>43646</v>
      </c>
      <c r="AC924" s="1066">
        <v>43646</v>
      </c>
      <c r="AD924" s="1049">
        <v>150</v>
      </c>
      <c r="AE924" s="746">
        <v>0</v>
      </c>
      <c r="AF924" s="744">
        <v>0</v>
      </c>
      <c r="AG924" s="690">
        <v>150</v>
      </c>
      <c r="AH924" s="747">
        <v>100</v>
      </c>
      <c r="AI924" s="744">
        <v>0</v>
      </c>
      <c r="AJ924" s="1101">
        <v>150</v>
      </c>
      <c r="AK924" s="1102">
        <v>32.341510309999997</v>
      </c>
      <c r="AL924" s="1085"/>
      <c r="AM924" s="632"/>
      <c r="AN924" s="632">
        <v>10</v>
      </c>
      <c r="AO924" s="632"/>
      <c r="AP924" s="632"/>
      <c r="AQ924" s="757"/>
      <c r="AR924" s="790" t="s">
        <v>9092</v>
      </c>
      <c r="AS924" s="649">
        <f>AT924+AU924</f>
        <v>12</v>
      </c>
      <c r="AT924" s="649">
        <v>12</v>
      </c>
      <c r="AU924" s="650">
        <v>0</v>
      </c>
      <c r="AV924" s="734" t="s">
        <v>9094</v>
      </c>
      <c r="AW924" s="697" t="s">
        <v>8245</v>
      </c>
      <c r="AX924" s="697" t="s">
        <v>8246</v>
      </c>
      <c r="AY924" s="823">
        <v>42707</v>
      </c>
      <c r="AZ924" s="736" t="s">
        <v>45</v>
      </c>
      <c r="BA924" s="736" t="s">
        <v>112</v>
      </c>
      <c r="BB924" s="625" t="s">
        <v>33</v>
      </c>
      <c r="BC924" s="626" t="s">
        <v>33</v>
      </c>
      <c r="BD924" s="633" t="s">
        <v>33</v>
      </c>
      <c r="BE924" s="625" t="s">
        <v>33</v>
      </c>
      <c r="BF924" s="626" t="s">
        <v>33</v>
      </c>
      <c r="BG924" s="633" t="s">
        <v>33</v>
      </c>
      <c r="BH924" s="905" t="s">
        <v>4567</v>
      </c>
      <c r="BI924" s="903" t="s">
        <v>10487</v>
      </c>
      <c r="BJ924" s="905" t="s">
        <v>4525</v>
      </c>
      <c r="BK924" s="903" t="s">
        <v>10476</v>
      </c>
      <c r="BL924" s="905" t="s">
        <v>0</v>
      </c>
      <c r="BM924" s="903" t="s">
        <v>0</v>
      </c>
      <c r="BN924" s="905" t="s">
        <v>0</v>
      </c>
      <c r="BO924" s="903" t="s">
        <v>0</v>
      </c>
      <c r="BP924" s="905" t="s">
        <v>0</v>
      </c>
      <c r="BQ924" s="903" t="s">
        <v>0</v>
      </c>
      <c r="BR924" s="909">
        <v>78</v>
      </c>
      <c r="BS924" s="903" t="s">
        <v>4511</v>
      </c>
      <c r="BT924" s="905" t="s">
        <v>0</v>
      </c>
      <c r="BU924" s="903" t="s">
        <v>4492</v>
      </c>
      <c r="BV924" s="905" t="s">
        <v>0</v>
      </c>
      <c r="BW924" s="903" t="s">
        <v>4492</v>
      </c>
      <c r="BX924" s="905" t="s">
        <v>0</v>
      </c>
      <c r="BY924" s="903" t="s">
        <v>4492</v>
      </c>
      <c r="BZ924" s="905" t="s">
        <v>0</v>
      </c>
      <c r="CA924" s="903" t="s">
        <v>4492</v>
      </c>
      <c r="CB924" s="340">
        <v>50</v>
      </c>
      <c r="CC924" s="249">
        <f>IF(ISBLANK(AL924),0,1)</f>
        <v>0</v>
      </c>
      <c r="CD924" s="414">
        <f>IF(ISBLANK(AM924),0,1)</f>
        <v>0</v>
      </c>
      <c r="CE924" s="414">
        <f>IF(ISBLANK(AN924),0,1)</f>
        <v>1</v>
      </c>
      <c r="CF924" s="414">
        <f>IF(ISBLANK(AO924),0,1)</f>
        <v>0</v>
      </c>
      <c r="CG924" s="414">
        <f>IF(ISBLANK(AP924),0,1)</f>
        <v>0</v>
      </c>
      <c r="CH924" s="436">
        <f>IF(ISBLANK(AQ924),0,1)</f>
        <v>0</v>
      </c>
      <c r="CI924" s="435">
        <f>IF($W924="Dropped","-",DAYS360(X924,Y924,TRUE)/360)</f>
        <v>1.5166666666666666</v>
      </c>
      <c r="CJ924" s="416">
        <f>IF(OR($W924="Pipeline",$W924="Dropped"),"-",IF(OR($AA924="-",$AA924="n/a"),"-",DAYS360(Y924,AA924,TRUE)/360))</f>
        <v>0.45277777777777778</v>
      </c>
      <c r="CK924" s="416">
        <f>IF(OR($W924="Pipeline",$W924="Dropped"),"-",IF($AC924="-","-",IF(OR($AA924="-",$AA924="n/a"),DAYS360(Y924,AC924,TRUE)/360,DAYS360(AA924,AC924,TRUE)/360)))</f>
        <v>4.8638888888888889</v>
      </c>
      <c r="CL924" s="416">
        <f>IF(OR($W924="Pipeline",$W924="Dropped"),"-",IF($AC924="-","-",DAYS360(X924,AC924,TRUE)/360))</f>
        <v>6.833333333333333</v>
      </c>
      <c r="CM924" s="437">
        <f>IF(OR($W924="Pipeline",$W924="Dropped"),"-",IF($AC924="-","-",DAYS360(AB924,AC924,TRUE)/360))</f>
        <v>0</v>
      </c>
      <c r="CN924" s="344" t="str">
        <f>IF(W924="Closed",IF(AC924="-","-",YEAR(AC924)),"-")</f>
        <v>-</v>
      </c>
      <c r="CO924" s="344" t="str">
        <f>IF(W924="Closed",IF(OR(BE924="S",BE924="MS",BE924="HS"),"S",IF(OR(BE924="U",BE924="MU",BE924="HU"),"U",IF(OR(BE924="NA",BE924="NR",BE924="NV",BE924="?",BE924="#"),"NR","-"))),"-")</f>
        <v>-</v>
      </c>
      <c r="CP924" s="249">
        <v>2</v>
      </c>
      <c r="CQ924" s="414">
        <v>0</v>
      </c>
      <c r="CR924" s="414">
        <v>1</v>
      </c>
      <c r="CS924" s="414">
        <v>0</v>
      </c>
      <c r="CT924" s="414">
        <v>0</v>
      </c>
      <c r="CU924" s="436">
        <v>0</v>
      </c>
      <c r="CV924" s="432" t="str">
        <f>IF(OR(DC924="-",DC924="",DC924="n/a"),"-",HYPERLINK(DC924,"PAD"))</f>
        <v>PAD</v>
      </c>
      <c r="CW924" s="417" t="str">
        <f>IF(OR(DD924="-",DD924="",DD924="n/a"),"-",HYPERLINK(DD924,"ICR"))</f>
        <v>-</v>
      </c>
      <c r="CX924" s="438" t="str">
        <f>IF(OR(DE924="-",DE924="",DE924="n/a"),"-",HYPERLINK(DE924,"IEG"))</f>
        <v>-</v>
      </c>
      <c r="CY924" s="687" t="str">
        <f>IF(OR(DF924="-",DF924="",DF924="n/a"),"-",HYPERLINK(DF924,"PPAR"))</f>
        <v>-</v>
      </c>
      <c r="CZ924" s="665" t="str">
        <f>IF(OR(DG924="-",DG924="",DG924="n/a"),"-",HYPERLINK(DG924,"PCR"))</f>
        <v>-</v>
      </c>
      <c r="DA924" s="665" t="str">
        <f>IF(OR(DH924="-",DH924="",DH924="n/a"),"-",HYPERLINK(DH924,"PP"))</f>
        <v>-</v>
      </c>
      <c r="DB924" s="688" t="str">
        <f>IF(OR(DI924="-",DI924="",DI924="n/a"),"-",HYPERLINK(DI924,"TA"))</f>
        <v>-</v>
      </c>
      <c r="DC924" s="897" t="s">
        <v>12862</v>
      </c>
      <c r="DD924" s="897" t="s">
        <v>33</v>
      </c>
      <c r="DE924" s="897" t="s">
        <v>33</v>
      </c>
      <c r="DF924" s="897" t="s">
        <v>33</v>
      </c>
      <c r="DG924" s="897" t="s">
        <v>33</v>
      </c>
      <c r="DH924" s="897" t="s">
        <v>33</v>
      </c>
      <c r="DI924" s="897" t="s">
        <v>33</v>
      </c>
      <c r="DJ924" s="734"/>
      <c r="DK924" s="14"/>
      <c r="DL924" s="14"/>
      <c r="DM924" s="441"/>
      <c r="DN924" s="441"/>
      <c r="DO924" s="441"/>
      <c r="DP924" s="441"/>
      <c r="DQ924" s="441"/>
      <c r="DR924" s="441"/>
      <c r="DS924" s="441"/>
      <c r="DT924" s="441"/>
      <c r="DU924" s="441"/>
      <c r="DV924" s="441"/>
      <c r="DW924" s="441"/>
      <c r="DX924" s="441"/>
      <c r="DY924" s="441"/>
      <c r="DZ924" s="441"/>
      <c r="EA924" s="441"/>
      <c r="EB924" s="441"/>
      <c r="EC924" s="441"/>
      <c r="ED924" s="441"/>
      <c r="EE924" s="441"/>
      <c r="EF924" s="441"/>
      <c r="EG924" s="441"/>
      <c r="EH924" s="441"/>
      <c r="EI924" s="441"/>
      <c r="EJ924" s="441"/>
      <c r="EK924" s="441"/>
      <c r="EL924" s="441"/>
      <c r="EM924" s="441"/>
    </row>
    <row r="925" spans="1:143" s="35" customFormat="1" ht="14.1" customHeight="1" x14ac:dyDescent="0.25">
      <c r="A925" s="702">
        <f>ROW()-1</f>
        <v>924</v>
      </c>
      <c r="B925" s="710" t="s">
        <v>3112</v>
      </c>
      <c r="C925" s="711" t="str">
        <f>HYPERLINK(E925,"OP")</f>
        <v>OP</v>
      </c>
      <c r="D925" s="711" t="str">
        <f>HYPERLINK(F925,"Prj")</f>
        <v>Prj</v>
      </c>
      <c r="E925" s="704" t="s">
        <v>6989</v>
      </c>
      <c r="F925" s="415" t="s">
        <v>6990</v>
      </c>
      <c r="G925" s="414" t="s">
        <v>33</v>
      </c>
      <c r="H925" s="414" t="s">
        <v>33</v>
      </c>
      <c r="I925" s="694" t="s">
        <v>33</v>
      </c>
      <c r="J925" s="696" t="s">
        <v>3118</v>
      </c>
      <c r="K925" s="199" t="s">
        <v>33</v>
      </c>
      <c r="L925" s="693" t="s">
        <v>193</v>
      </c>
      <c r="M925" s="696" t="s">
        <v>207</v>
      </c>
      <c r="N925" s="693" t="s">
        <v>233</v>
      </c>
      <c r="O925" s="693" t="s">
        <v>54</v>
      </c>
      <c r="P925" s="1080" t="s">
        <v>1419</v>
      </c>
      <c r="Q925" s="1074" t="s">
        <v>33</v>
      </c>
      <c r="R925" s="698" t="s">
        <v>33</v>
      </c>
      <c r="S925" s="907" t="s">
        <v>3150</v>
      </c>
      <c r="T925" s="908" t="s">
        <v>3946</v>
      </c>
      <c r="U925" s="905" t="s">
        <v>588</v>
      </c>
      <c r="V925" s="905" t="s">
        <v>10419</v>
      </c>
      <c r="W925" s="1068" t="s">
        <v>1773</v>
      </c>
      <c r="X925" s="1064">
        <v>40785</v>
      </c>
      <c r="Y925" s="1066">
        <v>40912</v>
      </c>
      <c r="Z925" s="1046">
        <v>2012</v>
      </c>
      <c r="AA925" s="1064">
        <v>41249</v>
      </c>
      <c r="AB925" s="1065">
        <v>42004</v>
      </c>
      <c r="AC925" s="1066">
        <v>42656</v>
      </c>
      <c r="AD925" s="654">
        <v>0</v>
      </c>
      <c r="AE925" s="639">
        <v>0</v>
      </c>
      <c r="AF925" s="744">
        <v>0.75</v>
      </c>
      <c r="AG925" s="690">
        <v>0.75</v>
      </c>
      <c r="AH925" s="747">
        <v>0</v>
      </c>
      <c r="AI925" s="744">
        <v>0.94050696</v>
      </c>
      <c r="AJ925" s="1110">
        <v>0.79650946</v>
      </c>
      <c r="AK925" s="1111">
        <v>0.92897542</v>
      </c>
      <c r="AL925" s="646"/>
      <c r="AM925" s="647" t="s">
        <v>3195</v>
      </c>
      <c r="AN925" s="647"/>
      <c r="AO925" s="647"/>
      <c r="AP925" s="647"/>
      <c r="AQ925" s="648"/>
      <c r="AR925" s="780" t="s">
        <v>3204</v>
      </c>
      <c r="AS925" s="781">
        <f>AT925+AU925</f>
        <v>0.5</v>
      </c>
      <c r="AT925" s="781">
        <v>0.5</v>
      </c>
      <c r="AU925" s="782">
        <v>0</v>
      </c>
      <c r="AV925" s="699" t="s">
        <v>3205</v>
      </c>
      <c r="AW925" s="686" t="s">
        <v>3584</v>
      </c>
      <c r="AX925" s="686" t="s">
        <v>2721</v>
      </c>
      <c r="AY925" s="819">
        <v>42480</v>
      </c>
      <c r="AZ925" s="721" t="s">
        <v>22</v>
      </c>
      <c r="BA925" s="721" t="s">
        <v>22</v>
      </c>
      <c r="BB925" s="625" t="s">
        <v>33</v>
      </c>
      <c r="BC925" s="626" t="s">
        <v>33</v>
      </c>
      <c r="BD925" s="633" t="s">
        <v>33</v>
      </c>
      <c r="BE925" s="625" t="s">
        <v>33</v>
      </c>
      <c r="BF925" s="626" t="s">
        <v>33</v>
      </c>
      <c r="BG925" s="633" t="s">
        <v>33</v>
      </c>
      <c r="BH925" s="905" t="s">
        <v>4485</v>
      </c>
      <c r="BI925" s="903" t="s">
        <v>10472</v>
      </c>
      <c r="BJ925" s="905" t="s">
        <v>0</v>
      </c>
      <c r="BK925" s="903" t="s">
        <v>0</v>
      </c>
      <c r="BL925" s="905" t="s">
        <v>0</v>
      </c>
      <c r="BM925" s="903" t="s">
        <v>0</v>
      </c>
      <c r="BN925" s="905" t="s">
        <v>0</v>
      </c>
      <c r="BO925" s="903" t="s">
        <v>0</v>
      </c>
      <c r="BP925" s="905" t="s">
        <v>0</v>
      </c>
      <c r="BQ925" s="903" t="s">
        <v>0</v>
      </c>
      <c r="BR925" s="909">
        <v>27</v>
      </c>
      <c r="BS925" s="903" t="s">
        <v>4490</v>
      </c>
      <c r="BT925" s="909">
        <v>90</v>
      </c>
      <c r="BU925" s="903" t="s">
        <v>4621</v>
      </c>
      <c r="BV925" s="909">
        <v>30</v>
      </c>
      <c r="BW925" s="903" t="s">
        <v>4501</v>
      </c>
      <c r="BX925" s="905" t="s">
        <v>0</v>
      </c>
      <c r="BY925" s="903" t="s">
        <v>4492</v>
      </c>
      <c r="BZ925" s="905" t="s">
        <v>0</v>
      </c>
      <c r="CA925" s="903" t="s">
        <v>4492</v>
      </c>
      <c r="CB925" s="340">
        <v>10</v>
      </c>
      <c r="CC925" s="249">
        <f>IF(ISBLANK(AL925),0,1)</f>
        <v>0</v>
      </c>
      <c r="CD925" s="414">
        <f>IF(ISBLANK(AM925),0,1)</f>
        <v>1</v>
      </c>
      <c r="CE925" s="414">
        <f>IF(ISBLANK(AN925),0,1)</f>
        <v>0</v>
      </c>
      <c r="CF925" s="414">
        <f>IF(ISBLANK(AO925),0,1)</f>
        <v>0</v>
      </c>
      <c r="CG925" s="414">
        <f>IF(ISBLANK(AP925),0,1)</f>
        <v>0</v>
      </c>
      <c r="CH925" s="436">
        <f>IF(ISBLANK(AQ925),0,1)</f>
        <v>0</v>
      </c>
      <c r="CI925" s="435">
        <f>IF($W925="Dropped","-",DAYS360(X925,Y925,TRUE)/360)</f>
        <v>0.34444444444444444</v>
      </c>
      <c r="CJ925" s="416">
        <f>IF(OR($W925="Pipeline",$W925="Dropped"),"-",IF(OR($AA925="-",$AA925="n/a"),"-",DAYS360(Y925,AA925,TRUE)/360))</f>
        <v>0.92222222222222228</v>
      </c>
      <c r="CK925" s="416">
        <f>IF(OR($W925="Pipeline",$W925="Dropped"),"-",IF($AC925="-","-",IF(OR($AA925="-",$AA925="n/a"),DAYS360(Y925,AC925,TRUE)/360,DAYS360(AA925,AC925,TRUE)/360)))</f>
        <v>3.8527777777777779</v>
      </c>
      <c r="CL925" s="416">
        <f>IF(OR($W925="Pipeline",$W925="Dropped"),"-",IF($AC925="-","-",DAYS360(X925,AC925,TRUE)/360))</f>
        <v>5.1194444444444445</v>
      </c>
      <c r="CM925" s="437">
        <f>IF(OR($W925="Pipeline",$W925="Dropped"),"-",IF($AC925="-","-",DAYS360(AB925,AC925,TRUE)/360))</f>
        <v>1.7861111111111112</v>
      </c>
      <c r="CN925" s="344">
        <f>IF(W925="Closed",IF(AC925="-","-",YEAR(AC925)),"-")</f>
        <v>2016</v>
      </c>
      <c r="CO925" s="344" t="str">
        <f>IF(W925="Closed",IF(OR(BE925="S",BE925="MS",BE925="HS"),"S",IF(OR(BE925="U",BE925="MU",BE925="HU"),"U",IF(OR(BE925="NA",BE925="NR",BE925="NV",BE925="?",BE925="#"),"NR","-"))),"-")</f>
        <v>-</v>
      </c>
      <c r="CP925" s="249" t="s">
        <v>33</v>
      </c>
      <c r="CQ925" s="414" t="s">
        <v>33</v>
      </c>
      <c r="CR925" s="414" t="s">
        <v>33</v>
      </c>
      <c r="CS925" s="414" t="s">
        <v>33</v>
      </c>
      <c r="CT925" s="414" t="s">
        <v>33</v>
      </c>
      <c r="CU925" s="436" t="s">
        <v>33</v>
      </c>
      <c r="CV925" s="432" t="str">
        <f>IF(OR(DC925="-",DC925="",DC925="n/a"),"-",HYPERLINK(DC925,"PAD"))</f>
        <v>-</v>
      </c>
      <c r="CW925" s="417" t="str">
        <f>IF(OR(DD925="-",DD925="",DD925="n/a"),"-",HYPERLINK(DD925,"ICR"))</f>
        <v>-</v>
      </c>
      <c r="CX925" s="438" t="str">
        <f>IF(OR(DE925="-",DE925="",DE925="n/a"),"-",HYPERLINK(DE925,"IEG"))</f>
        <v>-</v>
      </c>
      <c r="CY925" s="687" t="str">
        <f>IF(OR(DF925="-",DF925="",DF925="n/a"),"-",HYPERLINK(DF925,"PPAR"))</f>
        <v>-</v>
      </c>
      <c r="CZ925" s="665" t="str">
        <f>IF(OR(DG925="-",DG925="",DG925="n/a"),"-",HYPERLINK(DG925,"PCR"))</f>
        <v>-</v>
      </c>
      <c r="DA925" s="665" t="str">
        <f>IF(OR(DH925="-",DH925="",DH925="n/a"),"-",HYPERLINK(DH925,"PP"))</f>
        <v>PP</v>
      </c>
      <c r="DB925" s="688" t="str">
        <f>IF(OR(DI925="-",DI925="",DI925="n/a"),"-",HYPERLINK(DI925,"TA"))</f>
        <v>-</v>
      </c>
      <c r="DC925" s="897" t="s">
        <v>33</v>
      </c>
      <c r="DD925" s="897" t="s">
        <v>33</v>
      </c>
      <c r="DE925" s="897" t="s">
        <v>33</v>
      </c>
      <c r="DF925" s="897" t="s">
        <v>33</v>
      </c>
      <c r="DG925" s="897" t="s">
        <v>33</v>
      </c>
      <c r="DH925" s="897" t="s">
        <v>12863</v>
      </c>
      <c r="DI925" s="897" t="s">
        <v>33</v>
      </c>
      <c r="DJ925" s="734"/>
      <c r="DK925" s="14"/>
      <c r="DL925" s="14"/>
      <c r="DM925" s="441"/>
      <c r="DN925" s="441"/>
      <c r="DO925" s="441"/>
      <c r="DP925" s="441"/>
      <c r="DQ925" s="441"/>
      <c r="DR925" s="441"/>
      <c r="DS925" s="441"/>
      <c r="DT925" s="441"/>
      <c r="DU925" s="441"/>
      <c r="DV925" s="441"/>
      <c r="DW925" s="441"/>
      <c r="DX925" s="441"/>
      <c r="DY925" s="441"/>
      <c r="DZ925" s="441"/>
      <c r="EA925" s="441"/>
      <c r="EB925" s="441"/>
      <c r="EC925" s="441"/>
      <c r="ED925" s="441"/>
      <c r="EE925" s="441"/>
      <c r="EF925" s="441"/>
      <c r="EG925" s="441"/>
      <c r="EH925" s="441"/>
      <c r="EI925" s="441"/>
      <c r="EJ925" s="441"/>
      <c r="EK925" s="441"/>
      <c r="EL925" s="441"/>
      <c r="EM925" s="441"/>
    </row>
    <row r="926" spans="1:143" s="35" customFormat="1" ht="14.1" customHeight="1" x14ac:dyDescent="0.25">
      <c r="A926" s="703">
        <f>ROW()-1</f>
        <v>925</v>
      </c>
      <c r="B926" s="713" t="s">
        <v>7475</v>
      </c>
      <c r="C926" s="711" t="str">
        <f>HYPERLINK(E926,"OP")</f>
        <v>OP</v>
      </c>
      <c r="D926" s="711" t="str">
        <f>HYPERLINK(F926,"Prj")</f>
        <v>Prj</v>
      </c>
      <c r="E926" s="631" t="s">
        <v>8409</v>
      </c>
      <c r="F926" s="413" t="s">
        <v>8410</v>
      </c>
      <c r="G926" s="414" t="s">
        <v>33</v>
      </c>
      <c r="H926" s="414" t="s">
        <v>33</v>
      </c>
      <c r="I926" s="694" t="s">
        <v>33</v>
      </c>
      <c r="J926" s="697" t="s">
        <v>7476</v>
      </c>
      <c r="K926" s="727" t="s">
        <v>33</v>
      </c>
      <c r="L926" s="736" t="s">
        <v>16</v>
      </c>
      <c r="M926" s="697" t="s">
        <v>608</v>
      </c>
      <c r="N926" s="736" t="s">
        <v>18</v>
      </c>
      <c r="O926" s="736" t="s">
        <v>25</v>
      </c>
      <c r="P926" s="1080" t="s">
        <v>36</v>
      </c>
      <c r="Q926" s="1074" t="s">
        <v>33</v>
      </c>
      <c r="R926" s="698" t="s">
        <v>33</v>
      </c>
      <c r="S926" s="907" t="s">
        <v>7686</v>
      </c>
      <c r="T926" s="908" t="s">
        <v>10355</v>
      </c>
      <c r="U926" s="905" t="s">
        <v>581</v>
      </c>
      <c r="V926" s="905" t="s">
        <v>10436</v>
      </c>
      <c r="W926" s="1068" t="s">
        <v>20</v>
      </c>
      <c r="X926" s="1064">
        <v>41338</v>
      </c>
      <c r="Y926" s="1066">
        <v>41619</v>
      </c>
      <c r="Z926" s="1046">
        <v>2014</v>
      </c>
      <c r="AA926" s="1064">
        <v>41773</v>
      </c>
      <c r="AB926" s="1065">
        <v>43280</v>
      </c>
      <c r="AC926" s="1066">
        <v>43280</v>
      </c>
      <c r="AD926" s="1049">
        <v>0</v>
      </c>
      <c r="AE926" s="746">
        <v>20</v>
      </c>
      <c r="AF926" s="744">
        <v>0</v>
      </c>
      <c r="AG926" s="690">
        <v>20</v>
      </c>
      <c r="AH926" s="747">
        <v>0</v>
      </c>
      <c r="AI926" s="744">
        <v>21.277999999999999</v>
      </c>
      <c r="AJ926" s="1101">
        <v>20</v>
      </c>
      <c r="AK926" s="1102">
        <v>6.29916506</v>
      </c>
      <c r="AL926" s="1085"/>
      <c r="AM926" s="632"/>
      <c r="AN926" s="632"/>
      <c r="AO926" s="632"/>
      <c r="AP926" s="632"/>
      <c r="AQ926" s="757"/>
      <c r="AR926" s="778" t="s">
        <v>9388</v>
      </c>
      <c r="AS926" s="784">
        <f>AT926+AU926</f>
        <v>3</v>
      </c>
      <c r="AT926" s="784">
        <v>3</v>
      </c>
      <c r="AU926" s="785">
        <v>0</v>
      </c>
      <c r="AV926" s="811" t="s">
        <v>9389</v>
      </c>
      <c r="AW926" s="697" t="s">
        <v>7459</v>
      </c>
      <c r="AX926" s="697"/>
      <c r="AY926" s="823">
        <v>42695</v>
      </c>
      <c r="AZ926" s="736" t="s">
        <v>22</v>
      </c>
      <c r="BA926" s="736" t="s">
        <v>22</v>
      </c>
      <c r="BB926" s="625" t="s">
        <v>33</v>
      </c>
      <c r="BC926" s="626" t="s">
        <v>33</v>
      </c>
      <c r="BD926" s="633" t="s">
        <v>33</v>
      </c>
      <c r="BE926" s="625" t="s">
        <v>33</v>
      </c>
      <c r="BF926" s="626" t="s">
        <v>33</v>
      </c>
      <c r="BG926" s="633" t="s">
        <v>33</v>
      </c>
      <c r="BH926" s="905" t="s">
        <v>13072</v>
      </c>
      <c r="BI926" s="903" t="s">
        <v>4508</v>
      </c>
      <c r="BJ926" s="905" t="s">
        <v>4712</v>
      </c>
      <c r="BK926" s="903" t="s">
        <v>10486</v>
      </c>
      <c r="BL926" s="905" t="s">
        <v>13075</v>
      </c>
      <c r="BM926" s="903" t="s">
        <v>13771</v>
      </c>
      <c r="BN926" s="905" t="s">
        <v>4485</v>
      </c>
      <c r="BO926" s="903" t="s">
        <v>10472</v>
      </c>
      <c r="BP926" s="905" t="s">
        <v>0</v>
      </c>
      <c r="BQ926" s="903" t="s">
        <v>0</v>
      </c>
      <c r="BR926" s="909">
        <v>67</v>
      </c>
      <c r="BS926" s="903" t="s">
        <v>4577</v>
      </c>
      <c r="BT926" s="909">
        <v>69</v>
      </c>
      <c r="BU926" s="903" t="s">
        <v>4598</v>
      </c>
      <c r="BV926" s="909">
        <v>68</v>
      </c>
      <c r="BW926" s="903" t="s">
        <v>4557</v>
      </c>
      <c r="BX926" s="905" t="s">
        <v>0</v>
      </c>
      <c r="BY926" s="903" t="s">
        <v>4492</v>
      </c>
      <c r="BZ926" s="905" t="s">
        <v>0</v>
      </c>
      <c r="CA926" s="903" t="s">
        <v>4492</v>
      </c>
      <c r="CB926" s="340">
        <v>10</v>
      </c>
      <c r="CC926" s="249">
        <f>IF(ISBLANK(AL926),0,1)</f>
        <v>0</v>
      </c>
      <c r="CD926" s="414">
        <f>IF(ISBLANK(AM926),0,1)</f>
        <v>0</v>
      </c>
      <c r="CE926" s="414">
        <f>IF(ISBLANK(AN926),0,1)</f>
        <v>0</v>
      </c>
      <c r="CF926" s="414">
        <f>IF(ISBLANK(AO926),0,1)</f>
        <v>0</v>
      </c>
      <c r="CG926" s="414">
        <f>IF(ISBLANK(AP926),0,1)</f>
        <v>0</v>
      </c>
      <c r="CH926" s="436">
        <f>IF(ISBLANK(AQ926),0,1)</f>
        <v>0</v>
      </c>
      <c r="CI926" s="435">
        <f>IF($W926="Dropped","-",DAYS360(X926,Y926,TRUE)/360)</f>
        <v>0.76666666666666672</v>
      </c>
      <c r="CJ926" s="416">
        <f>IF(OR($W926="Pipeline",$W926="Dropped"),"-",IF(OR($AA926="-",$AA926="n/a"),"-",DAYS360(Y926,AA926,TRUE)/360))</f>
        <v>0.42499999999999999</v>
      </c>
      <c r="CK926" s="416">
        <f>IF(OR($W926="Pipeline",$W926="Dropped"),"-",IF($AC926="-","-",IF(OR($AA926="-",$AA926="n/a"),DAYS360(Y926,AC926,TRUE)/360,DAYS360(AA926,AC926,TRUE)/360)))</f>
        <v>4.125</v>
      </c>
      <c r="CL926" s="416">
        <f>IF(OR($W926="Pipeline",$W926="Dropped"),"-",IF($AC926="-","-",DAYS360(X926,AC926,TRUE)/360))</f>
        <v>5.3166666666666664</v>
      </c>
      <c r="CM926" s="437">
        <f>IF(OR($W926="Pipeline",$W926="Dropped"),"-",IF($AC926="-","-",DAYS360(AB926,AC926,TRUE)/360))</f>
        <v>0</v>
      </c>
      <c r="CN926" s="344" t="str">
        <f>IF(W926="Closed",IF(AC926="-","-",YEAR(AC926)),"-")</f>
        <v>-</v>
      </c>
      <c r="CO926" s="344" t="str">
        <f>IF(W926="Closed",IF(OR(BE926="S",BE926="MS",BE926="HS"),"S",IF(OR(BE926="U",BE926="MU",BE926="HU"),"U",IF(OR(BE926="NA",BE926="NR",BE926="NV",BE926="?",BE926="#"),"NR","-"))),"-")</f>
        <v>-</v>
      </c>
      <c r="CP926" s="249">
        <v>0</v>
      </c>
      <c r="CQ926" s="414">
        <v>1</v>
      </c>
      <c r="CR926" s="414">
        <v>0</v>
      </c>
      <c r="CS926" s="414">
        <v>1</v>
      </c>
      <c r="CT926" s="414">
        <v>0</v>
      </c>
      <c r="CU926" s="436">
        <v>3</v>
      </c>
      <c r="CV926" s="432" t="str">
        <f>IF(OR(DC926="-",DC926="",DC926="n/a"),"-",HYPERLINK(DC926,"PAD"))</f>
        <v>PAD</v>
      </c>
      <c r="CW926" s="417" t="str">
        <f>IF(OR(DD926="-",DD926="",DD926="n/a"),"-",HYPERLINK(DD926,"ICR"))</f>
        <v>-</v>
      </c>
      <c r="CX926" s="438" t="str">
        <f>IF(OR(DE926="-",DE926="",DE926="n/a"),"-",HYPERLINK(DE926,"IEG"))</f>
        <v>-</v>
      </c>
      <c r="CY926" s="687" t="str">
        <f>IF(OR(DF926="-",DF926="",DF926="n/a"),"-",HYPERLINK(DF926,"PPAR"))</f>
        <v>-</v>
      </c>
      <c r="CZ926" s="665" t="str">
        <f>IF(OR(DG926="-",DG926="",DG926="n/a"),"-",HYPERLINK(DG926,"PCR"))</f>
        <v>-</v>
      </c>
      <c r="DA926" s="665" t="str">
        <f>IF(OR(DH926="-",DH926="",DH926="n/a"),"-",HYPERLINK(DH926,"PP"))</f>
        <v>PP</v>
      </c>
      <c r="DB926" s="688" t="str">
        <f>IF(OR(DI926="-",DI926="",DI926="n/a"),"-",HYPERLINK(DI926,"TA"))</f>
        <v>-</v>
      </c>
      <c r="DC926" s="897" t="s">
        <v>12864</v>
      </c>
      <c r="DD926" s="897" t="s">
        <v>33</v>
      </c>
      <c r="DE926" s="897" t="s">
        <v>33</v>
      </c>
      <c r="DF926" s="897" t="s">
        <v>33</v>
      </c>
      <c r="DG926" s="897" t="s">
        <v>33</v>
      </c>
      <c r="DH926" s="897" t="s">
        <v>12865</v>
      </c>
      <c r="DI926" s="897" t="s">
        <v>33</v>
      </c>
      <c r="DJ926" s="734"/>
      <c r="DK926" s="14"/>
      <c r="DL926" s="14"/>
      <c r="DM926" s="441"/>
      <c r="DN926" s="441"/>
      <c r="DO926" s="441"/>
      <c r="DP926" s="441"/>
      <c r="DQ926" s="441"/>
      <c r="DR926" s="441"/>
      <c r="DS926" s="441"/>
      <c r="DT926" s="441"/>
      <c r="DU926" s="441"/>
      <c r="DV926" s="441"/>
      <c r="DW926" s="441"/>
      <c r="DX926" s="441"/>
      <c r="DY926" s="441"/>
      <c r="DZ926" s="441"/>
      <c r="EA926" s="441"/>
      <c r="EB926" s="441"/>
      <c r="EC926" s="441"/>
      <c r="ED926" s="441"/>
      <c r="EE926" s="441"/>
      <c r="EF926" s="441"/>
      <c r="EG926" s="441"/>
      <c r="EH926" s="441"/>
      <c r="EI926" s="441"/>
      <c r="EJ926" s="441"/>
      <c r="EK926" s="441"/>
      <c r="EL926" s="441"/>
      <c r="EM926" s="441"/>
    </row>
    <row r="927" spans="1:143" s="35" customFormat="1" ht="14.1" customHeight="1" x14ac:dyDescent="0.25">
      <c r="A927" s="702">
        <f>ROW()-1</f>
        <v>926</v>
      </c>
      <c r="B927" s="710" t="s">
        <v>92</v>
      </c>
      <c r="C927" s="711" t="str">
        <f>HYPERLINK(E927,"OP")</f>
        <v>OP</v>
      </c>
      <c r="D927" s="711" t="str">
        <f>HYPERLINK(F927,"Prj")</f>
        <v>Prj</v>
      </c>
      <c r="E927" s="704" t="s">
        <v>6991</v>
      </c>
      <c r="F927" s="415" t="s">
        <v>6992</v>
      </c>
      <c r="G927" s="414" t="s">
        <v>33</v>
      </c>
      <c r="H927" s="414" t="s">
        <v>33</v>
      </c>
      <c r="I927" s="694" t="s">
        <v>33</v>
      </c>
      <c r="J927" s="686" t="s">
        <v>93</v>
      </c>
      <c r="K927" s="199" t="s">
        <v>33</v>
      </c>
      <c r="L927" s="693" t="s">
        <v>16</v>
      </c>
      <c r="M927" s="696" t="s">
        <v>94</v>
      </c>
      <c r="N927" s="693" t="s">
        <v>18</v>
      </c>
      <c r="O927" s="693" t="s">
        <v>30</v>
      </c>
      <c r="P927" s="1080" t="s">
        <v>19</v>
      </c>
      <c r="Q927" s="1074" t="s">
        <v>33</v>
      </c>
      <c r="R927" s="698" t="s">
        <v>3888</v>
      </c>
      <c r="S927" s="907" t="s">
        <v>3549</v>
      </c>
      <c r="T927" s="908" t="s">
        <v>3947</v>
      </c>
      <c r="U927" s="905" t="s">
        <v>590</v>
      </c>
      <c r="V927" s="905" t="s">
        <v>10441</v>
      </c>
      <c r="W927" s="1068" t="s">
        <v>20</v>
      </c>
      <c r="X927" s="1064">
        <v>41039</v>
      </c>
      <c r="Y927" s="1066">
        <v>41361</v>
      </c>
      <c r="Z927" s="1046">
        <v>2013</v>
      </c>
      <c r="AA927" s="1064">
        <v>41554</v>
      </c>
      <c r="AB927" s="1065">
        <v>43281</v>
      </c>
      <c r="AC927" s="1066">
        <v>44196</v>
      </c>
      <c r="AD927" s="1054">
        <v>0</v>
      </c>
      <c r="AE927" s="749">
        <v>50</v>
      </c>
      <c r="AF927" s="744">
        <v>0</v>
      </c>
      <c r="AG927" s="690">
        <v>50</v>
      </c>
      <c r="AH927" s="747">
        <v>0</v>
      </c>
      <c r="AI927" s="744">
        <v>0</v>
      </c>
      <c r="AJ927" s="1099">
        <v>60</v>
      </c>
      <c r="AK927" s="1100">
        <v>11.01407375</v>
      </c>
      <c r="AL927" s="1086"/>
      <c r="AM927" s="760"/>
      <c r="AN927" s="760">
        <v>7</v>
      </c>
      <c r="AO927" s="760"/>
      <c r="AP927" s="760"/>
      <c r="AQ927" s="761">
        <v>14</v>
      </c>
      <c r="AR927" s="780" t="s">
        <v>95</v>
      </c>
      <c r="AS927" s="781">
        <f>AT927+AU927</f>
        <v>13.1</v>
      </c>
      <c r="AT927" s="781">
        <v>13.1</v>
      </c>
      <c r="AU927" s="782">
        <v>0</v>
      </c>
      <c r="AV927" s="807" t="s">
        <v>4329</v>
      </c>
      <c r="AW927" s="686" t="s">
        <v>1852</v>
      </c>
      <c r="AX927" s="686" t="s">
        <v>2118</v>
      </c>
      <c r="AY927" s="819">
        <v>42621</v>
      </c>
      <c r="AZ927" s="721" t="s">
        <v>22</v>
      </c>
      <c r="BA927" s="721" t="s">
        <v>22</v>
      </c>
      <c r="BB927" s="625" t="s">
        <v>33</v>
      </c>
      <c r="BC927" s="626" t="s">
        <v>33</v>
      </c>
      <c r="BD927" s="633" t="s">
        <v>33</v>
      </c>
      <c r="BE927" s="625" t="s">
        <v>33</v>
      </c>
      <c r="BF927" s="626" t="s">
        <v>33</v>
      </c>
      <c r="BG927" s="633" t="s">
        <v>33</v>
      </c>
      <c r="BH927" s="905" t="s">
        <v>13077</v>
      </c>
      <c r="BI927" s="903" t="s">
        <v>9680</v>
      </c>
      <c r="BJ927" s="905" t="s">
        <v>13078</v>
      </c>
      <c r="BK927" s="903" t="s">
        <v>13872</v>
      </c>
      <c r="BL927" s="905" t="s">
        <v>0</v>
      </c>
      <c r="BM927" s="903" t="s">
        <v>0</v>
      </c>
      <c r="BN927" s="905" t="s">
        <v>0</v>
      </c>
      <c r="BO927" s="903" t="s">
        <v>0</v>
      </c>
      <c r="BP927" s="905" t="s">
        <v>0</v>
      </c>
      <c r="BQ927" s="903" t="s">
        <v>0</v>
      </c>
      <c r="BR927" s="909">
        <v>54</v>
      </c>
      <c r="BS927" s="903" t="s">
        <v>4553</v>
      </c>
      <c r="BT927" s="909">
        <v>78</v>
      </c>
      <c r="BU927" s="903" t="s">
        <v>4511</v>
      </c>
      <c r="BV927" s="909">
        <v>51</v>
      </c>
      <c r="BW927" s="903" t="s">
        <v>4520</v>
      </c>
      <c r="BX927" s="909">
        <v>94</v>
      </c>
      <c r="BY927" s="903" t="s">
        <v>4649</v>
      </c>
      <c r="BZ927" s="905" t="s">
        <v>0</v>
      </c>
      <c r="CA927" s="903" t="s">
        <v>4492</v>
      </c>
      <c r="CB927" s="340">
        <v>10</v>
      </c>
      <c r="CC927" s="249">
        <f>IF(ISBLANK(AL927),0,1)</f>
        <v>0</v>
      </c>
      <c r="CD927" s="414">
        <f>IF(ISBLANK(AM927),0,1)</f>
        <v>0</v>
      </c>
      <c r="CE927" s="414">
        <f>IF(ISBLANK(AN927),0,1)</f>
        <v>1</v>
      </c>
      <c r="CF927" s="414">
        <f>IF(ISBLANK(AO927),0,1)</f>
        <v>0</v>
      </c>
      <c r="CG927" s="414">
        <f>IF(ISBLANK(AP927),0,1)</f>
        <v>0</v>
      </c>
      <c r="CH927" s="436">
        <f>IF(ISBLANK(AQ927),0,1)</f>
        <v>1</v>
      </c>
      <c r="CI927" s="435">
        <f>IF($W927="Dropped","-",DAYS360(X927,Y927,TRUE)/360)</f>
        <v>0.8833333333333333</v>
      </c>
      <c r="CJ927" s="416">
        <f>IF(OR($W927="Pipeline",$W927="Dropped"),"-",IF(OR($AA927="-",$AA927="n/a"),"-",DAYS360(Y927,AA927,TRUE)/360))</f>
        <v>0.52500000000000002</v>
      </c>
      <c r="CK927" s="416">
        <f>IF(OR($W927="Pipeline",$W927="Dropped"),"-",IF($AC927="-","-",IF(OR($AA927="-",$AA927="n/a"),DAYS360(Y927,AC927,TRUE)/360,DAYS360(AA927,AC927,TRUE)/360)))</f>
        <v>7.2305555555555552</v>
      </c>
      <c r="CL927" s="416">
        <f>IF(OR($W927="Pipeline",$W927="Dropped"),"-",IF($AC927="-","-",DAYS360(X927,AC927,TRUE)/360))</f>
        <v>8.6388888888888893</v>
      </c>
      <c r="CM927" s="437">
        <f>IF(OR($W927="Pipeline",$W927="Dropped"),"-",IF($AC927="-","-",DAYS360(AB927,AC927,TRUE)/360))</f>
        <v>2.5</v>
      </c>
      <c r="CN927" s="344" t="str">
        <f>IF(W927="Closed",IF(AC927="-","-",YEAR(AC927)),"-")</f>
        <v>-</v>
      </c>
      <c r="CO927" s="344" t="str">
        <f>IF(W927="Closed",IF(OR(BE927="S",BE927="MS",BE927="HS"),"S",IF(OR(BE927="U",BE927="MU",BE927="HU"),"U",IF(OR(BE927="NA",BE927="NR",BE927="NV",BE927="?",BE927="#"),"NR","-"))),"-")</f>
        <v>-</v>
      </c>
      <c r="CP927" s="249">
        <v>4</v>
      </c>
      <c r="CQ927" s="414">
        <v>2</v>
      </c>
      <c r="CR927" s="414">
        <v>2</v>
      </c>
      <c r="CS927" s="414">
        <v>1</v>
      </c>
      <c r="CT927" s="414">
        <v>0</v>
      </c>
      <c r="CU927" s="436">
        <v>1</v>
      </c>
      <c r="CV927" s="432" t="str">
        <f>IF(OR(DC927="-",DC927="",DC927="n/a"),"-",HYPERLINK(DC927,"PAD"))</f>
        <v>PAD</v>
      </c>
      <c r="CW927" s="417" t="str">
        <f>IF(OR(DD927="-",DD927="",DD927="n/a"),"-",HYPERLINK(DD927,"ICR"))</f>
        <v>-</v>
      </c>
      <c r="CX927" s="438" t="str">
        <f>IF(OR(DE927="-",DE927="",DE927="n/a"),"-",HYPERLINK(DE927,"IEG"))</f>
        <v>-</v>
      </c>
      <c r="CY927" s="687" t="str">
        <f>IF(OR(DF927="-",DF927="",DF927="n/a"),"-",HYPERLINK(DF927,"PPAR"))</f>
        <v>-</v>
      </c>
      <c r="CZ927" s="665" t="str">
        <f>IF(OR(DG927="-",DG927="",DG927="n/a"),"-",HYPERLINK(DG927,"PCR"))</f>
        <v>-</v>
      </c>
      <c r="DA927" s="665" t="str">
        <f>IF(OR(DH927="-",DH927="",DH927="n/a"),"-",HYPERLINK(DH927,"PP"))</f>
        <v>-</v>
      </c>
      <c r="DB927" s="688" t="str">
        <f>IF(OR(DI927="-",DI927="",DI927="n/a"),"-",HYPERLINK(DI927,"TA"))</f>
        <v>-</v>
      </c>
      <c r="DC927" s="897" t="s">
        <v>12866</v>
      </c>
      <c r="DD927" s="897" t="s">
        <v>33</v>
      </c>
      <c r="DE927" s="897" t="s">
        <v>33</v>
      </c>
      <c r="DF927" s="897" t="s">
        <v>33</v>
      </c>
      <c r="DG927" s="897" t="s">
        <v>33</v>
      </c>
      <c r="DH927" s="897" t="s">
        <v>33</v>
      </c>
      <c r="DI927" s="897" t="s">
        <v>33</v>
      </c>
      <c r="DJ927" s="734"/>
      <c r="DK927" s="14"/>
      <c r="DL927" s="14"/>
      <c r="DM927" s="441"/>
      <c r="DN927" s="441"/>
      <c r="DO927" s="441"/>
      <c r="DP927" s="441"/>
      <c r="DQ927" s="441"/>
      <c r="DR927" s="441"/>
      <c r="DS927" s="441"/>
      <c r="DT927" s="441"/>
      <c r="DU927" s="441"/>
      <c r="DV927" s="441"/>
      <c r="DW927" s="441"/>
      <c r="DX927" s="441"/>
      <c r="DY927" s="441"/>
      <c r="DZ927" s="441"/>
      <c r="EA927" s="441"/>
      <c r="EB927" s="441"/>
      <c r="EC927" s="441"/>
      <c r="ED927" s="441"/>
      <c r="EE927" s="441"/>
      <c r="EF927" s="441"/>
      <c r="EG927" s="441"/>
      <c r="EH927" s="441"/>
      <c r="EI927" s="441"/>
      <c r="EJ927" s="441"/>
      <c r="EK927" s="441"/>
      <c r="EL927" s="441"/>
      <c r="EM927" s="441"/>
    </row>
    <row r="928" spans="1:143" s="35" customFormat="1" ht="14.1" customHeight="1" x14ac:dyDescent="0.25">
      <c r="A928" s="702">
        <f>ROW()-1</f>
        <v>927</v>
      </c>
      <c r="B928" s="713" t="s">
        <v>7616</v>
      </c>
      <c r="C928" s="711" t="str">
        <f>HYPERLINK(E928,"OP")</f>
        <v>OP</v>
      </c>
      <c r="D928" s="711" t="str">
        <f>HYPERLINK(F928,"Prj")</f>
        <v>Prj</v>
      </c>
      <c r="E928" s="631" t="s">
        <v>8485</v>
      </c>
      <c r="F928" s="413" t="s">
        <v>8486</v>
      </c>
      <c r="G928" s="414" t="s">
        <v>33</v>
      </c>
      <c r="H928" s="414" t="s">
        <v>33</v>
      </c>
      <c r="I928" s="694" t="s">
        <v>33</v>
      </c>
      <c r="J928" s="697" t="s">
        <v>7617</v>
      </c>
      <c r="K928" s="727" t="s">
        <v>33</v>
      </c>
      <c r="L928" s="736" t="s">
        <v>153</v>
      </c>
      <c r="M928" s="697" t="s">
        <v>727</v>
      </c>
      <c r="N928" s="736" t="s">
        <v>18</v>
      </c>
      <c r="O928" s="736" t="s">
        <v>25</v>
      </c>
      <c r="P928" s="1080" t="s">
        <v>36</v>
      </c>
      <c r="Q928" s="1074" t="s">
        <v>33</v>
      </c>
      <c r="R928" s="698" t="s">
        <v>33</v>
      </c>
      <c r="S928" s="907" t="s">
        <v>3853</v>
      </c>
      <c r="T928" s="908" t="s">
        <v>7618</v>
      </c>
      <c r="U928" s="905" t="s">
        <v>13703</v>
      </c>
      <c r="V928" s="905" t="s">
        <v>10409</v>
      </c>
      <c r="W928" s="1068" t="s">
        <v>20</v>
      </c>
      <c r="X928" s="1064">
        <v>41428</v>
      </c>
      <c r="Y928" s="1066">
        <v>41695</v>
      </c>
      <c r="Z928" s="1046">
        <v>2014</v>
      </c>
      <c r="AA928" s="1064">
        <v>42132</v>
      </c>
      <c r="AB928" s="1065">
        <v>43738</v>
      </c>
      <c r="AC928" s="1066">
        <v>43738</v>
      </c>
      <c r="AD928" s="1049">
        <v>40</v>
      </c>
      <c r="AE928" s="746">
        <v>0</v>
      </c>
      <c r="AF928" s="744">
        <v>0</v>
      </c>
      <c r="AG928" s="690">
        <v>40</v>
      </c>
      <c r="AH928" s="747">
        <v>0</v>
      </c>
      <c r="AI928" s="744">
        <v>0</v>
      </c>
      <c r="AJ928" s="1101">
        <v>40</v>
      </c>
      <c r="AK928" s="1102">
        <v>3.27739913</v>
      </c>
      <c r="AL928" s="1085"/>
      <c r="AM928" s="632"/>
      <c r="AN928" s="632"/>
      <c r="AO928" s="632"/>
      <c r="AP928" s="632"/>
      <c r="AQ928" s="757"/>
      <c r="AR928" s="778" t="s">
        <v>8999</v>
      </c>
      <c r="AS928" s="784">
        <f>AT928+AU928</f>
        <v>3.5</v>
      </c>
      <c r="AT928" s="784">
        <v>3.5</v>
      </c>
      <c r="AU928" s="785">
        <v>0</v>
      </c>
      <c r="AV928" s="734" t="s">
        <v>9000</v>
      </c>
      <c r="AW928" s="697" t="s">
        <v>5518</v>
      </c>
      <c r="AX928" s="697" t="s">
        <v>7619</v>
      </c>
      <c r="AY928" s="823">
        <v>42628</v>
      </c>
      <c r="AZ928" s="736" t="s">
        <v>45</v>
      </c>
      <c r="BA928" s="736" t="s">
        <v>45</v>
      </c>
      <c r="BB928" s="625" t="s">
        <v>33</v>
      </c>
      <c r="BC928" s="626" t="s">
        <v>33</v>
      </c>
      <c r="BD928" s="633" t="s">
        <v>33</v>
      </c>
      <c r="BE928" s="625" t="s">
        <v>33</v>
      </c>
      <c r="BF928" s="626" t="s">
        <v>33</v>
      </c>
      <c r="BG928" s="633" t="s">
        <v>33</v>
      </c>
      <c r="BH928" s="905" t="s">
        <v>13072</v>
      </c>
      <c r="BI928" s="903" t="s">
        <v>4508</v>
      </c>
      <c r="BJ928" s="905" t="s">
        <v>13075</v>
      </c>
      <c r="BK928" s="903" t="s">
        <v>13771</v>
      </c>
      <c r="BL928" s="905" t="s">
        <v>0</v>
      </c>
      <c r="BM928" s="903" t="s">
        <v>0</v>
      </c>
      <c r="BN928" s="905" t="s">
        <v>0</v>
      </c>
      <c r="BO928" s="903" t="s">
        <v>0</v>
      </c>
      <c r="BP928" s="905" t="s">
        <v>0</v>
      </c>
      <c r="BQ928" s="903" t="s">
        <v>0</v>
      </c>
      <c r="BR928" s="909">
        <v>67</v>
      </c>
      <c r="BS928" s="903" t="s">
        <v>4577</v>
      </c>
      <c r="BT928" s="909">
        <v>89</v>
      </c>
      <c r="BU928" s="903" t="s">
        <v>4639</v>
      </c>
      <c r="BV928" s="905" t="s">
        <v>0</v>
      </c>
      <c r="BW928" s="903" t="s">
        <v>4492</v>
      </c>
      <c r="BX928" s="905" t="s">
        <v>0</v>
      </c>
      <c r="BY928" s="903" t="s">
        <v>4492</v>
      </c>
      <c r="BZ928" s="905" t="s">
        <v>0</v>
      </c>
      <c r="CA928" s="903" t="s">
        <v>4492</v>
      </c>
      <c r="CB928" s="340">
        <v>10</v>
      </c>
      <c r="CC928" s="249">
        <f>IF(ISBLANK(AL928),0,1)</f>
        <v>0</v>
      </c>
      <c r="CD928" s="414">
        <f>IF(ISBLANK(AM928),0,1)</f>
        <v>0</v>
      </c>
      <c r="CE928" s="414">
        <f>IF(ISBLANK(AN928),0,1)</f>
        <v>0</v>
      </c>
      <c r="CF928" s="414">
        <f>IF(ISBLANK(AO928),0,1)</f>
        <v>0</v>
      </c>
      <c r="CG928" s="414">
        <f>IF(ISBLANK(AP928),0,1)</f>
        <v>0</v>
      </c>
      <c r="CH928" s="436">
        <f>IF(ISBLANK(AQ928),0,1)</f>
        <v>0</v>
      </c>
      <c r="CI928" s="435">
        <f>IF($W928="Dropped","-",DAYS360(X928,Y928,TRUE)/360)</f>
        <v>0.72777777777777775</v>
      </c>
      <c r="CJ928" s="416">
        <f>IF(OR($W928="Pipeline",$W928="Dropped"),"-",IF(OR($AA928="-",$AA928="n/a"),"-",DAYS360(Y928,AA928,TRUE)/360))</f>
        <v>1.2027777777777777</v>
      </c>
      <c r="CK928" s="416">
        <f>IF(OR($W928="Pipeline",$W928="Dropped"),"-",IF($AC928="-","-",IF(OR($AA928="-",$AA928="n/a"),DAYS360(Y928,AC928,TRUE)/360,DAYS360(AA928,AC928,TRUE)/360)))</f>
        <v>4.3944444444444448</v>
      </c>
      <c r="CL928" s="416">
        <f>IF(OR($W928="Pipeline",$W928="Dropped"),"-",IF($AC928="-","-",DAYS360(X928,AC928,TRUE)/360))</f>
        <v>6.3250000000000002</v>
      </c>
      <c r="CM928" s="437">
        <f>IF(OR($W928="Pipeline",$W928="Dropped"),"-",IF($AC928="-","-",DAYS360(AB928,AC928,TRUE)/360))</f>
        <v>0</v>
      </c>
      <c r="CN928" s="344" t="str">
        <f>IF(W928="Closed",IF(AC928="-","-",YEAR(AC928)),"-")</f>
        <v>-</v>
      </c>
      <c r="CO928" s="344" t="str">
        <f>IF(W928="Closed",IF(OR(BE928="S",BE928="MS",BE928="HS"),"S",IF(OR(BE928="U",BE928="MU",BE928="HU"),"U",IF(OR(BE928="NA",BE928="NR",BE928="NV",BE928="?",BE928="#"),"NR","-"))),"-")</f>
        <v>-</v>
      </c>
      <c r="CP928" s="249">
        <v>0</v>
      </c>
      <c r="CQ928" s="414">
        <v>3</v>
      </c>
      <c r="CR928" s="414">
        <v>2</v>
      </c>
      <c r="CS928" s="414">
        <v>1</v>
      </c>
      <c r="CT928" s="414">
        <v>0</v>
      </c>
      <c r="CU928" s="436">
        <v>0</v>
      </c>
      <c r="CV928" s="432" t="str">
        <f>IF(OR(DC928="-",DC928="",DC928="n/a"),"-",HYPERLINK(DC928,"PAD"))</f>
        <v>PAD</v>
      </c>
      <c r="CW928" s="417" t="str">
        <f>IF(OR(DD928="-",DD928="",DD928="n/a"),"-",HYPERLINK(DD928,"ICR"))</f>
        <v>-</v>
      </c>
      <c r="CX928" s="438" t="str">
        <f>IF(OR(DE928="-",DE928="",DE928="n/a"),"-",HYPERLINK(DE928,"IEG"))</f>
        <v>-</v>
      </c>
      <c r="CY928" s="687" t="str">
        <f>IF(OR(DF928="-",DF928="",DF928="n/a"),"-",HYPERLINK(DF928,"PPAR"))</f>
        <v>-</v>
      </c>
      <c r="CZ928" s="665" t="str">
        <f>IF(OR(DG928="-",DG928="",DG928="n/a"),"-",HYPERLINK(DG928,"PCR"))</f>
        <v>-</v>
      </c>
      <c r="DA928" s="665" t="str">
        <f>IF(OR(DH928="-",DH928="",DH928="n/a"),"-",HYPERLINK(DH928,"PP"))</f>
        <v>-</v>
      </c>
      <c r="DB928" s="688" t="str">
        <f>IF(OR(DI928="-",DI928="",DI928="n/a"),"-",HYPERLINK(DI928,"TA"))</f>
        <v>-</v>
      </c>
      <c r="DC928" s="897" t="s">
        <v>12867</v>
      </c>
      <c r="DD928" s="897" t="s">
        <v>33</v>
      </c>
      <c r="DE928" s="897" t="s">
        <v>33</v>
      </c>
      <c r="DF928" s="897" t="s">
        <v>33</v>
      </c>
      <c r="DG928" s="897" t="s">
        <v>33</v>
      </c>
      <c r="DH928" s="897" t="s">
        <v>33</v>
      </c>
      <c r="DI928" s="897" t="s">
        <v>33</v>
      </c>
      <c r="DJ928" s="734"/>
      <c r="DK928" s="14"/>
      <c r="DL928" s="14"/>
      <c r="DM928" s="441"/>
      <c r="DN928" s="441"/>
      <c r="DO928" s="441"/>
      <c r="DP928" s="441"/>
      <c r="DQ928" s="441"/>
      <c r="DR928" s="441"/>
      <c r="DS928" s="441"/>
      <c r="DT928" s="441"/>
      <c r="DU928" s="441"/>
      <c r="DV928" s="441"/>
      <c r="DW928" s="441"/>
      <c r="DX928" s="441"/>
      <c r="DY928" s="441"/>
      <c r="DZ928" s="441"/>
      <c r="EA928" s="441"/>
      <c r="EB928" s="441"/>
      <c r="EC928" s="441"/>
      <c r="ED928" s="441"/>
      <c r="EE928" s="441"/>
      <c r="EF928" s="441"/>
      <c r="EG928" s="441"/>
      <c r="EH928" s="441"/>
      <c r="EI928" s="441"/>
      <c r="EJ928" s="441"/>
      <c r="EK928" s="441"/>
      <c r="EL928" s="441"/>
      <c r="EM928" s="441"/>
    </row>
    <row r="929" spans="1:143" s="35" customFormat="1" ht="14.1" customHeight="1" x14ac:dyDescent="0.25">
      <c r="A929" s="703">
        <f>ROW()-1</f>
        <v>928</v>
      </c>
      <c r="B929" s="713" t="s">
        <v>9463</v>
      </c>
      <c r="C929" s="711" t="str">
        <f>HYPERLINK(E929,"OP")</f>
        <v>OP</v>
      </c>
      <c r="D929" s="711" t="str">
        <f>HYPERLINK(F929,"Prj")</f>
        <v>Prj</v>
      </c>
      <c r="E929" s="705" t="s">
        <v>9840</v>
      </c>
      <c r="F929" s="424" t="s">
        <v>9841</v>
      </c>
      <c r="G929" s="414" t="s">
        <v>33</v>
      </c>
      <c r="H929" s="414" t="s">
        <v>33</v>
      </c>
      <c r="I929" s="694" t="s">
        <v>33</v>
      </c>
      <c r="J929" s="695" t="s">
        <v>9700</v>
      </c>
      <c r="K929" s="727" t="s">
        <v>33</v>
      </c>
      <c r="L929" s="735" t="s">
        <v>245</v>
      </c>
      <c r="M929" s="695" t="s">
        <v>406</v>
      </c>
      <c r="N929" s="735" t="s">
        <v>18</v>
      </c>
      <c r="O929" s="735" t="s">
        <v>49</v>
      </c>
      <c r="P929" s="1080" t="s">
        <v>36</v>
      </c>
      <c r="Q929" s="1074" t="s">
        <v>33</v>
      </c>
      <c r="R929" s="698" t="s">
        <v>33</v>
      </c>
      <c r="S929" s="907" t="s">
        <v>7754</v>
      </c>
      <c r="T929" s="908" t="s">
        <v>7505</v>
      </c>
      <c r="U929" s="905" t="s">
        <v>1778</v>
      </c>
      <c r="V929" s="905" t="s">
        <v>10391</v>
      </c>
      <c r="W929" s="1068" t="s">
        <v>20</v>
      </c>
      <c r="X929" s="1064">
        <v>40941</v>
      </c>
      <c r="Y929" s="1066">
        <v>41333</v>
      </c>
      <c r="Z929" s="1046">
        <v>2013</v>
      </c>
      <c r="AA929" s="1064">
        <v>41445</v>
      </c>
      <c r="AB929" s="1065">
        <v>43281</v>
      </c>
      <c r="AC929" s="1066">
        <v>43281</v>
      </c>
      <c r="AD929" s="1050">
        <v>0</v>
      </c>
      <c r="AE929" s="745">
        <v>100</v>
      </c>
      <c r="AF929" s="744">
        <v>0</v>
      </c>
      <c r="AG929" s="690">
        <v>100</v>
      </c>
      <c r="AH929" s="747">
        <v>30</v>
      </c>
      <c r="AI929" s="744">
        <v>312</v>
      </c>
      <c r="AJ929" s="1103">
        <v>100</v>
      </c>
      <c r="AK929" s="1104">
        <v>94.393773749999994</v>
      </c>
      <c r="AL929" s="646"/>
      <c r="AM929" s="647"/>
      <c r="AN929" s="647">
        <v>3</v>
      </c>
      <c r="AO929" s="647"/>
      <c r="AP929" s="647"/>
      <c r="AQ929" s="648"/>
      <c r="AR929" s="756" t="s">
        <v>9872</v>
      </c>
      <c r="AS929" s="647" t="s">
        <v>33</v>
      </c>
      <c r="AT929" s="647" t="s">
        <v>33</v>
      </c>
      <c r="AU929" s="648" t="s">
        <v>33</v>
      </c>
      <c r="AV929" s="734" t="s">
        <v>9873</v>
      </c>
      <c r="AW929" s="695" t="s">
        <v>5527</v>
      </c>
      <c r="AX929" s="695" t="s">
        <v>7639</v>
      </c>
      <c r="AY929" s="822">
        <v>42556</v>
      </c>
      <c r="AZ929" s="735" t="s">
        <v>22</v>
      </c>
      <c r="BA929" s="735" t="s">
        <v>22</v>
      </c>
      <c r="BB929" s="625" t="s">
        <v>33</v>
      </c>
      <c r="BC929" s="626" t="s">
        <v>33</v>
      </c>
      <c r="BD929" s="633" t="s">
        <v>33</v>
      </c>
      <c r="BE929" s="625" t="s">
        <v>33</v>
      </c>
      <c r="BF929" s="626" t="s">
        <v>33</v>
      </c>
      <c r="BG929" s="633" t="s">
        <v>33</v>
      </c>
      <c r="BH929" s="905" t="s">
        <v>13072</v>
      </c>
      <c r="BI929" s="903" t="s">
        <v>4508</v>
      </c>
      <c r="BJ929" s="905" t="s">
        <v>13075</v>
      </c>
      <c r="BK929" s="903" t="s">
        <v>13771</v>
      </c>
      <c r="BL929" s="905" t="s">
        <v>0</v>
      </c>
      <c r="BM929" s="903" t="s">
        <v>0</v>
      </c>
      <c r="BN929" s="905" t="s">
        <v>0</v>
      </c>
      <c r="BO929" s="903" t="s">
        <v>0</v>
      </c>
      <c r="BP929" s="905" t="s">
        <v>0</v>
      </c>
      <c r="BQ929" s="903" t="s">
        <v>0</v>
      </c>
      <c r="BR929" s="909">
        <v>67</v>
      </c>
      <c r="BS929" s="903" t="s">
        <v>4577</v>
      </c>
      <c r="BT929" s="909">
        <v>68</v>
      </c>
      <c r="BU929" s="903" t="s">
        <v>4557</v>
      </c>
      <c r="BV929" s="909">
        <v>69</v>
      </c>
      <c r="BW929" s="903" t="s">
        <v>4598</v>
      </c>
      <c r="BX929" s="909">
        <v>64</v>
      </c>
      <c r="BY929" s="903" t="s">
        <v>4625</v>
      </c>
      <c r="BZ929" s="909">
        <v>63</v>
      </c>
      <c r="CA929" s="903" t="s">
        <v>4512</v>
      </c>
      <c r="CB929" s="340">
        <v>10</v>
      </c>
      <c r="CC929" s="249">
        <f>IF(ISBLANK(AL929),0,1)</f>
        <v>0</v>
      </c>
      <c r="CD929" s="414">
        <f>IF(ISBLANK(AM929),0,1)</f>
        <v>0</v>
      </c>
      <c r="CE929" s="414">
        <f>IF(ISBLANK(AN929),0,1)</f>
        <v>1</v>
      </c>
      <c r="CF929" s="414">
        <f>IF(ISBLANK(AO929),0,1)</f>
        <v>0</v>
      </c>
      <c r="CG929" s="414">
        <f>IF(ISBLANK(AP929),0,1)</f>
        <v>0</v>
      </c>
      <c r="CH929" s="436">
        <f>IF(ISBLANK(AQ929),0,1)</f>
        <v>0</v>
      </c>
      <c r="CI929" s="435">
        <f>IF($W929="Dropped","-",DAYS360(X929,Y929,TRUE)/360)</f>
        <v>1.0722222222222222</v>
      </c>
      <c r="CJ929" s="416">
        <f>IF(OR($W929="Pipeline",$W929="Dropped"),"-",IF(OR($AA929="-",$AA929="n/a"),"-",DAYS360(Y929,AA929,TRUE)/360))</f>
        <v>0.31111111111111112</v>
      </c>
      <c r="CK929" s="416">
        <f>IF(OR($W929="Pipeline",$W929="Dropped"),"-",IF($AC929="-","-",IF(OR($AA929="-",$AA929="n/a"),DAYS360(Y929,AC929,TRUE)/360,DAYS360(AA929,AC929,TRUE)/360)))</f>
        <v>5.0277777777777777</v>
      </c>
      <c r="CL929" s="416">
        <f>IF(OR($W929="Pipeline",$W929="Dropped"),"-",IF($AC929="-","-",DAYS360(X929,AC929,TRUE)/360))</f>
        <v>6.4111111111111114</v>
      </c>
      <c r="CM929" s="437">
        <f>IF(OR($W929="Pipeline",$W929="Dropped"),"-",IF($AC929="-","-",DAYS360(AB929,AC929,TRUE)/360))</f>
        <v>0</v>
      </c>
      <c r="CN929" s="344" t="str">
        <f>IF(W929="Closed",IF(AC929="-","-",YEAR(AC929)),"-")</f>
        <v>-</v>
      </c>
      <c r="CO929" s="344" t="str">
        <f>IF(W929="Closed",IF(OR(BE929="S",BE929="MS",BE929="HS"),"S",IF(OR(BE929="U",BE929="MU",BE929="HU"),"U",IF(OR(BE929="NA",BE929="NR",BE929="NV",BE929="?",BE929="#"),"NR","-"))),"-")</f>
        <v>-</v>
      </c>
      <c r="CP929" s="249">
        <v>2</v>
      </c>
      <c r="CQ929" s="414">
        <v>5</v>
      </c>
      <c r="CR929" s="414">
        <v>2</v>
      </c>
      <c r="CS929" s="414">
        <v>1</v>
      </c>
      <c r="CT929" s="414">
        <v>0</v>
      </c>
      <c r="CU929" s="436">
        <v>0</v>
      </c>
      <c r="CV929" s="432" t="str">
        <f>IF(OR(DC929="-",DC929="",DC929="n/a"),"-",HYPERLINK(DC929,"PAD"))</f>
        <v>-</v>
      </c>
      <c r="CW929" s="417" t="str">
        <f>IF(OR(DD929="-",DD929="",DD929="n/a"),"-",HYPERLINK(DD929,"ICR"))</f>
        <v>-</v>
      </c>
      <c r="CX929" s="438" t="str">
        <f>IF(OR(DE929="-",DE929="",DE929="n/a"),"-",HYPERLINK(DE929,"IEG"))</f>
        <v>-</v>
      </c>
      <c r="CY929" s="687" t="str">
        <f>IF(OR(DF929="-",DF929="",DF929="n/a"),"-",HYPERLINK(DF929,"PPAR"))</f>
        <v>-</v>
      </c>
      <c r="CZ929" s="665" t="str">
        <f>IF(OR(DG929="-",DG929="",DG929="n/a"),"-",HYPERLINK(DG929,"PCR"))</f>
        <v>-</v>
      </c>
      <c r="DA929" s="665" t="str">
        <f>IF(OR(DH929="-",DH929="",DH929="n/a"),"-",HYPERLINK(DH929,"PP"))</f>
        <v>PP</v>
      </c>
      <c r="DB929" s="688" t="str">
        <f>IF(OR(DI929="-",DI929="",DI929="n/a"),"-",HYPERLINK(DI929,"TA"))</f>
        <v>-</v>
      </c>
      <c r="DC929" s="897" t="s">
        <v>33</v>
      </c>
      <c r="DD929" s="897" t="s">
        <v>33</v>
      </c>
      <c r="DE929" s="897" t="s">
        <v>33</v>
      </c>
      <c r="DF929" s="897" t="s">
        <v>33</v>
      </c>
      <c r="DG929" s="897" t="s">
        <v>33</v>
      </c>
      <c r="DH929" s="897" t="s">
        <v>12868</v>
      </c>
      <c r="DI929" s="897" t="s">
        <v>33</v>
      </c>
      <c r="DJ929" s="734"/>
      <c r="DK929" s="14"/>
      <c r="DL929" s="14"/>
      <c r="DM929" s="441"/>
      <c r="DN929" s="441"/>
      <c r="DO929" s="441"/>
      <c r="DP929" s="441"/>
      <c r="DQ929" s="441"/>
      <c r="DR929" s="441"/>
      <c r="DS929" s="441"/>
      <c r="DT929" s="441"/>
      <c r="DU929" s="441"/>
      <c r="DV929" s="441"/>
      <c r="DW929" s="441"/>
      <c r="DX929" s="441"/>
      <c r="DY929" s="441"/>
      <c r="DZ929" s="441"/>
      <c r="EA929" s="441"/>
      <c r="EB929" s="441"/>
      <c r="EC929" s="441"/>
      <c r="ED929" s="441"/>
      <c r="EE929" s="441"/>
      <c r="EF929" s="441"/>
      <c r="EG929" s="441"/>
      <c r="EH929" s="441"/>
      <c r="EI929" s="441"/>
      <c r="EJ929" s="441"/>
      <c r="EK929" s="441"/>
      <c r="EL929" s="441"/>
      <c r="EM929" s="441"/>
    </row>
    <row r="930" spans="1:143" s="35" customFormat="1" ht="14.1" customHeight="1" x14ac:dyDescent="0.25">
      <c r="A930" s="702">
        <f>ROW()-1</f>
        <v>929</v>
      </c>
      <c r="B930" s="713" t="s">
        <v>9464</v>
      </c>
      <c r="C930" s="711" t="str">
        <f>HYPERLINK(E930,"OP")</f>
        <v>OP</v>
      </c>
      <c r="D930" s="711" t="str">
        <f>HYPERLINK(F930,"Prj")</f>
        <v>Prj</v>
      </c>
      <c r="E930" s="705" t="s">
        <v>9842</v>
      </c>
      <c r="F930" s="424" t="s">
        <v>9843</v>
      </c>
      <c r="G930" s="414" t="s">
        <v>33</v>
      </c>
      <c r="H930" s="414" t="s">
        <v>33</v>
      </c>
      <c r="I930" s="694" t="s">
        <v>33</v>
      </c>
      <c r="J930" s="695" t="s">
        <v>9701</v>
      </c>
      <c r="K930" s="727" t="s">
        <v>33</v>
      </c>
      <c r="L930" s="735" t="s">
        <v>16</v>
      </c>
      <c r="M930" s="695" t="s">
        <v>58</v>
      </c>
      <c r="N930" s="735" t="s">
        <v>18</v>
      </c>
      <c r="O930" s="735" t="s">
        <v>54</v>
      </c>
      <c r="P930" s="1080" t="s">
        <v>1764</v>
      </c>
      <c r="Q930" s="1074" t="s">
        <v>33</v>
      </c>
      <c r="R930" s="698" t="s">
        <v>3888</v>
      </c>
      <c r="S930" s="907" t="s">
        <v>9669</v>
      </c>
      <c r="T930" s="908" t="s">
        <v>10356</v>
      </c>
      <c r="U930" s="905" t="s">
        <v>586</v>
      </c>
      <c r="V930" s="905" t="s">
        <v>10463</v>
      </c>
      <c r="W930" s="1068" t="s">
        <v>1773</v>
      </c>
      <c r="X930" s="1064">
        <v>40952</v>
      </c>
      <c r="Y930" s="1066">
        <v>41431</v>
      </c>
      <c r="Z930" s="1046">
        <v>2013</v>
      </c>
      <c r="AA930" s="1064">
        <v>41701</v>
      </c>
      <c r="AB930" s="1065">
        <v>42735</v>
      </c>
      <c r="AC930" s="1066">
        <v>42735</v>
      </c>
      <c r="AD930" s="1050">
        <v>0</v>
      </c>
      <c r="AE930" s="745">
        <v>5</v>
      </c>
      <c r="AF930" s="744">
        <v>0</v>
      </c>
      <c r="AG930" s="690">
        <v>5</v>
      </c>
      <c r="AH930" s="747">
        <v>0</v>
      </c>
      <c r="AI930" s="744">
        <v>0</v>
      </c>
      <c r="AJ930" s="1103">
        <v>4.9997090999999996</v>
      </c>
      <c r="AK930" s="1104">
        <v>4.87221788</v>
      </c>
      <c r="AL930" s="646"/>
      <c r="AM930" s="647"/>
      <c r="AN930" s="647">
        <v>12</v>
      </c>
      <c r="AO930" s="647"/>
      <c r="AP930" s="647"/>
      <c r="AQ930" s="648"/>
      <c r="AR930" s="756" t="s">
        <v>9866</v>
      </c>
      <c r="AS930" s="647" t="s">
        <v>33</v>
      </c>
      <c r="AT930" s="647" t="s">
        <v>33</v>
      </c>
      <c r="AU930" s="648" t="s">
        <v>33</v>
      </c>
      <c r="AV930" s="814" t="s">
        <v>9867</v>
      </c>
      <c r="AW930" s="695" t="s">
        <v>4350</v>
      </c>
      <c r="AX930" s="695" t="s">
        <v>9702</v>
      </c>
      <c r="AY930" s="822">
        <v>42723</v>
      </c>
      <c r="AZ930" s="735" t="s">
        <v>22</v>
      </c>
      <c r="BA930" s="735" t="s">
        <v>22</v>
      </c>
      <c r="BB930" s="625" t="s">
        <v>33</v>
      </c>
      <c r="BC930" s="626" t="s">
        <v>33</v>
      </c>
      <c r="BD930" s="633" t="s">
        <v>33</v>
      </c>
      <c r="BE930" s="625" t="s">
        <v>33</v>
      </c>
      <c r="BF930" s="626" t="s">
        <v>33</v>
      </c>
      <c r="BG930" s="633" t="s">
        <v>33</v>
      </c>
      <c r="BH930" s="905" t="s">
        <v>2772</v>
      </c>
      <c r="BI930" s="903" t="s">
        <v>4628</v>
      </c>
      <c r="BJ930" s="905" t="s">
        <v>4505</v>
      </c>
      <c r="BK930" s="903" t="s">
        <v>10474</v>
      </c>
      <c r="BL930" s="905" t="s">
        <v>13064</v>
      </c>
      <c r="BM930" s="903" t="s">
        <v>13880</v>
      </c>
      <c r="BN930" s="905" t="s">
        <v>10038</v>
      </c>
      <c r="BO930" s="903" t="s">
        <v>13786</v>
      </c>
      <c r="BP930" s="905" t="s">
        <v>0</v>
      </c>
      <c r="BQ930" s="903" t="s">
        <v>0</v>
      </c>
      <c r="BR930" s="909">
        <v>82</v>
      </c>
      <c r="BS930" s="903" t="s">
        <v>4613</v>
      </c>
      <c r="BT930" s="909">
        <v>27</v>
      </c>
      <c r="BU930" s="903" t="s">
        <v>4490</v>
      </c>
      <c r="BV930" s="909">
        <v>81</v>
      </c>
      <c r="BW930" s="903" t="s">
        <v>4554</v>
      </c>
      <c r="BX930" s="909">
        <v>84</v>
      </c>
      <c r="BY930" s="903" t="s">
        <v>4619</v>
      </c>
      <c r="BZ930" s="905" t="s">
        <v>0</v>
      </c>
      <c r="CA930" s="903" t="s">
        <v>4492</v>
      </c>
      <c r="CB930" s="340">
        <v>10</v>
      </c>
      <c r="CC930" s="249">
        <f>IF(ISBLANK(AL930),0,1)</f>
        <v>0</v>
      </c>
      <c r="CD930" s="414">
        <f>IF(ISBLANK(AM930),0,1)</f>
        <v>0</v>
      </c>
      <c r="CE930" s="414">
        <f>IF(ISBLANK(AN930),0,1)</f>
        <v>1</v>
      </c>
      <c r="CF930" s="414">
        <f>IF(ISBLANK(AO930),0,1)</f>
        <v>0</v>
      </c>
      <c r="CG930" s="414">
        <f>IF(ISBLANK(AP930),0,1)</f>
        <v>0</v>
      </c>
      <c r="CH930" s="436">
        <f>IF(ISBLANK(AQ930),0,1)</f>
        <v>0</v>
      </c>
      <c r="CI930" s="435">
        <f>IF($W930="Dropped","-",DAYS360(X930,Y930,TRUE)/360)</f>
        <v>1.3138888888888889</v>
      </c>
      <c r="CJ930" s="416">
        <f>IF(OR($W930="Pipeline",$W930="Dropped"),"-",IF(OR($AA930="-",$AA930="n/a"),"-",DAYS360(Y930,AA930,TRUE)/360))</f>
        <v>0.7416666666666667</v>
      </c>
      <c r="CK930" s="416">
        <f>IF(OR($W930="Pipeline",$W930="Dropped"),"-",IF($AC930="-","-",IF(OR($AA930="-",$AA930="n/a"),DAYS360(Y930,AC930,TRUE)/360,DAYS360(AA930,AC930,TRUE)/360)))</f>
        <v>2.8250000000000002</v>
      </c>
      <c r="CL930" s="416">
        <f>IF(OR($W930="Pipeline",$W930="Dropped"),"-",IF($AC930="-","-",DAYS360(X930,AC930,TRUE)/360))</f>
        <v>4.8805555555555555</v>
      </c>
      <c r="CM930" s="437">
        <f>IF(OR($W930="Pipeline",$W930="Dropped"),"-",IF($AC930="-","-",DAYS360(AB930,AC930,TRUE)/360))</f>
        <v>0</v>
      </c>
      <c r="CN930" s="344">
        <f>IF(W930="Closed",IF(AC930="-","-",YEAR(AC930)),"-")</f>
        <v>2016</v>
      </c>
      <c r="CO930" s="344" t="str">
        <f>IF(W930="Closed",IF(OR(BE930="S",BE930="MS",BE930="HS"),"S",IF(OR(BE930="U",BE930="MU",BE930="HU"),"U",IF(OR(BE930="NA",BE930="NR",BE930="NV",BE930="?",BE930="#"),"NR","-"))),"-")</f>
        <v>-</v>
      </c>
      <c r="CP930" s="249">
        <v>2</v>
      </c>
      <c r="CQ930" s="414">
        <v>4</v>
      </c>
      <c r="CR930" s="414">
        <v>1</v>
      </c>
      <c r="CS930" s="414">
        <v>0</v>
      </c>
      <c r="CT930" s="414">
        <v>0</v>
      </c>
      <c r="CU930" s="436">
        <v>0</v>
      </c>
      <c r="CV930" s="432" t="str">
        <f>IF(OR(DC930="-",DC930="",DC930="n/a"),"-",HYPERLINK(DC930,"PAD"))</f>
        <v>PAD</v>
      </c>
      <c r="CW930" s="417" t="str">
        <f>IF(OR(DD930="-",DD930="",DD930="n/a"),"-",HYPERLINK(DD930,"ICR"))</f>
        <v>-</v>
      </c>
      <c r="CX930" s="438" t="str">
        <f>IF(OR(DE930="-",DE930="",DE930="n/a"),"-",HYPERLINK(DE930,"IEG"))</f>
        <v>-</v>
      </c>
      <c r="CY930" s="687" t="str">
        <f>IF(OR(DF930="-",DF930="",DF930="n/a"),"-",HYPERLINK(DF930,"PPAR"))</f>
        <v>-</v>
      </c>
      <c r="CZ930" s="665" t="str">
        <f>IF(OR(DG930="-",DG930="",DG930="n/a"),"-",HYPERLINK(DG930,"PCR"))</f>
        <v>-</v>
      </c>
      <c r="DA930" s="665" t="str">
        <f>IF(OR(DH930="-",DH930="",DH930="n/a"),"-",HYPERLINK(DH930,"PP"))</f>
        <v>-</v>
      </c>
      <c r="DB930" s="688" t="str">
        <f>IF(OR(DI930="-",DI930="",DI930="n/a"),"-",HYPERLINK(DI930,"TA"))</f>
        <v>-</v>
      </c>
      <c r="DC930" s="897" t="s">
        <v>12869</v>
      </c>
      <c r="DD930" s="897" t="s">
        <v>33</v>
      </c>
      <c r="DE930" s="897" t="s">
        <v>33</v>
      </c>
      <c r="DF930" s="897" t="s">
        <v>33</v>
      </c>
      <c r="DG930" s="897" t="s">
        <v>33</v>
      </c>
      <c r="DH930" s="897" t="s">
        <v>33</v>
      </c>
      <c r="DI930" s="897" t="s">
        <v>33</v>
      </c>
      <c r="DJ930" s="806"/>
      <c r="DK930" s="14"/>
      <c r="DL930" s="14"/>
      <c r="DM930" s="441"/>
      <c r="DN930" s="441"/>
      <c r="DO930" s="441"/>
      <c r="DP930" s="441"/>
      <c r="DQ930" s="441"/>
      <c r="DR930" s="441"/>
      <c r="DS930" s="441"/>
      <c r="DT930" s="441"/>
      <c r="DU930" s="441"/>
      <c r="DV930" s="441"/>
      <c r="DW930" s="441"/>
      <c r="DX930" s="441"/>
      <c r="DY930" s="441"/>
      <c r="DZ930" s="441"/>
      <c r="EA930" s="441"/>
      <c r="EB930" s="441"/>
      <c r="EC930" s="441"/>
      <c r="ED930" s="441"/>
      <c r="EE930" s="441"/>
      <c r="EF930" s="441"/>
      <c r="EG930" s="441"/>
      <c r="EH930" s="441"/>
      <c r="EI930" s="441"/>
      <c r="EJ930" s="441"/>
      <c r="EK930" s="441"/>
      <c r="EL930" s="441"/>
      <c r="EM930" s="441"/>
    </row>
    <row r="931" spans="1:143" s="35" customFormat="1" ht="14.1" customHeight="1" x14ac:dyDescent="0.25">
      <c r="A931" s="702">
        <f>ROW()-1</f>
        <v>930</v>
      </c>
      <c r="B931" s="710" t="s">
        <v>247</v>
      </c>
      <c r="C931" s="711" t="str">
        <f>HYPERLINK(E931,"OP")</f>
        <v>OP</v>
      </c>
      <c r="D931" s="711" t="str">
        <f>HYPERLINK(F931,"Prj")</f>
        <v>Prj</v>
      </c>
      <c r="E931" s="704" t="s">
        <v>6993</v>
      </c>
      <c r="F931" s="415" t="s">
        <v>6994</v>
      </c>
      <c r="G931" s="414" t="s">
        <v>33</v>
      </c>
      <c r="H931" s="414" t="s">
        <v>33</v>
      </c>
      <c r="I931" s="694" t="s">
        <v>33</v>
      </c>
      <c r="J931" s="686" t="s">
        <v>248</v>
      </c>
      <c r="K931" s="199" t="s">
        <v>33</v>
      </c>
      <c r="L931" s="693" t="s">
        <v>245</v>
      </c>
      <c r="M931" s="696" t="s">
        <v>246</v>
      </c>
      <c r="N931" s="693" t="s">
        <v>18</v>
      </c>
      <c r="O931" s="693" t="s">
        <v>76</v>
      </c>
      <c r="P931" s="1080" t="s">
        <v>1419</v>
      </c>
      <c r="Q931" s="1074" t="s">
        <v>33</v>
      </c>
      <c r="R931" s="698" t="s">
        <v>33</v>
      </c>
      <c r="S931" s="907" t="s">
        <v>3522</v>
      </c>
      <c r="T931" s="908" t="s">
        <v>10357</v>
      </c>
      <c r="U931" s="905" t="s">
        <v>575</v>
      </c>
      <c r="V931" s="905" t="s">
        <v>10431</v>
      </c>
      <c r="W931" s="1068" t="s">
        <v>20</v>
      </c>
      <c r="X931" s="1064">
        <v>41071</v>
      </c>
      <c r="Y931" s="1066">
        <v>41768</v>
      </c>
      <c r="Z931" s="1046">
        <v>2014</v>
      </c>
      <c r="AA931" s="1064">
        <v>42015</v>
      </c>
      <c r="AB931" s="1065">
        <v>44012</v>
      </c>
      <c r="AC931" s="1066">
        <v>44012</v>
      </c>
      <c r="AD931" s="1050">
        <v>0</v>
      </c>
      <c r="AE931" s="749">
        <v>60</v>
      </c>
      <c r="AF931" s="744">
        <v>0</v>
      </c>
      <c r="AG931" s="690">
        <v>60</v>
      </c>
      <c r="AH931" s="747">
        <v>0</v>
      </c>
      <c r="AI931" s="744">
        <v>0</v>
      </c>
      <c r="AJ931" s="1099">
        <v>60</v>
      </c>
      <c r="AK931" s="1100">
        <v>19.774210450000002</v>
      </c>
      <c r="AL931" s="1085"/>
      <c r="AM931" s="632" t="s">
        <v>2870</v>
      </c>
      <c r="AN931" s="632"/>
      <c r="AO931" s="632"/>
      <c r="AP931" s="632"/>
      <c r="AQ931" s="757">
        <v>12</v>
      </c>
      <c r="AR931" s="779" t="s">
        <v>2470</v>
      </c>
      <c r="AS931" s="649">
        <f>AT931+AU931</f>
        <v>57</v>
      </c>
      <c r="AT931" s="649">
        <v>57</v>
      </c>
      <c r="AU931" s="650">
        <v>0</v>
      </c>
      <c r="AV931" s="807" t="s">
        <v>2899</v>
      </c>
      <c r="AW931" s="686" t="s">
        <v>1811</v>
      </c>
      <c r="AX931" s="686" t="s">
        <v>2081</v>
      </c>
      <c r="AY931" s="819">
        <v>42551</v>
      </c>
      <c r="AZ931" s="721" t="s">
        <v>22</v>
      </c>
      <c r="BA931" s="721" t="s">
        <v>22</v>
      </c>
      <c r="BB931" s="625" t="s">
        <v>33</v>
      </c>
      <c r="BC931" s="626" t="s">
        <v>33</v>
      </c>
      <c r="BD931" s="633" t="s">
        <v>33</v>
      </c>
      <c r="BE931" s="625" t="s">
        <v>33</v>
      </c>
      <c r="BF931" s="626" t="s">
        <v>33</v>
      </c>
      <c r="BG931" s="633" t="s">
        <v>33</v>
      </c>
      <c r="BH931" s="905" t="s">
        <v>4505</v>
      </c>
      <c r="BI931" s="903" t="s">
        <v>10474</v>
      </c>
      <c r="BJ931" s="905" t="s">
        <v>10064</v>
      </c>
      <c r="BK931" s="903" t="s">
        <v>13770</v>
      </c>
      <c r="BL931" s="905" t="s">
        <v>0</v>
      </c>
      <c r="BM931" s="903" t="s">
        <v>0</v>
      </c>
      <c r="BN931" s="905" t="s">
        <v>0</v>
      </c>
      <c r="BO931" s="903" t="s">
        <v>0</v>
      </c>
      <c r="BP931" s="905" t="s">
        <v>0</v>
      </c>
      <c r="BQ931" s="903" t="s">
        <v>0</v>
      </c>
      <c r="BR931" s="909">
        <v>28</v>
      </c>
      <c r="BS931" s="903" t="s">
        <v>4500</v>
      </c>
      <c r="BT931" s="909">
        <v>94</v>
      </c>
      <c r="BU931" s="903" t="s">
        <v>4649</v>
      </c>
      <c r="BV931" s="909">
        <v>27</v>
      </c>
      <c r="BW931" s="903" t="s">
        <v>4490</v>
      </c>
      <c r="BX931" s="909">
        <v>90</v>
      </c>
      <c r="BY931" s="903" t="s">
        <v>4621</v>
      </c>
      <c r="BZ931" s="905" t="s">
        <v>0</v>
      </c>
      <c r="CA931" s="903" t="s">
        <v>4492</v>
      </c>
      <c r="CB931" s="340">
        <v>10</v>
      </c>
      <c r="CC931" s="249">
        <f>IF(ISBLANK(AL931),0,1)</f>
        <v>0</v>
      </c>
      <c r="CD931" s="414">
        <f>IF(ISBLANK(AM931),0,1)</f>
        <v>1</v>
      </c>
      <c r="CE931" s="414">
        <f>IF(ISBLANK(AN931),0,1)</f>
        <v>0</v>
      </c>
      <c r="CF931" s="414">
        <f>IF(ISBLANK(AO931),0,1)</f>
        <v>0</v>
      </c>
      <c r="CG931" s="414">
        <f>IF(ISBLANK(AP931),0,1)</f>
        <v>0</v>
      </c>
      <c r="CH931" s="436">
        <f>IF(ISBLANK(AQ931),0,1)</f>
        <v>1</v>
      </c>
      <c r="CI931" s="435">
        <f>IF($W931="Dropped","-",DAYS360(X931,Y931,TRUE)/360)</f>
        <v>1.9111111111111112</v>
      </c>
      <c r="CJ931" s="416">
        <f>IF(OR($W931="Pipeline",$W931="Dropped"),"-",IF(OR($AA931="-",$AA931="n/a"),"-",DAYS360(Y931,AA931,TRUE)/360))</f>
        <v>0.67222222222222228</v>
      </c>
      <c r="CK931" s="416">
        <f>IF(OR($W931="Pipeline",$W931="Dropped"),"-",IF($AC931="-","-",IF(OR($AA931="-",$AA931="n/a"),DAYS360(Y931,AC931,TRUE)/360,DAYS360(AA931,AC931,TRUE)/360)))</f>
        <v>5.4694444444444441</v>
      </c>
      <c r="CL931" s="416">
        <f>IF(OR($W931="Pipeline",$W931="Dropped"),"-",IF($AC931="-","-",DAYS360(X931,AC931,TRUE)/360))</f>
        <v>8.0527777777777771</v>
      </c>
      <c r="CM931" s="437">
        <f>IF(OR($W931="Pipeline",$W931="Dropped"),"-",IF($AC931="-","-",DAYS360(AB931,AC931,TRUE)/360))</f>
        <v>0</v>
      </c>
      <c r="CN931" s="344" t="str">
        <f>IF(W931="Closed",IF(AC931="-","-",YEAR(AC931)),"-")</f>
        <v>-</v>
      </c>
      <c r="CO931" s="344" t="str">
        <f>IF(W931="Closed",IF(OR(BE931="S",BE931="MS",BE931="HS"),"S",IF(OR(BE931="U",BE931="MU",BE931="HU"),"U",IF(OR(BE931="NA",BE931="NR",BE931="NV",BE931="?",BE931="#"),"NR","-"))),"-")</f>
        <v>-</v>
      </c>
      <c r="CP931" s="249">
        <v>7</v>
      </c>
      <c r="CQ931" s="414">
        <v>10</v>
      </c>
      <c r="CR931" s="414">
        <v>2</v>
      </c>
      <c r="CS931" s="414">
        <v>5</v>
      </c>
      <c r="CT931" s="414">
        <v>1</v>
      </c>
      <c r="CU931" s="436">
        <v>3</v>
      </c>
      <c r="CV931" s="432" t="str">
        <f>IF(OR(DC931="-",DC931="",DC931="n/a"),"-",HYPERLINK(DC931,"PAD"))</f>
        <v>PAD</v>
      </c>
      <c r="CW931" s="417" t="str">
        <f>IF(OR(DD931="-",DD931="",DD931="n/a"),"-",HYPERLINK(DD931,"ICR"))</f>
        <v>-</v>
      </c>
      <c r="CX931" s="438" t="str">
        <f>IF(OR(DE931="-",DE931="",DE931="n/a"),"-",HYPERLINK(DE931,"IEG"))</f>
        <v>-</v>
      </c>
      <c r="CY931" s="687" t="str">
        <f>IF(OR(DF931="-",DF931="",DF931="n/a"),"-",HYPERLINK(DF931,"PPAR"))</f>
        <v>-</v>
      </c>
      <c r="CZ931" s="665" t="str">
        <f>IF(OR(DG931="-",DG931="",DG931="n/a"),"-",HYPERLINK(DG931,"PCR"))</f>
        <v>-</v>
      </c>
      <c r="DA931" s="665" t="str">
        <f>IF(OR(DH931="-",DH931="",DH931="n/a"),"-",HYPERLINK(DH931,"PP"))</f>
        <v>-</v>
      </c>
      <c r="DB931" s="688" t="str">
        <f>IF(OR(DI931="-",DI931="",DI931="n/a"),"-",HYPERLINK(DI931,"TA"))</f>
        <v>-</v>
      </c>
      <c r="DC931" s="897" t="s">
        <v>12870</v>
      </c>
      <c r="DD931" s="897" t="s">
        <v>33</v>
      </c>
      <c r="DE931" s="897" t="s">
        <v>33</v>
      </c>
      <c r="DF931" s="897" t="s">
        <v>33</v>
      </c>
      <c r="DG931" s="897" t="s">
        <v>33</v>
      </c>
      <c r="DH931" s="897" t="s">
        <v>33</v>
      </c>
      <c r="DI931" s="897" t="s">
        <v>33</v>
      </c>
      <c r="DJ931" s="734"/>
      <c r="DK931" s="14"/>
      <c r="DL931" s="14"/>
      <c r="DM931" s="441"/>
      <c r="DN931" s="441"/>
      <c r="DO931" s="441"/>
      <c r="DP931" s="441"/>
      <c r="DQ931" s="441"/>
      <c r="DR931" s="441"/>
      <c r="DS931" s="441"/>
      <c r="DT931" s="441"/>
      <c r="DU931" s="441"/>
      <c r="DV931" s="441"/>
      <c r="DW931" s="441"/>
      <c r="DX931" s="441"/>
      <c r="DY931" s="441"/>
      <c r="DZ931" s="441"/>
      <c r="EA931" s="441"/>
      <c r="EB931" s="441"/>
      <c r="EC931" s="441"/>
      <c r="ED931" s="441"/>
      <c r="EE931" s="441"/>
      <c r="EF931" s="441"/>
      <c r="EG931" s="441"/>
      <c r="EH931" s="441"/>
      <c r="EI931" s="441"/>
      <c r="EJ931" s="441"/>
      <c r="EK931" s="441"/>
      <c r="EL931" s="441"/>
      <c r="EM931" s="441"/>
    </row>
    <row r="932" spans="1:143" s="35" customFormat="1" ht="14.1" customHeight="1" x14ac:dyDescent="0.25">
      <c r="A932" s="703">
        <f>ROW()-1</f>
        <v>931</v>
      </c>
      <c r="B932" s="717" t="s">
        <v>848</v>
      </c>
      <c r="C932" s="711" t="str">
        <f>HYPERLINK(E932,"OP")</f>
        <v>OP</v>
      </c>
      <c r="D932" s="711" t="str">
        <f>HYPERLINK(F932,"Prj")</f>
        <v>Prj</v>
      </c>
      <c r="E932" s="704" t="s">
        <v>6995</v>
      </c>
      <c r="F932" s="415" t="s">
        <v>6996</v>
      </c>
      <c r="G932" s="414" t="s">
        <v>33</v>
      </c>
      <c r="H932" s="414" t="s">
        <v>33</v>
      </c>
      <c r="I932" s="694" t="s">
        <v>33</v>
      </c>
      <c r="J932" s="686" t="s">
        <v>849</v>
      </c>
      <c r="K932" s="199" t="s">
        <v>33</v>
      </c>
      <c r="L932" s="693" t="s">
        <v>16</v>
      </c>
      <c r="M932" s="696" t="s">
        <v>268</v>
      </c>
      <c r="N932" s="693" t="s">
        <v>18</v>
      </c>
      <c r="O932" s="732" t="s">
        <v>25</v>
      </c>
      <c r="P932" s="1080" t="s">
        <v>1763</v>
      </c>
      <c r="Q932" s="1074" t="s">
        <v>33</v>
      </c>
      <c r="R932" s="698" t="s">
        <v>33</v>
      </c>
      <c r="S932" s="907" t="s">
        <v>3602</v>
      </c>
      <c r="T932" s="908" t="s">
        <v>3893</v>
      </c>
      <c r="U932" s="905" t="s">
        <v>626</v>
      </c>
      <c r="V932" s="905" t="s">
        <v>10383</v>
      </c>
      <c r="W932" s="1068" t="s">
        <v>20</v>
      </c>
      <c r="X932" s="1064">
        <v>41219</v>
      </c>
      <c r="Y932" s="1066">
        <v>41590</v>
      </c>
      <c r="Z932" s="1046">
        <v>2014</v>
      </c>
      <c r="AA932" s="1064">
        <v>41688</v>
      </c>
      <c r="AB932" s="1065">
        <v>43288</v>
      </c>
      <c r="AC932" s="1066">
        <v>43288</v>
      </c>
      <c r="AD932" s="638">
        <v>0</v>
      </c>
      <c r="AE932" s="639">
        <v>130</v>
      </c>
      <c r="AF932" s="744">
        <v>0</v>
      </c>
      <c r="AG932" s="690">
        <v>130</v>
      </c>
      <c r="AH932" s="747">
        <v>77.730125000000001</v>
      </c>
      <c r="AI932" s="744">
        <v>149.114632</v>
      </c>
      <c r="AJ932" s="1099">
        <v>130</v>
      </c>
      <c r="AK932" s="1100">
        <v>100.75664283</v>
      </c>
      <c r="AL932" s="646"/>
      <c r="AM932" s="647"/>
      <c r="AN932" s="647">
        <v>2</v>
      </c>
      <c r="AO932" s="647"/>
      <c r="AP932" s="647"/>
      <c r="AQ932" s="648">
        <v>16</v>
      </c>
      <c r="AR932" s="780" t="s">
        <v>3315</v>
      </c>
      <c r="AS932" s="781">
        <f>AT932+AU932</f>
        <v>21.7</v>
      </c>
      <c r="AT932" s="781">
        <v>21.7</v>
      </c>
      <c r="AU932" s="782">
        <v>0</v>
      </c>
      <c r="AV932" s="699" t="s">
        <v>3316</v>
      </c>
      <c r="AW932" s="686" t="s">
        <v>2050</v>
      </c>
      <c r="AX932" s="686" t="s">
        <v>1902</v>
      </c>
      <c r="AY932" s="819">
        <v>42636</v>
      </c>
      <c r="AZ932" s="721" t="s">
        <v>22</v>
      </c>
      <c r="BA932" s="721" t="s">
        <v>22</v>
      </c>
      <c r="BB932" s="625" t="s">
        <v>33</v>
      </c>
      <c r="BC932" s="626" t="s">
        <v>33</v>
      </c>
      <c r="BD932" s="633" t="s">
        <v>33</v>
      </c>
      <c r="BE932" s="625" t="s">
        <v>33</v>
      </c>
      <c r="BF932" s="626" t="s">
        <v>33</v>
      </c>
      <c r="BG932" s="633" t="s">
        <v>33</v>
      </c>
      <c r="BH932" s="905" t="s">
        <v>0</v>
      </c>
      <c r="BI932" s="903" t="s">
        <v>0</v>
      </c>
      <c r="BJ932" s="905" t="s">
        <v>0</v>
      </c>
      <c r="BK932" s="903" t="s">
        <v>0</v>
      </c>
      <c r="BL932" s="905" t="s">
        <v>4561</v>
      </c>
      <c r="BM932" s="903" t="s">
        <v>10489</v>
      </c>
      <c r="BN932" s="905" t="s">
        <v>0</v>
      </c>
      <c r="BO932" s="903" t="s">
        <v>0</v>
      </c>
      <c r="BP932" s="905" t="s">
        <v>13050</v>
      </c>
      <c r="BQ932" s="903" t="s">
        <v>13876</v>
      </c>
      <c r="BR932" s="909">
        <v>65</v>
      </c>
      <c r="BS932" s="903" t="s">
        <v>4509</v>
      </c>
      <c r="BT932" s="905" t="s">
        <v>0</v>
      </c>
      <c r="BU932" s="903" t="s">
        <v>4492</v>
      </c>
      <c r="BV932" s="905" t="s">
        <v>0</v>
      </c>
      <c r="BW932" s="903" t="s">
        <v>4492</v>
      </c>
      <c r="BX932" s="905" t="s">
        <v>0</v>
      </c>
      <c r="BY932" s="903" t="s">
        <v>4492</v>
      </c>
      <c r="BZ932" s="905" t="s">
        <v>0</v>
      </c>
      <c r="CA932" s="903" t="s">
        <v>4492</v>
      </c>
      <c r="CB932" s="340">
        <v>10</v>
      </c>
      <c r="CC932" s="249">
        <f>IF(ISBLANK(AL932),0,1)</f>
        <v>0</v>
      </c>
      <c r="CD932" s="414">
        <f>IF(ISBLANK(AM932),0,1)</f>
        <v>0</v>
      </c>
      <c r="CE932" s="414">
        <f>IF(ISBLANK(AN932),0,1)</f>
        <v>1</v>
      </c>
      <c r="CF932" s="414">
        <f>IF(ISBLANK(AO932),0,1)</f>
        <v>0</v>
      </c>
      <c r="CG932" s="414">
        <f>IF(ISBLANK(AP932),0,1)</f>
        <v>0</v>
      </c>
      <c r="CH932" s="436">
        <f>IF(ISBLANK(AQ932),0,1)</f>
        <v>1</v>
      </c>
      <c r="CI932" s="435">
        <f>IF($W932="Dropped","-",DAYS360(X932,Y932,TRUE)/360)</f>
        <v>1.0166666666666666</v>
      </c>
      <c r="CJ932" s="416">
        <f>IF(OR($W932="Pipeline",$W932="Dropped"),"-",IF(OR($AA932="-",$AA932="n/a"),"-",DAYS360(Y932,AA932,TRUE)/360))</f>
        <v>0.26666666666666666</v>
      </c>
      <c r="CK932" s="416">
        <f>IF(OR($W932="Pipeline",$W932="Dropped"),"-",IF($AC932="-","-",IF(OR($AA932="-",$AA932="n/a"),DAYS360(Y932,AC932,TRUE)/360,DAYS360(AA932,AC932,TRUE)/360)))</f>
        <v>4.3861111111111111</v>
      </c>
      <c r="CL932" s="416">
        <f>IF(OR($W932="Pipeline",$W932="Dropped"),"-",IF($AC932="-","-",DAYS360(X932,AC932,TRUE)/360))</f>
        <v>5.6694444444444443</v>
      </c>
      <c r="CM932" s="437">
        <f>IF(OR($W932="Pipeline",$W932="Dropped"),"-",IF($AC932="-","-",DAYS360(AB932,AC932,TRUE)/360))</f>
        <v>0</v>
      </c>
      <c r="CN932" s="344" t="str">
        <f>IF(W932="Closed",IF(AC932="-","-",YEAR(AC932)),"-")</f>
        <v>-</v>
      </c>
      <c r="CO932" s="344" t="str">
        <f>IF(W932="Closed",IF(OR(BE932="S",BE932="MS",BE932="HS"),"S",IF(OR(BE932="U",BE932="MU",BE932="HU"),"U",IF(OR(BE932="NA",BE932="NR",BE932="NV",BE932="?",BE932="#"),"NR","-"))),"-")</f>
        <v>-</v>
      </c>
      <c r="CP932" s="249">
        <v>6</v>
      </c>
      <c r="CQ932" s="414">
        <v>4</v>
      </c>
      <c r="CR932" s="414">
        <v>3</v>
      </c>
      <c r="CS932" s="414">
        <v>2</v>
      </c>
      <c r="CT932" s="414">
        <v>0</v>
      </c>
      <c r="CU932" s="436">
        <v>0</v>
      </c>
      <c r="CV932" s="432" t="str">
        <f>IF(OR(DC932="-",DC932="",DC932="n/a"),"-",HYPERLINK(DC932,"PAD"))</f>
        <v>PAD</v>
      </c>
      <c r="CW932" s="417" t="str">
        <f>IF(OR(DD932="-",DD932="",DD932="n/a"),"-",HYPERLINK(DD932,"ICR"))</f>
        <v>-</v>
      </c>
      <c r="CX932" s="438" t="str">
        <f>IF(OR(DE932="-",DE932="",DE932="n/a"),"-",HYPERLINK(DE932,"IEG"))</f>
        <v>-</v>
      </c>
      <c r="CY932" s="687" t="str">
        <f>IF(OR(DF932="-",DF932="",DF932="n/a"),"-",HYPERLINK(DF932,"PPAR"))</f>
        <v>-</v>
      </c>
      <c r="CZ932" s="665" t="str">
        <f>IF(OR(DG932="-",DG932="",DG932="n/a"),"-",HYPERLINK(DG932,"PCR"))</f>
        <v>-</v>
      </c>
      <c r="DA932" s="665" t="str">
        <f>IF(OR(DH932="-",DH932="",DH932="n/a"),"-",HYPERLINK(DH932,"PP"))</f>
        <v>-</v>
      </c>
      <c r="DB932" s="688" t="str">
        <f>IF(OR(DI932="-",DI932="",DI932="n/a"),"-",HYPERLINK(DI932,"TA"))</f>
        <v>-</v>
      </c>
      <c r="DC932" s="897" t="s">
        <v>12871</v>
      </c>
      <c r="DD932" s="897" t="s">
        <v>33</v>
      </c>
      <c r="DE932" s="897" t="s">
        <v>33</v>
      </c>
      <c r="DF932" s="897" t="s">
        <v>33</v>
      </c>
      <c r="DG932" s="897" t="s">
        <v>33</v>
      </c>
      <c r="DH932" s="897" t="s">
        <v>33</v>
      </c>
      <c r="DI932" s="897" t="s">
        <v>33</v>
      </c>
      <c r="DJ932" s="734"/>
      <c r="DK932" s="14"/>
      <c r="DL932" s="14"/>
      <c r="DM932" s="441"/>
      <c r="DN932" s="441"/>
      <c r="DO932" s="441"/>
      <c r="DP932" s="441"/>
      <c r="DQ932" s="441"/>
      <c r="DR932" s="441"/>
      <c r="DS932" s="441"/>
      <c r="DT932" s="441"/>
      <c r="DU932" s="441"/>
      <c r="DV932" s="441"/>
      <c r="DW932" s="441"/>
      <c r="DX932" s="441"/>
      <c r="DY932" s="441"/>
      <c r="DZ932" s="441"/>
      <c r="EA932" s="441"/>
      <c r="EB932" s="441"/>
      <c r="EC932" s="441"/>
      <c r="ED932" s="441"/>
      <c r="EE932" s="441"/>
      <c r="EF932" s="441"/>
      <c r="EG932" s="441"/>
      <c r="EH932" s="441"/>
      <c r="EI932" s="441"/>
      <c r="EJ932" s="441"/>
      <c r="EK932" s="441"/>
      <c r="EL932" s="441"/>
      <c r="EM932" s="441"/>
    </row>
    <row r="933" spans="1:143" s="35" customFormat="1" ht="14.1" customHeight="1" x14ac:dyDescent="0.25">
      <c r="A933" s="702">
        <f>ROW()-1</f>
        <v>932</v>
      </c>
      <c r="B933" s="713" t="s">
        <v>7455</v>
      </c>
      <c r="C933" s="711" t="str">
        <f>HYPERLINK(E933,"OP")</f>
        <v>OP</v>
      </c>
      <c r="D933" s="711" t="str">
        <f>HYPERLINK(F933,"Prj")</f>
        <v>Prj</v>
      </c>
      <c r="E933" s="631" t="s">
        <v>8403</v>
      </c>
      <c r="F933" s="413" t="s">
        <v>8404</v>
      </c>
      <c r="G933" s="414" t="s">
        <v>33</v>
      </c>
      <c r="H933" s="414" t="s">
        <v>33</v>
      </c>
      <c r="I933" s="694" t="s">
        <v>33</v>
      </c>
      <c r="J933" s="697" t="s">
        <v>7456</v>
      </c>
      <c r="K933" s="727" t="s">
        <v>33</v>
      </c>
      <c r="L933" s="736" t="s">
        <v>231</v>
      </c>
      <c r="M933" s="697" t="s">
        <v>730</v>
      </c>
      <c r="N933" s="736" t="s">
        <v>1386</v>
      </c>
      <c r="O933" s="736" t="s">
        <v>30</v>
      </c>
      <c r="P933" s="1080" t="s">
        <v>1763</v>
      </c>
      <c r="Q933" s="1074" t="s">
        <v>33</v>
      </c>
      <c r="R933" s="698" t="s">
        <v>3888</v>
      </c>
      <c r="S933" s="907" t="s">
        <v>10285</v>
      </c>
      <c r="T933" s="908" t="s">
        <v>3659</v>
      </c>
      <c r="U933" s="905" t="s">
        <v>1781</v>
      </c>
      <c r="V933" s="905" t="s">
        <v>10386</v>
      </c>
      <c r="W933" s="1068" t="s">
        <v>20</v>
      </c>
      <c r="X933" s="1064">
        <v>40889</v>
      </c>
      <c r="Y933" s="1066">
        <v>41044</v>
      </c>
      <c r="Z933" s="1046">
        <v>2012</v>
      </c>
      <c r="AA933" s="1064">
        <v>41121</v>
      </c>
      <c r="AB933" s="1065">
        <v>44592</v>
      </c>
      <c r="AC933" s="1066">
        <v>44592</v>
      </c>
      <c r="AD933" s="1049">
        <v>0</v>
      </c>
      <c r="AE933" s="746">
        <v>0</v>
      </c>
      <c r="AF933" s="744">
        <v>6.5</v>
      </c>
      <c r="AG933" s="690">
        <v>6.5</v>
      </c>
      <c r="AH933" s="747">
        <v>0</v>
      </c>
      <c r="AI933" s="744">
        <v>11.5</v>
      </c>
      <c r="AJ933" s="1101">
        <v>11.5</v>
      </c>
      <c r="AK933" s="1102">
        <v>6.40566776</v>
      </c>
      <c r="AL933" s="1085"/>
      <c r="AM933" s="632"/>
      <c r="AN933" s="632">
        <v>2</v>
      </c>
      <c r="AO933" s="632"/>
      <c r="AP933" s="632"/>
      <c r="AQ933" s="757"/>
      <c r="AR933" s="778" t="s">
        <v>8930</v>
      </c>
      <c r="AS933" s="784">
        <f>AT933+AU933</f>
        <v>0.6</v>
      </c>
      <c r="AT933" s="784">
        <v>0.6</v>
      </c>
      <c r="AU933" s="785">
        <v>0</v>
      </c>
      <c r="AV933" s="734" t="s">
        <v>8931</v>
      </c>
      <c r="AW933" s="697" t="s">
        <v>7457</v>
      </c>
      <c r="AX933" s="697" t="s">
        <v>7458</v>
      </c>
      <c r="AY933" s="823">
        <v>42590</v>
      </c>
      <c r="AZ933" s="736" t="s">
        <v>26</v>
      </c>
      <c r="BA933" s="736" t="s">
        <v>26</v>
      </c>
      <c r="BB933" s="625" t="s">
        <v>33</v>
      </c>
      <c r="BC933" s="626" t="s">
        <v>33</v>
      </c>
      <c r="BD933" s="633" t="s">
        <v>33</v>
      </c>
      <c r="BE933" s="625" t="s">
        <v>33</v>
      </c>
      <c r="BF933" s="626" t="s">
        <v>33</v>
      </c>
      <c r="BG933" s="633" t="s">
        <v>33</v>
      </c>
      <c r="BH933" s="905" t="s">
        <v>4493</v>
      </c>
      <c r="BI933" s="903" t="s">
        <v>4705</v>
      </c>
      <c r="BJ933" s="905" t="s">
        <v>1371</v>
      </c>
      <c r="BK933" s="903" t="s">
        <v>13870</v>
      </c>
      <c r="BL933" s="905" t="s">
        <v>13050</v>
      </c>
      <c r="BM933" s="903" t="s">
        <v>13876</v>
      </c>
      <c r="BN933" s="905" t="s">
        <v>0</v>
      </c>
      <c r="BO933" s="903" t="s">
        <v>0</v>
      </c>
      <c r="BP933" s="905" t="s">
        <v>0</v>
      </c>
      <c r="BQ933" s="903" t="s">
        <v>0</v>
      </c>
      <c r="BR933" s="909">
        <v>66</v>
      </c>
      <c r="BS933" s="903" t="s">
        <v>4532</v>
      </c>
      <c r="BT933" s="909">
        <v>51</v>
      </c>
      <c r="BU933" s="903" t="s">
        <v>4520</v>
      </c>
      <c r="BV933" s="905" t="s">
        <v>0</v>
      </c>
      <c r="BW933" s="903" t="s">
        <v>4492</v>
      </c>
      <c r="BX933" s="905" t="s">
        <v>0</v>
      </c>
      <c r="BY933" s="903" t="s">
        <v>4492</v>
      </c>
      <c r="BZ933" s="905" t="s">
        <v>0</v>
      </c>
      <c r="CA933" s="903" t="s">
        <v>4492</v>
      </c>
      <c r="CB933" s="340">
        <v>10</v>
      </c>
      <c r="CC933" s="249">
        <f>IF(ISBLANK(AL933),0,1)</f>
        <v>0</v>
      </c>
      <c r="CD933" s="414">
        <f>IF(ISBLANK(AM933),0,1)</f>
        <v>0</v>
      </c>
      <c r="CE933" s="414">
        <f>IF(ISBLANK(AN933),0,1)</f>
        <v>1</v>
      </c>
      <c r="CF933" s="414">
        <f>IF(ISBLANK(AO933),0,1)</f>
        <v>0</v>
      </c>
      <c r="CG933" s="414">
        <f>IF(ISBLANK(AP933),0,1)</f>
        <v>0</v>
      </c>
      <c r="CH933" s="436">
        <f>IF(ISBLANK(AQ933),0,1)</f>
        <v>0</v>
      </c>
      <c r="CI933" s="435">
        <f>IF($W933="Dropped","-",DAYS360(X933,Y933,TRUE)/360)</f>
        <v>0.42499999999999999</v>
      </c>
      <c r="CJ933" s="416">
        <f>IF(OR($W933="Pipeline",$W933="Dropped"),"-",IF(OR($AA933="-",$AA933="n/a"),"-",DAYS360(Y933,AA933,TRUE)/360))</f>
        <v>0.20833333333333334</v>
      </c>
      <c r="CK933" s="416">
        <f>IF(OR($W933="Pipeline",$W933="Dropped"),"-",IF($AC933="-","-",IF(OR($AA933="-",$AA933="n/a"),DAYS360(Y933,AC933,TRUE)/360,DAYS360(AA933,AC933,TRUE)/360)))</f>
        <v>9.5</v>
      </c>
      <c r="CL933" s="416">
        <f>IF(OR($W933="Pipeline",$W933="Dropped"),"-",IF($AC933="-","-",DAYS360(X933,AC933,TRUE)/360))</f>
        <v>10.133333333333333</v>
      </c>
      <c r="CM933" s="437">
        <f>IF(OR($W933="Pipeline",$W933="Dropped"),"-",IF($AC933="-","-",DAYS360(AB933,AC933,TRUE)/360))</f>
        <v>0</v>
      </c>
      <c r="CN933" s="344" t="str">
        <f>IF(W933="Closed",IF(AC933="-","-",YEAR(AC933)),"-")</f>
        <v>-</v>
      </c>
      <c r="CO933" s="344" t="str">
        <f>IF(W933="Closed",IF(OR(BE933="S",BE933="MS",BE933="HS"),"S",IF(OR(BE933="U",BE933="MU",BE933="HU"),"U",IF(OR(BE933="NA",BE933="NR",BE933="NV",BE933="?",BE933="#"),"NR","-"))),"-")</f>
        <v>-</v>
      </c>
      <c r="CP933" s="249">
        <v>2</v>
      </c>
      <c r="CQ933" s="414">
        <v>1</v>
      </c>
      <c r="CR933" s="414">
        <v>0</v>
      </c>
      <c r="CS933" s="414">
        <v>0</v>
      </c>
      <c r="CT933" s="414">
        <v>0</v>
      </c>
      <c r="CU933" s="436">
        <v>0</v>
      </c>
      <c r="CV933" s="432" t="str">
        <f>IF(OR(DC933="-",DC933="",DC933="n/a"),"-",HYPERLINK(DC933,"PAD"))</f>
        <v>PAD</v>
      </c>
      <c r="CW933" s="417" t="str">
        <f>IF(OR(DD933="-",DD933="",DD933="n/a"),"-",HYPERLINK(DD933,"ICR"))</f>
        <v>-</v>
      </c>
      <c r="CX933" s="438" t="str">
        <f>IF(OR(DE933="-",DE933="",DE933="n/a"),"-",HYPERLINK(DE933,"IEG"))</f>
        <v>-</v>
      </c>
      <c r="CY933" s="687" t="str">
        <f>IF(OR(DF933="-",DF933="",DF933="n/a"),"-",HYPERLINK(DF933,"PPAR"))</f>
        <v>-</v>
      </c>
      <c r="CZ933" s="665" t="str">
        <f>IF(OR(DG933="-",DG933="",DG933="n/a"),"-",HYPERLINK(DG933,"PCR"))</f>
        <v>-</v>
      </c>
      <c r="DA933" s="665" t="str">
        <f>IF(OR(DH933="-",DH933="",DH933="n/a"),"-",HYPERLINK(DH933,"PP"))</f>
        <v>-</v>
      </c>
      <c r="DB933" s="688" t="str">
        <f>IF(OR(DI933="-",DI933="",DI933="n/a"),"-",HYPERLINK(DI933,"TA"))</f>
        <v>-</v>
      </c>
      <c r="DC933" s="897" t="s">
        <v>12872</v>
      </c>
      <c r="DD933" s="897" t="s">
        <v>33</v>
      </c>
      <c r="DE933" s="897" t="s">
        <v>33</v>
      </c>
      <c r="DF933" s="897" t="s">
        <v>33</v>
      </c>
      <c r="DG933" s="897" t="s">
        <v>33</v>
      </c>
      <c r="DH933" s="897" t="s">
        <v>33</v>
      </c>
      <c r="DI933" s="897" t="s">
        <v>33</v>
      </c>
      <c r="DJ933" s="734"/>
      <c r="DK933" s="14"/>
      <c r="DL933" s="14"/>
      <c r="DM933" s="441"/>
      <c r="DN933" s="441"/>
      <c r="DO933" s="441"/>
      <c r="DP933" s="441"/>
      <c r="DQ933" s="441"/>
      <c r="DR933" s="441"/>
      <c r="DS933" s="441"/>
      <c r="DT933" s="441"/>
      <c r="DU933" s="441"/>
      <c r="DV933" s="441"/>
      <c r="DW933" s="441"/>
      <c r="DX933" s="441"/>
      <c r="DY933" s="441"/>
      <c r="DZ933" s="441"/>
      <c r="EA933" s="441"/>
      <c r="EB933" s="441"/>
      <c r="EC933" s="441"/>
      <c r="ED933" s="441"/>
      <c r="EE933" s="441"/>
      <c r="EF933" s="441"/>
      <c r="EG933" s="441"/>
      <c r="EH933" s="441"/>
      <c r="EI933" s="441"/>
      <c r="EJ933" s="441"/>
      <c r="EK933" s="441"/>
      <c r="EL933" s="441"/>
      <c r="EM933" s="441"/>
    </row>
    <row r="934" spans="1:143" s="35" customFormat="1" ht="14.1" customHeight="1" x14ac:dyDescent="0.25">
      <c r="A934" s="702">
        <f>ROW()-1</f>
        <v>933</v>
      </c>
      <c r="B934" s="710" t="s">
        <v>189</v>
      </c>
      <c r="C934" s="711" t="str">
        <f>HYPERLINK(E934,"OP")</f>
        <v>OP</v>
      </c>
      <c r="D934" s="711" t="str">
        <f>HYPERLINK(F934,"Prj")</f>
        <v>Prj</v>
      </c>
      <c r="E934" s="704" t="s">
        <v>6997</v>
      </c>
      <c r="F934" s="415" t="s">
        <v>6998</v>
      </c>
      <c r="G934" s="414" t="s">
        <v>33</v>
      </c>
      <c r="H934" s="414" t="s">
        <v>33</v>
      </c>
      <c r="I934" s="694" t="s">
        <v>33</v>
      </c>
      <c r="J934" s="686" t="s">
        <v>190</v>
      </c>
      <c r="K934" s="199" t="s">
        <v>33</v>
      </c>
      <c r="L934" s="693" t="s">
        <v>153</v>
      </c>
      <c r="M934" s="696" t="s">
        <v>188</v>
      </c>
      <c r="N934" s="693" t="s">
        <v>18</v>
      </c>
      <c r="O934" s="693" t="s">
        <v>30</v>
      </c>
      <c r="P934" s="1080" t="s">
        <v>1741</v>
      </c>
      <c r="Q934" s="1074" t="s">
        <v>33</v>
      </c>
      <c r="R934" s="698" t="s">
        <v>33</v>
      </c>
      <c r="S934" s="907" t="s">
        <v>10358</v>
      </c>
      <c r="T934" s="908" t="s">
        <v>10359</v>
      </c>
      <c r="U934" s="905" t="s">
        <v>13707</v>
      </c>
      <c r="V934" s="905" t="s">
        <v>10464</v>
      </c>
      <c r="W934" s="1068" t="s">
        <v>20</v>
      </c>
      <c r="X934" s="1064">
        <v>40933</v>
      </c>
      <c r="Y934" s="1066">
        <v>41039</v>
      </c>
      <c r="Z934" s="1046">
        <v>2012</v>
      </c>
      <c r="AA934" s="1064">
        <v>41158</v>
      </c>
      <c r="AB934" s="1065">
        <v>42735</v>
      </c>
      <c r="AC934" s="1066">
        <v>43281</v>
      </c>
      <c r="AD934" s="1050">
        <v>0</v>
      </c>
      <c r="AE934" s="749">
        <v>10</v>
      </c>
      <c r="AF934" s="744">
        <v>0</v>
      </c>
      <c r="AG934" s="690">
        <v>10</v>
      </c>
      <c r="AH934" s="747">
        <v>0</v>
      </c>
      <c r="AI934" s="744">
        <v>0</v>
      </c>
      <c r="AJ934" s="1099">
        <v>10</v>
      </c>
      <c r="AK934" s="1100">
        <v>3.8494593899999998</v>
      </c>
      <c r="AL934" s="1086" t="s">
        <v>4129</v>
      </c>
      <c r="AM934" s="760" t="s">
        <v>4367</v>
      </c>
      <c r="AN934" s="760" t="s">
        <v>4368</v>
      </c>
      <c r="AO934" s="760">
        <v>5</v>
      </c>
      <c r="AP934" s="760"/>
      <c r="AQ934" s="761" t="s">
        <v>4369</v>
      </c>
      <c r="AR934" s="779" t="s">
        <v>4390</v>
      </c>
      <c r="AS934" s="781">
        <f>AT934+AU934</f>
        <v>7.2</v>
      </c>
      <c r="AT934" s="781">
        <v>7.2</v>
      </c>
      <c r="AU934" s="782">
        <v>0</v>
      </c>
      <c r="AV934" s="807" t="s">
        <v>4391</v>
      </c>
      <c r="AW934" s="686" t="s">
        <v>1841</v>
      </c>
      <c r="AX934" s="686" t="s">
        <v>1900</v>
      </c>
      <c r="AY934" s="819">
        <v>42662</v>
      </c>
      <c r="AZ934" s="721" t="s">
        <v>45</v>
      </c>
      <c r="BA934" s="721" t="s">
        <v>45</v>
      </c>
      <c r="BB934" s="625" t="s">
        <v>33</v>
      </c>
      <c r="BC934" s="626" t="s">
        <v>33</v>
      </c>
      <c r="BD934" s="633" t="s">
        <v>33</v>
      </c>
      <c r="BE934" s="625" t="s">
        <v>33</v>
      </c>
      <c r="BF934" s="626" t="s">
        <v>33</v>
      </c>
      <c r="BG934" s="633" t="s">
        <v>33</v>
      </c>
      <c r="BH934" s="905" t="s">
        <v>13064</v>
      </c>
      <c r="BI934" s="903" t="s">
        <v>13880</v>
      </c>
      <c r="BJ934" s="905" t="s">
        <v>4659</v>
      </c>
      <c r="BK934" s="903" t="s">
        <v>10494</v>
      </c>
      <c r="BL934" s="905" t="s">
        <v>13082</v>
      </c>
      <c r="BM934" s="903" t="s">
        <v>13083</v>
      </c>
      <c r="BN934" s="905" t="s">
        <v>13089</v>
      </c>
      <c r="BO934" s="903" t="s">
        <v>13878</v>
      </c>
      <c r="BP934" s="905" t="s">
        <v>4657</v>
      </c>
      <c r="BQ934" s="903" t="s">
        <v>10493</v>
      </c>
      <c r="BR934" s="909">
        <v>40</v>
      </c>
      <c r="BS934" s="903" t="s">
        <v>4563</v>
      </c>
      <c r="BT934" s="909">
        <v>39</v>
      </c>
      <c r="BU934" s="903" t="s">
        <v>4545</v>
      </c>
      <c r="BV934" s="909">
        <v>83</v>
      </c>
      <c r="BW934" s="903" t="s">
        <v>4600</v>
      </c>
      <c r="BX934" s="909">
        <v>34</v>
      </c>
      <c r="BY934" s="903" t="s">
        <v>4491</v>
      </c>
      <c r="BZ934" s="905" t="s">
        <v>0</v>
      </c>
      <c r="CA934" s="903" t="s">
        <v>4492</v>
      </c>
      <c r="CB934" s="340">
        <v>100</v>
      </c>
      <c r="CC934" s="249">
        <f>IF(ISBLANK(AL934),0,1)</f>
        <v>1</v>
      </c>
      <c r="CD934" s="414">
        <f>IF(ISBLANK(AM934),0,1)</f>
        <v>1</v>
      </c>
      <c r="CE934" s="414">
        <f>IF(ISBLANK(AN934),0,1)</f>
        <v>1</v>
      </c>
      <c r="CF934" s="414">
        <f>IF(ISBLANK(AO934),0,1)</f>
        <v>1</v>
      </c>
      <c r="CG934" s="414">
        <f>IF(ISBLANK(AP934),0,1)</f>
        <v>0</v>
      </c>
      <c r="CH934" s="436">
        <f>IF(ISBLANK(AQ934),0,1)</f>
        <v>1</v>
      </c>
      <c r="CI934" s="435">
        <f>IF($W934="Dropped","-",DAYS360(X934,Y934,TRUE)/360)</f>
        <v>0.29166666666666669</v>
      </c>
      <c r="CJ934" s="416">
        <f>IF(OR($W934="Pipeline",$W934="Dropped"),"-",IF(OR($AA934="-",$AA934="n/a"),"-",DAYS360(Y934,AA934,TRUE)/360))</f>
        <v>0.32222222222222224</v>
      </c>
      <c r="CK934" s="416">
        <f>IF(OR($W934="Pipeline",$W934="Dropped"),"-",IF($AC934="-","-",IF(OR($AA934="-",$AA934="n/a"),DAYS360(Y934,AC934,TRUE)/360,DAYS360(AA934,AC934,TRUE)/360)))</f>
        <v>5.8166666666666664</v>
      </c>
      <c r="CL934" s="416">
        <f>IF(OR($W934="Pipeline",$W934="Dropped"),"-",IF($AC934="-","-",DAYS360(X934,AC934,TRUE)/360))</f>
        <v>6.4305555555555554</v>
      </c>
      <c r="CM934" s="437">
        <f>IF(OR($W934="Pipeline",$W934="Dropped"),"-",IF($AC934="-","-",DAYS360(AB934,AC934,TRUE)/360))</f>
        <v>1.5</v>
      </c>
      <c r="CN934" s="344" t="str">
        <f>IF(W934="Closed",IF(AC934="-","-",YEAR(AC934)),"-")</f>
        <v>-</v>
      </c>
      <c r="CO934" s="344" t="str">
        <f>IF(W934="Closed",IF(OR(BE934="S",BE934="MS",BE934="HS"),"S",IF(OR(BE934="U",BE934="MU",BE934="HU"),"U",IF(OR(BE934="NA",BE934="NR",BE934="NV",BE934="?",BE934="#"),"NR","-"))),"-")</f>
        <v>-</v>
      </c>
      <c r="CP934" s="249">
        <v>5</v>
      </c>
      <c r="CQ934" s="414">
        <v>1</v>
      </c>
      <c r="CR934" s="414">
        <v>1</v>
      </c>
      <c r="CS934" s="414">
        <v>3</v>
      </c>
      <c r="CT934" s="414">
        <v>1</v>
      </c>
      <c r="CU934" s="436">
        <v>0</v>
      </c>
      <c r="CV934" s="432" t="str">
        <f>IF(OR(DC934="-",DC934="",DC934="n/a"),"-",HYPERLINK(DC934,"PAD"))</f>
        <v>PAD</v>
      </c>
      <c r="CW934" s="417" t="str">
        <f>IF(OR(DD934="-",DD934="",DD934="n/a"),"-",HYPERLINK(DD934,"ICR"))</f>
        <v>-</v>
      </c>
      <c r="CX934" s="438" t="str">
        <f>IF(OR(DE934="-",DE934="",DE934="n/a"),"-",HYPERLINK(DE934,"IEG"))</f>
        <v>-</v>
      </c>
      <c r="CY934" s="687" t="str">
        <f>IF(OR(DF934="-",DF934="",DF934="n/a"),"-",HYPERLINK(DF934,"PPAR"))</f>
        <v>-</v>
      </c>
      <c r="CZ934" s="665" t="str">
        <f>IF(OR(DG934="-",DG934="",DG934="n/a"),"-",HYPERLINK(DG934,"PCR"))</f>
        <v>-</v>
      </c>
      <c r="DA934" s="665" t="str">
        <f>IF(OR(DH934="-",DH934="",DH934="n/a"),"-",HYPERLINK(DH934,"PP"))</f>
        <v>PP</v>
      </c>
      <c r="DB934" s="688" t="str">
        <f>IF(OR(DI934="-",DI934="",DI934="n/a"),"-",HYPERLINK(DI934,"TA"))</f>
        <v>-</v>
      </c>
      <c r="DC934" s="897" t="s">
        <v>12873</v>
      </c>
      <c r="DD934" s="897" t="s">
        <v>33</v>
      </c>
      <c r="DE934" s="897" t="s">
        <v>33</v>
      </c>
      <c r="DF934" s="897" t="s">
        <v>33</v>
      </c>
      <c r="DG934" s="897" t="s">
        <v>33</v>
      </c>
      <c r="DH934" s="897" t="s">
        <v>12874</v>
      </c>
      <c r="DI934" s="897" t="s">
        <v>33</v>
      </c>
      <c r="DJ934" s="734"/>
      <c r="DK934" s="14"/>
      <c r="DL934" s="14"/>
      <c r="DM934" s="441"/>
      <c r="DN934" s="441"/>
      <c r="DO934" s="441"/>
      <c r="DP934" s="441"/>
      <c r="DQ934" s="441"/>
      <c r="DR934" s="441"/>
      <c r="DS934" s="441"/>
      <c r="DT934" s="441"/>
      <c r="DU934" s="441"/>
      <c r="DV934" s="441"/>
      <c r="DW934" s="441"/>
      <c r="DX934" s="441"/>
      <c r="DY934" s="441"/>
      <c r="DZ934" s="441"/>
      <c r="EA934" s="441"/>
      <c r="EB934" s="441"/>
      <c r="EC934" s="441"/>
      <c r="ED934" s="441"/>
      <c r="EE934" s="441"/>
      <c r="EF934" s="441"/>
      <c r="EG934" s="441"/>
      <c r="EH934" s="441"/>
      <c r="EI934" s="441"/>
      <c r="EJ934" s="441"/>
      <c r="EK934" s="441"/>
      <c r="EL934" s="441"/>
      <c r="EM934" s="441"/>
    </row>
    <row r="935" spans="1:143" s="35" customFormat="1" ht="14.1" customHeight="1" x14ac:dyDescent="0.25">
      <c r="A935" s="703">
        <f>ROW()-1</f>
        <v>934</v>
      </c>
      <c r="B935" s="717" t="s">
        <v>760</v>
      </c>
      <c r="C935" s="711" t="str">
        <f>HYPERLINK(E935,"OP")</f>
        <v>OP</v>
      </c>
      <c r="D935" s="711" t="str">
        <f>HYPERLINK(F935,"Prj")</f>
        <v>Prj</v>
      </c>
      <c r="E935" s="663" t="s">
        <v>6999</v>
      </c>
      <c r="F935" s="422" t="s">
        <v>7000</v>
      </c>
      <c r="G935" s="414" t="s">
        <v>33</v>
      </c>
      <c r="H935" s="414" t="s">
        <v>33</v>
      </c>
      <c r="I935" s="694" t="s">
        <v>33</v>
      </c>
      <c r="J935" s="686" t="s">
        <v>761</v>
      </c>
      <c r="K935" s="199" t="s">
        <v>33</v>
      </c>
      <c r="L935" s="693" t="s">
        <v>153</v>
      </c>
      <c r="M935" s="696" t="s">
        <v>161</v>
      </c>
      <c r="N935" s="693" t="s">
        <v>18</v>
      </c>
      <c r="O935" s="732" t="s">
        <v>25</v>
      </c>
      <c r="P935" s="1080" t="s">
        <v>1763</v>
      </c>
      <c r="Q935" s="1074" t="s">
        <v>33</v>
      </c>
      <c r="R935" s="698" t="s">
        <v>33</v>
      </c>
      <c r="S935" s="907" t="s">
        <v>3725</v>
      </c>
      <c r="T935" s="908" t="s">
        <v>3823</v>
      </c>
      <c r="U935" s="905" t="s">
        <v>13822</v>
      </c>
      <c r="V935" s="905" t="s">
        <v>10388</v>
      </c>
      <c r="W935" s="1068" t="s">
        <v>20</v>
      </c>
      <c r="X935" s="1064">
        <v>41297</v>
      </c>
      <c r="Y935" s="1066">
        <v>41711</v>
      </c>
      <c r="Z935" s="1046">
        <v>2014</v>
      </c>
      <c r="AA935" s="1064">
        <v>41963</v>
      </c>
      <c r="AB935" s="1065">
        <v>43738</v>
      </c>
      <c r="AC935" s="1066">
        <v>43738</v>
      </c>
      <c r="AD935" s="638">
        <v>15</v>
      </c>
      <c r="AE935" s="639">
        <v>15</v>
      </c>
      <c r="AF935" s="744">
        <v>0</v>
      </c>
      <c r="AG935" s="690">
        <v>30</v>
      </c>
      <c r="AH935" s="747">
        <v>7.5</v>
      </c>
      <c r="AI935" s="744">
        <v>0</v>
      </c>
      <c r="AJ935" s="1099">
        <v>30</v>
      </c>
      <c r="AK935" s="1100">
        <v>7.6600705900000001</v>
      </c>
      <c r="AL935" s="646"/>
      <c r="AM935" s="647"/>
      <c r="AN935" s="647">
        <v>2</v>
      </c>
      <c r="AO935" s="647"/>
      <c r="AP935" s="647"/>
      <c r="AQ935" s="648"/>
      <c r="AR935" s="779" t="s">
        <v>3317</v>
      </c>
      <c r="AS935" s="781">
        <f>AT935+AU935</f>
        <v>27.5</v>
      </c>
      <c r="AT935" s="649">
        <v>22</v>
      </c>
      <c r="AU935" s="650">
        <v>5.5</v>
      </c>
      <c r="AV935" s="686" t="s">
        <v>3318</v>
      </c>
      <c r="AW935" s="686" t="s">
        <v>1877</v>
      </c>
      <c r="AX935" s="686" t="s">
        <v>1901</v>
      </c>
      <c r="AY935" s="819">
        <v>42664</v>
      </c>
      <c r="AZ935" s="721" t="s">
        <v>26</v>
      </c>
      <c r="BA935" s="721" t="s">
        <v>26</v>
      </c>
      <c r="BB935" s="625" t="s">
        <v>33</v>
      </c>
      <c r="BC935" s="626" t="s">
        <v>33</v>
      </c>
      <c r="BD935" s="633" t="s">
        <v>33</v>
      </c>
      <c r="BE935" s="625" t="s">
        <v>33</v>
      </c>
      <c r="BF935" s="626" t="s">
        <v>33</v>
      </c>
      <c r="BG935" s="633" t="s">
        <v>33</v>
      </c>
      <c r="BH935" s="905" t="s">
        <v>13050</v>
      </c>
      <c r="BI935" s="903" t="s">
        <v>13876</v>
      </c>
      <c r="BJ935" s="905" t="s">
        <v>4515</v>
      </c>
      <c r="BK935" s="903" t="s">
        <v>4704</v>
      </c>
      <c r="BL935" s="905" t="s">
        <v>4530</v>
      </c>
      <c r="BM935" s="903" t="s">
        <v>10483</v>
      </c>
      <c r="BN935" s="905" t="s">
        <v>4493</v>
      </c>
      <c r="BO935" s="903" t="s">
        <v>4705</v>
      </c>
      <c r="BP935" s="905" t="s">
        <v>4503</v>
      </c>
      <c r="BQ935" s="903" t="s">
        <v>4703</v>
      </c>
      <c r="BR935" s="909">
        <v>65</v>
      </c>
      <c r="BS935" s="903" t="s">
        <v>4509</v>
      </c>
      <c r="BT935" s="909">
        <v>66</v>
      </c>
      <c r="BU935" s="903" t="s">
        <v>4532</v>
      </c>
      <c r="BV935" s="905" t="s">
        <v>0</v>
      </c>
      <c r="BW935" s="903" t="s">
        <v>4492</v>
      </c>
      <c r="BX935" s="905" t="s">
        <v>0</v>
      </c>
      <c r="BY935" s="903" t="s">
        <v>4492</v>
      </c>
      <c r="BZ935" s="905" t="s">
        <v>0</v>
      </c>
      <c r="CA935" s="903" t="s">
        <v>4492</v>
      </c>
      <c r="CB935" s="340">
        <v>50</v>
      </c>
      <c r="CC935" s="249">
        <f>IF(ISBLANK(AL935),0,1)</f>
        <v>0</v>
      </c>
      <c r="CD935" s="414">
        <f>IF(ISBLANK(AM935),0,1)</f>
        <v>0</v>
      </c>
      <c r="CE935" s="414">
        <f>IF(ISBLANK(AN935),0,1)</f>
        <v>1</v>
      </c>
      <c r="CF935" s="414">
        <f>IF(ISBLANK(AO935),0,1)</f>
        <v>0</v>
      </c>
      <c r="CG935" s="414">
        <f>IF(ISBLANK(AP935),0,1)</f>
        <v>0</v>
      </c>
      <c r="CH935" s="436">
        <f>IF(ISBLANK(AQ935),0,1)</f>
        <v>0</v>
      </c>
      <c r="CI935" s="435">
        <f>IF($W935="Dropped","-",DAYS360(X935,Y935,TRUE)/360)</f>
        <v>1.1388888888888888</v>
      </c>
      <c r="CJ935" s="416">
        <f>IF(OR($W935="Pipeline",$W935="Dropped"),"-",IF(OR($AA935="-",$AA935="n/a"),"-",DAYS360(Y935,AA935,TRUE)/360))</f>
        <v>0.68611111111111112</v>
      </c>
      <c r="CK935" s="416">
        <f>IF(OR($W935="Pipeline",$W935="Dropped"),"-",IF($AC935="-","-",IF(OR($AA935="-",$AA935="n/a"),DAYS360(Y935,AC935,TRUE)/360,DAYS360(AA935,AC935,TRUE)/360)))</f>
        <v>4.8611111111111107</v>
      </c>
      <c r="CL935" s="416">
        <f>IF(OR($W935="Pipeline",$W935="Dropped"),"-",IF($AC935="-","-",DAYS360(X935,AC935,TRUE)/360))</f>
        <v>6.6861111111111109</v>
      </c>
      <c r="CM935" s="437">
        <f>IF(OR($W935="Pipeline",$W935="Dropped"),"-",IF($AC935="-","-",DAYS360(AB935,AC935,TRUE)/360))</f>
        <v>0</v>
      </c>
      <c r="CN935" s="344" t="str">
        <f>IF(W935="Closed",IF(AC935="-","-",YEAR(AC935)),"-")</f>
        <v>-</v>
      </c>
      <c r="CO935" s="344" t="str">
        <f>IF(W935="Closed",IF(OR(BE935="S",BE935="MS",BE935="HS"),"S",IF(OR(BE935="U",BE935="MU",BE935="HU"),"U",IF(OR(BE935="NA",BE935="NR",BE935="NV",BE935="?",BE935="#"),"NR","-"))),"-")</f>
        <v>-</v>
      </c>
      <c r="CP935" s="249">
        <v>3</v>
      </c>
      <c r="CQ935" s="414">
        <v>0</v>
      </c>
      <c r="CR935" s="414">
        <v>2</v>
      </c>
      <c r="CS935" s="414">
        <v>1</v>
      </c>
      <c r="CT935" s="414">
        <v>0</v>
      </c>
      <c r="CU935" s="436">
        <v>0</v>
      </c>
      <c r="CV935" s="432" t="str">
        <f>IF(OR(DC935="-",DC935="",DC935="n/a"),"-",HYPERLINK(DC935,"PAD"))</f>
        <v>PAD</v>
      </c>
      <c r="CW935" s="417" t="str">
        <f>IF(OR(DD935="-",DD935="",DD935="n/a"),"-",HYPERLINK(DD935,"ICR"))</f>
        <v>-</v>
      </c>
      <c r="CX935" s="438" t="str">
        <f>IF(OR(DE935="-",DE935="",DE935="n/a"),"-",HYPERLINK(DE935,"IEG"))</f>
        <v>-</v>
      </c>
      <c r="CY935" s="687" t="str">
        <f>IF(OR(DF935="-",DF935="",DF935="n/a"),"-",HYPERLINK(DF935,"PPAR"))</f>
        <v>-</v>
      </c>
      <c r="CZ935" s="665" t="str">
        <f>IF(OR(DG935="-",DG935="",DG935="n/a"),"-",HYPERLINK(DG935,"PCR"))</f>
        <v>-</v>
      </c>
      <c r="DA935" s="665" t="str">
        <f>IF(OR(DH935="-",DH935="",DH935="n/a"),"-",HYPERLINK(DH935,"PP"))</f>
        <v>-</v>
      </c>
      <c r="DB935" s="688" t="str">
        <f>IF(OR(DI935="-",DI935="",DI935="n/a"),"-",HYPERLINK(DI935,"TA"))</f>
        <v>-</v>
      </c>
      <c r="DC935" s="897" t="s">
        <v>12875</v>
      </c>
      <c r="DD935" s="897" t="s">
        <v>33</v>
      </c>
      <c r="DE935" s="897" t="s">
        <v>33</v>
      </c>
      <c r="DF935" s="897" t="s">
        <v>33</v>
      </c>
      <c r="DG935" s="897" t="s">
        <v>33</v>
      </c>
      <c r="DH935" s="897" t="s">
        <v>33</v>
      </c>
      <c r="DI935" s="897" t="s">
        <v>33</v>
      </c>
      <c r="DJ935" s="734"/>
      <c r="DK935" s="14"/>
      <c r="DL935" s="14"/>
      <c r="DM935" s="441"/>
      <c r="DN935" s="441"/>
      <c r="DO935" s="441"/>
      <c r="DP935" s="441"/>
      <c r="DQ935" s="441"/>
      <c r="DR935" s="441"/>
      <c r="DS935" s="441"/>
      <c r="DT935" s="441"/>
      <c r="DU935" s="441"/>
      <c r="DV935" s="441"/>
      <c r="DW935" s="441"/>
      <c r="DX935" s="441"/>
      <c r="DY935" s="441"/>
      <c r="DZ935" s="441"/>
      <c r="EA935" s="441"/>
      <c r="EB935" s="441"/>
      <c r="EC935" s="441"/>
      <c r="ED935" s="441"/>
      <c r="EE935" s="441"/>
      <c r="EF935" s="441"/>
      <c r="EG935" s="441"/>
      <c r="EH935" s="441"/>
      <c r="EI935" s="441"/>
      <c r="EJ935" s="441"/>
      <c r="EK935" s="441"/>
      <c r="EL935" s="441"/>
      <c r="EM935" s="441"/>
    </row>
    <row r="936" spans="1:143" s="35" customFormat="1" ht="14.1" customHeight="1" x14ac:dyDescent="0.25">
      <c r="A936" s="702">
        <f>ROW()-1</f>
        <v>935</v>
      </c>
      <c r="B936" s="710" t="s">
        <v>3012</v>
      </c>
      <c r="C936" s="711" t="str">
        <f>HYPERLINK(E936,"OP")</f>
        <v>OP</v>
      </c>
      <c r="D936" s="711" t="str">
        <f>HYPERLINK(F936,"Prj")</f>
        <v>Prj</v>
      </c>
      <c r="E936" s="663" t="s">
        <v>7001</v>
      </c>
      <c r="F936" s="422" t="s">
        <v>7002</v>
      </c>
      <c r="G936" s="414" t="s">
        <v>33</v>
      </c>
      <c r="H936" s="414" t="s">
        <v>33</v>
      </c>
      <c r="I936" s="694" t="s">
        <v>33</v>
      </c>
      <c r="J936" s="686" t="s">
        <v>3024</v>
      </c>
      <c r="K936" s="199" t="s">
        <v>33</v>
      </c>
      <c r="L936" s="693" t="s">
        <v>16</v>
      </c>
      <c r="M936" s="737" t="s">
        <v>1770</v>
      </c>
      <c r="N936" s="693" t="s">
        <v>18</v>
      </c>
      <c r="O936" s="693" t="s">
        <v>71</v>
      </c>
      <c r="P936" s="1080" t="s">
        <v>1742</v>
      </c>
      <c r="Q936" s="1074" t="s">
        <v>33</v>
      </c>
      <c r="R936" s="698" t="s">
        <v>3565</v>
      </c>
      <c r="S936" s="907" t="s">
        <v>10303</v>
      </c>
      <c r="T936" s="908" t="s">
        <v>3700</v>
      </c>
      <c r="U936" s="905" t="s">
        <v>578</v>
      </c>
      <c r="V936" s="905" t="s">
        <v>10418</v>
      </c>
      <c r="W936" s="1068" t="s">
        <v>1773</v>
      </c>
      <c r="X936" s="1064">
        <v>40967</v>
      </c>
      <c r="Y936" s="1066">
        <v>41102</v>
      </c>
      <c r="Z936" s="1046">
        <v>2013</v>
      </c>
      <c r="AA936" s="1064">
        <v>41354</v>
      </c>
      <c r="AB936" s="1065">
        <v>42896</v>
      </c>
      <c r="AC936" s="1066">
        <v>42896</v>
      </c>
      <c r="AD936" s="638">
        <v>0</v>
      </c>
      <c r="AE936" s="639">
        <v>35</v>
      </c>
      <c r="AF936" s="744">
        <v>0</v>
      </c>
      <c r="AG936" s="690">
        <v>35</v>
      </c>
      <c r="AH936" s="747">
        <v>0</v>
      </c>
      <c r="AI936" s="744">
        <v>0</v>
      </c>
      <c r="AJ936" s="1099">
        <v>35</v>
      </c>
      <c r="AK936" s="1100">
        <v>33.22933218</v>
      </c>
      <c r="AL936" s="646" t="s">
        <v>3334</v>
      </c>
      <c r="AM936" s="647"/>
      <c r="AN936" s="647"/>
      <c r="AO936" s="647"/>
      <c r="AP936" s="647"/>
      <c r="AQ936" s="648"/>
      <c r="AR936" s="779" t="s">
        <v>3097</v>
      </c>
      <c r="AS936" s="649">
        <f>AT936+AU936</f>
        <v>33.75</v>
      </c>
      <c r="AT936" s="649">
        <v>33.75</v>
      </c>
      <c r="AU936" s="650">
        <v>0</v>
      </c>
      <c r="AV936" s="686" t="s">
        <v>3379</v>
      </c>
      <c r="AW936" s="686" t="s">
        <v>9390</v>
      </c>
      <c r="AX936" s="686" t="s">
        <v>9391</v>
      </c>
      <c r="AY936" s="819">
        <v>42588</v>
      </c>
      <c r="AZ936" s="721" t="s">
        <v>26</v>
      </c>
      <c r="BA936" s="721" t="s">
        <v>26</v>
      </c>
      <c r="BB936" s="625" t="s">
        <v>33</v>
      </c>
      <c r="BC936" s="626" t="s">
        <v>33</v>
      </c>
      <c r="BD936" s="633" t="s">
        <v>33</v>
      </c>
      <c r="BE936" s="625" t="s">
        <v>33</v>
      </c>
      <c r="BF936" s="626" t="s">
        <v>33</v>
      </c>
      <c r="BG936" s="633" t="s">
        <v>33</v>
      </c>
      <c r="BH936" s="905" t="s">
        <v>10067</v>
      </c>
      <c r="BI936" s="903" t="s">
        <v>9474</v>
      </c>
      <c r="BJ936" s="905" t="s">
        <v>10064</v>
      </c>
      <c r="BK936" s="903" t="s">
        <v>13770</v>
      </c>
      <c r="BL936" s="905" t="s">
        <v>0</v>
      </c>
      <c r="BM936" s="903" t="s">
        <v>0</v>
      </c>
      <c r="BN936" s="905" t="s">
        <v>0</v>
      </c>
      <c r="BO936" s="903" t="s">
        <v>0</v>
      </c>
      <c r="BP936" s="905" t="s">
        <v>0</v>
      </c>
      <c r="BQ936" s="903" t="s">
        <v>0</v>
      </c>
      <c r="BR936" s="909">
        <v>47</v>
      </c>
      <c r="BS936" s="903" t="s">
        <v>4539</v>
      </c>
      <c r="BT936" s="909">
        <v>39</v>
      </c>
      <c r="BU936" s="903" t="s">
        <v>4545</v>
      </c>
      <c r="BV936" s="909">
        <v>40</v>
      </c>
      <c r="BW936" s="903" t="s">
        <v>4563</v>
      </c>
      <c r="BX936" s="909">
        <v>99</v>
      </c>
      <c r="BY936" s="903" t="s">
        <v>4570</v>
      </c>
      <c r="BZ936" s="905" t="s">
        <v>0</v>
      </c>
      <c r="CA936" s="903" t="s">
        <v>4492</v>
      </c>
      <c r="CB936" s="340">
        <v>50</v>
      </c>
      <c r="CC936" s="249">
        <f>IF(ISBLANK(AL936),0,1)</f>
        <v>1</v>
      </c>
      <c r="CD936" s="414">
        <f>IF(ISBLANK(AM936),0,1)</f>
        <v>0</v>
      </c>
      <c r="CE936" s="414">
        <f>IF(ISBLANK(AN936),0,1)</f>
        <v>0</v>
      </c>
      <c r="CF936" s="414">
        <f>IF(ISBLANK(AO936),0,1)</f>
        <v>0</v>
      </c>
      <c r="CG936" s="414">
        <f>IF(ISBLANK(AP936),0,1)</f>
        <v>0</v>
      </c>
      <c r="CH936" s="436">
        <f>IF(ISBLANK(AQ936),0,1)</f>
        <v>0</v>
      </c>
      <c r="CI936" s="435">
        <f>IF($W936="Dropped","-",DAYS360(X936,Y936,TRUE)/360)</f>
        <v>0.37222222222222223</v>
      </c>
      <c r="CJ936" s="416">
        <f>IF(OR($W936="Pipeline",$W936="Dropped"),"-",IF(OR($AA936="-",$AA936="n/a"),"-",DAYS360(Y936,AA936,TRUE)/360))</f>
        <v>0.69166666666666665</v>
      </c>
      <c r="CK936" s="416">
        <f>IF(OR($W936="Pipeline",$W936="Dropped"),"-",IF($AC936="-","-",IF(OR($AA936="-",$AA936="n/a"),DAYS360(Y936,AC936,TRUE)/360,DAYS360(AA936,AC936,TRUE)/360)))</f>
        <v>4.2194444444444441</v>
      </c>
      <c r="CL936" s="416">
        <f>IF(OR($W936="Pipeline",$W936="Dropped"),"-",IF($AC936="-","-",DAYS360(X936,AC936,TRUE)/360))</f>
        <v>5.2833333333333332</v>
      </c>
      <c r="CM936" s="437">
        <f>IF(OR($W936="Pipeline",$W936="Dropped"),"-",IF($AC936="-","-",DAYS360(AB936,AC936,TRUE)/360))</f>
        <v>0</v>
      </c>
      <c r="CN936" s="344">
        <f>IF(W936="Closed",IF(AC936="-","-",YEAR(AC936)),"-")</f>
        <v>2017</v>
      </c>
      <c r="CO936" s="344" t="str">
        <f>IF(W936="Closed",IF(OR(BE936="S",BE936="MS",BE936="HS"),"S",IF(OR(BE936="U",BE936="MU",BE936="HU"),"U",IF(OR(BE936="NA",BE936="NR",BE936="NV",BE936="?",BE936="#"),"NR","-"))),"-")</f>
        <v>-</v>
      </c>
      <c r="CP936" s="249">
        <v>15</v>
      </c>
      <c r="CQ936" s="414">
        <v>1</v>
      </c>
      <c r="CR936" s="414">
        <v>0</v>
      </c>
      <c r="CS936" s="414">
        <v>3</v>
      </c>
      <c r="CT936" s="414">
        <v>0</v>
      </c>
      <c r="CU936" s="436">
        <v>0</v>
      </c>
      <c r="CV936" s="432" t="str">
        <f>IF(OR(DC936="-",DC936="",DC936="n/a"),"-",HYPERLINK(DC936,"PAD"))</f>
        <v>PAD</v>
      </c>
      <c r="CW936" s="417" t="str">
        <f>IF(OR(DD936="-",DD936="",DD936="n/a"),"-",HYPERLINK(DD936,"ICR"))</f>
        <v>-</v>
      </c>
      <c r="CX936" s="438" t="str">
        <f>IF(OR(DE936="-",DE936="",DE936="n/a"),"-",HYPERLINK(DE936,"IEG"))</f>
        <v>-</v>
      </c>
      <c r="CY936" s="687" t="str">
        <f>IF(OR(DF936="-",DF936="",DF936="n/a"),"-",HYPERLINK(DF936,"PPAR"))</f>
        <v>-</v>
      </c>
      <c r="CZ936" s="665" t="str">
        <f>IF(OR(DG936="-",DG936="",DG936="n/a"),"-",HYPERLINK(DG936,"PCR"))</f>
        <v>-</v>
      </c>
      <c r="DA936" s="665" t="str">
        <f>IF(OR(DH936="-",DH936="",DH936="n/a"),"-",HYPERLINK(DH936,"PP"))</f>
        <v>-</v>
      </c>
      <c r="DB936" s="688" t="str">
        <f>IF(OR(DI936="-",DI936="",DI936="n/a"),"-",HYPERLINK(DI936,"TA"))</f>
        <v>-</v>
      </c>
      <c r="DC936" s="897" t="s">
        <v>12876</v>
      </c>
      <c r="DD936" s="897" t="s">
        <v>33</v>
      </c>
      <c r="DE936" s="897" t="s">
        <v>33</v>
      </c>
      <c r="DF936" s="897" t="s">
        <v>33</v>
      </c>
      <c r="DG936" s="897" t="s">
        <v>33</v>
      </c>
      <c r="DH936" s="897" t="s">
        <v>33</v>
      </c>
      <c r="DI936" s="897" t="s">
        <v>33</v>
      </c>
      <c r="DJ936" s="734"/>
      <c r="DK936" s="14"/>
      <c r="DL936" s="14"/>
      <c r="DM936" s="441"/>
      <c r="DN936" s="441"/>
      <c r="DO936" s="441"/>
      <c r="DP936" s="441"/>
      <c r="DQ936" s="441"/>
      <c r="DR936" s="441"/>
      <c r="DS936" s="441"/>
      <c r="DT936" s="441"/>
      <c r="DU936" s="441"/>
      <c r="DV936" s="441"/>
      <c r="DW936" s="441"/>
      <c r="DX936" s="441"/>
      <c r="DY936" s="441"/>
      <c r="DZ936" s="441"/>
      <c r="EA936" s="441"/>
      <c r="EB936" s="441"/>
      <c r="EC936" s="441"/>
      <c r="ED936" s="441"/>
      <c r="EE936" s="441"/>
      <c r="EF936" s="441"/>
      <c r="EG936" s="441"/>
      <c r="EH936" s="441"/>
      <c r="EI936" s="441"/>
      <c r="EJ936" s="441"/>
      <c r="EK936" s="441"/>
      <c r="EL936" s="441"/>
      <c r="EM936" s="441"/>
    </row>
    <row r="937" spans="1:143" s="35" customFormat="1" ht="14.1" customHeight="1" x14ac:dyDescent="0.25">
      <c r="A937" s="702">
        <f>ROW()-1</f>
        <v>936</v>
      </c>
      <c r="B937" s="710" t="s">
        <v>175</v>
      </c>
      <c r="C937" s="711" t="str">
        <f>HYPERLINK(E937,"OP")</f>
        <v>OP</v>
      </c>
      <c r="D937" s="711" t="str">
        <f>HYPERLINK(F937,"Prj")</f>
        <v>Prj</v>
      </c>
      <c r="E937" s="663" t="s">
        <v>7003</v>
      </c>
      <c r="F937" s="422" t="s">
        <v>7004</v>
      </c>
      <c r="G937" s="414" t="s">
        <v>33</v>
      </c>
      <c r="H937" s="414" t="s">
        <v>33</v>
      </c>
      <c r="I937" s="694" t="s">
        <v>33</v>
      </c>
      <c r="J937" s="686" t="s">
        <v>165</v>
      </c>
      <c r="K937" s="199" t="s">
        <v>33</v>
      </c>
      <c r="L937" s="693" t="s">
        <v>153</v>
      </c>
      <c r="M937" s="696" t="s">
        <v>176</v>
      </c>
      <c r="N937" s="693" t="s">
        <v>18</v>
      </c>
      <c r="O937" s="693" t="s">
        <v>30</v>
      </c>
      <c r="P937" s="1080" t="s">
        <v>1419</v>
      </c>
      <c r="Q937" s="1074" t="s">
        <v>33</v>
      </c>
      <c r="R937" s="698" t="s">
        <v>33</v>
      </c>
      <c r="S937" s="907" t="s">
        <v>3153</v>
      </c>
      <c r="T937" s="908" t="s">
        <v>10316</v>
      </c>
      <c r="U937" s="905" t="s">
        <v>13823</v>
      </c>
      <c r="V937" s="905" t="s">
        <v>10413</v>
      </c>
      <c r="W937" s="1068" t="s">
        <v>20</v>
      </c>
      <c r="X937" s="1064">
        <v>41003</v>
      </c>
      <c r="Y937" s="1066">
        <v>41390</v>
      </c>
      <c r="Z937" s="1046">
        <v>2013</v>
      </c>
      <c r="AA937" s="1064">
        <v>41495</v>
      </c>
      <c r="AB937" s="1065">
        <v>43555</v>
      </c>
      <c r="AC937" s="1066">
        <v>44286</v>
      </c>
      <c r="AD937" s="1050">
        <v>91.8</v>
      </c>
      <c r="AE937" s="749">
        <v>0</v>
      </c>
      <c r="AF937" s="744">
        <v>0</v>
      </c>
      <c r="AG937" s="690">
        <v>91.8</v>
      </c>
      <c r="AH937" s="747">
        <v>0.22</v>
      </c>
      <c r="AI937" s="744">
        <v>0</v>
      </c>
      <c r="AJ937" s="1099">
        <v>91.8</v>
      </c>
      <c r="AK937" s="1100">
        <v>16.702254190000001</v>
      </c>
      <c r="AL937" s="1085">
        <v>32</v>
      </c>
      <c r="AM937" s="632">
        <v>1</v>
      </c>
      <c r="AN937" s="632"/>
      <c r="AO937" s="632"/>
      <c r="AP937" s="632"/>
      <c r="AQ937" s="757">
        <v>12</v>
      </c>
      <c r="AR937" s="779" t="s">
        <v>177</v>
      </c>
      <c r="AS937" s="781">
        <f>AT937+AU937</f>
        <v>50.01</v>
      </c>
      <c r="AT937" s="781">
        <v>50.01</v>
      </c>
      <c r="AU937" s="782">
        <v>0</v>
      </c>
      <c r="AV937" s="807" t="s">
        <v>2900</v>
      </c>
      <c r="AW937" s="686" t="s">
        <v>176</v>
      </c>
      <c r="AX937" s="686" t="s">
        <v>1903</v>
      </c>
      <c r="AY937" s="819">
        <v>42513</v>
      </c>
      <c r="AZ937" s="721" t="s">
        <v>22</v>
      </c>
      <c r="BA937" s="721" t="s">
        <v>22</v>
      </c>
      <c r="BB937" s="625" t="s">
        <v>33</v>
      </c>
      <c r="BC937" s="626" t="s">
        <v>33</v>
      </c>
      <c r="BD937" s="633" t="s">
        <v>33</v>
      </c>
      <c r="BE937" s="625" t="s">
        <v>33</v>
      </c>
      <c r="BF937" s="626" t="s">
        <v>33</v>
      </c>
      <c r="BG937" s="633" t="s">
        <v>33</v>
      </c>
      <c r="BH937" s="905" t="s">
        <v>4485</v>
      </c>
      <c r="BI937" s="903" t="s">
        <v>10472</v>
      </c>
      <c r="BJ937" s="905" t="s">
        <v>0</v>
      </c>
      <c r="BK937" s="903" t="s">
        <v>0</v>
      </c>
      <c r="BL937" s="905" t="s">
        <v>0</v>
      </c>
      <c r="BM937" s="903" t="s">
        <v>0</v>
      </c>
      <c r="BN937" s="905" t="s">
        <v>0</v>
      </c>
      <c r="BO937" s="903" t="s">
        <v>0</v>
      </c>
      <c r="BP937" s="905" t="s">
        <v>0</v>
      </c>
      <c r="BQ937" s="903" t="s">
        <v>0</v>
      </c>
      <c r="BR937" s="909">
        <v>94</v>
      </c>
      <c r="BS937" s="903" t="s">
        <v>4649</v>
      </c>
      <c r="BT937" s="909">
        <v>28</v>
      </c>
      <c r="BU937" s="903" t="s">
        <v>4500</v>
      </c>
      <c r="BV937" s="909">
        <v>25</v>
      </c>
      <c r="BW937" s="903" t="s">
        <v>4489</v>
      </c>
      <c r="BX937" s="905" t="s">
        <v>0</v>
      </c>
      <c r="BY937" s="903" t="s">
        <v>4492</v>
      </c>
      <c r="BZ937" s="905" t="s">
        <v>0</v>
      </c>
      <c r="CA937" s="903" t="s">
        <v>4492</v>
      </c>
      <c r="CB937" s="340">
        <v>10</v>
      </c>
      <c r="CC937" s="249">
        <f>IF(ISBLANK(AL937),0,1)</f>
        <v>1</v>
      </c>
      <c r="CD937" s="414">
        <f>IF(ISBLANK(AM937),0,1)</f>
        <v>1</v>
      </c>
      <c r="CE937" s="414">
        <f>IF(ISBLANK(AN937),0,1)</f>
        <v>0</v>
      </c>
      <c r="CF937" s="414">
        <f>IF(ISBLANK(AO937),0,1)</f>
        <v>0</v>
      </c>
      <c r="CG937" s="414">
        <f>IF(ISBLANK(AP937),0,1)</f>
        <v>0</v>
      </c>
      <c r="CH937" s="436">
        <f>IF(ISBLANK(AQ937),0,1)</f>
        <v>1</v>
      </c>
      <c r="CI937" s="435">
        <f>IF($W937="Dropped","-",DAYS360(X937,Y937,TRUE)/360)</f>
        <v>1.0611111111111111</v>
      </c>
      <c r="CJ937" s="416">
        <f>IF(OR($W937="Pipeline",$W937="Dropped"),"-",IF(OR($AA937="-",$AA937="n/a"),"-",DAYS360(Y937,AA937,TRUE)/360))</f>
        <v>0.28611111111111109</v>
      </c>
      <c r="CK937" s="416">
        <f>IF(OR($W937="Pipeline",$W937="Dropped"),"-",IF($AC937="-","-",IF(OR($AA937="-",$AA937="n/a"),DAYS360(Y937,AC937,TRUE)/360,DAYS360(AA937,AC937,TRUE)/360)))</f>
        <v>7.6416666666666666</v>
      </c>
      <c r="CL937" s="416">
        <f>IF(OR($W937="Pipeline",$W937="Dropped"),"-",IF($AC937="-","-",DAYS360(X937,AC937,TRUE)/360))</f>
        <v>8.9888888888888889</v>
      </c>
      <c r="CM937" s="437">
        <f>IF(OR($W937="Pipeline",$W937="Dropped"),"-",IF($AC937="-","-",DAYS360(AB937,AC937,TRUE)/360))</f>
        <v>2</v>
      </c>
      <c r="CN937" s="344" t="str">
        <f>IF(W937="Closed",IF(AC937="-","-",YEAR(AC937)),"-")</f>
        <v>-</v>
      </c>
      <c r="CO937" s="344" t="str">
        <f>IF(W937="Closed",IF(OR(BE937="S",BE937="MS",BE937="HS"),"S",IF(OR(BE937="U",BE937="MU",BE937="HU"),"U",IF(OR(BE937="NA",BE937="NR",BE937="NV",BE937="?",BE937="#"),"NR","-"))),"-")</f>
        <v>-</v>
      </c>
      <c r="CP937" s="249">
        <v>10</v>
      </c>
      <c r="CQ937" s="414">
        <v>6</v>
      </c>
      <c r="CR937" s="414">
        <v>1</v>
      </c>
      <c r="CS937" s="414">
        <v>4</v>
      </c>
      <c r="CT937" s="414">
        <v>2</v>
      </c>
      <c r="CU937" s="436">
        <v>0</v>
      </c>
      <c r="CV937" s="432" t="str">
        <f>IF(OR(DC937="-",DC937="",DC937="n/a"),"-",HYPERLINK(DC937,"PAD"))</f>
        <v>PAD</v>
      </c>
      <c r="CW937" s="417" t="str">
        <f>IF(OR(DD937="-",DD937="",DD937="n/a"),"-",HYPERLINK(DD937,"ICR"))</f>
        <v>-</v>
      </c>
      <c r="CX937" s="438" t="str">
        <f>IF(OR(DE937="-",DE937="",DE937="n/a"),"-",HYPERLINK(DE937,"IEG"))</f>
        <v>-</v>
      </c>
      <c r="CY937" s="687" t="str">
        <f>IF(OR(DF937="-",DF937="",DF937="n/a"),"-",HYPERLINK(DF937,"PPAR"))</f>
        <v>-</v>
      </c>
      <c r="CZ937" s="665" t="str">
        <f>IF(OR(DG937="-",DG937="",DG937="n/a"),"-",HYPERLINK(DG937,"PCR"))</f>
        <v>-</v>
      </c>
      <c r="DA937" s="665" t="str">
        <f>IF(OR(DH937="-",DH937="",DH937="n/a"),"-",HYPERLINK(DH937,"PP"))</f>
        <v>PP</v>
      </c>
      <c r="DB937" s="688" t="str">
        <f>IF(OR(DI937="-",DI937="",DI937="n/a"),"-",HYPERLINK(DI937,"TA"))</f>
        <v>-</v>
      </c>
      <c r="DC937" s="897" t="s">
        <v>12877</v>
      </c>
      <c r="DD937" s="897" t="s">
        <v>33</v>
      </c>
      <c r="DE937" s="897" t="s">
        <v>33</v>
      </c>
      <c r="DF937" s="897" t="s">
        <v>33</v>
      </c>
      <c r="DG937" s="897" t="s">
        <v>33</v>
      </c>
      <c r="DH937" s="897" t="s">
        <v>12878</v>
      </c>
      <c r="DI937" s="897" t="s">
        <v>33</v>
      </c>
      <c r="DJ937" s="734"/>
      <c r="DK937" s="14"/>
      <c r="DL937" s="14"/>
      <c r="DM937" s="441"/>
      <c r="DN937" s="441"/>
      <c r="DO937" s="441"/>
      <c r="DP937" s="441"/>
      <c r="DQ937" s="441"/>
      <c r="DR937" s="441"/>
      <c r="DS937" s="441"/>
      <c r="DT937" s="441"/>
      <c r="DU937" s="441"/>
      <c r="DV937" s="441"/>
      <c r="DW937" s="441"/>
      <c r="DX937" s="441"/>
      <c r="DY937" s="441"/>
      <c r="DZ937" s="441"/>
      <c r="EA937" s="441"/>
      <c r="EB937" s="441"/>
      <c r="EC937" s="441"/>
      <c r="ED937" s="441"/>
      <c r="EE937" s="441"/>
      <c r="EF937" s="441"/>
      <c r="EG937" s="441"/>
      <c r="EH937" s="441"/>
      <c r="EI937" s="441"/>
      <c r="EJ937" s="441"/>
      <c r="EK937" s="441"/>
      <c r="EL937" s="441"/>
      <c r="EM937" s="441"/>
    </row>
    <row r="938" spans="1:143" s="35" customFormat="1" ht="14.1" customHeight="1" x14ac:dyDescent="0.25">
      <c r="A938" s="702">
        <f>ROW()-1</f>
        <v>937</v>
      </c>
      <c r="B938" s="712" t="s">
        <v>46</v>
      </c>
      <c r="C938" s="711" t="str">
        <f>HYPERLINK(E938,"OP")</f>
        <v>OP</v>
      </c>
      <c r="D938" s="711" t="str">
        <f>HYPERLINK(F938,"Prj")</f>
        <v>Prj</v>
      </c>
      <c r="E938" s="663" t="s">
        <v>7005</v>
      </c>
      <c r="F938" s="422" t="s">
        <v>7006</v>
      </c>
      <c r="G938" s="414" t="s">
        <v>3517</v>
      </c>
      <c r="H938" s="414" t="s">
        <v>33</v>
      </c>
      <c r="I938" s="694" t="s">
        <v>33</v>
      </c>
      <c r="J938" s="699" t="s">
        <v>47</v>
      </c>
      <c r="K938" s="199" t="s">
        <v>33</v>
      </c>
      <c r="L938" s="732" t="s">
        <v>231</v>
      </c>
      <c r="M938" s="738" t="s">
        <v>48</v>
      </c>
      <c r="N938" s="693" t="s">
        <v>18</v>
      </c>
      <c r="O938" s="732" t="s">
        <v>49</v>
      </c>
      <c r="P938" s="1080" t="s">
        <v>19</v>
      </c>
      <c r="Q938" s="1074" t="s">
        <v>33</v>
      </c>
      <c r="R938" s="698" t="s">
        <v>3888</v>
      </c>
      <c r="S938" s="907" t="s">
        <v>10289</v>
      </c>
      <c r="T938" s="908" t="s">
        <v>3890</v>
      </c>
      <c r="U938" s="905" t="s">
        <v>592</v>
      </c>
      <c r="V938" s="905" t="s">
        <v>10451</v>
      </c>
      <c r="W938" s="1068" t="s">
        <v>20</v>
      </c>
      <c r="X938" s="1064">
        <v>40946</v>
      </c>
      <c r="Y938" s="1066">
        <v>41072</v>
      </c>
      <c r="Z938" s="1046">
        <v>2012</v>
      </c>
      <c r="AA938" s="1064">
        <v>41284</v>
      </c>
      <c r="AB938" s="1065">
        <v>42643</v>
      </c>
      <c r="AC938" s="1066">
        <v>43646</v>
      </c>
      <c r="AD938" s="1054">
        <v>0</v>
      </c>
      <c r="AE938" s="749">
        <v>5</v>
      </c>
      <c r="AF938" s="744">
        <v>0</v>
      </c>
      <c r="AG938" s="690">
        <v>5</v>
      </c>
      <c r="AH938" s="747">
        <v>0</v>
      </c>
      <c r="AI938" s="744">
        <v>0</v>
      </c>
      <c r="AJ938" s="1099">
        <v>14</v>
      </c>
      <c r="AK938" s="1100">
        <v>8.92216071</v>
      </c>
      <c r="AL938" s="1086"/>
      <c r="AM938" s="760"/>
      <c r="AN938" s="760"/>
      <c r="AO938" s="760"/>
      <c r="AP938" s="760"/>
      <c r="AQ938" s="761" t="s">
        <v>433</v>
      </c>
      <c r="AR938" s="780" t="s">
        <v>50</v>
      </c>
      <c r="AS938" s="781">
        <f>AT938+AU938</f>
        <v>2.93</v>
      </c>
      <c r="AT938" s="781">
        <v>2.93</v>
      </c>
      <c r="AU938" s="782">
        <v>0</v>
      </c>
      <c r="AV938" s="809" t="s">
        <v>51</v>
      </c>
      <c r="AW938" s="699" t="s">
        <v>1891</v>
      </c>
      <c r="AX938" s="699" t="s">
        <v>2173</v>
      </c>
      <c r="AY938" s="820">
        <v>42564</v>
      </c>
      <c r="AZ938" s="826" t="s">
        <v>26</v>
      </c>
      <c r="BA938" s="826" t="s">
        <v>26</v>
      </c>
      <c r="BB938" s="625" t="s">
        <v>33</v>
      </c>
      <c r="BC938" s="626" t="s">
        <v>33</v>
      </c>
      <c r="BD938" s="633" t="s">
        <v>33</v>
      </c>
      <c r="BE938" s="625" t="s">
        <v>33</v>
      </c>
      <c r="BF938" s="626" t="s">
        <v>33</v>
      </c>
      <c r="BG938" s="633" t="s">
        <v>33</v>
      </c>
      <c r="BH938" s="905" t="s">
        <v>13077</v>
      </c>
      <c r="BI938" s="903" t="s">
        <v>9680</v>
      </c>
      <c r="BJ938" s="905" t="s">
        <v>0</v>
      </c>
      <c r="BK938" s="903" t="s">
        <v>0</v>
      </c>
      <c r="BL938" s="905" t="s">
        <v>0</v>
      </c>
      <c r="BM938" s="903" t="s">
        <v>0</v>
      </c>
      <c r="BN938" s="905" t="s">
        <v>0</v>
      </c>
      <c r="BO938" s="903" t="s">
        <v>0</v>
      </c>
      <c r="BP938" s="905" t="s">
        <v>0</v>
      </c>
      <c r="BQ938" s="903" t="s">
        <v>0</v>
      </c>
      <c r="BR938" s="909">
        <v>54</v>
      </c>
      <c r="BS938" s="903" t="s">
        <v>4553</v>
      </c>
      <c r="BT938" s="909">
        <v>68</v>
      </c>
      <c r="BU938" s="903" t="s">
        <v>4557</v>
      </c>
      <c r="BV938" s="905" t="s">
        <v>0</v>
      </c>
      <c r="BW938" s="903" t="s">
        <v>4492</v>
      </c>
      <c r="BX938" s="905" t="s">
        <v>0</v>
      </c>
      <c r="BY938" s="903" t="s">
        <v>4492</v>
      </c>
      <c r="BZ938" s="905" t="s">
        <v>0</v>
      </c>
      <c r="CA938" s="903" t="s">
        <v>4492</v>
      </c>
      <c r="CB938" s="340">
        <v>50</v>
      </c>
      <c r="CC938" s="249">
        <f>IF(ISBLANK(AL938),0,1)</f>
        <v>0</v>
      </c>
      <c r="CD938" s="414">
        <f>IF(ISBLANK(AM938),0,1)</f>
        <v>0</v>
      </c>
      <c r="CE938" s="414">
        <f>IF(ISBLANK(AN938),0,1)</f>
        <v>0</v>
      </c>
      <c r="CF938" s="414">
        <f>IF(ISBLANK(AO938),0,1)</f>
        <v>0</v>
      </c>
      <c r="CG938" s="414">
        <f>IF(ISBLANK(AP938),0,1)</f>
        <v>0</v>
      </c>
      <c r="CH938" s="436">
        <f>IF(ISBLANK(AQ938),0,1)</f>
        <v>1</v>
      </c>
      <c r="CI938" s="435">
        <f>IF($W938="Dropped","-",DAYS360(X938,Y938,TRUE)/360)</f>
        <v>0.34722222222222221</v>
      </c>
      <c r="CJ938" s="416">
        <f>IF(OR($W938="Pipeline",$W938="Dropped"),"-",IF(OR($AA938="-",$AA938="n/a"),"-",DAYS360(Y938,AA938,TRUE)/360))</f>
        <v>0.57777777777777772</v>
      </c>
      <c r="CK938" s="416">
        <f>IF(OR($W938="Pipeline",$W938="Dropped"),"-",IF($AC938="-","-",IF(OR($AA938="-",$AA938="n/a"),DAYS360(Y938,AC938,TRUE)/360,DAYS360(AA938,AC938,TRUE)/360)))</f>
        <v>6.4722222222222223</v>
      </c>
      <c r="CL938" s="416">
        <f>IF(OR($W938="Pipeline",$W938="Dropped"),"-",IF($AC938="-","-",DAYS360(X938,AC938,TRUE)/360))</f>
        <v>7.3972222222222221</v>
      </c>
      <c r="CM938" s="437">
        <f>IF(OR($W938="Pipeline",$W938="Dropped"),"-",IF($AC938="-","-",DAYS360(AB938,AC938,TRUE)/360))</f>
        <v>2.75</v>
      </c>
      <c r="CN938" s="344" t="str">
        <f>IF(W938="Closed",IF(AC938="-","-",YEAR(AC938)),"-")</f>
        <v>-</v>
      </c>
      <c r="CO938" s="344" t="str">
        <f>IF(W938="Closed",IF(OR(BE938="S",BE938="MS",BE938="HS"),"S",IF(OR(BE938="U",BE938="MU",BE938="HU"),"U",IF(OR(BE938="NA",BE938="NR",BE938="NV",BE938="?",BE938="#"),"NR","-"))),"-")</f>
        <v>-</v>
      </c>
      <c r="CP938" s="249">
        <v>2</v>
      </c>
      <c r="CQ938" s="414">
        <v>2</v>
      </c>
      <c r="CR938" s="414">
        <v>6</v>
      </c>
      <c r="CS938" s="414">
        <v>0</v>
      </c>
      <c r="CT938" s="414">
        <v>0</v>
      </c>
      <c r="CU938" s="436">
        <v>3</v>
      </c>
      <c r="CV938" s="432" t="str">
        <f>IF(OR(DC938="-",DC938="",DC938="n/a"),"-",HYPERLINK(DC938,"PAD"))</f>
        <v>PAD</v>
      </c>
      <c r="CW938" s="417" t="str">
        <f>IF(OR(DD938="-",DD938="",DD938="n/a"),"-",HYPERLINK(DD938,"ICR"))</f>
        <v>-</v>
      </c>
      <c r="CX938" s="438" t="str">
        <f>IF(OR(DE938="-",DE938="",DE938="n/a"),"-",HYPERLINK(DE938,"IEG"))</f>
        <v>-</v>
      </c>
      <c r="CY938" s="687" t="str">
        <f>IF(OR(DF938="-",DF938="",DF938="n/a"),"-",HYPERLINK(DF938,"PPAR"))</f>
        <v>-</v>
      </c>
      <c r="CZ938" s="665" t="str">
        <f>IF(OR(DG938="-",DG938="",DG938="n/a"),"-",HYPERLINK(DG938,"PCR"))</f>
        <v>-</v>
      </c>
      <c r="DA938" s="665" t="str">
        <f>IF(OR(DH938="-",DH938="",DH938="n/a"),"-",HYPERLINK(DH938,"PP"))</f>
        <v>PP</v>
      </c>
      <c r="DB938" s="688" t="str">
        <f>IF(OR(DI938="-",DI938="",DI938="n/a"),"-",HYPERLINK(DI938,"TA"))</f>
        <v>-</v>
      </c>
      <c r="DC938" s="897" t="s">
        <v>12879</v>
      </c>
      <c r="DD938" s="897" t="s">
        <v>33</v>
      </c>
      <c r="DE938" s="897" t="s">
        <v>33</v>
      </c>
      <c r="DF938" s="897" t="s">
        <v>33</v>
      </c>
      <c r="DG938" s="897" t="s">
        <v>33</v>
      </c>
      <c r="DH938" s="897" t="s">
        <v>12880</v>
      </c>
      <c r="DI938" s="897" t="s">
        <v>33</v>
      </c>
      <c r="DJ938" s="734"/>
      <c r="DK938" s="14"/>
      <c r="DL938" s="14"/>
      <c r="DM938" s="441"/>
      <c r="DN938" s="441"/>
      <c r="DO938" s="441"/>
      <c r="DP938" s="441"/>
      <c r="DQ938" s="441"/>
      <c r="DR938" s="441"/>
      <c r="DS938" s="441"/>
      <c r="DT938" s="441"/>
      <c r="DU938" s="441"/>
      <c r="DV938" s="441"/>
      <c r="DW938" s="441"/>
      <c r="DX938" s="441"/>
      <c r="DY938" s="441"/>
      <c r="DZ938" s="441"/>
      <c r="EA938" s="441"/>
      <c r="EB938" s="441"/>
      <c r="EC938" s="441"/>
      <c r="ED938" s="441"/>
      <c r="EE938" s="441"/>
      <c r="EF938" s="441"/>
      <c r="EG938" s="441"/>
      <c r="EH938" s="441"/>
      <c r="EI938" s="441"/>
      <c r="EJ938" s="441"/>
      <c r="EK938" s="441"/>
      <c r="EL938" s="441"/>
      <c r="EM938" s="441"/>
    </row>
    <row r="939" spans="1:143" s="35" customFormat="1" ht="14.1" customHeight="1" x14ac:dyDescent="0.25">
      <c r="A939" s="702">
        <f>ROW()-1</f>
        <v>938</v>
      </c>
      <c r="B939" s="713" t="s">
        <v>7416</v>
      </c>
      <c r="C939" s="711" t="str">
        <f>HYPERLINK(E939,"OP")</f>
        <v>OP</v>
      </c>
      <c r="D939" s="711" t="str">
        <f>HYPERLINK(F939,"Prj")</f>
        <v>Prj</v>
      </c>
      <c r="E939" s="631" t="s">
        <v>7431</v>
      </c>
      <c r="F939" s="413" t="s">
        <v>7432</v>
      </c>
      <c r="G939" s="414" t="s">
        <v>33</v>
      </c>
      <c r="H939" s="414" t="s">
        <v>33</v>
      </c>
      <c r="I939" s="694" t="s">
        <v>33</v>
      </c>
      <c r="J939" s="697" t="s">
        <v>7417</v>
      </c>
      <c r="K939" s="727" t="s">
        <v>33</v>
      </c>
      <c r="L939" s="736" t="s">
        <v>245</v>
      </c>
      <c r="M939" s="697" t="s">
        <v>255</v>
      </c>
      <c r="N939" s="736" t="s">
        <v>18</v>
      </c>
      <c r="O939" s="736" t="s">
        <v>30</v>
      </c>
      <c r="P939" s="1080" t="s">
        <v>1742</v>
      </c>
      <c r="Q939" s="1074" t="s">
        <v>33</v>
      </c>
      <c r="R939" s="698" t="s">
        <v>3565</v>
      </c>
      <c r="S939" s="907" t="s">
        <v>3764</v>
      </c>
      <c r="T939" s="908" t="s">
        <v>10360</v>
      </c>
      <c r="U939" s="905" t="s">
        <v>731</v>
      </c>
      <c r="V939" s="905" t="s">
        <v>10411</v>
      </c>
      <c r="W939" s="1068" t="s">
        <v>20</v>
      </c>
      <c r="X939" s="1064">
        <v>41065</v>
      </c>
      <c r="Y939" s="1066">
        <v>41408</v>
      </c>
      <c r="Z939" s="1046">
        <v>2013</v>
      </c>
      <c r="AA939" s="1064">
        <v>41523</v>
      </c>
      <c r="AB939" s="1065">
        <v>43585</v>
      </c>
      <c r="AC939" s="1066">
        <v>43585</v>
      </c>
      <c r="AD939" s="1049">
        <v>216</v>
      </c>
      <c r="AE939" s="746">
        <v>0</v>
      </c>
      <c r="AF939" s="744">
        <v>0</v>
      </c>
      <c r="AG939" s="690">
        <v>216</v>
      </c>
      <c r="AH939" s="747">
        <v>229</v>
      </c>
      <c r="AI939" s="744">
        <v>0</v>
      </c>
      <c r="AJ939" s="1101">
        <v>216</v>
      </c>
      <c r="AK939" s="1102">
        <v>69.978500389999994</v>
      </c>
      <c r="AL939" s="646"/>
      <c r="AM939" s="647"/>
      <c r="AN939" s="647">
        <v>10</v>
      </c>
      <c r="AO939" s="647"/>
      <c r="AP939" s="647"/>
      <c r="AQ939" s="648"/>
      <c r="AR939" s="779" t="s">
        <v>9294</v>
      </c>
      <c r="AS939" s="649">
        <f>AT939+AU939</f>
        <v>0.5</v>
      </c>
      <c r="AT939" s="649">
        <v>0.5</v>
      </c>
      <c r="AU939" s="650">
        <v>0</v>
      </c>
      <c r="AV939" s="686" t="s">
        <v>9295</v>
      </c>
      <c r="AW939" s="697" t="s">
        <v>3577</v>
      </c>
      <c r="AX939" s="697" t="s">
        <v>7418</v>
      </c>
      <c r="AY939" s="823">
        <v>42731</v>
      </c>
      <c r="AZ939" s="736" t="s">
        <v>22</v>
      </c>
      <c r="BA939" s="736" t="s">
        <v>22</v>
      </c>
      <c r="BB939" s="625" t="s">
        <v>33</v>
      </c>
      <c r="BC939" s="626" t="s">
        <v>33</v>
      </c>
      <c r="BD939" s="633" t="s">
        <v>33</v>
      </c>
      <c r="BE939" s="625" t="s">
        <v>33</v>
      </c>
      <c r="BF939" s="626" t="s">
        <v>33</v>
      </c>
      <c r="BG939" s="633" t="s">
        <v>33</v>
      </c>
      <c r="BH939" s="905" t="s">
        <v>4567</v>
      </c>
      <c r="BI939" s="903" t="s">
        <v>10487</v>
      </c>
      <c r="BJ939" s="905" t="s">
        <v>13102</v>
      </c>
      <c r="BK939" s="903" t="s">
        <v>13873</v>
      </c>
      <c r="BL939" s="905" t="s">
        <v>4602</v>
      </c>
      <c r="BM939" s="903" t="s">
        <v>10480</v>
      </c>
      <c r="BN939" s="905" t="s">
        <v>0</v>
      </c>
      <c r="BO939" s="903" t="s">
        <v>0</v>
      </c>
      <c r="BP939" s="905" t="s">
        <v>0</v>
      </c>
      <c r="BQ939" s="903" t="s">
        <v>0</v>
      </c>
      <c r="BR939" s="909">
        <v>78</v>
      </c>
      <c r="BS939" s="903" t="s">
        <v>4511</v>
      </c>
      <c r="BT939" s="909">
        <v>89</v>
      </c>
      <c r="BU939" s="903" t="s">
        <v>4639</v>
      </c>
      <c r="BV939" s="909">
        <v>39</v>
      </c>
      <c r="BW939" s="903" t="s">
        <v>4545</v>
      </c>
      <c r="BX939" s="909">
        <v>94</v>
      </c>
      <c r="BY939" s="903" t="s">
        <v>4649</v>
      </c>
      <c r="BZ939" s="905" t="s">
        <v>0</v>
      </c>
      <c r="CA939" s="903" t="s">
        <v>4492</v>
      </c>
      <c r="CB939" s="340">
        <v>10</v>
      </c>
      <c r="CC939" s="249">
        <f>IF(ISBLANK(AL939),0,1)</f>
        <v>0</v>
      </c>
      <c r="CD939" s="414">
        <f>IF(ISBLANK(AM939),0,1)</f>
        <v>0</v>
      </c>
      <c r="CE939" s="414">
        <f>IF(ISBLANK(AN939),0,1)</f>
        <v>1</v>
      </c>
      <c r="CF939" s="414">
        <f>IF(ISBLANK(AO939),0,1)</f>
        <v>0</v>
      </c>
      <c r="CG939" s="414">
        <f>IF(ISBLANK(AP939),0,1)</f>
        <v>0</v>
      </c>
      <c r="CH939" s="436">
        <f>IF(ISBLANK(AQ939),0,1)</f>
        <v>0</v>
      </c>
      <c r="CI939" s="435">
        <f>IF($W939="Dropped","-",DAYS360(X939,Y939,TRUE)/360)</f>
        <v>0.94166666666666665</v>
      </c>
      <c r="CJ939" s="416">
        <f>IF(OR($W939="Pipeline",$W939="Dropped"),"-",IF(OR($AA939="-",$AA939="n/a"),"-",DAYS360(Y939,AA939,TRUE)/360))</f>
        <v>0.31111111111111112</v>
      </c>
      <c r="CK939" s="416">
        <f>IF(OR($W939="Pipeline",$W939="Dropped"),"-",IF($AC939="-","-",IF(OR($AA939="-",$AA939="n/a"),DAYS360(Y939,AC939,TRUE)/360,DAYS360(AA939,AC939,TRUE)/360)))</f>
        <v>5.65</v>
      </c>
      <c r="CL939" s="416">
        <f>IF(OR($W939="Pipeline",$W939="Dropped"),"-",IF($AC939="-","-",DAYS360(X939,AC939,TRUE)/360))</f>
        <v>6.9027777777777777</v>
      </c>
      <c r="CM939" s="437">
        <f>IF(OR($W939="Pipeline",$W939="Dropped"),"-",IF($AC939="-","-",DAYS360(AB939,AC939,TRUE)/360))</f>
        <v>0</v>
      </c>
      <c r="CN939" s="344" t="str">
        <f>IF(W939="Closed",IF(AC939="-","-",YEAR(AC939)),"-")</f>
        <v>-</v>
      </c>
      <c r="CO939" s="344" t="str">
        <f>IF(W939="Closed",IF(OR(BE939="S",BE939="MS",BE939="HS"),"S",IF(OR(BE939="U",BE939="MU",BE939="HU"),"U",IF(OR(BE939="NA",BE939="NR",BE939="NV",BE939="?",BE939="#"),"NR","-"))),"-")</f>
        <v>-</v>
      </c>
      <c r="CP939" s="249">
        <v>3</v>
      </c>
      <c r="CQ939" s="414">
        <v>3</v>
      </c>
      <c r="CR939" s="414">
        <v>1</v>
      </c>
      <c r="CS939" s="414">
        <v>1</v>
      </c>
      <c r="CT939" s="414">
        <v>0</v>
      </c>
      <c r="CU939" s="436">
        <v>0</v>
      </c>
      <c r="CV939" s="432" t="str">
        <f>IF(OR(DC939="-",DC939="",DC939="n/a"),"-",HYPERLINK(DC939,"PAD"))</f>
        <v>PAD</v>
      </c>
      <c r="CW939" s="417" t="str">
        <f>IF(OR(DD939="-",DD939="",DD939="n/a"),"-",HYPERLINK(DD939,"ICR"))</f>
        <v>-</v>
      </c>
      <c r="CX939" s="438" t="str">
        <f>IF(OR(DE939="-",DE939="",DE939="n/a"),"-",HYPERLINK(DE939,"IEG"))</f>
        <v>-</v>
      </c>
      <c r="CY939" s="687" t="str">
        <f>IF(OR(DF939="-",DF939="",DF939="n/a"),"-",HYPERLINK(DF939,"PPAR"))</f>
        <v>-</v>
      </c>
      <c r="CZ939" s="665" t="str">
        <f>IF(OR(DG939="-",DG939="",DG939="n/a"),"-",HYPERLINK(DG939,"PCR"))</f>
        <v>-</v>
      </c>
      <c r="DA939" s="665" t="str">
        <f>IF(OR(DH939="-",DH939="",DH939="n/a"),"-",HYPERLINK(DH939,"PP"))</f>
        <v>-</v>
      </c>
      <c r="DB939" s="688" t="str">
        <f>IF(OR(DI939="-",DI939="",DI939="n/a"),"-",HYPERLINK(DI939,"TA"))</f>
        <v>-</v>
      </c>
      <c r="DC939" s="897" t="s">
        <v>12881</v>
      </c>
      <c r="DD939" s="897" t="s">
        <v>33</v>
      </c>
      <c r="DE939" s="897" t="s">
        <v>33</v>
      </c>
      <c r="DF939" s="897" t="s">
        <v>33</v>
      </c>
      <c r="DG939" s="897" t="s">
        <v>33</v>
      </c>
      <c r="DH939" s="897" t="s">
        <v>33</v>
      </c>
      <c r="DI939" s="897" t="s">
        <v>33</v>
      </c>
      <c r="DJ939" s="806"/>
      <c r="DK939" s="14"/>
      <c r="DL939" s="14"/>
      <c r="DM939" s="441"/>
      <c r="DN939" s="441"/>
      <c r="DO939" s="441"/>
      <c r="DP939" s="441"/>
      <c r="DQ939" s="441"/>
      <c r="DR939" s="441"/>
      <c r="DS939" s="441"/>
      <c r="DT939" s="441"/>
      <c r="DU939" s="441"/>
      <c r="DV939" s="441"/>
      <c r="DW939" s="441"/>
      <c r="DX939" s="441"/>
      <c r="DY939" s="441"/>
      <c r="DZ939" s="441"/>
      <c r="EA939" s="441"/>
      <c r="EB939" s="441"/>
      <c r="EC939" s="441"/>
      <c r="ED939" s="441"/>
      <c r="EE939" s="441"/>
      <c r="EF939" s="441"/>
      <c r="EG939" s="441"/>
      <c r="EH939" s="441"/>
      <c r="EI939" s="441"/>
      <c r="EJ939" s="441"/>
      <c r="EK939" s="441"/>
      <c r="EL939" s="441"/>
      <c r="EM939" s="441"/>
    </row>
    <row r="940" spans="1:143" s="35" customFormat="1" ht="14.1" customHeight="1" x14ac:dyDescent="0.25">
      <c r="A940" s="703">
        <f>ROW()-1</f>
        <v>939</v>
      </c>
      <c r="B940" s="710" t="s">
        <v>118</v>
      </c>
      <c r="C940" s="711" t="str">
        <f>HYPERLINK(E940,"OP")</f>
        <v>OP</v>
      </c>
      <c r="D940" s="711" t="str">
        <f>HYPERLINK(F940,"Prj")</f>
        <v>Prj</v>
      </c>
      <c r="E940" s="663" t="s">
        <v>7007</v>
      </c>
      <c r="F940" s="422" t="s">
        <v>7008</v>
      </c>
      <c r="G940" s="414" t="s">
        <v>33</v>
      </c>
      <c r="H940" s="414" t="s">
        <v>33</v>
      </c>
      <c r="I940" s="694" t="s">
        <v>33</v>
      </c>
      <c r="J940" s="686" t="s">
        <v>119</v>
      </c>
      <c r="K940" s="199" t="s">
        <v>33</v>
      </c>
      <c r="L940" s="693" t="s">
        <v>16</v>
      </c>
      <c r="M940" s="696" t="s">
        <v>120</v>
      </c>
      <c r="N940" s="693" t="s">
        <v>18</v>
      </c>
      <c r="O940" s="693" t="s">
        <v>30</v>
      </c>
      <c r="P940" s="1080" t="s">
        <v>1741</v>
      </c>
      <c r="Q940" s="1074" t="s">
        <v>33</v>
      </c>
      <c r="R940" s="698" t="s">
        <v>33</v>
      </c>
      <c r="S940" s="907" t="s">
        <v>9619</v>
      </c>
      <c r="T940" s="908" t="s">
        <v>3948</v>
      </c>
      <c r="U940" s="905" t="s">
        <v>589</v>
      </c>
      <c r="V940" s="905" t="s">
        <v>10465</v>
      </c>
      <c r="W940" s="1068" t="s">
        <v>20</v>
      </c>
      <c r="X940" s="1064">
        <v>41194</v>
      </c>
      <c r="Y940" s="1066">
        <v>41403</v>
      </c>
      <c r="Z940" s="1046">
        <v>2013</v>
      </c>
      <c r="AA940" s="1064">
        <v>41796</v>
      </c>
      <c r="AB940" s="1065">
        <v>43555</v>
      </c>
      <c r="AC940" s="1066">
        <v>43555</v>
      </c>
      <c r="AD940" s="1050">
        <v>0</v>
      </c>
      <c r="AE940" s="749">
        <v>100</v>
      </c>
      <c r="AF940" s="744">
        <v>0</v>
      </c>
      <c r="AG940" s="690">
        <v>100</v>
      </c>
      <c r="AH940" s="747">
        <v>2.5</v>
      </c>
      <c r="AI940" s="744">
        <v>0</v>
      </c>
      <c r="AJ940" s="1099">
        <v>100</v>
      </c>
      <c r="AK940" s="1100">
        <v>43.128135520000001</v>
      </c>
      <c r="AL940" s="1086" t="s">
        <v>4129</v>
      </c>
      <c r="AM940" s="760"/>
      <c r="AN940" s="760" t="s">
        <v>4360</v>
      </c>
      <c r="AO940" s="760">
        <v>5</v>
      </c>
      <c r="AP940" s="760"/>
      <c r="AQ940" s="761" t="s">
        <v>429</v>
      </c>
      <c r="AR940" s="780" t="s">
        <v>121</v>
      </c>
      <c r="AS940" s="781">
        <f>AT940+AU940</f>
        <v>64</v>
      </c>
      <c r="AT940" s="781">
        <f>54+10</f>
        <v>64</v>
      </c>
      <c r="AU940" s="782">
        <v>0</v>
      </c>
      <c r="AV940" s="807" t="s">
        <v>4392</v>
      </c>
      <c r="AW940" s="832" t="s">
        <v>1934</v>
      </c>
      <c r="AX940" s="832" t="s">
        <v>2212</v>
      </c>
      <c r="AY940" s="820">
        <v>42736</v>
      </c>
      <c r="AZ940" s="826" t="s">
        <v>22</v>
      </c>
      <c r="BA940" s="826" t="s">
        <v>22</v>
      </c>
      <c r="BB940" s="625" t="s">
        <v>33</v>
      </c>
      <c r="BC940" s="626" t="s">
        <v>33</v>
      </c>
      <c r="BD940" s="633" t="s">
        <v>33</v>
      </c>
      <c r="BE940" s="625" t="s">
        <v>33</v>
      </c>
      <c r="BF940" s="626" t="s">
        <v>33</v>
      </c>
      <c r="BG940" s="633" t="s">
        <v>33</v>
      </c>
      <c r="BH940" s="905" t="s">
        <v>4549</v>
      </c>
      <c r="BI940" s="903" t="s">
        <v>10481</v>
      </c>
      <c r="BJ940" s="905" t="s">
        <v>4485</v>
      </c>
      <c r="BK940" s="903" t="s">
        <v>10472</v>
      </c>
      <c r="BL940" s="905" t="s">
        <v>4494</v>
      </c>
      <c r="BM940" s="903" t="s">
        <v>10485</v>
      </c>
      <c r="BN940" s="905" t="s">
        <v>4592</v>
      </c>
      <c r="BO940" s="903" t="s">
        <v>10488</v>
      </c>
      <c r="BP940" s="905" t="s">
        <v>4659</v>
      </c>
      <c r="BQ940" s="903" t="s">
        <v>10494</v>
      </c>
      <c r="BR940" s="909">
        <v>83</v>
      </c>
      <c r="BS940" s="903" t="s">
        <v>4600</v>
      </c>
      <c r="BT940" s="909">
        <v>76</v>
      </c>
      <c r="BU940" s="903" t="s">
        <v>4593</v>
      </c>
      <c r="BV940" s="909">
        <v>45</v>
      </c>
      <c r="BW940" s="903" t="s">
        <v>4564</v>
      </c>
      <c r="BX940" s="909">
        <v>39</v>
      </c>
      <c r="BY940" s="903" t="s">
        <v>4545</v>
      </c>
      <c r="BZ940" s="909">
        <v>40</v>
      </c>
      <c r="CA940" s="903" t="s">
        <v>4563</v>
      </c>
      <c r="CB940" s="340">
        <v>100</v>
      </c>
      <c r="CC940" s="249">
        <f>IF(ISBLANK(AL940),0,1)</f>
        <v>1</v>
      </c>
      <c r="CD940" s="414">
        <f>IF(ISBLANK(AM940),0,1)</f>
        <v>0</v>
      </c>
      <c r="CE940" s="414">
        <f>IF(ISBLANK(AN940),0,1)</f>
        <v>1</v>
      </c>
      <c r="CF940" s="414">
        <f>IF(ISBLANK(AO940),0,1)</f>
        <v>1</v>
      </c>
      <c r="CG940" s="414">
        <f>IF(ISBLANK(AP940),0,1)</f>
        <v>0</v>
      </c>
      <c r="CH940" s="436">
        <f>IF(ISBLANK(AQ940),0,1)</f>
        <v>1</v>
      </c>
      <c r="CI940" s="435">
        <f>IF($W940="Dropped","-",DAYS360(X940,Y940,TRUE)/360)</f>
        <v>0.57499999999999996</v>
      </c>
      <c r="CJ940" s="416">
        <f>IF(OR($W940="Pipeline",$W940="Dropped"),"-",IF(OR($AA940="-",$AA940="n/a"),"-",DAYS360(Y940,AA940,TRUE)/360))</f>
        <v>1.075</v>
      </c>
      <c r="CK940" s="416">
        <f>IF(OR($W940="Pipeline",$W940="Dropped"),"-",IF($AC940="-","-",IF(OR($AA940="-",$AA940="n/a"),DAYS360(Y940,AC940,TRUE)/360,DAYS360(AA940,AC940,TRUE)/360)))</f>
        <v>4.8166666666666664</v>
      </c>
      <c r="CL940" s="416">
        <f>IF(OR($W940="Pipeline",$W940="Dropped"),"-",IF($AC940="-","-",DAYS360(X940,AC940,TRUE)/360))</f>
        <v>6.4666666666666668</v>
      </c>
      <c r="CM940" s="437">
        <f>IF(OR($W940="Pipeline",$W940="Dropped"),"-",IF($AC940="-","-",DAYS360(AB940,AC940,TRUE)/360))</f>
        <v>0</v>
      </c>
      <c r="CN940" s="344" t="str">
        <f>IF(W940="Closed",IF(AC940="-","-",YEAR(AC940)),"-")</f>
        <v>-</v>
      </c>
      <c r="CO940" s="344" t="str">
        <f>IF(W940="Closed",IF(OR(BE940="S",BE940="MS",BE940="HS"),"S",IF(OR(BE940="U",BE940="MU",BE940="HU"),"U",IF(OR(BE940="NA",BE940="NR",BE940="NV",BE940="?",BE940="#"),"NR","-"))),"-")</f>
        <v>-</v>
      </c>
      <c r="CP940" s="249">
        <v>3</v>
      </c>
      <c r="CQ940" s="414">
        <v>5</v>
      </c>
      <c r="CR940" s="414">
        <v>5</v>
      </c>
      <c r="CS940" s="414">
        <v>1</v>
      </c>
      <c r="CT940" s="414">
        <v>0</v>
      </c>
      <c r="CU940" s="436">
        <v>0</v>
      </c>
      <c r="CV940" s="432" t="str">
        <f>IF(OR(DC940="-",DC940="",DC940="n/a"),"-",HYPERLINK(DC940,"PAD"))</f>
        <v>PAD</v>
      </c>
      <c r="CW940" s="417" t="str">
        <f>IF(OR(DD940="-",DD940="",DD940="n/a"),"-",HYPERLINK(DD940,"ICR"))</f>
        <v>-</v>
      </c>
      <c r="CX940" s="438" t="str">
        <f>IF(OR(DE940="-",DE940="",DE940="n/a"),"-",HYPERLINK(DE940,"IEG"))</f>
        <v>-</v>
      </c>
      <c r="CY940" s="687" t="str">
        <f>IF(OR(DF940="-",DF940="",DF940="n/a"),"-",HYPERLINK(DF940,"PPAR"))</f>
        <v>-</v>
      </c>
      <c r="CZ940" s="665" t="str">
        <f>IF(OR(DG940="-",DG940="",DG940="n/a"),"-",HYPERLINK(DG940,"PCR"))</f>
        <v>-</v>
      </c>
      <c r="DA940" s="665" t="str">
        <f>IF(OR(DH940="-",DH940="",DH940="n/a"),"-",HYPERLINK(DH940,"PP"))</f>
        <v>-</v>
      </c>
      <c r="DB940" s="688" t="str">
        <f>IF(OR(DI940="-",DI940="",DI940="n/a"),"-",HYPERLINK(DI940,"TA"))</f>
        <v>-</v>
      </c>
      <c r="DC940" s="897" t="s">
        <v>12882</v>
      </c>
      <c r="DD940" s="897" t="s">
        <v>33</v>
      </c>
      <c r="DE940" s="897" t="s">
        <v>33</v>
      </c>
      <c r="DF940" s="897" t="s">
        <v>33</v>
      </c>
      <c r="DG940" s="897" t="s">
        <v>33</v>
      </c>
      <c r="DH940" s="897" t="s">
        <v>33</v>
      </c>
      <c r="DI940" s="897" t="s">
        <v>33</v>
      </c>
      <c r="DJ940" s="734"/>
      <c r="DK940" s="14"/>
      <c r="DL940" s="14"/>
      <c r="DM940" s="441"/>
      <c r="DN940" s="441"/>
      <c r="DO940" s="441"/>
      <c r="DP940" s="441"/>
      <c r="DQ940" s="441"/>
      <c r="DR940" s="441"/>
      <c r="DS940" s="441"/>
      <c r="DT940" s="441"/>
      <c r="DU940" s="441"/>
      <c r="DV940" s="441"/>
      <c r="DW940" s="441"/>
      <c r="DX940" s="441"/>
      <c r="DY940" s="441"/>
      <c r="DZ940" s="441"/>
      <c r="EA940" s="441"/>
      <c r="EB940" s="441"/>
      <c r="EC940" s="441"/>
      <c r="ED940" s="441"/>
      <c r="EE940" s="441"/>
      <c r="EF940" s="441"/>
      <c r="EG940" s="441"/>
      <c r="EH940" s="441"/>
      <c r="EI940" s="441"/>
      <c r="EJ940" s="441"/>
      <c r="EK940" s="441"/>
      <c r="EL940" s="441"/>
      <c r="EM940" s="441"/>
    </row>
    <row r="941" spans="1:143" s="35" customFormat="1" ht="14.1" customHeight="1" x14ac:dyDescent="0.25">
      <c r="A941" s="702">
        <f>ROW()-1</f>
        <v>940</v>
      </c>
      <c r="B941" s="710" t="s">
        <v>3013</v>
      </c>
      <c r="C941" s="711" t="str">
        <f>HYPERLINK(E941,"OP")</f>
        <v>OP</v>
      </c>
      <c r="D941" s="711" t="str">
        <f>HYPERLINK(F941,"Prj")</f>
        <v>Prj</v>
      </c>
      <c r="E941" s="663" t="s">
        <v>7009</v>
      </c>
      <c r="F941" s="422" t="s">
        <v>7010</v>
      </c>
      <c r="G941" s="414" t="s">
        <v>33</v>
      </c>
      <c r="H941" s="414" t="s">
        <v>33</v>
      </c>
      <c r="I941" s="694" t="s">
        <v>33</v>
      </c>
      <c r="J941" s="686" t="s">
        <v>3025</v>
      </c>
      <c r="K941" s="199" t="s">
        <v>33</v>
      </c>
      <c r="L941" s="693" t="s">
        <v>124</v>
      </c>
      <c r="M941" s="696" t="s">
        <v>3031</v>
      </c>
      <c r="N941" s="693" t="s">
        <v>18</v>
      </c>
      <c r="O941" s="693" t="s">
        <v>25</v>
      </c>
      <c r="P941" s="1080" t="s">
        <v>1742</v>
      </c>
      <c r="Q941" s="1074" t="s">
        <v>33</v>
      </c>
      <c r="R941" s="698" t="s">
        <v>33</v>
      </c>
      <c r="S941" s="907" t="s">
        <v>10301</v>
      </c>
      <c r="T941" s="908" t="s">
        <v>10361</v>
      </c>
      <c r="U941" s="905" t="s">
        <v>1421</v>
      </c>
      <c r="V941" s="905" t="s">
        <v>10414</v>
      </c>
      <c r="W941" s="1068" t="s">
        <v>20</v>
      </c>
      <c r="X941" s="1064">
        <v>41394</v>
      </c>
      <c r="Y941" s="1066">
        <v>41990</v>
      </c>
      <c r="Z941" s="1046">
        <v>2015</v>
      </c>
      <c r="AA941" s="1064">
        <v>42074</v>
      </c>
      <c r="AB941" s="1065">
        <v>43861</v>
      </c>
      <c r="AC941" s="1066">
        <v>44895</v>
      </c>
      <c r="AD941" s="638">
        <v>0</v>
      </c>
      <c r="AE941" s="639">
        <v>47.5</v>
      </c>
      <c r="AF941" s="744">
        <v>0</v>
      </c>
      <c r="AG941" s="690">
        <v>47.5</v>
      </c>
      <c r="AH941" s="747">
        <v>0</v>
      </c>
      <c r="AI941" s="744">
        <v>0</v>
      </c>
      <c r="AJ941" s="1099">
        <v>63.7</v>
      </c>
      <c r="AK941" s="1100">
        <v>9.3800538400000004</v>
      </c>
      <c r="AL941" s="646" t="s">
        <v>3105</v>
      </c>
      <c r="AM941" s="647"/>
      <c r="AN941" s="647"/>
      <c r="AO941" s="647"/>
      <c r="AP941" s="647"/>
      <c r="AQ941" s="648"/>
      <c r="AR941" s="779" t="s">
        <v>3097</v>
      </c>
      <c r="AS941" s="649">
        <f>AT941+AU941</f>
        <v>71.75</v>
      </c>
      <c r="AT941" s="649">
        <v>46.75</v>
      </c>
      <c r="AU941" s="650">
        <v>25</v>
      </c>
      <c r="AV941" s="686" t="s">
        <v>3380</v>
      </c>
      <c r="AW941" s="686" t="s">
        <v>3949</v>
      </c>
      <c r="AX941" s="686" t="s">
        <v>3950</v>
      </c>
      <c r="AY941" s="823">
        <v>42653</v>
      </c>
      <c r="AZ941" s="736" t="s">
        <v>22</v>
      </c>
      <c r="BA941" s="736" t="s">
        <v>22</v>
      </c>
      <c r="BB941" s="625" t="s">
        <v>33</v>
      </c>
      <c r="BC941" s="626" t="s">
        <v>33</v>
      </c>
      <c r="BD941" s="633" t="s">
        <v>33</v>
      </c>
      <c r="BE941" s="625" t="s">
        <v>33</v>
      </c>
      <c r="BF941" s="626" t="s">
        <v>33</v>
      </c>
      <c r="BG941" s="633" t="s">
        <v>33</v>
      </c>
      <c r="BH941" s="905" t="s">
        <v>10067</v>
      </c>
      <c r="BI941" s="903" t="s">
        <v>9474</v>
      </c>
      <c r="BJ941" s="905" t="s">
        <v>10064</v>
      </c>
      <c r="BK941" s="903" t="s">
        <v>13770</v>
      </c>
      <c r="BL941" s="905" t="s">
        <v>0</v>
      </c>
      <c r="BM941" s="903" t="s">
        <v>0</v>
      </c>
      <c r="BN941" s="905" t="s">
        <v>0</v>
      </c>
      <c r="BO941" s="903" t="s">
        <v>0</v>
      </c>
      <c r="BP941" s="905" t="s">
        <v>0</v>
      </c>
      <c r="BQ941" s="903" t="s">
        <v>0</v>
      </c>
      <c r="BR941" s="909">
        <v>39</v>
      </c>
      <c r="BS941" s="903" t="s">
        <v>4545</v>
      </c>
      <c r="BT941" s="909">
        <v>40</v>
      </c>
      <c r="BU941" s="903" t="s">
        <v>4563</v>
      </c>
      <c r="BV941" s="905" t="s">
        <v>0</v>
      </c>
      <c r="BW941" s="903" t="s">
        <v>4492</v>
      </c>
      <c r="BX941" s="905" t="s">
        <v>0</v>
      </c>
      <c r="BY941" s="903" t="s">
        <v>4492</v>
      </c>
      <c r="BZ941" s="905" t="s">
        <v>0</v>
      </c>
      <c r="CA941" s="903" t="s">
        <v>4492</v>
      </c>
      <c r="CB941" s="340">
        <v>100</v>
      </c>
      <c r="CC941" s="249">
        <f>IF(ISBLANK(AL941),0,1)</f>
        <v>1</v>
      </c>
      <c r="CD941" s="414">
        <f>IF(ISBLANK(AM941),0,1)</f>
        <v>0</v>
      </c>
      <c r="CE941" s="414">
        <f>IF(ISBLANK(AN941),0,1)</f>
        <v>0</v>
      </c>
      <c r="CF941" s="414">
        <f>IF(ISBLANK(AO941),0,1)</f>
        <v>0</v>
      </c>
      <c r="CG941" s="414">
        <f>IF(ISBLANK(AP941),0,1)</f>
        <v>0</v>
      </c>
      <c r="CH941" s="436">
        <f>IF(ISBLANK(AQ941),0,1)</f>
        <v>0</v>
      </c>
      <c r="CI941" s="435">
        <f>IF($W941="Dropped","-",DAYS360(X941,Y941,TRUE)/360)</f>
        <v>1.6305555555555555</v>
      </c>
      <c r="CJ941" s="416">
        <f>IF(OR($W941="Pipeline",$W941="Dropped"),"-",IF(OR($AA941="-",$AA941="n/a"),"-",DAYS360(Y941,AA941,TRUE)/360))</f>
        <v>0.23333333333333334</v>
      </c>
      <c r="CK941" s="416">
        <f>IF(OR($W941="Pipeline",$W941="Dropped"),"-",IF($AC941="-","-",IF(OR($AA941="-",$AA941="n/a"),DAYS360(Y941,AC941,TRUE)/360,DAYS360(AA941,AC941,TRUE)/360)))</f>
        <v>7.7194444444444441</v>
      </c>
      <c r="CL941" s="416">
        <f>IF(OR($W941="Pipeline",$W941="Dropped"),"-",IF($AC941="-","-",DAYS360(X941,AC941,TRUE)/360))</f>
        <v>9.5833333333333339</v>
      </c>
      <c r="CM941" s="437">
        <f>IF(OR($W941="Pipeline",$W941="Dropped"),"-",IF($AC941="-","-",DAYS360(AB941,AC941,TRUE)/360))</f>
        <v>2.8333333333333335</v>
      </c>
      <c r="CN941" s="344" t="str">
        <f>IF(W941="Closed",IF(AC941="-","-",YEAR(AC941)),"-")</f>
        <v>-</v>
      </c>
      <c r="CO941" s="344" t="str">
        <f>IF(W941="Closed",IF(OR(BE941="S",BE941="MS",BE941="HS"),"S",IF(OR(BE941="U",BE941="MU",BE941="HU"),"U",IF(OR(BE941="NA",BE941="NR",BE941="NV",BE941="?",BE941="#"),"NR","-"))),"-")</f>
        <v>-</v>
      </c>
      <c r="CP941" s="249">
        <v>10</v>
      </c>
      <c r="CQ941" s="414">
        <v>2</v>
      </c>
      <c r="CR941" s="414">
        <v>0</v>
      </c>
      <c r="CS941" s="414">
        <v>4</v>
      </c>
      <c r="CT941" s="414">
        <v>0</v>
      </c>
      <c r="CU941" s="436">
        <v>0</v>
      </c>
      <c r="CV941" s="432" t="str">
        <f>IF(OR(DC941="-",DC941="",DC941="n/a"),"-",HYPERLINK(DC941,"PAD"))</f>
        <v>PAD</v>
      </c>
      <c r="CW941" s="417" t="str">
        <f>IF(OR(DD941="-",DD941="",DD941="n/a"),"-",HYPERLINK(DD941,"ICR"))</f>
        <v>-</v>
      </c>
      <c r="CX941" s="438" t="str">
        <f>IF(OR(DE941="-",DE941="",DE941="n/a"),"-",HYPERLINK(DE941,"IEG"))</f>
        <v>-</v>
      </c>
      <c r="CY941" s="687" t="str">
        <f>IF(OR(DF941="-",DF941="",DF941="n/a"),"-",HYPERLINK(DF941,"PPAR"))</f>
        <v>-</v>
      </c>
      <c r="CZ941" s="665" t="str">
        <f>IF(OR(DG941="-",DG941="",DG941="n/a"),"-",HYPERLINK(DG941,"PCR"))</f>
        <v>-</v>
      </c>
      <c r="DA941" s="665" t="str">
        <f>IF(OR(DH941="-",DH941="",DH941="n/a"),"-",HYPERLINK(DH941,"PP"))</f>
        <v>PP</v>
      </c>
      <c r="DB941" s="688" t="str">
        <f>IF(OR(DI941="-",DI941="",DI941="n/a"),"-",HYPERLINK(DI941,"TA"))</f>
        <v>-</v>
      </c>
      <c r="DC941" s="897" t="s">
        <v>12883</v>
      </c>
      <c r="DD941" s="897" t="s">
        <v>33</v>
      </c>
      <c r="DE941" s="897" t="s">
        <v>33</v>
      </c>
      <c r="DF941" s="897" t="s">
        <v>33</v>
      </c>
      <c r="DG941" s="897" t="s">
        <v>33</v>
      </c>
      <c r="DH941" s="897" t="s">
        <v>12884</v>
      </c>
      <c r="DI941" s="897" t="s">
        <v>33</v>
      </c>
      <c r="DJ941" s="734"/>
      <c r="DK941" s="14"/>
      <c r="DL941" s="14"/>
      <c r="DM941" s="441"/>
      <c r="DN941" s="441"/>
      <c r="DO941" s="441"/>
      <c r="DP941" s="441"/>
      <c r="DQ941" s="441"/>
      <c r="DR941" s="441"/>
      <c r="DS941" s="441"/>
      <c r="DT941" s="441"/>
      <c r="DU941" s="441"/>
      <c r="DV941" s="441"/>
      <c r="DW941" s="441"/>
      <c r="DX941" s="441"/>
      <c r="DY941" s="441"/>
      <c r="DZ941" s="441"/>
      <c r="EA941" s="441"/>
      <c r="EB941" s="441"/>
      <c r="EC941" s="441"/>
      <c r="ED941" s="441"/>
      <c r="EE941" s="441"/>
      <c r="EF941" s="441"/>
      <c r="EG941" s="441"/>
      <c r="EH941" s="441"/>
      <c r="EI941" s="441"/>
      <c r="EJ941" s="441"/>
      <c r="EK941" s="441"/>
      <c r="EL941" s="441"/>
      <c r="EM941" s="441"/>
    </row>
    <row r="942" spans="1:143" s="35" customFormat="1" ht="14.1" customHeight="1" x14ac:dyDescent="0.25">
      <c r="A942" s="702">
        <f>ROW()-1</f>
        <v>941</v>
      </c>
      <c r="B942" s="717" t="s">
        <v>1070</v>
      </c>
      <c r="C942" s="711" t="str">
        <f>HYPERLINK(E942,"OP")</f>
        <v>OP</v>
      </c>
      <c r="D942" s="711" t="str">
        <f>HYPERLINK(F942,"Prj")</f>
        <v>Prj</v>
      </c>
      <c r="E942" s="663" t="s">
        <v>7011</v>
      </c>
      <c r="F942" s="422" t="s">
        <v>7012</v>
      </c>
      <c r="G942" s="414" t="s">
        <v>33</v>
      </c>
      <c r="H942" s="414" t="s">
        <v>33</v>
      </c>
      <c r="I942" s="694" t="s">
        <v>33</v>
      </c>
      <c r="J942" s="686" t="s">
        <v>1071</v>
      </c>
      <c r="K942" s="199" t="s">
        <v>33</v>
      </c>
      <c r="L942" s="693" t="s">
        <v>231</v>
      </c>
      <c r="M942" s="696" t="s">
        <v>240</v>
      </c>
      <c r="N942" s="693" t="s">
        <v>18</v>
      </c>
      <c r="O942" s="693" t="s">
        <v>30</v>
      </c>
      <c r="P942" s="1080" t="s">
        <v>1763</v>
      </c>
      <c r="Q942" s="1074" t="s">
        <v>33</v>
      </c>
      <c r="R942" s="698" t="s">
        <v>33</v>
      </c>
      <c r="S942" s="907" t="s">
        <v>10285</v>
      </c>
      <c r="T942" s="908" t="s">
        <v>3663</v>
      </c>
      <c r="U942" s="905" t="s">
        <v>592</v>
      </c>
      <c r="V942" s="905" t="s">
        <v>10386</v>
      </c>
      <c r="W942" s="1068" t="s">
        <v>1773</v>
      </c>
      <c r="X942" s="1064">
        <v>41065</v>
      </c>
      <c r="Y942" s="1066">
        <v>41319</v>
      </c>
      <c r="Z942" s="1046">
        <v>2013</v>
      </c>
      <c r="AA942" s="1064">
        <v>41390</v>
      </c>
      <c r="AB942" s="1065">
        <v>43343</v>
      </c>
      <c r="AC942" s="1066">
        <v>42752</v>
      </c>
      <c r="AD942" s="638">
        <v>0</v>
      </c>
      <c r="AE942" s="639">
        <v>66</v>
      </c>
      <c r="AF942" s="744">
        <v>0</v>
      </c>
      <c r="AG942" s="690">
        <v>66</v>
      </c>
      <c r="AH942" s="747">
        <v>6</v>
      </c>
      <c r="AI942" s="744">
        <v>0</v>
      </c>
      <c r="AJ942" s="1099">
        <v>26.955623249999999</v>
      </c>
      <c r="AK942" s="1100">
        <v>20.623618359999998</v>
      </c>
      <c r="AL942" s="646"/>
      <c r="AM942" s="647"/>
      <c r="AN942" s="647">
        <v>2</v>
      </c>
      <c r="AO942" s="647"/>
      <c r="AP942" s="647"/>
      <c r="AQ942" s="648"/>
      <c r="AR942" s="779" t="s">
        <v>3319</v>
      </c>
      <c r="AS942" s="781">
        <f>AT942+AU942</f>
        <v>2.6999999999999997</v>
      </c>
      <c r="AT942" s="649">
        <v>2.4</v>
      </c>
      <c r="AU942" s="650">
        <v>0.3</v>
      </c>
      <c r="AV942" s="686" t="s">
        <v>3320</v>
      </c>
      <c r="AW942" s="686" t="s">
        <v>1830</v>
      </c>
      <c r="AX942" s="686" t="s">
        <v>2101</v>
      </c>
      <c r="AY942" s="819">
        <v>42718</v>
      </c>
      <c r="AZ942" s="721" t="s">
        <v>45</v>
      </c>
      <c r="BA942" s="721" t="s">
        <v>45</v>
      </c>
      <c r="BB942" s="625" t="s">
        <v>33</v>
      </c>
      <c r="BC942" s="626" t="s">
        <v>33</v>
      </c>
      <c r="BD942" s="633" t="s">
        <v>33</v>
      </c>
      <c r="BE942" s="625" t="s">
        <v>33</v>
      </c>
      <c r="BF942" s="626" t="s">
        <v>33</v>
      </c>
      <c r="BG942" s="633" t="s">
        <v>33</v>
      </c>
      <c r="BH942" s="905" t="s">
        <v>4503</v>
      </c>
      <c r="BI942" s="903" t="s">
        <v>4703</v>
      </c>
      <c r="BJ942" s="905" t="s">
        <v>4515</v>
      </c>
      <c r="BK942" s="903" t="s">
        <v>4704</v>
      </c>
      <c r="BL942" s="905" t="s">
        <v>13050</v>
      </c>
      <c r="BM942" s="903" t="s">
        <v>13876</v>
      </c>
      <c r="BN942" s="905" t="s">
        <v>13077</v>
      </c>
      <c r="BO942" s="903" t="s">
        <v>9680</v>
      </c>
      <c r="BP942" s="905" t="s">
        <v>0</v>
      </c>
      <c r="BQ942" s="903" t="s">
        <v>0</v>
      </c>
      <c r="BR942" s="909">
        <v>65</v>
      </c>
      <c r="BS942" s="903" t="s">
        <v>4509</v>
      </c>
      <c r="BT942" s="909">
        <v>59</v>
      </c>
      <c r="BU942" s="903" t="s">
        <v>4510</v>
      </c>
      <c r="BV942" s="909">
        <v>57</v>
      </c>
      <c r="BW942" s="903" t="s">
        <v>4527</v>
      </c>
      <c r="BX942" s="909">
        <v>94</v>
      </c>
      <c r="BY942" s="903" t="s">
        <v>4649</v>
      </c>
      <c r="BZ942" s="905" t="s">
        <v>0</v>
      </c>
      <c r="CA942" s="903" t="s">
        <v>4492</v>
      </c>
      <c r="CB942" s="340">
        <v>50</v>
      </c>
      <c r="CC942" s="249">
        <f>IF(ISBLANK(AL942),0,1)</f>
        <v>0</v>
      </c>
      <c r="CD942" s="414">
        <f>IF(ISBLANK(AM942),0,1)</f>
        <v>0</v>
      </c>
      <c r="CE942" s="414">
        <f>IF(ISBLANK(AN942),0,1)</f>
        <v>1</v>
      </c>
      <c r="CF942" s="414">
        <f>IF(ISBLANK(AO942),0,1)</f>
        <v>0</v>
      </c>
      <c r="CG942" s="414">
        <f>IF(ISBLANK(AP942),0,1)</f>
        <v>0</v>
      </c>
      <c r="CH942" s="436">
        <f>IF(ISBLANK(AQ942),0,1)</f>
        <v>0</v>
      </c>
      <c r="CI942" s="435">
        <f>IF($W942="Dropped","-",DAYS360(X942,Y942,TRUE)/360)</f>
        <v>0.69166666666666665</v>
      </c>
      <c r="CJ942" s="416">
        <f>IF(OR($W942="Pipeline",$W942="Dropped"),"-",IF(OR($AA942="-",$AA942="n/a"),"-",DAYS360(Y942,AA942,TRUE)/360))</f>
        <v>0.2</v>
      </c>
      <c r="CK942" s="416">
        <f>IF(OR($W942="Pipeline",$W942="Dropped"),"-",IF($AC942="-","-",IF(OR($AA942="-",$AA942="n/a"),DAYS360(Y942,AC942,TRUE)/360,DAYS360(AA942,AC942,TRUE)/360)))</f>
        <v>3.7250000000000001</v>
      </c>
      <c r="CL942" s="416">
        <f>IF(OR($W942="Pipeline",$W942="Dropped"),"-",IF($AC942="-","-",DAYS360(X942,AC942,TRUE)/360))</f>
        <v>4.6166666666666663</v>
      </c>
      <c r="CM942" s="437">
        <f>IF(OR($W942="Pipeline",$W942="Dropped"),"-",IF($AC942="-","-",DAYS360(AB942,AC942,TRUE)/360))</f>
        <v>-1.6194444444444445</v>
      </c>
      <c r="CN942" s="344">
        <f>IF(W942="Closed",IF(AC942="-","-",YEAR(AC942)),"-")</f>
        <v>2017</v>
      </c>
      <c r="CO942" s="344" t="str">
        <f>IF(W942="Closed",IF(OR(BE942="S",BE942="MS",BE942="HS"),"S",IF(OR(BE942="U",BE942="MU",BE942="HU"),"U",IF(OR(BE942="NA",BE942="NR",BE942="NV",BE942="?",BE942="#"),"NR","-"))),"-")</f>
        <v>-</v>
      </c>
      <c r="CP942" s="249">
        <v>2</v>
      </c>
      <c r="CQ942" s="414">
        <v>2</v>
      </c>
      <c r="CR942" s="414">
        <v>2</v>
      </c>
      <c r="CS942" s="414">
        <v>0</v>
      </c>
      <c r="CT942" s="414">
        <v>0</v>
      </c>
      <c r="CU942" s="436">
        <v>0</v>
      </c>
      <c r="CV942" s="432" t="str">
        <f>IF(OR(DC942="-",DC942="",DC942="n/a"),"-",HYPERLINK(DC942,"PAD"))</f>
        <v>PAD</v>
      </c>
      <c r="CW942" s="417" t="str">
        <f>IF(OR(DD942="-",DD942="",DD942="n/a"),"-",HYPERLINK(DD942,"ICR"))</f>
        <v>-</v>
      </c>
      <c r="CX942" s="438" t="str">
        <f>IF(OR(DE942="-",DE942="",DE942="n/a"),"-",HYPERLINK(DE942,"IEG"))</f>
        <v>-</v>
      </c>
      <c r="CY942" s="687" t="str">
        <f>IF(OR(DF942="-",DF942="",DF942="n/a"),"-",HYPERLINK(DF942,"PPAR"))</f>
        <v>-</v>
      </c>
      <c r="CZ942" s="665" t="str">
        <f>IF(OR(DG942="-",DG942="",DG942="n/a"),"-",HYPERLINK(DG942,"PCR"))</f>
        <v>-</v>
      </c>
      <c r="DA942" s="665" t="str">
        <f>IF(OR(DH942="-",DH942="",DH942="n/a"),"-",HYPERLINK(DH942,"PP"))</f>
        <v>-</v>
      </c>
      <c r="DB942" s="688" t="str">
        <f>IF(OR(DI942="-",DI942="",DI942="n/a"),"-",HYPERLINK(DI942,"TA"))</f>
        <v>-</v>
      </c>
      <c r="DC942" s="897" t="s">
        <v>12885</v>
      </c>
      <c r="DD942" s="897" t="s">
        <v>33</v>
      </c>
      <c r="DE942" s="897" t="s">
        <v>33</v>
      </c>
      <c r="DF942" s="897" t="s">
        <v>33</v>
      </c>
      <c r="DG942" s="897" t="s">
        <v>33</v>
      </c>
      <c r="DH942" s="897" t="s">
        <v>33</v>
      </c>
      <c r="DI942" s="897" t="s">
        <v>33</v>
      </c>
      <c r="DJ942" s="734"/>
      <c r="DK942" s="14"/>
      <c r="DL942" s="14"/>
      <c r="DM942" s="441"/>
      <c r="DN942" s="441"/>
      <c r="DO942" s="441"/>
      <c r="DP942" s="441"/>
      <c r="DQ942" s="441"/>
      <c r="DR942" s="441"/>
      <c r="DS942" s="441"/>
      <c r="DT942" s="441"/>
      <c r="DU942" s="441"/>
      <c r="DV942" s="441"/>
      <c r="DW942" s="441"/>
      <c r="DX942" s="441"/>
      <c r="DY942" s="441"/>
      <c r="DZ942" s="441"/>
      <c r="EA942" s="441"/>
      <c r="EB942" s="441"/>
      <c r="EC942" s="441"/>
      <c r="ED942" s="441"/>
      <c r="EE942" s="441"/>
      <c r="EF942" s="441"/>
      <c r="EG942" s="441"/>
      <c r="EH942" s="441"/>
      <c r="EI942" s="441"/>
      <c r="EJ942" s="441"/>
      <c r="EK942" s="441"/>
      <c r="EL942" s="441"/>
      <c r="EM942" s="441"/>
    </row>
    <row r="943" spans="1:143" s="35" customFormat="1" ht="14.1" customHeight="1" x14ac:dyDescent="0.25">
      <c r="A943" s="702">
        <f>ROW()-1</f>
        <v>942</v>
      </c>
      <c r="B943" s="714" t="s">
        <v>13349</v>
      </c>
      <c r="C943" s="715" t="str">
        <f>HYPERLINK(E943,"OP")</f>
        <v>OP</v>
      </c>
      <c r="D943" s="715" t="str">
        <f>HYPERLINK(F943,"Prj")</f>
        <v>Prj</v>
      </c>
      <c r="E943" s="652" t="s">
        <v>13350</v>
      </c>
      <c r="F943" s="412" t="s">
        <v>13351</v>
      </c>
      <c r="G943" s="414" t="s">
        <v>33</v>
      </c>
      <c r="H943" s="414" t="s">
        <v>33</v>
      </c>
      <c r="I943" s="694" t="s">
        <v>33</v>
      </c>
      <c r="J943" s="698" t="s">
        <v>13543</v>
      </c>
      <c r="K943" s="728" t="s">
        <v>33</v>
      </c>
      <c r="L943" s="733" t="s">
        <v>16</v>
      </c>
      <c r="M943" s="698" t="s">
        <v>1770</v>
      </c>
      <c r="N943" s="733" t="s">
        <v>18</v>
      </c>
      <c r="O943" s="733" t="s">
        <v>25</v>
      </c>
      <c r="P943" s="1080" t="s">
        <v>1742</v>
      </c>
      <c r="Q943" s="1074" t="s">
        <v>33</v>
      </c>
      <c r="R943" s="698" t="s">
        <v>33</v>
      </c>
      <c r="S943" s="907" t="s">
        <v>10303</v>
      </c>
      <c r="T943" s="908" t="s">
        <v>3797</v>
      </c>
      <c r="U943" s="905" t="s">
        <v>589</v>
      </c>
      <c r="V943" s="905" t="s">
        <v>10418</v>
      </c>
      <c r="W943" s="1068" t="s">
        <v>20</v>
      </c>
      <c r="X943" s="1064">
        <v>41914</v>
      </c>
      <c r="Y943" s="1066">
        <v>42146</v>
      </c>
      <c r="Z943" s="1046">
        <v>2015</v>
      </c>
      <c r="AA943" s="1064">
        <v>42516</v>
      </c>
      <c r="AB943" s="1065">
        <v>44620</v>
      </c>
      <c r="AC943" s="1066">
        <v>44620</v>
      </c>
      <c r="AD943" s="1052">
        <v>0</v>
      </c>
      <c r="AE943" s="748">
        <v>75</v>
      </c>
      <c r="AF943" s="744">
        <v>0</v>
      </c>
      <c r="AG943" s="690">
        <v>75</v>
      </c>
      <c r="AH943" s="747">
        <v>10</v>
      </c>
      <c r="AI943" s="744">
        <v>0</v>
      </c>
      <c r="AJ943" s="1105">
        <v>75</v>
      </c>
      <c r="AK943" s="1106">
        <v>10.253897630000001</v>
      </c>
      <c r="AL943" s="646" t="s">
        <v>4355</v>
      </c>
      <c r="AM943" s="647"/>
      <c r="AN943" s="647"/>
      <c r="AO943" s="647"/>
      <c r="AP943" s="647"/>
      <c r="AQ943" s="648"/>
      <c r="AR943" s="756" t="s">
        <v>13544</v>
      </c>
      <c r="AS943" s="649">
        <f>AT943+AU943</f>
        <v>35</v>
      </c>
      <c r="AT943" s="784">
        <v>35</v>
      </c>
      <c r="AU943" s="785">
        <v>0</v>
      </c>
      <c r="AV943" s="686" t="s">
        <v>13545</v>
      </c>
      <c r="AW943" s="698" t="s">
        <v>13352</v>
      </c>
      <c r="AX943" s="698" t="s">
        <v>13353</v>
      </c>
      <c r="AY943" s="825">
        <v>42471</v>
      </c>
      <c r="AZ943" s="733" t="s">
        <v>26</v>
      </c>
      <c r="BA943" s="733" t="s">
        <v>26</v>
      </c>
      <c r="BB943" s="669" t="s">
        <v>33</v>
      </c>
      <c r="BC943" s="689" t="s">
        <v>33</v>
      </c>
      <c r="BD943" s="691" t="s">
        <v>33</v>
      </c>
      <c r="BE943" s="669" t="s">
        <v>33</v>
      </c>
      <c r="BF943" s="689" t="s">
        <v>33</v>
      </c>
      <c r="BG943" s="691" t="s">
        <v>33</v>
      </c>
      <c r="BH943" s="905" t="s">
        <v>4485</v>
      </c>
      <c r="BI943" s="903" t="s">
        <v>10472</v>
      </c>
      <c r="BJ943" s="905" t="s">
        <v>10067</v>
      </c>
      <c r="BK943" s="903" t="s">
        <v>9474</v>
      </c>
      <c r="BL943" s="905" t="s">
        <v>10064</v>
      </c>
      <c r="BM943" s="903" t="s">
        <v>13770</v>
      </c>
      <c r="BN943" s="905" t="s">
        <v>10072</v>
      </c>
      <c r="BO943" s="903" t="s">
        <v>13093</v>
      </c>
      <c r="BP943" s="905" t="s">
        <v>4561</v>
      </c>
      <c r="BQ943" s="903" t="s">
        <v>10489</v>
      </c>
      <c r="BR943" s="909">
        <v>39</v>
      </c>
      <c r="BS943" s="903" t="s">
        <v>4545</v>
      </c>
      <c r="BT943" s="909">
        <v>94</v>
      </c>
      <c r="BU943" s="903" t="s">
        <v>4649</v>
      </c>
      <c r="BV943" s="909">
        <v>40</v>
      </c>
      <c r="BW943" s="903" t="s">
        <v>4563</v>
      </c>
      <c r="BX943" s="909">
        <v>99</v>
      </c>
      <c r="BY943" s="903" t="s">
        <v>4570</v>
      </c>
      <c r="BZ943" s="905" t="s">
        <v>0</v>
      </c>
      <c r="CA943" s="903" t="s">
        <v>4492</v>
      </c>
      <c r="CB943" s="340" t="s">
        <v>33</v>
      </c>
      <c r="CC943" s="249">
        <f>IF(ISBLANK(AL943),0,1)</f>
        <v>1</v>
      </c>
      <c r="CD943" s="414">
        <f>IF(ISBLANK(AM943),0,1)</f>
        <v>0</v>
      </c>
      <c r="CE943" s="414">
        <f>IF(ISBLANK(AN943),0,1)</f>
        <v>0</v>
      </c>
      <c r="CF943" s="414">
        <f>IF(ISBLANK(AO943),0,1)</f>
        <v>0</v>
      </c>
      <c r="CG943" s="414">
        <f>IF(ISBLANK(AP943),0,1)</f>
        <v>0</v>
      </c>
      <c r="CH943" s="436">
        <f>IF(ISBLANK(AQ943),0,1)</f>
        <v>0</v>
      </c>
      <c r="CI943" s="435">
        <f>IF($W943="Dropped","-",DAYS360(X943,Y943,TRUE)/360)</f>
        <v>0.63888888888888884</v>
      </c>
      <c r="CJ943" s="416">
        <f>IF(OR($W943="Pipeline",$W943="Dropped"),"-",IF(OR($AA943="-",$AA943="n/a"),"-",DAYS360(Y943,AA943,TRUE)/360))</f>
        <v>1.0111111111111111</v>
      </c>
      <c r="CK943" s="416">
        <f>IF(OR($W943="Pipeline",$W943="Dropped"),"-",IF($AC943="-","-",IF(OR($AA943="-",$AA943="n/a"),DAYS360(Y943,AC943,TRUE)/360,DAYS360(AA943,AC943,TRUE)/360)))</f>
        <v>5.7555555555555555</v>
      </c>
      <c r="CL943" s="416">
        <f>IF(OR($W943="Pipeline",$W943="Dropped"),"-",IF($AC943="-","-",DAYS360(X943,AC943,TRUE)/360))</f>
        <v>7.4055555555555559</v>
      </c>
      <c r="CM943" s="437">
        <f>IF(OR($W943="Pipeline",$W943="Dropped"),"-",IF($AC943="-","-",DAYS360(AB943,AC943,TRUE)/360))</f>
        <v>0</v>
      </c>
      <c r="CN943" s="344" t="str">
        <f>IF(W943="Closed",IF(AC943="-","-",YEAR(AC943)),"-")</f>
        <v>-</v>
      </c>
      <c r="CO943" s="344" t="str">
        <f>IF(W943="Closed",IF(OR(BE943="S",BE943="MS",BE943="HS"),"S",IF(OR(BE943="U",BE943="MU",BE943="HU"),"U",IF(OR(BE943="NA",BE943="NR",BE943="NV",BE943="?",BE943="#"),"NR","-"))),"-")</f>
        <v>-</v>
      </c>
      <c r="CP943" s="249" t="s">
        <v>33</v>
      </c>
      <c r="CQ943" s="414" t="s">
        <v>33</v>
      </c>
      <c r="CR943" s="414" t="s">
        <v>33</v>
      </c>
      <c r="CS943" s="414" t="s">
        <v>33</v>
      </c>
      <c r="CT943" s="414" t="s">
        <v>33</v>
      </c>
      <c r="CU943" s="436" t="s">
        <v>33</v>
      </c>
      <c r="CV943" s="432" t="str">
        <f>IF(OR(DC943="-",DC943="",DC943="n/a"),"-",HYPERLINK(DC943,"PAD"))</f>
        <v>PAD</v>
      </c>
      <c r="CW943" s="417" t="str">
        <f>IF(OR(DD943="-",DD943="",DD943="n/a"),"-",HYPERLINK(DD943,"ICR"))</f>
        <v>-</v>
      </c>
      <c r="CX943" s="438" t="str">
        <f>IF(OR(DE943="-",DE943="",DE943="n/a"),"-",HYPERLINK(DE943,"IEG"))</f>
        <v>-</v>
      </c>
      <c r="CY943" s="687" t="str">
        <f>IF(OR(DF943="-",DF943="",DF943="n/a"),"-",HYPERLINK(DF943,"PPAR"))</f>
        <v>-</v>
      </c>
      <c r="CZ943" s="665" t="str">
        <f>IF(OR(DG943="-",DG943="",DG943="n/a"),"-",HYPERLINK(DG943,"PCR"))</f>
        <v>-</v>
      </c>
      <c r="DA943" s="665" t="str">
        <f>IF(OR(DH943="-",DH943="",DH943="n/a"),"-",HYPERLINK(DH943,"PP"))</f>
        <v>-</v>
      </c>
      <c r="DB943" s="688" t="str">
        <f>IF(OR(DI943="-",DI943="",DI943="n/a"),"-",HYPERLINK(DI943,"TA"))</f>
        <v>-</v>
      </c>
      <c r="DC943" s="897" t="s">
        <v>13354</v>
      </c>
      <c r="DD943" s="897" t="s">
        <v>33</v>
      </c>
      <c r="DE943" s="897" t="s">
        <v>33</v>
      </c>
      <c r="DF943" s="897" t="s">
        <v>33</v>
      </c>
      <c r="DG943" s="897" t="s">
        <v>33</v>
      </c>
      <c r="DH943" s="897" t="s">
        <v>33</v>
      </c>
      <c r="DI943" s="897" t="s">
        <v>33</v>
      </c>
      <c r="DJ943" s="734"/>
      <c r="DK943" s="14"/>
      <c r="DL943" s="14"/>
      <c r="DM943" s="441"/>
      <c r="DN943" s="441"/>
      <c r="DO943" s="441"/>
      <c r="DP943" s="441"/>
      <c r="DQ943" s="441"/>
      <c r="DR943" s="441"/>
      <c r="DS943" s="441"/>
      <c r="DT943" s="441"/>
      <c r="DU943" s="441"/>
      <c r="DV943" s="441"/>
      <c r="DW943" s="441"/>
      <c r="DX943" s="441"/>
      <c r="DY943" s="441"/>
      <c r="DZ943" s="441"/>
      <c r="EA943" s="441"/>
      <c r="EB943" s="441"/>
      <c r="EC943" s="441"/>
      <c r="ED943" s="441"/>
      <c r="EE943" s="441"/>
      <c r="EF943" s="441"/>
      <c r="EG943" s="441"/>
      <c r="EH943" s="441"/>
      <c r="EI943" s="441"/>
      <c r="EJ943" s="441"/>
      <c r="EK943" s="441"/>
      <c r="EL943" s="441"/>
      <c r="EM943" s="441"/>
    </row>
    <row r="944" spans="1:143" s="35" customFormat="1" ht="14.1" customHeight="1" x14ac:dyDescent="0.25">
      <c r="A944" s="703">
        <f>ROW()-1</f>
        <v>943</v>
      </c>
      <c r="B944" s="710" t="s">
        <v>474</v>
      </c>
      <c r="C944" s="711" t="str">
        <f>HYPERLINK(E944,"OP")</f>
        <v>OP</v>
      </c>
      <c r="D944" s="711" t="str">
        <f>HYPERLINK(F944,"Prj")</f>
        <v>Prj</v>
      </c>
      <c r="E944" s="663" t="s">
        <v>7013</v>
      </c>
      <c r="F944" s="422" t="s">
        <v>7014</v>
      </c>
      <c r="G944" s="414" t="s">
        <v>33</v>
      </c>
      <c r="H944" s="414" t="s">
        <v>33</v>
      </c>
      <c r="I944" s="694" t="s">
        <v>33</v>
      </c>
      <c r="J944" s="686" t="s">
        <v>544</v>
      </c>
      <c r="K944" s="199" t="s">
        <v>33</v>
      </c>
      <c r="L944" s="693" t="s">
        <v>16</v>
      </c>
      <c r="M944" s="734" t="s">
        <v>89</v>
      </c>
      <c r="N944" s="693" t="s">
        <v>233</v>
      </c>
      <c r="O944" s="693" t="s">
        <v>54</v>
      </c>
      <c r="P944" s="1080" t="s">
        <v>1419</v>
      </c>
      <c r="Q944" s="1074" t="s">
        <v>33</v>
      </c>
      <c r="R944" s="698" t="s">
        <v>33</v>
      </c>
      <c r="S944" s="907" t="s">
        <v>10320</v>
      </c>
      <c r="T944" s="908" t="s">
        <v>3980</v>
      </c>
      <c r="U944" s="905" t="s">
        <v>579</v>
      </c>
      <c r="V944" s="905" t="s">
        <v>10462</v>
      </c>
      <c r="W944" s="1068" t="s">
        <v>20</v>
      </c>
      <c r="X944" s="1064">
        <v>41110</v>
      </c>
      <c r="Y944" s="1066">
        <v>41340</v>
      </c>
      <c r="Z944" s="1046">
        <v>2013</v>
      </c>
      <c r="AA944" s="1064">
        <v>41361</v>
      </c>
      <c r="AB944" s="1065">
        <v>42551</v>
      </c>
      <c r="AC944" s="1066">
        <v>43220</v>
      </c>
      <c r="AD944" s="638">
        <v>0</v>
      </c>
      <c r="AE944" s="639">
        <v>0</v>
      </c>
      <c r="AF944" s="744">
        <v>19</v>
      </c>
      <c r="AG944" s="690">
        <v>19</v>
      </c>
      <c r="AH944" s="747">
        <v>0</v>
      </c>
      <c r="AI944" s="744">
        <v>38</v>
      </c>
      <c r="AJ944" s="1099">
        <v>38</v>
      </c>
      <c r="AK944" s="1100">
        <v>18.714741249999999</v>
      </c>
      <c r="AL944" s="1085"/>
      <c r="AM944" s="632" t="s">
        <v>2472</v>
      </c>
      <c r="AN944" s="632">
        <v>1</v>
      </c>
      <c r="AO944" s="632"/>
      <c r="AP944" s="632">
        <v>1</v>
      </c>
      <c r="AQ944" s="757"/>
      <c r="AR944" s="779" t="s">
        <v>2469</v>
      </c>
      <c r="AS944" s="781">
        <f>AT944+AU944</f>
        <v>16.7</v>
      </c>
      <c r="AT944" s="781">
        <v>16.7</v>
      </c>
      <c r="AU944" s="782">
        <v>0</v>
      </c>
      <c r="AV944" s="686" t="s">
        <v>2901</v>
      </c>
      <c r="AW944" s="686" t="s">
        <v>1800</v>
      </c>
      <c r="AX944" s="686" t="s">
        <v>1900</v>
      </c>
      <c r="AY944" s="819">
        <v>42706</v>
      </c>
      <c r="AZ944" s="721" t="s">
        <v>22</v>
      </c>
      <c r="BA944" s="721" t="s">
        <v>22</v>
      </c>
      <c r="BB944" s="625" t="s">
        <v>33</v>
      </c>
      <c r="BC944" s="626" t="s">
        <v>33</v>
      </c>
      <c r="BD944" s="633" t="s">
        <v>33</v>
      </c>
      <c r="BE944" s="625" t="s">
        <v>33</v>
      </c>
      <c r="BF944" s="626" t="s">
        <v>33</v>
      </c>
      <c r="BG944" s="633" t="s">
        <v>33</v>
      </c>
      <c r="BH944" s="905" t="s">
        <v>4485</v>
      </c>
      <c r="BI944" s="903" t="s">
        <v>10472</v>
      </c>
      <c r="BJ944" s="905" t="s">
        <v>4525</v>
      </c>
      <c r="BK944" s="903" t="s">
        <v>10476</v>
      </c>
      <c r="BL944" s="905" t="s">
        <v>0</v>
      </c>
      <c r="BM944" s="903" t="s">
        <v>0</v>
      </c>
      <c r="BN944" s="905" t="s">
        <v>0</v>
      </c>
      <c r="BO944" s="903" t="s">
        <v>0</v>
      </c>
      <c r="BP944" s="905" t="s">
        <v>0</v>
      </c>
      <c r="BQ944" s="903" t="s">
        <v>0</v>
      </c>
      <c r="BR944" s="909">
        <v>27</v>
      </c>
      <c r="BS944" s="903" t="s">
        <v>4490</v>
      </c>
      <c r="BT944" s="909">
        <v>94</v>
      </c>
      <c r="BU944" s="903" t="s">
        <v>4649</v>
      </c>
      <c r="BV944" s="909">
        <v>25</v>
      </c>
      <c r="BW944" s="903" t="s">
        <v>4489</v>
      </c>
      <c r="BX944" s="909">
        <v>26</v>
      </c>
      <c r="BY944" s="903" t="s">
        <v>4517</v>
      </c>
      <c r="BZ944" s="905" t="s">
        <v>0</v>
      </c>
      <c r="CA944" s="903" t="s">
        <v>4492</v>
      </c>
      <c r="CB944" s="340">
        <v>10</v>
      </c>
      <c r="CC944" s="249">
        <f>IF(ISBLANK(AL944),0,1)</f>
        <v>0</v>
      </c>
      <c r="CD944" s="414">
        <f>IF(ISBLANK(AM944),0,1)</f>
        <v>1</v>
      </c>
      <c r="CE944" s="414">
        <f>IF(ISBLANK(AN944),0,1)</f>
        <v>1</v>
      </c>
      <c r="CF944" s="414">
        <f>IF(ISBLANK(AO944),0,1)</f>
        <v>0</v>
      </c>
      <c r="CG944" s="414">
        <f>IF(ISBLANK(AP944),0,1)</f>
        <v>1</v>
      </c>
      <c r="CH944" s="436">
        <f>IF(ISBLANK(AQ944),0,1)</f>
        <v>0</v>
      </c>
      <c r="CI944" s="435">
        <f>IF($W944="Dropped","-",DAYS360(X944,Y944,TRUE)/360)</f>
        <v>0.63055555555555554</v>
      </c>
      <c r="CJ944" s="416">
        <f>IF(OR($W944="Pipeline",$W944="Dropped"),"-",IF(OR($AA944="-",$AA944="n/a"),"-",DAYS360(Y944,AA944,TRUE)/360))</f>
        <v>5.8333333333333334E-2</v>
      </c>
      <c r="CK944" s="416">
        <f>IF(OR($W944="Pipeline",$W944="Dropped"),"-",IF($AC944="-","-",IF(OR($AA944="-",$AA944="n/a"),DAYS360(Y944,AC944,TRUE)/360,DAYS360(AA944,AC944,TRUE)/360)))</f>
        <v>5.0888888888888886</v>
      </c>
      <c r="CL944" s="416">
        <f>IF(OR($W944="Pipeline",$W944="Dropped"),"-",IF($AC944="-","-",DAYS360(X944,AC944,TRUE)/360))</f>
        <v>5.7777777777777777</v>
      </c>
      <c r="CM944" s="437">
        <f>IF(OR($W944="Pipeline",$W944="Dropped"),"-",IF($AC944="-","-",DAYS360(AB944,AC944,TRUE)/360))</f>
        <v>1.8333333333333333</v>
      </c>
      <c r="CN944" s="344" t="str">
        <f>IF(W944="Closed",IF(AC944="-","-",YEAR(AC944)),"-")</f>
        <v>-</v>
      </c>
      <c r="CO944" s="344" t="str">
        <f>IF(W944="Closed",IF(OR(BE944="S",BE944="MS",BE944="HS"),"S",IF(OR(BE944="U",BE944="MU",BE944="HU"),"U",IF(OR(BE944="NA",BE944="NR",BE944="NV",BE944="?",BE944="#"),"NR","-"))),"-")</f>
        <v>-</v>
      </c>
      <c r="CP944" s="249">
        <v>3</v>
      </c>
      <c r="CQ944" s="414">
        <v>7</v>
      </c>
      <c r="CR944" s="414">
        <v>3</v>
      </c>
      <c r="CS944" s="414">
        <v>1</v>
      </c>
      <c r="CT944" s="414">
        <v>0</v>
      </c>
      <c r="CU944" s="436">
        <v>0</v>
      </c>
      <c r="CV944" s="432" t="str">
        <f>IF(OR(DC944="-",DC944="",DC944="n/a"),"-",HYPERLINK(DC944,"PAD"))</f>
        <v>PAD</v>
      </c>
      <c r="CW944" s="417" t="str">
        <f>IF(OR(DD944="-",DD944="",DD944="n/a"),"-",HYPERLINK(DD944,"ICR"))</f>
        <v>-</v>
      </c>
      <c r="CX944" s="438" t="str">
        <f>IF(OR(DE944="-",DE944="",DE944="n/a"),"-",HYPERLINK(DE944,"IEG"))</f>
        <v>-</v>
      </c>
      <c r="CY944" s="687" t="str">
        <f>IF(OR(DF944="-",DF944="",DF944="n/a"),"-",HYPERLINK(DF944,"PPAR"))</f>
        <v>-</v>
      </c>
      <c r="CZ944" s="665" t="str">
        <f>IF(OR(DG944="-",DG944="",DG944="n/a"),"-",HYPERLINK(DG944,"PCR"))</f>
        <v>-</v>
      </c>
      <c r="DA944" s="665" t="str">
        <f>IF(OR(DH944="-",DH944="",DH944="n/a"),"-",HYPERLINK(DH944,"PP"))</f>
        <v>PP</v>
      </c>
      <c r="DB944" s="688" t="str">
        <f>IF(OR(DI944="-",DI944="",DI944="n/a"),"-",HYPERLINK(DI944,"TA"))</f>
        <v>-</v>
      </c>
      <c r="DC944" s="897" t="s">
        <v>12886</v>
      </c>
      <c r="DD944" s="897" t="s">
        <v>33</v>
      </c>
      <c r="DE944" s="897" t="s">
        <v>33</v>
      </c>
      <c r="DF944" s="897" t="s">
        <v>33</v>
      </c>
      <c r="DG944" s="897" t="s">
        <v>33</v>
      </c>
      <c r="DH944" s="897" t="s">
        <v>12887</v>
      </c>
      <c r="DI944" s="897" t="s">
        <v>33</v>
      </c>
      <c r="DJ944" s="734"/>
      <c r="DK944" s="14"/>
      <c r="DL944" s="14"/>
      <c r="DM944" s="441"/>
      <c r="DN944" s="441"/>
      <c r="DO944" s="441"/>
      <c r="DP944" s="441"/>
      <c r="DQ944" s="441"/>
      <c r="DR944" s="441"/>
      <c r="DS944" s="441"/>
      <c r="DT944" s="441"/>
      <c r="DU944" s="441"/>
      <c r="DV944" s="441"/>
      <c r="DW944" s="441"/>
      <c r="DX944" s="441"/>
      <c r="DY944" s="441"/>
      <c r="DZ944" s="441"/>
      <c r="EA944" s="441"/>
      <c r="EB944" s="441"/>
      <c r="EC944" s="441"/>
      <c r="ED944" s="441"/>
      <c r="EE944" s="441"/>
      <c r="EF944" s="441"/>
      <c r="EG944" s="441"/>
      <c r="EH944" s="441"/>
      <c r="EI944" s="441"/>
      <c r="EJ944" s="441"/>
      <c r="EK944" s="441"/>
      <c r="EL944" s="441"/>
      <c r="EM944" s="441"/>
    </row>
    <row r="945" spans="1:143" s="35" customFormat="1" ht="14.1" customHeight="1" x14ac:dyDescent="0.25">
      <c r="A945" s="702">
        <f>ROW()-1</f>
        <v>944</v>
      </c>
      <c r="B945" s="710" t="s">
        <v>3014</v>
      </c>
      <c r="C945" s="711" t="str">
        <f>HYPERLINK(E945,"OP")</f>
        <v>OP</v>
      </c>
      <c r="D945" s="711" t="str">
        <f>HYPERLINK(F945,"Prj")</f>
        <v>Prj</v>
      </c>
      <c r="E945" s="663" t="s">
        <v>7015</v>
      </c>
      <c r="F945" s="422" t="s">
        <v>7016</v>
      </c>
      <c r="G945" s="414" t="s">
        <v>33</v>
      </c>
      <c r="H945" s="414" t="s">
        <v>33</v>
      </c>
      <c r="I945" s="694" t="s">
        <v>33</v>
      </c>
      <c r="J945" s="686" t="s">
        <v>3026</v>
      </c>
      <c r="K945" s="199" t="s">
        <v>33</v>
      </c>
      <c r="L945" s="693" t="s">
        <v>124</v>
      </c>
      <c r="M945" s="696" t="s">
        <v>335</v>
      </c>
      <c r="N945" s="693" t="s">
        <v>18</v>
      </c>
      <c r="O945" s="693" t="s">
        <v>25</v>
      </c>
      <c r="P945" s="1080" t="s">
        <v>1742</v>
      </c>
      <c r="Q945" s="1074" t="s">
        <v>33</v>
      </c>
      <c r="R945" s="698" t="s">
        <v>33</v>
      </c>
      <c r="S945" s="907" t="s">
        <v>10301</v>
      </c>
      <c r="T945" s="908" t="s">
        <v>3797</v>
      </c>
      <c r="U945" s="905" t="s">
        <v>1789</v>
      </c>
      <c r="V945" s="905" t="s">
        <v>10414</v>
      </c>
      <c r="W945" s="1068" t="s">
        <v>20</v>
      </c>
      <c r="X945" s="1064">
        <v>41365</v>
      </c>
      <c r="Y945" s="1066">
        <v>41796</v>
      </c>
      <c r="Z945" s="1046">
        <v>2014</v>
      </c>
      <c r="AA945" s="1064">
        <v>42233</v>
      </c>
      <c r="AB945" s="1065">
        <v>43830</v>
      </c>
      <c r="AC945" s="1066">
        <v>44196</v>
      </c>
      <c r="AD945" s="638">
        <v>0</v>
      </c>
      <c r="AE945" s="639">
        <v>19.399999999999999</v>
      </c>
      <c r="AF945" s="744">
        <v>0</v>
      </c>
      <c r="AG945" s="690">
        <v>19.399999999999999</v>
      </c>
      <c r="AH945" s="747">
        <v>0.6</v>
      </c>
      <c r="AI945" s="744">
        <v>0</v>
      </c>
      <c r="AJ945" s="1099">
        <v>19.399999999999999</v>
      </c>
      <c r="AK945" s="1100">
        <v>2.1170073600000001</v>
      </c>
      <c r="AL945" s="646" t="s">
        <v>3362</v>
      </c>
      <c r="AM945" s="647"/>
      <c r="AN945" s="647"/>
      <c r="AO945" s="760" t="s">
        <v>3359</v>
      </c>
      <c r="AP945" s="647"/>
      <c r="AQ945" s="761">
        <v>18</v>
      </c>
      <c r="AR945" s="779" t="s">
        <v>3097</v>
      </c>
      <c r="AS945" s="649">
        <f>AT945+AU945</f>
        <v>17.600000000000001</v>
      </c>
      <c r="AT945" s="649">
        <v>17.600000000000001</v>
      </c>
      <c r="AU945" s="650">
        <v>0</v>
      </c>
      <c r="AV945" s="686" t="s">
        <v>3381</v>
      </c>
      <c r="AW945" s="686" t="s">
        <v>3746</v>
      </c>
      <c r="AX945" s="686" t="s">
        <v>3951</v>
      </c>
      <c r="AY945" s="819">
        <v>42733</v>
      </c>
      <c r="AZ945" s="721" t="s">
        <v>45</v>
      </c>
      <c r="BA945" s="721" t="s">
        <v>45</v>
      </c>
      <c r="BB945" s="625" t="s">
        <v>33</v>
      </c>
      <c r="BC945" s="626" t="s">
        <v>33</v>
      </c>
      <c r="BD945" s="633" t="s">
        <v>33</v>
      </c>
      <c r="BE945" s="625" t="s">
        <v>33</v>
      </c>
      <c r="BF945" s="626" t="s">
        <v>33</v>
      </c>
      <c r="BG945" s="633" t="s">
        <v>33</v>
      </c>
      <c r="BH945" s="905" t="s">
        <v>0</v>
      </c>
      <c r="BI945" s="903" t="s">
        <v>0</v>
      </c>
      <c r="BJ945" s="905" t="s">
        <v>0</v>
      </c>
      <c r="BK945" s="903" t="s">
        <v>0</v>
      </c>
      <c r="BL945" s="905" t="s">
        <v>10064</v>
      </c>
      <c r="BM945" s="903" t="s">
        <v>13770</v>
      </c>
      <c r="BN945" s="905" t="s">
        <v>4561</v>
      </c>
      <c r="BO945" s="903" t="s">
        <v>10489</v>
      </c>
      <c r="BP945" s="905" t="s">
        <v>0</v>
      </c>
      <c r="BQ945" s="903" t="s">
        <v>0</v>
      </c>
      <c r="BR945" s="909">
        <v>94</v>
      </c>
      <c r="BS945" s="903" t="s">
        <v>4649</v>
      </c>
      <c r="BT945" s="905" t="s">
        <v>0</v>
      </c>
      <c r="BU945" s="903" t="s">
        <v>4492</v>
      </c>
      <c r="BV945" s="905" t="s">
        <v>0</v>
      </c>
      <c r="BW945" s="903" t="s">
        <v>4492</v>
      </c>
      <c r="BX945" s="905" t="s">
        <v>0</v>
      </c>
      <c r="BY945" s="903" t="s">
        <v>4492</v>
      </c>
      <c r="BZ945" s="905" t="s">
        <v>0</v>
      </c>
      <c r="CA945" s="903" t="s">
        <v>4492</v>
      </c>
      <c r="CB945" s="340">
        <v>50</v>
      </c>
      <c r="CC945" s="249">
        <f>IF(ISBLANK(AL945),0,1)</f>
        <v>1</v>
      </c>
      <c r="CD945" s="414">
        <f>IF(ISBLANK(AM945),0,1)</f>
        <v>0</v>
      </c>
      <c r="CE945" s="414">
        <f>IF(ISBLANK(AN945),0,1)</f>
        <v>0</v>
      </c>
      <c r="CF945" s="414">
        <f>IF(ISBLANK(AO945),0,1)</f>
        <v>1</v>
      </c>
      <c r="CG945" s="414">
        <f>IF(ISBLANK(AP945),0,1)</f>
        <v>0</v>
      </c>
      <c r="CH945" s="436">
        <f>IF(ISBLANK(AQ945),0,1)</f>
        <v>1</v>
      </c>
      <c r="CI945" s="435">
        <f>IF($W945="Dropped","-",DAYS360(X945,Y945,TRUE)/360)</f>
        <v>1.1805555555555556</v>
      </c>
      <c r="CJ945" s="416">
        <f>IF(OR($W945="Pipeline",$W945="Dropped"),"-",IF(OR($AA945="-",$AA945="n/a"),"-",DAYS360(Y945,AA945,TRUE)/360))</f>
        <v>1.1972222222222222</v>
      </c>
      <c r="CK945" s="416">
        <f>IF(OR($W945="Pipeline",$W945="Dropped"),"-",IF($AC945="-","-",IF(OR($AA945="-",$AA945="n/a"),DAYS360(Y945,AC945,TRUE)/360,DAYS360(AA945,AC945,TRUE)/360)))</f>
        <v>5.3694444444444445</v>
      </c>
      <c r="CL945" s="416">
        <f>IF(OR($W945="Pipeline",$W945="Dropped"),"-",IF($AC945="-","-",DAYS360(X945,AC945,TRUE)/360))</f>
        <v>7.7472222222222218</v>
      </c>
      <c r="CM945" s="437">
        <f>IF(OR($W945="Pipeline",$W945="Dropped"),"-",IF($AC945="-","-",DAYS360(AB945,AC945,TRUE)/360))</f>
        <v>1</v>
      </c>
      <c r="CN945" s="344" t="str">
        <f>IF(W945="Closed",IF(AC945="-","-",YEAR(AC945)),"-")</f>
        <v>-</v>
      </c>
      <c r="CO945" s="344" t="str">
        <f>IF(W945="Closed",IF(OR(BE945="S",BE945="MS",BE945="HS"),"S",IF(OR(BE945="U",BE945="MU",BE945="HU"),"U",IF(OR(BE945="NA",BE945="NR",BE945="NV",BE945="?",BE945="#"),"NR","-"))),"-")</f>
        <v>-</v>
      </c>
      <c r="CP945" s="249">
        <v>20</v>
      </c>
      <c r="CQ945" s="414">
        <v>3</v>
      </c>
      <c r="CR945" s="414">
        <v>2</v>
      </c>
      <c r="CS945" s="414">
        <v>2</v>
      </c>
      <c r="CT945" s="414">
        <v>3</v>
      </c>
      <c r="CU945" s="436">
        <v>2</v>
      </c>
      <c r="CV945" s="432" t="str">
        <f>IF(OR(DC945="-",DC945="",DC945="n/a"),"-",HYPERLINK(DC945,"PAD"))</f>
        <v>PAD</v>
      </c>
      <c r="CW945" s="417" t="str">
        <f>IF(OR(DD945="-",DD945="",DD945="n/a"),"-",HYPERLINK(DD945,"ICR"))</f>
        <v>-</v>
      </c>
      <c r="CX945" s="438" t="str">
        <f>IF(OR(DE945="-",DE945="",DE945="n/a"),"-",HYPERLINK(DE945,"IEG"))</f>
        <v>-</v>
      </c>
      <c r="CY945" s="687" t="str">
        <f>IF(OR(DF945="-",DF945="",DF945="n/a"),"-",HYPERLINK(DF945,"PPAR"))</f>
        <v>-</v>
      </c>
      <c r="CZ945" s="665" t="str">
        <f>IF(OR(DG945="-",DG945="",DG945="n/a"),"-",HYPERLINK(DG945,"PCR"))</f>
        <v>-</v>
      </c>
      <c r="DA945" s="665" t="str">
        <f>IF(OR(DH945="-",DH945="",DH945="n/a"),"-",HYPERLINK(DH945,"PP"))</f>
        <v>PP</v>
      </c>
      <c r="DB945" s="688" t="str">
        <f>IF(OR(DI945="-",DI945="",DI945="n/a"),"-",HYPERLINK(DI945,"TA"))</f>
        <v>-</v>
      </c>
      <c r="DC945" s="897" t="s">
        <v>12888</v>
      </c>
      <c r="DD945" s="897" t="s">
        <v>33</v>
      </c>
      <c r="DE945" s="897" t="s">
        <v>33</v>
      </c>
      <c r="DF945" s="897" t="s">
        <v>33</v>
      </c>
      <c r="DG945" s="897" t="s">
        <v>33</v>
      </c>
      <c r="DH945" s="897" t="s">
        <v>12889</v>
      </c>
      <c r="DI945" s="897" t="s">
        <v>33</v>
      </c>
      <c r="DJ945" s="734"/>
      <c r="DK945" s="14"/>
      <c r="DL945" s="14"/>
      <c r="DM945" s="441"/>
      <c r="DN945" s="441"/>
      <c r="DO945" s="441"/>
      <c r="DP945" s="441"/>
      <c r="DQ945" s="441"/>
      <c r="DR945" s="441"/>
      <c r="DS945" s="441"/>
      <c r="DT945" s="441"/>
      <c r="DU945" s="441"/>
      <c r="DV945" s="441"/>
      <c r="DW945" s="441"/>
      <c r="DX945" s="441"/>
      <c r="DY945" s="441"/>
      <c r="DZ945" s="441"/>
      <c r="EA945" s="441"/>
      <c r="EB945" s="441"/>
      <c r="EC945" s="441"/>
      <c r="ED945" s="441"/>
      <c r="EE945" s="441"/>
      <c r="EF945" s="441"/>
      <c r="EG945" s="441"/>
      <c r="EH945" s="441"/>
      <c r="EI945" s="441"/>
      <c r="EJ945" s="441"/>
      <c r="EK945" s="441"/>
      <c r="EL945" s="441"/>
      <c r="EM945" s="441"/>
    </row>
    <row r="946" spans="1:143" s="35" customFormat="1" ht="14.1" customHeight="1" x14ac:dyDescent="0.25">
      <c r="A946" s="702">
        <f>ROW()-1</f>
        <v>945</v>
      </c>
      <c r="B946" s="710" t="s">
        <v>221</v>
      </c>
      <c r="C946" s="711" t="str">
        <f>HYPERLINK(E946,"OP")</f>
        <v>OP</v>
      </c>
      <c r="D946" s="711" t="str">
        <f>HYPERLINK(F946,"Prj")</f>
        <v>Prj</v>
      </c>
      <c r="E946" s="663" t="s">
        <v>7017</v>
      </c>
      <c r="F946" s="422" t="s">
        <v>7018</v>
      </c>
      <c r="G946" s="414" t="s">
        <v>33</v>
      </c>
      <c r="H946" s="414" t="s">
        <v>33</v>
      </c>
      <c r="I946" s="694" t="s">
        <v>33</v>
      </c>
      <c r="J946" s="686" t="s">
        <v>222</v>
      </c>
      <c r="K946" s="199" t="s">
        <v>33</v>
      </c>
      <c r="L946" s="693" t="s">
        <v>193</v>
      </c>
      <c r="M946" s="696" t="s">
        <v>223</v>
      </c>
      <c r="N946" s="693" t="s">
        <v>18</v>
      </c>
      <c r="O946" s="693" t="s">
        <v>54</v>
      </c>
      <c r="P946" s="1080" t="s">
        <v>19</v>
      </c>
      <c r="Q946" s="1074" t="s">
        <v>33</v>
      </c>
      <c r="R946" s="698" t="s">
        <v>33</v>
      </c>
      <c r="S946" s="907" t="s">
        <v>3587</v>
      </c>
      <c r="T946" s="908" t="s">
        <v>3952</v>
      </c>
      <c r="U946" s="905" t="s">
        <v>576</v>
      </c>
      <c r="V946" s="905" t="s">
        <v>10415</v>
      </c>
      <c r="W946" s="1068" t="s">
        <v>20</v>
      </c>
      <c r="X946" s="1064">
        <v>41067</v>
      </c>
      <c r="Y946" s="1066">
        <v>41256</v>
      </c>
      <c r="Z946" s="1046">
        <v>2013</v>
      </c>
      <c r="AA946" s="1064">
        <v>41375</v>
      </c>
      <c r="AB946" s="1065">
        <v>42766</v>
      </c>
      <c r="AC946" s="1066">
        <v>43190</v>
      </c>
      <c r="AD946" s="1050">
        <v>10</v>
      </c>
      <c r="AE946" s="749">
        <v>0</v>
      </c>
      <c r="AF946" s="744">
        <v>0</v>
      </c>
      <c r="AG946" s="690">
        <v>10</v>
      </c>
      <c r="AH946" s="747">
        <v>4.3</v>
      </c>
      <c r="AI946" s="744">
        <v>0</v>
      </c>
      <c r="AJ946" s="1099">
        <v>10</v>
      </c>
      <c r="AK946" s="1100">
        <v>8.73766</v>
      </c>
      <c r="AL946" s="1086"/>
      <c r="AM946" s="760"/>
      <c r="AN946" s="760">
        <v>7</v>
      </c>
      <c r="AO946" s="760"/>
      <c r="AP946" s="760"/>
      <c r="AQ946" s="761" t="s">
        <v>432</v>
      </c>
      <c r="AR946" s="779" t="s">
        <v>4330</v>
      </c>
      <c r="AS946" s="781">
        <f>AT946+AU946</f>
        <v>3.6999999999999997</v>
      </c>
      <c r="AT946" s="781">
        <v>2.8</v>
      </c>
      <c r="AU946" s="782">
        <v>0.9</v>
      </c>
      <c r="AV946" s="807" t="s">
        <v>224</v>
      </c>
      <c r="AW946" s="686" t="s">
        <v>1966</v>
      </c>
      <c r="AX946" s="686" t="s">
        <v>2237</v>
      </c>
      <c r="AY946" s="819">
        <v>42719</v>
      </c>
      <c r="AZ946" s="721" t="s">
        <v>26</v>
      </c>
      <c r="BA946" s="721" t="s">
        <v>26</v>
      </c>
      <c r="BB946" s="625" t="s">
        <v>33</v>
      </c>
      <c r="BC946" s="626" t="s">
        <v>33</v>
      </c>
      <c r="BD946" s="633" t="s">
        <v>33</v>
      </c>
      <c r="BE946" s="625" t="s">
        <v>33</v>
      </c>
      <c r="BF946" s="626" t="s">
        <v>33</v>
      </c>
      <c r="BG946" s="633" t="s">
        <v>33</v>
      </c>
      <c r="BH946" s="905" t="s">
        <v>13078</v>
      </c>
      <c r="BI946" s="903" t="s">
        <v>13872</v>
      </c>
      <c r="BJ946" s="905" t="s">
        <v>13077</v>
      </c>
      <c r="BK946" s="903" t="s">
        <v>9680</v>
      </c>
      <c r="BL946" s="905" t="s">
        <v>0</v>
      </c>
      <c r="BM946" s="903" t="s">
        <v>0</v>
      </c>
      <c r="BN946" s="905" t="s">
        <v>0</v>
      </c>
      <c r="BO946" s="903" t="s">
        <v>0</v>
      </c>
      <c r="BP946" s="905" t="s">
        <v>0</v>
      </c>
      <c r="BQ946" s="903" t="s">
        <v>0</v>
      </c>
      <c r="BR946" s="909">
        <v>54</v>
      </c>
      <c r="BS946" s="903" t="s">
        <v>4553</v>
      </c>
      <c r="BT946" s="909">
        <v>68</v>
      </c>
      <c r="BU946" s="903" t="s">
        <v>4557</v>
      </c>
      <c r="BV946" s="909">
        <v>100</v>
      </c>
      <c r="BW946" s="903" t="s">
        <v>4610</v>
      </c>
      <c r="BX946" s="909">
        <v>87</v>
      </c>
      <c r="BY946" s="903" t="s">
        <v>4535</v>
      </c>
      <c r="BZ946" s="909">
        <v>59</v>
      </c>
      <c r="CA946" s="903" t="s">
        <v>4510</v>
      </c>
      <c r="CB946" s="340">
        <v>10</v>
      </c>
      <c r="CC946" s="249">
        <f>IF(ISBLANK(AL946),0,1)</f>
        <v>0</v>
      </c>
      <c r="CD946" s="414">
        <f>IF(ISBLANK(AM946),0,1)</f>
        <v>0</v>
      </c>
      <c r="CE946" s="414">
        <f>IF(ISBLANK(AN946),0,1)</f>
        <v>1</v>
      </c>
      <c r="CF946" s="414">
        <f>IF(ISBLANK(AO946),0,1)</f>
        <v>0</v>
      </c>
      <c r="CG946" s="414">
        <f>IF(ISBLANK(AP946),0,1)</f>
        <v>0</v>
      </c>
      <c r="CH946" s="436">
        <f>IF(ISBLANK(AQ946),0,1)</f>
        <v>1</v>
      </c>
      <c r="CI946" s="435">
        <f>IF($W946="Dropped","-",DAYS360(X946,Y946,TRUE)/360)</f>
        <v>0.51666666666666672</v>
      </c>
      <c r="CJ946" s="416">
        <f>IF(OR($W946="Pipeline",$W946="Dropped"),"-",IF(OR($AA946="-",$AA946="n/a"),"-",DAYS360(Y946,AA946,TRUE)/360))</f>
        <v>0.32777777777777778</v>
      </c>
      <c r="CK946" s="416">
        <f>IF(OR($W946="Pipeline",$W946="Dropped"),"-",IF($AC946="-","-",IF(OR($AA946="-",$AA946="n/a"),DAYS360(Y946,AC946,TRUE)/360,DAYS360(AA946,AC946,TRUE)/360)))</f>
        <v>4.9694444444444441</v>
      </c>
      <c r="CL946" s="416">
        <f>IF(OR($W946="Pipeline",$W946="Dropped"),"-",IF($AC946="-","-",DAYS360(X946,AC946,TRUE)/360))</f>
        <v>5.8138888888888891</v>
      </c>
      <c r="CM946" s="437">
        <f>IF(OR($W946="Pipeline",$W946="Dropped"),"-",IF($AC946="-","-",DAYS360(AB946,AC946,TRUE)/360))</f>
        <v>1.1666666666666667</v>
      </c>
      <c r="CN946" s="344" t="str">
        <f>IF(W946="Closed",IF(AC946="-","-",YEAR(AC946)),"-")</f>
        <v>-</v>
      </c>
      <c r="CO946" s="344" t="str">
        <f>IF(W946="Closed",IF(OR(BE946="S",BE946="MS",BE946="HS"),"S",IF(OR(BE946="U",BE946="MU",BE946="HU"),"U",IF(OR(BE946="NA",BE946="NR",BE946="NV",BE946="?",BE946="#"),"NR","-"))),"-")</f>
        <v>-</v>
      </c>
      <c r="CP946" s="249">
        <v>2</v>
      </c>
      <c r="CQ946" s="414">
        <v>0</v>
      </c>
      <c r="CR946" s="414">
        <v>2</v>
      </c>
      <c r="CS946" s="414">
        <v>2</v>
      </c>
      <c r="CT946" s="414">
        <v>1</v>
      </c>
      <c r="CU946" s="436">
        <v>0</v>
      </c>
      <c r="CV946" s="432" t="str">
        <f>IF(OR(DC946="-",DC946="",DC946="n/a"),"-",HYPERLINK(DC946,"PAD"))</f>
        <v>PAD</v>
      </c>
      <c r="CW946" s="417" t="str">
        <f>IF(OR(DD946="-",DD946="",DD946="n/a"),"-",HYPERLINK(DD946,"ICR"))</f>
        <v>-</v>
      </c>
      <c r="CX946" s="438" t="str">
        <f>IF(OR(DE946="-",DE946="",DE946="n/a"),"-",HYPERLINK(DE946,"IEG"))</f>
        <v>-</v>
      </c>
      <c r="CY946" s="687" t="str">
        <f>IF(OR(DF946="-",DF946="",DF946="n/a"),"-",HYPERLINK(DF946,"PPAR"))</f>
        <v>-</v>
      </c>
      <c r="CZ946" s="665" t="str">
        <f>IF(OR(DG946="-",DG946="",DG946="n/a"),"-",HYPERLINK(DG946,"PCR"))</f>
        <v>-</v>
      </c>
      <c r="DA946" s="665" t="str">
        <f>IF(OR(DH946="-",DH946="",DH946="n/a"),"-",HYPERLINK(DH946,"PP"))</f>
        <v>PP</v>
      </c>
      <c r="DB946" s="688" t="str">
        <f>IF(OR(DI946="-",DI946="",DI946="n/a"),"-",HYPERLINK(DI946,"TA"))</f>
        <v>-</v>
      </c>
      <c r="DC946" s="897" t="s">
        <v>12890</v>
      </c>
      <c r="DD946" s="897" t="s">
        <v>33</v>
      </c>
      <c r="DE946" s="897" t="s">
        <v>33</v>
      </c>
      <c r="DF946" s="897" t="s">
        <v>33</v>
      </c>
      <c r="DG946" s="897" t="s">
        <v>33</v>
      </c>
      <c r="DH946" s="897" t="s">
        <v>12891</v>
      </c>
      <c r="DI946" s="897" t="s">
        <v>33</v>
      </c>
      <c r="DJ946" s="734"/>
      <c r="DK946" s="14"/>
      <c r="DL946" s="14"/>
      <c r="DM946" s="441"/>
      <c r="DN946" s="441"/>
      <c r="DO946" s="441"/>
      <c r="DP946" s="441"/>
      <c r="DQ946" s="441"/>
      <c r="DR946" s="441"/>
      <c r="DS946" s="441"/>
      <c r="DT946" s="441"/>
      <c r="DU946" s="441"/>
      <c r="DV946" s="441"/>
      <c r="DW946" s="441"/>
      <c r="DX946" s="441"/>
      <c r="DY946" s="441"/>
      <c r="DZ946" s="441"/>
      <c r="EA946" s="441"/>
      <c r="EB946" s="441"/>
      <c r="EC946" s="441"/>
      <c r="ED946" s="441"/>
      <c r="EE946" s="441"/>
      <c r="EF946" s="441"/>
      <c r="EG946" s="441"/>
      <c r="EH946" s="441"/>
      <c r="EI946" s="441"/>
      <c r="EJ946" s="441"/>
      <c r="EK946" s="441"/>
      <c r="EL946" s="441"/>
      <c r="EM946" s="441"/>
    </row>
    <row r="947" spans="1:143" s="35" customFormat="1" ht="14.1" customHeight="1" x14ac:dyDescent="0.25">
      <c r="A947" s="703">
        <f>ROW()-1</f>
        <v>946</v>
      </c>
      <c r="B947" s="713" t="s">
        <v>7545</v>
      </c>
      <c r="C947" s="711" t="str">
        <f>HYPERLINK(E947,"OP")</f>
        <v>OP</v>
      </c>
      <c r="D947" s="711" t="str">
        <f>HYPERLINK(F947,"Prj")</f>
        <v>Prj</v>
      </c>
      <c r="E947" s="631" t="s">
        <v>8445</v>
      </c>
      <c r="F947" s="413" t="s">
        <v>8446</v>
      </c>
      <c r="G947" s="414" t="s">
        <v>33</v>
      </c>
      <c r="H947" s="414" t="s">
        <v>33</v>
      </c>
      <c r="I947" s="694" t="s">
        <v>33</v>
      </c>
      <c r="J947" s="697" t="s">
        <v>7546</v>
      </c>
      <c r="K947" s="727" t="s">
        <v>33</v>
      </c>
      <c r="L947" s="736" t="s">
        <v>231</v>
      </c>
      <c r="M947" s="697" t="s">
        <v>48</v>
      </c>
      <c r="N947" s="736" t="s">
        <v>18</v>
      </c>
      <c r="O947" s="736" t="s">
        <v>30</v>
      </c>
      <c r="P947" s="1080" t="s">
        <v>36</v>
      </c>
      <c r="Q947" s="1074" t="s">
        <v>33</v>
      </c>
      <c r="R947" s="698" t="s">
        <v>33</v>
      </c>
      <c r="S947" s="907" t="s">
        <v>10296</v>
      </c>
      <c r="T947" s="908" t="s">
        <v>10362</v>
      </c>
      <c r="U947" s="905" t="s">
        <v>592</v>
      </c>
      <c r="V947" s="905" t="s">
        <v>10403</v>
      </c>
      <c r="W947" s="1068" t="s">
        <v>20</v>
      </c>
      <c r="X947" s="1064">
        <v>41017</v>
      </c>
      <c r="Y947" s="1066">
        <v>41366</v>
      </c>
      <c r="Z947" s="1046">
        <v>2013</v>
      </c>
      <c r="AA947" s="1064">
        <v>41466</v>
      </c>
      <c r="AB947" s="1065">
        <v>43465</v>
      </c>
      <c r="AC947" s="1066">
        <v>43465</v>
      </c>
      <c r="AD947" s="1049">
        <v>0</v>
      </c>
      <c r="AE947" s="746">
        <v>7</v>
      </c>
      <c r="AF947" s="744">
        <v>0</v>
      </c>
      <c r="AG947" s="690">
        <v>7</v>
      </c>
      <c r="AH947" s="747">
        <v>0</v>
      </c>
      <c r="AI947" s="744">
        <v>7</v>
      </c>
      <c r="AJ947" s="1101">
        <v>7</v>
      </c>
      <c r="AK947" s="1102">
        <v>4.9041173100000002</v>
      </c>
      <c r="AL947" s="1085"/>
      <c r="AM947" s="632"/>
      <c r="AN947" s="632">
        <v>3</v>
      </c>
      <c r="AO947" s="632"/>
      <c r="AP947" s="632"/>
      <c r="AQ947" s="757"/>
      <c r="AR947" s="778" t="s">
        <v>8967</v>
      </c>
      <c r="AS947" s="784">
        <f>AT947+AU947</f>
        <v>1</v>
      </c>
      <c r="AT947" s="784">
        <v>1</v>
      </c>
      <c r="AU947" s="785">
        <v>0</v>
      </c>
      <c r="AV947" s="734" t="s">
        <v>8968</v>
      </c>
      <c r="AW947" s="697" t="s">
        <v>2721</v>
      </c>
      <c r="AX947" s="697" t="s">
        <v>7548</v>
      </c>
      <c r="AY947" s="823">
        <v>42722</v>
      </c>
      <c r="AZ947" s="736" t="s">
        <v>26</v>
      </c>
      <c r="BA947" s="736" t="s">
        <v>22</v>
      </c>
      <c r="BB947" s="625" t="s">
        <v>33</v>
      </c>
      <c r="BC947" s="626" t="s">
        <v>33</v>
      </c>
      <c r="BD947" s="633" t="s">
        <v>33</v>
      </c>
      <c r="BE947" s="625" t="s">
        <v>33</v>
      </c>
      <c r="BF947" s="626" t="s">
        <v>33</v>
      </c>
      <c r="BG947" s="633" t="s">
        <v>33</v>
      </c>
      <c r="BH947" s="905" t="s">
        <v>13072</v>
      </c>
      <c r="BI947" s="903" t="s">
        <v>4508</v>
      </c>
      <c r="BJ947" s="905" t="s">
        <v>13075</v>
      </c>
      <c r="BK947" s="903" t="s">
        <v>13771</v>
      </c>
      <c r="BL947" s="905" t="s">
        <v>0</v>
      </c>
      <c r="BM947" s="903" t="s">
        <v>0</v>
      </c>
      <c r="BN947" s="905" t="s">
        <v>0</v>
      </c>
      <c r="BO947" s="903" t="s">
        <v>0</v>
      </c>
      <c r="BP947" s="905" t="s">
        <v>0</v>
      </c>
      <c r="BQ947" s="903" t="s">
        <v>0</v>
      </c>
      <c r="BR947" s="909">
        <v>63</v>
      </c>
      <c r="BS947" s="903" t="s">
        <v>4512</v>
      </c>
      <c r="BT947" s="909">
        <v>67</v>
      </c>
      <c r="BU947" s="903" t="s">
        <v>4577</v>
      </c>
      <c r="BV947" s="909">
        <v>93</v>
      </c>
      <c r="BW947" s="903" t="s">
        <v>4651</v>
      </c>
      <c r="BX947" s="909">
        <v>92</v>
      </c>
      <c r="BY947" s="903" t="s">
        <v>4597</v>
      </c>
      <c r="BZ947" s="909">
        <v>88</v>
      </c>
      <c r="CA947" s="903" t="s">
        <v>4513</v>
      </c>
      <c r="CB947" s="340">
        <v>10</v>
      </c>
      <c r="CC947" s="249">
        <f>IF(ISBLANK(AL947),0,1)</f>
        <v>0</v>
      </c>
      <c r="CD947" s="414">
        <f>IF(ISBLANK(AM947),0,1)</f>
        <v>0</v>
      </c>
      <c r="CE947" s="414">
        <f>IF(ISBLANK(AN947),0,1)</f>
        <v>1</v>
      </c>
      <c r="CF947" s="414">
        <f>IF(ISBLANK(AO947),0,1)</f>
        <v>0</v>
      </c>
      <c r="CG947" s="414">
        <f>IF(ISBLANK(AP947),0,1)</f>
        <v>0</v>
      </c>
      <c r="CH947" s="436">
        <f>IF(ISBLANK(AQ947),0,1)</f>
        <v>0</v>
      </c>
      <c r="CI947" s="435">
        <f>IF($W947="Dropped","-",DAYS360(X947,Y947,TRUE)/360)</f>
        <v>0.9555555555555556</v>
      </c>
      <c r="CJ947" s="416">
        <f>IF(OR($W947="Pipeline",$W947="Dropped"),"-",IF(OR($AA947="-",$AA947="n/a"),"-",DAYS360(Y947,AA947,TRUE)/360))</f>
        <v>0.27500000000000002</v>
      </c>
      <c r="CK947" s="416">
        <f>IF(OR($W947="Pipeline",$W947="Dropped"),"-",IF($AC947="-","-",IF(OR($AA947="-",$AA947="n/a"),DAYS360(Y947,AC947,TRUE)/360,DAYS360(AA947,AC947,TRUE)/360)))</f>
        <v>5.4694444444444441</v>
      </c>
      <c r="CL947" s="416">
        <f>IF(OR($W947="Pipeline",$W947="Dropped"),"-",IF($AC947="-","-",DAYS360(X947,AC947,TRUE)/360))</f>
        <v>6.7</v>
      </c>
      <c r="CM947" s="437">
        <f>IF(OR($W947="Pipeline",$W947="Dropped"),"-",IF($AC947="-","-",DAYS360(AB947,AC947,TRUE)/360))</f>
        <v>0</v>
      </c>
      <c r="CN947" s="344" t="str">
        <f>IF(W947="Closed",IF(AC947="-","-",YEAR(AC947)),"-")</f>
        <v>-</v>
      </c>
      <c r="CO947" s="344" t="str">
        <f>IF(W947="Closed",IF(OR(BE947="S",BE947="MS",BE947="HS"),"S",IF(OR(BE947="U",BE947="MU",BE947="HU"),"U",IF(OR(BE947="NA",BE947="NR",BE947="NV",BE947="?",BE947="#"),"NR","-"))),"-")</f>
        <v>-</v>
      </c>
      <c r="CP947" s="249">
        <v>2</v>
      </c>
      <c r="CQ947" s="414">
        <v>2</v>
      </c>
      <c r="CR947" s="414">
        <v>3</v>
      </c>
      <c r="CS947" s="414">
        <v>0</v>
      </c>
      <c r="CT947" s="414">
        <v>0</v>
      </c>
      <c r="CU947" s="436">
        <v>0</v>
      </c>
      <c r="CV947" s="432" t="str">
        <f>IF(OR(DC947="-",DC947="",DC947="n/a"),"-",HYPERLINK(DC947,"PAD"))</f>
        <v>PAD</v>
      </c>
      <c r="CW947" s="417" t="str">
        <f>IF(OR(DD947="-",DD947="",DD947="n/a"),"-",HYPERLINK(DD947,"ICR"))</f>
        <v>-</v>
      </c>
      <c r="CX947" s="438" t="str">
        <f>IF(OR(DE947="-",DE947="",DE947="n/a"),"-",HYPERLINK(DE947,"IEG"))</f>
        <v>-</v>
      </c>
      <c r="CY947" s="687" t="str">
        <f>IF(OR(DF947="-",DF947="",DF947="n/a"),"-",HYPERLINK(DF947,"PPAR"))</f>
        <v>-</v>
      </c>
      <c r="CZ947" s="665" t="str">
        <f>IF(OR(DG947="-",DG947="",DG947="n/a"),"-",HYPERLINK(DG947,"PCR"))</f>
        <v>-</v>
      </c>
      <c r="DA947" s="665" t="str">
        <f>IF(OR(DH947="-",DH947="",DH947="n/a"),"-",HYPERLINK(DH947,"PP"))</f>
        <v>PP</v>
      </c>
      <c r="DB947" s="688" t="str">
        <f>IF(OR(DI947="-",DI947="",DI947="n/a"),"-",HYPERLINK(DI947,"TA"))</f>
        <v>-</v>
      </c>
      <c r="DC947" s="897" t="s">
        <v>12892</v>
      </c>
      <c r="DD947" s="897" t="s">
        <v>33</v>
      </c>
      <c r="DE947" s="897" t="s">
        <v>33</v>
      </c>
      <c r="DF947" s="897" t="s">
        <v>33</v>
      </c>
      <c r="DG947" s="897" t="s">
        <v>33</v>
      </c>
      <c r="DH947" s="897" t="s">
        <v>14187</v>
      </c>
      <c r="DI947" s="897" t="s">
        <v>33</v>
      </c>
      <c r="DJ947" s="734"/>
      <c r="DK947" s="14"/>
      <c r="DL947" s="14"/>
      <c r="DM947" s="441"/>
      <c r="DN947" s="441"/>
      <c r="DO947" s="441"/>
      <c r="DP947" s="441"/>
      <c r="DQ947" s="441"/>
      <c r="DR947" s="441"/>
      <c r="DS947" s="441"/>
      <c r="DT947" s="441"/>
      <c r="DU947" s="441"/>
      <c r="DV947" s="441"/>
      <c r="DW947" s="441"/>
      <c r="DX947" s="441"/>
      <c r="DY947" s="441"/>
      <c r="DZ947" s="441"/>
      <c r="EA947" s="441"/>
      <c r="EB947" s="441"/>
      <c r="EC947" s="441"/>
      <c r="ED947" s="441"/>
      <c r="EE947" s="441"/>
      <c r="EF947" s="441"/>
      <c r="EG947" s="441"/>
      <c r="EH947" s="441"/>
      <c r="EI947" s="441"/>
      <c r="EJ947" s="441"/>
      <c r="EK947" s="441"/>
      <c r="EL947" s="441"/>
      <c r="EM947" s="441"/>
    </row>
    <row r="948" spans="1:143" s="35" customFormat="1" ht="14.1" customHeight="1" x14ac:dyDescent="0.25">
      <c r="A948" s="702">
        <f>ROW()-1</f>
        <v>947</v>
      </c>
      <c r="B948" s="710" t="s">
        <v>3015</v>
      </c>
      <c r="C948" s="711" t="str">
        <f>HYPERLINK(E948,"OP")</f>
        <v>OP</v>
      </c>
      <c r="D948" s="711" t="str">
        <f>HYPERLINK(F948,"Prj")</f>
        <v>Prj</v>
      </c>
      <c r="E948" s="663" t="s">
        <v>7019</v>
      </c>
      <c r="F948" s="422" t="s">
        <v>7020</v>
      </c>
      <c r="G948" s="414" t="s">
        <v>33</v>
      </c>
      <c r="H948" s="414" t="s">
        <v>33</v>
      </c>
      <c r="I948" s="694" t="s">
        <v>33</v>
      </c>
      <c r="J948" s="686" t="s">
        <v>3027</v>
      </c>
      <c r="K948" s="199" t="s">
        <v>33</v>
      </c>
      <c r="L948" s="693" t="s">
        <v>231</v>
      </c>
      <c r="M948" s="696" t="s">
        <v>603</v>
      </c>
      <c r="N948" s="693" t="s">
        <v>18</v>
      </c>
      <c r="O948" s="693" t="s">
        <v>30</v>
      </c>
      <c r="P948" s="1080" t="s">
        <v>1742</v>
      </c>
      <c r="Q948" s="1074" t="s">
        <v>33</v>
      </c>
      <c r="R948" s="698" t="s">
        <v>3888</v>
      </c>
      <c r="S948" s="907" t="s">
        <v>10303</v>
      </c>
      <c r="T948" s="908" t="s">
        <v>3953</v>
      </c>
      <c r="U948" s="905" t="s">
        <v>1782</v>
      </c>
      <c r="V948" s="905" t="s">
        <v>10418</v>
      </c>
      <c r="W948" s="1068" t="s">
        <v>1773</v>
      </c>
      <c r="X948" s="1064">
        <v>41039</v>
      </c>
      <c r="Y948" s="1066">
        <v>41486</v>
      </c>
      <c r="Z948" s="1046">
        <v>2014</v>
      </c>
      <c r="AA948" s="1064" t="s">
        <v>33</v>
      </c>
      <c r="AB948" s="1065">
        <v>43100</v>
      </c>
      <c r="AC948" s="1066">
        <v>42240</v>
      </c>
      <c r="AD948" s="638">
        <v>6.4</v>
      </c>
      <c r="AE948" s="639">
        <v>0</v>
      </c>
      <c r="AF948" s="744">
        <v>0</v>
      </c>
      <c r="AG948" s="690">
        <v>6.4</v>
      </c>
      <c r="AH948" s="747">
        <v>6.4</v>
      </c>
      <c r="AI948" s="744">
        <v>0</v>
      </c>
      <c r="AJ948" s="1099">
        <v>0</v>
      </c>
      <c r="AK948" s="1100">
        <v>0</v>
      </c>
      <c r="AL948" s="646" t="s">
        <v>3363</v>
      </c>
      <c r="AM948" s="647"/>
      <c r="AN948" s="647"/>
      <c r="AO948" s="647"/>
      <c r="AP948" s="647"/>
      <c r="AQ948" s="648"/>
      <c r="AR948" s="779" t="s">
        <v>3097</v>
      </c>
      <c r="AS948" s="649">
        <f>AT948+AU948</f>
        <v>10.3</v>
      </c>
      <c r="AT948" s="649">
        <v>5.15</v>
      </c>
      <c r="AU948" s="650">
        <v>5.15</v>
      </c>
      <c r="AV948" s="686" t="s">
        <v>3382</v>
      </c>
      <c r="AW948" s="686" t="s">
        <v>3635</v>
      </c>
      <c r="AX948" s="686" t="s">
        <v>3635</v>
      </c>
      <c r="AY948" s="819">
        <v>42109</v>
      </c>
      <c r="AZ948" s="721" t="s">
        <v>45</v>
      </c>
      <c r="BA948" s="721" t="s">
        <v>112</v>
      </c>
      <c r="BB948" s="625" t="s">
        <v>33</v>
      </c>
      <c r="BC948" s="626" t="s">
        <v>33</v>
      </c>
      <c r="BD948" s="633" t="s">
        <v>33</v>
      </c>
      <c r="BE948" s="625" t="s">
        <v>33</v>
      </c>
      <c r="BF948" s="626" t="s">
        <v>33</v>
      </c>
      <c r="BG948" s="633" t="s">
        <v>33</v>
      </c>
      <c r="BH948" s="905" t="s">
        <v>10072</v>
      </c>
      <c r="BI948" s="903" t="s">
        <v>13093</v>
      </c>
      <c r="BJ948" s="905" t="s">
        <v>10064</v>
      </c>
      <c r="BK948" s="903" t="s">
        <v>13770</v>
      </c>
      <c r="BL948" s="905" t="s">
        <v>4561</v>
      </c>
      <c r="BM948" s="903" t="s">
        <v>10489</v>
      </c>
      <c r="BN948" s="905" t="s">
        <v>10067</v>
      </c>
      <c r="BO948" s="903" t="s">
        <v>9474</v>
      </c>
      <c r="BP948" s="905" t="s">
        <v>0</v>
      </c>
      <c r="BQ948" s="903" t="s">
        <v>0</v>
      </c>
      <c r="BR948" s="909">
        <v>66</v>
      </c>
      <c r="BS948" s="903" t="s">
        <v>4532</v>
      </c>
      <c r="BT948" s="909">
        <v>95</v>
      </c>
      <c r="BU948" s="903" t="s">
        <v>1342</v>
      </c>
      <c r="BV948" s="905" t="s">
        <v>0</v>
      </c>
      <c r="BW948" s="903" t="s">
        <v>4492</v>
      </c>
      <c r="BX948" s="905" t="s">
        <v>0</v>
      </c>
      <c r="BY948" s="903" t="s">
        <v>4492</v>
      </c>
      <c r="BZ948" s="905" t="s">
        <v>0</v>
      </c>
      <c r="CA948" s="903" t="s">
        <v>4492</v>
      </c>
      <c r="CB948" s="340">
        <v>50</v>
      </c>
      <c r="CC948" s="249">
        <f>IF(ISBLANK(AL948),0,1)</f>
        <v>1</v>
      </c>
      <c r="CD948" s="414">
        <f>IF(ISBLANK(AM948),0,1)</f>
        <v>0</v>
      </c>
      <c r="CE948" s="414">
        <f>IF(ISBLANK(AN948),0,1)</f>
        <v>0</v>
      </c>
      <c r="CF948" s="414">
        <f>IF(ISBLANK(AO948),0,1)</f>
        <v>0</v>
      </c>
      <c r="CG948" s="414">
        <f>IF(ISBLANK(AP948),0,1)</f>
        <v>0</v>
      </c>
      <c r="CH948" s="436">
        <f>IF(ISBLANK(AQ948),0,1)</f>
        <v>0</v>
      </c>
      <c r="CI948" s="435">
        <f>IF($W948="Dropped","-",DAYS360(X948,Y948,TRUE)/360)</f>
        <v>1.2222222222222223</v>
      </c>
      <c r="CJ948" s="416" t="str">
        <f>IF(OR($W948="Pipeline",$W948="Dropped"),"-",IF(OR($AA948="-",$AA948="n/a"),"-",DAYS360(Y948,AA948,TRUE)/360))</f>
        <v>-</v>
      </c>
      <c r="CK948" s="416">
        <f>IF(OR($W948="Pipeline",$W948="Dropped"),"-",IF($AC948="-","-",IF(OR($AA948="-",$AA948="n/a"),DAYS360(Y948,AC948,TRUE)/360,DAYS360(AA948,AC948,TRUE)/360)))</f>
        <v>2.0666666666666669</v>
      </c>
      <c r="CL948" s="416">
        <f>IF(OR($W948="Pipeline",$W948="Dropped"),"-",IF($AC948="-","-",DAYS360(X948,AC948,TRUE)/360))</f>
        <v>3.2888888888888888</v>
      </c>
      <c r="CM948" s="437">
        <f>IF(OR($W948="Pipeline",$W948="Dropped"),"-",IF($AC948="-","-",DAYS360(AB948,AC948,TRUE)/360))</f>
        <v>-2.35</v>
      </c>
      <c r="CN948" s="344">
        <f>IF(W948="Closed",IF(AC948="-","-",YEAR(AC948)),"-")</f>
        <v>2015</v>
      </c>
      <c r="CO948" s="344" t="str">
        <f>IF(W948="Closed",IF(OR(BE948="S",BE948="MS",BE948="HS"),"S",IF(OR(BE948="U",BE948="MU",BE948="HU"),"U",IF(OR(BE948="NA",BE948="NR",BE948="NV",BE948="?",BE948="#"),"NR","-"))),"-")</f>
        <v>-</v>
      </c>
      <c r="CP948" s="249">
        <v>10</v>
      </c>
      <c r="CQ948" s="414">
        <v>1</v>
      </c>
      <c r="CR948" s="414">
        <v>0</v>
      </c>
      <c r="CS948" s="414">
        <v>2</v>
      </c>
      <c r="CT948" s="414">
        <v>0</v>
      </c>
      <c r="CU948" s="436">
        <v>0</v>
      </c>
      <c r="CV948" s="432" t="str">
        <f>IF(OR(DC948="-",DC948="",DC948="n/a"),"-",HYPERLINK(DC948,"PAD"))</f>
        <v>PAD</v>
      </c>
      <c r="CW948" s="417" t="str">
        <f>IF(OR(DD948="-",DD948="",DD948="n/a"),"-",HYPERLINK(DD948,"ICR"))</f>
        <v>-</v>
      </c>
      <c r="CX948" s="438" t="str">
        <f>IF(OR(DE948="-",DE948="",DE948="n/a"),"-",HYPERLINK(DE948,"IEG"))</f>
        <v>-</v>
      </c>
      <c r="CY948" s="687" t="str">
        <f>IF(OR(DF948="-",DF948="",DF948="n/a"),"-",HYPERLINK(DF948,"PPAR"))</f>
        <v>-</v>
      </c>
      <c r="CZ948" s="665" t="str">
        <f>IF(OR(DG948="-",DG948="",DG948="n/a"),"-",HYPERLINK(DG948,"PCR"))</f>
        <v>-</v>
      </c>
      <c r="DA948" s="665" t="str">
        <f>IF(OR(DH948="-",DH948="",DH948="n/a"),"-",HYPERLINK(DH948,"PP"))</f>
        <v>-</v>
      </c>
      <c r="DB948" s="688" t="str">
        <f>IF(OR(DI948="-",DI948="",DI948="n/a"),"-",HYPERLINK(DI948,"TA"))</f>
        <v>-</v>
      </c>
      <c r="DC948" s="897" t="s">
        <v>14188</v>
      </c>
      <c r="DD948" s="897" t="s">
        <v>33</v>
      </c>
      <c r="DE948" s="897" t="s">
        <v>33</v>
      </c>
      <c r="DF948" s="897" t="s">
        <v>33</v>
      </c>
      <c r="DG948" s="897" t="s">
        <v>33</v>
      </c>
      <c r="DH948" s="897" t="s">
        <v>33</v>
      </c>
      <c r="DI948" s="897" t="s">
        <v>33</v>
      </c>
      <c r="DJ948" s="734"/>
      <c r="DK948" s="14"/>
      <c r="DL948" s="14"/>
      <c r="DM948" s="441"/>
      <c r="DN948" s="441"/>
      <c r="DO948" s="441"/>
      <c r="DP948" s="441"/>
      <c r="DQ948" s="441"/>
      <c r="DR948" s="441"/>
      <c r="DS948" s="441"/>
      <c r="DT948" s="441"/>
      <c r="DU948" s="441"/>
      <c r="DV948" s="441"/>
      <c r="DW948" s="441"/>
      <c r="DX948" s="441"/>
      <c r="DY948" s="441"/>
      <c r="DZ948" s="441"/>
      <c r="EA948" s="441"/>
      <c r="EB948" s="441"/>
      <c r="EC948" s="441"/>
      <c r="ED948" s="441"/>
      <c r="EE948" s="441"/>
      <c r="EF948" s="441"/>
      <c r="EG948" s="441"/>
      <c r="EH948" s="441"/>
      <c r="EI948" s="441"/>
      <c r="EJ948" s="441"/>
      <c r="EK948" s="441"/>
      <c r="EL948" s="441"/>
      <c r="EM948" s="441"/>
    </row>
    <row r="949" spans="1:143" s="35" customFormat="1" ht="14.1" customHeight="1" x14ac:dyDescent="0.25">
      <c r="A949" s="702">
        <f>ROW()-1</f>
        <v>948</v>
      </c>
      <c r="B949" s="713" t="s">
        <v>7609</v>
      </c>
      <c r="C949" s="711" t="str">
        <f>HYPERLINK(E949,"OP")</f>
        <v>OP</v>
      </c>
      <c r="D949" s="711" t="str">
        <f>HYPERLINK(F949,"Prj")</f>
        <v>Prj</v>
      </c>
      <c r="E949" s="631" t="s">
        <v>8481</v>
      </c>
      <c r="F949" s="413" t="s">
        <v>8482</v>
      </c>
      <c r="G949" s="414" t="s">
        <v>33</v>
      </c>
      <c r="H949" s="414" t="s">
        <v>33</v>
      </c>
      <c r="I949" s="694" t="s">
        <v>33</v>
      </c>
      <c r="J949" s="697" t="s">
        <v>7610</v>
      </c>
      <c r="K949" s="727" t="s">
        <v>33</v>
      </c>
      <c r="L949" s="736" t="s">
        <v>124</v>
      </c>
      <c r="M949" s="697" t="s">
        <v>335</v>
      </c>
      <c r="N949" s="736" t="s">
        <v>18</v>
      </c>
      <c r="O949" s="736" t="s">
        <v>25</v>
      </c>
      <c r="P949" s="1080" t="s">
        <v>36</v>
      </c>
      <c r="Q949" s="1074" t="s">
        <v>33</v>
      </c>
      <c r="R949" s="698" t="s">
        <v>33</v>
      </c>
      <c r="S949" s="907" t="s">
        <v>3545</v>
      </c>
      <c r="T949" s="908" t="s">
        <v>7611</v>
      </c>
      <c r="U949" s="905" t="s">
        <v>1789</v>
      </c>
      <c r="V949" s="905" t="s">
        <v>10397</v>
      </c>
      <c r="W949" s="1068" t="s">
        <v>20</v>
      </c>
      <c r="X949" s="1064">
        <v>41169</v>
      </c>
      <c r="Y949" s="1066">
        <v>41796</v>
      </c>
      <c r="Z949" s="1046">
        <v>2014</v>
      </c>
      <c r="AA949" s="1064">
        <v>42233</v>
      </c>
      <c r="AB949" s="1065">
        <v>43738</v>
      </c>
      <c r="AC949" s="1066">
        <v>44104</v>
      </c>
      <c r="AD949" s="1049">
        <v>0</v>
      </c>
      <c r="AE949" s="746">
        <v>19.5</v>
      </c>
      <c r="AF949" s="744">
        <v>0</v>
      </c>
      <c r="AG949" s="690">
        <v>19.5</v>
      </c>
      <c r="AH949" s="747">
        <v>4.25</v>
      </c>
      <c r="AI949" s="744">
        <v>0</v>
      </c>
      <c r="AJ949" s="1101">
        <v>19.5</v>
      </c>
      <c r="AK949" s="1102">
        <v>1.09050739</v>
      </c>
      <c r="AL949" s="1085"/>
      <c r="AM949" s="632"/>
      <c r="AN949" s="632">
        <v>3</v>
      </c>
      <c r="AO949" s="632"/>
      <c r="AP949" s="632"/>
      <c r="AQ949" s="757"/>
      <c r="AR949" s="778" t="s">
        <v>8997</v>
      </c>
      <c r="AS949" s="784">
        <f>AT949+AU949</f>
        <v>16.059999999999999</v>
      </c>
      <c r="AT949" s="784">
        <v>12.37</v>
      </c>
      <c r="AU949" s="785">
        <v>3.6899999999999995</v>
      </c>
      <c r="AV949" s="734" t="s">
        <v>4257</v>
      </c>
      <c r="AW949" s="697" t="s">
        <v>3746</v>
      </c>
      <c r="AX949" s="697" t="s">
        <v>3547</v>
      </c>
      <c r="AY949" s="823">
        <v>42720</v>
      </c>
      <c r="AZ949" s="736" t="s">
        <v>22</v>
      </c>
      <c r="BA949" s="736" t="s">
        <v>22</v>
      </c>
      <c r="BB949" s="625" t="s">
        <v>33</v>
      </c>
      <c r="BC949" s="626" t="s">
        <v>33</v>
      </c>
      <c r="BD949" s="633" t="s">
        <v>33</v>
      </c>
      <c r="BE949" s="625" t="s">
        <v>33</v>
      </c>
      <c r="BF949" s="626" t="s">
        <v>33</v>
      </c>
      <c r="BG949" s="633" t="s">
        <v>33</v>
      </c>
      <c r="BH949" s="905" t="s">
        <v>13072</v>
      </c>
      <c r="BI949" s="903" t="s">
        <v>4508</v>
      </c>
      <c r="BJ949" s="905" t="s">
        <v>0</v>
      </c>
      <c r="BK949" s="903" t="s">
        <v>0</v>
      </c>
      <c r="BL949" s="905" t="s">
        <v>0</v>
      </c>
      <c r="BM949" s="903" t="s">
        <v>0</v>
      </c>
      <c r="BN949" s="905" t="s">
        <v>0</v>
      </c>
      <c r="BO949" s="903" t="s">
        <v>0</v>
      </c>
      <c r="BP949" s="905" t="s">
        <v>0</v>
      </c>
      <c r="BQ949" s="903" t="s">
        <v>0</v>
      </c>
      <c r="BR949" s="909">
        <v>67</v>
      </c>
      <c r="BS949" s="903" t="s">
        <v>4577</v>
      </c>
      <c r="BT949" s="905" t="s">
        <v>0</v>
      </c>
      <c r="BU949" s="903" t="s">
        <v>4492</v>
      </c>
      <c r="BV949" s="905" t="s">
        <v>0</v>
      </c>
      <c r="BW949" s="903" t="s">
        <v>4492</v>
      </c>
      <c r="BX949" s="905" t="s">
        <v>0</v>
      </c>
      <c r="BY949" s="903" t="s">
        <v>4492</v>
      </c>
      <c r="BZ949" s="905" t="s">
        <v>0</v>
      </c>
      <c r="CA949" s="903" t="s">
        <v>4492</v>
      </c>
      <c r="CB949" s="340">
        <v>10</v>
      </c>
      <c r="CC949" s="249">
        <f>IF(ISBLANK(AL949),0,1)</f>
        <v>0</v>
      </c>
      <c r="CD949" s="414">
        <f>IF(ISBLANK(AM949),0,1)</f>
        <v>0</v>
      </c>
      <c r="CE949" s="414">
        <f>IF(ISBLANK(AN949),0,1)</f>
        <v>1</v>
      </c>
      <c r="CF949" s="414">
        <f>IF(ISBLANK(AO949),0,1)</f>
        <v>0</v>
      </c>
      <c r="CG949" s="414">
        <f>IF(ISBLANK(AP949),0,1)</f>
        <v>0</v>
      </c>
      <c r="CH949" s="436">
        <f>IF(ISBLANK(AQ949),0,1)</f>
        <v>0</v>
      </c>
      <c r="CI949" s="435">
        <f>IF($W949="Dropped","-",DAYS360(X949,Y949,TRUE)/360)</f>
        <v>1.7194444444444446</v>
      </c>
      <c r="CJ949" s="416">
        <f>IF(OR($W949="Pipeline",$W949="Dropped"),"-",IF(OR($AA949="-",$AA949="n/a"),"-",DAYS360(Y949,AA949,TRUE)/360))</f>
        <v>1.1972222222222222</v>
      </c>
      <c r="CK949" s="416">
        <f>IF(OR($W949="Pipeline",$W949="Dropped"),"-",IF($AC949="-","-",IF(OR($AA949="-",$AA949="n/a"),DAYS360(Y949,AC949,TRUE)/360,DAYS360(AA949,AC949,TRUE)/360)))</f>
        <v>5.1194444444444445</v>
      </c>
      <c r="CL949" s="416">
        <f>IF(OR($W949="Pipeline",$W949="Dropped"),"-",IF($AC949="-","-",DAYS360(X949,AC949,TRUE)/360))</f>
        <v>8.0361111111111114</v>
      </c>
      <c r="CM949" s="437">
        <f>IF(OR($W949="Pipeline",$W949="Dropped"),"-",IF($AC949="-","-",DAYS360(AB949,AC949,TRUE)/360))</f>
        <v>1</v>
      </c>
      <c r="CN949" s="344" t="str">
        <f>IF(W949="Closed",IF(AC949="-","-",YEAR(AC949)),"-")</f>
        <v>-</v>
      </c>
      <c r="CO949" s="344" t="str">
        <f>IF(W949="Closed",IF(OR(BE949="S",BE949="MS",BE949="HS"),"S",IF(OR(BE949="U",BE949="MU",BE949="HU"),"U",IF(OR(BE949="NA",BE949="NR",BE949="NV",BE949="?",BE949="#"),"NR","-"))),"-")</f>
        <v>-</v>
      </c>
      <c r="CP949" s="249">
        <v>13</v>
      </c>
      <c r="CQ949" s="414">
        <v>3</v>
      </c>
      <c r="CR949" s="414">
        <v>2</v>
      </c>
      <c r="CS949" s="414">
        <v>2</v>
      </c>
      <c r="CT949" s="414">
        <v>1</v>
      </c>
      <c r="CU949" s="436">
        <v>2</v>
      </c>
      <c r="CV949" s="432" t="str">
        <f>IF(OR(DC949="-",DC949="",DC949="n/a"),"-",HYPERLINK(DC949,"PAD"))</f>
        <v>PAD</v>
      </c>
      <c r="CW949" s="417" t="str">
        <f>IF(OR(DD949="-",DD949="",DD949="n/a"),"-",HYPERLINK(DD949,"ICR"))</f>
        <v>-</v>
      </c>
      <c r="CX949" s="438" t="str">
        <f>IF(OR(DE949="-",DE949="",DE949="n/a"),"-",HYPERLINK(DE949,"IEG"))</f>
        <v>-</v>
      </c>
      <c r="CY949" s="687" t="str">
        <f>IF(OR(DF949="-",DF949="",DF949="n/a"),"-",HYPERLINK(DF949,"PPAR"))</f>
        <v>-</v>
      </c>
      <c r="CZ949" s="665" t="str">
        <f>IF(OR(DG949="-",DG949="",DG949="n/a"),"-",HYPERLINK(DG949,"PCR"))</f>
        <v>-</v>
      </c>
      <c r="DA949" s="665" t="str">
        <f>IF(OR(DH949="-",DH949="",DH949="n/a"),"-",HYPERLINK(DH949,"PP"))</f>
        <v>PP</v>
      </c>
      <c r="DB949" s="688" t="str">
        <f>IF(OR(DI949="-",DI949="",DI949="n/a"),"-",HYPERLINK(DI949,"TA"))</f>
        <v>-</v>
      </c>
      <c r="DC949" s="897" t="s">
        <v>12893</v>
      </c>
      <c r="DD949" s="897" t="s">
        <v>33</v>
      </c>
      <c r="DE949" s="897" t="s">
        <v>33</v>
      </c>
      <c r="DF949" s="897" t="s">
        <v>33</v>
      </c>
      <c r="DG949" s="897" t="s">
        <v>33</v>
      </c>
      <c r="DH949" s="897" t="s">
        <v>12894</v>
      </c>
      <c r="DI949" s="897" t="s">
        <v>33</v>
      </c>
      <c r="DJ949" s="734"/>
      <c r="DK949" s="14"/>
      <c r="DL949" s="14"/>
      <c r="DM949" s="441"/>
      <c r="DN949" s="441"/>
      <c r="DO949" s="441"/>
      <c r="DP949" s="441"/>
      <c r="DQ949" s="441"/>
      <c r="DR949" s="441"/>
      <c r="DS949" s="441"/>
      <c r="DT949" s="441"/>
      <c r="DU949" s="441"/>
      <c r="DV949" s="441"/>
      <c r="DW949" s="441"/>
      <c r="DX949" s="441"/>
      <c r="DY949" s="441"/>
      <c r="DZ949" s="441"/>
      <c r="EA949" s="441"/>
      <c r="EB949" s="441"/>
      <c r="EC949" s="441"/>
      <c r="ED949" s="441"/>
      <c r="EE949" s="441"/>
      <c r="EF949" s="441"/>
      <c r="EG949" s="441"/>
      <c r="EH949" s="441"/>
      <c r="EI949" s="441"/>
      <c r="EJ949" s="441"/>
      <c r="EK949" s="441"/>
      <c r="EL949" s="441"/>
      <c r="EM949" s="441"/>
    </row>
    <row r="950" spans="1:143" s="35" customFormat="1" ht="14.1" customHeight="1" x14ac:dyDescent="0.25">
      <c r="A950" s="703">
        <f>ROW()-1</f>
        <v>949</v>
      </c>
      <c r="B950" s="710" t="s">
        <v>73</v>
      </c>
      <c r="C950" s="711" t="str">
        <f>HYPERLINK(E950,"OP")</f>
        <v>OP</v>
      </c>
      <c r="D950" s="711" t="str">
        <f>HYPERLINK(F950,"Prj")</f>
        <v>Prj</v>
      </c>
      <c r="E950" s="663" t="s">
        <v>7021</v>
      </c>
      <c r="F950" s="422" t="s">
        <v>7022</v>
      </c>
      <c r="G950" s="414" t="s">
        <v>33</v>
      </c>
      <c r="H950" s="414" t="s">
        <v>33</v>
      </c>
      <c r="I950" s="694" t="s">
        <v>33</v>
      </c>
      <c r="J950" s="699" t="s">
        <v>74</v>
      </c>
      <c r="K950" s="199" t="s">
        <v>33</v>
      </c>
      <c r="L950" s="732" t="s">
        <v>16</v>
      </c>
      <c r="M950" s="738" t="s">
        <v>75</v>
      </c>
      <c r="N950" s="732" t="s">
        <v>18</v>
      </c>
      <c r="O950" s="732" t="s">
        <v>76</v>
      </c>
      <c r="P950" s="1080" t="s">
        <v>19</v>
      </c>
      <c r="Q950" s="1074" t="s">
        <v>1744</v>
      </c>
      <c r="R950" s="698" t="s">
        <v>33</v>
      </c>
      <c r="S950" s="907" t="s">
        <v>3549</v>
      </c>
      <c r="T950" s="908" t="s">
        <v>3873</v>
      </c>
      <c r="U950" s="905" t="s">
        <v>589</v>
      </c>
      <c r="V950" s="905" t="s">
        <v>10441</v>
      </c>
      <c r="W950" s="1068" t="s">
        <v>20</v>
      </c>
      <c r="X950" s="1064">
        <v>41085</v>
      </c>
      <c r="Y950" s="1066">
        <v>41478</v>
      </c>
      <c r="Z950" s="1046">
        <v>2014</v>
      </c>
      <c r="AA950" s="1064">
        <v>41563</v>
      </c>
      <c r="AB950" s="1065">
        <v>43190</v>
      </c>
      <c r="AC950" s="1066">
        <v>44012</v>
      </c>
      <c r="AD950" s="1054">
        <v>0</v>
      </c>
      <c r="AE950" s="749">
        <v>250</v>
      </c>
      <c r="AF950" s="744">
        <v>0</v>
      </c>
      <c r="AG950" s="690">
        <v>250</v>
      </c>
      <c r="AH950" s="747">
        <v>0</v>
      </c>
      <c r="AI950" s="744">
        <v>0</v>
      </c>
      <c r="AJ950" s="1099">
        <v>300</v>
      </c>
      <c r="AK950" s="1100">
        <v>188.24129486999999</v>
      </c>
      <c r="AL950" s="1086"/>
      <c r="AM950" s="760"/>
      <c r="AN950" s="760"/>
      <c r="AO950" s="760"/>
      <c r="AP950" s="760"/>
      <c r="AQ950" s="761">
        <v>14</v>
      </c>
      <c r="AR950" s="780" t="s">
        <v>77</v>
      </c>
      <c r="AS950" s="781">
        <f>AT950+AU950</f>
        <v>25</v>
      </c>
      <c r="AT950" s="781">
        <v>25</v>
      </c>
      <c r="AU950" s="782">
        <v>0</v>
      </c>
      <c r="AV950" s="699" t="s">
        <v>78</v>
      </c>
      <c r="AW950" s="699" t="s">
        <v>1857</v>
      </c>
      <c r="AX950" s="699" t="s">
        <v>2123</v>
      </c>
      <c r="AY950" s="820">
        <v>42615</v>
      </c>
      <c r="AZ950" s="826" t="s">
        <v>26</v>
      </c>
      <c r="BA950" s="826" t="s">
        <v>26</v>
      </c>
      <c r="BB950" s="625" t="s">
        <v>33</v>
      </c>
      <c r="BC950" s="626" t="s">
        <v>33</v>
      </c>
      <c r="BD950" s="633" t="s">
        <v>33</v>
      </c>
      <c r="BE950" s="625" t="s">
        <v>33</v>
      </c>
      <c r="BF950" s="626" t="s">
        <v>33</v>
      </c>
      <c r="BG950" s="633" t="s">
        <v>33</v>
      </c>
      <c r="BH950" s="905" t="s">
        <v>13078</v>
      </c>
      <c r="BI950" s="903" t="s">
        <v>13872</v>
      </c>
      <c r="BJ950" s="905" t="s">
        <v>0</v>
      </c>
      <c r="BK950" s="903" t="s">
        <v>0</v>
      </c>
      <c r="BL950" s="905" t="s">
        <v>0</v>
      </c>
      <c r="BM950" s="903" t="s">
        <v>0</v>
      </c>
      <c r="BN950" s="905" t="s">
        <v>0</v>
      </c>
      <c r="BO950" s="903" t="s">
        <v>0</v>
      </c>
      <c r="BP950" s="905" t="s">
        <v>0</v>
      </c>
      <c r="BQ950" s="903" t="s">
        <v>0</v>
      </c>
      <c r="BR950" s="909">
        <v>54</v>
      </c>
      <c r="BS950" s="903" t="s">
        <v>4553</v>
      </c>
      <c r="BT950" s="909">
        <v>52</v>
      </c>
      <c r="BU950" s="903" t="s">
        <v>4599</v>
      </c>
      <c r="BV950" s="909">
        <v>87</v>
      </c>
      <c r="BW950" s="903" t="s">
        <v>4535</v>
      </c>
      <c r="BX950" s="905" t="s">
        <v>0</v>
      </c>
      <c r="BY950" s="903" t="s">
        <v>4492</v>
      </c>
      <c r="BZ950" s="905" t="s">
        <v>0</v>
      </c>
      <c r="CA950" s="903" t="s">
        <v>4492</v>
      </c>
      <c r="CB950" s="340">
        <v>10</v>
      </c>
      <c r="CC950" s="249">
        <f>IF(ISBLANK(AL950),0,1)</f>
        <v>0</v>
      </c>
      <c r="CD950" s="414">
        <f>IF(ISBLANK(AM950),0,1)</f>
        <v>0</v>
      </c>
      <c r="CE950" s="414">
        <f>IF(ISBLANK(AN950),0,1)</f>
        <v>0</v>
      </c>
      <c r="CF950" s="414">
        <f>IF(ISBLANK(AO950),0,1)</f>
        <v>0</v>
      </c>
      <c r="CG950" s="414">
        <f>IF(ISBLANK(AP950),0,1)</f>
        <v>0</v>
      </c>
      <c r="CH950" s="436">
        <f>IF(ISBLANK(AQ950),0,1)</f>
        <v>1</v>
      </c>
      <c r="CI950" s="435">
        <f>IF($W950="Dropped","-",DAYS360(X950,Y950,TRUE)/360)</f>
        <v>1.0777777777777777</v>
      </c>
      <c r="CJ950" s="416">
        <f>IF(OR($W950="Pipeline",$W950="Dropped"),"-",IF(OR($AA950="-",$AA950="n/a"),"-",DAYS360(Y950,AA950,TRUE)/360))</f>
        <v>0.23055555555555557</v>
      </c>
      <c r="CK950" s="416">
        <f>IF(OR($W950="Pipeline",$W950="Dropped"),"-",IF($AC950="-","-",IF(OR($AA950="-",$AA950="n/a"),DAYS360(Y950,AC950,TRUE)/360,DAYS360(AA950,AC950,TRUE)/360)))</f>
        <v>6.7055555555555557</v>
      </c>
      <c r="CL950" s="416">
        <f>IF(OR($W950="Pipeline",$W950="Dropped"),"-",IF($AC950="-","-",DAYS360(X950,AC950,TRUE)/360))</f>
        <v>8.0138888888888893</v>
      </c>
      <c r="CM950" s="437">
        <f>IF(OR($W950="Pipeline",$W950="Dropped"),"-",IF($AC950="-","-",DAYS360(AB950,AC950,TRUE)/360))</f>
        <v>2.25</v>
      </c>
      <c r="CN950" s="344" t="str">
        <f>IF(W950="Closed",IF(AC950="-","-",YEAR(AC950)),"-")</f>
        <v>-</v>
      </c>
      <c r="CO950" s="344" t="str">
        <f>IF(W950="Closed",IF(OR(BE950="S",BE950="MS",BE950="HS"),"S",IF(OR(BE950="U",BE950="MU",BE950="HU"),"U",IF(OR(BE950="NA",BE950="NR",BE950="NV",BE950="?",BE950="#"),"NR","-"))),"-")</f>
        <v>-</v>
      </c>
      <c r="CP950" s="249">
        <v>4</v>
      </c>
      <c r="CQ950" s="414">
        <v>3</v>
      </c>
      <c r="CR950" s="414">
        <v>4</v>
      </c>
      <c r="CS950" s="414">
        <v>1</v>
      </c>
      <c r="CT950" s="414">
        <v>1</v>
      </c>
      <c r="CU950" s="436">
        <v>3</v>
      </c>
      <c r="CV950" s="432" t="str">
        <f>IF(OR(DC950="-",DC950="",DC950="n/a"),"-",HYPERLINK(DC950,"PAD"))</f>
        <v>PAD</v>
      </c>
      <c r="CW950" s="417" t="str">
        <f>IF(OR(DD950="-",DD950="",DD950="n/a"),"-",HYPERLINK(DD950,"ICR"))</f>
        <v>-</v>
      </c>
      <c r="CX950" s="438" t="str">
        <f>IF(OR(DE950="-",DE950="",DE950="n/a"),"-",HYPERLINK(DE950,"IEG"))</f>
        <v>-</v>
      </c>
      <c r="CY950" s="687" t="str">
        <f>IF(OR(DF950="-",DF950="",DF950="n/a"),"-",HYPERLINK(DF950,"PPAR"))</f>
        <v>-</v>
      </c>
      <c r="CZ950" s="665" t="str">
        <f>IF(OR(DG950="-",DG950="",DG950="n/a"),"-",HYPERLINK(DG950,"PCR"))</f>
        <v>-</v>
      </c>
      <c r="DA950" s="665" t="str">
        <f>IF(OR(DH950="-",DH950="",DH950="n/a"),"-",HYPERLINK(DH950,"PP"))</f>
        <v>-</v>
      </c>
      <c r="DB950" s="688" t="str">
        <f>IF(OR(DI950="-",DI950="",DI950="n/a"),"-",HYPERLINK(DI950,"TA"))</f>
        <v>-</v>
      </c>
      <c r="DC950" s="897" t="s">
        <v>12895</v>
      </c>
      <c r="DD950" s="897" t="s">
        <v>33</v>
      </c>
      <c r="DE950" s="897" t="s">
        <v>33</v>
      </c>
      <c r="DF950" s="897" t="s">
        <v>33</v>
      </c>
      <c r="DG950" s="897" t="s">
        <v>33</v>
      </c>
      <c r="DH950" s="897" t="s">
        <v>33</v>
      </c>
      <c r="DI950" s="897" t="s">
        <v>33</v>
      </c>
      <c r="DJ950" s="806"/>
      <c r="DK950" s="14"/>
      <c r="DL950" s="14"/>
      <c r="DM950" s="441"/>
      <c r="DN950" s="441"/>
      <c r="DO950" s="441"/>
      <c r="DP950" s="441"/>
      <c r="DQ950" s="441"/>
      <c r="DR950" s="441"/>
      <c r="DS950" s="441"/>
      <c r="DT950" s="441"/>
      <c r="DU950" s="441"/>
      <c r="DV950" s="441"/>
      <c r="DW950" s="441"/>
      <c r="DX950" s="441"/>
      <c r="DY950" s="441"/>
      <c r="DZ950" s="441"/>
      <c r="EA950" s="441"/>
      <c r="EB950" s="441"/>
      <c r="EC950" s="441"/>
      <c r="ED950" s="441"/>
      <c r="EE950" s="441"/>
      <c r="EF950" s="441"/>
      <c r="EG950" s="441"/>
      <c r="EH950" s="441"/>
      <c r="EI950" s="441"/>
      <c r="EJ950" s="441"/>
      <c r="EK950" s="441"/>
      <c r="EL950" s="441"/>
      <c r="EM950" s="441"/>
    </row>
    <row r="951" spans="1:143" s="35" customFormat="1" ht="14.1" customHeight="1" x14ac:dyDescent="0.25">
      <c r="A951" s="702">
        <f>ROW()-1</f>
        <v>950</v>
      </c>
      <c r="B951" s="710" t="s">
        <v>942</v>
      </c>
      <c r="C951" s="711" t="str">
        <f>HYPERLINK(E951,"OP")</f>
        <v>OP</v>
      </c>
      <c r="D951" s="711" t="str">
        <f>HYPERLINK(F951,"Prj")</f>
        <v>Prj</v>
      </c>
      <c r="E951" s="663" t="s">
        <v>7023</v>
      </c>
      <c r="F951" s="422" t="s">
        <v>7024</v>
      </c>
      <c r="G951" s="414" t="s">
        <v>33</v>
      </c>
      <c r="H951" s="414" t="s">
        <v>33</v>
      </c>
      <c r="I951" s="694" t="s">
        <v>33</v>
      </c>
      <c r="J951" s="686" t="s">
        <v>943</v>
      </c>
      <c r="K951" s="199" t="s">
        <v>33</v>
      </c>
      <c r="L951" s="693" t="s">
        <v>16</v>
      </c>
      <c r="M951" s="696" t="s">
        <v>89</v>
      </c>
      <c r="N951" s="693" t="s">
        <v>18</v>
      </c>
      <c r="O951" s="732" t="s">
        <v>25</v>
      </c>
      <c r="P951" s="1080" t="s">
        <v>1763</v>
      </c>
      <c r="Q951" s="1074" t="s">
        <v>33</v>
      </c>
      <c r="R951" s="698" t="s">
        <v>3888</v>
      </c>
      <c r="S951" s="907" t="s">
        <v>3602</v>
      </c>
      <c r="T951" s="908" t="s">
        <v>3872</v>
      </c>
      <c r="U951" s="905" t="s">
        <v>579</v>
      </c>
      <c r="V951" s="905" t="s">
        <v>10383</v>
      </c>
      <c r="W951" s="1068" t="s">
        <v>20</v>
      </c>
      <c r="X951" s="1064">
        <v>41351</v>
      </c>
      <c r="Y951" s="1066">
        <v>41809</v>
      </c>
      <c r="Z951" s="1046">
        <v>2014</v>
      </c>
      <c r="AA951" s="1064">
        <v>42135</v>
      </c>
      <c r="AB951" s="1065">
        <v>43646</v>
      </c>
      <c r="AC951" s="1066">
        <v>43646</v>
      </c>
      <c r="AD951" s="638">
        <v>0</v>
      </c>
      <c r="AE951" s="639">
        <v>50.9</v>
      </c>
      <c r="AF951" s="744">
        <v>0</v>
      </c>
      <c r="AG951" s="690">
        <v>50.9</v>
      </c>
      <c r="AH951" s="747">
        <v>0</v>
      </c>
      <c r="AI951" s="744">
        <v>0</v>
      </c>
      <c r="AJ951" s="1099">
        <v>50.9</v>
      </c>
      <c r="AK951" s="1100">
        <v>24.111947399999998</v>
      </c>
      <c r="AL951" s="646"/>
      <c r="AM951" s="647"/>
      <c r="AN951" s="647">
        <v>2</v>
      </c>
      <c r="AO951" s="647"/>
      <c r="AP951" s="647"/>
      <c r="AQ951" s="648"/>
      <c r="AR951" s="779" t="s">
        <v>3321</v>
      </c>
      <c r="AS951" s="781">
        <f>AT951+AU951</f>
        <v>10</v>
      </c>
      <c r="AT951" s="649">
        <v>10</v>
      </c>
      <c r="AU951" s="650">
        <v>0</v>
      </c>
      <c r="AV951" s="686" t="s">
        <v>3322</v>
      </c>
      <c r="AW951" s="686" t="s">
        <v>1981</v>
      </c>
      <c r="AX951" s="686" t="s">
        <v>2256</v>
      </c>
      <c r="AY951" s="819">
        <v>42648</v>
      </c>
      <c r="AZ951" s="721" t="s">
        <v>45</v>
      </c>
      <c r="BA951" s="721" t="s">
        <v>22</v>
      </c>
      <c r="BB951" s="625" t="s">
        <v>33</v>
      </c>
      <c r="BC951" s="626" t="s">
        <v>33</v>
      </c>
      <c r="BD951" s="633" t="s">
        <v>33</v>
      </c>
      <c r="BE951" s="625" t="s">
        <v>33</v>
      </c>
      <c r="BF951" s="626" t="s">
        <v>33</v>
      </c>
      <c r="BG951" s="633" t="s">
        <v>33</v>
      </c>
      <c r="BH951" s="905" t="s">
        <v>4493</v>
      </c>
      <c r="BI951" s="903" t="s">
        <v>4705</v>
      </c>
      <c r="BJ951" s="905" t="s">
        <v>1371</v>
      </c>
      <c r="BK951" s="903" t="s">
        <v>13870</v>
      </c>
      <c r="BL951" s="905" t="s">
        <v>0</v>
      </c>
      <c r="BM951" s="903" t="s">
        <v>0</v>
      </c>
      <c r="BN951" s="905" t="s">
        <v>0</v>
      </c>
      <c r="BO951" s="903" t="s">
        <v>0</v>
      </c>
      <c r="BP951" s="905" t="s">
        <v>0</v>
      </c>
      <c r="BQ951" s="903" t="s">
        <v>0</v>
      </c>
      <c r="BR951" s="909">
        <v>66</v>
      </c>
      <c r="BS951" s="903" t="s">
        <v>4532</v>
      </c>
      <c r="BT951" s="909">
        <v>65</v>
      </c>
      <c r="BU951" s="903" t="s">
        <v>4509</v>
      </c>
      <c r="BV951" s="905" t="s">
        <v>0</v>
      </c>
      <c r="BW951" s="903" t="s">
        <v>4492</v>
      </c>
      <c r="BX951" s="905" t="s">
        <v>0</v>
      </c>
      <c r="BY951" s="903" t="s">
        <v>4492</v>
      </c>
      <c r="BZ951" s="905" t="s">
        <v>0</v>
      </c>
      <c r="CA951" s="903" t="s">
        <v>4492</v>
      </c>
      <c r="CB951" s="340">
        <v>50</v>
      </c>
      <c r="CC951" s="249">
        <f>IF(ISBLANK(AL951),0,1)</f>
        <v>0</v>
      </c>
      <c r="CD951" s="414">
        <f>IF(ISBLANK(AM951),0,1)</f>
        <v>0</v>
      </c>
      <c r="CE951" s="414">
        <f>IF(ISBLANK(AN951),0,1)</f>
        <v>1</v>
      </c>
      <c r="CF951" s="414">
        <f>IF(ISBLANK(AO951),0,1)</f>
        <v>0</v>
      </c>
      <c r="CG951" s="414">
        <f>IF(ISBLANK(AP951),0,1)</f>
        <v>0</v>
      </c>
      <c r="CH951" s="436">
        <f>IF(ISBLANK(AQ951),0,1)</f>
        <v>0</v>
      </c>
      <c r="CI951" s="435">
        <f>IF($W951="Dropped","-",DAYS360(X951,Y951,TRUE)/360)</f>
        <v>1.2527777777777778</v>
      </c>
      <c r="CJ951" s="416">
        <f>IF(OR($W951="Pipeline",$W951="Dropped"),"-",IF(OR($AA951="-",$AA951="n/a"),"-",DAYS360(Y951,AA951,TRUE)/360))</f>
        <v>0.89444444444444449</v>
      </c>
      <c r="CK951" s="416">
        <f>IF(OR($W951="Pipeline",$W951="Dropped"),"-",IF($AC951="-","-",IF(OR($AA951="-",$AA951="n/a"),DAYS360(Y951,AC951,TRUE)/360,DAYS360(AA951,AC951,TRUE)/360)))</f>
        <v>4.1361111111111111</v>
      </c>
      <c r="CL951" s="416">
        <f>IF(OR($W951="Pipeline",$W951="Dropped"),"-",IF($AC951="-","-",DAYS360(X951,AC951,TRUE)/360))</f>
        <v>6.2833333333333332</v>
      </c>
      <c r="CM951" s="437">
        <f>IF(OR($W951="Pipeline",$W951="Dropped"),"-",IF($AC951="-","-",DAYS360(AB951,AC951,TRUE)/360))</f>
        <v>0</v>
      </c>
      <c r="CN951" s="344" t="str">
        <f>IF(W951="Closed",IF(AC951="-","-",YEAR(AC951)),"-")</f>
        <v>-</v>
      </c>
      <c r="CO951" s="344" t="str">
        <f>IF(W951="Closed",IF(OR(BE951="S",BE951="MS",BE951="HS"),"S",IF(OR(BE951="U",BE951="MU",BE951="HU"),"U",IF(OR(BE951="NA",BE951="NR",BE951="NV",BE951="?",BE951="#"),"NR","-"))),"-")</f>
        <v>-</v>
      </c>
      <c r="CP951" s="249">
        <v>4</v>
      </c>
      <c r="CQ951" s="414">
        <v>2</v>
      </c>
      <c r="CR951" s="414">
        <v>3</v>
      </c>
      <c r="CS951" s="414">
        <v>0</v>
      </c>
      <c r="CT951" s="414">
        <v>0</v>
      </c>
      <c r="CU951" s="436">
        <v>0</v>
      </c>
      <c r="CV951" s="432" t="str">
        <f>IF(OR(DC951="-",DC951="",DC951="n/a"),"-",HYPERLINK(DC951,"PAD"))</f>
        <v>PAD</v>
      </c>
      <c r="CW951" s="417" t="str">
        <f>IF(OR(DD951="-",DD951="",DD951="n/a"),"-",HYPERLINK(DD951,"ICR"))</f>
        <v>-</v>
      </c>
      <c r="CX951" s="438" t="str">
        <f>IF(OR(DE951="-",DE951="",DE951="n/a"),"-",HYPERLINK(DE951,"IEG"))</f>
        <v>-</v>
      </c>
      <c r="CY951" s="687" t="str">
        <f>IF(OR(DF951="-",DF951="",DF951="n/a"),"-",HYPERLINK(DF951,"PPAR"))</f>
        <v>-</v>
      </c>
      <c r="CZ951" s="665" t="str">
        <f>IF(OR(DG951="-",DG951="",DG951="n/a"),"-",HYPERLINK(DG951,"PCR"))</f>
        <v>-</v>
      </c>
      <c r="DA951" s="665" t="str">
        <f>IF(OR(DH951="-",DH951="",DH951="n/a"),"-",HYPERLINK(DH951,"PP"))</f>
        <v>PP</v>
      </c>
      <c r="DB951" s="688" t="str">
        <f>IF(OR(DI951="-",DI951="",DI951="n/a"),"-",HYPERLINK(DI951,"TA"))</f>
        <v>-</v>
      </c>
      <c r="DC951" s="897" t="s">
        <v>12896</v>
      </c>
      <c r="DD951" s="897" t="s">
        <v>33</v>
      </c>
      <c r="DE951" s="897" t="s">
        <v>33</v>
      </c>
      <c r="DF951" s="897" t="s">
        <v>33</v>
      </c>
      <c r="DG951" s="897" t="s">
        <v>33</v>
      </c>
      <c r="DH951" s="897" t="s">
        <v>12897</v>
      </c>
      <c r="DI951" s="897" t="s">
        <v>33</v>
      </c>
      <c r="DJ951" s="734"/>
      <c r="DK951" s="14"/>
      <c r="DL951" s="14"/>
      <c r="DM951" s="441"/>
      <c r="DN951" s="441"/>
      <c r="DO951" s="441"/>
      <c r="DP951" s="441"/>
      <c r="DQ951" s="441"/>
      <c r="DR951" s="441"/>
      <c r="DS951" s="441"/>
      <c r="DT951" s="441"/>
      <c r="DU951" s="441"/>
      <c r="DV951" s="441"/>
      <c r="DW951" s="441"/>
      <c r="DX951" s="441"/>
      <c r="DY951" s="441"/>
      <c r="DZ951" s="441"/>
      <c r="EA951" s="441"/>
      <c r="EB951" s="441"/>
      <c r="EC951" s="441"/>
      <c r="ED951" s="441"/>
      <c r="EE951" s="441"/>
      <c r="EF951" s="441"/>
      <c r="EG951" s="441"/>
      <c r="EH951" s="441"/>
      <c r="EI951" s="441"/>
      <c r="EJ951" s="441"/>
      <c r="EK951" s="441"/>
      <c r="EL951" s="441"/>
      <c r="EM951" s="441"/>
    </row>
    <row r="952" spans="1:143" s="35" customFormat="1" ht="14.1" customHeight="1" x14ac:dyDescent="0.25">
      <c r="A952" s="702">
        <f>ROW()-1</f>
        <v>951</v>
      </c>
      <c r="B952" s="710" t="s">
        <v>3113</v>
      </c>
      <c r="C952" s="711" t="str">
        <f>HYPERLINK(E952,"OP")</f>
        <v>OP</v>
      </c>
      <c r="D952" s="711" t="str">
        <f>HYPERLINK(F952,"Prj")</f>
        <v>Prj</v>
      </c>
      <c r="E952" s="663" t="s">
        <v>7025</v>
      </c>
      <c r="F952" s="422" t="s">
        <v>7026</v>
      </c>
      <c r="G952" s="414" t="s">
        <v>33</v>
      </c>
      <c r="H952" s="414" t="s">
        <v>33</v>
      </c>
      <c r="I952" s="694" t="s">
        <v>33</v>
      </c>
      <c r="J952" s="696" t="s">
        <v>3119</v>
      </c>
      <c r="K952" s="199" t="s">
        <v>33</v>
      </c>
      <c r="L952" s="693" t="s">
        <v>153</v>
      </c>
      <c r="M952" s="696" t="s">
        <v>161</v>
      </c>
      <c r="N952" s="693" t="s">
        <v>233</v>
      </c>
      <c r="O952" s="693" t="s">
        <v>54</v>
      </c>
      <c r="P952" s="1080" t="s">
        <v>1419</v>
      </c>
      <c r="Q952" s="1074" t="s">
        <v>33</v>
      </c>
      <c r="R952" s="698" t="s">
        <v>33</v>
      </c>
      <c r="S952" s="907" t="s">
        <v>3153</v>
      </c>
      <c r="T952" s="908" t="s">
        <v>3530</v>
      </c>
      <c r="U952" s="905" t="s">
        <v>13822</v>
      </c>
      <c r="V952" s="905" t="s">
        <v>10413</v>
      </c>
      <c r="W952" s="1068" t="s">
        <v>1773</v>
      </c>
      <c r="X952" s="1064">
        <v>41064</v>
      </c>
      <c r="Y952" s="1066">
        <v>41059</v>
      </c>
      <c r="Z952" s="1046">
        <v>2012</v>
      </c>
      <c r="AA952" s="1064">
        <v>41366</v>
      </c>
      <c r="AB952" s="1065">
        <v>41922</v>
      </c>
      <c r="AC952" s="1066">
        <v>42287</v>
      </c>
      <c r="AD952" s="654">
        <v>0</v>
      </c>
      <c r="AE952" s="639">
        <v>0</v>
      </c>
      <c r="AF952" s="744">
        <v>0.86699999999999999</v>
      </c>
      <c r="AG952" s="690">
        <v>0.86699999999999999</v>
      </c>
      <c r="AH952" s="747">
        <v>0</v>
      </c>
      <c r="AI952" s="744">
        <v>0.86699999999999999</v>
      </c>
      <c r="AJ952" s="1110">
        <v>0.80193183000000001</v>
      </c>
      <c r="AK952" s="1111">
        <v>0.80193183000000001</v>
      </c>
      <c r="AL952" s="646"/>
      <c r="AM952" s="647" t="s">
        <v>1329</v>
      </c>
      <c r="AN952" s="647"/>
      <c r="AO952" s="647"/>
      <c r="AP952" s="647"/>
      <c r="AQ952" s="648"/>
      <c r="AR952" s="780" t="s">
        <v>3206</v>
      </c>
      <c r="AS952" s="781">
        <f>AT952+AU952</f>
        <v>0.87</v>
      </c>
      <c r="AT952" s="781">
        <v>0.87</v>
      </c>
      <c r="AU952" s="782">
        <v>0</v>
      </c>
      <c r="AV952" s="699" t="s">
        <v>3207</v>
      </c>
      <c r="AW952" s="686" t="s">
        <v>3531</v>
      </c>
      <c r="AX952" s="686" t="s">
        <v>2721</v>
      </c>
      <c r="AY952" s="819">
        <v>42075</v>
      </c>
      <c r="AZ952" s="721" t="s">
        <v>26</v>
      </c>
      <c r="BA952" s="721" t="s">
        <v>26</v>
      </c>
      <c r="BB952" s="625" t="s">
        <v>33</v>
      </c>
      <c r="BC952" s="626" t="s">
        <v>33</v>
      </c>
      <c r="BD952" s="633" t="s">
        <v>33</v>
      </c>
      <c r="BE952" s="625" t="s">
        <v>33</v>
      </c>
      <c r="BF952" s="626" t="s">
        <v>33</v>
      </c>
      <c r="BG952" s="633" t="s">
        <v>33</v>
      </c>
      <c r="BH952" s="905" t="s">
        <v>4485</v>
      </c>
      <c r="BI952" s="903" t="s">
        <v>10472</v>
      </c>
      <c r="BJ952" s="905" t="s">
        <v>0</v>
      </c>
      <c r="BK952" s="903" t="s">
        <v>0</v>
      </c>
      <c r="BL952" s="905" t="s">
        <v>0</v>
      </c>
      <c r="BM952" s="903" t="s">
        <v>0</v>
      </c>
      <c r="BN952" s="905" t="s">
        <v>0</v>
      </c>
      <c r="BO952" s="903" t="s">
        <v>0</v>
      </c>
      <c r="BP952" s="905" t="s">
        <v>0</v>
      </c>
      <c r="BQ952" s="903" t="s">
        <v>0</v>
      </c>
      <c r="BR952" s="909">
        <v>27</v>
      </c>
      <c r="BS952" s="903" t="s">
        <v>4490</v>
      </c>
      <c r="BT952" s="905" t="s">
        <v>0</v>
      </c>
      <c r="BU952" s="903" t="s">
        <v>4492</v>
      </c>
      <c r="BV952" s="905" t="s">
        <v>0</v>
      </c>
      <c r="BW952" s="903" t="s">
        <v>4492</v>
      </c>
      <c r="BX952" s="905" t="s">
        <v>0</v>
      </c>
      <c r="BY952" s="903" t="s">
        <v>4492</v>
      </c>
      <c r="BZ952" s="905" t="s">
        <v>0</v>
      </c>
      <c r="CA952" s="903" t="s">
        <v>4492</v>
      </c>
      <c r="CB952" s="340">
        <v>10</v>
      </c>
      <c r="CC952" s="249">
        <f>IF(ISBLANK(AL952),0,1)</f>
        <v>0</v>
      </c>
      <c r="CD952" s="414">
        <f>IF(ISBLANK(AM952),0,1)</f>
        <v>1</v>
      </c>
      <c r="CE952" s="414">
        <f>IF(ISBLANK(AN952),0,1)</f>
        <v>0</v>
      </c>
      <c r="CF952" s="414">
        <f>IF(ISBLANK(AO952),0,1)</f>
        <v>0</v>
      </c>
      <c r="CG952" s="414">
        <f>IF(ISBLANK(AP952),0,1)</f>
        <v>0</v>
      </c>
      <c r="CH952" s="436">
        <f>IF(ISBLANK(AQ952),0,1)</f>
        <v>0</v>
      </c>
      <c r="CI952" s="435">
        <f>IF($W952="Dropped","-",DAYS360(X952,Y952,TRUE)/360)</f>
        <v>-1.1111111111111112E-2</v>
      </c>
      <c r="CJ952" s="416">
        <f>IF(OR($W952="Pipeline",$W952="Dropped"),"-",IF(OR($AA952="-",$AA952="n/a"),"-",DAYS360(Y952,AA952,TRUE)/360))</f>
        <v>0.83888888888888891</v>
      </c>
      <c r="CK952" s="416">
        <f>IF(OR($W952="Pipeline",$W952="Dropped"),"-",IF($AC952="-","-",IF(OR($AA952="-",$AA952="n/a"),DAYS360(Y952,AC952,TRUE)/360,DAYS360(AA952,AC952,TRUE)/360)))</f>
        <v>2.5222222222222221</v>
      </c>
      <c r="CL952" s="416">
        <f>IF(OR($W952="Pipeline",$W952="Dropped"),"-",IF($AC952="-","-",DAYS360(X952,AC952,TRUE)/360))</f>
        <v>3.35</v>
      </c>
      <c r="CM952" s="437">
        <f>IF(OR($W952="Pipeline",$W952="Dropped"),"-",IF($AC952="-","-",DAYS360(AB952,AC952,TRUE)/360))</f>
        <v>1</v>
      </c>
      <c r="CN952" s="344">
        <f>IF(W952="Closed",IF(AC952="-","-",YEAR(AC952)),"-")</f>
        <v>2015</v>
      </c>
      <c r="CO952" s="344" t="str">
        <f>IF(W952="Closed",IF(OR(BE952="S",BE952="MS",BE952="HS"),"S",IF(OR(BE952="U",BE952="MU",BE952="HU"),"U",IF(OR(BE952="NA",BE952="NR",BE952="NV",BE952="?",BE952="#"),"NR","-"))),"-")</f>
        <v>-</v>
      </c>
      <c r="CP952" s="249" t="s">
        <v>33</v>
      </c>
      <c r="CQ952" s="414" t="s">
        <v>33</v>
      </c>
      <c r="CR952" s="414" t="s">
        <v>33</v>
      </c>
      <c r="CS952" s="414" t="s">
        <v>33</v>
      </c>
      <c r="CT952" s="414" t="s">
        <v>33</v>
      </c>
      <c r="CU952" s="436" t="s">
        <v>33</v>
      </c>
      <c r="CV952" s="432" t="str">
        <f>IF(OR(DC952="-",DC952="",DC952="n/a"),"-",HYPERLINK(DC952,"PAD"))</f>
        <v>-</v>
      </c>
      <c r="CW952" s="417" t="str">
        <f>IF(OR(DD952="-",DD952="",DD952="n/a"),"-",HYPERLINK(DD952,"ICR"))</f>
        <v>-</v>
      </c>
      <c r="CX952" s="438" t="str">
        <f>IF(OR(DE952="-",DE952="",DE952="n/a"),"-",HYPERLINK(DE952,"IEG"))</f>
        <v>-</v>
      </c>
      <c r="CY952" s="687" t="str">
        <f>IF(OR(DF952="-",DF952="",DF952="n/a"),"-",HYPERLINK(DF952,"PPAR"))</f>
        <v>-</v>
      </c>
      <c r="CZ952" s="665" t="str">
        <f>IF(OR(DG952="-",DG952="",DG952="n/a"),"-",HYPERLINK(DG952,"PCR"))</f>
        <v>-</v>
      </c>
      <c r="DA952" s="665" t="str">
        <f>IF(OR(DH952="-",DH952="",DH952="n/a"),"-",HYPERLINK(DH952,"PP"))</f>
        <v>-</v>
      </c>
      <c r="DB952" s="688" t="str">
        <f>IF(OR(DI952="-",DI952="",DI952="n/a"),"-",HYPERLINK(DI952,"TA"))</f>
        <v>-</v>
      </c>
      <c r="DC952" s="897" t="s">
        <v>13773</v>
      </c>
      <c r="DD952" s="897" t="s">
        <v>13773</v>
      </c>
      <c r="DE952" s="897" t="s">
        <v>13773</v>
      </c>
      <c r="DF952" s="897" t="s">
        <v>13773</v>
      </c>
      <c r="DG952" s="897" t="s">
        <v>13773</v>
      </c>
      <c r="DH952" s="897" t="s">
        <v>13773</v>
      </c>
      <c r="DI952" s="897" t="s">
        <v>13773</v>
      </c>
      <c r="DJ952" s="734"/>
      <c r="DK952" s="14"/>
      <c r="DL952" s="14"/>
      <c r="DM952" s="441"/>
      <c r="DN952" s="441"/>
      <c r="DO952" s="441"/>
      <c r="DP952" s="441"/>
      <c r="DQ952" s="441"/>
      <c r="DR952" s="441"/>
      <c r="DS952" s="441"/>
      <c r="DT952" s="441"/>
      <c r="DU952" s="441"/>
      <c r="DV952" s="441"/>
      <c r="DW952" s="441"/>
      <c r="DX952" s="441"/>
      <c r="DY952" s="441"/>
      <c r="DZ952" s="441"/>
      <c r="EA952" s="441"/>
      <c r="EB952" s="441"/>
      <c r="EC952" s="441"/>
      <c r="ED952" s="441"/>
      <c r="EE952" s="441"/>
      <c r="EF952" s="441"/>
      <c r="EG952" s="441"/>
      <c r="EH952" s="441"/>
      <c r="EI952" s="441"/>
      <c r="EJ952" s="441"/>
      <c r="EK952" s="441"/>
      <c r="EL952" s="441"/>
      <c r="EM952" s="441"/>
    </row>
    <row r="953" spans="1:143" s="35" customFormat="1" ht="14.1" customHeight="1" x14ac:dyDescent="0.25">
      <c r="A953" s="702">
        <f>ROW()-1</f>
        <v>952</v>
      </c>
      <c r="B953" s="710" t="s">
        <v>703</v>
      </c>
      <c r="C953" s="711" t="str">
        <f>HYPERLINK(E953,"OP")</f>
        <v>OP</v>
      </c>
      <c r="D953" s="711" t="str">
        <f>HYPERLINK(F953,"Prj")</f>
        <v>Prj</v>
      </c>
      <c r="E953" s="663" t="s">
        <v>7027</v>
      </c>
      <c r="F953" s="422" t="s">
        <v>7028</v>
      </c>
      <c r="G953" s="414" t="s">
        <v>33</v>
      </c>
      <c r="H953" s="414" t="s">
        <v>33</v>
      </c>
      <c r="I953" s="694" t="s">
        <v>33</v>
      </c>
      <c r="J953" s="696" t="s">
        <v>704</v>
      </c>
      <c r="K953" s="199" t="s">
        <v>33</v>
      </c>
      <c r="L953" s="693" t="s">
        <v>16</v>
      </c>
      <c r="M953" s="696" t="s">
        <v>17</v>
      </c>
      <c r="N953" s="693" t="s">
        <v>18</v>
      </c>
      <c r="O953" s="693" t="s">
        <v>76</v>
      </c>
      <c r="P953" s="1080" t="s">
        <v>1419</v>
      </c>
      <c r="Q953" s="1074" t="s">
        <v>33</v>
      </c>
      <c r="R953" s="698" t="s">
        <v>33</v>
      </c>
      <c r="S953" s="907" t="s">
        <v>3166</v>
      </c>
      <c r="T953" s="908" t="s">
        <v>13841</v>
      </c>
      <c r="U953" s="905" t="s">
        <v>578</v>
      </c>
      <c r="V953" s="905" t="s">
        <v>10430</v>
      </c>
      <c r="W953" s="1068" t="s">
        <v>20</v>
      </c>
      <c r="X953" s="1064">
        <v>41809</v>
      </c>
      <c r="Y953" s="1066">
        <v>42194</v>
      </c>
      <c r="Z953" s="1046">
        <v>2016</v>
      </c>
      <c r="AA953" s="1064">
        <v>42401</v>
      </c>
      <c r="AB953" s="1065">
        <v>43830</v>
      </c>
      <c r="AC953" s="1066">
        <v>43830</v>
      </c>
      <c r="AD953" s="638">
        <v>0</v>
      </c>
      <c r="AE953" s="639">
        <v>40</v>
      </c>
      <c r="AF953" s="744">
        <v>0</v>
      </c>
      <c r="AG953" s="690">
        <v>40</v>
      </c>
      <c r="AH953" s="747">
        <v>5.3470880000000003</v>
      </c>
      <c r="AI953" s="744">
        <v>0</v>
      </c>
      <c r="AJ953" s="1099">
        <v>40</v>
      </c>
      <c r="AK953" s="1100">
        <v>15.067642859999999</v>
      </c>
      <c r="AL953" s="646"/>
      <c r="AM953" s="647" t="s">
        <v>2698</v>
      </c>
      <c r="AN953" s="647"/>
      <c r="AO953" s="647" t="s">
        <v>2433</v>
      </c>
      <c r="AP953" s="647">
        <v>2</v>
      </c>
      <c r="AQ953" s="648"/>
      <c r="AR953" s="780" t="s">
        <v>2699</v>
      </c>
      <c r="AS953" s="781">
        <f>AT953+AU953</f>
        <v>0</v>
      </c>
      <c r="AT953" s="781">
        <v>0</v>
      </c>
      <c r="AU953" s="782">
        <v>0</v>
      </c>
      <c r="AV953" s="699" t="s">
        <v>2700</v>
      </c>
      <c r="AW953" s="686" t="s">
        <v>17</v>
      </c>
      <c r="AX953" s="686" t="s">
        <v>2323</v>
      </c>
      <c r="AY953" s="823">
        <v>42722</v>
      </c>
      <c r="AZ953" s="736" t="s">
        <v>26</v>
      </c>
      <c r="BA953" s="736" t="s">
        <v>26</v>
      </c>
      <c r="BB953" s="625" t="s">
        <v>33</v>
      </c>
      <c r="BC953" s="626" t="s">
        <v>33</v>
      </c>
      <c r="BD953" s="633" t="s">
        <v>33</v>
      </c>
      <c r="BE953" s="625" t="s">
        <v>33</v>
      </c>
      <c r="BF953" s="626" t="s">
        <v>33</v>
      </c>
      <c r="BG953" s="633" t="s">
        <v>33</v>
      </c>
      <c r="BH953" s="905" t="s">
        <v>4505</v>
      </c>
      <c r="BI953" s="903" t="s">
        <v>10474</v>
      </c>
      <c r="BJ953" s="905" t="s">
        <v>0</v>
      </c>
      <c r="BK953" s="903" t="s">
        <v>0</v>
      </c>
      <c r="BL953" s="905" t="s">
        <v>0</v>
      </c>
      <c r="BM953" s="903" t="s">
        <v>0</v>
      </c>
      <c r="BN953" s="905" t="s">
        <v>0</v>
      </c>
      <c r="BO953" s="903" t="s">
        <v>0</v>
      </c>
      <c r="BP953" s="905" t="s">
        <v>0</v>
      </c>
      <c r="BQ953" s="903" t="s">
        <v>0</v>
      </c>
      <c r="BR953" s="909">
        <v>90</v>
      </c>
      <c r="BS953" s="903" t="s">
        <v>4621</v>
      </c>
      <c r="BT953" s="909">
        <v>31</v>
      </c>
      <c r="BU953" s="903" t="s">
        <v>4579</v>
      </c>
      <c r="BV953" s="905" t="s">
        <v>0</v>
      </c>
      <c r="BW953" s="903" t="s">
        <v>4492</v>
      </c>
      <c r="BX953" s="905" t="s">
        <v>0</v>
      </c>
      <c r="BY953" s="903" t="s">
        <v>4492</v>
      </c>
      <c r="BZ953" s="905" t="s">
        <v>0</v>
      </c>
      <c r="CA953" s="903" t="s">
        <v>4492</v>
      </c>
      <c r="CB953" s="340">
        <v>10</v>
      </c>
      <c r="CC953" s="249">
        <f>IF(ISBLANK(AL953),0,1)</f>
        <v>0</v>
      </c>
      <c r="CD953" s="414">
        <f>IF(ISBLANK(AM953),0,1)</f>
        <v>1</v>
      </c>
      <c r="CE953" s="414">
        <f>IF(ISBLANK(AN953),0,1)</f>
        <v>0</v>
      </c>
      <c r="CF953" s="414">
        <f>IF(ISBLANK(AO953),0,1)</f>
        <v>1</v>
      </c>
      <c r="CG953" s="414">
        <f>IF(ISBLANK(AP953),0,1)</f>
        <v>1</v>
      </c>
      <c r="CH953" s="436">
        <f>IF(ISBLANK(AQ953),0,1)</f>
        <v>0</v>
      </c>
      <c r="CI953" s="435">
        <f>IF($W953="Dropped","-",DAYS360(X953,Y953,TRUE)/360)</f>
        <v>1.0555555555555556</v>
      </c>
      <c r="CJ953" s="416">
        <f>IF(OR($W953="Pipeline",$W953="Dropped"),"-",IF(OR($AA953="-",$AA953="n/a"),"-",DAYS360(Y953,AA953,TRUE)/360))</f>
        <v>0.56111111111111112</v>
      </c>
      <c r="CK953" s="416">
        <f>IF(OR($W953="Pipeline",$W953="Dropped"),"-",IF($AC953="-","-",IF(OR($AA953="-",$AA953="n/a"),DAYS360(Y953,AC953,TRUE)/360,DAYS360(AA953,AC953,TRUE)/360)))</f>
        <v>3.9138888888888888</v>
      </c>
      <c r="CL953" s="416">
        <f>IF(OR($W953="Pipeline",$W953="Dropped"),"-",IF($AC953="-","-",DAYS360(X953,AC953,TRUE)/360))</f>
        <v>5.5305555555555559</v>
      </c>
      <c r="CM953" s="437">
        <f>IF(OR($W953="Pipeline",$W953="Dropped"),"-",IF($AC953="-","-",DAYS360(AB953,AC953,TRUE)/360))</f>
        <v>0</v>
      </c>
      <c r="CN953" s="344" t="str">
        <f>IF(W953="Closed",IF(AC953="-","-",YEAR(AC953)),"-")</f>
        <v>-</v>
      </c>
      <c r="CO953" s="344" t="str">
        <f>IF(W953="Closed",IF(OR(BE953="S",BE953="MS",BE953="HS"),"S",IF(OR(BE953="U",BE953="MU",BE953="HU"),"U",IF(OR(BE953="NA",BE953="NR",BE953="NV",BE953="?",BE953="#"),"NR","-"))),"-")</f>
        <v>-</v>
      </c>
      <c r="CP953" s="249" t="s">
        <v>33</v>
      </c>
      <c r="CQ953" s="414" t="s">
        <v>33</v>
      </c>
      <c r="CR953" s="414" t="s">
        <v>33</v>
      </c>
      <c r="CS953" s="414" t="s">
        <v>33</v>
      </c>
      <c r="CT953" s="414" t="s">
        <v>33</v>
      </c>
      <c r="CU953" s="436" t="s">
        <v>33</v>
      </c>
      <c r="CV953" s="432" t="str">
        <f>IF(OR(DC953="-",DC953="",DC953="n/a"),"-",HYPERLINK(DC953,"PAD"))</f>
        <v>PAD</v>
      </c>
      <c r="CW953" s="417" t="str">
        <f>IF(OR(DD953="-",DD953="",DD953="n/a"),"-",HYPERLINK(DD953,"ICR"))</f>
        <v>-</v>
      </c>
      <c r="CX953" s="438" t="str">
        <f>IF(OR(DE953="-",DE953="",DE953="n/a"),"-",HYPERLINK(DE953,"IEG"))</f>
        <v>-</v>
      </c>
      <c r="CY953" s="687" t="str">
        <f>IF(OR(DF953="-",DF953="",DF953="n/a"),"-",HYPERLINK(DF953,"PPAR"))</f>
        <v>-</v>
      </c>
      <c r="CZ953" s="665" t="str">
        <f>IF(OR(DG953="-",DG953="",DG953="n/a"),"-",HYPERLINK(DG953,"PCR"))</f>
        <v>-</v>
      </c>
      <c r="DA953" s="665" t="str">
        <f>IF(OR(DH953="-",DH953="",DH953="n/a"),"-",HYPERLINK(DH953,"PP"))</f>
        <v>-</v>
      </c>
      <c r="DB953" s="688" t="str">
        <f>IF(OR(DI953="-",DI953="",DI953="n/a"),"-",HYPERLINK(DI953,"TA"))</f>
        <v>-</v>
      </c>
      <c r="DC953" s="897" t="s">
        <v>12898</v>
      </c>
      <c r="DD953" s="897" t="s">
        <v>33</v>
      </c>
      <c r="DE953" s="897" t="s">
        <v>33</v>
      </c>
      <c r="DF953" s="897" t="s">
        <v>33</v>
      </c>
      <c r="DG953" s="897" t="s">
        <v>33</v>
      </c>
      <c r="DH953" s="897" t="s">
        <v>33</v>
      </c>
      <c r="DI953" s="897" t="s">
        <v>33</v>
      </c>
      <c r="DJ953" s="734"/>
      <c r="DK953" s="14"/>
      <c r="DL953" s="14"/>
      <c r="DM953" s="441"/>
      <c r="DN953" s="441"/>
      <c r="DO953" s="441"/>
      <c r="DP953" s="441"/>
      <c r="DQ953" s="441"/>
      <c r="DR953" s="441"/>
      <c r="DS953" s="441"/>
      <c r="DT953" s="441"/>
      <c r="DU953" s="441"/>
      <c r="DV953" s="441"/>
      <c r="DW953" s="441"/>
      <c r="DX953" s="441"/>
      <c r="DY953" s="441"/>
      <c r="DZ953" s="441"/>
      <c r="EA953" s="441"/>
      <c r="EB953" s="441"/>
      <c r="EC953" s="441"/>
      <c r="ED953" s="441"/>
      <c r="EE953" s="441"/>
      <c r="EF953" s="441"/>
      <c r="EG953" s="441"/>
      <c r="EH953" s="441"/>
      <c r="EI953" s="441"/>
      <c r="EJ953" s="441"/>
      <c r="EK953" s="441"/>
      <c r="EL953" s="441"/>
      <c r="EM953" s="441"/>
    </row>
    <row r="954" spans="1:143" s="35" customFormat="1" ht="14.1" customHeight="1" x14ac:dyDescent="0.25">
      <c r="A954" s="702">
        <f>ROW()-1</f>
        <v>953</v>
      </c>
      <c r="B954" s="710" t="s">
        <v>262</v>
      </c>
      <c r="C954" s="711" t="str">
        <f>HYPERLINK(E954,"OP")</f>
        <v>OP</v>
      </c>
      <c r="D954" s="711" t="str">
        <f>HYPERLINK(F954,"Prj")</f>
        <v>Prj</v>
      </c>
      <c r="E954" s="663" t="s">
        <v>7029</v>
      </c>
      <c r="F954" s="422" t="s">
        <v>7030</v>
      </c>
      <c r="G954" s="414" t="s">
        <v>33</v>
      </c>
      <c r="H954" s="414" t="s">
        <v>33</v>
      </c>
      <c r="I954" s="694" t="s">
        <v>33</v>
      </c>
      <c r="J954" s="699" t="s">
        <v>263</v>
      </c>
      <c r="K954" s="199" t="s">
        <v>33</v>
      </c>
      <c r="L954" s="693" t="s">
        <v>245</v>
      </c>
      <c r="M954" s="696" t="s">
        <v>264</v>
      </c>
      <c r="N954" s="693" t="s">
        <v>18</v>
      </c>
      <c r="O954" s="693" t="s">
        <v>76</v>
      </c>
      <c r="P954" s="1080" t="s">
        <v>1419</v>
      </c>
      <c r="Q954" s="1074" t="s">
        <v>33</v>
      </c>
      <c r="R954" s="698" t="s">
        <v>33</v>
      </c>
      <c r="S954" s="907" t="s">
        <v>3522</v>
      </c>
      <c r="T954" s="908" t="s">
        <v>5268</v>
      </c>
      <c r="U954" s="905" t="s">
        <v>591</v>
      </c>
      <c r="V954" s="905" t="s">
        <v>10431</v>
      </c>
      <c r="W954" s="1068" t="s">
        <v>20</v>
      </c>
      <c r="X954" s="1064">
        <v>41122</v>
      </c>
      <c r="Y954" s="1066">
        <v>41592</v>
      </c>
      <c r="Z954" s="1046">
        <v>2014</v>
      </c>
      <c r="AA954" s="1064">
        <v>41649</v>
      </c>
      <c r="AB954" s="1065">
        <v>43465</v>
      </c>
      <c r="AC954" s="1066">
        <v>43465</v>
      </c>
      <c r="AD954" s="1050">
        <v>0</v>
      </c>
      <c r="AE954" s="749">
        <v>50</v>
      </c>
      <c r="AF954" s="744">
        <v>0</v>
      </c>
      <c r="AG954" s="690">
        <v>50</v>
      </c>
      <c r="AH954" s="747">
        <v>0</v>
      </c>
      <c r="AI954" s="744">
        <v>0</v>
      </c>
      <c r="AJ954" s="1099">
        <v>50</v>
      </c>
      <c r="AK954" s="1100">
        <v>38.346639279999998</v>
      </c>
      <c r="AL954" s="1085" t="s">
        <v>2871</v>
      </c>
      <c r="AM954" s="632">
        <v>3</v>
      </c>
      <c r="AN954" s="632"/>
      <c r="AO954" s="632">
        <v>3</v>
      </c>
      <c r="AP954" s="632"/>
      <c r="AQ954" s="757">
        <v>18</v>
      </c>
      <c r="AR954" s="779" t="s">
        <v>2902</v>
      </c>
      <c r="AS954" s="781">
        <f>AT954+AU954</f>
        <v>15</v>
      </c>
      <c r="AT954" s="781">
        <v>15</v>
      </c>
      <c r="AU954" s="782">
        <v>0</v>
      </c>
      <c r="AV954" s="807" t="s">
        <v>2903</v>
      </c>
      <c r="AW954" s="696" t="s">
        <v>2466</v>
      </c>
      <c r="AX954" s="686" t="s">
        <v>2467</v>
      </c>
      <c r="AY954" s="820">
        <v>42668</v>
      </c>
      <c r="AZ954" s="721" t="s">
        <v>26</v>
      </c>
      <c r="BA954" s="721" t="s">
        <v>26</v>
      </c>
      <c r="BB954" s="625" t="s">
        <v>33</v>
      </c>
      <c r="BC954" s="626" t="s">
        <v>33</v>
      </c>
      <c r="BD954" s="633" t="s">
        <v>33</v>
      </c>
      <c r="BE954" s="625" t="s">
        <v>33</v>
      </c>
      <c r="BF954" s="626" t="s">
        <v>33</v>
      </c>
      <c r="BG954" s="633" t="s">
        <v>33</v>
      </c>
      <c r="BH954" s="905" t="s">
        <v>4505</v>
      </c>
      <c r="BI954" s="903" t="s">
        <v>10474</v>
      </c>
      <c r="BJ954" s="905" t="s">
        <v>0</v>
      </c>
      <c r="BK954" s="903" t="s">
        <v>0</v>
      </c>
      <c r="BL954" s="905" t="s">
        <v>0</v>
      </c>
      <c r="BM954" s="903" t="s">
        <v>0</v>
      </c>
      <c r="BN954" s="905" t="s">
        <v>0</v>
      </c>
      <c r="BO954" s="903" t="s">
        <v>0</v>
      </c>
      <c r="BP954" s="905" t="s">
        <v>0</v>
      </c>
      <c r="BQ954" s="903" t="s">
        <v>0</v>
      </c>
      <c r="BR954" s="909">
        <v>30</v>
      </c>
      <c r="BS954" s="903" t="s">
        <v>4501</v>
      </c>
      <c r="BT954" s="909">
        <v>27</v>
      </c>
      <c r="BU954" s="903" t="s">
        <v>4490</v>
      </c>
      <c r="BV954" s="905" t="s">
        <v>0</v>
      </c>
      <c r="BW954" s="903" t="s">
        <v>4492</v>
      </c>
      <c r="BX954" s="905" t="s">
        <v>0</v>
      </c>
      <c r="BY954" s="903" t="s">
        <v>4492</v>
      </c>
      <c r="BZ954" s="905" t="s">
        <v>0</v>
      </c>
      <c r="CA954" s="903" t="s">
        <v>4492</v>
      </c>
      <c r="CB954" s="340">
        <v>10</v>
      </c>
      <c r="CC954" s="249">
        <f>IF(ISBLANK(AL954),0,1)</f>
        <v>1</v>
      </c>
      <c r="CD954" s="414">
        <f>IF(ISBLANK(AM954),0,1)</f>
        <v>1</v>
      </c>
      <c r="CE954" s="414">
        <f>IF(ISBLANK(AN954),0,1)</f>
        <v>0</v>
      </c>
      <c r="CF954" s="414">
        <f>IF(ISBLANK(AO954),0,1)</f>
        <v>1</v>
      </c>
      <c r="CG954" s="414">
        <f>IF(ISBLANK(AP954),0,1)</f>
        <v>0</v>
      </c>
      <c r="CH954" s="436">
        <f>IF(ISBLANK(AQ954),0,1)</f>
        <v>1</v>
      </c>
      <c r="CI954" s="435">
        <f>IF($W954="Dropped","-",DAYS360(X954,Y954,TRUE)/360)</f>
        <v>1.2861111111111112</v>
      </c>
      <c r="CJ954" s="416">
        <f>IF(OR($W954="Pipeline",$W954="Dropped"),"-",IF(OR($AA954="-",$AA954="n/a"),"-",DAYS360(Y954,AA954,TRUE)/360))</f>
        <v>0.15555555555555556</v>
      </c>
      <c r="CK954" s="416">
        <f>IF(OR($W954="Pipeline",$W954="Dropped"),"-",IF($AC954="-","-",IF(OR($AA954="-",$AA954="n/a"),DAYS360(Y954,AC954,TRUE)/360,DAYS360(AA954,AC954,TRUE)/360)))</f>
        <v>4.9722222222222223</v>
      </c>
      <c r="CL954" s="416">
        <f>IF(OR($W954="Pipeline",$W954="Dropped"),"-",IF($AC954="-","-",DAYS360(X954,AC954,TRUE)/360))</f>
        <v>6.4138888888888888</v>
      </c>
      <c r="CM954" s="437">
        <f>IF(OR($W954="Pipeline",$W954="Dropped"),"-",IF($AC954="-","-",DAYS360(AB954,AC954,TRUE)/360))</f>
        <v>0</v>
      </c>
      <c r="CN954" s="344" t="str">
        <f>IF(W954="Closed",IF(AC954="-","-",YEAR(AC954)),"-")</f>
        <v>-</v>
      </c>
      <c r="CO954" s="344" t="str">
        <f>IF(W954="Closed",IF(OR(BE954="S",BE954="MS",BE954="HS"),"S",IF(OR(BE954="U",BE954="MU",BE954="HU"),"U",IF(OR(BE954="NA",BE954="NR",BE954="NV",BE954="?",BE954="#"),"NR","-"))),"-")</f>
        <v>-</v>
      </c>
      <c r="CP954" s="249">
        <v>8</v>
      </c>
      <c r="CQ954" s="414">
        <v>5</v>
      </c>
      <c r="CR954" s="414">
        <v>3</v>
      </c>
      <c r="CS954" s="414">
        <v>8</v>
      </c>
      <c r="CT954" s="414">
        <v>1</v>
      </c>
      <c r="CU954" s="436">
        <v>0</v>
      </c>
      <c r="CV954" s="432" t="str">
        <f>IF(OR(DC954="-",DC954="",DC954="n/a"),"-",HYPERLINK(DC954,"PAD"))</f>
        <v>PAD</v>
      </c>
      <c r="CW954" s="417" t="str">
        <f>IF(OR(DD954="-",DD954="",DD954="n/a"),"-",HYPERLINK(DD954,"ICR"))</f>
        <v>-</v>
      </c>
      <c r="CX954" s="438" t="str">
        <f>IF(OR(DE954="-",DE954="",DE954="n/a"),"-",HYPERLINK(DE954,"IEG"))</f>
        <v>-</v>
      </c>
      <c r="CY954" s="687" t="str">
        <f>IF(OR(DF954="-",DF954="",DF954="n/a"),"-",HYPERLINK(DF954,"PPAR"))</f>
        <v>-</v>
      </c>
      <c r="CZ954" s="665" t="str">
        <f>IF(OR(DG954="-",DG954="",DG954="n/a"),"-",HYPERLINK(DG954,"PCR"))</f>
        <v>-</v>
      </c>
      <c r="DA954" s="665" t="str">
        <f>IF(OR(DH954="-",DH954="",DH954="n/a"),"-",HYPERLINK(DH954,"PP"))</f>
        <v>-</v>
      </c>
      <c r="DB954" s="688" t="str">
        <f>IF(OR(DI954="-",DI954="",DI954="n/a"),"-",HYPERLINK(DI954,"TA"))</f>
        <v>-</v>
      </c>
      <c r="DC954" s="897" t="s">
        <v>12899</v>
      </c>
      <c r="DD954" s="897" t="s">
        <v>33</v>
      </c>
      <c r="DE954" s="897" t="s">
        <v>33</v>
      </c>
      <c r="DF954" s="897" t="s">
        <v>33</v>
      </c>
      <c r="DG954" s="897" t="s">
        <v>33</v>
      </c>
      <c r="DH954" s="897" t="s">
        <v>33</v>
      </c>
      <c r="DI954" s="897" t="s">
        <v>33</v>
      </c>
      <c r="DJ954" s="734"/>
      <c r="DK954" s="14"/>
      <c r="DL954" s="14"/>
      <c r="DM954" s="441"/>
      <c r="DN954" s="441"/>
      <c r="DO954" s="441"/>
      <c r="DP954" s="441"/>
      <c r="DQ954" s="441"/>
      <c r="DR954" s="441"/>
      <c r="DS954" s="441"/>
      <c r="DT954" s="441"/>
      <c r="DU954" s="441"/>
      <c r="DV954" s="441"/>
      <c r="DW954" s="441"/>
      <c r="DX954" s="441"/>
      <c r="DY954" s="441"/>
      <c r="DZ954" s="441"/>
      <c r="EA954" s="441"/>
      <c r="EB954" s="441"/>
      <c r="EC954" s="441"/>
      <c r="ED954" s="441"/>
      <c r="EE954" s="441"/>
      <c r="EF954" s="441"/>
      <c r="EG954" s="441"/>
      <c r="EH954" s="441"/>
      <c r="EI954" s="441"/>
      <c r="EJ954" s="441"/>
      <c r="EK954" s="441"/>
      <c r="EL954" s="441"/>
      <c r="EM954" s="441"/>
    </row>
    <row r="955" spans="1:143" s="35" customFormat="1" ht="14.1" customHeight="1" x14ac:dyDescent="0.25">
      <c r="A955" s="703">
        <f>ROW()-1</f>
        <v>954</v>
      </c>
      <c r="B955" s="713" t="s">
        <v>9466</v>
      </c>
      <c r="C955" s="711" t="str">
        <f>HYPERLINK(E955,"OP")</f>
        <v>OP</v>
      </c>
      <c r="D955" s="711" t="str">
        <f>HYPERLINK(F955,"Prj")</f>
        <v>Prj</v>
      </c>
      <c r="E955" s="705" t="s">
        <v>9844</v>
      </c>
      <c r="F955" s="424" t="s">
        <v>9845</v>
      </c>
      <c r="G955" s="414" t="s">
        <v>33</v>
      </c>
      <c r="H955" s="414" t="s">
        <v>33</v>
      </c>
      <c r="I955" s="694" t="s">
        <v>33</v>
      </c>
      <c r="J955" s="695" t="s">
        <v>9703</v>
      </c>
      <c r="K955" s="727" t="s">
        <v>33</v>
      </c>
      <c r="L955" s="735" t="s">
        <v>231</v>
      </c>
      <c r="M955" s="696" t="s">
        <v>240</v>
      </c>
      <c r="N955" s="735" t="s">
        <v>18</v>
      </c>
      <c r="O955" s="735" t="s">
        <v>30</v>
      </c>
      <c r="P955" s="1080" t="s">
        <v>1744</v>
      </c>
      <c r="Q955" s="1074" t="s">
        <v>33</v>
      </c>
      <c r="R955" s="698" t="s">
        <v>33</v>
      </c>
      <c r="S955" s="907" t="s">
        <v>10363</v>
      </c>
      <c r="T955" s="908" t="s">
        <v>10364</v>
      </c>
      <c r="U955" s="905" t="s">
        <v>592</v>
      </c>
      <c r="V955" s="905" t="s">
        <v>10466</v>
      </c>
      <c r="W955" s="1068" t="s">
        <v>1773</v>
      </c>
      <c r="X955" s="1064">
        <v>41309</v>
      </c>
      <c r="Y955" s="1066">
        <v>41480</v>
      </c>
      <c r="Z955" s="1046">
        <v>2014</v>
      </c>
      <c r="AA955" s="1064">
        <v>41592</v>
      </c>
      <c r="AB955" s="1065">
        <v>43830</v>
      </c>
      <c r="AC955" s="1066">
        <v>42752</v>
      </c>
      <c r="AD955" s="1050">
        <v>0</v>
      </c>
      <c r="AE955" s="745">
        <v>20</v>
      </c>
      <c r="AF955" s="744">
        <v>0</v>
      </c>
      <c r="AG955" s="690">
        <v>20</v>
      </c>
      <c r="AH955" s="747">
        <v>0</v>
      </c>
      <c r="AI955" s="744">
        <v>0</v>
      </c>
      <c r="AJ955" s="1103">
        <v>2.32651326</v>
      </c>
      <c r="AK955" s="1104">
        <v>0.32657322</v>
      </c>
      <c r="AL955" s="646">
        <v>33</v>
      </c>
      <c r="AM955" s="647"/>
      <c r="AN955" s="647"/>
      <c r="AO955" s="647"/>
      <c r="AP955" s="647"/>
      <c r="AQ955" s="648"/>
      <c r="AR955" s="778" t="s">
        <v>9868</v>
      </c>
      <c r="AS955" s="647">
        <v>2.2999999999999998</v>
      </c>
      <c r="AT955" s="647">
        <v>2.2999999999999998</v>
      </c>
      <c r="AU955" s="648">
        <v>0</v>
      </c>
      <c r="AV955" s="814" t="s">
        <v>9869</v>
      </c>
      <c r="AW955" s="695" t="s">
        <v>9704</v>
      </c>
      <c r="AX955" s="695" t="s">
        <v>9705</v>
      </c>
      <c r="AY955" s="822">
        <v>42580</v>
      </c>
      <c r="AZ955" s="735" t="s">
        <v>45</v>
      </c>
      <c r="BA955" s="735" t="s">
        <v>45</v>
      </c>
      <c r="BB955" s="625" t="s">
        <v>33</v>
      </c>
      <c r="BC955" s="626" t="s">
        <v>33</v>
      </c>
      <c r="BD955" s="633" t="s">
        <v>33</v>
      </c>
      <c r="BE955" s="625" t="s">
        <v>33</v>
      </c>
      <c r="BF955" s="626" t="s">
        <v>33</v>
      </c>
      <c r="BG955" s="633" t="s">
        <v>33</v>
      </c>
      <c r="BH955" s="905" t="s">
        <v>4494</v>
      </c>
      <c r="BI955" s="903" t="s">
        <v>10485</v>
      </c>
      <c r="BJ955" s="905" t="s">
        <v>4659</v>
      </c>
      <c r="BK955" s="903" t="s">
        <v>10494</v>
      </c>
      <c r="BL955" s="905" t="s">
        <v>13082</v>
      </c>
      <c r="BM955" s="903" t="s">
        <v>13083</v>
      </c>
      <c r="BN955" s="905" t="s">
        <v>10072</v>
      </c>
      <c r="BO955" s="903" t="s">
        <v>13093</v>
      </c>
      <c r="BP955" s="905" t="s">
        <v>10064</v>
      </c>
      <c r="BQ955" s="903" t="s">
        <v>13770</v>
      </c>
      <c r="BR955" s="909">
        <v>98</v>
      </c>
      <c r="BS955" s="903" t="s">
        <v>4648</v>
      </c>
      <c r="BT955" s="909">
        <v>42</v>
      </c>
      <c r="BU955" s="903" t="s">
        <v>4529</v>
      </c>
      <c r="BV955" s="909">
        <v>40</v>
      </c>
      <c r="BW955" s="903" t="s">
        <v>4563</v>
      </c>
      <c r="BX955" s="905" t="s">
        <v>0</v>
      </c>
      <c r="BY955" s="903" t="s">
        <v>4492</v>
      </c>
      <c r="BZ955" s="905" t="s">
        <v>0</v>
      </c>
      <c r="CA955" s="903" t="s">
        <v>4492</v>
      </c>
      <c r="CB955" s="340">
        <v>10</v>
      </c>
      <c r="CC955" s="249">
        <f>IF(ISBLANK(AL955),0,1)</f>
        <v>1</v>
      </c>
      <c r="CD955" s="414">
        <f>IF(ISBLANK(AM955),0,1)</f>
        <v>0</v>
      </c>
      <c r="CE955" s="414">
        <f>IF(ISBLANK(AN955),0,1)</f>
        <v>0</v>
      </c>
      <c r="CF955" s="414">
        <f>IF(ISBLANK(AO955),0,1)</f>
        <v>0</v>
      </c>
      <c r="CG955" s="414">
        <f>IF(ISBLANK(AP955),0,1)</f>
        <v>0</v>
      </c>
      <c r="CH955" s="436">
        <f>IF(ISBLANK(AQ955),0,1)</f>
        <v>0</v>
      </c>
      <c r="CI955" s="435">
        <f>IF($W955="Dropped","-",DAYS360(X955,Y955,TRUE)/360)</f>
        <v>0.47499999999999998</v>
      </c>
      <c r="CJ955" s="416">
        <f>IF(OR($W955="Pipeline",$W955="Dropped"),"-",IF(OR($AA955="-",$AA955="n/a"),"-",DAYS360(Y955,AA955,TRUE)/360))</f>
        <v>0.30277777777777776</v>
      </c>
      <c r="CK955" s="416">
        <f>IF(OR($W955="Pipeline",$W955="Dropped"),"-",IF($AC955="-","-",IF(OR($AA955="-",$AA955="n/a"),DAYS360(Y955,AC955,TRUE)/360,DAYS360(AA955,AC955,TRUE)/360)))</f>
        <v>3.1749999999999998</v>
      </c>
      <c r="CL955" s="416">
        <f>IF(OR($W955="Pipeline",$W955="Dropped"),"-",IF($AC955="-","-",DAYS360(X955,AC955,TRUE)/360))</f>
        <v>3.9527777777777779</v>
      </c>
      <c r="CM955" s="437">
        <f>IF(OR($W955="Pipeline",$W955="Dropped"),"-",IF($AC955="-","-",DAYS360(AB955,AC955,TRUE)/360))</f>
        <v>-2.9527777777777779</v>
      </c>
      <c r="CN955" s="344">
        <f>IF(W955="Closed",IF(AC955="-","-",YEAR(AC955)),"-")</f>
        <v>2017</v>
      </c>
      <c r="CO955" s="344" t="str">
        <f>IF(W955="Closed",IF(OR(BE955="S",BE955="MS",BE955="HS"),"S",IF(OR(BE955="U",BE955="MU",BE955="HU"),"U",IF(OR(BE955="NA",BE955="NR",BE955="NV",BE955="?",BE955="#"),"NR","-"))),"-")</f>
        <v>-</v>
      </c>
      <c r="CP955" s="249">
        <v>8</v>
      </c>
      <c r="CQ955" s="414">
        <v>1</v>
      </c>
      <c r="CR955" s="414">
        <v>2</v>
      </c>
      <c r="CS955" s="414">
        <v>1</v>
      </c>
      <c r="CT955" s="414">
        <v>0</v>
      </c>
      <c r="CU955" s="436">
        <v>2</v>
      </c>
      <c r="CV955" s="432" t="str">
        <f>IF(OR(DC955="-",DC955="",DC955="n/a"),"-",HYPERLINK(DC955,"PAD"))</f>
        <v>PAD</v>
      </c>
      <c r="CW955" s="417" t="str">
        <f>IF(OR(DD955="-",DD955="",DD955="n/a"),"-",HYPERLINK(DD955,"ICR"))</f>
        <v>-</v>
      </c>
      <c r="CX955" s="438" t="str">
        <f>IF(OR(DE955="-",DE955="",DE955="n/a"),"-",HYPERLINK(DE955,"IEG"))</f>
        <v>-</v>
      </c>
      <c r="CY955" s="687" t="str">
        <f>IF(OR(DF955="-",DF955="",DF955="n/a"),"-",HYPERLINK(DF955,"PPAR"))</f>
        <v>-</v>
      </c>
      <c r="CZ955" s="665" t="str">
        <f>IF(OR(DG955="-",DG955="",DG955="n/a"),"-",HYPERLINK(DG955,"PCR"))</f>
        <v>-</v>
      </c>
      <c r="DA955" s="665" t="str">
        <f>IF(OR(DH955="-",DH955="",DH955="n/a"),"-",HYPERLINK(DH955,"PP"))</f>
        <v>-</v>
      </c>
      <c r="DB955" s="688" t="str">
        <f>IF(OR(DI955="-",DI955="",DI955="n/a"),"-",HYPERLINK(DI955,"TA"))</f>
        <v>-</v>
      </c>
      <c r="DC955" s="897" t="s">
        <v>14189</v>
      </c>
      <c r="DD955" s="897" t="s">
        <v>33</v>
      </c>
      <c r="DE955" s="897" t="s">
        <v>33</v>
      </c>
      <c r="DF955" s="897" t="s">
        <v>33</v>
      </c>
      <c r="DG955" s="897" t="s">
        <v>33</v>
      </c>
      <c r="DH955" s="897" t="s">
        <v>33</v>
      </c>
      <c r="DI955" s="897" t="s">
        <v>33</v>
      </c>
      <c r="DJ955" s="734"/>
      <c r="DK955" s="14"/>
      <c r="DL955" s="14"/>
      <c r="DM955" s="441"/>
      <c r="DN955" s="441"/>
      <c r="DO955" s="441"/>
      <c r="DP955" s="441"/>
      <c r="DQ955" s="441"/>
      <c r="DR955" s="441"/>
      <c r="DS955" s="441"/>
      <c r="DT955" s="441"/>
      <c r="DU955" s="441"/>
      <c r="DV955" s="441"/>
      <c r="DW955" s="441"/>
      <c r="DX955" s="441"/>
      <c r="DY955" s="441"/>
      <c r="DZ955" s="441"/>
      <c r="EA955" s="441"/>
      <c r="EB955" s="441"/>
      <c r="EC955" s="441"/>
      <c r="ED955" s="441"/>
      <c r="EE955" s="441"/>
      <c r="EF955" s="441"/>
      <c r="EG955" s="441"/>
      <c r="EH955" s="441"/>
      <c r="EI955" s="441"/>
      <c r="EJ955" s="441"/>
      <c r="EK955" s="441"/>
      <c r="EL955" s="441"/>
      <c r="EM955" s="441"/>
    </row>
    <row r="956" spans="1:143" s="35" customFormat="1" ht="14.1" customHeight="1" x14ac:dyDescent="0.25">
      <c r="A956" s="702">
        <f>ROW()-1</f>
        <v>955</v>
      </c>
      <c r="B956" s="710" t="s">
        <v>249</v>
      </c>
      <c r="C956" s="711" t="str">
        <f>HYPERLINK(E956,"OP")</f>
        <v>OP</v>
      </c>
      <c r="D956" s="711" t="str">
        <f>HYPERLINK(F956,"Prj")</f>
        <v>Prj</v>
      </c>
      <c r="E956" s="663" t="s">
        <v>7031</v>
      </c>
      <c r="F956" s="422" t="s">
        <v>7032</v>
      </c>
      <c r="G956" s="414" t="s">
        <v>33</v>
      </c>
      <c r="H956" s="414" t="s">
        <v>33</v>
      </c>
      <c r="I956" s="694" t="s">
        <v>33</v>
      </c>
      <c r="J956" s="686" t="s">
        <v>250</v>
      </c>
      <c r="K956" s="199" t="s">
        <v>33</v>
      </c>
      <c r="L956" s="693" t="s">
        <v>245</v>
      </c>
      <c r="M956" s="696" t="s">
        <v>246</v>
      </c>
      <c r="N956" s="693" t="s">
        <v>18</v>
      </c>
      <c r="O956" s="693" t="s">
        <v>25</v>
      </c>
      <c r="P956" s="1080" t="s">
        <v>19</v>
      </c>
      <c r="Q956" s="1074" t="s">
        <v>33</v>
      </c>
      <c r="R956" s="698" t="s">
        <v>33</v>
      </c>
      <c r="S956" s="907" t="s">
        <v>3846</v>
      </c>
      <c r="T956" s="908" t="s">
        <v>3957</v>
      </c>
      <c r="U956" s="905" t="s">
        <v>575</v>
      </c>
      <c r="V956" s="905" t="s">
        <v>10432</v>
      </c>
      <c r="W956" s="1068" t="s">
        <v>20</v>
      </c>
      <c r="X956" s="1064">
        <v>41177</v>
      </c>
      <c r="Y956" s="1066">
        <v>41451</v>
      </c>
      <c r="Z956" s="1046">
        <v>2013</v>
      </c>
      <c r="AA956" s="1064">
        <v>41595</v>
      </c>
      <c r="AB956" s="1065">
        <v>43100</v>
      </c>
      <c r="AC956" s="1066">
        <v>43100</v>
      </c>
      <c r="AD956" s="1050">
        <v>0</v>
      </c>
      <c r="AE956" s="749">
        <v>500</v>
      </c>
      <c r="AF956" s="744">
        <v>0</v>
      </c>
      <c r="AG956" s="690">
        <v>500</v>
      </c>
      <c r="AH956" s="747">
        <v>2172</v>
      </c>
      <c r="AI956" s="744">
        <v>0</v>
      </c>
      <c r="AJ956" s="1099">
        <v>500</v>
      </c>
      <c r="AK956" s="1100">
        <v>309.87120697</v>
      </c>
      <c r="AL956" s="1086"/>
      <c r="AM956" s="760"/>
      <c r="AN956" s="760">
        <v>7</v>
      </c>
      <c r="AO956" s="760"/>
      <c r="AP956" s="760"/>
      <c r="AQ956" s="761">
        <v>14</v>
      </c>
      <c r="AR956" s="779" t="s">
        <v>251</v>
      </c>
      <c r="AS956" s="781">
        <f>AT956+AU956</f>
        <v>30</v>
      </c>
      <c r="AT956" s="781">
        <v>30</v>
      </c>
      <c r="AU956" s="782">
        <v>0</v>
      </c>
      <c r="AV956" s="807" t="s">
        <v>252</v>
      </c>
      <c r="AW956" s="686" t="s">
        <v>1803</v>
      </c>
      <c r="AX956" s="686" t="s">
        <v>2073</v>
      </c>
      <c r="AY956" s="819">
        <v>42736</v>
      </c>
      <c r="AZ956" s="721" t="s">
        <v>26</v>
      </c>
      <c r="BA956" s="721" t="s">
        <v>22</v>
      </c>
      <c r="BB956" s="625" t="s">
        <v>33</v>
      </c>
      <c r="BC956" s="626" t="s">
        <v>33</v>
      </c>
      <c r="BD956" s="633" t="s">
        <v>33</v>
      </c>
      <c r="BE956" s="625" t="s">
        <v>33</v>
      </c>
      <c r="BF956" s="626" t="s">
        <v>33</v>
      </c>
      <c r="BG956" s="633" t="s">
        <v>33</v>
      </c>
      <c r="BH956" s="905" t="s">
        <v>13077</v>
      </c>
      <c r="BI956" s="903" t="s">
        <v>9680</v>
      </c>
      <c r="BJ956" s="905" t="s">
        <v>13078</v>
      </c>
      <c r="BK956" s="903" t="s">
        <v>13872</v>
      </c>
      <c r="BL956" s="905" t="s">
        <v>0</v>
      </c>
      <c r="BM956" s="903" t="s">
        <v>0</v>
      </c>
      <c r="BN956" s="905" t="s">
        <v>0</v>
      </c>
      <c r="BO956" s="903" t="s">
        <v>0</v>
      </c>
      <c r="BP956" s="905" t="s">
        <v>0</v>
      </c>
      <c r="BQ956" s="903" t="s">
        <v>0</v>
      </c>
      <c r="BR956" s="909">
        <v>54</v>
      </c>
      <c r="BS956" s="903" t="s">
        <v>4553</v>
      </c>
      <c r="BT956" s="909">
        <v>55</v>
      </c>
      <c r="BU956" s="903" t="s">
        <v>4541</v>
      </c>
      <c r="BV956" s="909">
        <v>29</v>
      </c>
      <c r="BW956" s="903" t="s">
        <v>4497</v>
      </c>
      <c r="BX956" s="909">
        <v>59</v>
      </c>
      <c r="BY956" s="903" t="s">
        <v>4510</v>
      </c>
      <c r="BZ956" s="905" t="s">
        <v>0</v>
      </c>
      <c r="CA956" s="903" t="s">
        <v>4492</v>
      </c>
      <c r="CB956" s="340">
        <v>10</v>
      </c>
      <c r="CC956" s="249">
        <f>IF(ISBLANK(AL956),0,1)</f>
        <v>0</v>
      </c>
      <c r="CD956" s="414">
        <f>IF(ISBLANK(AM956),0,1)</f>
        <v>0</v>
      </c>
      <c r="CE956" s="414">
        <f>IF(ISBLANK(AN956),0,1)</f>
        <v>1</v>
      </c>
      <c r="CF956" s="414">
        <f>IF(ISBLANK(AO956),0,1)</f>
        <v>0</v>
      </c>
      <c r="CG956" s="414">
        <f>IF(ISBLANK(AP956),0,1)</f>
        <v>0</v>
      </c>
      <c r="CH956" s="436">
        <f>IF(ISBLANK(AQ956),0,1)</f>
        <v>1</v>
      </c>
      <c r="CI956" s="435">
        <f>IF($W956="Dropped","-",DAYS360(X956,Y956,TRUE)/360)</f>
        <v>0.75277777777777777</v>
      </c>
      <c r="CJ956" s="416">
        <f>IF(OR($W956="Pipeline",$W956="Dropped"),"-",IF(OR($AA956="-",$AA956="n/a"),"-",DAYS360(Y956,AA956,TRUE)/360))</f>
        <v>0.39166666666666666</v>
      </c>
      <c r="CK956" s="416">
        <f>IF(OR($W956="Pipeline",$W956="Dropped"),"-",IF($AC956="-","-",IF(OR($AA956="-",$AA956="n/a"),DAYS360(Y956,AC956,TRUE)/360,DAYS360(AA956,AC956,TRUE)/360)))</f>
        <v>4.1194444444444445</v>
      </c>
      <c r="CL956" s="416">
        <f>IF(OR($W956="Pipeline",$W956="Dropped"),"-",IF($AC956="-","-",DAYS360(X956,AC956,TRUE)/360))</f>
        <v>5.2638888888888893</v>
      </c>
      <c r="CM956" s="437">
        <f>IF(OR($W956="Pipeline",$W956="Dropped"),"-",IF($AC956="-","-",DAYS360(AB956,AC956,TRUE)/360))</f>
        <v>0</v>
      </c>
      <c r="CN956" s="344" t="str">
        <f>IF(W956="Closed",IF(AC956="-","-",YEAR(AC956)),"-")</f>
        <v>-</v>
      </c>
      <c r="CO956" s="344" t="str">
        <f>IF(W956="Closed",IF(OR(BE956="S",BE956="MS",BE956="HS"),"S",IF(OR(BE956="U",BE956="MU",BE956="HU"),"U",IF(OR(BE956="NA",BE956="NR",BE956="NV",BE956="?",BE956="#"),"NR","-"))),"-")</f>
        <v>-</v>
      </c>
      <c r="CP956" s="249">
        <v>6</v>
      </c>
      <c r="CQ956" s="414">
        <v>2</v>
      </c>
      <c r="CR956" s="414">
        <v>2</v>
      </c>
      <c r="CS956" s="414">
        <v>2</v>
      </c>
      <c r="CT956" s="414">
        <v>0</v>
      </c>
      <c r="CU956" s="436">
        <v>2</v>
      </c>
      <c r="CV956" s="432" t="str">
        <f>IF(OR(DC956="-",DC956="",DC956="n/a"),"-",HYPERLINK(DC956,"PAD"))</f>
        <v>PAD</v>
      </c>
      <c r="CW956" s="417" t="str">
        <f>IF(OR(DD956="-",DD956="",DD956="n/a"),"-",HYPERLINK(DD956,"ICR"))</f>
        <v>-</v>
      </c>
      <c r="CX956" s="438" t="str">
        <f>IF(OR(DE956="-",DE956="",DE956="n/a"),"-",HYPERLINK(DE956,"IEG"))</f>
        <v>-</v>
      </c>
      <c r="CY956" s="687" t="str">
        <f>IF(OR(DF956="-",DF956="",DF956="n/a"),"-",HYPERLINK(DF956,"PPAR"))</f>
        <v>-</v>
      </c>
      <c r="CZ956" s="665" t="str">
        <f>IF(OR(DG956="-",DG956="",DG956="n/a"),"-",HYPERLINK(DG956,"PCR"))</f>
        <v>-</v>
      </c>
      <c r="DA956" s="665" t="str">
        <f>IF(OR(DH956="-",DH956="",DH956="n/a"),"-",HYPERLINK(DH956,"PP"))</f>
        <v>PP</v>
      </c>
      <c r="DB956" s="688" t="str">
        <f>IF(OR(DI956="-",DI956="",DI956="n/a"),"-",HYPERLINK(DI956,"TA"))</f>
        <v>-</v>
      </c>
      <c r="DC956" s="897" t="s">
        <v>12900</v>
      </c>
      <c r="DD956" s="897" t="s">
        <v>33</v>
      </c>
      <c r="DE956" s="897" t="s">
        <v>33</v>
      </c>
      <c r="DF956" s="897" t="s">
        <v>33</v>
      </c>
      <c r="DG956" s="897" t="s">
        <v>33</v>
      </c>
      <c r="DH956" s="897" t="s">
        <v>12901</v>
      </c>
      <c r="DI956" s="897" t="s">
        <v>33</v>
      </c>
      <c r="DJ956" s="734"/>
      <c r="DK956" s="14"/>
      <c r="DL956" s="14"/>
      <c r="DM956" s="441"/>
      <c r="DN956" s="441"/>
      <c r="DO956" s="441"/>
      <c r="DP956" s="441"/>
      <c r="DQ956" s="441"/>
      <c r="DR956" s="441"/>
      <c r="DS956" s="441"/>
      <c r="DT956" s="441"/>
      <c r="DU956" s="441"/>
      <c r="DV956" s="441"/>
      <c r="DW956" s="441"/>
      <c r="DX956" s="441"/>
      <c r="DY956" s="441"/>
      <c r="DZ956" s="441"/>
      <c r="EA956" s="441"/>
      <c r="EB956" s="441"/>
      <c r="EC956" s="441"/>
      <c r="ED956" s="441"/>
      <c r="EE956" s="441"/>
      <c r="EF956" s="441"/>
      <c r="EG956" s="441"/>
      <c r="EH956" s="441"/>
      <c r="EI956" s="441"/>
      <c r="EJ956" s="441"/>
      <c r="EK956" s="441"/>
      <c r="EL956" s="441"/>
      <c r="EM956" s="441"/>
    </row>
    <row r="957" spans="1:143" s="35" customFormat="1" ht="14.1" customHeight="1" x14ac:dyDescent="0.25">
      <c r="A957" s="702">
        <f>ROW()-1</f>
        <v>956</v>
      </c>
      <c r="B957" s="713" t="s">
        <v>8008</v>
      </c>
      <c r="C957" s="711" t="str">
        <f>HYPERLINK(E957,"OP")</f>
        <v>OP</v>
      </c>
      <c r="D957" s="711" t="str">
        <f>HYPERLINK(F957,"Prj")</f>
        <v>Prj</v>
      </c>
      <c r="E957" s="631" t="s">
        <v>8705</v>
      </c>
      <c r="F957" s="413" t="s">
        <v>8706</v>
      </c>
      <c r="G957" s="414" t="s">
        <v>33</v>
      </c>
      <c r="H957" s="414" t="s">
        <v>33</v>
      </c>
      <c r="I957" s="694" t="s">
        <v>33</v>
      </c>
      <c r="J957" s="697" t="s">
        <v>8009</v>
      </c>
      <c r="K957" s="727" t="s">
        <v>33</v>
      </c>
      <c r="L957" s="736" t="s">
        <v>16</v>
      </c>
      <c r="M957" s="697" t="s">
        <v>669</v>
      </c>
      <c r="N957" s="736" t="s">
        <v>18</v>
      </c>
      <c r="O957" s="736" t="s">
        <v>30</v>
      </c>
      <c r="P957" s="1080" t="s">
        <v>19</v>
      </c>
      <c r="Q957" s="1074" t="s">
        <v>33</v>
      </c>
      <c r="R957" s="698" t="s">
        <v>3888</v>
      </c>
      <c r="S957" s="907" t="s">
        <v>3538</v>
      </c>
      <c r="T957" s="908" t="s">
        <v>10365</v>
      </c>
      <c r="U957" s="905" t="s">
        <v>578</v>
      </c>
      <c r="V957" s="905" t="s">
        <v>10447</v>
      </c>
      <c r="W957" s="1068" t="s">
        <v>20</v>
      </c>
      <c r="X957" s="1064">
        <v>41393</v>
      </c>
      <c r="Y957" s="1066">
        <v>41709</v>
      </c>
      <c r="Z957" s="1046">
        <v>2014</v>
      </c>
      <c r="AA957" s="1064">
        <v>41948</v>
      </c>
      <c r="AB957" s="1065">
        <v>43281</v>
      </c>
      <c r="AC957" s="1066">
        <v>43281</v>
      </c>
      <c r="AD957" s="1049">
        <v>0</v>
      </c>
      <c r="AE957" s="746">
        <v>35</v>
      </c>
      <c r="AF957" s="744">
        <v>0</v>
      </c>
      <c r="AG957" s="690">
        <v>35</v>
      </c>
      <c r="AH957" s="747">
        <v>1.9</v>
      </c>
      <c r="AI957" s="744">
        <v>0</v>
      </c>
      <c r="AJ957" s="1101">
        <v>35</v>
      </c>
      <c r="AK957" s="1102">
        <v>5.1587488199999996</v>
      </c>
      <c r="AL957" s="1085"/>
      <c r="AM957" s="632"/>
      <c r="AN957" s="632">
        <v>4</v>
      </c>
      <c r="AO957" s="632"/>
      <c r="AP957" s="632"/>
      <c r="AQ957" s="757"/>
      <c r="AR957" s="778" t="s">
        <v>9017</v>
      </c>
      <c r="AS957" s="784">
        <f>AT957+AU957</f>
        <v>5</v>
      </c>
      <c r="AT957" s="784">
        <v>5</v>
      </c>
      <c r="AU957" s="785">
        <v>0</v>
      </c>
      <c r="AV957" s="734" t="s">
        <v>9018</v>
      </c>
      <c r="AW957" s="697"/>
      <c r="AX957" s="697"/>
      <c r="AY957" s="823">
        <v>42633</v>
      </c>
      <c r="AZ957" s="736" t="s">
        <v>22</v>
      </c>
      <c r="BA957" s="736" t="s">
        <v>22</v>
      </c>
      <c r="BB957" s="625" t="s">
        <v>33</v>
      </c>
      <c r="BC957" s="626" t="s">
        <v>33</v>
      </c>
      <c r="BD957" s="633" t="s">
        <v>33</v>
      </c>
      <c r="BE957" s="625" t="s">
        <v>33</v>
      </c>
      <c r="BF957" s="626" t="s">
        <v>33</v>
      </c>
      <c r="BG957" s="633" t="s">
        <v>33</v>
      </c>
      <c r="BH957" s="905" t="s">
        <v>13077</v>
      </c>
      <c r="BI957" s="903" t="s">
        <v>9680</v>
      </c>
      <c r="BJ957" s="905" t="s">
        <v>1371</v>
      </c>
      <c r="BK957" s="903" t="s">
        <v>13870</v>
      </c>
      <c r="BL957" s="905" t="s">
        <v>13078</v>
      </c>
      <c r="BM957" s="903" t="s">
        <v>13872</v>
      </c>
      <c r="BN957" s="905" t="s">
        <v>0</v>
      </c>
      <c r="BO957" s="903" t="s">
        <v>0</v>
      </c>
      <c r="BP957" s="905" t="s">
        <v>0</v>
      </c>
      <c r="BQ957" s="903" t="s">
        <v>0</v>
      </c>
      <c r="BR957" s="909">
        <v>51</v>
      </c>
      <c r="BS957" s="903" t="s">
        <v>4520</v>
      </c>
      <c r="BT957" s="909">
        <v>59</v>
      </c>
      <c r="BU957" s="903" t="s">
        <v>4510</v>
      </c>
      <c r="BV957" s="905" t="s">
        <v>0</v>
      </c>
      <c r="BW957" s="903" t="s">
        <v>4492</v>
      </c>
      <c r="BX957" s="905" t="s">
        <v>0</v>
      </c>
      <c r="BY957" s="903" t="s">
        <v>4492</v>
      </c>
      <c r="BZ957" s="905" t="s">
        <v>0</v>
      </c>
      <c r="CA957" s="903" t="s">
        <v>4492</v>
      </c>
      <c r="CB957" s="340">
        <v>10</v>
      </c>
      <c r="CC957" s="249">
        <f>IF(ISBLANK(AL957),0,1)</f>
        <v>0</v>
      </c>
      <c r="CD957" s="414">
        <f>IF(ISBLANK(AM957),0,1)</f>
        <v>0</v>
      </c>
      <c r="CE957" s="414">
        <f>IF(ISBLANK(AN957),0,1)</f>
        <v>1</v>
      </c>
      <c r="CF957" s="414">
        <f>IF(ISBLANK(AO957),0,1)</f>
        <v>0</v>
      </c>
      <c r="CG957" s="414">
        <f>IF(ISBLANK(AP957),0,1)</f>
        <v>0</v>
      </c>
      <c r="CH957" s="436">
        <f>IF(ISBLANK(AQ957),0,1)</f>
        <v>0</v>
      </c>
      <c r="CI957" s="435">
        <f>IF($W957="Dropped","-",DAYS360(X957,Y957,TRUE)/360)</f>
        <v>0.8666666666666667</v>
      </c>
      <c r="CJ957" s="416">
        <f>IF(OR($W957="Pipeline",$W957="Dropped"),"-",IF(OR($AA957="-",$AA957="n/a"),"-",DAYS360(Y957,AA957,TRUE)/360))</f>
        <v>0.65</v>
      </c>
      <c r="CK957" s="416">
        <f>IF(OR($W957="Pipeline",$W957="Dropped"),"-",IF($AC957="-","-",IF(OR($AA957="-",$AA957="n/a"),DAYS360(Y957,AC957,TRUE)/360,DAYS360(AA957,AC957,TRUE)/360)))</f>
        <v>3.6527777777777777</v>
      </c>
      <c r="CL957" s="416">
        <f>IF(OR($W957="Pipeline",$W957="Dropped"),"-",IF($AC957="-","-",DAYS360(X957,AC957,TRUE)/360))</f>
        <v>5.1694444444444443</v>
      </c>
      <c r="CM957" s="437">
        <f>IF(OR($W957="Pipeline",$W957="Dropped"),"-",IF($AC957="-","-",DAYS360(AB957,AC957,TRUE)/360))</f>
        <v>0</v>
      </c>
      <c r="CN957" s="344" t="str">
        <f>IF(W957="Closed",IF(AC957="-","-",YEAR(AC957)),"-")</f>
        <v>-</v>
      </c>
      <c r="CO957" s="344" t="str">
        <f>IF(W957="Closed",IF(OR(BE957="S",BE957="MS",BE957="HS"),"S",IF(OR(BE957="U",BE957="MU",BE957="HU"),"U",IF(OR(BE957="NA",BE957="NR",BE957="NV",BE957="?",BE957="#"),"NR","-"))),"-")</f>
        <v>-</v>
      </c>
      <c r="CP957" s="249">
        <v>2</v>
      </c>
      <c r="CQ957" s="414">
        <v>1</v>
      </c>
      <c r="CR957" s="414">
        <v>1</v>
      </c>
      <c r="CS957" s="414">
        <v>0</v>
      </c>
      <c r="CT957" s="414">
        <v>0</v>
      </c>
      <c r="CU957" s="436">
        <v>0</v>
      </c>
      <c r="CV957" s="432" t="str">
        <f>IF(OR(DC957="-",DC957="",DC957="n/a"),"-",HYPERLINK(DC957,"PAD"))</f>
        <v>PAD</v>
      </c>
      <c r="CW957" s="417" t="str">
        <f>IF(OR(DD957="-",DD957="",DD957="n/a"),"-",HYPERLINK(DD957,"ICR"))</f>
        <v>-</v>
      </c>
      <c r="CX957" s="438" t="str">
        <f>IF(OR(DE957="-",DE957="",DE957="n/a"),"-",HYPERLINK(DE957,"IEG"))</f>
        <v>-</v>
      </c>
      <c r="CY957" s="687" t="str">
        <f>IF(OR(DF957="-",DF957="",DF957="n/a"),"-",HYPERLINK(DF957,"PPAR"))</f>
        <v>-</v>
      </c>
      <c r="CZ957" s="665" t="str">
        <f>IF(OR(DG957="-",DG957="",DG957="n/a"),"-",HYPERLINK(DG957,"PCR"))</f>
        <v>-</v>
      </c>
      <c r="DA957" s="665" t="str">
        <f>IF(OR(DH957="-",DH957="",DH957="n/a"),"-",HYPERLINK(DH957,"PP"))</f>
        <v>-</v>
      </c>
      <c r="DB957" s="688" t="str">
        <f>IF(OR(DI957="-",DI957="",DI957="n/a"),"-",HYPERLINK(DI957,"TA"))</f>
        <v>-</v>
      </c>
      <c r="DC957" s="897" t="s">
        <v>12902</v>
      </c>
      <c r="DD957" s="897" t="s">
        <v>33</v>
      </c>
      <c r="DE957" s="897" t="s">
        <v>33</v>
      </c>
      <c r="DF957" s="897" t="s">
        <v>33</v>
      </c>
      <c r="DG957" s="897" t="s">
        <v>33</v>
      </c>
      <c r="DH957" s="897" t="s">
        <v>33</v>
      </c>
      <c r="DI957" s="897" t="s">
        <v>33</v>
      </c>
      <c r="DJ957" s="734"/>
      <c r="DK957" s="14"/>
      <c r="DL957" s="14"/>
      <c r="DM957" s="441"/>
      <c r="DN957" s="441"/>
      <c r="DO957" s="441"/>
      <c r="DP957" s="441"/>
      <c r="DQ957" s="441"/>
      <c r="DR957" s="441"/>
      <c r="DS957" s="441"/>
      <c r="DT957" s="441"/>
      <c r="DU957" s="441"/>
      <c r="DV957" s="441"/>
      <c r="DW957" s="441"/>
      <c r="DX957" s="441"/>
      <c r="DY957" s="441"/>
      <c r="DZ957" s="441"/>
      <c r="EA957" s="441"/>
      <c r="EB957" s="441"/>
      <c r="EC957" s="441"/>
      <c r="ED957" s="441"/>
      <c r="EE957" s="441"/>
      <c r="EF957" s="441"/>
      <c r="EG957" s="441"/>
      <c r="EH957" s="441"/>
      <c r="EI957" s="441"/>
      <c r="EJ957" s="441"/>
      <c r="EK957" s="441"/>
      <c r="EL957" s="441"/>
      <c r="EM957" s="441"/>
    </row>
    <row r="958" spans="1:143" s="35" customFormat="1" ht="14.1" customHeight="1" x14ac:dyDescent="0.25">
      <c r="A958" s="703">
        <f>ROW()-1</f>
        <v>957</v>
      </c>
      <c r="B958" s="710" t="s">
        <v>5338</v>
      </c>
      <c r="C958" s="711" t="str">
        <f>HYPERLINK(E958,"OP")</f>
        <v>OP</v>
      </c>
      <c r="D958" s="711" t="str">
        <f>HYPERLINK(F958,"Prj")</f>
        <v>Prj</v>
      </c>
      <c r="E958" s="704" t="s">
        <v>7345</v>
      </c>
      <c r="F958" s="415" t="s">
        <v>5983</v>
      </c>
      <c r="G958" s="414" t="s">
        <v>33</v>
      </c>
      <c r="H958" s="414" t="s">
        <v>33</v>
      </c>
      <c r="I958" s="694" t="s">
        <v>33</v>
      </c>
      <c r="J958" s="697" t="s">
        <v>5339</v>
      </c>
      <c r="K958" s="727" t="s">
        <v>33</v>
      </c>
      <c r="L958" s="736" t="s">
        <v>16</v>
      </c>
      <c r="M958" s="737" t="s">
        <v>1770</v>
      </c>
      <c r="N958" s="736" t="s">
        <v>233</v>
      </c>
      <c r="O958" s="736" t="s">
        <v>54</v>
      </c>
      <c r="P958" s="1080" t="s">
        <v>10323</v>
      </c>
      <c r="Q958" s="1074" t="s">
        <v>33</v>
      </c>
      <c r="R958" s="698" t="s">
        <v>33</v>
      </c>
      <c r="S958" s="907" t="s">
        <v>3166</v>
      </c>
      <c r="T958" s="908" t="s">
        <v>13850</v>
      </c>
      <c r="U958" s="905" t="s">
        <v>10467</v>
      </c>
      <c r="V958" s="905" t="s">
        <v>10467</v>
      </c>
      <c r="W958" s="1068" t="s">
        <v>1773</v>
      </c>
      <c r="X958" s="1064">
        <v>41123</v>
      </c>
      <c r="Y958" s="1066">
        <v>41218</v>
      </c>
      <c r="Z958" s="1046">
        <v>2013</v>
      </c>
      <c r="AA958" s="1064">
        <v>41270</v>
      </c>
      <c r="AB958" s="1065">
        <v>41912</v>
      </c>
      <c r="AC958" s="1066">
        <v>42520</v>
      </c>
      <c r="AD958" s="1049">
        <v>0</v>
      </c>
      <c r="AE958" s="746">
        <v>0</v>
      </c>
      <c r="AF958" s="744">
        <v>0.26896799999999998</v>
      </c>
      <c r="AG958" s="690">
        <v>0.26896799999999998</v>
      </c>
      <c r="AH958" s="747">
        <v>0</v>
      </c>
      <c r="AI958" s="744">
        <v>0.26896799999999998</v>
      </c>
      <c r="AJ958" s="1099">
        <v>0.26896799999999998</v>
      </c>
      <c r="AK958" s="1100">
        <v>0.18725136000000001</v>
      </c>
      <c r="AL958" s="1087"/>
      <c r="AM958" s="758"/>
      <c r="AN958" s="758"/>
      <c r="AO958" s="758"/>
      <c r="AP958" s="758"/>
      <c r="AQ958" s="759"/>
      <c r="AR958" s="783" t="s">
        <v>33</v>
      </c>
      <c r="AS958" s="786" t="s">
        <v>37</v>
      </c>
      <c r="AT958" s="786" t="s">
        <v>37</v>
      </c>
      <c r="AU958" s="787" t="s">
        <v>37</v>
      </c>
      <c r="AV958" s="806"/>
      <c r="AW958" s="697" t="s">
        <v>5341</v>
      </c>
      <c r="AX958" s="697" t="s">
        <v>5342</v>
      </c>
      <c r="AY958" s="823" t="s">
        <v>33</v>
      </c>
      <c r="AZ958" s="736" t="s">
        <v>33</v>
      </c>
      <c r="BA958" s="736" t="s">
        <v>33</v>
      </c>
      <c r="BB958" s="840" t="s">
        <v>26</v>
      </c>
      <c r="BC958" s="841" t="s">
        <v>22</v>
      </c>
      <c r="BD958" s="842" t="s">
        <v>22</v>
      </c>
      <c r="BE958" s="840" t="s">
        <v>33</v>
      </c>
      <c r="BF958" s="841" t="s">
        <v>33</v>
      </c>
      <c r="BG958" s="842" t="s">
        <v>33</v>
      </c>
      <c r="BH958" s="905" t="s">
        <v>4505</v>
      </c>
      <c r="BI958" s="903" t="s">
        <v>10474</v>
      </c>
      <c r="BJ958" s="905" t="s">
        <v>0</v>
      </c>
      <c r="BK958" s="903" t="s">
        <v>0</v>
      </c>
      <c r="BL958" s="905" t="s">
        <v>0</v>
      </c>
      <c r="BM958" s="903" t="s">
        <v>0</v>
      </c>
      <c r="BN958" s="905" t="s">
        <v>0</v>
      </c>
      <c r="BO958" s="903" t="s">
        <v>0</v>
      </c>
      <c r="BP958" s="905" t="s">
        <v>0</v>
      </c>
      <c r="BQ958" s="903" t="s">
        <v>0</v>
      </c>
      <c r="BR958" s="909">
        <v>30</v>
      </c>
      <c r="BS958" s="903" t="s">
        <v>4501</v>
      </c>
      <c r="BT958" s="909">
        <v>90</v>
      </c>
      <c r="BU958" s="903" t="s">
        <v>4621</v>
      </c>
      <c r="BV958" s="905" t="s">
        <v>0</v>
      </c>
      <c r="BW958" s="903" t="s">
        <v>4492</v>
      </c>
      <c r="BX958" s="905" t="s">
        <v>0</v>
      </c>
      <c r="BY958" s="903" t="s">
        <v>4492</v>
      </c>
      <c r="BZ958" s="905" t="s">
        <v>0</v>
      </c>
      <c r="CA958" s="903" t="s">
        <v>4492</v>
      </c>
      <c r="CB958" s="340">
        <v>50</v>
      </c>
      <c r="CC958" s="249">
        <f>IF(ISBLANK(AL958),0,1)</f>
        <v>0</v>
      </c>
      <c r="CD958" s="414">
        <f>IF(ISBLANK(AM958),0,1)</f>
        <v>0</v>
      </c>
      <c r="CE958" s="414">
        <f>IF(ISBLANK(AN958),0,1)</f>
        <v>0</v>
      </c>
      <c r="CF958" s="414">
        <f>IF(ISBLANK(AO958),0,1)</f>
        <v>0</v>
      </c>
      <c r="CG958" s="414">
        <f>IF(ISBLANK(AP958),0,1)</f>
        <v>0</v>
      </c>
      <c r="CH958" s="436">
        <f>IF(ISBLANK(AQ958),0,1)</f>
        <v>0</v>
      </c>
      <c r="CI958" s="435">
        <f>IF($W958="Dropped","-",DAYS360(X958,Y958,TRUE)/360)</f>
        <v>0.25833333333333336</v>
      </c>
      <c r="CJ958" s="416">
        <f>IF(OR($W958="Pipeline",$W958="Dropped"),"-",IF(OR($AA958="-",$AA958="n/a"),"-",DAYS360(Y958,AA958,TRUE)/360))</f>
        <v>0.14444444444444443</v>
      </c>
      <c r="CK958" s="416">
        <f>IF(OR($W958="Pipeline",$W958="Dropped"),"-",IF($AC958="-","-",IF(OR($AA958="-",$AA958="n/a"),DAYS360(Y958,AC958,TRUE)/360,DAYS360(AA958,AC958,TRUE)/360)))</f>
        <v>3.4249999999999998</v>
      </c>
      <c r="CL958" s="416">
        <f>IF(OR($W958="Pipeline",$W958="Dropped"),"-",IF($AC958="-","-",DAYS360(X958,AC958,TRUE)/360))</f>
        <v>3.8277777777777779</v>
      </c>
      <c r="CM958" s="437">
        <f>IF(OR($W958="Pipeline",$W958="Dropped"),"-",IF($AC958="-","-",DAYS360(AB958,AC958,TRUE)/360))</f>
        <v>1.6666666666666667</v>
      </c>
      <c r="CN958" s="344">
        <f>IF(W958="Closed",IF(AC958="-","-",YEAR(AC958)),"-")</f>
        <v>2016</v>
      </c>
      <c r="CO958" s="344" t="str">
        <f>IF(W958="Closed",IF(OR(BE958="S",BE958="MS",BE958="HS"),"S",IF(OR(BE958="U",BE958="MU",BE958="HU"),"U",IF(OR(BE958="NA",BE958="NR",BE958="NV",BE958="?",BE958="#"),"NR","-"))),"-")</f>
        <v>-</v>
      </c>
      <c r="CP958" s="249" t="s">
        <v>33</v>
      </c>
      <c r="CQ958" s="414" t="s">
        <v>33</v>
      </c>
      <c r="CR958" s="414" t="s">
        <v>33</v>
      </c>
      <c r="CS958" s="414" t="s">
        <v>33</v>
      </c>
      <c r="CT958" s="414" t="s">
        <v>33</v>
      </c>
      <c r="CU958" s="436" t="s">
        <v>33</v>
      </c>
      <c r="CV958" s="432" t="str">
        <f>IF(OR(DC958="-",DC958="",DC958="n/a"),"-",HYPERLINK(DC958,"PAD"))</f>
        <v>-</v>
      </c>
      <c r="CW958" s="417" t="str">
        <f>IF(OR(DD958="-",DD958="",DD958="n/a"),"-",HYPERLINK(DD958,"ICR"))</f>
        <v>-</v>
      </c>
      <c r="CX958" s="438" t="str">
        <f>IF(OR(DE958="-",DE958="",DE958="n/a"),"-",HYPERLINK(DE958,"IEG"))</f>
        <v>-</v>
      </c>
      <c r="CY958" s="687" t="str">
        <f>IF(OR(DF958="-",DF958="",DF958="n/a"),"-",HYPERLINK(DF958,"PPAR"))</f>
        <v>-</v>
      </c>
      <c r="CZ958" s="665" t="str">
        <f>IF(OR(DG958="-",DG958="",DG958="n/a"),"-",HYPERLINK(DG958,"PCR"))</f>
        <v>-</v>
      </c>
      <c r="DA958" s="665" t="str">
        <f>IF(OR(DH958="-",DH958="",DH958="n/a"),"-",HYPERLINK(DH958,"PP"))</f>
        <v>PP</v>
      </c>
      <c r="DB958" s="688" t="str">
        <f>IF(OR(DI958="-",DI958="",DI958="n/a"),"-",HYPERLINK(DI958,"TA"))</f>
        <v>-</v>
      </c>
      <c r="DC958" s="897" t="s">
        <v>33</v>
      </c>
      <c r="DD958" s="897" t="s">
        <v>33</v>
      </c>
      <c r="DE958" s="897" t="s">
        <v>33</v>
      </c>
      <c r="DF958" s="897" t="s">
        <v>33</v>
      </c>
      <c r="DG958" s="897" t="s">
        <v>33</v>
      </c>
      <c r="DH958" s="897" t="s">
        <v>12903</v>
      </c>
      <c r="DI958" s="897" t="s">
        <v>33</v>
      </c>
      <c r="DJ958" s="734"/>
      <c r="DK958" s="14"/>
      <c r="DL958" s="14"/>
      <c r="DM958" s="441"/>
      <c r="DN958" s="441"/>
      <c r="DO958" s="441"/>
      <c r="DP958" s="441"/>
      <c r="DQ958" s="441"/>
      <c r="DR958" s="441"/>
      <c r="DS958" s="441"/>
      <c r="DT958" s="441"/>
      <c r="DU958" s="441"/>
      <c r="DV958" s="441"/>
      <c r="DW958" s="441"/>
      <c r="DX958" s="441"/>
      <c r="DY958" s="441"/>
      <c r="DZ958" s="441"/>
      <c r="EA958" s="441"/>
      <c r="EB958" s="441"/>
      <c r="EC958" s="441"/>
      <c r="ED958" s="441"/>
      <c r="EE958" s="441"/>
      <c r="EF958" s="441"/>
      <c r="EG958" s="441"/>
      <c r="EH958" s="441"/>
      <c r="EI958" s="441"/>
      <c r="EJ958" s="441"/>
      <c r="EK958" s="441"/>
      <c r="EL958" s="441"/>
      <c r="EM958" s="441"/>
    </row>
    <row r="959" spans="1:143" s="35" customFormat="1" ht="14.1" customHeight="1" x14ac:dyDescent="0.25">
      <c r="A959" s="702">
        <f>ROW()-1</f>
        <v>958</v>
      </c>
      <c r="B959" s="710" t="s">
        <v>3016</v>
      </c>
      <c r="C959" s="711" t="str">
        <f>HYPERLINK(E959,"OP")</f>
        <v>OP</v>
      </c>
      <c r="D959" s="711" t="str">
        <f>HYPERLINK(F959,"Prj")</f>
        <v>Prj</v>
      </c>
      <c r="E959" s="663" t="s">
        <v>7033</v>
      </c>
      <c r="F959" s="422" t="s">
        <v>7034</v>
      </c>
      <c r="G959" s="414" t="s">
        <v>33</v>
      </c>
      <c r="H959" s="414" t="s">
        <v>33</v>
      </c>
      <c r="I959" s="694" t="s">
        <v>33</v>
      </c>
      <c r="J959" s="686" t="s">
        <v>3028</v>
      </c>
      <c r="K959" s="199" t="s">
        <v>33</v>
      </c>
      <c r="L959" s="693" t="s">
        <v>16</v>
      </c>
      <c r="M959" s="696" t="s">
        <v>1770</v>
      </c>
      <c r="N959" s="693" t="s">
        <v>18</v>
      </c>
      <c r="O959" s="693" t="s">
        <v>25</v>
      </c>
      <c r="P959" s="1080" t="s">
        <v>1742</v>
      </c>
      <c r="Q959" s="1074" t="s">
        <v>33</v>
      </c>
      <c r="R959" s="698" t="s">
        <v>33</v>
      </c>
      <c r="S959" s="907" t="s">
        <v>10303</v>
      </c>
      <c r="T959" s="908" t="s">
        <v>3868</v>
      </c>
      <c r="U959" s="905" t="s">
        <v>584</v>
      </c>
      <c r="V959" s="905" t="s">
        <v>10418</v>
      </c>
      <c r="W959" s="1068" t="s">
        <v>20</v>
      </c>
      <c r="X959" s="1064">
        <v>41555</v>
      </c>
      <c r="Y959" s="1066">
        <v>41836</v>
      </c>
      <c r="Z959" s="1046">
        <v>2015</v>
      </c>
      <c r="AA959" s="1064">
        <v>42026</v>
      </c>
      <c r="AB959" s="1065">
        <v>43830</v>
      </c>
      <c r="AC959" s="1066">
        <v>43830</v>
      </c>
      <c r="AD959" s="638">
        <v>0</v>
      </c>
      <c r="AE959" s="639">
        <v>92.1</v>
      </c>
      <c r="AF959" s="744">
        <v>0</v>
      </c>
      <c r="AG959" s="690">
        <v>92.1</v>
      </c>
      <c r="AH959" s="747">
        <v>0</v>
      </c>
      <c r="AI959" s="744">
        <v>0</v>
      </c>
      <c r="AJ959" s="1099">
        <v>92.1</v>
      </c>
      <c r="AK959" s="1100">
        <v>9.2520907000000001</v>
      </c>
      <c r="AL959" s="646" t="s">
        <v>3364</v>
      </c>
      <c r="AM959" s="647"/>
      <c r="AN959" s="647"/>
      <c r="AO959" s="647"/>
      <c r="AP959" s="647"/>
      <c r="AQ959" s="648"/>
      <c r="AR959" s="779" t="s">
        <v>3097</v>
      </c>
      <c r="AS959" s="649">
        <f>AT959+AU959</f>
        <v>92.1</v>
      </c>
      <c r="AT959" s="649">
        <v>92.1</v>
      </c>
      <c r="AU959" s="650">
        <v>0</v>
      </c>
      <c r="AV959" s="686" t="s">
        <v>3383</v>
      </c>
      <c r="AW959" s="686" t="s">
        <v>2721</v>
      </c>
      <c r="AX959" s="686" t="s">
        <v>3958</v>
      </c>
      <c r="AY959" s="819">
        <v>42547</v>
      </c>
      <c r="AZ959" s="721" t="s">
        <v>22</v>
      </c>
      <c r="BA959" s="721" t="s">
        <v>45</v>
      </c>
      <c r="BB959" s="625" t="s">
        <v>33</v>
      </c>
      <c r="BC959" s="626" t="s">
        <v>33</v>
      </c>
      <c r="BD959" s="633" t="s">
        <v>33</v>
      </c>
      <c r="BE959" s="625" t="s">
        <v>33</v>
      </c>
      <c r="BF959" s="626" t="s">
        <v>33</v>
      </c>
      <c r="BG959" s="633" t="s">
        <v>33</v>
      </c>
      <c r="BH959" s="905" t="s">
        <v>10067</v>
      </c>
      <c r="BI959" s="903" t="s">
        <v>9474</v>
      </c>
      <c r="BJ959" s="905" t="s">
        <v>10064</v>
      </c>
      <c r="BK959" s="903" t="s">
        <v>13770</v>
      </c>
      <c r="BL959" s="905" t="s">
        <v>10072</v>
      </c>
      <c r="BM959" s="903" t="s">
        <v>13093</v>
      </c>
      <c r="BN959" s="905" t="s">
        <v>4561</v>
      </c>
      <c r="BO959" s="903" t="s">
        <v>10489</v>
      </c>
      <c r="BP959" s="905" t="s">
        <v>0</v>
      </c>
      <c r="BQ959" s="903" t="s">
        <v>0</v>
      </c>
      <c r="BR959" s="909">
        <v>39</v>
      </c>
      <c r="BS959" s="903" t="s">
        <v>4545</v>
      </c>
      <c r="BT959" s="909">
        <v>40</v>
      </c>
      <c r="BU959" s="903" t="s">
        <v>4563</v>
      </c>
      <c r="BV959" s="909">
        <v>43</v>
      </c>
      <c r="BW959" s="903" t="s">
        <v>4496</v>
      </c>
      <c r="BX959" s="905" t="s">
        <v>0</v>
      </c>
      <c r="BY959" s="903" t="s">
        <v>4492</v>
      </c>
      <c r="BZ959" s="905" t="s">
        <v>0</v>
      </c>
      <c r="CA959" s="903" t="s">
        <v>4492</v>
      </c>
      <c r="CB959" s="340">
        <v>100</v>
      </c>
      <c r="CC959" s="249">
        <f>IF(ISBLANK(AL959),0,1)</f>
        <v>1</v>
      </c>
      <c r="CD959" s="414">
        <f>IF(ISBLANK(AM959),0,1)</f>
        <v>0</v>
      </c>
      <c r="CE959" s="414">
        <f>IF(ISBLANK(AN959),0,1)</f>
        <v>0</v>
      </c>
      <c r="CF959" s="414">
        <f>IF(ISBLANK(AO959),0,1)</f>
        <v>0</v>
      </c>
      <c r="CG959" s="414">
        <f>IF(ISBLANK(AP959),0,1)</f>
        <v>0</v>
      </c>
      <c r="CH959" s="436">
        <f>IF(ISBLANK(AQ959),0,1)</f>
        <v>0</v>
      </c>
      <c r="CI959" s="435">
        <f>IF($W959="Dropped","-",DAYS360(X959,Y959,TRUE)/360)</f>
        <v>0.77222222222222225</v>
      </c>
      <c r="CJ959" s="416">
        <f>IF(OR($W959="Pipeline",$W959="Dropped"),"-",IF(OR($AA959="-",$AA959="n/a"),"-",DAYS360(Y959,AA959,TRUE)/360))</f>
        <v>0.51666666666666672</v>
      </c>
      <c r="CK959" s="416">
        <f>IF(OR($W959="Pipeline",$W959="Dropped"),"-",IF($AC959="-","-",IF(OR($AA959="-",$AA959="n/a"),DAYS360(Y959,AC959,TRUE)/360,DAYS360(AA959,AC959,TRUE)/360)))</f>
        <v>4.9388888888888891</v>
      </c>
      <c r="CL959" s="416">
        <f>IF(OR($W959="Pipeline",$W959="Dropped"),"-",IF($AC959="-","-",DAYS360(X959,AC959,TRUE)/360))</f>
        <v>6.2277777777777779</v>
      </c>
      <c r="CM959" s="437">
        <f>IF(OR($W959="Pipeline",$W959="Dropped"),"-",IF($AC959="-","-",DAYS360(AB959,AC959,TRUE)/360))</f>
        <v>0</v>
      </c>
      <c r="CN959" s="344" t="str">
        <f>IF(W959="Closed",IF(AC959="-","-",YEAR(AC959)),"-")</f>
        <v>-</v>
      </c>
      <c r="CO959" s="344" t="str">
        <f>IF(W959="Closed",IF(OR(BE959="S",BE959="MS",BE959="HS"),"S",IF(OR(BE959="U",BE959="MU",BE959="HU"),"U",IF(OR(BE959="NA",BE959="NR",BE959="NV",BE959="?",BE959="#"),"NR","-"))),"-")</f>
        <v>-</v>
      </c>
      <c r="CP959" s="249">
        <v>13</v>
      </c>
      <c r="CQ959" s="414">
        <v>0</v>
      </c>
      <c r="CR959" s="414">
        <v>0</v>
      </c>
      <c r="CS959" s="414">
        <v>3</v>
      </c>
      <c r="CT959" s="414">
        <v>0</v>
      </c>
      <c r="CU959" s="436">
        <v>0</v>
      </c>
      <c r="CV959" s="432" t="str">
        <f>IF(OR(DC959="-",DC959="",DC959="n/a"),"-",HYPERLINK(DC959,"PAD"))</f>
        <v>PAD</v>
      </c>
      <c r="CW959" s="417" t="str">
        <f>IF(OR(DD959="-",DD959="",DD959="n/a"),"-",HYPERLINK(DD959,"ICR"))</f>
        <v>-</v>
      </c>
      <c r="CX959" s="438" t="str">
        <f>IF(OR(DE959="-",DE959="",DE959="n/a"),"-",HYPERLINK(DE959,"IEG"))</f>
        <v>-</v>
      </c>
      <c r="CY959" s="687" t="str">
        <f>IF(OR(DF959="-",DF959="",DF959="n/a"),"-",HYPERLINK(DF959,"PPAR"))</f>
        <v>-</v>
      </c>
      <c r="CZ959" s="665" t="str">
        <f>IF(OR(DG959="-",DG959="",DG959="n/a"),"-",HYPERLINK(DG959,"PCR"))</f>
        <v>-</v>
      </c>
      <c r="DA959" s="665" t="str">
        <f>IF(OR(DH959="-",DH959="",DH959="n/a"),"-",HYPERLINK(DH959,"PP"))</f>
        <v>-</v>
      </c>
      <c r="DB959" s="688" t="str">
        <f>IF(OR(DI959="-",DI959="",DI959="n/a"),"-",HYPERLINK(DI959,"TA"))</f>
        <v>-</v>
      </c>
      <c r="DC959" s="897" t="s">
        <v>12904</v>
      </c>
      <c r="DD959" s="897" t="s">
        <v>33</v>
      </c>
      <c r="DE959" s="897" t="s">
        <v>33</v>
      </c>
      <c r="DF959" s="897" t="s">
        <v>33</v>
      </c>
      <c r="DG959" s="897" t="s">
        <v>33</v>
      </c>
      <c r="DH959" s="897" t="s">
        <v>33</v>
      </c>
      <c r="DI959" s="897" t="s">
        <v>33</v>
      </c>
      <c r="DJ959" s="734"/>
      <c r="DK959" s="14"/>
      <c r="DL959" s="14"/>
      <c r="DM959" s="441"/>
      <c r="DN959" s="441"/>
      <c r="DO959" s="441"/>
      <c r="DP959" s="441"/>
      <c r="DQ959" s="441"/>
      <c r="DR959" s="441"/>
      <c r="DS959" s="441"/>
      <c r="DT959" s="441"/>
      <c r="DU959" s="441"/>
      <c r="DV959" s="441"/>
      <c r="DW959" s="441"/>
      <c r="DX959" s="441"/>
      <c r="DY959" s="441"/>
      <c r="DZ959" s="441"/>
      <c r="EA959" s="441"/>
      <c r="EB959" s="441"/>
      <c r="EC959" s="441"/>
      <c r="ED959" s="441"/>
      <c r="EE959" s="441"/>
      <c r="EF959" s="441"/>
      <c r="EG959" s="441"/>
      <c r="EH959" s="441"/>
      <c r="EI959" s="441"/>
      <c r="EJ959" s="441"/>
      <c r="EK959" s="441"/>
      <c r="EL959" s="441"/>
      <c r="EM959" s="441"/>
    </row>
    <row r="960" spans="1:143" s="35" customFormat="1" ht="14.1" customHeight="1" x14ac:dyDescent="0.25">
      <c r="A960" s="702">
        <f>ROW()-1</f>
        <v>959</v>
      </c>
      <c r="B960" s="714" t="s">
        <v>13355</v>
      </c>
      <c r="C960" s="715" t="str">
        <f>HYPERLINK(E960,"OP")</f>
        <v>OP</v>
      </c>
      <c r="D960" s="715" t="str">
        <f>HYPERLINK(F960,"Prj")</f>
        <v>Prj</v>
      </c>
      <c r="E960" s="652" t="s">
        <v>13356</v>
      </c>
      <c r="F960" s="412" t="s">
        <v>13357</v>
      </c>
      <c r="G960" s="414" t="s">
        <v>33</v>
      </c>
      <c r="H960" s="414" t="s">
        <v>33</v>
      </c>
      <c r="I960" s="694" t="s">
        <v>33</v>
      </c>
      <c r="J960" s="698" t="s">
        <v>13358</v>
      </c>
      <c r="K960" s="728" t="s">
        <v>33</v>
      </c>
      <c r="L960" s="733" t="s">
        <v>16</v>
      </c>
      <c r="M960" s="698" t="s">
        <v>4873</v>
      </c>
      <c r="N960" s="733" t="s">
        <v>18</v>
      </c>
      <c r="O960" s="733" t="s">
        <v>25</v>
      </c>
      <c r="P960" s="1080" t="s">
        <v>1742</v>
      </c>
      <c r="Q960" s="1074" t="s">
        <v>13359</v>
      </c>
      <c r="R960" s="698" t="s">
        <v>3935</v>
      </c>
      <c r="S960" s="907" t="s">
        <v>10303</v>
      </c>
      <c r="T960" s="908" t="s">
        <v>3919</v>
      </c>
      <c r="U960" s="905" t="s">
        <v>1792</v>
      </c>
      <c r="V960" s="905" t="s">
        <v>10418</v>
      </c>
      <c r="W960" s="1068" t="s">
        <v>20</v>
      </c>
      <c r="X960" s="1064">
        <v>42195</v>
      </c>
      <c r="Y960" s="1066">
        <v>42524</v>
      </c>
      <c r="Z960" s="1046">
        <v>2016</v>
      </c>
      <c r="AA960" s="1064">
        <v>42844</v>
      </c>
      <c r="AB960" s="1065">
        <v>44566</v>
      </c>
      <c r="AC960" s="1066">
        <v>44566</v>
      </c>
      <c r="AD960" s="1052">
        <v>56</v>
      </c>
      <c r="AE960" s="748">
        <v>0</v>
      </c>
      <c r="AF960" s="744">
        <v>0</v>
      </c>
      <c r="AG960" s="690">
        <v>56</v>
      </c>
      <c r="AH960" s="747">
        <v>1.5</v>
      </c>
      <c r="AI960" s="744">
        <v>0</v>
      </c>
      <c r="AJ960" s="1105">
        <v>56</v>
      </c>
      <c r="AK960" s="1106">
        <v>8.0821181600000003</v>
      </c>
      <c r="AL960" s="646"/>
      <c r="AM960" s="647"/>
      <c r="AN960" s="647">
        <v>3</v>
      </c>
      <c r="AO960" s="647"/>
      <c r="AP960" s="647"/>
      <c r="AQ960" s="648"/>
      <c r="AR960" s="756" t="s">
        <v>13546</v>
      </c>
      <c r="AS960" s="649">
        <f>AT960+AU960</f>
        <v>40.08</v>
      </c>
      <c r="AT960" s="784">
        <v>40.08</v>
      </c>
      <c r="AU960" s="785">
        <v>0</v>
      </c>
      <c r="AV960" s="686" t="s">
        <v>9395</v>
      </c>
      <c r="AW960" s="698" t="s">
        <v>13352</v>
      </c>
      <c r="AX960" s="698" t="s">
        <v>13360</v>
      </c>
      <c r="AY960" s="825">
        <v>42668</v>
      </c>
      <c r="AZ960" s="733" t="s">
        <v>26</v>
      </c>
      <c r="BA960" s="733" t="s">
        <v>26</v>
      </c>
      <c r="BB960" s="669" t="s">
        <v>33</v>
      </c>
      <c r="BC960" s="689" t="s">
        <v>33</v>
      </c>
      <c r="BD960" s="691" t="s">
        <v>33</v>
      </c>
      <c r="BE960" s="669" t="s">
        <v>33</v>
      </c>
      <c r="BF960" s="689" t="s">
        <v>33</v>
      </c>
      <c r="BG960" s="691" t="s">
        <v>33</v>
      </c>
      <c r="BH960" s="905" t="s">
        <v>0</v>
      </c>
      <c r="BI960" s="903" t="s">
        <v>0</v>
      </c>
      <c r="BJ960" s="905" t="s">
        <v>0</v>
      </c>
      <c r="BK960" s="903" t="s">
        <v>0</v>
      </c>
      <c r="BL960" s="905" t="s">
        <v>10064</v>
      </c>
      <c r="BM960" s="903" t="s">
        <v>13770</v>
      </c>
      <c r="BN960" s="905" t="s">
        <v>10067</v>
      </c>
      <c r="BO960" s="903" t="s">
        <v>9474</v>
      </c>
      <c r="BP960" s="905" t="s">
        <v>10072</v>
      </c>
      <c r="BQ960" s="903" t="s">
        <v>13093</v>
      </c>
      <c r="BR960" s="909">
        <v>67</v>
      </c>
      <c r="BS960" s="903" t="s">
        <v>4577</v>
      </c>
      <c r="BT960" s="909">
        <v>94</v>
      </c>
      <c r="BU960" s="903" t="s">
        <v>4649</v>
      </c>
      <c r="BV960" s="909">
        <v>41</v>
      </c>
      <c r="BW960" s="903" t="s">
        <v>4544</v>
      </c>
      <c r="BX960" s="909">
        <v>39</v>
      </c>
      <c r="BY960" s="903" t="s">
        <v>4545</v>
      </c>
      <c r="BZ960" s="905" t="s">
        <v>0</v>
      </c>
      <c r="CA960" s="903" t="s">
        <v>4492</v>
      </c>
      <c r="CB960" s="340" t="s">
        <v>33</v>
      </c>
      <c r="CC960" s="249">
        <f>IF(ISBLANK(AL960),0,1)</f>
        <v>0</v>
      </c>
      <c r="CD960" s="414">
        <f>IF(ISBLANK(AM960),0,1)</f>
        <v>0</v>
      </c>
      <c r="CE960" s="414">
        <f>IF(ISBLANK(AN960),0,1)</f>
        <v>1</v>
      </c>
      <c r="CF960" s="414">
        <f>IF(ISBLANK(AO960),0,1)</f>
        <v>0</v>
      </c>
      <c r="CG960" s="414">
        <f>IF(ISBLANK(AP960),0,1)</f>
        <v>0</v>
      </c>
      <c r="CH960" s="436">
        <f>IF(ISBLANK(AQ960),0,1)</f>
        <v>0</v>
      </c>
      <c r="CI960" s="435">
        <f>IF($W960="Dropped","-",DAYS360(X960,Y960,TRUE)/360)</f>
        <v>0.89722222222222225</v>
      </c>
      <c r="CJ960" s="416">
        <f>IF(OR($W960="Pipeline",$W960="Dropped"),"-",IF(OR($AA960="-",$AA960="n/a"),"-",DAYS360(Y960,AA960,TRUE)/360))</f>
        <v>0.87777777777777777</v>
      </c>
      <c r="CK960" s="416">
        <f>IF(OR($W960="Pipeline",$W960="Dropped"),"-",IF($AC960="-","-",IF(OR($AA960="-",$AA960="n/a"),DAYS360(Y960,AC960,TRUE)/360,DAYS360(AA960,AC960,TRUE)/360)))</f>
        <v>4.7111111111111112</v>
      </c>
      <c r="CL960" s="416">
        <f>IF(OR($W960="Pipeline",$W960="Dropped"),"-",IF($AC960="-","-",DAYS360(X960,AC960,TRUE)/360))</f>
        <v>6.4861111111111107</v>
      </c>
      <c r="CM960" s="437">
        <f>IF(OR($W960="Pipeline",$W960="Dropped"),"-",IF($AC960="-","-",DAYS360(AB960,AC960,TRUE)/360))</f>
        <v>0</v>
      </c>
      <c r="CN960" s="344" t="str">
        <f>IF(W960="Closed",IF(AC960="-","-",YEAR(AC960)),"-")</f>
        <v>-</v>
      </c>
      <c r="CO960" s="344" t="str">
        <f>IF(W960="Closed",IF(OR(BE960="S",BE960="MS",BE960="HS"),"S",IF(OR(BE960="U",BE960="MU",BE960="HU"),"U",IF(OR(BE960="NA",BE960="NR",BE960="NV",BE960="?",BE960="#"),"NR","-"))),"-")</f>
        <v>-</v>
      </c>
      <c r="CP960" s="249" t="s">
        <v>33</v>
      </c>
      <c r="CQ960" s="414" t="s">
        <v>33</v>
      </c>
      <c r="CR960" s="414" t="s">
        <v>33</v>
      </c>
      <c r="CS960" s="414" t="s">
        <v>33</v>
      </c>
      <c r="CT960" s="414" t="s">
        <v>33</v>
      </c>
      <c r="CU960" s="436" t="s">
        <v>33</v>
      </c>
      <c r="CV960" s="432" t="str">
        <f>IF(OR(DC960="-",DC960="",DC960="n/a"),"-",HYPERLINK(DC960,"PAD"))</f>
        <v>PAD</v>
      </c>
      <c r="CW960" s="417" t="str">
        <f>IF(OR(DD960="-",DD960="",DD960="n/a"),"-",HYPERLINK(DD960,"ICR"))</f>
        <v>-</v>
      </c>
      <c r="CX960" s="438" t="str">
        <f>IF(OR(DE960="-",DE960="",DE960="n/a"),"-",HYPERLINK(DE960,"IEG"))</f>
        <v>-</v>
      </c>
      <c r="CY960" s="687" t="str">
        <f>IF(OR(DF960="-",DF960="",DF960="n/a"),"-",HYPERLINK(DF960,"PPAR"))</f>
        <v>-</v>
      </c>
      <c r="CZ960" s="665" t="str">
        <f>IF(OR(DG960="-",DG960="",DG960="n/a"),"-",HYPERLINK(DG960,"PCR"))</f>
        <v>-</v>
      </c>
      <c r="DA960" s="665" t="str">
        <f>IF(OR(DH960="-",DH960="",DH960="n/a"),"-",HYPERLINK(DH960,"PP"))</f>
        <v>-</v>
      </c>
      <c r="DB960" s="688" t="str">
        <f>IF(OR(DI960="-",DI960="",DI960="n/a"),"-",HYPERLINK(DI960,"TA"))</f>
        <v>-</v>
      </c>
      <c r="DC960" s="897" t="s">
        <v>13361</v>
      </c>
      <c r="DD960" s="897" t="s">
        <v>33</v>
      </c>
      <c r="DE960" s="897" t="s">
        <v>33</v>
      </c>
      <c r="DF960" s="897" t="s">
        <v>33</v>
      </c>
      <c r="DG960" s="897" t="s">
        <v>33</v>
      </c>
      <c r="DH960" s="897" t="s">
        <v>33</v>
      </c>
      <c r="DI960" s="897" t="s">
        <v>33</v>
      </c>
      <c r="DJ960" s="734"/>
      <c r="DK960" s="14"/>
      <c r="DL960" s="14"/>
      <c r="DM960" s="441"/>
      <c r="DN960" s="441"/>
      <c r="DO960" s="441"/>
      <c r="DP960" s="441"/>
      <c r="DQ960" s="441"/>
      <c r="DR960" s="441"/>
      <c r="DS960" s="441"/>
      <c r="DT960" s="441"/>
      <c r="DU960" s="441"/>
      <c r="DV960" s="441"/>
      <c r="DW960" s="441"/>
      <c r="DX960" s="441"/>
      <c r="DY960" s="441"/>
      <c r="DZ960" s="441"/>
      <c r="EA960" s="441"/>
      <c r="EB960" s="441"/>
      <c r="EC960" s="441"/>
      <c r="ED960" s="441"/>
      <c r="EE960" s="441"/>
      <c r="EF960" s="441"/>
      <c r="EG960" s="441"/>
      <c r="EH960" s="441"/>
      <c r="EI960" s="441"/>
      <c r="EJ960" s="441"/>
      <c r="EK960" s="441"/>
      <c r="EL960" s="441"/>
      <c r="EM960" s="441"/>
    </row>
    <row r="961" spans="1:143" s="35" customFormat="1" ht="14.1" customHeight="1" x14ac:dyDescent="0.25">
      <c r="A961" s="703">
        <f>ROW()-1</f>
        <v>960</v>
      </c>
      <c r="B961" s="710" t="s">
        <v>23</v>
      </c>
      <c r="C961" s="711" t="str">
        <f>HYPERLINK(E961,"OP")</f>
        <v>OP</v>
      </c>
      <c r="D961" s="711" t="str">
        <f>HYPERLINK(F961,"Prj")</f>
        <v>Prj</v>
      </c>
      <c r="E961" s="663" t="s">
        <v>7035</v>
      </c>
      <c r="F961" s="422" t="s">
        <v>7036</v>
      </c>
      <c r="G961" s="414" t="s">
        <v>33</v>
      </c>
      <c r="H961" s="414" t="s">
        <v>33</v>
      </c>
      <c r="I961" s="694" t="s">
        <v>33</v>
      </c>
      <c r="J961" s="686" t="s">
        <v>436</v>
      </c>
      <c r="K961" s="199" t="s">
        <v>33</v>
      </c>
      <c r="L961" s="693" t="s">
        <v>16</v>
      </c>
      <c r="M961" s="696" t="s">
        <v>24</v>
      </c>
      <c r="N961" s="693" t="s">
        <v>18</v>
      </c>
      <c r="O961" s="693" t="s">
        <v>25</v>
      </c>
      <c r="P961" s="1080" t="s">
        <v>1741</v>
      </c>
      <c r="Q961" s="1074" t="s">
        <v>33</v>
      </c>
      <c r="R961" s="698" t="s">
        <v>33</v>
      </c>
      <c r="S961" s="907" t="s">
        <v>10317</v>
      </c>
      <c r="T961" s="908" t="s">
        <v>13851</v>
      </c>
      <c r="U961" s="905" t="s">
        <v>582</v>
      </c>
      <c r="V961" s="905" t="s">
        <v>10433</v>
      </c>
      <c r="W961" s="1068" t="s">
        <v>20</v>
      </c>
      <c r="X961" s="1064">
        <v>41569</v>
      </c>
      <c r="Y961" s="1066">
        <v>41781</v>
      </c>
      <c r="Z961" s="1046">
        <v>2014</v>
      </c>
      <c r="AA961" s="1064">
        <v>41900</v>
      </c>
      <c r="AB961" s="1065">
        <v>43738</v>
      </c>
      <c r="AC961" s="1066">
        <v>43738</v>
      </c>
      <c r="AD961" s="1054">
        <v>0</v>
      </c>
      <c r="AE961" s="749">
        <v>10.199999999999999</v>
      </c>
      <c r="AF961" s="744">
        <v>0</v>
      </c>
      <c r="AG961" s="690">
        <v>10.199999999999999</v>
      </c>
      <c r="AH961" s="747">
        <v>0</v>
      </c>
      <c r="AI961" s="744">
        <v>0</v>
      </c>
      <c r="AJ961" s="1099">
        <v>10.199999999999999</v>
      </c>
      <c r="AK961" s="1100">
        <v>3.0558459</v>
      </c>
      <c r="AL961" s="1086" t="s">
        <v>4129</v>
      </c>
      <c r="AM961" s="760">
        <v>2</v>
      </c>
      <c r="AN961" s="760"/>
      <c r="AO961" s="760">
        <v>5</v>
      </c>
      <c r="AP961" s="760"/>
      <c r="AQ961" s="761">
        <v>11</v>
      </c>
      <c r="AR961" s="780" t="s">
        <v>4393</v>
      </c>
      <c r="AS961" s="781">
        <f>AT961+AU961</f>
        <v>2</v>
      </c>
      <c r="AT961" s="781">
        <f>1.5+0.5</f>
        <v>2</v>
      </c>
      <c r="AU961" s="782">
        <v>0</v>
      </c>
      <c r="AV961" s="807" t="s">
        <v>4394</v>
      </c>
      <c r="AW961" s="686" t="s">
        <v>1414</v>
      </c>
      <c r="AX961" s="686" t="s">
        <v>2328</v>
      </c>
      <c r="AY961" s="819">
        <v>42597</v>
      </c>
      <c r="AZ961" s="721" t="s">
        <v>22</v>
      </c>
      <c r="BA961" s="721" t="s">
        <v>22</v>
      </c>
      <c r="BB961" s="625" t="s">
        <v>33</v>
      </c>
      <c r="BC961" s="626" t="s">
        <v>33</v>
      </c>
      <c r="BD961" s="633" t="s">
        <v>33</v>
      </c>
      <c r="BE961" s="625" t="s">
        <v>33</v>
      </c>
      <c r="BF961" s="626" t="s">
        <v>33</v>
      </c>
      <c r="BG961" s="633" t="s">
        <v>33</v>
      </c>
      <c r="BH961" s="905" t="s">
        <v>0</v>
      </c>
      <c r="BI961" s="903" t="s">
        <v>0</v>
      </c>
      <c r="BJ961" s="905" t="s">
        <v>0</v>
      </c>
      <c r="BK961" s="903" t="s">
        <v>0</v>
      </c>
      <c r="BL961" s="905" t="s">
        <v>10038</v>
      </c>
      <c r="BM961" s="903" t="s">
        <v>13786</v>
      </c>
      <c r="BN961" s="905" t="s">
        <v>0</v>
      </c>
      <c r="BO961" s="903" t="s">
        <v>0</v>
      </c>
      <c r="BP961" s="905" t="s">
        <v>4592</v>
      </c>
      <c r="BQ961" s="903" t="s">
        <v>10488</v>
      </c>
      <c r="BR961" s="909">
        <v>78</v>
      </c>
      <c r="BS961" s="903" t="s">
        <v>4511</v>
      </c>
      <c r="BT961" s="909">
        <v>77</v>
      </c>
      <c r="BU961" s="903" t="s">
        <v>4594</v>
      </c>
      <c r="BV961" s="909">
        <v>40</v>
      </c>
      <c r="BW961" s="903" t="s">
        <v>4563</v>
      </c>
      <c r="BX961" s="909">
        <v>41</v>
      </c>
      <c r="BY961" s="903" t="s">
        <v>4544</v>
      </c>
      <c r="BZ961" s="909">
        <v>49</v>
      </c>
      <c r="CA961" s="903" t="s">
        <v>4607</v>
      </c>
      <c r="CB961" s="340">
        <v>100</v>
      </c>
      <c r="CC961" s="249">
        <f>IF(ISBLANK(AL961),0,1)</f>
        <v>1</v>
      </c>
      <c r="CD961" s="414">
        <f>IF(ISBLANK(AM961),0,1)</f>
        <v>1</v>
      </c>
      <c r="CE961" s="414">
        <f>IF(ISBLANK(AN961),0,1)</f>
        <v>0</v>
      </c>
      <c r="CF961" s="414">
        <f>IF(ISBLANK(AO961),0,1)</f>
        <v>1</v>
      </c>
      <c r="CG961" s="414">
        <f>IF(ISBLANK(AP961),0,1)</f>
        <v>0</v>
      </c>
      <c r="CH961" s="436">
        <f>IF(ISBLANK(AQ961),0,1)</f>
        <v>1</v>
      </c>
      <c r="CI961" s="435">
        <f>IF($W961="Dropped","-",DAYS360(X961,Y961,TRUE)/360)</f>
        <v>0.58333333333333337</v>
      </c>
      <c r="CJ961" s="416">
        <f>IF(OR($W961="Pipeline",$W961="Dropped"),"-",IF(OR($AA961="-",$AA961="n/a"),"-",DAYS360(Y961,AA961,TRUE)/360))</f>
        <v>0.32222222222222224</v>
      </c>
      <c r="CK961" s="416">
        <f>IF(OR($W961="Pipeline",$W961="Dropped"),"-",IF($AC961="-","-",IF(OR($AA961="-",$AA961="n/a"),DAYS360(Y961,AC961,TRUE)/360,DAYS360(AA961,AC961,TRUE)/360)))</f>
        <v>5.0333333333333332</v>
      </c>
      <c r="CL961" s="416">
        <f>IF(OR($W961="Pipeline",$W961="Dropped"),"-",IF($AC961="-","-",DAYS360(X961,AC961,TRUE)/360))</f>
        <v>5.9388888888888891</v>
      </c>
      <c r="CM961" s="437">
        <f>IF(OR($W961="Pipeline",$W961="Dropped"),"-",IF($AC961="-","-",DAYS360(AB961,AC961,TRUE)/360))</f>
        <v>0</v>
      </c>
      <c r="CN961" s="344" t="str">
        <f>IF(W961="Closed",IF(AC961="-","-",YEAR(AC961)),"-")</f>
        <v>-</v>
      </c>
      <c r="CO961" s="344" t="str">
        <f>IF(W961="Closed",IF(OR(BE961="S",BE961="MS",BE961="HS"),"S",IF(OR(BE961="U",BE961="MU",BE961="HU"),"U",IF(OR(BE961="NA",BE961="NR",BE961="NV",BE961="?",BE961="#"),"NR","-"))),"-")</f>
        <v>-</v>
      </c>
      <c r="CP961" s="249">
        <v>3</v>
      </c>
      <c r="CQ961" s="414">
        <v>1</v>
      </c>
      <c r="CR961" s="414">
        <v>0</v>
      </c>
      <c r="CS961" s="414">
        <v>1</v>
      </c>
      <c r="CT961" s="414">
        <v>0</v>
      </c>
      <c r="CU961" s="436">
        <v>0</v>
      </c>
      <c r="CV961" s="432" t="str">
        <f>IF(OR(DC961="-",DC961="",DC961="n/a"),"-",HYPERLINK(DC961,"PAD"))</f>
        <v>PAD</v>
      </c>
      <c r="CW961" s="417" t="str">
        <f>IF(OR(DD961="-",DD961="",DD961="n/a"),"-",HYPERLINK(DD961,"ICR"))</f>
        <v>-</v>
      </c>
      <c r="CX961" s="438" t="str">
        <f>IF(OR(DE961="-",DE961="",DE961="n/a"),"-",HYPERLINK(DE961,"IEG"))</f>
        <v>-</v>
      </c>
      <c r="CY961" s="687" t="str">
        <f>IF(OR(DF961="-",DF961="",DF961="n/a"),"-",HYPERLINK(DF961,"PPAR"))</f>
        <v>-</v>
      </c>
      <c r="CZ961" s="665" t="str">
        <f>IF(OR(DG961="-",DG961="",DG961="n/a"),"-",HYPERLINK(DG961,"PCR"))</f>
        <v>-</v>
      </c>
      <c r="DA961" s="665" t="str">
        <f>IF(OR(DH961="-",DH961="",DH961="n/a"),"-",HYPERLINK(DH961,"PP"))</f>
        <v>-</v>
      </c>
      <c r="DB961" s="688" t="str">
        <f>IF(OR(DI961="-",DI961="",DI961="n/a"),"-",HYPERLINK(DI961,"TA"))</f>
        <v>-</v>
      </c>
      <c r="DC961" s="897" t="s">
        <v>12905</v>
      </c>
      <c r="DD961" s="897" t="s">
        <v>33</v>
      </c>
      <c r="DE961" s="897" t="s">
        <v>33</v>
      </c>
      <c r="DF961" s="897" t="s">
        <v>33</v>
      </c>
      <c r="DG961" s="897" t="s">
        <v>33</v>
      </c>
      <c r="DH961" s="897" t="s">
        <v>33</v>
      </c>
      <c r="DI961" s="897" t="s">
        <v>33</v>
      </c>
      <c r="DJ961" s="734"/>
      <c r="DK961" s="14"/>
      <c r="DL961" s="14"/>
      <c r="DM961" s="441"/>
      <c r="DN961" s="441"/>
      <c r="DO961" s="441"/>
      <c r="DP961" s="441"/>
      <c r="DQ961" s="441"/>
      <c r="DR961" s="441"/>
      <c r="DS961" s="441"/>
      <c r="DT961" s="441"/>
      <c r="DU961" s="441"/>
      <c r="DV961" s="441"/>
      <c r="DW961" s="441"/>
      <c r="DX961" s="441"/>
      <c r="DY961" s="441"/>
      <c r="DZ961" s="441"/>
      <c r="EA961" s="441"/>
      <c r="EB961" s="441"/>
      <c r="EC961" s="441"/>
      <c r="ED961" s="441"/>
      <c r="EE961" s="441"/>
      <c r="EF961" s="441"/>
      <c r="EG961" s="441"/>
      <c r="EH961" s="441"/>
      <c r="EI961" s="441"/>
      <c r="EJ961" s="441"/>
      <c r="EK961" s="441"/>
      <c r="EL961" s="441"/>
      <c r="EM961" s="441"/>
    </row>
    <row r="962" spans="1:143" s="35" customFormat="1" ht="14.1" customHeight="1" x14ac:dyDescent="0.25">
      <c r="A962" s="702">
        <f>ROW()-1</f>
        <v>961</v>
      </c>
      <c r="B962" s="710" t="s">
        <v>2404</v>
      </c>
      <c r="C962" s="711" t="str">
        <f>HYPERLINK(E962,"OP")</f>
        <v>OP</v>
      </c>
      <c r="D962" s="711" t="str">
        <f>HYPERLINK(F962,"Prj")</f>
        <v>Prj</v>
      </c>
      <c r="E962" s="663" t="s">
        <v>7037</v>
      </c>
      <c r="F962" s="422" t="s">
        <v>7038</v>
      </c>
      <c r="G962" s="414" t="s">
        <v>33</v>
      </c>
      <c r="H962" s="414" t="s">
        <v>33</v>
      </c>
      <c r="I962" s="694" t="s">
        <v>33</v>
      </c>
      <c r="J962" s="686" t="s">
        <v>2405</v>
      </c>
      <c r="K962" s="199" t="s">
        <v>33</v>
      </c>
      <c r="L962" s="693" t="s">
        <v>16</v>
      </c>
      <c r="M962" s="696" t="s">
        <v>280</v>
      </c>
      <c r="N962" s="693" t="s">
        <v>233</v>
      </c>
      <c r="O962" s="693" t="s">
        <v>54</v>
      </c>
      <c r="P962" s="1080" t="s">
        <v>1419</v>
      </c>
      <c r="Q962" s="1074" t="s">
        <v>33</v>
      </c>
      <c r="R962" s="698" t="s">
        <v>33</v>
      </c>
      <c r="S962" s="907" t="s">
        <v>3162</v>
      </c>
      <c r="T962" s="908" t="s">
        <v>3730</v>
      </c>
      <c r="U962" s="905" t="s">
        <v>1790</v>
      </c>
      <c r="V962" s="905" t="s">
        <v>10423</v>
      </c>
      <c r="W962" s="1068" t="s">
        <v>20</v>
      </c>
      <c r="X962" s="1064">
        <v>41169</v>
      </c>
      <c r="Y962" s="1066">
        <v>41929</v>
      </c>
      <c r="Z962" s="1046">
        <v>2015</v>
      </c>
      <c r="AA962" s="1064">
        <v>42025</v>
      </c>
      <c r="AB962" s="1065">
        <v>42825</v>
      </c>
      <c r="AC962" s="1066">
        <v>43738</v>
      </c>
      <c r="AD962" s="638">
        <v>0</v>
      </c>
      <c r="AE962" s="639">
        <v>0</v>
      </c>
      <c r="AF962" s="744">
        <v>73.051124999999999</v>
      </c>
      <c r="AG962" s="690">
        <v>73.051124999999999</v>
      </c>
      <c r="AH962" s="747">
        <v>0</v>
      </c>
      <c r="AI962" s="744">
        <v>70.461156029999998</v>
      </c>
      <c r="AJ962" s="1099">
        <v>70.461156029999998</v>
      </c>
      <c r="AK962" s="1100">
        <v>18.132463049999998</v>
      </c>
      <c r="AL962" s="646"/>
      <c r="AM962" s="647" t="s">
        <v>3055</v>
      </c>
      <c r="AN962" s="647"/>
      <c r="AO962" s="647"/>
      <c r="AP962" s="647"/>
      <c r="AQ962" s="648"/>
      <c r="AR962" s="779" t="s">
        <v>2463</v>
      </c>
      <c r="AS962" s="781">
        <f>AT962+AU962</f>
        <v>43</v>
      </c>
      <c r="AT962" s="781">
        <v>0</v>
      </c>
      <c r="AU962" s="782">
        <v>43</v>
      </c>
      <c r="AV962" s="686" t="s">
        <v>3074</v>
      </c>
      <c r="AW962" s="686" t="s">
        <v>2464</v>
      </c>
      <c r="AX962" s="686" t="s">
        <v>2465</v>
      </c>
      <c r="AY962" s="819">
        <v>42681</v>
      </c>
      <c r="AZ962" s="721" t="s">
        <v>26</v>
      </c>
      <c r="BA962" s="721" t="s">
        <v>26</v>
      </c>
      <c r="BB962" s="625" t="s">
        <v>33</v>
      </c>
      <c r="BC962" s="626" t="s">
        <v>33</v>
      </c>
      <c r="BD962" s="633" t="s">
        <v>33</v>
      </c>
      <c r="BE962" s="625" t="s">
        <v>33</v>
      </c>
      <c r="BF962" s="626" t="s">
        <v>33</v>
      </c>
      <c r="BG962" s="633" t="s">
        <v>33</v>
      </c>
      <c r="BH962" s="905" t="s">
        <v>4505</v>
      </c>
      <c r="BI962" s="903" t="s">
        <v>10474</v>
      </c>
      <c r="BJ962" s="905" t="s">
        <v>4525</v>
      </c>
      <c r="BK962" s="903" t="s">
        <v>10476</v>
      </c>
      <c r="BL962" s="905" t="s">
        <v>0</v>
      </c>
      <c r="BM962" s="903" t="s">
        <v>0</v>
      </c>
      <c r="BN962" s="905" t="s">
        <v>0</v>
      </c>
      <c r="BO962" s="903" t="s">
        <v>0</v>
      </c>
      <c r="BP962" s="905" t="s">
        <v>0</v>
      </c>
      <c r="BQ962" s="903" t="s">
        <v>0</v>
      </c>
      <c r="BR962" s="909">
        <v>27</v>
      </c>
      <c r="BS962" s="903" t="s">
        <v>4490</v>
      </c>
      <c r="BT962" s="909">
        <v>28</v>
      </c>
      <c r="BU962" s="903" t="s">
        <v>4500</v>
      </c>
      <c r="BV962" s="909">
        <v>30</v>
      </c>
      <c r="BW962" s="903" t="s">
        <v>4501</v>
      </c>
      <c r="BX962" s="905" t="s">
        <v>0</v>
      </c>
      <c r="BY962" s="903" t="s">
        <v>4492</v>
      </c>
      <c r="BZ962" s="905" t="s">
        <v>0</v>
      </c>
      <c r="CA962" s="903" t="s">
        <v>4492</v>
      </c>
      <c r="CB962" s="340">
        <v>10</v>
      </c>
      <c r="CC962" s="249">
        <f>IF(ISBLANK(AL962),0,1)</f>
        <v>0</v>
      </c>
      <c r="CD962" s="414">
        <f>IF(ISBLANK(AM962),0,1)</f>
        <v>1</v>
      </c>
      <c r="CE962" s="414">
        <f>IF(ISBLANK(AN962),0,1)</f>
        <v>0</v>
      </c>
      <c r="CF962" s="414">
        <f>IF(ISBLANK(AO962),0,1)</f>
        <v>0</v>
      </c>
      <c r="CG962" s="414">
        <f>IF(ISBLANK(AP962),0,1)</f>
        <v>0</v>
      </c>
      <c r="CH962" s="436">
        <f>IF(ISBLANK(AQ962),0,1)</f>
        <v>0</v>
      </c>
      <c r="CI962" s="435">
        <f>IF($W962="Dropped","-",DAYS360(X962,Y962,TRUE)/360)</f>
        <v>2.0833333333333335</v>
      </c>
      <c r="CJ962" s="416">
        <f>IF(OR($W962="Pipeline",$W962="Dropped"),"-",IF(OR($AA962="-",$AA962="n/a"),"-",DAYS360(Y962,AA962,TRUE)/360))</f>
        <v>0.26111111111111113</v>
      </c>
      <c r="CK962" s="416">
        <f>IF(OR($W962="Pipeline",$W962="Dropped"),"-",IF($AC962="-","-",IF(OR($AA962="-",$AA962="n/a"),DAYS360(Y962,AC962,TRUE)/360,DAYS360(AA962,AC962,TRUE)/360)))</f>
        <v>4.6916666666666664</v>
      </c>
      <c r="CL962" s="416">
        <f>IF(OR($W962="Pipeline",$W962="Dropped"),"-",IF($AC962="-","-",DAYS360(X962,AC962,TRUE)/360))</f>
        <v>7.0361111111111114</v>
      </c>
      <c r="CM962" s="437">
        <f>IF(OR($W962="Pipeline",$W962="Dropped"),"-",IF($AC962="-","-",DAYS360(AB962,AC962,TRUE)/360))</f>
        <v>2.5</v>
      </c>
      <c r="CN962" s="344" t="str">
        <f>IF(W962="Closed",IF(AC962="-","-",YEAR(AC962)),"-")</f>
        <v>-</v>
      </c>
      <c r="CO962" s="344" t="str">
        <f>IF(W962="Closed",IF(OR(BE962="S",BE962="MS",BE962="HS"),"S",IF(OR(BE962="U",BE962="MU",BE962="HU"),"U",IF(OR(BE962="NA",BE962="NR",BE962="NV",BE962="?",BE962="#"),"NR","-"))),"-")</f>
        <v>-</v>
      </c>
      <c r="CP962" s="249" t="s">
        <v>33</v>
      </c>
      <c r="CQ962" s="414" t="s">
        <v>33</v>
      </c>
      <c r="CR962" s="414" t="s">
        <v>33</v>
      </c>
      <c r="CS962" s="414" t="s">
        <v>33</v>
      </c>
      <c r="CT962" s="414" t="s">
        <v>33</v>
      </c>
      <c r="CU962" s="436" t="s">
        <v>33</v>
      </c>
      <c r="CV962" s="432" t="str">
        <f>IF(OR(DC962="-",DC962="",DC962="n/a"),"-",HYPERLINK(DC962,"PAD"))</f>
        <v>PAD</v>
      </c>
      <c r="CW962" s="417" t="str">
        <f>IF(OR(DD962="-",DD962="",DD962="n/a"),"-",HYPERLINK(DD962,"ICR"))</f>
        <v>-</v>
      </c>
      <c r="CX962" s="438" t="str">
        <f>IF(OR(DE962="-",DE962="",DE962="n/a"),"-",HYPERLINK(DE962,"IEG"))</f>
        <v>-</v>
      </c>
      <c r="CY962" s="687" t="str">
        <f>IF(OR(DF962="-",DF962="",DF962="n/a"),"-",HYPERLINK(DF962,"PPAR"))</f>
        <v>-</v>
      </c>
      <c r="CZ962" s="665" t="str">
        <f>IF(OR(DG962="-",DG962="",DG962="n/a"),"-",HYPERLINK(DG962,"PCR"))</f>
        <v>-</v>
      </c>
      <c r="DA962" s="665" t="str">
        <f>IF(OR(DH962="-",DH962="",DH962="n/a"),"-",HYPERLINK(DH962,"PP"))</f>
        <v>PP</v>
      </c>
      <c r="DB962" s="688" t="str">
        <f>IF(OR(DI962="-",DI962="",DI962="n/a"),"-",HYPERLINK(DI962,"TA"))</f>
        <v>-</v>
      </c>
      <c r="DC962" s="897" t="s">
        <v>14190</v>
      </c>
      <c r="DD962" s="897" t="s">
        <v>33</v>
      </c>
      <c r="DE962" s="897" t="s">
        <v>33</v>
      </c>
      <c r="DF962" s="897" t="s">
        <v>33</v>
      </c>
      <c r="DG962" s="897" t="s">
        <v>33</v>
      </c>
      <c r="DH962" s="897" t="s">
        <v>14191</v>
      </c>
      <c r="DI962" s="897" t="s">
        <v>33</v>
      </c>
      <c r="DJ962" s="734"/>
      <c r="DK962" s="14"/>
      <c r="DL962" s="14"/>
      <c r="DM962" s="441"/>
      <c r="DN962" s="441"/>
      <c r="DO962" s="441"/>
      <c r="DP962" s="441"/>
      <c r="DQ962" s="441"/>
      <c r="DR962" s="441"/>
      <c r="DS962" s="441"/>
      <c r="DT962" s="441"/>
      <c r="DU962" s="441"/>
      <c r="DV962" s="441"/>
      <c r="DW962" s="441"/>
      <c r="DX962" s="441"/>
      <c r="DY962" s="441"/>
      <c r="DZ962" s="441"/>
      <c r="EA962" s="441"/>
      <c r="EB962" s="441"/>
      <c r="EC962" s="441"/>
      <c r="ED962" s="441"/>
      <c r="EE962" s="441"/>
      <c r="EF962" s="441"/>
      <c r="EG962" s="441"/>
      <c r="EH962" s="441"/>
      <c r="EI962" s="441"/>
      <c r="EJ962" s="441"/>
      <c r="EK962" s="441"/>
      <c r="EL962" s="441"/>
      <c r="EM962" s="441"/>
    </row>
    <row r="963" spans="1:143" s="35" customFormat="1" ht="14.1" customHeight="1" x14ac:dyDescent="0.25">
      <c r="A963" s="703">
        <f>ROW()-1</f>
        <v>962</v>
      </c>
      <c r="B963" s="713" t="s">
        <v>7451</v>
      </c>
      <c r="C963" s="711" t="str">
        <f>HYPERLINK(E963,"OP")</f>
        <v>OP</v>
      </c>
      <c r="D963" s="711" t="str">
        <f>HYPERLINK(F963,"Prj")</f>
        <v>Prj</v>
      </c>
      <c r="E963" s="631" t="s">
        <v>8401</v>
      </c>
      <c r="F963" s="413" t="s">
        <v>8402</v>
      </c>
      <c r="G963" s="414" t="s">
        <v>33</v>
      </c>
      <c r="H963" s="414" t="s">
        <v>33</v>
      </c>
      <c r="I963" s="694" t="s">
        <v>33</v>
      </c>
      <c r="J963" s="697" t="s">
        <v>7452</v>
      </c>
      <c r="K963" s="727" t="s">
        <v>33</v>
      </c>
      <c r="L963" s="736" t="s">
        <v>16</v>
      </c>
      <c r="M963" s="697" t="s">
        <v>103</v>
      </c>
      <c r="N963" s="736" t="s">
        <v>233</v>
      </c>
      <c r="O963" s="736" t="s">
        <v>25</v>
      </c>
      <c r="P963" s="1080" t="s">
        <v>1763</v>
      </c>
      <c r="Q963" s="1074" t="s">
        <v>33</v>
      </c>
      <c r="R963" s="698" t="s">
        <v>33</v>
      </c>
      <c r="S963" s="907" t="s">
        <v>3793</v>
      </c>
      <c r="T963" s="908" t="s">
        <v>3643</v>
      </c>
      <c r="U963" s="905" t="s">
        <v>586</v>
      </c>
      <c r="V963" s="905" t="s">
        <v>10452</v>
      </c>
      <c r="W963" s="1068" t="s">
        <v>20</v>
      </c>
      <c r="X963" s="1064">
        <v>41449</v>
      </c>
      <c r="Y963" s="1066">
        <v>41851</v>
      </c>
      <c r="Z963" s="1046">
        <v>2015</v>
      </c>
      <c r="AA963" s="1064">
        <v>41911</v>
      </c>
      <c r="AB963" s="1065">
        <v>42794</v>
      </c>
      <c r="AC963" s="1066">
        <v>43100</v>
      </c>
      <c r="AD963" s="1049">
        <v>0</v>
      </c>
      <c r="AE963" s="746">
        <v>0</v>
      </c>
      <c r="AF963" s="744">
        <v>25.3</v>
      </c>
      <c r="AG963" s="690">
        <v>25.3</v>
      </c>
      <c r="AH963" s="747">
        <v>0</v>
      </c>
      <c r="AI963" s="744">
        <v>31.314800000000002</v>
      </c>
      <c r="AJ963" s="1101">
        <v>31.314800000000002</v>
      </c>
      <c r="AK963" s="1102">
        <v>16.96194483</v>
      </c>
      <c r="AL963" s="1085">
        <v>32</v>
      </c>
      <c r="AM963" s="632"/>
      <c r="AN963" s="632"/>
      <c r="AO963" s="632"/>
      <c r="AP963" s="632"/>
      <c r="AQ963" s="757"/>
      <c r="AR963" s="778" t="s">
        <v>8928</v>
      </c>
      <c r="AS963" s="784">
        <f>AT963+AU963</f>
        <v>5</v>
      </c>
      <c r="AT963" s="784">
        <v>0</v>
      </c>
      <c r="AU963" s="785">
        <v>5</v>
      </c>
      <c r="AV963" s="734" t="s">
        <v>8929</v>
      </c>
      <c r="AW963" s="697" t="s">
        <v>7453</v>
      </c>
      <c r="AX963" s="697" t="s">
        <v>7454</v>
      </c>
      <c r="AY963" s="823">
        <v>42734</v>
      </c>
      <c r="AZ963" s="736" t="s">
        <v>45</v>
      </c>
      <c r="BA963" s="736" t="s">
        <v>45</v>
      </c>
      <c r="BB963" s="625" t="s">
        <v>33</v>
      </c>
      <c r="BC963" s="626" t="s">
        <v>33</v>
      </c>
      <c r="BD963" s="633" t="s">
        <v>33</v>
      </c>
      <c r="BE963" s="625" t="s">
        <v>33</v>
      </c>
      <c r="BF963" s="626" t="s">
        <v>33</v>
      </c>
      <c r="BG963" s="633" t="s">
        <v>33</v>
      </c>
      <c r="BH963" s="905" t="s">
        <v>4503</v>
      </c>
      <c r="BI963" s="903" t="s">
        <v>4703</v>
      </c>
      <c r="BJ963" s="905" t="s">
        <v>4518</v>
      </c>
      <c r="BK963" s="903" t="s">
        <v>10475</v>
      </c>
      <c r="BL963" s="905" t="s">
        <v>4515</v>
      </c>
      <c r="BM963" s="903" t="s">
        <v>4704</v>
      </c>
      <c r="BN963" s="905" t="s">
        <v>4530</v>
      </c>
      <c r="BO963" s="903" t="s">
        <v>10483</v>
      </c>
      <c r="BP963" s="905" t="s">
        <v>0</v>
      </c>
      <c r="BQ963" s="903" t="s">
        <v>0</v>
      </c>
      <c r="BR963" s="909">
        <v>65</v>
      </c>
      <c r="BS963" s="903" t="s">
        <v>4509</v>
      </c>
      <c r="BT963" s="909">
        <v>66</v>
      </c>
      <c r="BU963" s="903" t="s">
        <v>4532</v>
      </c>
      <c r="BV963" s="905" t="s">
        <v>0</v>
      </c>
      <c r="BW963" s="903" t="s">
        <v>4492</v>
      </c>
      <c r="BX963" s="905" t="s">
        <v>0</v>
      </c>
      <c r="BY963" s="903" t="s">
        <v>4492</v>
      </c>
      <c r="BZ963" s="905" t="s">
        <v>0</v>
      </c>
      <c r="CA963" s="903" t="s">
        <v>4492</v>
      </c>
      <c r="CB963" s="340">
        <v>10</v>
      </c>
      <c r="CC963" s="249">
        <f>IF(ISBLANK(AL963),0,1)</f>
        <v>1</v>
      </c>
      <c r="CD963" s="414">
        <f>IF(ISBLANK(AM963),0,1)</f>
        <v>0</v>
      </c>
      <c r="CE963" s="414">
        <f>IF(ISBLANK(AN963),0,1)</f>
        <v>0</v>
      </c>
      <c r="CF963" s="414">
        <f>IF(ISBLANK(AO963),0,1)</f>
        <v>0</v>
      </c>
      <c r="CG963" s="414">
        <f>IF(ISBLANK(AP963),0,1)</f>
        <v>0</v>
      </c>
      <c r="CH963" s="436">
        <f>IF(ISBLANK(AQ963),0,1)</f>
        <v>0</v>
      </c>
      <c r="CI963" s="435">
        <f>IF($W963="Dropped","-",DAYS360(X963,Y963,TRUE)/360)</f>
        <v>1.1000000000000001</v>
      </c>
      <c r="CJ963" s="416">
        <f>IF(OR($W963="Pipeline",$W963="Dropped"),"-",IF(OR($AA963="-",$AA963="n/a"),"-",DAYS360(Y963,AA963,TRUE)/360))</f>
        <v>0.16388888888888889</v>
      </c>
      <c r="CK963" s="416">
        <f>IF(OR($W963="Pipeline",$W963="Dropped"),"-",IF($AC963="-","-",IF(OR($AA963="-",$AA963="n/a"),DAYS360(Y963,AC963,TRUE)/360,DAYS360(AA963,AC963,TRUE)/360)))</f>
        <v>3.2527777777777778</v>
      </c>
      <c r="CL963" s="416">
        <f>IF(OR($W963="Pipeline",$W963="Dropped"),"-",IF($AC963="-","-",DAYS360(X963,AC963,TRUE)/360))</f>
        <v>4.5166666666666666</v>
      </c>
      <c r="CM963" s="437">
        <f>IF(OR($W963="Pipeline",$W963="Dropped"),"-",IF($AC963="-","-",DAYS360(AB963,AC963,TRUE)/360))</f>
        <v>0.83888888888888891</v>
      </c>
      <c r="CN963" s="344" t="str">
        <f>IF(W963="Closed",IF(AC963="-","-",YEAR(AC963)),"-")</f>
        <v>-</v>
      </c>
      <c r="CO963" s="344" t="str">
        <f>IF(W963="Closed",IF(OR(BE963="S",BE963="MS",BE963="HS"),"S",IF(OR(BE963="U",BE963="MU",BE963="HU"),"U",IF(OR(BE963="NA",BE963="NR",BE963="NV",BE963="?",BE963="#"),"NR","-"))),"-")</f>
        <v>-</v>
      </c>
      <c r="CP963" s="249">
        <v>2</v>
      </c>
      <c r="CQ963" s="414">
        <v>4</v>
      </c>
      <c r="CR963" s="414">
        <v>3</v>
      </c>
      <c r="CS963" s="414">
        <v>1</v>
      </c>
      <c r="CT963" s="414">
        <v>0</v>
      </c>
      <c r="CU963" s="436">
        <v>0</v>
      </c>
      <c r="CV963" s="432" t="str">
        <f>IF(OR(DC963="-",DC963="",DC963="n/a"),"-",HYPERLINK(DC963,"PAD"))</f>
        <v>PAD</v>
      </c>
      <c r="CW963" s="417" t="str">
        <f>IF(OR(DD963="-",DD963="",DD963="n/a"),"-",HYPERLINK(DD963,"ICR"))</f>
        <v>-</v>
      </c>
      <c r="CX963" s="438" t="str">
        <f>IF(OR(DE963="-",DE963="",DE963="n/a"),"-",HYPERLINK(DE963,"IEG"))</f>
        <v>-</v>
      </c>
      <c r="CY963" s="687" t="str">
        <f>IF(OR(DF963="-",DF963="",DF963="n/a"),"-",HYPERLINK(DF963,"PPAR"))</f>
        <v>-</v>
      </c>
      <c r="CZ963" s="665" t="str">
        <f>IF(OR(DG963="-",DG963="",DG963="n/a"),"-",HYPERLINK(DG963,"PCR"))</f>
        <v>-</v>
      </c>
      <c r="DA963" s="665" t="str">
        <f>IF(OR(DH963="-",DH963="",DH963="n/a"),"-",HYPERLINK(DH963,"PP"))</f>
        <v>PP</v>
      </c>
      <c r="DB963" s="688" t="str">
        <f>IF(OR(DI963="-",DI963="",DI963="n/a"),"-",HYPERLINK(DI963,"TA"))</f>
        <v>-</v>
      </c>
      <c r="DC963" s="897" t="s">
        <v>12906</v>
      </c>
      <c r="DD963" s="897" t="s">
        <v>33</v>
      </c>
      <c r="DE963" s="897" t="s">
        <v>33</v>
      </c>
      <c r="DF963" s="897" t="s">
        <v>33</v>
      </c>
      <c r="DG963" s="897" t="s">
        <v>33</v>
      </c>
      <c r="DH963" s="897" t="s">
        <v>12907</v>
      </c>
      <c r="DI963" s="897" t="s">
        <v>33</v>
      </c>
      <c r="DJ963" s="734"/>
      <c r="DK963" s="14"/>
      <c r="DL963" s="14"/>
      <c r="DM963" s="441"/>
      <c r="DN963" s="441"/>
      <c r="DO963" s="441"/>
      <c r="DP963" s="441"/>
      <c r="DQ963" s="441"/>
      <c r="DR963" s="441"/>
      <c r="DS963" s="441"/>
      <c r="DT963" s="441"/>
      <c r="DU963" s="441"/>
      <c r="DV963" s="441"/>
      <c r="DW963" s="441"/>
      <c r="DX963" s="441"/>
      <c r="DY963" s="441"/>
      <c r="DZ963" s="441"/>
      <c r="EA963" s="441"/>
      <c r="EB963" s="441"/>
      <c r="EC963" s="441"/>
      <c r="ED963" s="441"/>
      <c r="EE963" s="441"/>
      <c r="EF963" s="441"/>
      <c r="EG963" s="441"/>
      <c r="EH963" s="441"/>
      <c r="EI963" s="441"/>
      <c r="EJ963" s="441"/>
      <c r="EK963" s="441"/>
      <c r="EL963" s="441"/>
      <c r="EM963" s="441"/>
    </row>
    <row r="964" spans="1:143" s="35" customFormat="1" ht="14.1" customHeight="1" x14ac:dyDescent="0.25">
      <c r="A964" s="702">
        <f>ROW()-1</f>
        <v>963</v>
      </c>
      <c r="B964" s="710" t="s">
        <v>850</v>
      </c>
      <c r="C964" s="711" t="str">
        <f>HYPERLINK(E964,"OP")</f>
        <v>OP</v>
      </c>
      <c r="D964" s="711" t="str">
        <f>HYPERLINK(F964,"Prj")</f>
        <v>Prj</v>
      </c>
      <c r="E964" s="663" t="s">
        <v>7039</v>
      </c>
      <c r="F964" s="422" t="s">
        <v>7040</v>
      </c>
      <c r="G964" s="414" t="s">
        <v>33</v>
      </c>
      <c r="H964" s="414" t="s">
        <v>33</v>
      </c>
      <c r="I964" s="694" t="s">
        <v>33</v>
      </c>
      <c r="J964" s="686" t="s">
        <v>851</v>
      </c>
      <c r="K964" s="199" t="s">
        <v>33</v>
      </c>
      <c r="L964" s="693" t="s">
        <v>16</v>
      </c>
      <c r="M964" s="734" t="s">
        <v>53</v>
      </c>
      <c r="N964" s="693" t="s">
        <v>18</v>
      </c>
      <c r="O964" s="732" t="s">
        <v>25</v>
      </c>
      <c r="P964" s="1080" t="s">
        <v>1763</v>
      </c>
      <c r="Q964" s="1074" t="s">
        <v>33</v>
      </c>
      <c r="R964" s="698" t="s">
        <v>3565</v>
      </c>
      <c r="S964" s="907" t="s">
        <v>3637</v>
      </c>
      <c r="T964" s="908" t="s">
        <v>3747</v>
      </c>
      <c r="U964" s="905" t="s">
        <v>581</v>
      </c>
      <c r="V964" s="905" t="s">
        <v>10382</v>
      </c>
      <c r="W964" s="1068" t="s">
        <v>20</v>
      </c>
      <c r="X964" s="1064">
        <v>41303</v>
      </c>
      <c r="Y964" s="1066">
        <v>41704</v>
      </c>
      <c r="Z964" s="1046">
        <v>2014</v>
      </c>
      <c r="AA964" s="1064">
        <v>41754</v>
      </c>
      <c r="AB964" s="1065">
        <v>43159</v>
      </c>
      <c r="AC964" s="1066">
        <v>43159</v>
      </c>
      <c r="AD964" s="638">
        <v>0</v>
      </c>
      <c r="AE964" s="639">
        <v>11.9</v>
      </c>
      <c r="AF964" s="744">
        <v>0</v>
      </c>
      <c r="AG964" s="690">
        <v>11.9</v>
      </c>
      <c r="AH964" s="747">
        <v>16</v>
      </c>
      <c r="AI964" s="744">
        <v>7.9</v>
      </c>
      <c r="AJ964" s="1099">
        <v>19.399999999999999</v>
      </c>
      <c r="AK964" s="1100">
        <v>15.98932389</v>
      </c>
      <c r="AL964" s="646"/>
      <c r="AM964" s="647">
        <v>4</v>
      </c>
      <c r="AN964" s="647">
        <v>2</v>
      </c>
      <c r="AO964" s="647"/>
      <c r="AP964" s="647"/>
      <c r="AQ964" s="648">
        <v>16</v>
      </c>
      <c r="AR964" s="779" t="s">
        <v>3472</v>
      </c>
      <c r="AS964" s="781">
        <f>AT964+AU964</f>
        <v>7.2</v>
      </c>
      <c r="AT964" s="649">
        <v>2</v>
      </c>
      <c r="AU964" s="650">
        <v>5.2</v>
      </c>
      <c r="AV964" s="686" t="s">
        <v>3473</v>
      </c>
      <c r="AW964" s="686" t="s">
        <v>1839</v>
      </c>
      <c r="AX964" s="686" t="s">
        <v>2108</v>
      </c>
      <c r="AY964" s="819">
        <v>42724</v>
      </c>
      <c r="AZ964" s="721" t="s">
        <v>26</v>
      </c>
      <c r="BA964" s="721" t="s">
        <v>26</v>
      </c>
      <c r="BB964" s="625" t="s">
        <v>33</v>
      </c>
      <c r="BC964" s="626" t="s">
        <v>33</v>
      </c>
      <c r="BD964" s="633" t="s">
        <v>33</v>
      </c>
      <c r="BE964" s="625" t="s">
        <v>33</v>
      </c>
      <c r="BF964" s="626" t="s">
        <v>33</v>
      </c>
      <c r="BG964" s="633" t="s">
        <v>33</v>
      </c>
      <c r="BH964" s="905" t="s">
        <v>0</v>
      </c>
      <c r="BI964" s="903" t="s">
        <v>0</v>
      </c>
      <c r="BJ964" s="905" t="s">
        <v>0</v>
      </c>
      <c r="BK964" s="903" t="s">
        <v>0</v>
      </c>
      <c r="BL964" s="905" t="s">
        <v>10064</v>
      </c>
      <c r="BM964" s="903" t="s">
        <v>13770</v>
      </c>
      <c r="BN964" s="905" t="s">
        <v>10072</v>
      </c>
      <c r="BO964" s="903" t="s">
        <v>13093</v>
      </c>
      <c r="BP964" s="905" t="s">
        <v>4561</v>
      </c>
      <c r="BQ964" s="903" t="s">
        <v>10489</v>
      </c>
      <c r="BR964" s="909">
        <v>66</v>
      </c>
      <c r="BS964" s="903" t="s">
        <v>4532</v>
      </c>
      <c r="BT964" s="909">
        <v>65</v>
      </c>
      <c r="BU964" s="903" t="s">
        <v>4509</v>
      </c>
      <c r="BV964" s="909">
        <v>54</v>
      </c>
      <c r="BW964" s="903" t="s">
        <v>4553</v>
      </c>
      <c r="BX964" s="905" t="s">
        <v>0</v>
      </c>
      <c r="BY964" s="903" t="s">
        <v>4492</v>
      </c>
      <c r="BZ964" s="905" t="s">
        <v>0</v>
      </c>
      <c r="CA964" s="903" t="s">
        <v>4492</v>
      </c>
      <c r="CB964" s="340">
        <v>50</v>
      </c>
      <c r="CC964" s="249">
        <f>IF(ISBLANK(AL964),0,1)</f>
        <v>0</v>
      </c>
      <c r="CD964" s="414">
        <f>IF(ISBLANK(AM964),0,1)</f>
        <v>1</v>
      </c>
      <c r="CE964" s="414">
        <f>IF(ISBLANK(AN964),0,1)</f>
        <v>1</v>
      </c>
      <c r="CF964" s="414">
        <f>IF(ISBLANK(AO964),0,1)</f>
        <v>0</v>
      </c>
      <c r="CG964" s="414">
        <f>IF(ISBLANK(AP964),0,1)</f>
        <v>0</v>
      </c>
      <c r="CH964" s="436">
        <f>IF(ISBLANK(AQ964),0,1)</f>
        <v>1</v>
      </c>
      <c r="CI964" s="435">
        <f>IF($W964="Dropped","-",DAYS360(X964,Y964,TRUE)/360)</f>
        <v>1.1027777777777779</v>
      </c>
      <c r="CJ964" s="416">
        <f>IF(OR($W964="Pipeline",$W964="Dropped"),"-",IF(OR($AA964="-",$AA964="n/a"),"-",DAYS360(Y964,AA964,TRUE)/360))</f>
        <v>0.1361111111111111</v>
      </c>
      <c r="CK964" s="416">
        <f>IF(OR($W964="Pipeline",$W964="Dropped"),"-",IF($AC964="-","-",IF(OR($AA964="-",$AA964="n/a"),DAYS360(Y964,AC964,TRUE)/360,DAYS360(AA964,AC964,TRUE)/360)))</f>
        <v>3.8416666666666668</v>
      </c>
      <c r="CL964" s="416">
        <f>IF(OR($W964="Pipeline",$W964="Dropped"),"-",IF($AC964="-","-",DAYS360(X964,AC964,TRUE)/360))</f>
        <v>5.0805555555555557</v>
      </c>
      <c r="CM964" s="437">
        <f>IF(OR($W964="Pipeline",$W964="Dropped"),"-",IF($AC964="-","-",DAYS360(AB964,AC964,TRUE)/360))</f>
        <v>0</v>
      </c>
      <c r="CN964" s="344" t="str">
        <f>IF(W964="Closed",IF(AC964="-","-",YEAR(AC964)),"-")</f>
        <v>-</v>
      </c>
      <c r="CO964" s="344" t="str">
        <f>IF(W964="Closed",IF(OR(BE964="S",BE964="MS",BE964="HS"),"S",IF(OR(BE964="U",BE964="MU",BE964="HU"),"U",IF(OR(BE964="NA",BE964="NR",BE964="NV",BE964="?",BE964="#"),"NR","-"))),"-")</f>
        <v>-</v>
      </c>
      <c r="CP964" s="249">
        <v>4</v>
      </c>
      <c r="CQ964" s="414">
        <v>4</v>
      </c>
      <c r="CR964" s="414">
        <v>2</v>
      </c>
      <c r="CS964" s="414">
        <v>1</v>
      </c>
      <c r="CT964" s="414">
        <v>0</v>
      </c>
      <c r="CU964" s="436">
        <v>0</v>
      </c>
      <c r="CV964" s="432" t="str">
        <f>IF(OR(DC964="-",DC964="",DC964="n/a"),"-",HYPERLINK(DC964,"PAD"))</f>
        <v>PAD</v>
      </c>
      <c r="CW964" s="417" t="str">
        <f>IF(OR(DD964="-",DD964="",DD964="n/a"),"-",HYPERLINK(DD964,"ICR"))</f>
        <v>-</v>
      </c>
      <c r="CX964" s="438" t="str">
        <f>IF(OR(DE964="-",DE964="",DE964="n/a"),"-",HYPERLINK(DE964,"IEG"))</f>
        <v>-</v>
      </c>
      <c r="CY964" s="687" t="str">
        <f>IF(OR(DF964="-",DF964="",DF964="n/a"),"-",HYPERLINK(DF964,"PPAR"))</f>
        <v>-</v>
      </c>
      <c r="CZ964" s="665" t="str">
        <f>IF(OR(DG964="-",DG964="",DG964="n/a"),"-",HYPERLINK(DG964,"PCR"))</f>
        <v>-</v>
      </c>
      <c r="DA964" s="665" t="str">
        <f>IF(OR(DH964="-",DH964="",DH964="n/a"),"-",HYPERLINK(DH964,"PP"))</f>
        <v>-</v>
      </c>
      <c r="DB964" s="688" t="str">
        <f>IF(OR(DI964="-",DI964="",DI964="n/a"),"-",HYPERLINK(DI964,"TA"))</f>
        <v>-</v>
      </c>
      <c r="DC964" s="897" t="s">
        <v>12908</v>
      </c>
      <c r="DD964" s="897" t="s">
        <v>33</v>
      </c>
      <c r="DE964" s="897" t="s">
        <v>33</v>
      </c>
      <c r="DF964" s="897" t="s">
        <v>33</v>
      </c>
      <c r="DG964" s="897" t="s">
        <v>33</v>
      </c>
      <c r="DH964" s="897" t="s">
        <v>33</v>
      </c>
      <c r="DI964" s="897" t="s">
        <v>33</v>
      </c>
      <c r="DJ964" s="806"/>
      <c r="DK964" s="14"/>
      <c r="DL964" s="14"/>
      <c r="DM964" s="441"/>
      <c r="DN964" s="441"/>
      <c r="DO964" s="441"/>
      <c r="DP964" s="441"/>
      <c r="DQ964" s="441"/>
      <c r="DR964" s="441"/>
      <c r="DS964" s="441"/>
      <c r="DT964" s="441"/>
      <c r="DU964" s="441"/>
      <c r="DV964" s="441"/>
      <c r="DW964" s="441"/>
      <c r="DX964" s="441"/>
      <c r="DY964" s="441"/>
      <c r="DZ964" s="441"/>
      <c r="EA964" s="441"/>
      <c r="EB964" s="441"/>
      <c r="EC964" s="441"/>
      <c r="ED964" s="441"/>
      <c r="EE964" s="441"/>
      <c r="EF964" s="441"/>
      <c r="EG964" s="441"/>
      <c r="EH964" s="441"/>
      <c r="EI964" s="441"/>
      <c r="EJ964" s="441"/>
      <c r="EK964" s="441"/>
      <c r="EL964" s="441"/>
      <c r="EM964" s="441"/>
    </row>
    <row r="965" spans="1:143" s="35" customFormat="1" ht="14.1" customHeight="1" x14ac:dyDescent="0.25">
      <c r="A965" s="702">
        <f>ROW()-1</f>
        <v>964</v>
      </c>
      <c r="B965" s="713" t="s">
        <v>8277</v>
      </c>
      <c r="C965" s="711" t="str">
        <f>HYPERLINK(E965,"OP")</f>
        <v>OP</v>
      </c>
      <c r="D965" s="711" t="str">
        <f>HYPERLINK(F965,"Prj")</f>
        <v>Prj</v>
      </c>
      <c r="E965" s="631" t="s">
        <v>8857</v>
      </c>
      <c r="F965" s="413" t="s">
        <v>8858</v>
      </c>
      <c r="G965" s="414" t="s">
        <v>33</v>
      </c>
      <c r="H965" s="414" t="s">
        <v>33</v>
      </c>
      <c r="I965" s="694" t="s">
        <v>33</v>
      </c>
      <c r="J965" s="697" t="s">
        <v>8278</v>
      </c>
      <c r="K965" s="727" t="s">
        <v>33</v>
      </c>
      <c r="L965" s="736" t="s">
        <v>124</v>
      </c>
      <c r="M965" s="697" t="s">
        <v>332</v>
      </c>
      <c r="N965" s="736" t="s">
        <v>18</v>
      </c>
      <c r="O965" s="736" t="s">
        <v>25</v>
      </c>
      <c r="P965" s="1080" t="s">
        <v>1742</v>
      </c>
      <c r="Q965" s="1074" t="s">
        <v>33</v>
      </c>
      <c r="R965" s="698" t="s">
        <v>33</v>
      </c>
      <c r="S965" s="907" t="s">
        <v>5468</v>
      </c>
      <c r="T965" s="908" t="s">
        <v>10347</v>
      </c>
      <c r="U965" s="905" t="s">
        <v>1789</v>
      </c>
      <c r="V965" s="905" t="s">
        <v>10425</v>
      </c>
      <c r="W965" s="1068" t="s">
        <v>20</v>
      </c>
      <c r="X965" s="1064">
        <v>41401</v>
      </c>
      <c r="Y965" s="1066">
        <v>41726</v>
      </c>
      <c r="Z965" s="1046">
        <v>2014</v>
      </c>
      <c r="AA965" s="1064">
        <v>41869</v>
      </c>
      <c r="AB965" s="1065">
        <v>44012</v>
      </c>
      <c r="AC965" s="1066">
        <v>44012</v>
      </c>
      <c r="AD965" s="1049">
        <v>200</v>
      </c>
      <c r="AE965" s="746">
        <v>0</v>
      </c>
      <c r="AF965" s="744">
        <v>0</v>
      </c>
      <c r="AG965" s="690">
        <v>200</v>
      </c>
      <c r="AH965" s="747">
        <v>231</v>
      </c>
      <c r="AI965" s="744">
        <v>0</v>
      </c>
      <c r="AJ965" s="1101">
        <v>200</v>
      </c>
      <c r="AK965" s="1102">
        <v>29.94394806</v>
      </c>
      <c r="AL965" s="1085"/>
      <c r="AM965" s="632"/>
      <c r="AN965" s="632">
        <v>10</v>
      </c>
      <c r="AO965" s="632"/>
      <c r="AP965" s="632"/>
      <c r="AQ965" s="757"/>
      <c r="AR965" s="790" t="s">
        <v>9093</v>
      </c>
      <c r="AS965" s="649">
        <f>AT965+AU965</f>
        <v>54.400000000000006</v>
      </c>
      <c r="AT965" s="784">
        <v>37.200000000000003</v>
      </c>
      <c r="AU965" s="785">
        <v>17.2</v>
      </c>
      <c r="AV965" s="734" t="s">
        <v>9095</v>
      </c>
      <c r="AW965" s="697" t="s">
        <v>3718</v>
      </c>
      <c r="AX965" s="697" t="s">
        <v>8279</v>
      </c>
      <c r="AY965" s="823">
        <v>42719</v>
      </c>
      <c r="AZ965" s="736" t="s">
        <v>22</v>
      </c>
      <c r="BA965" s="736" t="s">
        <v>22</v>
      </c>
      <c r="BB965" s="625" t="s">
        <v>33</v>
      </c>
      <c r="BC965" s="626" t="s">
        <v>33</v>
      </c>
      <c r="BD965" s="633" t="s">
        <v>33</v>
      </c>
      <c r="BE965" s="625" t="s">
        <v>33</v>
      </c>
      <c r="BF965" s="626" t="s">
        <v>33</v>
      </c>
      <c r="BG965" s="633" t="s">
        <v>33</v>
      </c>
      <c r="BH965" s="905" t="s">
        <v>4536</v>
      </c>
      <c r="BI965" s="903" t="s">
        <v>4537</v>
      </c>
      <c r="BJ965" s="905" t="s">
        <v>4525</v>
      </c>
      <c r="BK965" s="903" t="s">
        <v>10476</v>
      </c>
      <c r="BL965" s="905" t="s">
        <v>0</v>
      </c>
      <c r="BM965" s="903" t="s">
        <v>0</v>
      </c>
      <c r="BN965" s="905" t="s">
        <v>0</v>
      </c>
      <c r="BO965" s="903" t="s">
        <v>0</v>
      </c>
      <c r="BP965" s="905" t="s">
        <v>0</v>
      </c>
      <c r="BQ965" s="903" t="s">
        <v>0</v>
      </c>
      <c r="BR965" s="909">
        <v>102</v>
      </c>
      <c r="BS965" s="903" t="s">
        <v>4538</v>
      </c>
      <c r="BT965" s="909">
        <v>39</v>
      </c>
      <c r="BU965" s="903" t="s">
        <v>4545</v>
      </c>
      <c r="BV965" s="905" t="s">
        <v>0</v>
      </c>
      <c r="BW965" s="903" t="s">
        <v>4492</v>
      </c>
      <c r="BX965" s="905" t="s">
        <v>0</v>
      </c>
      <c r="BY965" s="903" t="s">
        <v>4492</v>
      </c>
      <c r="BZ965" s="905" t="s">
        <v>0</v>
      </c>
      <c r="CA965" s="903" t="s">
        <v>4492</v>
      </c>
      <c r="CB965" s="340">
        <v>50</v>
      </c>
      <c r="CC965" s="249">
        <f>IF(ISBLANK(AL965),0,1)</f>
        <v>0</v>
      </c>
      <c r="CD965" s="414">
        <f>IF(ISBLANK(AM965),0,1)</f>
        <v>0</v>
      </c>
      <c r="CE965" s="414">
        <f>IF(ISBLANK(AN965),0,1)</f>
        <v>1</v>
      </c>
      <c r="CF965" s="414">
        <f>IF(ISBLANK(AO965),0,1)</f>
        <v>0</v>
      </c>
      <c r="CG965" s="414">
        <f>IF(ISBLANK(AP965),0,1)</f>
        <v>0</v>
      </c>
      <c r="CH965" s="436">
        <f>IF(ISBLANK(AQ965),0,1)</f>
        <v>0</v>
      </c>
      <c r="CI965" s="435">
        <f>IF($W965="Dropped","-",DAYS360(X965,Y965,TRUE)/360)</f>
        <v>0.89166666666666672</v>
      </c>
      <c r="CJ965" s="416">
        <f>IF(OR($W965="Pipeline",$W965="Dropped"),"-",IF(OR($AA965="-",$AA965="n/a"),"-",DAYS360(Y965,AA965,TRUE)/360))</f>
        <v>0.3888888888888889</v>
      </c>
      <c r="CK965" s="416">
        <f>IF(OR($W965="Pipeline",$W965="Dropped"),"-",IF($AC965="-","-",IF(OR($AA965="-",$AA965="n/a"),DAYS360(Y965,AC965,TRUE)/360,DAYS360(AA965,AC965,TRUE)/360)))</f>
        <v>5.8666666666666663</v>
      </c>
      <c r="CL965" s="416">
        <f>IF(OR($W965="Pipeline",$W965="Dropped"),"-",IF($AC965="-","-",DAYS360(X965,AC965,TRUE)/360))</f>
        <v>7.1472222222222221</v>
      </c>
      <c r="CM965" s="437">
        <f>IF(OR($W965="Pipeline",$W965="Dropped"),"-",IF($AC965="-","-",DAYS360(AB965,AC965,TRUE)/360))</f>
        <v>0</v>
      </c>
      <c r="CN965" s="344" t="str">
        <f>IF(W965="Closed",IF(AC965="-","-",YEAR(AC965)),"-")</f>
        <v>-</v>
      </c>
      <c r="CO965" s="344" t="str">
        <f>IF(W965="Closed",IF(OR(BE965="S",BE965="MS",BE965="HS"),"S",IF(OR(BE965="U",BE965="MU",BE965="HU"),"U",IF(OR(BE965="NA",BE965="NR",BE965="NV",BE965="?",BE965="#"),"NR","-"))),"-")</f>
        <v>-</v>
      </c>
      <c r="CP965" s="249">
        <v>2</v>
      </c>
      <c r="CQ965" s="414">
        <v>2</v>
      </c>
      <c r="CR965" s="414">
        <v>0</v>
      </c>
      <c r="CS965" s="414">
        <v>0</v>
      </c>
      <c r="CT965" s="414">
        <v>0</v>
      </c>
      <c r="CU965" s="436">
        <v>0</v>
      </c>
      <c r="CV965" s="432" t="str">
        <f>IF(OR(DC965="-",DC965="",DC965="n/a"),"-",HYPERLINK(DC965,"PAD"))</f>
        <v>PAD</v>
      </c>
      <c r="CW965" s="417" t="str">
        <f>IF(OR(DD965="-",DD965="",DD965="n/a"),"-",HYPERLINK(DD965,"ICR"))</f>
        <v>-</v>
      </c>
      <c r="CX965" s="438" t="str">
        <f>IF(OR(DE965="-",DE965="",DE965="n/a"),"-",HYPERLINK(DE965,"IEG"))</f>
        <v>-</v>
      </c>
      <c r="CY965" s="687" t="str">
        <f>IF(OR(DF965="-",DF965="",DF965="n/a"),"-",HYPERLINK(DF965,"PPAR"))</f>
        <v>-</v>
      </c>
      <c r="CZ965" s="665" t="str">
        <f>IF(OR(DG965="-",DG965="",DG965="n/a"),"-",HYPERLINK(DG965,"PCR"))</f>
        <v>-</v>
      </c>
      <c r="DA965" s="665" t="str">
        <f>IF(OR(DH965="-",DH965="",DH965="n/a"),"-",HYPERLINK(DH965,"PP"))</f>
        <v>-</v>
      </c>
      <c r="DB965" s="688" t="str">
        <f>IF(OR(DI965="-",DI965="",DI965="n/a"),"-",HYPERLINK(DI965,"TA"))</f>
        <v>-</v>
      </c>
      <c r="DC965" s="897" t="s">
        <v>12909</v>
      </c>
      <c r="DD965" s="897" t="s">
        <v>33</v>
      </c>
      <c r="DE965" s="897" t="s">
        <v>33</v>
      </c>
      <c r="DF965" s="897" t="s">
        <v>33</v>
      </c>
      <c r="DG965" s="897" t="s">
        <v>33</v>
      </c>
      <c r="DH965" s="897" t="s">
        <v>33</v>
      </c>
      <c r="DI965" s="897" t="s">
        <v>33</v>
      </c>
      <c r="DJ965" s="734"/>
      <c r="DK965" s="14"/>
      <c r="DL965" s="14"/>
      <c r="DM965" s="441"/>
      <c r="DN965" s="441"/>
      <c r="DO965" s="441"/>
      <c r="DP965" s="441"/>
      <c r="DQ965" s="441"/>
      <c r="DR965" s="441"/>
      <c r="DS965" s="441"/>
      <c r="DT965" s="441"/>
      <c r="DU965" s="441"/>
      <c r="DV965" s="441"/>
      <c r="DW965" s="441"/>
      <c r="DX965" s="441"/>
      <c r="DY965" s="441"/>
      <c r="DZ965" s="441"/>
      <c r="EA965" s="441"/>
      <c r="EB965" s="441"/>
      <c r="EC965" s="441"/>
      <c r="ED965" s="441"/>
      <c r="EE965" s="441"/>
      <c r="EF965" s="441"/>
      <c r="EG965" s="441"/>
      <c r="EH965" s="441"/>
      <c r="EI965" s="441"/>
      <c r="EJ965" s="441"/>
      <c r="EK965" s="441"/>
      <c r="EL965" s="441"/>
      <c r="EM965" s="441"/>
    </row>
    <row r="966" spans="1:143" s="35" customFormat="1" ht="14.1" customHeight="1" x14ac:dyDescent="0.25">
      <c r="A966" s="703">
        <f>ROW()-1</f>
        <v>965</v>
      </c>
      <c r="B966" s="713" t="s">
        <v>8005</v>
      </c>
      <c r="C966" s="711" t="str">
        <f>HYPERLINK(E966,"OP")</f>
        <v>OP</v>
      </c>
      <c r="D966" s="711" t="str">
        <f>HYPERLINK(F966,"Prj")</f>
        <v>Prj</v>
      </c>
      <c r="E966" s="631" t="s">
        <v>8703</v>
      </c>
      <c r="F966" s="413" t="s">
        <v>8704</v>
      </c>
      <c r="G966" s="414" t="s">
        <v>33</v>
      </c>
      <c r="H966" s="414" t="s">
        <v>33</v>
      </c>
      <c r="I966" s="694" t="s">
        <v>33</v>
      </c>
      <c r="J966" s="697" t="s">
        <v>8006</v>
      </c>
      <c r="K966" s="727" t="s">
        <v>33</v>
      </c>
      <c r="L966" s="736" t="s">
        <v>193</v>
      </c>
      <c r="M966" s="697" t="s">
        <v>360</v>
      </c>
      <c r="N966" s="736" t="s">
        <v>18</v>
      </c>
      <c r="O966" s="736" t="s">
        <v>25</v>
      </c>
      <c r="P966" s="1080" t="s">
        <v>19</v>
      </c>
      <c r="Q966" s="1074" t="s">
        <v>33</v>
      </c>
      <c r="R966" s="698" t="s">
        <v>3888</v>
      </c>
      <c r="S966" s="907" t="s">
        <v>3587</v>
      </c>
      <c r="T966" s="908" t="s">
        <v>3811</v>
      </c>
      <c r="U966" s="905" t="s">
        <v>573</v>
      </c>
      <c r="V966" s="905" t="s">
        <v>10415</v>
      </c>
      <c r="W966" s="1068" t="s">
        <v>20</v>
      </c>
      <c r="X966" s="1064">
        <v>41351</v>
      </c>
      <c r="Y966" s="1066">
        <v>42019</v>
      </c>
      <c r="Z966" s="1046">
        <v>2015</v>
      </c>
      <c r="AA966" s="1064">
        <v>42131</v>
      </c>
      <c r="AB966" s="1065">
        <v>43251</v>
      </c>
      <c r="AC966" s="1066">
        <v>43251</v>
      </c>
      <c r="AD966" s="1049">
        <v>425</v>
      </c>
      <c r="AE966" s="746">
        <v>0</v>
      </c>
      <c r="AF966" s="744">
        <v>0</v>
      </c>
      <c r="AG966" s="690">
        <v>425</v>
      </c>
      <c r="AH966" s="747">
        <v>342</v>
      </c>
      <c r="AI966" s="744">
        <v>0</v>
      </c>
      <c r="AJ966" s="1101">
        <v>425</v>
      </c>
      <c r="AK966" s="1102">
        <v>194.72741877000001</v>
      </c>
      <c r="AL966" s="1085"/>
      <c r="AM966" s="632">
        <v>4</v>
      </c>
      <c r="AN966" s="632"/>
      <c r="AO966" s="632"/>
      <c r="AP966" s="632"/>
      <c r="AQ966" s="757"/>
      <c r="AR966" s="778" t="s">
        <v>9016</v>
      </c>
      <c r="AS966" s="784">
        <f>AT966+AU966</f>
        <v>3</v>
      </c>
      <c r="AT966" s="784">
        <v>2</v>
      </c>
      <c r="AU966" s="785">
        <v>1</v>
      </c>
      <c r="AV966" s="734" t="s">
        <v>9015</v>
      </c>
      <c r="AW966" s="697" t="s">
        <v>4899</v>
      </c>
      <c r="AX966" s="697" t="s">
        <v>8007</v>
      </c>
      <c r="AY966" s="823">
        <v>42633</v>
      </c>
      <c r="AZ966" s="736" t="s">
        <v>26</v>
      </c>
      <c r="BA966" s="736" t="s">
        <v>22</v>
      </c>
      <c r="BB966" s="625" t="s">
        <v>33</v>
      </c>
      <c r="BC966" s="626" t="s">
        <v>33</v>
      </c>
      <c r="BD966" s="633" t="s">
        <v>33</v>
      </c>
      <c r="BE966" s="625" t="s">
        <v>33</v>
      </c>
      <c r="BF966" s="626" t="s">
        <v>33</v>
      </c>
      <c r="BG966" s="633" t="s">
        <v>33</v>
      </c>
      <c r="BH966" s="905" t="s">
        <v>13077</v>
      </c>
      <c r="BI966" s="903" t="s">
        <v>9680</v>
      </c>
      <c r="BJ966" s="905" t="s">
        <v>13078</v>
      </c>
      <c r="BK966" s="903" t="s">
        <v>13872</v>
      </c>
      <c r="BL966" s="905" t="s">
        <v>1371</v>
      </c>
      <c r="BM966" s="903" t="s">
        <v>13870</v>
      </c>
      <c r="BN966" s="905" t="s">
        <v>0</v>
      </c>
      <c r="BO966" s="903" t="s">
        <v>0</v>
      </c>
      <c r="BP966" s="905" t="s">
        <v>0</v>
      </c>
      <c r="BQ966" s="903" t="s">
        <v>0</v>
      </c>
      <c r="BR966" s="909">
        <v>51</v>
      </c>
      <c r="BS966" s="903" t="s">
        <v>4520</v>
      </c>
      <c r="BT966" s="909">
        <v>100</v>
      </c>
      <c r="BU966" s="903" t="s">
        <v>4610</v>
      </c>
      <c r="BV966" s="909">
        <v>66</v>
      </c>
      <c r="BW966" s="903" t="s">
        <v>4532</v>
      </c>
      <c r="BX966" s="905" t="s">
        <v>0</v>
      </c>
      <c r="BY966" s="903" t="s">
        <v>4492</v>
      </c>
      <c r="BZ966" s="905" t="s">
        <v>0</v>
      </c>
      <c r="CA966" s="903" t="s">
        <v>4492</v>
      </c>
      <c r="CB966" s="340">
        <v>10</v>
      </c>
      <c r="CC966" s="249">
        <f>IF(ISBLANK(AL966),0,1)</f>
        <v>0</v>
      </c>
      <c r="CD966" s="414">
        <f>IF(ISBLANK(AM966),0,1)</f>
        <v>1</v>
      </c>
      <c r="CE966" s="414">
        <f>IF(ISBLANK(AN966),0,1)</f>
        <v>0</v>
      </c>
      <c r="CF966" s="414">
        <f>IF(ISBLANK(AO966),0,1)</f>
        <v>0</v>
      </c>
      <c r="CG966" s="414">
        <f>IF(ISBLANK(AP966),0,1)</f>
        <v>0</v>
      </c>
      <c r="CH966" s="436">
        <f>IF(ISBLANK(AQ966),0,1)</f>
        <v>0</v>
      </c>
      <c r="CI966" s="435">
        <f>IF($W966="Dropped","-",DAYS360(X966,Y966,TRUE)/360)</f>
        <v>1.825</v>
      </c>
      <c r="CJ966" s="416">
        <f>IF(OR($W966="Pipeline",$W966="Dropped"),"-",IF(OR($AA966="-",$AA966="n/a"),"-",DAYS360(Y966,AA966,TRUE)/360))</f>
        <v>0.31111111111111112</v>
      </c>
      <c r="CK966" s="416">
        <f>IF(OR($W966="Pipeline",$W966="Dropped"),"-",IF($AC966="-","-",IF(OR($AA966="-",$AA966="n/a"),DAYS360(Y966,AC966,TRUE)/360,DAYS360(AA966,AC966,TRUE)/360)))</f>
        <v>3.0638888888888891</v>
      </c>
      <c r="CL966" s="416">
        <f>IF(OR($W966="Pipeline",$W966="Dropped"),"-",IF($AC966="-","-",DAYS360(X966,AC966,TRUE)/360))</f>
        <v>5.2</v>
      </c>
      <c r="CM966" s="437">
        <f>IF(OR($W966="Pipeline",$W966="Dropped"),"-",IF($AC966="-","-",DAYS360(AB966,AC966,TRUE)/360))</f>
        <v>0</v>
      </c>
      <c r="CN966" s="344" t="str">
        <f>IF(W966="Closed",IF(AC966="-","-",YEAR(AC966)),"-")</f>
        <v>-</v>
      </c>
      <c r="CO966" s="344" t="str">
        <f>IF(W966="Closed",IF(OR(BE966="S",BE966="MS",BE966="HS"),"S",IF(OR(BE966="U",BE966="MU",BE966="HU"),"U",IF(OR(BE966="NA",BE966="NR",BE966="NV",BE966="?",BE966="#"),"NR","-"))),"-")</f>
        <v>-</v>
      </c>
      <c r="CP966" s="249">
        <v>0</v>
      </c>
      <c r="CQ966" s="414">
        <v>0</v>
      </c>
      <c r="CR966" s="414">
        <v>2</v>
      </c>
      <c r="CS966" s="414">
        <v>0</v>
      </c>
      <c r="CT966" s="414">
        <v>0</v>
      </c>
      <c r="CU966" s="436">
        <v>0</v>
      </c>
      <c r="CV966" s="432" t="str">
        <f>IF(OR(DC966="-",DC966="",DC966="n/a"),"-",HYPERLINK(DC966,"PAD"))</f>
        <v>PAD</v>
      </c>
      <c r="CW966" s="417" t="str">
        <f>IF(OR(DD966="-",DD966="",DD966="n/a"),"-",HYPERLINK(DD966,"ICR"))</f>
        <v>-</v>
      </c>
      <c r="CX966" s="438" t="str">
        <f>IF(OR(DE966="-",DE966="",DE966="n/a"),"-",HYPERLINK(DE966,"IEG"))</f>
        <v>-</v>
      </c>
      <c r="CY966" s="687" t="str">
        <f>IF(OR(DF966="-",DF966="",DF966="n/a"),"-",HYPERLINK(DF966,"PPAR"))</f>
        <v>-</v>
      </c>
      <c r="CZ966" s="665" t="str">
        <f>IF(OR(DG966="-",DG966="",DG966="n/a"),"-",HYPERLINK(DG966,"PCR"))</f>
        <v>-</v>
      </c>
      <c r="DA966" s="665" t="str">
        <f>IF(OR(DH966="-",DH966="",DH966="n/a"),"-",HYPERLINK(DH966,"PP"))</f>
        <v>PP</v>
      </c>
      <c r="DB966" s="688" t="str">
        <f>IF(OR(DI966="-",DI966="",DI966="n/a"),"-",HYPERLINK(DI966,"TA"))</f>
        <v>-</v>
      </c>
      <c r="DC966" s="897" t="s">
        <v>12910</v>
      </c>
      <c r="DD966" s="897" t="s">
        <v>33</v>
      </c>
      <c r="DE966" s="897" t="s">
        <v>33</v>
      </c>
      <c r="DF966" s="897" t="s">
        <v>33</v>
      </c>
      <c r="DG966" s="897" t="s">
        <v>33</v>
      </c>
      <c r="DH966" s="897" t="s">
        <v>12911</v>
      </c>
      <c r="DI966" s="897" t="s">
        <v>33</v>
      </c>
      <c r="DJ966" s="734"/>
      <c r="DK966" s="14"/>
      <c r="DL966" s="14"/>
      <c r="DM966" s="441"/>
      <c r="DN966" s="441"/>
      <c r="DO966" s="441"/>
      <c r="DP966" s="441"/>
      <c r="DQ966" s="441"/>
      <c r="DR966" s="441"/>
      <c r="DS966" s="441"/>
      <c r="DT966" s="441"/>
      <c r="DU966" s="441"/>
      <c r="DV966" s="441"/>
      <c r="DW966" s="441"/>
      <c r="DX966" s="441"/>
      <c r="DY966" s="441"/>
      <c r="DZ966" s="441"/>
      <c r="EA966" s="441"/>
      <c r="EB966" s="441"/>
      <c r="EC966" s="441"/>
      <c r="ED966" s="441"/>
      <c r="EE966" s="441"/>
      <c r="EF966" s="441"/>
      <c r="EG966" s="441"/>
      <c r="EH966" s="441"/>
      <c r="EI966" s="441"/>
      <c r="EJ966" s="441"/>
      <c r="EK966" s="441"/>
      <c r="EL966" s="441"/>
      <c r="EM966" s="441"/>
    </row>
    <row r="967" spans="1:143" s="35" customFormat="1" ht="14.1" customHeight="1" x14ac:dyDescent="0.25">
      <c r="A967" s="702">
        <f>ROW()-1</f>
        <v>966</v>
      </c>
      <c r="B967" s="710" t="s">
        <v>469</v>
      </c>
      <c r="C967" s="711" t="str">
        <f>HYPERLINK(E967,"OP")</f>
        <v>OP</v>
      </c>
      <c r="D967" s="711" t="str">
        <f>HYPERLINK(F967,"Prj")</f>
        <v>Prj</v>
      </c>
      <c r="E967" s="663" t="s">
        <v>7041</v>
      </c>
      <c r="F967" s="422" t="s">
        <v>7042</v>
      </c>
      <c r="G967" s="414" t="s">
        <v>33</v>
      </c>
      <c r="H967" s="414" t="s">
        <v>33</v>
      </c>
      <c r="I967" s="694" t="s">
        <v>33</v>
      </c>
      <c r="J967" s="686" t="s">
        <v>539</v>
      </c>
      <c r="K967" s="199" t="s">
        <v>33</v>
      </c>
      <c r="L967" s="693" t="s">
        <v>231</v>
      </c>
      <c r="M967" s="734" t="s">
        <v>603</v>
      </c>
      <c r="N967" s="693" t="s">
        <v>18</v>
      </c>
      <c r="O967" s="693" t="s">
        <v>30</v>
      </c>
      <c r="P967" s="1080" t="s">
        <v>1419</v>
      </c>
      <c r="Q967" s="1074" t="s">
        <v>33</v>
      </c>
      <c r="R967" s="698" t="s">
        <v>33</v>
      </c>
      <c r="S967" s="907" t="s">
        <v>3160</v>
      </c>
      <c r="T967" s="908" t="s">
        <v>3961</v>
      </c>
      <c r="U967" s="905" t="s">
        <v>1782</v>
      </c>
      <c r="V967" s="905" t="s">
        <v>10459</v>
      </c>
      <c r="W967" s="1068" t="s">
        <v>1773</v>
      </c>
      <c r="X967" s="1064">
        <v>41340</v>
      </c>
      <c r="Y967" s="1066">
        <v>41743</v>
      </c>
      <c r="Z967" s="1046">
        <v>2014</v>
      </c>
      <c r="AA967" s="1064">
        <v>42361</v>
      </c>
      <c r="AB967" s="1065">
        <v>42825</v>
      </c>
      <c r="AC967" s="1066">
        <v>42735</v>
      </c>
      <c r="AD967" s="638">
        <v>5.2</v>
      </c>
      <c r="AE967" s="639">
        <v>0</v>
      </c>
      <c r="AF967" s="744">
        <v>0</v>
      </c>
      <c r="AG967" s="690">
        <v>5.2</v>
      </c>
      <c r="AH967" s="747">
        <v>0</v>
      </c>
      <c r="AI967" s="744">
        <v>0</v>
      </c>
      <c r="AJ967" s="1099">
        <v>5.2</v>
      </c>
      <c r="AK967" s="1100">
        <v>2.20032373</v>
      </c>
      <c r="AL967" s="1085"/>
      <c r="AM967" s="632" t="s">
        <v>2972</v>
      </c>
      <c r="AN967" s="632"/>
      <c r="AO967" s="632"/>
      <c r="AP967" s="632"/>
      <c r="AQ967" s="757"/>
      <c r="AR967" s="779" t="s">
        <v>3075</v>
      </c>
      <c r="AS967" s="649">
        <f>AT967+AU967</f>
        <v>2.9</v>
      </c>
      <c r="AT967" s="649">
        <v>2.9</v>
      </c>
      <c r="AU967" s="650">
        <v>0</v>
      </c>
      <c r="AV967" s="686" t="s">
        <v>3076</v>
      </c>
      <c r="AW967" s="686" t="s">
        <v>1986</v>
      </c>
      <c r="AX967" s="686" t="s">
        <v>1900</v>
      </c>
      <c r="AY967" s="819">
        <v>42736</v>
      </c>
      <c r="AZ967" s="721" t="s">
        <v>112</v>
      </c>
      <c r="BA967" s="721" t="s">
        <v>112</v>
      </c>
      <c r="BB967" s="625" t="s">
        <v>112</v>
      </c>
      <c r="BC967" s="626" t="s">
        <v>45</v>
      </c>
      <c r="BD967" s="633" t="s">
        <v>112</v>
      </c>
      <c r="BE967" s="625" t="s">
        <v>33</v>
      </c>
      <c r="BF967" s="626" t="s">
        <v>33</v>
      </c>
      <c r="BG967" s="633" t="s">
        <v>33</v>
      </c>
      <c r="BH967" s="905" t="s">
        <v>4485</v>
      </c>
      <c r="BI967" s="903" t="s">
        <v>10472</v>
      </c>
      <c r="BJ967" s="905" t="s">
        <v>0</v>
      </c>
      <c r="BK967" s="903" t="s">
        <v>0</v>
      </c>
      <c r="BL967" s="905" t="s">
        <v>0</v>
      </c>
      <c r="BM967" s="903" t="s">
        <v>0</v>
      </c>
      <c r="BN967" s="905" t="s">
        <v>0</v>
      </c>
      <c r="BO967" s="903" t="s">
        <v>0</v>
      </c>
      <c r="BP967" s="905" t="s">
        <v>0</v>
      </c>
      <c r="BQ967" s="903" t="s">
        <v>0</v>
      </c>
      <c r="BR967" s="909">
        <v>21</v>
      </c>
      <c r="BS967" s="903" t="s">
        <v>4547</v>
      </c>
      <c r="BT967" s="909">
        <v>23</v>
      </c>
      <c r="BU967" s="903" t="s">
        <v>4548</v>
      </c>
      <c r="BV967" s="909">
        <v>27</v>
      </c>
      <c r="BW967" s="903" t="s">
        <v>4490</v>
      </c>
      <c r="BX967" s="909">
        <v>30</v>
      </c>
      <c r="BY967" s="903" t="s">
        <v>4501</v>
      </c>
      <c r="BZ967" s="905" t="s">
        <v>0</v>
      </c>
      <c r="CA967" s="903" t="s">
        <v>4492</v>
      </c>
      <c r="CB967" s="340">
        <v>10</v>
      </c>
      <c r="CC967" s="249">
        <f>IF(ISBLANK(AL967),0,1)</f>
        <v>0</v>
      </c>
      <c r="CD967" s="414">
        <f>IF(ISBLANK(AM967),0,1)</f>
        <v>1</v>
      </c>
      <c r="CE967" s="414">
        <f>IF(ISBLANK(AN967),0,1)</f>
        <v>0</v>
      </c>
      <c r="CF967" s="414">
        <f>IF(ISBLANK(AO967),0,1)</f>
        <v>0</v>
      </c>
      <c r="CG967" s="414">
        <f>IF(ISBLANK(AP967),0,1)</f>
        <v>0</v>
      </c>
      <c r="CH967" s="436">
        <f>IF(ISBLANK(AQ967),0,1)</f>
        <v>0</v>
      </c>
      <c r="CI967" s="435">
        <f>IF($W967="Dropped","-",DAYS360(X967,Y967,TRUE)/360)</f>
        <v>1.1027777777777779</v>
      </c>
      <c r="CJ967" s="416">
        <f>IF(OR($W967="Pipeline",$W967="Dropped"),"-",IF(OR($AA967="-",$AA967="n/a"),"-",DAYS360(Y967,AA967,TRUE)/360))</f>
        <v>1.6916666666666667</v>
      </c>
      <c r="CK967" s="416">
        <f>IF(OR($W967="Pipeline",$W967="Dropped"),"-",IF($AC967="-","-",IF(OR($AA967="-",$AA967="n/a"),DAYS360(Y967,AC967,TRUE)/360,DAYS360(AA967,AC967,TRUE)/360)))</f>
        <v>1.0194444444444444</v>
      </c>
      <c r="CL967" s="416">
        <f>IF(OR($W967="Pipeline",$W967="Dropped"),"-",IF($AC967="-","-",DAYS360(X967,AC967,TRUE)/360))</f>
        <v>3.8138888888888891</v>
      </c>
      <c r="CM967" s="437">
        <f>IF(OR($W967="Pipeline",$W967="Dropped"),"-",IF($AC967="-","-",DAYS360(AB967,AC967,TRUE)/360))</f>
        <v>-0.25</v>
      </c>
      <c r="CN967" s="344">
        <f>IF(W967="Closed",IF(AC967="-","-",YEAR(AC967)),"-")</f>
        <v>2016</v>
      </c>
      <c r="CO967" s="344" t="str">
        <f>IF(W967="Closed",IF(OR(BE967="S",BE967="MS",BE967="HS"),"S",IF(OR(BE967="U",BE967="MU",BE967="HU"),"U",IF(OR(BE967="NA",BE967="NR",BE967="NV",BE967="?",BE967="#"),"NR","-"))),"-")</f>
        <v>-</v>
      </c>
      <c r="CP967" s="249">
        <v>4</v>
      </c>
      <c r="CQ967" s="414">
        <v>8</v>
      </c>
      <c r="CR967" s="414">
        <v>1</v>
      </c>
      <c r="CS967" s="414">
        <v>1</v>
      </c>
      <c r="CT967" s="414">
        <v>0</v>
      </c>
      <c r="CU967" s="436">
        <v>0</v>
      </c>
      <c r="CV967" s="432" t="str">
        <f>IF(OR(DC967="-",DC967="",DC967="n/a"),"-",HYPERLINK(DC967,"PAD"))</f>
        <v>PAD</v>
      </c>
      <c r="CW967" s="417" t="str">
        <f>IF(OR(DD967="-",DD967="",DD967="n/a"),"-",HYPERLINK(DD967,"ICR"))</f>
        <v>-</v>
      </c>
      <c r="CX967" s="438" t="str">
        <f>IF(OR(DE967="-",DE967="",DE967="n/a"),"-",HYPERLINK(DE967,"IEG"))</f>
        <v>-</v>
      </c>
      <c r="CY967" s="687" t="str">
        <f>IF(OR(DF967="-",DF967="",DF967="n/a"),"-",HYPERLINK(DF967,"PPAR"))</f>
        <v>-</v>
      </c>
      <c r="CZ967" s="665" t="str">
        <f>IF(OR(DG967="-",DG967="",DG967="n/a"),"-",HYPERLINK(DG967,"PCR"))</f>
        <v>-</v>
      </c>
      <c r="DA967" s="665" t="str">
        <f>IF(OR(DH967="-",DH967="",DH967="n/a"),"-",HYPERLINK(DH967,"PP"))</f>
        <v>-</v>
      </c>
      <c r="DB967" s="688" t="str">
        <f>IF(OR(DI967="-",DI967="",DI967="n/a"),"-",HYPERLINK(DI967,"TA"))</f>
        <v>-</v>
      </c>
      <c r="DC967" s="897" t="s">
        <v>12912</v>
      </c>
      <c r="DD967" s="897" t="s">
        <v>33</v>
      </c>
      <c r="DE967" s="897" t="s">
        <v>33</v>
      </c>
      <c r="DF967" s="897" t="s">
        <v>33</v>
      </c>
      <c r="DG967" s="897" t="s">
        <v>33</v>
      </c>
      <c r="DH967" s="897" t="s">
        <v>33</v>
      </c>
      <c r="DI967" s="897" t="s">
        <v>33</v>
      </c>
      <c r="DJ967" s="734"/>
      <c r="DK967" s="14"/>
      <c r="DL967" s="14"/>
      <c r="DM967" s="441"/>
      <c r="DN967" s="441"/>
      <c r="DO967" s="441"/>
      <c r="DP967" s="441"/>
      <c r="DQ967" s="441"/>
      <c r="DR967" s="441"/>
      <c r="DS967" s="441"/>
      <c r="DT967" s="441"/>
      <c r="DU967" s="441"/>
      <c r="DV967" s="441"/>
      <c r="DW967" s="441"/>
      <c r="DX967" s="441"/>
      <c r="DY967" s="441"/>
      <c r="DZ967" s="441"/>
      <c r="EA967" s="441"/>
      <c r="EB967" s="441"/>
      <c r="EC967" s="441"/>
      <c r="ED967" s="441"/>
      <c r="EE967" s="441"/>
      <c r="EF967" s="441"/>
      <c r="EG967" s="441"/>
      <c r="EH967" s="441"/>
      <c r="EI967" s="441"/>
      <c r="EJ967" s="441"/>
      <c r="EK967" s="441"/>
      <c r="EL967" s="441"/>
      <c r="EM967" s="441"/>
    </row>
    <row r="968" spans="1:143" s="35" customFormat="1" ht="14.1" customHeight="1" x14ac:dyDescent="0.25">
      <c r="A968" s="702">
        <f>ROW()-1</f>
        <v>967</v>
      </c>
      <c r="B968" s="717" t="s">
        <v>1015</v>
      </c>
      <c r="C968" s="711" t="str">
        <f>HYPERLINK(E968,"OP")</f>
        <v>OP</v>
      </c>
      <c r="D968" s="711" t="str">
        <f>HYPERLINK(F968,"Prj")</f>
        <v>Prj</v>
      </c>
      <c r="E968" s="663" t="s">
        <v>7043</v>
      </c>
      <c r="F968" s="422" t="s">
        <v>7044</v>
      </c>
      <c r="G968" s="414" t="s">
        <v>33</v>
      </c>
      <c r="H968" s="414" t="s">
        <v>33</v>
      </c>
      <c r="I968" s="694" t="s">
        <v>33</v>
      </c>
      <c r="J968" s="686" t="s">
        <v>1016</v>
      </c>
      <c r="K968" s="199" t="s">
        <v>33</v>
      </c>
      <c r="L968" s="693" t="s">
        <v>16</v>
      </c>
      <c r="M968" s="696" t="s">
        <v>608</v>
      </c>
      <c r="N968" s="693" t="s">
        <v>18</v>
      </c>
      <c r="O968" s="693" t="s">
        <v>30</v>
      </c>
      <c r="P968" s="1080" t="s">
        <v>1763</v>
      </c>
      <c r="Q968" s="1074" t="s">
        <v>33</v>
      </c>
      <c r="R968" s="698" t="s">
        <v>3565</v>
      </c>
      <c r="S968" s="907" t="s">
        <v>3637</v>
      </c>
      <c r="T968" s="908" t="s">
        <v>3638</v>
      </c>
      <c r="U968" s="905" t="s">
        <v>581</v>
      </c>
      <c r="V968" s="905" t="s">
        <v>10382</v>
      </c>
      <c r="W968" s="1068" t="s">
        <v>20</v>
      </c>
      <c r="X968" s="1064">
        <v>41249</v>
      </c>
      <c r="Y968" s="1066">
        <v>41438</v>
      </c>
      <c r="Z968" s="1046">
        <v>2013</v>
      </c>
      <c r="AA968" s="1064">
        <v>41680</v>
      </c>
      <c r="AB968" s="1065">
        <v>43131</v>
      </c>
      <c r="AC968" s="1066">
        <v>43251</v>
      </c>
      <c r="AD968" s="638">
        <v>0</v>
      </c>
      <c r="AE968" s="639">
        <v>20</v>
      </c>
      <c r="AF968" s="744">
        <v>0</v>
      </c>
      <c r="AG968" s="690">
        <v>20</v>
      </c>
      <c r="AH968" s="747">
        <v>148</v>
      </c>
      <c r="AI968" s="744">
        <v>49.456258400000003</v>
      </c>
      <c r="AJ968" s="1099">
        <v>20</v>
      </c>
      <c r="AK968" s="1100">
        <v>17.174118199999999</v>
      </c>
      <c r="AL968" s="646"/>
      <c r="AM968" s="647">
        <v>12</v>
      </c>
      <c r="AN968" s="647">
        <v>2</v>
      </c>
      <c r="AO968" s="647"/>
      <c r="AP968" s="647"/>
      <c r="AQ968" s="648"/>
      <c r="AR968" s="779" t="s">
        <v>3324</v>
      </c>
      <c r="AS968" s="781">
        <f>AT968+AU968</f>
        <v>10</v>
      </c>
      <c r="AT968" s="649">
        <v>10</v>
      </c>
      <c r="AU968" s="650">
        <v>0</v>
      </c>
      <c r="AV968" s="686" t="s">
        <v>3325</v>
      </c>
      <c r="AW968" s="686" t="s">
        <v>1957</v>
      </c>
      <c r="AX968" s="686" t="s">
        <v>1902</v>
      </c>
      <c r="AY968" s="819">
        <v>42573</v>
      </c>
      <c r="AZ968" s="721" t="s">
        <v>26</v>
      </c>
      <c r="BA968" s="721" t="s">
        <v>26</v>
      </c>
      <c r="BB968" s="625" t="s">
        <v>33</v>
      </c>
      <c r="BC968" s="626" t="s">
        <v>33</v>
      </c>
      <c r="BD968" s="633" t="s">
        <v>33</v>
      </c>
      <c r="BE968" s="625" t="s">
        <v>33</v>
      </c>
      <c r="BF968" s="626" t="s">
        <v>33</v>
      </c>
      <c r="BG968" s="633" t="s">
        <v>33</v>
      </c>
      <c r="BH968" s="905" t="s">
        <v>0</v>
      </c>
      <c r="BI968" s="903" t="s">
        <v>0</v>
      </c>
      <c r="BJ968" s="905" t="s">
        <v>0</v>
      </c>
      <c r="BK968" s="903" t="s">
        <v>0</v>
      </c>
      <c r="BL968" s="905" t="s">
        <v>13050</v>
      </c>
      <c r="BM968" s="903" t="s">
        <v>13876</v>
      </c>
      <c r="BN968" s="905" t="s">
        <v>4503</v>
      </c>
      <c r="BO968" s="903" t="s">
        <v>4703</v>
      </c>
      <c r="BP968" s="905" t="s">
        <v>4515</v>
      </c>
      <c r="BQ968" s="903" t="s">
        <v>4704</v>
      </c>
      <c r="BR968" s="909">
        <v>65</v>
      </c>
      <c r="BS968" s="903" t="s">
        <v>4509</v>
      </c>
      <c r="BT968" s="909">
        <v>66</v>
      </c>
      <c r="BU968" s="903" t="s">
        <v>4532</v>
      </c>
      <c r="BV968" s="905" t="s">
        <v>0</v>
      </c>
      <c r="BW968" s="903" t="s">
        <v>4492</v>
      </c>
      <c r="BX968" s="905" t="s">
        <v>0</v>
      </c>
      <c r="BY968" s="903" t="s">
        <v>4492</v>
      </c>
      <c r="BZ968" s="905" t="s">
        <v>0</v>
      </c>
      <c r="CA968" s="903" t="s">
        <v>4492</v>
      </c>
      <c r="CB968" s="340">
        <v>50</v>
      </c>
      <c r="CC968" s="249">
        <f>IF(ISBLANK(AL968),0,1)</f>
        <v>0</v>
      </c>
      <c r="CD968" s="414">
        <f>IF(ISBLANK(AM968),0,1)</f>
        <v>1</v>
      </c>
      <c r="CE968" s="414">
        <f>IF(ISBLANK(AN968),0,1)</f>
        <v>1</v>
      </c>
      <c r="CF968" s="414">
        <f>IF(ISBLANK(AO968),0,1)</f>
        <v>0</v>
      </c>
      <c r="CG968" s="414">
        <f>IF(ISBLANK(AP968),0,1)</f>
        <v>0</v>
      </c>
      <c r="CH968" s="436">
        <f>IF(ISBLANK(AQ968),0,1)</f>
        <v>0</v>
      </c>
      <c r="CI968" s="435">
        <f>IF($W968="Dropped","-",DAYS360(X968,Y968,TRUE)/360)</f>
        <v>0.51944444444444449</v>
      </c>
      <c r="CJ968" s="416">
        <f>IF(OR($W968="Pipeline",$W968="Dropped"),"-",IF(OR($AA968="-",$AA968="n/a"),"-",DAYS360(Y968,AA968,TRUE)/360))</f>
        <v>0.65833333333333333</v>
      </c>
      <c r="CK968" s="416">
        <f>IF(OR($W968="Pipeline",$W968="Dropped"),"-",IF($AC968="-","-",IF(OR($AA968="-",$AA968="n/a"),DAYS360(Y968,AC968,TRUE)/360,DAYS360(AA968,AC968,TRUE)/360)))</f>
        <v>4.3055555555555554</v>
      </c>
      <c r="CL968" s="416">
        <f>IF(OR($W968="Pipeline",$W968="Dropped"),"-",IF($AC968="-","-",DAYS360(X968,AC968,TRUE)/360))</f>
        <v>5.4833333333333334</v>
      </c>
      <c r="CM968" s="437">
        <f>IF(OR($W968="Pipeline",$W968="Dropped"),"-",IF($AC968="-","-",DAYS360(AB968,AC968,TRUE)/360))</f>
        <v>0.33333333333333331</v>
      </c>
      <c r="CN968" s="344" t="str">
        <f>IF(W968="Closed",IF(AC968="-","-",YEAR(AC968)),"-")</f>
        <v>-</v>
      </c>
      <c r="CO968" s="344" t="str">
        <f>IF(W968="Closed",IF(OR(BE968="S",BE968="MS",BE968="HS"),"S",IF(OR(BE968="U",BE968="MU",BE968="HU"),"U",IF(OR(BE968="NA",BE968="NR",BE968="NV",BE968="?",BE968="#"),"NR","-"))),"-")</f>
        <v>-</v>
      </c>
      <c r="CP968" s="249">
        <v>2</v>
      </c>
      <c r="CQ968" s="414">
        <v>2</v>
      </c>
      <c r="CR968" s="414">
        <v>1</v>
      </c>
      <c r="CS968" s="414">
        <v>2</v>
      </c>
      <c r="CT968" s="414">
        <v>0</v>
      </c>
      <c r="CU968" s="436">
        <v>0</v>
      </c>
      <c r="CV968" s="432" t="str">
        <f>IF(OR(DC968="-",DC968="",DC968="n/a"),"-",HYPERLINK(DC968,"PAD"))</f>
        <v>PAD</v>
      </c>
      <c r="CW968" s="417" t="str">
        <f>IF(OR(DD968="-",DD968="",DD968="n/a"),"-",HYPERLINK(DD968,"ICR"))</f>
        <v>-</v>
      </c>
      <c r="CX968" s="438" t="str">
        <f>IF(OR(DE968="-",DE968="",DE968="n/a"),"-",HYPERLINK(DE968,"IEG"))</f>
        <v>-</v>
      </c>
      <c r="CY968" s="687" t="str">
        <f>IF(OR(DF968="-",DF968="",DF968="n/a"),"-",HYPERLINK(DF968,"PPAR"))</f>
        <v>-</v>
      </c>
      <c r="CZ968" s="665" t="str">
        <f>IF(OR(DG968="-",DG968="",DG968="n/a"),"-",HYPERLINK(DG968,"PCR"))</f>
        <v>-</v>
      </c>
      <c r="DA968" s="665" t="str">
        <f>IF(OR(DH968="-",DH968="",DH968="n/a"),"-",HYPERLINK(DH968,"PP"))</f>
        <v>PP</v>
      </c>
      <c r="DB968" s="688" t="str">
        <f>IF(OR(DI968="-",DI968="",DI968="n/a"),"-",HYPERLINK(DI968,"TA"))</f>
        <v>-</v>
      </c>
      <c r="DC968" s="897" t="s">
        <v>12913</v>
      </c>
      <c r="DD968" s="897" t="s">
        <v>33</v>
      </c>
      <c r="DE968" s="897" t="s">
        <v>33</v>
      </c>
      <c r="DF968" s="897" t="s">
        <v>33</v>
      </c>
      <c r="DG968" s="897" t="s">
        <v>33</v>
      </c>
      <c r="DH968" s="897" t="s">
        <v>12914</v>
      </c>
      <c r="DI968" s="897" t="s">
        <v>33</v>
      </c>
      <c r="DJ968" s="734"/>
      <c r="DK968" s="14"/>
      <c r="DL968" s="14"/>
      <c r="DM968" s="441"/>
      <c r="DN968" s="441"/>
      <c r="DO968" s="441"/>
      <c r="DP968" s="441"/>
      <c r="DQ968" s="441"/>
      <c r="DR968" s="441"/>
      <c r="DS968" s="441"/>
      <c r="DT968" s="441"/>
      <c r="DU968" s="441"/>
      <c r="DV968" s="441"/>
      <c r="DW968" s="441"/>
      <c r="DX968" s="441"/>
      <c r="DY968" s="441"/>
      <c r="DZ968" s="441"/>
      <c r="EA968" s="441"/>
      <c r="EB968" s="441"/>
      <c r="EC968" s="441"/>
      <c r="ED968" s="441"/>
      <c r="EE968" s="441"/>
      <c r="EF968" s="441"/>
      <c r="EG968" s="441"/>
      <c r="EH968" s="441"/>
      <c r="EI968" s="441"/>
      <c r="EJ968" s="441"/>
      <c r="EK968" s="441"/>
      <c r="EL968" s="441"/>
      <c r="EM968" s="441"/>
    </row>
    <row r="969" spans="1:143" s="35" customFormat="1" ht="14.1" customHeight="1" x14ac:dyDescent="0.25">
      <c r="A969" s="703">
        <f>ROW()-1</f>
        <v>968</v>
      </c>
      <c r="B969" s="710" t="s">
        <v>496</v>
      </c>
      <c r="C969" s="711" t="str">
        <f>HYPERLINK(E969,"OP")</f>
        <v>OP</v>
      </c>
      <c r="D969" s="711" t="str">
        <f>HYPERLINK(F969,"Prj")</f>
        <v>Prj</v>
      </c>
      <c r="E969" s="663" t="s">
        <v>7045</v>
      </c>
      <c r="F969" s="422" t="s">
        <v>7046</v>
      </c>
      <c r="G969" s="414" t="s">
        <v>33</v>
      </c>
      <c r="H969" s="414" t="s">
        <v>33</v>
      </c>
      <c r="I969" s="694" t="s">
        <v>33</v>
      </c>
      <c r="J969" s="686" t="s">
        <v>563</v>
      </c>
      <c r="K969" s="199" t="s">
        <v>33</v>
      </c>
      <c r="L969" s="693" t="s">
        <v>16</v>
      </c>
      <c r="M969" s="734" t="s">
        <v>103</v>
      </c>
      <c r="N969" s="693" t="s">
        <v>18</v>
      </c>
      <c r="O969" s="693" t="s">
        <v>54</v>
      </c>
      <c r="P969" s="1080" t="s">
        <v>1419</v>
      </c>
      <c r="Q969" s="1074" t="s">
        <v>33</v>
      </c>
      <c r="R969" s="698" t="s">
        <v>33</v>
      </c>
      <c r="S969" s="907" t="s">
        <v>10320</v>
      </c>
      <c r="T969" s="908" t="s">
        <v>10353</v>
      </c>
      <c r="U969" s="905" t="s">
        <v>586</v>
      </c>
      <c r="V969" s="905" t="s">
        <v>10462</v>
      </c>
      <c r="W969" s="1068" t="s">
        <v>20</v>
      </c>
      <c r="X969" s="1064">
        <v>41465</v>
      </c>
      <c r="Y969" s="1066">
        <v>41605</v>
      </c>
      <c r="Z969" s="1046">
        <v>2014</v>
      </c>
      <c r="AA969" s="1064">
        <v>41901</v>
      </c>
      <c r="AB969" s="1065">
        <v>43190</v>
      </c>
      <c r="AC969" s="1066">
        <v>43921</v>
      </c>
      <c r="AD969" s="638">
        <v>0</v>
      </c>
      <c r="AE969" s="639">
        <v>12</v>
      </c>
      <c r="AF969" s="744">
        <v>0</v>
      </c>
      <c r="AG969" s="690">
        <v>12</v>
      </c>
      <c r="AH969" s="747">
        <v>0</v>
      </c>
      <c r="AI969" s="744">
        <v>4.5999999999999996</v>
      </c>
      <c r="AJ969" s="1099">
        <v>22</v>
      </c>
      <c r="AK969" s="1100">
        <v>7.4180053199999998</v>
      </c>
      <c r="AL969" s="1085"/>
      <c r="AM969" s="632" t="s">
        <v>3056</v>
      </c>
      <c r="AN969" s="632"/>
      <c r="AO969" s="632"/>
      <c r="AP969" s="632">
        <v>1</v>
      </c>
      <c r="AQ969" s="757"/>
      <c r="AR969" s="779" t="s">
        <v>2462</v>
      </c>
      <c r="AS969" s="649">
        <f>AT969+AU969</f>
        <v>24.196999999999999</v>
      </c>
      <c r="AT969" s="649">
        <v>11.34</v>
      </c>
      <c r="AU969" s="650">
        <v>12.856999999999999</v>
      </c>
      <c r="AV969" s="686" t="s">
        <v>3077</v>
      </c>
      <c r="AW969" s="686" t="s">
        <v>1898</v>
      </c>
      <c r="AX969" s="686" t="s">
        <v>2179</v>
      </c>
      <c r="AY969" s="819">
        <v>42735</v>
      </c>
      <c r="AZ969" s="721" t="s">
        <v>22</v>
      </c>
      <c r="BA969" s="721" t="s">
        <v>22</v>
      </c>
      <c r="BB969" s="625" t="s">
        <v>33</v>
      </c>
      <c r="BC969" s="626" t="s">
        <v>33</v>
      </c>
      <c r="BD969" s="633" t="s">
        <v>33</v>
      </c>
      <c r="BE969" s="625" t="s">
        <v>33</v>
      </c>
      <c r="BF969" s="626" t="s">
        <v>33</v>
      </c>
      <c r="BG969" s="633" t="s">
        <v>33</v>
      </c>
      <c r="BH969" s="905" t="s">
        <v>4485</v>
      </c>
      <c r="BI969" s="903" t="s">
        <v>10472</v>
      </c>
      <c r="BJ969" s="905" t="s">
        <v>4525</v>
      </c>
      <c r="BK969" s="903" t="s">
        <v>10476</v>
      </c>
      <c r="BL969" s="905" t="s">
        <v>0</v>
      </c>
      <c r="BM969" s="903" t="s">
        <v>0</v>
      </c>
      <c r="BN969" s="905" t="s">
        <v>0</v>
      </c>
      <c r="BO969" s="903" t="s">
        <v>0</v>
      </c>
      <c r="BP969" s="905" t="s">
        <v>0</v>
      </c>
      <c r="BQ969" s="903" t="s">
        <v>0</v>
      </c>
      <c r="BR969" s="909">
        <v>27</v>
      </c>
      <c r="BS969" s="903" t="s">
        <v>4490</v>
      </c>
      <c r="BT969" s="909">
        <v>28</v>
      </c>
      <c r="BU969" s="903" t="s">
        <v>4500</v>
      </c>
      <c r="BV969" s="909">
        <v>21</v>
      </c>
      <c r="BW969" s="903" t="s">
        <v>4547</v>
      </c>
      <c r="BX969" s="909">
        <v>26</v>
      </c>
      <c r="BY969" s="903" t="s">
        <v>4517</v>
      </c>
      <c r="BZ969" s="905" t="s">
        <v>0</v>
      </c>
      <c r="CA969" s="903" t="s">
        <v>4492</v>
      </c>
      <c r="CB969" s="340">
        <v>10</v>
      </c>
      <c r="CC969" s="249">
        <f>IF(ISBLANK(AL969),0,1)</f>
        <v>0</v>
      </c>
      <c r="CD969" s="414">
        <f>IF(ISBLANK(AM969),0,1)</f>
        <v>1</v>
      </c>
      <c r="CE969" s="414">
        <f>IF(ISBLANK(AN969),0,1)</f>
        <v>0</v>
      </c>
      <c r="CF969" s="414">
        <f>IF(ISBLANK(AO969),0,1)</f>
        <v>0</v>
      </c>
      <c r="CG969" s="414">
        <f>IF(ISBLANK(AP969),0,1)</f>
        <v>1</v>
      </c>
      <c r="CH969" s="436">
        <f>IF(ISBLANK(AQ969),0,1)</f>
        <v>0</v>
      </c>
      <c r="CI969" s="435">
        <f>IF($W969="Dropped","-",DAYS360(X969,Y969,TRUE)/360)</f>
        <v>0.38055555555555554</v>
      </c>
      <c r="CJ969" s="416">
        <f>IF(OR($W969="Pipeline",$W969="Dropped"),"-",IF(OR($AA969="-",$AA969="n/a"),"-",DAYS360(Y969,AA969,TRUE)/360))</f>
        <v>0.81111111111111112</v>
      </c>
      <c r="CK969" s="416">
        <f>IF(OR($W969="Pipeline",$W969="Dropped"),"-",IF($AC969="-","-",IF(OR($AA969="-",$AA969="n/a"),DAYS360(Y969,AC969,TRUE)/360,DAYS360(AA969,AC969,TRUE)/360)))</f>
        <v>5.5305555555555559</v>
      </c>
      <c r="CL969" s="416">
        <f>IF(OR($W969="Pipeline",$W969="Dropped"),"-",IF($AC969="-","-",DAYS360(X969,AC969,TRUE)/360))</f>
        <v>6.7222222222222223</v>
      </c>
      <c r="CM969" s="437">
        <f>IF(OR($W969="Pipeline",$W969="Dropped"),"-",IF($AC969="-","-",DAYS360(AB969,AC969,TRUE)/360))</f>
        <v>2</v>
      </c>
      <c r="CN969" s="344" t="str">
        <f>IF(W969="Closed",IF(AC969="-","-",YEAR(AC969)),"-")</f>
        <v>-</v>
      </c>
      <c r="CO969" s="344" t="str">
        <f>IF(W969="Closed",IF(OR(BE969="S",BE969="MS",BE969="HS"),"S",IF(OR(BE969="U",BE969="MU",BE969="HU"),"U",IF(OR(BE969="NA",BE969="NR",BE969="NV",BE969="?",BE969="#"),"NR","-"))),"-")</f>
        <v>-</v>
      </c>
      <c r="CP969" s="249">
        <v>2</v>
      </c>
      <c r="CQ969" s="414">
        <v>10</v>
      </c>
      <c r="CR969" s="414">
        <v>3</v>
      </c>
      <c r="CS969" s="414">
        <v>1</v>
      </c>
      <c r="CT969" s="414">
        <v>0</v>
      </c>
      <c r="CU969" s="436">
        <v>0</v>
      </c>
      <c r="CV969" s="432" t="str">
        <f>IF(OR(DC969="-",DC969="",DC969="n/a"),"-",HYPERLINK(DC969,"PAD"))</f>
        <v>PAD</v>
      </c>
      <c r="CW969" s="417" t="str">
        <f>IF(OR(DD969="-",DD969="",DD969="n/a"),"-",HYPERLINK(DD969,"ICR"))</f>
        <v>-</v>
      </c>
      <c r="CX969" s="438" t="str">
        <f>IF(OR(DE969="-",DE969="",DE969="n/a"),"-",HYPERLINK(DE969,"IEG"))</f>
        <v>-</v>
      </c>
      <c r="CY969" s="687" t="str">
        <f>IF(OR(DF969="-",DF969="",DF969="n/a"),"-",HYPERLINK(DF969,"PPAR"))</f>
        <v>-</v>
      </c>
      <c r="CZ969" s="665" t="str">
        <f>IF(OR(DG969="-",DG969="",DG969="n/a"),"-",HYPERLINK(DG969,"PCR"))</f>
        <v>-</v>
      </c>
      <c r="DA969" s="665" t="str">
        <f>IF(OR(DH969="-",DH969="",DH969="n/a"),"-",HYPERLINK(DH969,"PP"))</f>
        <v>-</v>
      </c>
      <c r="DB969" s="688" t="str">
        <f>IF(OR(DI969="-",DI969="",DI969="n/a"),"-",HYPERLINK(DI969,"TA"))</f>
        <v>-</v>
      </c>
      <c r="DC969" s="897" t="s">
        <v>12915</v>
      </c>
      <c r="DD969" s="897" t="s">
        <v>33</v>
      </c>
      <c r="DE969" s="897" t="s">
        <v>33</v>
      </c>
      <c r="DF969" s="897" t="s">
        <v>33</v>
      </c>
      <c r="DG969" s="897" t="s">
        <v>33</v>
      </c>
      <c r="DH969" s="897" t="s">
        <v>33</v>
      </c>
      <c r="DI969" s="897" t="s">
        <v>33</v>
      </c>
      <c r="DJ969" s="734"/>
      <c r="DK969" s="14"/>
      <c r="DL969" s="14"/>
      <c r="DM969" s="441"/>
      <c r="DN969" s="441"/>
      <c r="DO969" s="441"/>
      <c r="DP969" s="441"/>
      <c r="DQ969" s="441"/>
      <c r="DR969" s="441"/>
      <c r="DS969" s="441"/>
      <c r="DT969" s="441"/>
      <c r="DU969" s="441"/>
      <c r="DV969" s="441"/>
      <c r="DW969" s="441"/>
      <c r="DX969" s="441"/>
      <c r="DY969" s="441"/>
      <c r="DZ969" s="441"/>
      <c r="EA969" s="441"/>
      <c r="EB969" s="441"/>
      <c r="EC969" s="441"/>
      <c r="ED969" s="441"/>
      <c r="EE969" s="441"/>
      <c r="EF969" s="441"/>
      <c r="EG969" s="441"/>
      <c r="EH969" s="441"/>
      <c r="EI969" s="441"/>
      <c r="EJ969" s="441"/>
      <c r="EK969" s="441"/>
      <c r="EL969" s="441"/>
      <c r="EM969" s="441"/>
    </row>
    <row r="970" spans="1:143" s="35" customFormat="1" ht="14.1" customHeight="1" x14ac:dyDescent="0.25">
      <c r="A970" s="702">
        <f>ROW()-1</f>
        <v>969</v>
      </c>
      <c r="B970" s="710" t="s">
        <v>3114</v>
      </c>
      <c r="C970" s="711" t="str">
        <f>HYPERLINK(E970,"OP")</f>
        <v>OP</v>
      </c>
      <c r="D970" s="711" t="str">
        <f>HYPERLINK(F970,"Prj")</f>
        <v>Prj</v>
      </c>
      <c r="E970" s="663" t="s">
        <v>7047</v>
      </c>
      <c r="F970" s="422" t="s">
        <v>7048</v>
      </c>
      <c r="G970" s="414" t="s">
        <v>33</v>
      </c>
      <c r="H970" s="414" t="s">
        <v>33</v>
      </c>
      <c r="I970" s="694" t="s">
        <v>33</v>
      </c>
      <c r="J970" s="696" t="s">
        <v>3121</v>
      </c>
      <c r="K970" s="199" t="s">
        <v>33</v>
      </c>
      <c r="L970" s="693" t="s">
        <v>153</v>
      </c>
      <c r="M970" s="696" t="s">
        <v>180</v>
      </c>
      <c r="N970" s="693" t="s">
        <v>233</v>
      </c>
      <c r="O970" s="693" t="s">
        <v>54</v>
      </c>
      <c r="P970" s="1080" t="s">
        <v>1419</v>
      </c>
      <c r="Q970" s="1074" t="s">
        <v>33</v>
      </c>
      <c r="R970" s="698" t="s">
        <v>33</v>
      </c>
      <c r="S970" s="907" t="s">
        <v>3831</v>
      </c>
      <c r="T970" s="908" t="s">
        <v>3962</v>
      </c>
      <c r="U970" s="905" t="s">
        <v>13824</v>
      </c>
      <c r="V970" s="905" t="s">
        <v>10426</v>
      </c>
      <c r="W970" s="1068" t="s">
        <v>1773</v>
      </c>
      <c r="X970" s="1064">
        <v>41338</v>
      </c>
      <c r="Y970" s="1066">
        <v>41297</v>
      </c>
      <c r="Z970" s="1046">
        <v>2013</v>
      </c>
      <c r="AA970" s="1064">
        <v>41674</v>
      </c>
      <c r="AB970" s="1065">
        <v>42338</v>
      </c>
      <c r="AC970" s="1066">
        <v>42338</v>
      </c>
      <c r="AD970" s="638">
        <v>0</v>
      </c>
      <c r="AE970" s="746">
        <v>0</v>
      </c>
      <c r="AF970" s="744">
        <v>1.2</v>
      </c>
      <c r="AG970" s="690">
        <v>1.2</v>
      </c>
      <c r="AH970" s="747">
        <v>0</v>
      </c>
      <c r="AI970" s="744">
        <v>1</v>
      </c>
      <c r="AJ970" s="1110">
        <v>1</v>
      </c>
      <c r="AK970" s="1111">
        <v>1</v>
      </c>
      <c r="AL970" s="1091"/>
      <c r="AM970" s="647" t="s">
        <v>3176</v>
      </c>
      <c r="AN970" s="772"/>
      <c r="AO970" s="772"/>
      <c r="AP970" s="772"/>
      <c r="AQ970" s="773"/>
      <c r="AR970" s="780" t="s">
        <v>4456</v>
      </c>
      <c r="AS970" s="781">
        <f>AT970+AU970</f>
        <v>0.75</v>
      </c>
      <c r="AT970" s="781">
        <v>0.75</v>
      </c>
      <c r="AU970" s="782">
        <v>0</v>
      </c>
      <c r="AV970" s="699" t="s">
        <v>3184</v>
      </c>
      <c r="AW970" s="686" t="s">
        <v>3628</v>
      </c>
      <c r="AX970" s="686" t="s">
        <v>3963</v>
      </c>
      <c r="AY970" s="819">
        <v>42010</v>
      </c>
      <c r="AZ970" s="721" t="s">
        <v>26</v>
      </c>
      <c r="BA970" s="721" t="s">
        <v>22</v>
      </c>
      <c r="BB970" s="625" t="s">
        <v>33</v>
      </c>
      <c r="BC970" s="626" t="s">
        <v>33</v>
      </c>
      <c r="BD970" s="633" t="s">
        <v>33</v>
      </c>
      <c r="BE970" s="625" t="s">
        <v>33</v>
      </c>
      <c r="BF970" s="626" t="s">
        <v>33</v>
      </c>
      <c r="BG970" s="633" t="s">
        <v>33</v>
      </c>
      <c r="BH970" s="905" t="s">
        <v>4505</v>
      </c>
      <c r="BI970" s="903" t="s">
        <v>10474</v>
      </c>
      <c r="BJ970" s="905" t="s">
        <v>0</v>
      </c>
      <c r="BK970" s="903" t="s">
        <v>0</v>
      </c>
      <c r="BL970" s="905" t="s">
        <v>0</v>
      </c>
      <c r="BM970" s="903" t="s">
        <v>0</v>
      </c>
      <c r="BN970" s="905" t="s">
        <v>0</v>
      </c>
      <c r="BO970" s="903" t="s">
        <v>0</v>
      </c>
      <c r="BP970" s="905" t="s">
        <v>0</v>
      </c>
      <c r="BQ970" s="903" t="s">
        <v>0</v>
      </c>
      <c r="BR970" s="909">
        <v>27</v>
      </c>
      <c r="BS970" s="903" t="s">
        <v>4490</v>
      </c>
      <c r="BT970" s="905" t="s">
        <v>0</v>
      </c>
      <c r="BU970" s="903" t="s">
        <v>4492</v>
      </c>
      <c r="BV970" s="905" t="s">
        <v>0</v>
      </c>
      <c r="BW970" s="903" t="s">
        <v>4492</v>
      </c>
      <c r="BX970" s="905" t="s">
        <v>0</v>
      </c>
      <c r="BY970" s="903" t="s">
        <v>4492</v>
      </c>
      <c r="BZ970" s="905" t="s">
        <v>0</v>
      </c>
      <c r="CA970" s="903" t="s">
        <v>4492</v>
      </c>
      <c r="CB970" s="340">
        <v>10</v>
      </c>
      <c r="CC970" s="249">
        <f>IF(ISBLANK(AL970),0,1)</f>
        <v>0</v>
      </c>
      <c r="CD970" s="414">
        <f>IF(ISBLANK(AM970),0,1)</f>
        <v>1</v>
      </c>
      <c r="CE970" s="414">
        <f>IF(ISBLANK(AN970),0,1)</f>
        <v>0</v>
      </c>
      <c r="CF970" s="414">
        <f>IF(ISBLANK(AO970),0,1)</f>
        <v>0</v>
      </c>
      <c r="CG970" s="414">
        <f>IF(ISBLANK(AP970),0,1)</f>
        <v>0</v>
      </c>
      <c r="CH970" s="436">
        <f>IF(ISBLANK(AQ970),0,1)</f>
        <v>0</v>
      </c>
      <c r="CI970" s="435">
        <f>IF($W970="Dropped","-",DAYS360(X970,Y970,TRUE)/360)</f>
        <v>-0.11666666666666667</v>
      </c>
      <c r="CJ970" s="416">
        <f>IF(OR($W970="Pipeline",$W970="Dropped"),"-",IF(OR($AA970="-",$AA970="n/a"),"-",DAYS360(Y970,AA970,TRUE)/360))</f>
        <v>1.0305555555555554</v>
      </c>
      <c r="CK970" s="416">
        <f>IF(OR($W970="Pipeline",$W970="Dropped"),"-",IF($AC970="-","-",IF(OR($AA970="-",$AA970="n/a"),DAYS360(Y970,AC970,TRUE)/360,DAYS360(AA970,AC970,TRUE)/360)))</f>
        <v>1.8222222222222222</v>
      </c>
      <c r="CL970" s="416">
        <f>IF(OR($W970="Pipeline",$W970="Dropped"),"-",IF($AC970="-","-",DAYS360(X970,AC970,TRUE)/360))</f>
        <v>2.7361111111111112</v>
      </c>
      <c r="CM970" s="437">
        <f>IF(OR($W970="Pipeline",$W970="Dropped"),"-",IF($AC970="-","-",DAYS360(AB970,AC970,TRUE)/360))</f>
        <v>0</v>
      </c>
      <c r="CN970" s="344">
        <f>IF(W970="Closed",IF(AC970="-","-",YEAR(AC970)),"-")</f>
        <v>2015</v>
      </c>
      <c r="CO970" s="344" t="str">
        <f>IF(W970="Closed",IF(OR(BE970="S",BE970="MS",BE970="HS"),"S",IF(OR(BE970="U",BE970="MU",BE970="HU"),"U",IF(OR(BE970="NA",BE970="NR",BE970="NV",BE970="?",BE970="#"),"NR","-"))),"-")</f>
        <v>-</v>
      </c>
      <c r="CP970" s="249" t="s">
        <v>33</v>
      </c>
      <c r="CQ970" s="414" t="s">
        <v>33</v>
      </c>
      <c r="CR970" s="414" t="s">
        <v>33</v>
      </c>
      <c r="CS970" s="414" t="s">
        <v>33</v>
      </c>
      <c r="CT970" s="414" t="s">
        <v>33</v>
      </c>
      <c r="CU970" s="436" t="s">
        <v>33</v>
      </c>
      <c r="CV970" s="432" t="str">
        <f>IF(OR(DC970="-",DC970="",DC970="n/a"),"-",HYPERLINK(DC970,"PAD"))</f>
        <v>-</v>
      </c>
      <c r="CW970" s="417" t="str">
        <f>IF(OR(DD970="-",DD970="",DD970="n/a"),"-",HYPERLINK(DD970,"ICR"))</f>
        <v>-</v>
      </c>
      <c r="CX970" s="438" t="str">
        <f>IF(OR(DE970="-",DE970="",DE970="n/a"),"-",HYPERLINK(DE970,"IEG"))</f>
        <v>-</v>
      </c>
      <c r="CY970" s="687" t="str">
        <f>IF(OR(DF970="-",DF970="",DF970="n/a"),"-",HYPERLINK(DF970,"PPAR"))</f>
        <v>-</v>
      </c>
      <c r="CZ970" s="665" t="str">
        <f>IF(OR(DG970="-",DG970="",DG970="n/a"),"-",HYPERLINK(DG970,"PCR"))</f>
        <v>-</v>
      </c>
      <c r="DA970" s="665" t="str">
        <f>IF(OR(DH970="-",DH970="",DH970="n/a"),"-",HYPERLINK(DH970,"PP"))</f>
        <v>-</v>
      </c>
      <c r="DB970" s="688" t="str">
        <f>IF(OR(DI970="-",DI970="",DI970="n/a"),"-",HYPERLINK(DI970,"TA"))</f>
        <v>-</v>
      </c>
      <c r="DC970" s="897" t="s">
        <v>13773</v>
      </c>
      <c r="DD970" s="897" t="s">
        <v>13773</v>
      </c>
      <c r="DE970" s="897" t="s">
        <v>13773</v>
      </c>
      <c r="DF970" s="897" t="s">
        <v>13773</v>
      </c>
      <c r="DG970" s="897" t="s">
        <v>13773</v>
      </c>
      <c r="DH970" s="897" t="s">
        <v>13773</v>
      </c>
      <c r="DI970" s="897" t="s">
        <v>13773</v>
      </c>
      <c r="DJ970" s="815"/>
      <c r="DK970" s="14"/>
      <c r="DL970" s="14"/>
      <c r="DM970" s="441"/>
      <c r="DN970" s="441"/>
      <c r="DO970" s="441"/>
      <c r="DP970" s="441"/>
      <c r="DQ970" s="441"/>
      <c r="DR970" s="441"/>
      <c r="DS970" s="441"/>
      <c r="DT970" s="441"/>
      <c r="DU970" s="441"/>
      <c r="DV970" s="441"/>
      <c r="DW970" s="441"/>
      <c r="DX970" s="441"/>
      <c r="DY970" s="441"/>
      <c r="DZ970" s="441"/>
      <c r="EA970" s="441"/>
      <c r="EB970" s="441"/>
      <c r="EC970" s="441"/>
      <c r="ED970" s="441"/>
      <c r="EE970" s="441"/>
      <c r="EF970" s="441"/>
      <c r="EG970" s="441"/>
      <c r="EH970" s="441"/>
      <c r="EI970" s="441"/>
      <c r="EJ970" s="441"/>
      <c r="EK970" s="441"/>
      <c r="EL970" s="441"/>
      <c r="EM970" s="441"/>
    </row>
    <row r="971" spans="1:143" s="35" customFormat="1" ht="14.1" customHeight="1" x14ac:dyDescent="0.25">
      <c r="A971" s="702">
        <f>ROW()-1</f>
        <v>970</v>
      </c>
      <c r="B971" s="713" t="s">
        <v>8010</v>
      </c>
      <c r="C971" s="711" t="str">
        <f>HYPERLINK(E971,"OP")</f>
        <v>OP</v>
      </c>
      <c r="D971" s="711" t="str">
        <f>HYPERLINK(F971,"Prj")</f>
        <v>Prj</v>
      </c>
      <c r="E971" s="631" t="s">
        <v>8707</v>
      </c>
      <c r="F971" s="413" t="s">
        <v>8708</v>
      </c>
      <c r="G971" s="414" t="s">
        <v>33</v>
      </c>
      <c r="H971" s="414" t="s">
        <v>33</v>
      </c>
      <c r="I971" s="694" t="s">
        <v>33</v>
      </c>
      <c r="J971" s="697" t="s">
        <v>8011</v>
      </c>
      <c r="K971" s="727" t="s">
        <v>33</v>
      </c>
      <c r="L971" s="736" t="s">
        <v>16</v>
      </c>
      <c r="M971" s="697" t="s">
        <v>608</v>
      </c>
      <c r="N971" s="736" t="s">
        <v>18</v>
      </c>
      <c r="O971" s="736" t="s">
        <v>25</v>
      </c>
      <c r="P971" s="1080" t="s">
        <v>19</v>
      </c>
      <c r="Q971" s="1074" t="s">
        <v>33</v>
      </c>
      <c r="R971" s="698" t="s">
        <v>3888</v>
      </c>
      <c r="S971" s="907" t="s">
        <v>3538</v>
      </c>
      <c r="T971" s="908" t="s">
        <v>3539</v>
      </c>
      <c r="U971" s="905" t="s">
        <v>581</v>
      </c>
      <c r="V971" s="905" t="s">
        <v>10447</v>
      </c>
      <c r="W971" s="1068" t="s">
        <v>20</v>
      </c>
      <c r="X971" s="1064">
        <v>41536</v>
      </c>
      <c r="Y971" s="1066">
        <v>41758</v>
      </c>
      <c r="Z971" s="1046">
        <v>2014</v>
      </c>
      <c r="AA971" s="1064">
        <v>41858</v>
      </c>
      <c r="AB971" s="1065">
        <v>43646</v>
      </c>
      <c r="AC971" s="1066">
        <v>43646</v>
      </c>
      <c r="AD971" s="1049">
        <v>0</v>
      </c>
      <c r="AE971" s="746">
        <v>40.5</v>
      </c>
      <c r="AF971" s="744">
        <v>0</v>
      </c>
      <c r="AG971" s="690">
        <v>40.5</v>
      </c>
      <c r="AH971" s="747">
        <v>0</v>
      </c>
      <c r="AI971" s="744">
        <v>11.05</v>
      </c>
      <c r="AJ971" s="1101">
        <v>40.5</v>
      </c>
      <c r="AK971" s="1102">
        <v>18.548393730000001</v>
      </c>
      <c r="AL971" s="1085"/>
      <c r="AM971" s="632"/>
      <c r="AN971" s="632">
        <v>4</v>
      </c>
      <c r="AO971" s="632"/>
      <c r="AP971" s="632"/>
      <c r="AQ971" s="757"/>
      <c r="AR971" s="778" t="s">
        <v>9019</v>
      </c>
      <c r="AS971" s="784">
        <f>AT971+AU971</f>
        <v>3.6</v>
      </c>
      <c r="AT971" s="784">
        <v>3.6</v>
      </c>
      <c r="AU971" s="785">
        <v>0</v>
      </c>
      <c r="AV971" s="734" t="s">
        <v>9014</v>
      </c>
      <c r="AW971" s="697" t="s">
        <v>7647</v>
      </c>
      <c r="AX971" s="697"/>
      <c r="AY971" s="823">
        <v>42543</v>
      </c>
      <c r="AZ971" s="736" t="s">
        <v>26</v>
      </c>
      <c r="BA971" s="736" t="s">
        <v>22</v>
      </c>
      <c r="BB971" s="625" t="s">
        <v>33</v>
      </c>
      <c r="BC971" s="626" t="s">
        <v>33</v>
      </c>
      <c r="BD971" s="633" t="s">
        <v>33</v>
      </c>
      <c r="BE971" s="625" t="s">
        <v>33</v>
      </c>
      <c r="BF971" s="626" t="s">
        <v>33</v>
      </c>
      <c r="BG971" s="633" t="s">
        <v>33</v>
      </c>
      <c r="BH971" s="905" t="s">
        <v>13077</v>
      </c>
      <c r="BI971" s="903" t="s">
        <v>9680</v>
      </c>
      <c r="BJ971" s="905" t="s">
        <v>13078</v>
      </c>
      <c r="BK971" s="903" t="s">
        <v>13872</v>
      </c>
      <c r="BL971" s="905" t="s">
        <v>0</v>
      </c>
      <c r="BM971" s="903" t="s">
        <v>0</v>
      </c>
      <c r="BN971" s="905" t="s">
        <v>0</v>
      </c>
      <c r="BO971" s="903" t="s">
        <v>0</v>
      </c>
      <c r="BP971" s="905" t="s">
        <v>0</v>
      </c>
      <c r="BQ971" s="903" t="s">
        <v>0</v>
      </c>
      <c r="BR971" s="909">
        <v>54</v>
      </c>
      <c r="BS971" s="903" t="s">
        <v>4553</v>
      </c>
      <c r="BT971" s="909">
        <v>55</v>
      </c>
      <c r="BU971" s="903" t="s">
        <v>4541</v>
      </c>
      <c r="BV971" s="909">
        <v>68</v>
      </c>
      <c r="BW971" s="903" t="s">
        <v>4557</v>
      </c>
      <c r="BX971" s="909">
        <v>63</v>
      </c>
      <c r="BY971" s="903" t="s">
        <v>4512</v>
      </c>
      <c r="BZ971" s="909">
        <v>65</v>
      </c>
      <c r="CA971" s="903" t="s">
        <v>4509</v>
      </c>
      <c r="CB971" s="340">
        <v>10</v>
      </c>
      <c r="CC971" s="249">
        <f>IF(ISBLANK(AL971),0,1)</f>
        <v>0</v>
      </c>
      <c r="CD971" s="414">
        <f>IF(ISBLANK(AM971),0,1)</f>
        <v>0</v>
      </c>
      <c r="CE971" s="414">
        <f>IF(ISBLANK(AN971),0,1)</f>
        <v>1</v>
      </c>
      <c r="CF971" s="414">
        <f>IF(ISBLANK(AO971),0,1)</f>
        <v>0</v>
      </c>
      <c r="CG971" s="414">
        <f>IF(ISBLANK(AP971),0,1)</f>
        <v>0</v>
      </c>
      <c r="CH971" s="436">
        <f>IF(ISBLANK(AQ971),0,1)</f>
        <v>0</v>
      </c>
      <c r="CI971" s="435">
        <f>IF($W971="Dropped","-",DAYS360(X971,Y971,TRUE)/360)</f>
        <v>0.61111111111111116</v>
      </c>
      <c r="CJ971" s="416">
        <f>IF(OR($W971="Pipeline",$W971="Dropped"),"-",IF(OR($AA971="-",$AA971="n/a"),"-",DAYS360(Y971,AA971,TRUE)/360))</f>
        <v>0.2722222222222222</v>
      </c>
      <c r="CK971" s="416">
        <f>IF(OR($W971="Pipeline",$W971="Dropped"),"-",IF($AC971="-","-",IF(OR($AA971="-",$AA971="n/a"),DAYS360(Y971,AC971,TRUE)/360,DAYS360(AA971,AC971,TRUE)/360)))</f>
        <v>4.8972222222222221</v>
      </c>
      <c r="CL971" s="416">
        <f>IF(OR($W971="Pipeline",$W971="Dropped"),"-",IF($AC971="-","-",DAYS360(X971,AC971,TRUE)/360))</f>
        <v>5.7805555555555559</v>
      </c>
      <c r="CM971" s="437">
        <f>IF(OR($W971="Pipeline",$W971="Dropped"),"-",IF($AC971="-","-",DAYS360(AB971,AC971,TRUE)/360))</f>
        <v>0</v>
      </c>
      <c r="CN971" s="344" t="str">
        <f>IF(W971="Closed",IF(AC971="-","-",YEAR(AC971)),"-")</f>
        <v>-</v>
      </c>
      <c r="CO971" s="344" t="str">
        <f>IF(W971="Closed",IF(OR(BE971="S",BE971="MS",BE971="HS"),"S",IF(OR(BE971="U",BE971="MU",BE971="HU"),"U",IF(OR(BE971="NA",BE971="NR",BE971="NV",BE971="?",BE971="#"),"NR","-"))),"-")</f>
        <v>-</v>
      </c>
      <c r="CP971" s="249">
        <v>1</v>
      </c>
      <c r="CQ971" s="414">
        <v>1</v>
      </c>
      <c r="CR971" s="414">
        <v>2</v>
      </c>
      <c r="CS971" s="414">
        <v>0</v>
      </c>
      <c r="CT971" s="414">
        <v>0</v>
      </c>
      <c r="CU971" s="436">
        <v>0</v>
      </c>
      <c r="CV971" s="432" t="str">
        <f>IF(OR(DC971="-",DC971="",DC971="n/a"),"-",HYPERLINK(DC971,"PAD"))</f>
        <v>PAD</v>
      </c>
      <c r="CW971" s="417" t="str">
        <f>IF(OR(DD971="-",DD971="",DD971="n/a"),"-",HYPERLINK(DD971,"ICR"))</f>
        <v>-</v>
      </c>
      <c r="CX971" s="438" t="str">
        <f>IF(OR(DE971="-",DE971="",DE971="n/a"),"-",HYPERLINK(DE971,"IEG"))</f>
        <v>-</v>
      </c>
      <c r="CY971" s="687" t="str">
        <f>IF(OR(DF971="-",DF971="",DF971="n/a"),"-",HYPERLINK(DF971,"PPAR"))</f>
        <v>-</v>
      </c>
      <c r="CZ971" s="665" t="str">
        <f>IF(OR(DG971="-",DG971="",DG971="n/a"),"-",HYPERLINK(DG971,"PCR"))</f>
        <v>-</v>
      </c>
      <c r="DA971" s="665" t="str">
        <f>IF(OR(DH971="-",DH971="",DH971="n/a"),"-",HYPERLINK(DH971,"PP"))</f>
        <v>-</v>
      </c>
      <c r="DB971" s="688" t="str">
        <f>IF(OR(DI971="-",DI971="",DI971="n/a"),"-",HYPERLINK(DI971,"TA"))</f>
        <v>-</v>
      </c>
      <c r="DC971" s="897" t="s">
        <v>12916</v>
      </c>
      <c r="DD971" s="897" t="s">
        <v>33</v>
      </c>
      <c r="DE971" s="897" t="s">
        <v>33</v>
      </c>
      <c r="DF971" s="897" t="s">
        <v>33</v>
      </c>
      <c r="DG971" s="897" t="s">
        <v>33</v>
      </c>
      <c r="DH971" s="897" t="s">
        <v>33</v>
      </c>
      <c r="DI971" s="897" t="s">
        <v>33</v>
      </c>
      <c r="DJ971" s="734"/>
      <c r="DK971" s="14"/>
      <c r="DL971" s="14"/>
      <c r="DM971" s="441"/>
      <c r="DN971" s="441"/>
      <c r="DO971" s="441"/>
      <c r="DP971" s="441"/>
      <c r="DQ971" s="441"/>
      <c r="DR971" s="441"/>
      <c r="DS971" s="441"/>
      <c r="DT971" s="441"/>
      <c r="DU971" s="441"/>
      <c r="DV971" s="441"/>
      <c r="DW971" s="441"/>
      <c r="DX971" s="441"/>
      <c r="DY971" s="441"/>
      <c r="DZ971" s="441"/>
      <c r="EA971" s="441"/>
      <c r="EB971" s="441"/>
      <c r="EC971" s="441"/>
      <c r="ED971" s="441"/>
      <c r="EE971" s="441"/>
      <c r="EF971" s="441"/>
      <c r="EG971" s="441"/>
      <c r="EH971" s="441"/>
      <c r="EI971" s="441"/>
      <c r="EJ971" s="441"/>
      <c r="EK971" s="441"/>
      <c r="EL971" s="441"/>
      <c r="EM971" s="441"/>
    </row>
    <row r="972" spans="1:143" s="35" customFormat="1" ht="14.1" customHeight="1" x14ac:dyDescent="0.25">
      <c r="A972" s="703">
        <f>ROW()-1</f>
        <v>971</v>
      </c>
      <c r="B972" s="712" t="s">
        <v>87</v>
      </c>
      <c r="C972" s="711" t="str">
        <f>HYPERLINK(E972,"OP")</f>
        <v>OP</v>
      </c>
      <c r="D972" s="711" t="str">
        <f>HYPERLINK(F972,"Prj")</f>
        <v>Prj</v>
      </c>
      <c r="E972" s="663" t="s">
        <v>7049</v>
      </c>
      <c r="F972" s="422" t="s">
        <v>7050</v>
      </c>
      <c r="G972" s="414" t="s">
        <v>4429</v>
      </c>
      <c r="H972" s="414" t="s">
        <v>33</v>
      </c>
      <c r="I972" s="694" t="s">
        <v>33</v>
      </c>
      <c r="J972" s="686" t="s">
        <v>88</v>
      </c>
      <c r="K972" s="199" t="s">
        <v>33</v>
      </c>
      <c r="L972" s="693" t="s">
        <v>16</v>
      </c>
      <c r="M972" s="696" t="s">
        <v>89</v>
      </c>
      <c r="N972" s="693" t="s">
        <v>18</v>
      </c>
      <c r="O972" s="693" t="s">
        <v>25</v>
      </c>
      <c r="P972" s="1080" t="s">
        <v>19</v>
      </c>
      <c r="Q972" s="1074" t="s">
        <v>33</v>
      </c>
      <c r="R972" s="698" t="s">
        <v>33</v>
      </c>
      <c r="S972" s="907" t="s">
        <v>3549</v>
      </c>
      <c r="T972" s="908" t="s">
        <v>3771</v>
      </c>
      <c r="U972" s="905" t="s">
        <v>579</v>
      </c>
      <c r="V972" s="905" t="s">
        <v>10441</v>
      </c>
      <c r="W972" s="1068" t="s">
        <v>20</v>
      </c>
      <c r="X972" s="1064">
        <v>41438</v>
      </c>
      <c r="Y972" s="1066">
        <v>41626</v>
      </c>
      <c r="Z972" s="1046">
        <v>2014</v>
      </c>
      <c r="AA972" s="1064">
        <v>41898</v>
      </c>
      <c r="AB972" s="1065">
        <v>43281</v>
      </c>
      <c r="AC972" s="1066">
        <v>43830</v>
      </c>
      <c r="AD972" s="1054">
        <v>0</v>
      </c>
      <c r="AE972" s="749">
        <v>32.799999999999997</v>
      </c>
      <c r="AF972" s="744">
        <v>0</v>
      </c>
      <c r="AG972" s="690">
        <v>32.799999999999997</v>
      </c>
      <c r="AH972" s="747">
        <v>0</v>
      </c>
      <c r="AI972" s="744">
        <v>0</v>
      </c>
      <c r="AJ972" s="1099">
        <v>177.786</v>
      </c>
      <c r="AK972" s="1100">
        <v>78.618116700000002</v>
      </c>
      <c r="AL972" s="1086"/>
      <c r="AM972" s="760"/>
      <c r="AN972" s="760">
        <v>4</v>
      </c>
      <c r="AO972" s="760"/>
      <c r="AP972" s="760"/>
      <c r="AQ972" s="761">
        <v>14</v>
      </c>
      <c r="AR972" s="780" t="s">
        <v>90</v>
      </c>
      <c r="AS972" s="781">
        <f>AT972+AU972</f>
        <v>2</v>
      </c>
      <c r="AT972" s="781">
        <v>2</v>
      </c>
      <c r="AU972" s="782">
        <v>0</v>
      </c>
      <c r="AV972" s="807" t="s">
        <v>91</v>
      </c>
      <c r="AW972" s="686" t="s">
        <v>1941</v>
      </c>
      <c r="AX972" s="686" t="s">
        <v>2219</v>
      </c>
      <c r="AY972" s="819">
        <v>42529</v>
      </c>
      <c r="AZ972" s="721" t="s">
        <v>26</v>
      </c>
      <c r="BA972" s="721" t="s">
        <v>22</v>
      </c>
      <c r="BB972" s="625" t="s">
        <v>33</v>
      </c>
      <c r="BC972" s="626" t="s">
        <v>33</v>
      </c>
      <c r="BD972" s="633" t="s">
        <v>33</v>
      </c>
      <c r="BE972" s="625" t="s">
        <v>33</v>
      </c>
      <c r="BF972" s="626" t="s">
        <v>33</v>
      </c>
      <c r="BG972" s="633" t="s">
        <v>33</v>
      </c>
      <c r="BH972" s="905" t="s">
        <v>13077</v>
      </c>
      <c r="BI972" s="903" t="s">
        <v>9680</v>
      </c>
      <c r="BJ972" s="905" t="s">
        <v>4580</v>
      </c>
      <c r="BK972" s="903" t="s">
        <v>10478</v>
      </c>
      <c r="BL972" s="905" t="s">
        <v>4503</v>
      </c>
      <c r="BM972" s="903" t="s">
        <v>4703</v>
      </c>
      <c r="BN972" s="905" t="s">
        <v>0</v>
      </c>
      <c r="BO972" s="903" t="s">
        <v>0</v>
      </c>
      <c r="BP972" s="905" t="s">
        <v>0</v>
      </c>
      <c r="BQ972" s="903" t="s">
        <v>0</v>
      </c>
      <c r="BR972" s="909">
        <v>54</v>
      </c>
      <c r="BS972" s="903" t="s">
        <v>4553</v>
      </c>
      <c r="BT972" s="909">
        <v>68</v>
      </c>
      <c r="BU972" s="903" t="s">
        <v>4557</v>
      </c>
      <c r="BV972" s="909">
        <v>52</v>
      </c>
      <c r="BW972" s="903" t="s">
        <v>4599</v>
      </c>
      <c r="BX972" s="909">
        <v>55</v>
      </c>
      <c r="BY972" s="903" t="s">
        <v>4541</v>
      </c>
      <c r="BZ972" s="905" t="s">
        <v>0</v>
      </c>
      <c r="CA972" s="903" t="s">
        <v>4492</v>
      </c>
      <c r="CB972" s="340">
        <v>50</v>
      </c>
      <c r="CC972" s="249">
        <f>IF(ISBLANK(AL972),0,1)</f>
        <v>0</v>
      </c>
      <c r="CD972" s="414">
        <f>IF(ISBLANK(AM972),0,1)</f>
        <v>0</v>
      </c>
      <c r="CE972" s="414">
        <f>IF(ISBLANK(AN972),0,1)</f>
        <v>1</v>
      </c>
      <c r="CF972" s="414">
        <f>IF(ISBLANK(AO972),0,1)</f>
        <v>0</v>
      </c>
      <c r="CG972" s="414">
        <f>IF(ISBLANK(AP972),0,1)</f>
        <v>0</v>
      </c>
      <c r="CH972" s="436">
        <f>IF(ISBLANK(AQ972),0,1)</f>
        <v>1</v>
      </c>
      <c r="CI972" s="435">
        <f>IF($W972="Dropped","-",DAYS360(X972,Y972,TRUE)/360)</f>
        <v>0.51388888888888884</v>
      </c>
      <c r="CJ972" s="416">
        <f>IF(OR($W972="Pipeline",$W972="Dropped"),"-",IF(OR($AA972="-",$AA972="n/a"),"-",DAYS360(Y972,AA972,TRUE)/360))</f>
        <v>0.74444444444444446</v>
      </c>
      <c r="CK972" s="416">
        <f>IF(OR($W972="Pipeline",$W972="Dropped"),"-",IF($AC972="-","-",IF(OR($AA972="-",$AA972="n/a"),DAYS360(Y972,AC972,TRUE)/360,DAYS360(AA972,AC972,TRUE)/360)))</f>
        <v>5.2888888888888888</v>
      </c>
      <c r="CL972" s="416">
        <f>IF(OR($W972="Pipeline",$W972="Dropped"),"-",IF($AC972="-","-",DAYS360(X972,AC972,TRUE)/360))</f>
        <v>6.5472222222222225</v>
      </c>
      <c r="CM972" s="437">
        <f>IF(OR($W972="Pipeline",$W972="Dropped"),"-",IF($AC972="-","-",DAYS360(AB972,AC972,TRUE)/360))</f>
        <v>1.5</v>
      </c>
      <c r="CN972" s="344" t="str">
        <f>IF(W972="Closed",IF(AC972="-","-",YEAR(AC972)),"-")</f>
        <v>-</v>
      </c>
      <c r="CO972" s="344" t="str">
        <f>IF(W972="Closed",IF(OR(BE972="S",BE972="MS",BE972="HS"),"S",IF(OR(BE972="U",BE972="MU",BE972="HU"),"U",IF(OR(BE972="NA",BE972="NR",BE972="NV",BE972="?",BE972="#"),"NR","-"))),"-")</f>
        <v>-</v>
      </c>
      <c r="CP972" s="249">
        <v>2</v>
      </c>
      <c r="CQ972" s="414">
        <v>2</v>
      </c>
      <c r="CR972" s="414">
        <v>4</v>
      </c>
      <c r="CS972" s="414">
        <v>0</v>
      </c>
      <c r="CT972" s="414">
        <v>0</v>
      </c>
      <c r="CU972" s="436">
        <v>2</v>
      </c>
      <c r="CV972" s="432" t="str">
        <f>IF(OR(DC972="-",DC972="",DC972="n/a"),"-",HYPERLINK(DC972,"PAD"))</f>
        <v>PAD</v>
      </c>
      <c r="CW972" s="417" t="str">
        <f>IF(OR(DD972="-",DD972="",DD972="n/a"),"-",HYPERLINK(DD972,"ICR"))</f>
        <v>-</v>
      </c>
      <c r="CX972" s="438" t="str">
        <f>IF(OR(DE972="-",DE972="",DE972="n/a"),"-",HYPERLINK(DE972,"IEG"))</f>
        <v>-</v>
      </c>
      <c r="CY972" s="687" t="str">
        <f>IF(OR(DF972="-",DF972="",DF972="n/a"),"-",HYPERLINK(DF972,"PPAR"))</f>
        <v>-</v>
      </c>
      <c r="CZ972" s="665" t="str">
        <f>IF(OR(DG972="-",DG972="",DG972="n/a"),"-",HYPERLINK(DG972,"PCR"))</f>
        <v>-</v>
      </c>
      <c r="DA972" s="665" t="str">
        <f>IF(OR(DH972="-",DH972="",DH972="n/a"),"-",HYPERLINK(DH972,"PP"))</f>
        <v>PP</v>
      </c>
      <c r="DB972" s="688" t="str">
        <f>IF(OR(DI972="-",DI972="",DI972="n/a"),"-",HYPERLINK(DI972,"TA"))</f>
        <v>-</v>
      </c>
      <c r="DC972" s="897" t="s">
        <v>12917</v>
      </c>
      <c r="DD972" s="897" t="s">
        <v>33</v>
      </c>
      <c r="DE972" s="897" t="s">
        <v>33</v>
      </c>
      <c r="DF972" s="897" t="s">
        <v>33</v>
      </c>
      <c r="DG972" s="897" t="s">
        <v>33</v>
      </c>
      <c r="DH972" s="897" t="s">
        <v>12918</v>
      </c>
      <c r="DI972" s="897" t="s">
        <v>33</v>
      </c>
      <c r="DJ972" s="734"/>
      <c r="DK972" s="14"/>
      <c r="DL972" s="14"/>
      <c r="DM972" s="441"/>
      <c r="DN972" s="441"/>
      <c r="DO972" s="441"/>
      <c r="DP972" s="441"/>
      <c r="DQ972" s="441"/>
      <c r="DR972" s="441"/>
      <c r="DS972" s="441"/>
      <c r="DT972" s="441"/>
      <c r="DU972" s="441"/>
      <c r="DV972" s="441"/>
      <c r="DW972" s="441"/>
      <c r="DX972" s="441"/>
      <c r="DY972" s="441"/>
      <c r="DZ972" s="441"/>
      <c r="EA972" s="441"/>
      <c r="EB972" s="441"/>
      <c r="EC972" s="441"/>
      <c r="ED972" s="441"/>
      <c r="EE972" s="441"/>
      <c r="EF972" s="441"/>
      <c r="EG972" s="441"/>
      <c r="EH972" s="441"/>
      <c r="EI972" s="441"/>
      <c r="EJ972" s="441"/>
      <c r="EK972" s="441"/>
      <c r="EL972" s="441"/>
      <c r="EM972" s="441"/>
    </row>
    <row r="973" spans="1:143" s="35" customFormat="1" ht="14.1" customHeight="1" x14ac:dyDescent="0.25">
      <c r="A973" s="702">
        <f>ROW()-1</f>
        <v>972</v>
      </c>
      <c r="B973" s="710" t="s">
        <v>705</v>
      </c>
      <c r="C973" s="711" t="str">
        <f>HYPERLINK(E973,"OP")</f>
        <v>OP</v>
      </c>
      <c r="D973" s="711" t="str">
        <f>HYPERLINK(F973,"Prj")</f>
        <v>Prj</v>
      </c>
      <c r="E973" s="663" t="s">
        <v>7051</v>
      </c>
      <c r="F973" s="422" t="s">
        <v>7052</v>
      </c>
      <c r="G973" s="414" t="s">
        <v>33</v>
      </c>
      <c r="H973" s="414" t="s">
        <v>33</v>
      </c>
      <c r="I973" s="694" t="s">
        <v>33</v>
      </c>
      <c r="J973" s="696" t="s">
        <v>706</v>
      </c>
      <c r="K973" s="199" t="s">
        <v>33</v>
      </c>
      <c r="L973" s="693" t="s">
        <v>16</v>
      </c>
      <c r="M973" s="696" t="s">
        <v>830</v>
      </c>
      <c r="N973" s="693" t="s">
        <v>18</v>
      </c>
      <c r="O973" s="693" t="s">
        <v>30</v>
      </c>
      <c r="P973" s="1080" t="s">
        <v>299</v>
      </c>
      <c r="Q973" s="1074" t="s">
        <v>33</v>
      </c>
      <c r="R973" s="698" t="s">
        <v>3888</v>
      </c>
      <c r="S973" s="907" t="s">
        <v>13831</v>
      </c>
      <c r="T973" s="908" t="s">
        <v>3965</v>
      </c>
      <c r="U973" s="905" t="s">
        <v>584</v>
      </c>
      <c r="V973" s="905" t="s">
        <v>10439</v>
      </c>
      <c r="W973" s="1068" t="s">
        <v>20</v>
      </c>
      <c r="X973" s="1064">
        <v>41528</v>
      </c>
      <c r="Y973" s="1066">
        <v>41799</v>
      </c>
      <c r="Z973" s="1046">
        <v>2014</v>
      </c>
      <c r="AA973" s="1064">
        <v>42102</v>
      </c>
      <c r="AB973" s="1065">
        <v>43631</v>
      </c>
      <c r="AC973" s="1066">
        <v>43631</v>
      </c>
      <c r="AD973" s="638">
        <v>0</v>
      </c>
      <c r="AE973" s="639">
        <v>4.8</v>
      </c>
      <c r="AF973" s="744">
        <v>0</v>
      </c>
      <c r="AG973" s="690">
        <v>4.8</v>
      </c>
      <c r="AH973" s="747">
        <v>28.2</v>
      </c>
      <c r="AI973" s="744">
        <v>0</v>
      </c>
      <c r="AJ973" s="1099">
        <v>4.8</v>
      </c>
      <c r="AK973" s="1100">
        <v>1.80836482</v>
      </c>
      <c r="AL973" s="646">
        <v>33</v>
      </c>
      <c r="AM973" s="647"/>
      <c r="AN973" s="647">
        <v>8</v>
      </c>
      <c r="AO973" s="647"/>
      <c r="AP973" s="647"/>
      <c r="AQ973" s="648"/>
      <c r="AR973" s="779" t="s">
        <v>4318</v>
      </c>
      <c r="AS973" s="649">
        <f>AT973+AU973</f>
        <v>6.6</v>
      </c>
      <c r="AT973" s="649">
        <v>0.96</v>
      </c>
      <c r="AU973" s="650">
        <v>5.64</v>
      </c>
      <c r="AV973" s="686" t="s">
        <v>4319</v>
      </c>
      <c r="AW973" s="686" t="s">
        <v>1943</v>
      </c>
      <c r="AX973" s="686" t="s">
        <v>2221</v>
      </c>
      <c r="AY973" s="819">
        <v>42410</v>
      </c>
      <c r="AZ973" s="721" t="s">
        <v>22</v>
      </c>
      <c r="BA973" s="721" t="s">
        <v>26</v>
      </c>
      <c r="BB973" s="625" t="s">
        <v>33</v>
      </c>
      <c r="BC973" s="626" t="s">
        <v>33</v>
      </c>
      <c r="BD973" s="633" t="s">
        <v>33</v>
      </c>
      <c r="BE973" s="625" t="s">
        <v>33</v>
      </c>
      <c r="BF973" s="626" t="s">
        <v>33</v>
      </c>
      <c r="BG973" s="633" t="s">
        <v>33</v>
      </c>
      <c r="BH973" s="905" t="s">
        <v>4485</v>
      </c>
      <c r="BI973" s="903" t="s">
        <v>10472</v>
      </c>
      <c r="BJ973" s="905" t="s">
        <v>0</v>
      </c>
      <c r="BK973" s="903" t="s">
        <v>0</v>
      </c>
      <c r="BL973" s="905" t="s">
        <v>0</v>
      </c>
      <c r="BM973" s="903" t="s">
        <v>0</v>
      </c>
      <c r="BN973" s="905" t="s">
        <v>0</v>
      </c>
      <c r="BO973" s="903" t="s">
        <v>0</v>
      </c>
      <c r="BP973" s="905" t="s">
        <v>0</v>
      </c>
      <c r="BQ973" s="903" t="s">
        <v>0</v>
      </c>
      <c r="BR973" s="909">
        <v>22</v>
      </c>
      <c r="BS973" s="903" t="s">
        <v>4502</v>
      </c>
      <c r="BT973" s="909">
        <v>25</v>
      </c>
      <c r="BU973" s="903" t="s">
        <v>4489</v>
      </c>
      <c r="BV973" s="905" t="s">
        <v>0</v>
      </c>
      <c r="BW973" s="903" t="s">
        <v>4492</v>
      </c>
      <c r="BX973" s="905" t="s">
        <v>0</v>
      </c>
      <c r="BY973" s="903" t="s">
        <v>4492</v>
      </c>
      <c r="BZ973" s="905" t="s">
        <v>0</v>
      </c>
      <c r="CA973" s="903" t="s">
        <v>4492</v>
      </c>
      <c r="CB973" s="340">
        <v>10</v>
      </c>
      <c r="CC973" s="249">
        <f>IF(ISBLANK(AL973),0,1)</f>
        <v>1</v>
      </c>
      <c r="CD973" s="414">
        <f>IF(ISBLANK(AM973),0,1)</f>
        <v>0</v>
      </c>
      <c r="CE973" s="414">
        <f>IF(ISBLANK(AN973),0,1)</f>
        <v>1</v>
      </c>
      <c r="CF973" s="414">
        <f>IF(ISBLANK(AO973),0,1)</f>
        <v>0</v>
      </c>
      <c r="CG973" s="414">
        <f>IF(ISBLANK(AP973),0,1)</f>
        <v>0</v>
      </c>
      <c r="CH973" s="436">
        <f>IF(ISBLANK(AQ973),0,1)</f>
        <v>0</v>
      </c>
      <c r="CI973" s="435">
        <f>IF($W973="Dropped","-",DAYS360(X973,Y973,TRUE)/360)</f>
        <v>0.74444444444444446</v>
      </c>
      <c r="CJ973" s="416">
        <f>IF(OR($W973="Pipeline",$W973="Dropped"),"-",IF(OR($AA973="-",$AA973="n/a"),"-",DAYS360(Y973,AA973,TRUE)/360))</f>
        <v>0.8305555555555556</v>
      </c>
      <c r="CK973" s="416">
        <f>IF(OR($W973="Pipeline",$W973="Dropped"),"-",IF($AC973="-","-",IF(OR($AA973="-",$AA973="n/a"),DAYS360(Y973,AC973,TRUE)/360,DAYS360(AA973,AC973,TRUE)/360)))</f>
        <v>4.1861111111111109</v>
      </c>
      <c r="CL973" s="416">
        <f>IF(OR($W973="Pipeline",$W973="Dropped"),"-",IF($AC973="-","-",DAYS360(X973,AC973,TRUE)/360))</f>
        <v>5.7611111111111111</v>
      </c>
      <c r="CM973" s="437">
        <f>IF(OR($W973="Pipeline",$W973="Dropped"),"-",IF($AC973="-","-",DAYS360(AB973,AC973,TRUE)/360))</f>
        <v>0</v>
      </c>
      <c r="CN973" s="344" t="str">
        <f>IF(W973="Closed",IF(AC973="-","-",YEAR(AC973)),"-")</f>
        <v>-</v>
      </c>
      <c r="CO973" s="344" t="str">
        <f>IF(W973="Closed",IF(OR(BE973="S",BE973="MS",BE973="HS"),"S",IF(OR(BE973="U",BE973="MU",BE973="HU"),"U",IF(OR(BE973="NA",BE973="NR",BE973="NV",BE973="?",BE973="#"),"NR","-"))),"-")</f>
        <v>-</v>
      </c>
      <c r="CP973" s="249">
        <v>2</v>
      </c>
      <c r="CQ973" s="414">
        <v>1</v>
      </c>
      <c r="CR973" s="414">
        <v>1</v>
      </c>
      <c r="CS973" s="414">
        <v>2</v>
      </c>
      <c r="CT973" s="414">
        <v>1</v>
      </c>
      <c r="CU973" s="436">
        <v>0</v>
      </c>
      <c r="CV973" s="432" t="str">
        <f>IF(OR(DC973="-",DC973="",DC973="n/a"),"-",HYPERLINK(DC973,"PAD"))</f>
        <v>PAD</v>
      </c>
      <c r="CW973" s="417" t="str">
        <f>IF(OR(DD973="-",DD973="",DD973="n/a"),"-",HYPERLINK(DD973,"ICR"))</f>
        <v>-</v>
      </c>
      <c r="CX973" s="438" t="str">
        <f>IF(OR(DE973="-",DE973="",DE973="n/a"),"-",HYPERLINK(DE973,"IEG"))</f>
        <v>-</v>
      </c>
      <c r="CY973" s="687" t="str">
        <f>IF(OR(DF973="-",DF973="",DF973="n/a"),"-",HYPERLINK(DF973,"PPAR"))</f>
        <v>-</v>
      </c>
      <c r="CZ973" s="665" t="str">
        <f>IF(OR(DG973="-",DG973="",DG973="n/a"),"-",HYPERLINK(DG973,"PCR"))</f>
        <v>-</v>
      </c>
      <c r="DA973" s="665" t="str">
        <f>IF(OR(DH973="-",DH973="",DH973="n/a"),"-",HYPERLINK(DH973,"PP"))</f>
        <v>PP</v>
      </c>
      <c r="DB973" s="688" t="str">
        <f>IF(OR(DI973="-",DI973="",DI973="n/a"),"-",HYPERLINK(DI973,"TA"))</f>
        <v>-</v>
      </c>
      <c r="DC973" s="897" t="s">
        <v>12919</v>
      </c>
      <c r="DD973" s="897" t="s">
        <v>33</v>
      </c>
      <c r="DE973" s="897" t="s">
        <v>33</v>
      </c>
      <c r="DF973" s="897" t="s">
        <v>33</v>
      </c>
      <c r="DG973" s="897" t="s">
        <v>33</v>
      </c>
      <c r="DH973" s="897" t="s">
        <v>14192</v>
      </c>
      <c r="DI973" s="897" t="s">
        <v>33</v>
      </c>
      <c r="DJ973" s="734"/>
      <c r="DK973" s="14"/>
      <c r="DL973" s="14"/>
      <c r="DM973" s="441"/>
      <c r="DN973" s="441"/>
      <c r="DO973" s="441"/>
      <c r="DP973" s="441"/>
      <c r="DQ973" s="441"/>
      <c r="DR973" s="441"/>
      <c r="DS973" s="441"/>
      <c r="DT973" s="441"/>
      <c r="DU973" s="441"/>
      <c r="DV973" s="441"/>
      <c r="DW973" s="441"/>
      <c r="DX973" s="441"/>
      <c r="DY973" s="441"/>
      <c r="DZ973" s="441"/>
      <c r="EA973" s="441"/>
      <c r="EB973" s="441"/>
      <c r="EC973" s="441"/>
      <c r="ED973" s="441"/>
      <c r="EE973" s="441"/>
      <c r="EF973" s="441"/>
      <c r="EG973" s="441"/>
      <c r="EH973" s="441"/>
      <c r="EI973" s="441"/>
      <c r="EJ973" s="441"/>
      <c r="EK973" s="441"/>
      <c r="EL973" s="441"/>
      <c r="EM973" s="441"/>
    </row>
    <row r="974" spans="1:143" s="35" customFormat="1" ht="14.1" customHeight="1" x14ac:dyDescent="0.25">
      <c r="A974" s="703">
        <f>ROW()-1</f>
        <v>973</v>
      </c>
      <c r="B974" s="710" t="s">
        <v>83</v>
      </c>
      <c r="C974" s="711" t="str">
        <f>HYPERLINK(E974,"OP")</f>
        <v>OP</v>
      </c>
      <c r="D974" s="711" t="str">
        <f>HYPERLINK(F974,"Prj")</f>
        <v>Prj</v>
      </c>
      <c r="E974" s="663" t="s">
        <v>7055</v>
      </c>
      <c r="F974" s="422" t="s">
        <v>7056</v>
      </c>
      <c r="G974" s="414" t="s">
        <v>33</v>
      </c>
      <c r="H974" s="414" t="s">
        <v>33</v>
      </c>
      <c r="I974" s="694" t="s">
        <v>33</v>
      </c>
      <c r="J974" s="686" t="s">
        <v>84</v>
      </c>
      <c r="K974" s="199" t="s">
        <v>33</v>
      </c>
      <c r="L974" s="693" t="s">
        <v>16</v>
      </c>
      <c r="M974" s="696" t="s">
        <v>81</v>
      </c>
      <c r="N974" s="693" t="s">
        <v>18</v>
      </c>
      <c r="O974" s="693" t="s">
        <v>25</v>
      </c>
      <c r="P974" s="1080" t="s">
        <v>1419</v>
      </c>
      <c r="Q974" s="1074" t="s">
        <v>33</v>
      </c>
      <c r="R974" s="698" t="s">
        <v>33</v>
      </c>
      <c r="S974" s="907" t="s">
        <v>10320</v>
      </c>
      <c r="T974" s="908" t="s">
        <v>3865</v>
      </c>
      <c r="U974" s="905" t="s">
        <v>586</v>
      </c>
      <c r="V974" s="905" t="s">
        <v>10437</v>
      </c>
      <c r="W974" s="1068" t="s">
        <v>20</v>
      </c>
      <c r="X974" s="1064">
        <v>41226</v>
      </c>
      <c r="Y974" s="1066">
        <v>41680</v>
      </c>
      <c r="Z974" s="1046">
        <v>2014</v>
      </c>
      <c r="AA974" s="1064">
        <v>41737</v>
      </c>
      <c r="AB974" s="1065">
        <v>43738</v>
      </c>
      <c r="AC974" s="1066">
        <v>43738</v>
      </c>
      <c r="AD974" s="1054">
        <v>0</v>
      </c>
      <c r="AE974" s="749">
        <v>2</v>
      </c>
      <c r="AF974" s="744">
        <v>0</v>
      </c>
      <c r="AG974" s="690">
        <v>2</v>
      </c>
      <c r="AH974" s="747">
        <v>0</v>
      </c>
      <c r="AI974" s="744">
        <v>4.3256829999999997</v>
      </c>
      <c r="AJ974" s="1099">
        <v>2</v>
      </c>
      <c r="AK974" s="1100">
        <v>1.92237397</v>
      </c>
      <c r="AL974" s="1085"/>
      <c r="AM974" s="632" t="s">
        <v>2435</v>
      </c>
      <c r="AN974" s="632"/>
      <c r="AO974" s="632"/>
      <c r="AP974" s="632"/>
      <c r="AQ974" s="757">
        <v>13</v>
      </c>
      <c r="AR974" s="780" t="s">
        <v>86</v>
      </c>
      <c r="AS974" s="781">
        <f>AT974+AU974</f>
        <v>3.05</v>
      </c>
      <c r="AT974" s="781">
        <v>0.56999999999999995</v>
      </c>
      <c r="AU974" s="782">
        <v>2.48</v>
      </c>
      <c r="AV974" s="807" t="s">
        <v>3078</v>
      </c>
      <c r="AW974" s="686" t="s">
        <v>1856</v>
      </c>
      <c r="AX974" s="686" t="s">
        <v>85</v>
      </c>
      <c r="AY974" s="819">
        <v>42586</v>
      </c>
      <c r="AZ974" s="721" t="s">
        <v>26</v>
      </c>
      <c r="BA974" s="721" t="s">
        <v>26</v>
      </c>
      <c r="BB974" s="625" t="s">
        <v>33</v>
      </c>
      <c r="BC974" s="626" t="s">
        <v>33</v>
      </c>
      <c r="BD974" s="633" t="s">
        <v>33</v>
      </c>
      <c r="BE974" s="625" t="s">
        <v>33</v>
      </c>
      <c r="BF974" s="626" t="s">
        <v>33</v>
      </c>
      <c r="BG974" s="633" t="s">
        <v>33</v>
      </c>
      <c r="BH974" s="905" t="s">
        <v>4505</v>
      </c>
      <c r="BI974" s="903" t="s">
        <v>10474</v>
      </c>
      <c r="BJ974" s="905" t="s">
        <v>0</v>
      </c>
      <c r="BK974" s="903" t="s">
        <v>0</v>
      </c>
      <c r="BL974" s="905" t="s">
        <v>0</v>
      </c>
      <c r="BM974" s="903" t="s">
        <v>0</v>
      </c>
      <c r="BN974" s="905" t="s">
        <v>0</v>
      </c>
      <c r="BO974" s="903" t="s">
        <v>0</v>
      </c>
      <c r="BP974" s="905" t="s">
        <v>0</v>
      </c>
      <c r="BQ974" s="903" t="s">
        <v>0</v>
      </c>
      <c r="BR974" s="909">
        <v>25</v>
      </c>
      <c r="BS974" s="903" t="s">
        <v>4489</v>
      </c>
      <c r="BT974" s="905" t="s">
        <v>0</v>
      </c>
      <c r="BU974" s="903" t="s">
        <v>4492</v>
      </c>
      <c r="BV974" s="905" t="s">
        <v>0</v>
      </c>
      <c r="BW974" s="903" t="s">
        <v>4492</v>
      </c>
      <c r="BX974" s="905" t="s">
        <v>0</v>
      </c>
      <c r="BY974" s="903" t="s">
        <v>4492</v>
      </c>
      <c r="BZ974" s="905" t="s">
        <v>0</v>
      </c>
      <c r="CA974" s="903" t="s">
        <v>4492</v>
      </c>
      <c r="CB974" s="340">
        <v>10</v>
      </c>
      <c r="CC974" s="249">
        <f>IF(ISBLANK(AL974),0,1)</f>
        <v>0</v>
      </c>
      <c r="CD974" s="414">
        <f>IF(ISBLANK(AM974),0,1)</f>
        <v>1</v>
      </c>
      <c r="CE974" s="414">
        <f>IF(ISBLANK(AN974),0,1)</f>
        <v>0</v>
      </c>
      <c r="CF974" s="414">
        <f>IF(ISBLANK(AO974),0,1)</f>
        <v>0</v>
      </c>
      <c r="CG974" s="414">
        <f>IF(ISBLANK(AP974),0,1)</f>
        <v>0</v>
      </c>
      <c r="CH974" s="436">
        <f>IF(ISBLANK(AQ974),0,1)</f>
        <v>1</v>
      </c>
      <c r="CI974" s="435">
        <f>IF($W974="Dropped","-",DAYS360(X974,Y974,TRUE)/360)</f>
        <v>1.2416666666666667</v>
      </c>
      <c r="CJ974" s="416">
        <f>IF(OR($W974="Pipeline",$W974="Dropped"),"-",IF(OR($AA974="-",$AA974="n/a"),"-",DAYS360(Y974,AA974,TRUE)/360))</f>
        <v>0.16111111111111112</v>
      </c>
      <c r="CK974" s="416">
        <f>IF(OR($W974="Pipeline",$W974="Dropped"),"-",IF($AC974="-","-",IF(OR($AA974="-",$AA974="n/a"),DAYS360(Y974,AC974,TRUE)/360,DAYS360(AA974,AC974,TRUE)/360)))</f>
        <v>5.4777777777777779</v>
      </c>
      <c r="CL974" s="416">
        <f>IF(OR($W974="Pipeline",$W974="Dropped"),"-",IF($AC974="-","-",DAYS360(X974,AC974,TRUE)/360))</f>
        <v>6.8805555555555555</v>
      </c>
      <c r="CM974" s="437">
        <f>IF(OR($W974="Pipeline",$W974="Dropped"),"-",IF($AC974="-","-",DAYS360(AB974,AC974,TRUE)/360))</f>
        <v>0</v>
      </c>
      <c r="CN974" s="344" t="str">
        <f>IF(W974="Closed",IF(AC974="-","-",YEAR(AC974)),"-")</f>
        <v>-</v>
      </c>
      <c r="CO974" s="344" t="str">
        <f>IF(W974="Closed",IF(OR(BE974="S",BE974="MS",BE974="HS"),"S",IF(OR(BE974="U",BE974="MU",BE974="HU"),"U",IF(OR(BE974="NA",BE974="NR",BE974="NV",BE974="?",BE974="#"),"NR","-"))),"-")</f>
        <v>-</v>
      </c>
      <c r="CP974" s="249">
        <v>2</v>
      </c>
      <c r="CQ974" s="414">
        <v>7</v>
      </c>
      <c r="CR974" s="414">
        <v>1</v>
      </c>
      <c r="CS974" s="414">
        <v>1</v>
      </c>
      <c r="CT974" s="414">
        <v>0</v>
      </c>
      <c r="CU974" s="436">
        <v>1</v>
      </c>
      <c r="CV974" s="432" t="str">
        <f>IF(OR(DC974="-",DC974="",DC974="n/a"),"-",HYPERLINK(DC974,"PAD"))</f>
        <v>PAD</v>
      </c>
      <c r="CW974" s="417" t="str">
        <f>IF(OR(DD974="-",DD974="",DD974="n/a"),"-",HYPERLINK(DD974,"ICR"))</f>
        <v>-</v>
      </c>
      <c r="CX974" s="438" t="str">
        <f>IF(OR(DE974="-",DE974="",DE974="n/a"),"-",HYPERLINK(DE974,"IEG"))</f>
        <v>-</v>
      </c>
      <c r="CY974" s="687" t="str">
        <f>IF(OR(DF974="-",DF974="",DF974="n/a"),"-",HYPERLINK(DF974,"PPAR"))</f>
        <v>-</v>
      </c>
      <c r="CZ974" s="665" t="str">
        <f>IF(OR(DG974="-",DG974="",DG974="n/a"),"-",HYPERLINK(DG974,"PCR"))</f>
        <v>-</v>
      </c>
      <c r="DA974" s="665" t="str">
        <f>IF(OR(DH974="-",DH974="",DH974="n/a"),"-",HYPERLINK(DH974,"PP"))</f>
        <v>-</v>
      </c>
      <c r="DB974" s="688" t="str">
        <f>IF(OR(DI974="-",DI974="",DI974="n/a"),"-",HYPERLINK(DI974,"TA"))</f>
        <v>-</v>
      </c>
      <c r="DC974" s="897" t="s">
        <v>12920</v>
      </c>
      <c r="DD974" s="897" t="s">
        <v>33</v>
      </c>
      <c r="DE974" s="897" t="s">
        <v>33</v>
      </c>
      <c r="DF974" s="897" t="s">
        <v>33</v>
      </c>
      <c r="DG974" s="897" t="s">
        <v>33</v>
      </c>
      <c r="DH974" s="897" t="s">
        <v>33</v>
      </c>
      <c r="DI974" s="897" t="s">
        <v>33</v>
      </c>
      <c r="DJ974" s="734"/>
      <c r="DK974" s="14"/>
      <c r="DL974" s="14"/>
      <c r="DM974" s="441"/>
      <c r="DN974" s="441"/>
      <c r="DO974" s="441"/>
      <c r="DP974" s="441"/>
      <c r="DQ974" s="441"/>
      <c r="DR974" s="441"/>
      <c r="DS974" s="441"/>
      <c r="DT974" s="441"/>
      <c r="DU974" s="441"/>
      <c r="DV974" s="441"/>
      <c r="DW974" s="441"/>
      <c r="DX974" s="441"/>
      <c r="DY974" s="441"/>
      <c r="DZ974" s="441"/>
      <c r="EA974" s="441"/>
      <c r="EB974" s="441"/>
      <c r="EC974" s="441"/>
      <c r="ED974" s="441"/>
      <c r="EE974" s="441"/>
      <c r="EF974" s="441"/>
      <c r="EG974" s="441"/>
      <c r="EH974" s="441"/>
      <c r="EI974" s="441"/>
      <c r="EJ974" s="441"/>
      <c r="EK974" s="441"/>
      <c r="EL974" s="441"/>
      <c r="EM974" s="441"/>
    </row>
    <row r="975" spans="1:143" s="35" customFormat="1" ht="14.1" customHeight="1" x14ac:dyDescent="0.25">
      <c r="A975" s="702">
        <f>ROW()-1</f>
        <v>974</v>
      </c>
      <c r="B975" s="710" t="s">
        <v>470</v>
      </c>
      <c r="C975" s="711" t="str">
        <f>HYPERLINK(E975,"OP")</f>
        <v>OP</v>
      </c>
      <c r="D975" s="711" t="str">
        <f>HYPERLINK(F975,"Prj")</f>
        <v>Prj</v>
      </c>
      <c r="E975" s="663" t="s">
        <v>7057</v>
      </c>
      <c r="F975" s="422" t="s">
        <v>7058</v>
      </c>
      <c r="G975" s="414" t="s">
        <v>33</v>
      </c>
      <c r="H975" s="414" t="s">
        <v>33</v>
      </c>
      <c r="I975" s="694" t="s">
        <v>33</v>
      </c>
      <c r="J975" s="686" t="s">
        <v>540</v>
      </c>
      <c r="K975" s="199" t="s">
        <v>33</v>
      </c>
      <c r="L975" s="693" t="s">
        <v>16</v>
      </c>
      <c r="M975" s="734" t="s">
        <v>604</v>
      </c>
      <c r="N975" s="693" t="s">
        <v>18</v>
      </c>
      <c r="O975" s="693" t="s">
        <v>25</v>
      </c>
      <c r="P975" s="1080" t="s">
        <v>1419</v>
      </c>
      <c r="Q975" s="1074" t="s">
        <v>33</v>
      </c>
      <c r="R975" s="698" t="s">
        <v>33</v>
      </c>
      <c r="S975" s="907" t="s">
        <v>3162</v>
      </c>
      <c r="T975" s="908" t="s">
        <v>3966</v>
      </c>
      <c r="U975" s="905" t="s">
        <v>1791</v>
      </c>
      <c r="V975" s="905" t="s">
        <v>9988</v>
      </c>
      <c r="W975" s="1068" t="s">
        <v>20</v>
      </c>
      <c r="X975" s="1064">
        <v>41303</v>
      </c>
      <c r="Y975" s="1066">
        <v>41676</v>
      </c>
      <c r="Z975" s="1046">
        <v>2014</v>
      </c>
      <c r="AA975" s="1064">
        <v>41845</v>
      </c>
      <c r="AB975" s="1065">
        <v>42919</v>
      </c>
      <c r="AC975" s="1066">
        <v>43619</v>
      </c>
      <c r="AD975" s="638">
        <v>0</v>
      </c>
      <c r="AE975" s="639">
        <v>5.5</v>
      </c>
      <c r="AF975" s="744">
        <v>0</v>
      </c>
      <c r="AG975" s="690">
        <v>5.5</v>
      </c>
      <c r="AH975" s="747">
        <v>0.59</v>
      </c>
      <c r="AI975" s="744">
        <v>0</v>
      </c>
      <c r="AJ975" s="1099">
        <v>5.5</v>
      </c>
      <c r="AK975" s="1100">
        <v>0.82446237</v>
      </c>
      <c r="AL975" s="1085"/>
      <c r="AM975" s="632">
        <v>10</v>
      </c>
      <c r="AN975" s="632"/>
      <c r="AO975" s="632"/>
      <c r="AP975" s="632">
        <v>1</v>
      </c>
      <c r="AQ975" s="757"/>
      <c r="AR975" s="779" t="s">
        <v>2461</v>
      </c>
      <c r="AS975" s="649">
        <f>AT975+AU975</f>
        <v>5.2569999999999997</v>
      </c>
      <c r="AT975" s="649">
        <f>3.913+0.752</f>
        <v>4.665</v>
      </c>
      <c r="AU975" s="650">
        <v>0.59199999999999964</v>
      </c>
      <c r="AV975" s="686" t="s">
        <v>3079</v>
      </c>
      <c r="AW975" s="686" t="s">
        <v>1908</v>
      </c>
      <c r="AX975" s="686" t="s">
        <v>1900</v>
      </c>
      <c r="AY975" s="819">
        <v>42670</v>
      </c>
      <c r="AZ975" s="721" t="s">
        <v>45</v>
      </c>
      <c r="BA975" s="721" t="s">
        <v>45</v>
      </c>
      <c r="BB975" s="625" t="s">
        <v>33</v>
      </c>
      <c r="BC975" s="626" t="s">
        <v>33</v>
      </c>
      <c r="BD975" s="633" t="s">
        <v>33</v>
      </c>
      <c r="BE975" s="625" t="s">
        <v>33</v>
      </c>
      <c r="BF975" s="626" t="s">
        <v>33</v>
      </c>
      <c r="BG975" s="633" t="s">
        <v>33</v>
      </c>
      <c r="BH975" s="905" t="s">
        <v>4485</v>
      </c>
      <c r="BI975" s="903" t="s">
        <v>10472</v>
      </c>
      <c r="BJ975" s="905" t="s">
        <v>10072</v>
      </c>
      <c r="BK975" s="903" t="s">
        <v>13093</v>
      </c>
      <c r="BL975" s="905" t="s">
        <v>10064</v>
      </c>
      <c r="BM975" s="903" t="s">
        <v>13770</v>
      </c>
      <c r="BN975" s="905" t="s">
        <v>4561</v>
      </c>
      <c r="BO975" s="903" t="s">
        <v>10489</v>
      </c>
      <c r="BP975" s="905" t="s">
        <v>0</v>
      </c>
      <c r="BQ975" s="903" t="s">
        <v>0</v>
      </c>
      <c r="BR975" s="909">
        <v>27</v>
      </c>
      <c r="BS975" s="903" t="s">
        <v>4490</v>
      </c>
      <c r="BT975" s="905" t="s">
        <v>0</v>
      </c>
      <c r="BU975" s="903" t="s">
        <v>4492</v>
      </c>
      <c r="BV975" s="905" t="s">
        <v>0</v>
      </c>
      <c r="BW975" s="903" t="s">
        <v>4492</v>
      </c>
      <c r="BX975" s="905" t="s">
        <v>0</v>
      </c>
      <c r="BY975" s="903" t="s">
        <v>4492</v>
      </c>
      <c r="BZ975" s="905" t="s">
        <v>0</v>
      </c>
      <c r="CA975" s="903" t="s">
        <v>4492</v>
      </c>
      <c r="CB975" s="340">
        <v>10</v>
      </c>
      <c r="CC975" s="249">
        <f>IF(ISBLANK(AL975),0,1)</f>
        <v>0</v>
      </c>
      <c r="CD975" s="414">
        <f>IF(ISBLANK(AM975),0,1)</f>
        <v>1</v>
      </c>
      <c r="CE975" s="414">
        <f>IF(ISBLANK(AN975),0,1)</f>
        <v>0</v>
      </c>
      <c r="CF975" s="414">
        <f>IF(ISBLANK(AO975),0,1)</f>
        <v>0</v>
      </c>
      <c r="CG975" s="414">
        <f>IF(ISBLANK(AP975),0,1)</f>
        <v>1</v>
      </c>
      <c r="CH975" s="436">
        <f>IF(ISBLANK(AQ975),0,1)</f>
        <v>0</v>
      </c>
      <c r="CI975" s="435">
        <f>IF($W975="Dropped","-",DAYS360(X975,Y975,TRUE)/360)</f>
        <v>1.0194444444444444</v>
      </c>
      <c r="CJ975" s="416">
        <f>IF(OR($W975="Pipeline",$W975="Dropped"),"-",IF(OR($AA975="-",$AA975="n/a"),"-",DAYS360(Y975,AA975,TRUE)/360))</f>
        <v>0.46944444444444444</v>
      </c>
      <c r="CK975" s="416">
        <f>IF(OR($W975="Pipeline",$W975="Dropped"),"-",IF($AC975="-","-",IF(OR($AA975="-",$AA975="n/a"),DAYS360(Y975,AC975,TRUE)/360,DAYS360(AA975,AC975,TRUE)/360)))</f>
        <v>4.8555555555555552</v>
      </c>
      <c r="CL975" s="416">
        <f>IF(OR($W975="Pipeline",$W975="Dropped"),"-",IF($AC975="-","-",DAYS360(X975,AC975,TRUE)/360))</f>
        <v>6.3444444444444441</v>
      </c>
      <c r="CM975" s="437">
        <f>IF(OR($W975="Pipeline",$W975="Dropped"),"-",IF($AC975="-","-",DAYS360(AB975,AC975,TRUE)/360))</f>
        <v>1.9166666666666667</v>
      </c>
      <c r="CN975" s="344" t="str">
        <f>IF(W975="Closed",IF(AC975="-","-",YEAR(AC975)),"-")</f>
        <v>-</v>
      </c>
      <c r="CO975" s="344" t="str">
        <f>IF(W975="Closed",IF(OR(BE975="S",BE975="MS",BE975="HS"),"S",IF(OR(BE975="U",BE975="MU",BE975="HU"),"U",IF(OR(BE975="NA",BE975="NR",BE975="NV",BE975="?",BE975="#"),"NR","-"))),"-")</f>
        <v>-</v>
      </c>
      <c r="CP975" s="249">
        <v>9</v>
      </c>
      <c r="CQ975" s="414">
        <v>8</v>
      </c>
      <c r="CR975" s="414">
        <v>3</v>
      </c>
      <c r="CS975" s="414">
        <v>2</v>
      </c>
      <c r="CT975" s="414">
        <v>0</v>
      </c>
      <c r="CU975" s="436">
        <v>0</v>
      </c>
      <c r="CV975" s="432" t="str">
        <f>IF(OR(DC975="-",DC975="",DC975="n/a"),"-",HYPERLINK(DC975,"PAD"))</f>
        <v>PAD</v>
      </c>
      <c r="CW975" s="417" t="str">
        <f>IF(OR(DD975="-",DD975="",DD975="n/a"),"-",HYPERLINK(DD975,"ICR"))</f>
        <v>-</v>
      </c>
      <c r="CX975" s="438" t="str">
        <f>IF(OR(DE975="-",DE975="",DE975="n/a"),"-",HYPERLINK(DE975,"IEG"))</f>
        <v>-</v>
      </c>
      <c r="CY975" s="687" t="str">
        <f>IF(OR(DF975="-",DF975="",DF975="n/a"),"-",HYPERLINK(DF975,"PPAR"))</f>
        <v>-</v>
      </c>
      <c r="CZ975" s="665" t="str">
        <f>IF(OR(DG975="-",DG975="",DG975="n/a"),"-",HYPERLINK(DG975,"PCR"))</f>
        <v>-</v>
      </c>
      <c r="DA975" s="665" t="str">
        <f>IF(OR(DH975="-",DH975="",DH975="n/a"),"-",HYPERLINK(DH975,"PP"))</f>
        <v>PP</v>
      </c>
      <c r="DB975" s="688" t="str">
        <f>IF(OR(DI975="-",DI975="",DI975="n/a"),"-",HYPERLINK(DI975,"TA"))</f>
        <v>-</v>
      </c>
      <c r="DC975" s="897" t="s">
        <v>12921</v>
      </c>
      <c r="DD975" s="897" t="s">
        <v>33</v>
      </c>
      <c r="DE975" s="897" t="s">
        <v>33</v>
      </c>
      <c r="DF975" s="897" t="s">
        <v>33</v>
      </c>
      <c r="DG975" s="897" t="s">
        <v>33</v>
      </c>
      <c r="DH975" s="897" t="s">
        <v>14193</v>
      </c>
      <c r="DI975" s="897" t="s">
        <v>33</v>
      </c>
      <c r="DJ975" s="734"/>
      <c r="DK975" s="14"/>
      <c r="DL975" s="14"/>
      <c r="DM975" s="441"/>
      <c r="DN975" s="441"/>
      <c r="DO975" s="441"/>
      <c r="DP975" s="441"/>
      <c r="DQ975" s="441"/>
      <c r="DR975" s="441"/>
      <c r="DS975" s="441"/>
      <c r="DT975" s="441"/>
      <c r="DU975" s="441"/>
      <c r="DV975" s="441"/>
      <c r="DW975" s="441"/>
      <c r="DX975" s="441"/>
      <c r="DY975" s="441"/>
      <c r="DZ975" s="441"/>
      <c r="EA975" s="441"/>
      <c r="EB975" s="441"/>
      <c r="EC975" s="441"/>
      <c r="ED975" s="441"/>
      <c r="EE975" s="441"/>
      <c r="EF975" s="441"/>
      <c r="EG975" s="441"/>
      <c r="EH975" s="441"/>
      <c r="EI975" s="441"/>
      <c r="EJ975" s="441"/>
      <c r="EK975" s="441"/>
      <c r="EL975" s="441"/>
      <c r="EM975" s="441"/>
    </row>
    <row r="976" spans="1:143" s="35" customFormat="1" ht="14.1" customHeight="1" x14ac:dyDescent="0.25">
      <c r="A976" s="702">
        <f>ROW()-1</f>
        <v>975</v>
      </c>
      <c r="B976" s="710" t="s">
        <v>172</v>
      </c>
      <c r="C976" s="711" t="str">
        <f>HYPERLINK(E976,"OP")</f>
        <v>OP</v>
      </c>
      <c r="D976" s="711" t="str">
        <f>HYPERLINK(F976,"Prj")</f>
        <v>Prj</v>
      </c>
      <c r="E976" s="663" t="s">
        <v>7059</v>
      </c>
      <c r="F976" s="422" t="s">
        <v>7060</v>
      </c>
      <c r="G976" s="414" t="s">
        <v>33</v>
      </c>
      <c r="H976" s="414" t="s">
        <v>33</v>
      </c>
      <c r="I976" s="694" t="s">
        <v>33</v>
      </c>
      <c r="J976" s="686" t="s">
        <v>173</v>
      </c>
      <c r="K976" s="199" t="s">
        <v>33</v>
      </c>
      <c r="L976" s="693" t="s">
        <v>153</v>
      </c>
      <c r="M976" s="696" t="s">
        <v>170</v>
      </c>
      <c r="N976" s="693" t="s">
        <v>18</v>
      </c>
      <c r="O976" s="693" t="s">
        <v>25</v>
      </c>
      <c r="P976" s="1080" t="s">
        <v>1419</v>
      </c>
      <c r="Q976" s="1074" t="s">
        <v>33</v>
      </c>
      <c r="R976" s="698" t="s">
        <v>33</v>
      </c>
      <c r="S976" s="907" t="s">
        <v>3153</v>
      </c>
      <c r="T976" s="908" t="s">
        <v>3533</v>
      </c>
      <c r="U976" s="905" t="s">
        <v>13707</v>
      </c>
      <c r="V976" s="905" t="s">
        <v>10413</v>
      </c>
      <c r="W976" s="1068" t="s">
        <v>20</v>
      </c>
      <c r="X976" s="1064">
        <v>41423</v>
      </c>
      <c r="Y976" s="1066">
        <v>41717</v>
      </c>
      <c r="Z976" s="1046">
        <v>2014</v>
      </c>
      <c r="AA976" s="1064">
        <v>41934</v>
      </c>
      <c r="AB976" s="1065">
        <v>43465</v>
      </c>
      <c r="AC976" s="1066">
        <v>43465</v>
      </c>
      <c r="AD976" s="1050">
        <v>36</v>
      </c>
      <c r="AE976" s="749">
        <v>0</v>
      </c>
      <c r="AF976" s="744">
        <v>0</v>
      </c>
      <c r="AG976" s="690">
        <v>36</v>
      </c>
      <c r="AH976" s="747">
        <v>24</v>
      </c>
      <c r="AI976" s="744">
        <v>0</v>
      </c>
      <c r="AJ976" s="1099">
        <v>36</v>
      </c>
      <c r="AK976" s="1100">
        <v>2.1241434799999999</v>
      </c>
      <c r="AL976" s="1085"/>
      <c r="AM976" s="632"/>
      <c r="AN976" s="632">
        <v>9</v>
      </c>
      <c r="AO976" s="632"/>
      <c r="AP976" s="632"/>
      <c r="AQ976" s="757">
        <v>18</v>
      </c>
      <c r="AR976" s="780" t="s">
        <v>174</v>
      </c>
      <c r="AS976" s="781">
        <f>AT976+AU976</f>
        <v>18.880000000000003</v>
      </c>
      <c r="AT976" s="781">
        <v>7.08</v>
      </c>
      <c r="AU976" s="782">
        <v>11.8</v>
      </c>
      <c r="AV976" s="807" t="s">
        <v>3080</v>
      </c>
      <c r="AW976" s="686" t="s">
        <v>1858</v>
      </c>
      <c r="AX976" s="686" t="s">
        <v>2125</v>
      </c>
      <c r="AY976" s="819">
        <v>42732</v>
      </c>
      <c r="AZ976" s="721" t="s">
        <v>22</v>
      </c>
      <c r="BA976" s="721" t="s">
        <v>45</v>
      </c>
      <c r="BB976" s="625" t="s">
        <v>33</v>
      </c>
      <c r="BC976" s="626" t="s">
        <v>33</v>
      </c>
      <c r="BD976" s="633" t="s">
        <v>33</v>
      </c>
      <c r="BE976" s="625" t="s">
        <v>33</v>
      </c>
      <c r="BF976" s="626" t="s">
        <v>33</v>
      </c>
      <c r="BG976" s="633" t="s">
        <v>33</v>
      </c>
      <c r="BH976" s="905" t="s">
        <v>4487</v>
      </c>
      <c r="BI976" s="903" t="s">
        <v>4683</v>
      </c>
      <c r="BJ976" s="905" t="s">
        <v>4485</v>
      </c>
      <c r="BK976" s="903" t="s">
        <v>10472</v>
      </c>
      <c r="BL976" s="905" t="s">
        <v>0</v>
      </c>
      <c r="BM976" s="903" t="s">
        <v>0</v>
      </c>
      <c r="BN976" s="905" t="s">
        <v>0</v>
      </c>
      <c r="BO976" s="903" t="s">
        <v>0</v>
      </c>
      <c r="BP976" s="905" t="s">
        <v>0</v>
      </c>
      <c r="BQ976" s="903" t="s">
        <v>0</v>
      </c>
      <c r="BR976" s="909">
        <v>34</v>
      </c>
      <c r="BS976" s="903" t="s">
        <v>4491</v>
      </c>
      <c r="BT976" s="909">
        <v>94</v>
      </c>
      <c r="BU976" s="903" t="s">
        <v>4649</v>
      </c>
      <c r="BV976" s="909">
        <v>31</v>
      </c>
      <c r="BW976" s="903" t="s">
        <v>4579</v>
      </c>
      <c r="BX976" s="909">
        <v>33</v>
      </c>
      <c r="BY976" s="903" t="s">
        <v>4498</v>
      </c>
      <c r="BZ976" s="909">
        <v>27</v>
      </c>
      <c r="CA976" s="903" t="s">
        <v>4490</v>
      </c>
      <c r="CB976" s="340">
        <v>10</v>
      </c>
      <c r="CC976" s="249">
        <f>IF(ISBLANK(AL976),0,1)</f>
        <v>0</v>
      </c>
      <c r="CD976" s="414">
        <f>IF(ISBLANK(AM976),0,1)</f>
        <v>0</v>
      </c>
      <c r="CE976" s="414">
        <f>IF(ISBLANK(AN976),0,1)</f>
        <v>1</v>
      </c>
      <c r="CF976" s="414">
        <f>IF(ISBLANK(AO976),0,1)</f>
        <v>0</v>
      </c>
      <c r="CG976" s="414">
        <f>IF(ISBLANK(AP976),0,1)</f>
        <v>0</v>
      </c>
      <c r="CH976" s="436">
        <f>IF(ISBLANK(AQ976),0,1)</f>
        <v>1</v>
      </c>
      <c r="CI976" s="435">
        <f>IF($W976="Dropped","-",DAYS360(X976,Y976,TRUE)/360)</f>
        <v>0.80555555555555558</v>
      </c>
      <c r="CJ976" s="416">
        <f>IF(OR($W976="Pipeline",$W976="Dropped"),"-",IF(OR($AA976="-",$AA976="n/a"),"-",DAYS360(Y976,AA976,TRUE)/360))</f>
        <v>0.59166666666666667</v>
      </c>
      <c r="CK976" s="416">
        <f>IF(OR($W976="Pipeline",$W976="Dropped"),"-",IF($AC976="-","-",IF(OR($AA976="-",$AA976="n/a"),DAYS360(Y976,AC976,TRUE)/360,DAYS360(AA976,AC976,TRUE)/360)))</f>
        <v>4.1888888888888891</v>
      </c>
      <c r="CL976" s="416">
        <f>IF(OR($W976="Pipeline",$W976="Dropped"),"-",IF($AC976="-","-",DAYS360(X976,AC976,TRUE)/360))</f>
        <v>5.5861111111111112</v>
      </c>
      <c r="CM976" s="437">
        <f>IF(OR($W976="Pipeline",$W976="Dropped"),"-",IF($AC976="-","-",DAYS360(AB976,AC976,TRUE)/360))</f>
        <v>0</v>
      </c>
      <c r="CN976" s="344" t="str">
        <f>IF(W976="Closed",IF(AC976="-","-",YEAR(AC976)),"-")</f>
        <v>-</v>
      </c>
      <c r="CO976" s="344" t="str">
        <f>IF(W976="Closed",IF(OR(BE976="S",BE976="MS",BE976="HS"),"S",IF(OR(BE976="U",BE976="MU",BE976="HU"),"U",IF(OR(BE976="NA",BE976="NR",BE976="NV",BE976="?",BE976="#"),"NR","-"))),"-")</f>
        <v>-</v>
      </c>
      <c r="CP976" s="249">
        <v>4</v>
      </c>
      <c r="CQ976" s="414">
        <v>2</v>
      </c>
      <c r="CR976" s="414">
        <v>0</v>
      </c>
      <c r="CS976" s="414">
        <v>3</v>
      </c>
      <c r="CT976" s="414">
        <v>0</v>
      </c>
      <c r="CU976" s="436">
        <v>0</v>
      </c>
      <c r="CV976" s="432" t="str">
        <f>IF(OR(DC976="-",DC976="",DC976="n/a"),"-",HYPERLINK(DC976,"PAD"))</f>
        <v>PAD</v>
      </c>
      <c r="CW976" s="417" t="str">
        <f>IF(OR(DD976="-",DD976="",DD976="n/a"),"-",HYPERLINK(DD976,"ICR"))</f>
        <v>-</v>
      </c>
      <c r="CX976" s="438" t="str">
        <f>IF(OR(DE976="-",DE976="",DE976="n/a"),"-",HYPERLINK(DE976,"IEG"))</f>
        <v>-</v>
      </c>
      <c r="CY976" s="687" t="str">
        <f>IF(OR(DF976="-",DF976="",DF976="n/a"),"-",HYPERLINK(DF976,"PPAR"))</f>
        <v>-</v>
      </c>
      <c r="CZ976" s="665" t="str">
        <f>IF(OR(DG976="-",DG976="",DG976="n/a"),"-",HYPERLINK(DG976,"PCR"))</f>
        <v>-</v>
      </c>
      <c r="DA976" s="665" t="str">
        <f>IF(OR(DH976="-",DH976="",DH976="n/a"),"-",HYPERLINK(DH976,"PP"))</f>
        <v>-</v>
      </c>
      <c r="DB976" s="688" t="str">
        <f>IF(OR(DI976="-",DI976="",DI976="n/a"),"-",HYPERLINK(DI976,"TA"))</f>
        <v>-</v>
      </c>
      <c r="DC976" s="897" t="s">
        <v>12922</v>
      </c>
      <c r="DD976" s="897" t="s">
        <v>33</v>
      </c>
      <c r="DE976" s="897" t="s">
        <v>33</v>
      </c>
      <c r="DF976" s="897" t="s">
        <v>33</v>
      </c>
      <c r="DG976" s="897" t="s">
        <v>33</v>
      </c>
      <c r="DH976" s="897" t="s">
        <v>33</v>
      </c>
      <c r="DI976" s="897" t="s">
        <v>33</v>
      </c>
      <c r="DJ976" s="806"/>
      <c r="DK976" s="14"/>
      <c r="DL976" s="14"/>
      <c r="DM976" s="441"/>
      <c r="DN976" s="441"/>
      <c r="DO976" s="441"/>
      <c r="DP976" s="441"/>
      <c r="DQ976" s="441"/>
      <c r="DR976" s="441"/>
      <c r="DS976" s="441"/>
      <c r="DT976" s="441"/>
      <c r="DU976" s="441"/>
      <c r="DV976" s="441"/>
      <c r="DW976" s="441"/>
      <c r="DX976" s="441"/>
      <c r="DY976" s="441"/>
      <c r="DZ976" s="441"/>
      <c r="EA976" s="441"/>
      <c r="EB976" s="441"/>
      <c r="EC976" s="441"/>
      <c r="ED976" s="441"/>
      <c r="EE976" s="441"/>
      <c r="EF976" s="441"/>
      <c r="EG976" s="441"/>
      <c r="EH976" s="441"/>
      <c r="EI976" s="441"/>
      <c r="EJ976" s="441"/>
      <c r="EK976" s="441"/>
      <c r="EL976" s="441"/>
      <c r="EM976" s="441"/>
    </row>
    <row r="977" spans="1:143" s="35" customFormat="1" ht="14.1" customHeight="1" x14ac:dyDescent="0.25">
      <c r="A977" s="703">
        <f>ROW()-1</f>
        <v>976</v>
      </c>
      <c r="B977" s="712" t="s">
        <v>101</v>
      </c>
      <c r="C977" s="711" t="str">
        <f>HYPERLINK(E977,"OP")</f>
        <v>OP</v>
      </c>
      <c r="D977" s="711" t="str">
        <f>HYPERLINK(F977,"Prj")</f>
        <v>Prj</v>
      </c>
      <c r="E977" s="663" t="s">
        <v>7061</v>
      </c>
      <c r="F977" s="422" t="s">
        <v>7062</v>
      </c>
      <c r="G977" s="414" t="s">
        <v>4430</v>
      </c>
      <c r="H977" s="414" t="s">
        <v>33</v>
      </c>
      <c r="I977" s="694" t="s">
        <v>33</v>
      </c>
      <c r="J977" s="686" t="s">
        <v>102</v>
      </c>
      <c r="K977" s="199" t="s">
        <v>33</v>
      </c>
      <c r="L977" s="693" t="s">
        <v>16</v>
      </c>
      <c r="M977" s="696" t="s">
        <v>103</v>
      </c>
      <c r="N977" s="693" t="s">
        <v>18</v>
      </c>
      <c r="O977" s="693" t="s">
        <v>25</v>
      </c>
      <c r="P977" s="1080" t="s">
        <v>19</v>
      </c>
      <c r="Q977" s="1074" t="s">
        <v>33</v>
      </c>
      <c r="R977" s="698" t="s">
        <v>3888</v>
      </c>
      <c r="S977" s="907" t="s">
        <v>3538</v>
      </c>
      <c r="T977" s="908" t="s">
        <v>3967</v>
      </c>
      <c r="U977" s="905" t="s">
        <v>586</v>
      </c>
      <c r="V977" s="905" t="s">
        <v>10447</v>
      </c>
      <c r="W977" s="1068" t="s">
        <v>20</v>
      </c>
      <c r="X977" s="1064">
        <v>41450</v>
      </c>
      <c r="Y977" s="1066">
        <v>41723</v>
      </c>
      <c r="Z977" s="1046">
        <v>2014</v>
      </c>
      <c r="AA977" s="1064">
        <v>41880</v>
      </c>
      <c r="AB977" s="1065">
        <v>43008</v>
      </c>
      <c r="AC977" s="1066">
        <v>43646</v>
      </c>
      <c r="AD977" s="1054">
        <v>0</v>
      </c>
      <c r="AE977" s="749">
        <v>7</v>
      </c>
      <c r="AF977" s="744">
        <v>0</v>
      </c>
      <c r="AG977" s="690">
        <v>7</v>
      </c>
      <c r="AH977" s="747">
        <v>1</v>
      </c>
      <c r="AI977" s="744">
        <v>4.3</v>
      </c>
      <c r="AJ977" s="1099">
        <v>17</v>
      </c>
      <c r="AK977" s="1100">
        <v>6.3966523500000001</v>
      </c>
      <c r="AL977" s="1086"/>
      <c r="AM977" s="760"/>
      <c r="AN977" s="760">
        <v>4</v>
      </c>
      <c r="AO977" s="760"/>
      <c r="AP977" s="760"/>
      <c r="AQ977" s="761">
        <v>14</v>
      </c>
      <c r="AR977" s="780" t="s">
        <v>104</v>
      </c>
      <c r="AS977" s="781">
        <f>AT977+AU977</f>
        <v>1.2</v>
      </c>
      <c r="AT977" s="781">
        <v>1.2</v>
      </c>
      <c r="AU977" s="782">
        <v>0</v>
      </c>
      <c r="AV977" s="807" t="s">
        <v>105</v>
      </c>
      <c r="AW977" s="686" t="s">
        <v>1842</v>
      </c>
      <c r="AX977" s="686" t="s">
        <v>2110</v>
      </c>
      <c r="AY977" s="819">
        <v>42695</v>
      </c>
      <c r="AZ977" s="721" t="s">
        <v>26</v>
      </c>
      <c r="BA977" s="721" t="s">
        <v>22</v>
      </c>
      <c r="BB977" s="625" t="s">
        <v>33</v>
      </c>
      <c r="BC977" s="626" t="s">
        <v>33</v>
      </c>
      <c r="BD977" s="633" t="s">
        <v>33</v>
      </c>
      <c r="BE977" s="625" t="s">
        <v>33</v>
      </c>
      <c r="BF977" s="626" t="s">
        <v>33</v>
      </c>
      <c r="BG977" s="633" t="s">
        <v>33</v>
      </c>
      <c r="BH977" s="905" t="s">
        <v>13077</v>
      </c>
      <c r="BI977" s="903" t="s">
        <v>9680</v>
      </c>
      <c r="BJ977" s="905" t="s">
        <v>13072</v>
      </c>
      <c r="BK977" s="903" t="s">
        <v>4508</v>
      </c>
      <c r="BL977" s="905" t="s">
        <v>4503</v>
      </c>
      <c r="BM977" s="903" t="s">
        <v>4703</v>
      </c>
      <c r="BN977" s="905" t="s">
        <v>13078</v>
      </c>
      <c r="BO977" s="903" t="s">
        <v>13872</v>
      </c>
      <c r="BP977" s="905" t="s">
        <v>0</v>
      </c>
      <c r="BQ977" s="903" t="s">
        <v>0</v>
      </c>
      <c r="BR977" s="909">
        <v>54</v>
      </c>
      <c r="BS977" s="903" t="s">
        <v>4553</v>
      </c>
      <c r="BT977" s="909">
        <v>55</v>
      </c>
      <c r="BU977" s="903" t="s">
        <v>4541</v>
      </c>
      <c r="BV977" s="905" t="s">
        <v>0</v>
      </c>
      <c r="BW977" s="903" t="s">
        <v>4492</v>
      </c>
      <c r="BX977" s="905" t="s">
        <v>0</v>
      </c>
      <c r="BY977" s="903" t="s">
        <v>4492</v>
      </c>
      <c r="BZ977" s="905" t="s">
        <v>0</v>
      </c>
      <c r="CA977" s="903" t="s">
        <v>4492</v>
      </c>
      <c r="CB977" s="340">
        <v>50</v>
      </c>
      <c r="CC977" s="249">
        <f>IF(ISBLANK(AL977),0,1)</f>
        <v>0</v>
      </c>
      <c r="CD977" s="414">
        <f>IF(ISBLANK(AM977),0,1)</f>
        <v>0</v>
      </c>
      <c r="CE977" s="414">
        <f>IF(ISBLANK(AN977),0,1)</f>
        <v>1</v>
      </c>
      <c r="CF977" s="414">
        <f>IF(ISBLANK(AO977),0,1)</f>
        <v>0</v>
      </c>
      <c r="CG977" s="414">
        <f>IF(ISBLANK(AP977),0,1)</f>
        <v>0</v>
      </c>
      <c r="CH977" s="436">
        <f>IF(ISBLANK(AQ977),0,1)</f>
        <v>1</v>
      </c>
      <c r="CI977" s="435">
        <f>IF($W977="Dropped","-",DAYS360(X977,Y977,TRUE)/360)</f>
        <v>0.75</v>
      </c>
      <c r="CJ977" s="416">
        <f>IF(OR($W977="Pipeline",$W977="Dropped"),"-",IF(OR($AA977="-",$AA977="n/a"),"-",DAYS360(Y977,AA977,TRUE)/360))</f>
        <v>0.42777777777777776</v>
      </c>
      <c r="CK977" s="416">
        <f>IF(OR($W977="Pipeline",$W977="Dropped"),"-",IF($AC977="-","-",IF(OR($AA977="-",$AA977="n/a"),DAYS360(Y977,AC977,TRUE)/360,DAYS360(AA977,AC977,TRUE)/360)))</f>
        <v>4.8361111111111112</v>
      </c>
      <c r="CL977" s="416">
        <f>IF(OR($W977="Pipeline",$W977="Dropped"),"-",IF($AC977="-","-",DAYS360(X977,AC977,TRUE)/360))</f>
        <v>6.0138888888888893</v>
      </c>
      <c r="CM977" s="437">
        <f>IF(OR($W977="Pipeline",$W977="Dropped"),"-",IF($AC977="-","-",DAYS360(AB977,AC977,TRUE)/360))</f>
        <v>1.75</v>
      </c>
      <c r="CN977" s="344" t="str">
        <f>IF(W977="Closed",IF(AC977="-","-",YEAR(AC977)),"-")</f>
        <v>-</v>
      </c>
      <c r="CO977" s="344" t="str">
        <f>IF(W977="Closed",IF(OR(BE977="S",BE977="MS",BE977="HS"),"S",IF(OR(BE977="U",BE977="MU",BE977="HU"),"U",IF(OR(BE977="NA",BE977="NR",BE977="NV",BE977="?",BE977="#"),"NR","-"))),"-")</f>
        <v>-</v>
      </c>
      <c r="CP977" s="249">
        <v>2</v>
      </c>
      <c r="CQ977" s="414">
        <v>3</v>
      </c>
      <c r="CR977" s="414">
        <v>3</v>
      </c>
      <c r="CS977" s="414">
        <v>0</v>
      </c>
      <c r="CT977" s="414">
        <v>0</v>
      </c>
      <c r="CU977" s="436">
        <v>3</v>
      </c>
      <c r="CV977" s="432" t="str">
        <f>IF(OR(DC977="-",DC977="",DC977="n/a"),"-",HYPERLINK(DC977,"PAD"))</f>
        <v>PAD</v>
      </c>
      <c r="CW977" s="417" t="str">
        <f>IF(OR(DD977="-",DD977="",DD977="n/a"),"-",HYPERLINK(DD977,"ICR"))</f>
        <v>-</v>
      </c>
      <c r="CX977" s="438" t="str">
        <f>IF(OR(DE977="-",DE977="",DE977="n/a"),"-",HYPERLINK(DE977,"IEG"))</f>
        <v>-</v>
      </c>
      <c r="CY977" s="687" t="str">
        <f>IF(OR(DF977="-",DF977="",DF977="n/a"),"-",HYPERLINK(DF977,"PPAR"))</f>
        <v>-</v>
      </c>
      <c r="CZ977" s="665" t="str">
        <f>IF(OR(DG977="-",DG977="",DG977="n/a"),"-",HYPERLINK(DG977,"PCR"))</f>
        <v>-</v>
      </c>
      <c r="DA977" s="665" t="str">
        <f>IF(OR(DH977="-",DH977="",DH977="n/a"),"-",HYPERLINK(DH977,"PP"))</f>
        <v>PP</v>
      </c>
      <c r="DB977" s="688" t="str">
        <f>IF(OR(DI977="-",DI977="",DI977="n/a"),"-",HYPERLINK(DI977,"TA"))</f>
        <v>-</v>
      </c>
      <c r="DC977" s="897" t="s">
        <v>12923</v>
      </c>
      <c r="DD977" s="897" t="s">
        <v>33</v>
      </c>
      <c r="DE977" s="897" t="s">
        <v>33</v>
      </c>
      <c r="DF977" s="897" t="s">
        <v>33</v>
      </c>
      <c r="DG977" s="897" t="s">
        <v>33</v>
      </c>
      <c r="DH977" s="897" t="s">
        <v>12924</v>
      </c>
      <c r="DI977" s="897" t="s">
        <v>33</v>
      </c>
      <c r="DJ977" s="734"/>
      <c r="DK977" s="14"/>
      <c r="DL977" s="14"/>
      <c r="DM977" s="441"/>
      <c r="DN977" s="441"/>
      <c r="DO977" s="441"/>
      <c r="DP977" s="441"/>
      <c r="DQ977" s="441"/>
      <c r="DR977" s="441"/>
      <c r="DS977" s="441"/>
      <c r="DT977" s="441"/>
      <c r="DU977" s="441"/>
      <c r="DV977" s="441"/>
      <c r="DW977" s="441"/>
      <c r="DX977" s="441"/>
      <c r="DY977" s="441"/>
      <c r="DZ977" s="441"/>
      <c r="EA977" s="441"/>
      <c r="EB977" s="441"/>
      <c r="EC977" s="441"/>
      <c r="ED977" s="441"/>
      <c r="EE977" s="441"/>
      <c r="EF977" s="441"/>
      <c r="EG977" s="441"/>
      <c r="EH977" s="441"/>
      <c r="EI977" s="441"/>
      <c r="EJ977" s="441"/>
      <c r="EK977" s="441"/>
      <c r="EL977" s="441"/>
      <c r="EM977" s="441"/>
    </row>
    <row r="978" spans="1:143" s="35" customFormat="1" ht="14.1" customHeight="1" x14ac:dyDescent="0.25">
      <c r="A978" s="702">
        <f>ROW()-1</f>
        <v>977</v>
      </c>
      <c r="B978" s="713" t="s">
        <v>9467</v>
      </c>
      <c r="C978" s="711" t="str">
        <f>HYPERLINK(E978,"OP")</f>
        <v>OP</v>
      </c>
      <c r="D978" s="711" t="str">
        <f>HYPERLINK(F978,"Prj")</f>
        <v>Prj</v>
      </c>
      <c r="E978" s="705" t="s">
        <v>9846</v>
      </c>
      <c r="F978" s="424" t="s">
        <v>9847</v>
      </c>
      <c r="G978" s="414" t="s">
        <v>33</v>
      </c>
      <c r="H978" s="414" t="s">
        <v>33</v>
      </c>
      <c r="I978" s="694" t="s">
        <v>33</v>
      </c>
      <c r="J978" s="695" t="s">
        <v>9706</v>
      </c>
      <c r="K978" s="727" t="s">
        <v>33</v>
      </c>
      <c r="L978" s="735" t="s">
        <v>245</v>
      </c>
      <c r="M978" s="695" t="s">
        <v>255</v>
      </c>
      <c r="N978" s="735" t="s">
        <v>18</v>
      </c>
      <c r="O978" s="735" t="s">
        <v>30</v>
      </c>
      <c r="P978" s="1080" t="s">
        <v>1761</v>
      </c>
      <c r="Q978" s="1074" t="s">
        <v>33</v>
      </c>
      <c r="R978" s="698" t="s">
        <v>3888</v>
      </c>
      <c r="S978" s="907" t="s">
        <v>3726</v>
      </c>
      <c r="T978" s="908" t="s">
        <v>10366</v>
      </c>
      <c r="U978" s="905" t="s">
        <v>731</v>
      </c>
      <c r="V978" s="905" t="s">
        <v>10396</v>
      </c>
      <c r="W978" s="1068" t="s">
        <v>20</v>
      </c>
      <c r="X978" s="1064">
        <v>41333</v>
      </c>
      <c r="Y978" s="1066">
        <v>41992</v>
      </c>
      <c r="Z978" s="1046">
        <v>2015</v>
      </c>
      <c r="AA978" s="1064">
        <v>42478</v>
      </c>
      <c r="AB978" s="1065">
        <v>44012</v>
      </c>
      <c r="AC978" s="1066">
        <v>44012</v>
      </c>
      <c r="AD978" s="1054">
        <v>0</v>
      </c>
      <c r="AE978" s="745">
        <v>75</v>
      </c>
      <c r="AF978" s="744">
        <v>0</v>
      </c>
      <c r="AG978" s="690">
        <v>75</v>
      </c>
      <c r="AH978" s="747">
        <v>32</v>
      </c>
      <c r="AI978" s="744">
        <v>0</v>
      </c>
      <c r="AJ978" s="1103">
        <v>75</v>
      </c>
      <c r="AK978" s="1104">
        <v>1.02738687</v>
      </c>
      <c r="AL978" s="646"/>
      <c r="AM978" s="647"/>
      <c r="AN978" s="647">
        <v>12</v>
      </c>
      <c r="AO978" s="647"/>
      <c r="AP978" s="647"/>
      <c r="AQ978" s="648"/>
      <c r="AR978" s="778" t="s">
        <v>9862</v>
      </c>
      <c r="AS978" s="647" t="s">
        <v>33</v>
      </c>
      <c r="AT978" s="647" t="s">
        <v>33</v>
      </c>
      <c r="AU978" s="648" t="s">
        <v>33</v>
      </c>
      <c r="AV978" s="734" t="s">
        <v>9863</v>
      </c>
      <c r="AW978" s="695" t="s">
        <v>9707</v>
      </c>
      <c r="AX978" s="695" t="s">
        <v>9708</v>
      </c>
      <c r="AY978" s="822">
        <v>42702</v>
      </c>
      <c r="AZ978" s="735" t="s">
        <v>26</v>
      </c>
      <c r="BA978" s="735" t="s">
        <v>22</v>
      </c>
      <c r="BB978" s="625" t="s">
        <v>33</v>
      </c>
      <c r="BC978" s="626" t="s">
        <v>33</v>
      </c>
      <c r="BD978" s="633" t="s">
        <v>33</v>
      </c>
      <c r="BE978" s="625" t="s">
        <v>33</v>
      </c>
      <c r="BF978" s="626" t="s">
        <v>33</v>
      </c>
      <c r="BG978" s="633" t="s">
        <v>33</v>
      </c>
      <c r="BH978" s="905" t="s">
        <v>0</v>
      </c>
      <c r="BI978" s="903" t="s">
        <v>0</v>
      </c>
      <c r="BJ978" s="905" t="s">
        <v>0</v>
      </c>
      <c r="BK978" s="903" t="s">
        <v>0</v>
      </c>
      <c r="BL978" s="905" t="s">
        <v>4580</v>
      </c>
      <c r="BM978" s="903" t="s">
        <v>10478</v>
      </c>
      <c r="BN978" s="905" t="s">
        <v>0</v>
      </c>
      <c r="BO978" s="903" t="s">
        <v>0</v>
      </c>
      <c r="BP978" s="905" t="s">
        <v>10064</v>
      </c>
      <c r="BQ978" s="903" t="s">
        <v>13770</v>
      </c>
      <c r="BR978" s="909">
        <v>75</v>
      </c>
      <c r="BS978" s="903" t="s">
        <v>4595</v>
      </c>
      <c r="BT978" s="909">
        <v>77</v>
      </c>
      <c r="BU978" s="903" t="s">
        <v>4594</v>
      </c>
      <c r="BV978" s="909">
        <v>57</v>
      </c>
      <c r="BW978" s="903" t="s">
        <v>4527</v>
      </c>
      <c r="BX978" s="909">
        <v>59</v>
      </c>
      <c r="BY978" s="903" t="s">
        <v>4510</v>
      </c>
      <c r="BZ978" s="909">
        <v>68</v>
      </c>
      <c r="CA978" s="903" t="s">
        <v>4557</v>
      </c>
      <c r="CB978" s="340">
        <v>10</v>
      </c>
      <c r="CC978" s="249">
        <f>IF(ISBLANK(AL978),0,1)</f>
        <v>0</v>
      </c>
      <c r="CD978" s="414">
        <f>IF(ISBLANK(AM978),0,1)</f>
        <v>0</v>
      </c>
      <c r="CE978" s="414">
        <f>IF(ISBLANK(AN978),0,1)</f>
        <v>1</v>
      </c>
      <c r="CF978" s="414">
        <f>IF(ISBLANK(AO978),0,1)</f>
        <v>0</v>
      </c>
      <c r="CG978" s="414">
        <f>IF(ISBLANK(AP978),0,1)</f>
        <v>0</v>
      </c>
      <c r="CH978" s="436">
        <f>IF(ISBLANK(AQ978),0,1)</f>
        <v>0</v>
      </c>
      <c r="CI978" s="435">
        <f>IF($W978="Dropped","-",DAYS360(X978,Y978,TRUE)/360)</f>
        <v>1.8083333333333333</v>
      </c>
      <c r="CJ978" s="416">
        <f>IF(OR($W978="Pipeline",$W978="Dropped"),"-",IF(OR($AA978="-",$AA978="n/a"),"-",DAYS360(Y978,AA978,TRUE)/360))</f>
        <v>1.3305555555555555</v>
      </c>
      <c r="CK978" s="416">
        <f>IF(OR($W978="Pipeline",$W978="Dropped"),"-",IF($AC978="-","-",IF(OR($AA978="-",$AA978="n/a"),DAYS360(Y978,AC978,TRUE)/360,DAYS360(AA978,AC978,TRUE)/360)))</f>
        <v>4.2</v>
      </c>
      <c r="CL978" s="416">
        <f>IF(OR($W978="Pipeline",$W978="Dropped"),"-",IF($AC978="-","-",DAYS360(X978,AC978,TRUE)/360))</f>
        <v>7.3388888888888886</v>
      </c>
      <c r="CM978" s="437">
        <f>IF(OR($W978="Pipeline",$W978="Dropped"),"-",IF($AC978="-","-",DAYS360(AB978,AC978,TRUE)/360))</f>
        <v>0</v>
      </c>
      <c r="CN978" s="344" t="str">
        <f>IF(W978="Closed",IF(AC978="-","-",YEAR(AC978)),"-")</f>
        <v>-</v>
      </c>
      <c r="CO978" s="344" t="str">
        <f>IF(W978="Closed",IF(OR(BE978="S",BE978="MS",BE978="HS"),"S",IF(OR(BE978="U",BE978="MU",BE978="HU"),"U",IF(OR(BE978="NA",BE978="NR",BE978="NV",BE978="?",BE978="#"),"NR","-"))),"-")</f>
        <v>-</v>
      </c>
      <c r="CP978" s="249">
        <v>8</v>
      </c>
      <c r="CQ978" s="414">
        <v>2</v>
      </c>
      <c r="CR978" s="414">
        <v>1</v>
      </c>
      <c r="CS978" s="414">
        <v>4</v>
      </c>
      <c r="CT978" s="414">
        <v>2</v>
      </c>
      <c r="CU978" s="436">
        <v>0</v>
      </c>
      <c r="CV978" s="432" t="str">
        <f>IF(OR(DC978="-",DC978="",DC978="n/a"),"-",HYPERLINK(DC978,"PAD"))</f>
        <v>PAD</v>
      </c>
      <c r="CW978" s="417" t="str">
        <f>IF(OR(DD978="-",DD978="",DD978="n/a"),"-",HYPERLINK(DD978,"ICR"))</f>
        <v>-</v>
      </c>
      <c r="CX978" s="438" t="str">
        <f>IF(OR(DE978="-",DE978="",DE978="n/a"),"-",HYPERLINK(DE978,"IEG"))</f>
        <v>-</v>
      </c>
      <c r="CY978" s="687" t="str">
        <f>IF(OR(DF978="-",DF978="",DF978="n/a"),"-",HYPERLINK(DF978,"PPAR"))</f>
        <v>-</v>
      </c>
      <c r="CZ978" s="665" t="str">
        <f>IF(OR(DG978="-",DG978="",DG978="n/a"),"-",HYPERLINK(DG978,"PCR"))</f>
        <v>-</v>
      </c>
      <c r="DA978" s="665" t="str">
        <f>IF(OR(DH978="-",DH978="",DH978="n/a"),"-",HYPERLINK(DH978,"PP"))</f>
        <v>PP</v>
      </c>
      <c r="DB978" s="688" t="str">
        <f>IF(OR(DI978="-",DI978="",DI978="n/a"),"-",HYPERLINK(DI978,"TA"))</f>
        <v>-</v>
      </c>
      <c r="DC978" s="897" t="s">
        <v>12925</v>
      </c>
      <c r="DD978" s="897" t="s">
        <v>33</v>
      </c>
      <c r="DE978" s="897" t="s">
        <v>33</v>
      </c>
      <c r="DF978" s="897" t="s">
        <v>33</v>
      </c>
      <c r="DG978" s="897" t="s">
        <v>33</v>
      </c>
      <c r="DH978" s="897" t="s">
        <v>12926</v>
      </c>
      <c r="DI978" s="897" t="s">
        <v>33</v>
      </c>
      <c r="DJ978" s="806"/>
      <c r="DK978" s="14"/>
      <c r="DL978" s="14"/>
      <c r="DM978" s="441"/>
      <c r="DN978" s="441"/>
      <c r="DO978" s="441"/>
      <c r="DP978" s="441"/>
      <c r="DQ978" s="441"/>
      <c r="DR978" s="441"/>
      <c r="DS978" s="441"/>
      <c r="DT978" s="441"/>
      <c r="DU978" s="441"/>
      <c r="DV978" s="441"/>
      <c r="DW978" s="441"/>
      <c r="DX978" s="441"/>
      <c r="DY978" s="441"/>
      <c r="DZ978" s="441"/>
      <c r="EA978" s="441"/>
      <c r="EB978" s="441"/>
      <c r="EC978" s="441"/>
      <c r="ED978" s="441"/>
      <c r="EE978" s="441"/>
      <c r="EF978" s="441"/>
      <c r="EG978" s="441"/>
      <c r="EH978" s="441"/>
      <c r="EI978" s="441"/>
      <c r="EJ978" s="441"/>
      <c r="EK978" s="441"/>
      <c r="EL978" s="441"/>
      <c r="EM978" s="441"/>
    </row>
    <row r="979" spans="1:143" s="35" customFormat="1" ht="14.1" customHeight="1" x14ac:dyDescent="0.25">
      <c r="A979" s="702">
        <f>ROW()-1</f>
        <v>978</v>
      </c>
      <c r="B979" s="719" t="s">
        <v>7507</v>
      </c>
      <c r="C979" s="711" t="str">
        <f>HYPERLINK(E979,"OP")</f>
        <v>OP</v>
      </c>
      <c r="D979" s="711" t="str">
        <f>HYPERLINK(F979,"Prj")</f>
        <v>Prj</v>
      </c>
      <c r="E979" s="631" t="s">
        <v>8425</v>
      </c>
      <c r="F979" s="413" t="s">
        <v>8426</v>
      </c>
      <c r="G979" s="414" t="s">
        <v>33</v>
      </c>
      <c r="H979" s="414" t="s">
        <v>33</v>
      </c>
      <c r="I979" s="694" t="s">
        <v>33</v>
      </c>
      <c r="J979" s="697" t="s">
        <v>7508</v>
      </c>
      <c r="K979" s="727" t="s">
        <v>33</v>
      </c>
      <c r="L979" s="736" t="s">
        <v>16</v>
      </c>
      <c r="M979" s="734" t="s">
        <v>53</v>
      </c>
      <c r="N979" s="736" t="s">
        <v>18</v>
      </c>
      <c r="O979" s="736" t="s">
        <v>25</v>
      </c>
      <c r="P979" s="1080" t="s">
        <v>36</v>
      </c>
      <c r="Q979" s="1074" t="s">
        <v>33</v>
      </c>
      <c r="R979" s="698" t="s">
        <v>33</v>
      </c>
      <c r="S979" s="907" t="s">
        <v>7686</v>
      </c>
      <c r="T979" s="908" t="s">
        <v>7509</v>
      </c>
      <c r="U979" s="905" t="s">
        <v>581</v>
      </c>
      <c r="V979" s="905" t="s">
        <v>10436</v>
      </c>
      <c r="W979" s="1068" t="s">
        <v>20</v>
      </c>
      <c r="X979" s="1064">
        <v>41354</v>
      </c>
      <c r="Y979" s="1066">
        <v>41719</v>
      </c>
      <c r="Z979" s="1046">
        <v>2014</v>
      </c>
      <c r="AA979" s="1064">
        <v>41779</v>
      </c>
      <c r="AB979" s="1065">
        <v>43677</v>
      </c>
      <c r="AC979" s="1066">
        <v>44408</v>
      </c>
      <c r="AD979" s="1049">
        <v>0</v>
      </c>
      <c r="AE979" s="746">
        <v>3.68</v>
      </c>
      <c r="AF979" s="744">
        <v>0</v>
      </c>
      <c r="AG979" s="690">
        <v>3.68</v>
      </c>
      <c r="AH979" s="747">
        <v>0</v>
      </c>
      <c r="AI979" s="744">
        <v>5</v>
      </c>
      <c r="AJ979" s="1101">
        <v>16.18</v>
      </c>
      <c r="AK979" s="1102">
        <v>4.0447563300000002</v>
      </c>
      <c r="AL979" s="1085"/>
      <c r="AM979" s="632"/>
      <c r="AN979" s="632">
        <v>3</v>
      </c>
      <c r="AO979" s="632"/>
      <c r="AP979" s="632"/>
      <c r="AQ979" s="757"/>
      <c r="AR979" s="778" t="s">
        <v>8950</v>
      </c>
      <c r="AS979" s="784">
        <f>AT979+AU979</f>
        <v>2.4</v>
      </c>
      <c r="AT979" s="784">
        <v>1.02</v>
      </c>
      <c r="AU979" s="785">
        <v>1.38</v>
      </c>
      <c r="AV979" s="734" t="s">
        <v>8951</v>
      </c>
      <c r="AW979" s="697" t="s">
        <v>7510</v>
      </c>
      <c r="AX979" s="697"/>
      <c r="AY979" s="823">
        <v>42571</v>
      </c>
      <c r="AZ979" s="736" t="s">
        <v>26</v>
      </c>
      <c r="BA979" s="736" t="s">
        <v>26</v>
      </c>
      <c r="BB979" s="625" t="s">
        <v>33</v>
      </c>
      <c r="BC979" s="626" t="s">
        <v>33</v>
      </c>
      <c r="BD979" s="633" t="s">
        <v>33</v>
      </c>
      <c r="BE979" s="625" t="s">
        <v>33</v>
      </c>
      <c r="BF979" s="626" t="s">
        <v>33</v>
      </c>
      <c r="BG979" s="633" t="s">
        <v>33</v>
      </c>
      <c r="BH979" s="905" t="s">
        <v>13072</v>
      </c>
      <c r="BI979" s="903" t="s">
        <v>4508</v>
      </c>
      <c r="BJ979" s="905" t="s">
        <v>4505</v>
      </c>
      <c r="BK979" s="903" t="s">
        <v>10474</v>
      </c>
      <c r="BL979" s="905" t="s">
        <v>0</v>
      </c>
      <c r="BM979" s="903" t="s">
        <v>0</v>
      </c>
      <c r="BN979" s="905" t="s">
        <v>0</v>
      </c>
      <c r="BO979" s="903" t="s">
        <v>0</v>
      </c>
      <c r="BP979" s="905" t="s">
        <v>0</v>
      </c>
      <c r="BQ979" s="903" t="s">
        <v>0</v>
      </c>
      <c r="BR979" s="909">
        <v>68</v>
      </c>
      <c r="BS979" s="903" t="s">
        <v>4557</v>
      </c>
      <c r="BT979" s="909">
        <v>67</v>
      </c>
      <c r="BU979" s="903" t="s">
        <v>4577</v>
      </c>
      <c r="BV979" s="909">
        <v>63</v>
      </c>
      <c r="BW979" s="903" t="s">
        <v>4512</v>
      </c>
      <c r="BX979" s="909">
        <v>69</v>
      </c>
      <c r="BY979" s="903" t="s">
        <v>4598</v>
      </c>
      <c r="BZ979" s="905" t="s">
        <v>0</v>
      </c>
      <c r="CA979" s="903" t="s">
        <v>4492</v>
      </c>
      <c r="CB979" s="340">
        <v>10</v>
      </c>
      <c r="CC979" s="249">
        <f>IF(ISBLANK(AL979),0,1)</f>
        <v>0</v>
      </c>
      <c r="CD979" s="414">
        <f>IF(ISBLANK(AM979),0,1)</f>
        <v>0</v>
      </c>
      <c r="CE979" s="414">
        <f>IF(ISBLANK(AN979),0,1)</f>
        <v>1</v>
      </c>
      <c r="CF979" s="414">
        <f>IF(ISBLANK(AO979),0,1)</f>
        <v>0</v>
      </c>
      <c r="CG979" s="414">
        <f>IF(ISBLANK(AP979),0,1)</f>
        <v>0</v>
      </c>
      <c r="CH979" s="436">
        <f>IF(ISBLANK(AQ979),0,1)</f>
        <v>0</v>
      </c>
      <c r="CI979" s="435">
        <f>IF($W979="Dropped","-",DAYS360(X979,Y979,TRUE)/360)</f>
        <v>1</v>
      </c>
      <c r="CJ979" s="416">
        <f>IF(OR($W979="Pipeline",$W979="Dropped"),"-",IF(OR($AA979="-",$AA979="n/a"),"-",DAYS360(Y979,AA979,TRUE)/360))</f>
        <v>0.16388888888888889</v>
      </c>
      <c r="CK979" s="416">
        <f>IF(OR($W979="Pipeline",$W979="Dropped"),"-",IF($AC979="-","-",IF(OR($AA979="-",$AA979="n/a"),DAYS360(Y979,AC979,TRUE)/360,DAYS360(AA979,AC979,TRUE)/360)))</f>
        <v>7.1944444444444446</v>
      </c>
      <c r="CL979" s="416">
        <f>IF(OR($W979="Pipeline",$W979="Dropped"),"-",IF($AC979="-","-",DAYS360(X979,AC979,TRUE)/360))</f>
        <v>8.3583333333333325</v>
      </c>
      <c r="CM979" s="437">
        <f>IF(OR($W979="Pipeline",$W979="Dropped"),"-",IF($AC979="-","-",DAYS360(AB979,AC979,TRUE)/360))</f>
        <v>2</v>
      </c>
      <c r="CN979" s="344" t="str">
        <f>IF(W979="Closed",IF(AC979="-","-",YEAR(AC979)),"-")</f>
        <v>-</v>
      </c>
      <c r="CO979" s="344" t="str">
        <f>IF(W979="Closed",IF(OR(BE979="S",BE979="MS",BE979="HS"),"S",IF(OR(BE979="U",BE979="MU",BE979="HU"),"U",IF(OR(BE979="NA",BE979="NR",BE979="NV",BE979="?",BE979="#"),"NR","-"))),"-")</f>
        <v>-</v>
      </c>
      <c r="CP979" s="249">
        <v>0</v>
      </c>
      <c r="CQ979" s="414">
        <v>0</v>
      </c>
      <c r="CR979" s="414">
        <v>3</v>
      </c>
      <c r="CS979" s="414">
        <v>0</v>
      </c>
      <c r="CT979" s="414">
        <v>1</v>
      </c>
      <c r="CU979" s="436">
        <v>2</v>
      </c>
      <c r="CV979" s="432" t="str">
        <f>IF(OR(DC979="-",DC979="",DC979="n/a"),"-",HYPERLINK(DC979,"PAD"))</f>
        <v>PAD</v>
      </c>
      <c r="CW979" s="417" t="str">
        <f>IF(OR(DD979="-",DD979="",DD979="n/a"),"-",HYPERLINK(DD979,"ICR"))</f>
        <v>-</v>
      </c>
      <c r="CX979" s="438" t="str">
        <f>IF(OR(DE979="-",DE979="",DE979="n/a"),"-",HYPERLINK(DE979,"IEG"))</f>
        <v>-</v>
      </c>
      <c r="CY979" s="687" t="str">
        <f>IF(OR(DF979="-",DF979="",DF979="n/a"),"-",HYPERLINK(DF979,"PPAR"))</f>
        <v>-</v>
      </c>
      <c r="CZ979" s="665" t="str">
        <f>IF(OR(DG979="-",DG979="",DG979="n/a"),"-",HYPERLINK(DG979,"PCR"))</f>
        <v>-</v>
      </c>
      <c r="DA979" s="665" t="str">
        <f>IF(OR(DH979="-",DH979="",DH979="n/a"),"-",HYPERLINK(DH979,"PP"))</f>
        <v>PP</v>
      </c>
      <c r="DB979" s="688" t="str">
        <f>IF(OR(DI979="-",DI979="",DI979="n/a"),"-",HYPERLINK(DI979,"TA"))</f>
        <v>-</v>
      </c>
      <c r="DC979" s="897" t="s">
        <v>12927</v>
      </c>
      <c r="DD979" s="897" t="s">
        <v>33</v>
      </c>
      <c r="DE979" s="897" t="s">
        <v>33</v>
      </c>
      <c r="DF979" s="897" t="s">
        <v>33</v>
      </c>
      <c r="DG979" s="897" t="s">
        <v>33</v>
      </c>
      <c r="DH979" s="897" t="s">
        <v>12928</v>
      </c>
      <c r="DI979" s="897" t="s">
        <v>33</v>
      </c>
      <c r="DJ979" s="806"/>
      <c r="DK979" s="14"/>
      <c r="DL979" s="14"/>
      <c r="DM979" s="441"/>
      <c r="DN979" s="441"/>
      <c r="DO979" s="441"/>
      <c r="DP979" s="441"/>
      <c r="DQ979" s="441"/>
      <c r="DR979" s="441"/>
      <c r="DS979" s="441"/>
      <c r="DT979" s="441"/>
      <c r="DU979" s="441"/>
      <c r="DV979" s="441"/>
      <c r="DW979" s="441"/>
      <c r="DX979" s="441"/>
      <c r="DY979" s="441"/>
      <c r="DZ979" s="441"/>
      <c r="EA979" s="441"/>
      <c r="EB979" s="441"/>
      <c r="EC979" s="441"/>
      <c r="ED979" s="441"/>
      <c r="EE979" s="441"/>
      <c r="EF979" s="441"/>
      <c r="EG979" s="441"/>
      <c r="EH979" s="441"/>
      <c r="EI979" s="441"/>
      <c r="EJ979" s="441"/>
      <c r="EK979" s="441"/>
      <c r="EL979" s="441"/>
      <c r="EM979" s="441"/>
    </row>
    <row r="980" spans="1:143" s="35" customFormat="1" ht="14.1" customHeight="1" x14ac:dyDescent="0.25">
      <c r="A980" s="703">
        <f>ROW()-1</f>
        <v>979</v>
      </c>
      <c r="B980" s="712" t="s">
        <v>449</v>
      </c>
      <c r="C980" s="711" t="str">
        <f>HYPERLINK(E980,"OP")</f>
        <v>OP</v>
      </c>
      <c r="D980" s="711" t="str">
        <f>HYPERLINK(F980,"Prj")</f>
        <v>Prj</v>
      </c>
      <c r="E980" s="663" t="s">
        <v>7063</v>
      </c>
      <c r="F980" s="422" t="s">
        <v>7064</v>
      </c>
      <c r="G980" s="414" t="s">
        <v>5391</v>
      </c>
      <c r="H980" s="414" t="s">
        <v>33</v>
      </c>
      <c r="I980" s="694" t="s">
        <v>33</v>
      </c>
      <c r="J980" s="686" t="s">
        <v>521</v>
      </c>
      <c r="K980" s="199" t="s">
        <v>33</v>
      </c>
      <c r="L980" s="693" t="s">
        <v>124</v>
      </c>
      <c r="M980" s="734" t="s">
        <v>595</v>
      </c>
      <c r="N980" s="693" t="s">
        <v>233</v>
      </c>
      <c r="O980" s="693" t="s">
        <v>25</v>
      </c>
      <c r="P980" s="1080" t="s">
        <v>1419</v>
      </c>
      <c r="Q980" s="1074" t="s">
        <v>33</v>
      </c>
      <c r="R980" s="698" t="s">
        <v>33</v>
      </c>
      <c r="S980" s="907" t="s">
        <v>3581</v>
      </c>
      <c r="T980" s="908" t="s">
        <v>13852</v>
      </c>
      <c r="U980" s="905" t="s">
        <v>580</v>
      </c>
      <c r="V980" s="905" t="s">
        <v>10410</v>
      </c>
      <c r="W980" s="1068" t="s">
        <v>1773</v>
      </c>
      <c r="X980" s="1064">
        <v>41302</v>
      </c>
      <c r="Y980" s="1066">
        <v>41612</v>
      </c>
      <c r="Z980" s="1046">
        <v>2014</v>
      </c>
      <c r="AA980" s="1064">
        <v>41585</v>
      </c>
      <c r="AB980" s="1065">
        <v>42504</v>
      </c>
      <c r="AC980" s="1066">
        <v>42869</v>
      </c>
      <c r="AD980" s="638">
        <v>0</v>
      </c>
      <c r="AE980" s="639">
        <v>0</v>
      </c>
      <c r="AF980" s="744">
        <v>12</v>
      </c>
      <c r="AG980" s="690">
        <v>12</v>
      </c>
      <c r="AH980" s="747">
        <v>0</v>
      </c>
      <c r="AI980" s="744">
        <v>18.796196999999999</v>
      </c>
      <c r="AJ980" s="1099">
        <v>18.796196999999999</v>
      </c>
      <c r="AK980" s="1100">
        <v>18.355707649999999</v>
      </c>
      <c r="AL980" s="1085"/>
      <c r="AM980" s="632" t="s">
        <v>2450</v>
      </c>
      <c r="AN980" s="632"/>
      <c r="AO980" s="632"/>
      <c r="AP980" s="632"/>
      <c r="AQ980" s="757"/>
      <c r="AR980" s="779" t="s">
        <v>2460</v>
      </c>
      <c r="AS980" s="649">
        <f>AT980+AU980</f>
        <v>11.5</v>
      </c>
      <c r="AT980" s="649">
        <v>11.5</v>
      </c>
      <c r="AU980" s="650">
        <v>0</v>
      </c>
      <c r="AV980" s="686" t="s">
        <v>3081</v>
      </c>
      <c r="AW980" s="686" t="s">
        <v>1827</v>
      </c>
      <c r="AX980" s="686" t="s">
        <v>2096</v>
      </c>
      <c r="AY980" s="819">
        <v>42696</v>
      </c>
      <c r="AZ980" s="721" t="s">
        <v>26</v>
      </c>
      <c r="BA980" s="721" t="s">
        <v>26</v>
      </c>
      <c r="BB980" s="625" t="s">
        <v>33</v>
      </c>
      <c r="BC980" s="626" t="s">
        <v>33</v>
      </c>
      <c r="BD980" s="633" t="s">
        <v>33</v>
      </c>
      <c r="BE980" s="625" t="s">
        <v>33</v>
      </c>
      <c r="BF980" s="626" t="s">
        <v>33</v>
      </c>
      <c r="BG980" s="633" t="s">
        <v>33</v>
      </c>
      <c r="BH980" s="905" t="s">
        <v>4485</v>
      </c>
      <c r="BI980" s="903" t="s">
        <v>10472</v>
      </c>
      <c r="BJ980" s="905" t="s">
        <v>0</v>
      </c>
      <c r="BK980" s="903" t="s">
        <v>0</v>
      </c>
      <c r="BL980" s="905" t="s">
        <v>0</v>
      </c>
      <c r="BM980" s="903" t="s">
        <v>0</v>
      </c>
      <c r="BN980" s="905" t="s">
        <v>0</v>
      </c>
      <c r="BO980" s="903" t="s">
        <v>0</v>
      </c>
      <c r="BP980" s="905" t="s">
        <v>0</v>
      </c>
      <c r="BQ980" s="903" t="s">
        <v>0</v>
      </c>
      <c r="BR980" s="909">
        <v>27</v>
      </c>
      <c r="BS980" s="903" t="s">
        <v>4490</v>
      </c>
      <c r="BT980" s="909">
        <v>25</v>
      </c>
      <c r="BU980" s="903" t="s">
        <v>4489</v>
      </c>
      <c r="BV980" s="909">
        <v>28</v>
      </c>
      <c r="BW980" s="903" t="s">
        <v>4500</v>
      </c>
      <c r="BX980" s="909">
        <v>33</v>
      </c>
      <c r="BY980" s="903" t="s">
        <v>4498</v>
      </c>
      <c r="BZ980" s="905" t="s">
        <v>0</v>
      </c>
      <c r="CA980" s="903" t="s">
        <v>4492</v>
      </c>
      <c r="CB980" s="340">
        <v>10</v>
      </c>
      <c r="CC980" s="249">
        <f>IF(ISBLANK(AL980),0,1)</f>
        <v>0</v>
      </c>
      <c r="CD980" s="414">
        <f>IF(ISBLANK(AM980),0,1)</f>
        <v>1</v>
      </c>
      <c r="CE980" s="414">
        <f>IF(ISBLANK(AN980),0,1)</f>
        <v>0</v>
      </c>
      <c r="CF980" s="414">
        <f>IF(ISBLANK(AO980),0,1)</f>
        <v>0</v>
      </c>
      <c r="CG980" s="414">
        <f>IF(ISBLANK(AP980),0,1)</f>
        <v>0</v>
      </c>
      <c r="CH980" s="436">
        <f>IF(ISBLANK(AQ980),0,1)</f>
        <v>0</v>
      </c>
      <c r="CI980" s="435">
        <f>IF($W980="Dropped","-",DAYS360(X980,Y980,TRUE)/360)</f>
        <v>0.85</v>
      </c>
      <c r="CJ980" s="416">
        <f>IF(OR($W980="Pipeline",$W980="Dropped"),"-",IF(OR($AA980="-",$AA980="n/a"),"-",DAYS360(Y980,AA980,TRUE)/360))</f>
        <v>-7.4999999999999997E-2</v>
      </c>
      <c r="CK980" s="416">
        <f>IF(OR($W980="Pipeline",$W980="Dropped"),"-",IF($AC980="-","-",IF(OR($AA980="-",$AA980="n/a"),DAYS360(Y980,AC980,TRUE)/360,DAYS360(AA980,AC980,TRUE)/360)))</f>
        <v>3.5194444444444444</v>
      </c>
      <c r="CL980" s="416">
        <f>IF(OR($W980="Pipeline",$W980="Dropped"),"-",IF($AC980="-","-",DAYS360(X980,AC980,TRUE)/360))</f>
        <v>4.2944444444444443</v>
      </c>
      <c r="CM980" s="437">
        <f>IF(OR($W980="Pipeline",$W980="Dropped"),"-",IF($AC980="-","-",DAYS360(AB980,AC980,TRUE)/360))</f>
        <v>1</v>
      </c>
      <c r="CN980" s="344">
        <f>IF(W980="Closed",IF(AC980="-","-",YEAR(AC980)),"-")</f>
        <v>2017</v>
      </c>
      <c r="CO980" s="344" t="str">
        <f>IF(W980="Closed",IF(OR(BE980="S",BE980="MS",BE980="HS"),"S",IF(OR(BE980="U",BE980="MU",BE980="HU"),"U",IF(OR(BE980="NA",BE980="NR",BE980="NV",BE980="?",BE980="#"),"NR","-"))),"-")</f>
        <v>-</v>
      </c>
      <c r="CP980" s="249">
        <v>1</v>
      </c>
      <c r="CQ980" s="414">
        <v>7</v>
      </c>
      <c r="CR980" s="414">
        <v>1</v>
      </c>
      <c r="CS980" s="414">
        <v>1</v>
      </c>
      <c r="CT980" s="414">
        <v>0</v>
      </c>
      <c r="CU980" s="436">
        <v>0</v>
      </c>
      <c r="CV980" s="432" t="str">
        <f>IF(OR(DC980="-",DC980="",DC980="n/a"),"-",HYPERLINK(DC980,"PAD"))</f>
        <v>PAD</v>
      </c>
      <c r="CW980" s="417" t="str">
        <f>IF(OR(DD980="-",DD980="",DD980="n/a"),"-",HYPERLINK(DD980,"ICR"))</f>
        <v>-</v>
      </c>
      <c r="CX980" s="438" t="str">
        <f>IF(OR(DE980="-",DE980="",DE980="n/a"),"-",HYPERLINK(DE980,"IEG"))</f>
        <v>-</v>
      </c>
      <c r="CY980" s="687" t="str">
        <f>IF(OR(DF980="-",DF980="",DF980="n/a"),"-",HYPERLINK(DF980,"PPAR"))</f>
        <v>-</v>
      </c>
      <c r="CZ980" s="665" t="str">
        <f>IF(OR(DG980="-",DG980="",DG980="n/a"),"-",HYPERLINK(DG980,"PCR"))</f>
        <v>-</v>
      </c>
      <c r="DA980" s="665" t="str">
        <f>IF(OR(DH980="-",DH980="",DH980="n/a"),"-",HYPERLINK(DH980,"PP"))</f>
        <v>PP</v>
      </c>
      <c r="DB980" s="688" t="str">
        <f>IF(OR(DI980="-",DI980="",DI980="n/a"),"-",HYPERLINK(DI980,"TA"))</f>
        <v>-</v>
      </c>
      <c r="DC980" s="897" t="s">
        <v>12929</v>
      </c>
      <c r="DD980" s="897" t="s">
        <v>33</v>
      </c>
      <c r="DE980" s="897" t="s">
        <v>33</v>
      </c>
      <c r="DF980" s="897" t="s">
        <v>33</v>
      </c>
      <c r="DG980" s="897" t="s">
        <v>33</v>
      </c>
      <c r="DH980" s="897" t="s">
        <v>12930</v>
      </c>
      <c r="DI980" s="897" t="s">
        <v>33</v>
      </c>
      <c r="DJ980" s="734"/>
      <c r="DK980" s="14"/>
      <c r="DL980" s="14"/>
      <c r="DM980" s="441"/>
      <c r="DN980" s="441"/>
      <c r="DO980" s="441"/>
      <c r="DP980" s="441"/>
      <c r="DQ980" s="441"/>
      <c r="DR980" s="441"/>
      <c r="DS980" s="441"/>
      <c r="DT980" s="441"/>
      <c r="DU980" s="441"/>
      <c r="DV980" s="441"/>
      <c r="DW980" s="441"/>
      <c r="DX980" s="441"/>
      <c r="DY980" s="441"/>
      <c r="DZ980" s="441"/>
      <c r="EA980" s="441"/>
      <c r="EB980" s="441"/>
      <c r="EC980" s="441"/>
      <c r="ED980" s="441"/>
      <c r="EE980" s="441"/>
      <c r="EF980" s="441"/>
      <c r="EG980" s="441"/>
      <c r="EH980" s="441"/>
      <c r="EI980" s="441"/>
      <c r="EJ980" s="441"/>
      <c r="EK980" s="441"/>
      <c r="EL980" s="441"/>
      <c r="EM980" s="441"/>
    </row>
    <row r="981" spans="1:143" s="35" customFormat="1" ht="14.1" customHeight="1" x14ac:dyDescent="0.25">
      <c r="A981" s="702">
        <f>ROW()-1</f>
        <v>980</v>
      </c>
      <c r="B981" s="713" t="s">
        <v>7578</v>
      </c>
      <c r="C981" s="711" t="str">
        <f>HYPERLINK(E981,"OP")</f>
        <v>OP</v>
      </c>
      <c r="D981" s="711" t="str">
        <f>HYPERLINK(F981,"Prj")</f>
        <v>Prj</v>
      </c>
      <c r="E981" s="631" t="s">
        <v>8465</v>
      </c>
      <c r="F981" s="413" t="s">
        <v>8466</v>
      </c>
      <c r="G981" s="414" t="s">
        <v>33</v>
      </c>
      <c r="H981" s="414" t="s">
        <v>33</v>
      </c>
      <c r="I981" s="694" t="s">
        <v>33</v>
      </c>
      <c r="J981" s="697" t="s">
        <v>7579</v>
      </c>
      <c r="K981" s="727" t="s">
        <v>33</v>
      </c>
      <c r="L981" s="736" t="s">
        <v>16</v>
      </c>
      <c r="M981" s="697" t="s">
        <v>726</v>
      </c>
      <c r="N981" s="736" t="s">
        <v>18</v>
      </c>
      <c r="O981" s="736" t="s">
        <v>25</v>
      </c>
      <c r="P981" s="1080" t="s">
        <v>36</v>
      </c>
      <c r="Q981" s="1074" t="s">
        <v>33</v>
      </c>
      <c r="R981" s="698" t="s">
        <v>33</v>
      </c>
      <c r="S981" s="907" t="s">
        <v>7686</v>
      </c>
      <c r="T981" s="908" t="s">
        <v>7615</v>
      </c>
      <c r="U981" s="905" t="s">
        <v>578</v>
      </c>
      <c r="V981" s="905" t="s">
        <v>10436</v>
      </c>
      <c r="W981" s="1068" t="s">
        <v>20</v>
      </c>
      <c r="X981" s="1064">
        <v>41409</v>
      </c>
      <c r="Y981" s="1066">
        <v>41689</v>
      </c>
      <c r="Z981" s="1046">
        <v>2014</v>
      </c>
      <c r="AA981" s="1064">
        <v>42058</v>
      </c>
      <c r="AB981" s="1065">
        <v>43404</v>
      </c>
      <c r="AC981" s="1066">
        <v>43404</v>
      </c>
      <c r="AD981" s="1049">
        <v>0</v>
      </c>
      <c r="AE981" s="746">
        <v>14</v>
      </c>
      <c r="AF981" s="744">
        <v>0</v>
      </c>
      <c r="AG981" s="690">
        <v>14</v>
      </c>
      <c r="AH981" s="747">
        <v>0</v>
      </c>
      <c r="AI981" s="744">
        <v>0</v>
      </c>
      <c r="AJ981" s="1101">
        <v>14</v>
      </c>
      <c r="AK981" s="1102">
        <v>7.2177280899999996</v>
      </c>
      <c r="AL981" s="1085"/>
      <c r="AM981" s="632"/>
      <c r="AN981" s="632">
        <v>3</v>
      </c>
      <c r="AO981" s="632"/>
      <c r="AP981" s="632"/>
      <c r="AQ981" s="757"/>
      <c r="AR981" s="778" t="s">
        <v>8983</v>
      </c>
      <c r="AS981" s="784">
        <f>AT981+AU981</f>
        <v>4</v>
      </c>
      <c r="AT981" s="784">
        <v>4</v>
      </c>
      <c r="AU981" s="785">
        <v>0</v>
      </c>
      <c r="AV981" s="734" t="s">
        <v>1590</v>
      </c>
      <c r="AW981" s="697" t="s">
        <v>7580</v>
      </c>
      <c r="AX981" s="697" t="s">
        <v>3547</v>
      </c>
      <c r="AY981" s="823">
        <v>42732</v>
      </c>
      <c r="AZ981" s="736" t="s">
        <v>22</v>
      </c>
      <c r="BA981" s="736" t="s">
        <v>26</v>
      </c>
      <c r="BB981" s="625" t="s">
        <v>33</v>
      </c>
      <c r="BC981" s="626" t="s">
        <v>33</v>
      </c>
      <c r="BD981" s="633" t="s">
        <v>33</v>
      </c>
      <c r="BE981" s="625" t="s">
        <v>33</v>
      </c>
      <c r="BF981" s="626" t="s">
        <v>33</v>
      </c>
      <c r="BG981" s="633" t="s">
        <v>33</v>
      </c>
      <c r="BH981" s="905" t="s">
        <v>13072</v>
      </c>
      <c r="BI981" s="903" t="s">
        <v>4508</v>
      </c>
      <c r="BJ981" s="905" t="s">
        <v>13075</v>
      </c>
      <c r="BK981" s="903" t="s">
        <v>13771</v>
      </c>
      <c r="BL981" s="905" t="s">
        <v>0</v>
      </c>
      <c r="BM981" s="903" t="s">
        <v>0</v>
      </c>
      <c r="BN981" s="905" t="s">
        <v>0</v>
      </c>
      <c r="BO981" s="903" t="s">
        <v>0</v>
      </c>
      <c r="BP981" s="905" t="s">
        <v>0</v>
      </c>
      <c r="BQ981" s="903" t="s">
        <v>0</v>
      </c>
      <c r="BR981" s="909">
        <v>92</v>
      </c>
      <c r="BS981" s="903" t="s">
        <v>4597</v>
      </c>
      <c r="BT981" s="909">
        <v>67</v>
      </c>
      <c r="BU981" s="903" t="s">
        <v>4577</v>
      </c>
      <c r="BV981" s="909">
        <v>68</v>
      </c>
      <c r="BW981" s="903" t="s">
        <v>4557</v>
      </c>
      <c r="BX981" s="905" t="s">
        <v>0</v>
      </c>
      <c r="BY981" s="903" t="s">
        <v>4492</v>
      </c>
      <c r="BZ981" s="905" t="s">
        <v>0</v>
      </c>
      <c r="CA981" s="903" t="s">
        <v>4492</v>
      </c>
      <c r="CB981" s="340">
        <v>10</v>
      </c>
      <c r="CC981" s="249">
        <f>IF(ISBLANK(AL981),0,1)</f>
        <v>0</v>
      </c>
      <c r="CD981" s="414">
        <f>IF(ISBLANK(AM981),0,1)</f>
        <v>0</v>
      </c>
      <c r="CE981" s="414">
        <f>IF(ISBLANK(AN981),0,1)</f>
        <v>1</v>
      </c>
      <c r="CF981" s="414">
        <f>IF(ISBLANK(AO981),0,1)</f>
        <v>0</v>
      </c>
      <c r="CG981" s="414">
        <f>IF(ISBLANK(AP981),0,1)</f>
        <v>0</v>
      </c>
      <c r="CH981" s="436">
        <f>IF(ISBLANK(AQ981),0,1)</f>
        <v>0</v>
      </c>
      <c r="CI981" s="435">
        <f>IF($W981="Dropped","-",DAYS360(X981,Y981,TRUE)/360)</f>
        <v>0.76111111111111107</v>
      </c>
      <c r="CJ981" s="416">
        <f>IF(OR($W981="Pipeline",$W981="Dropped"),"-",IF(OR($AA981="-",$AA981="n/a"),"-",DAYS360(Y981,AA981,TRUE)/360))</f>
        <v>1.0111111111111111</v>
      </c>
      <c r="CK981" s="416">
        <f>IF(OR($W981="Pipeline",$W981="Dropped"),"-",IF($AC981="-","-",IF(OR($AA981="-",$AA981="n/a"),DAYS360(Y981,AC981,TRUE)/360,DAYS360(AA981,AC981,TRUE)/360)))</f>
        <v>3.6861111111111109</v>
      </c>
      <c r="CL981" s="416">
        <f>IF(OR($W981="Pipeline",$W981="Dropped"),"-",IF($AC981="-","-",DAYS360(X981,AC981,TRUE)/360))</f>
        <v>5.458333333333333</v>
      </c>
      <c r="CM981" s="437">
        <f>IF(OR($W981="Pipeline",$W981="Dropped"),"-",IF($AC981="-","-",DAYS360(AB981,AC981,TRUE)/360))</f>
        <v>0</v>
      </c>
      <c r="CN981" s="344" t="str">
        <f>IF(W981="Closed",IF(AC981="-","-",YEAR(AC981)),"-")</f>
        <v>-</v>
      </c>
      <c r="CO981" s="344" t="str">
        <f>IF(W981="Closed",IF(OR(BE981="S",BE981="MS",BE981="HS"),"S",IF(OR(BE981="U",BE981="MU",BE981="HU"),"U",IF(OR(BE981="NA",BE981="NR",BE981="NV",BE981="?",BE981="#"),"NR","-"))),"-")</f>
        <v>-</v>
      </c>
      <c r="CP981" s="249">
        <v>1</v>
      </c>
      <c r="CQ981" s="414">
        <v>1</v>
      </c>
      <c r="CR981" s="414">
        <v>3</v>
      </c>
      <c r="CS981" s="414">
        <v>0</v>
      </c>
      <c r="CT981" s="414">
        <v>0</v>
      </c>
      <c r="CU981" s="436">
        <v>0</v>
      </c>
      <c r="CV981" s="432" t="str">
        <f>IF(OR(DC981="-",DC981="",DC981="n/a"),"-",HYPERLINK(DC981,"PAD"))</f>
        <v>PAD</v>
      </c>
      <c r="CW981" s="417" t="str">
        <f>IF(OR(DD981="-",DD981="",DD981="n/a"),"-",HYPERLINK(DD981,"ICR"))</f>
        <v>-</v>
      </c>
      <c r="CX981" s="438" t="str">
        <f>IF(OR(DE981="-",DE981="",DE981="n/a"),"-",HYPERLINK(DE981,"IEG"))</f>
        <v>-</v>
      </c>
      <c r="CY981" s="687" t="str">
        <f>IF(OR(DF981="-",DF981="",DF981="n/a"),"-",HYPERLINK(DF981,"PPAR"))</f>
        <v>-</v>
      </c>
      <c r="CZ981" s="665" t="str">
        <f>IF(OR(DG981="-",DG981="",DG981="n/a"),"-",HYPERLINK(DG981,"PCR"))</f>
        <v>-</v>
      </c>
      <c r="DA981" s="665" t="str">
        <f>IF(OR(DH981="-",DH981="",DH981="n/a"),"-",HYPERLINK(DH981,"PP"))</f>
        <v>-</v>
      </c>
      <c r="DB981" s="688" t="str">
        <f>IF(OR(DI981="-",DI981="",DI981="n/a"),"-",HYPERLINK(DI981,"TA"))</f>
        <v>-</v>
      </c>
      <c r="DC981" s="897" t="s">
        <v>12931</v>
      </c>
      <c r="DD981" s="897" t="s">
        <v>33</v>
      </c>
      <c r="DE981" s="897" t="s">
        <v>33</v>
      </c>
      <c r="DF981" s="897" t="s">
        <v>33</v>
      </c>
      <c r="DG981" s="897" t="s">
        <v>33</v>
      </c>
      <c r="DH981" s="897" t="s">
        <v>33</v>
      </c>
      <c r="DI981" s="897" t="s">
        <v>33</v>
      </c>
      <c r="DJ981" s="734"/>
      <c r="DK981" s="14"/>
      <c r="DL981" s="14"/>
      <c r="DM981" s="441"/>
      <c r="DN981" s="441"/>
      <c r="DO981" s="441"/>
      <c r="DP981" s="441"/>
      <c r="DQ981" s="441"/>
      <c r="DR981" s="441"/>
      <c r="DS981" s="441"/>
      <c r="DT981" s="441"/>
      <c r="DU981" s="441"/>
      <c r="DV981" s="441"/>
      <c r="DW981" s="441"/>
      <c r="DX981" s="441"/>
      <c r="DY981" s="441"/>
      <c r="DZ981" s="441"/>
      <c r="EA981" s="441"/>
      <c r="EB981" s="441"/>
      <c r="EC981" s="441"/>
      <c r="ED981" s="441"/>
      <c r="EE981" s="441"/>
      <c r="EF981" s="441"/>
      <c r="EG981" s="441"/>
      <c r="EH981" s="441"/>
      <c r="EI981" s="441"/>
      <c r="EJ981" s="441"/>
      <c r="EK981" s="441"/>
      <c r="EL981" s="441"/>
      <c r="EM981" s="441"/>
    </row>
    <row r="982" spans="1:143" s="35" customFormat="1" ht="14.1" customHeight="1" x14ac:dyDescent="0.25">
      <c r="A982" s="702">
        <f>ROW()-1</f>
        <v>981</v>
      </c>
      <c r="B982" s="713" t="s">
        <v>7630</v>
      </c>
      <c r="C982" s="711" t="str">
        <f>HYPERLINK(E982,"OP")</f>
        <v>OP</v>
      </c>
      <c r="D982" s="711" t="str">
        <f>HYPERLINK(F982,"Prj")</f>
        <v>Prj</v>
      </c>
      <c r="E982" s="631" t="s">
        <v>8493</v>
      </c>
      <c r="F982" s="413" t="s">
        <v>8494</v>
      </c>
      <c r="G982" s="414" t="s">
        <v>33</v>
      </c>
      <c r="H982" s="414" t="s">
        <v>33</v>
      </c>
      <c r="I982" s="694" t="s">
        <v>33</v>
      </c>
      <c r="J982" s="697" t="s">
        <v>7631</v>
      </c>
      <c r="K982" s="727" t="s">
        <v>33</v>
      </c>
      <c r="L982" s="736" t="s">
        <v>16</v>
      </c>
      <c r="M982" s="696" t="s">
        <v>830</v>
      </c>
      <c r="N982" s="736" t="s">
        <v>18</v>
      </c>
      <c r="O982" s="736" t="s">
        <v>25</v>
      </c>
      <c r="P982" s="1080" t="s">
        <v>36</v>
      </c>
      <c r="Q982" s="1074" t="s">
        <v>33</v>
      </c>
      <c r="R982" s="698" t="s">
        <v>3565</v>
      </c>
      <c r="S982" s="907" t="s">
        <v>3944</v>
      </c>
      <c r="T982" s="908" t="s">
        <v>10367</v>
      </c>
      <c r="U982" s="905" t="s">
        <v>584</v>
      </c>
      <c r="V982" s="905" t="s">
        <v>10448</v>
      </c>
      <c r="W982" s="1068" t="s">
        <v>20</v>
      </c>
      <c r="X982" s="1064">
        <v>41452</v>
      </c>
      <c r="Y982" s="1066">
        <v>41628</v>
      </c>
      <c r="Z982" s="1046">
        <v>2014</v>
      </c>
      <c r="AA982" s="1064">
        <v>42025</v>
      </c>
      <c r="AB982" s="1065">
        <v>43644</v>
      </c>
      <c r="AC982" s="1066">
        <v>43644</v>
      </c>
      <c r="AD982" s="1049">
        <v>0</v>
      </c>
      <c r="AE982" s="746">
        <v>10</v>
      </c>
      <c r="AF982" s="744">
        <v>0</v>
      </c>
      <c r="AG982" s="690">
        <v>10</v>
      </c>
      <c r="AH982" s="747">
        <v>100</v>
      </c>
      <c r="AI982" s="744">
        <v>10</v>
      </c>
      <c r="AJ982" s="1101">
        <v>10</v>
      </c>
      <c r="AK982" s="1102">
        <v>1.89778902</v>
      </c>
      <c r="AL982" s="1085">
        <v>33</v>
      </c>
      <c r="AM982" s="632"/>
      <c r="AN982" s="632">
        <v>3</v>
      </c>
      <c r="AO982" s="632"/>
      <c r="AP982" s="632"/>
      <c r="AQ982" s="757"/>
      <c r="AR982" s="778" t="s">
        <v>9005</v>
      </c>
      <c r="AS982" s="784">
        <f>AT982+AU982</f>
        <v>4.5</v>
      </c>
      <c r="AT982" s="784">
        <v>0.38</v>
      </c>
      <c r="AU982" s="785">
        <v>4.12</v>
      </c>
      <c r="AV982" s="734" t="s">
        <v>9006</v>
      </c>
      <c r="AW982" s="697" t="s">
        <v>5121</v>
      </c>
      <c r="AX982" s="697" t="s">
        <v>3547</v>
      </c>
      <c r="AY982" s="823">
        <v>42619</v>
      </c>
      <c r="AZ982" s="736" t="s">
        <v>22</v>
      </c>
      <c r="BA982" s="736" t="s">
        <v>45</v>
      </c>
      <c r="BB982" s="625" t="s">
        <v>33</v>
      </c>
      <c r="BC982" s="626" t="s">
        <v>33</v>
      </c>
      <c r="BD982" s="633" t="s">
        <v>33</v>
      </c>
      <c r="BE982" s="625" t="s">
        <v>33</v>
      </c>
      <c r="BF982" s="626" t="s">
        <v>33</v>
      </c>
      <c r="BG982" s="633" t="s">
        <v>33</v>
      </c>
      <c r="BH982" s="905" t="s">
        <v>13072</v>
      </c>
      <c r="BI982" s="903" t="s">
        <v>4508</v>
      </c>
      <c r="BJ982" s="905" t="s">
        <v>13075</v>
      </c>
      <c r="BK982" s="903" t="s">
        <v>13771</v>
      </c>
      <c r="BL982" s="905" t="s">
        <v>0</v>
      </c>
      <c r="BM982" s="903" t="s">
        <v>0</v>
      </c>
      <c r="BN982" s="905" t="s">
        <v>0</v>
      </c>
      <c r="BO982" s="903" t="s">
        <v>0</v>
      </c>
      <c r="BP982" s="905" t="s">
        <v>0</v>
      </c>
      <c r="BQ982" s="903" t="s">
        <v>0</v>
      </c>
      <c r="BR982" s="909">
        <v>63</v>
      </c>
      <c r="BS982" s="903" t="s">
        <v>4512</v>
      </c>
      <c r="BT982" s="909">
        <v>69</v>
      </c>
      <c r="BU982" s="903" t="s">
        <v>4598</v>
      </c>
      <c r="BV982" s="909">
        <v>67</v>
      </c>
      <c r="BW982" s="903" t="s">
        <v>4577</v>
      </c>
      <c r="BX982" s="909">
        <v>57</v>
      </c>
      <c r="BY982" s="903" t="s">
        <v>4527</v>
      </c>
      <c r="BZ982" s="909">
        <v>54</v>
      </c>
      <c r="CA982" s="903" t="s">
        <v>4553</v>
      </c>
      <c r="CB982" s="340">
        <v>10</v>
      </c>
      <c r="CC982" s="249">
        <f>IF(ISBLANK(AL982),0,1)</f>
        <v>1</v>
      </c>
      <c r="CD982" s="414">
        <f>IF(ISBLANK(AM982),0,1)</f>
        <v>0</v>
      </c>
      <c r="CE982" s="414">
        <f>IF(ISBLANK(AN982),0,1)</f>
        <v>1</v>
      </c>
      <c r="CF982" s="414">
        <f>IF(ISBLANK(AO982),0,1)</f>
        <v>0</v>
      </c>
      <c r="CG982" s="414">
        <f>IF(ISBLANK(AP982),0,1)</f>
        <v>0</v>
      </c>
      <c r="CH982" s="436">
        <f>IF(ISBLANK(AQ982),0,1)</f>
        <v>0</v>
      </c>
      <c r="CI982" s="435">
        <f>IF($W982="Dropped","-",DAYS360(X982,Y982,TRUE)/360)</f>
        <v>0.48055555555555557</v>
      </c>
      <c r="CJ982" s="416">
        <f>IF(OR($W982="Pipeline",$W982="Dropped"),"-",IF(OR($AA982="-",$AA982="n/a"),"-",DAYS360(Y982,AA982,TRUE)/360))</f>
        <v>1.086111111111111</v>
      </c>
      <c r="CK982" s="416">
        <f>IF(OR($W982="Pipeline",$W982="Dropped"),"-",IF($AC982="-","-",IF(OR($AA982="-",$AA982="n/a"),DAYS360(Y982,AC982,TRUE)/360,DAYS360(AA982,AC982,TRUE)/360)))</f>
        <v>4.4361111111111109</v>
      </c>
      <c r="CL982" s="416">
        <f>IF(OR($W982="Pipeline",$W982="Dropped"),"-",IF($AC982="-","-",DAYS360(X982,AC982,TRUE)/360))</f>
        <v>6.0027777777777782</v>
      </c>
      <c r="CM982" s="437">
        <f>IF(OR($W982="Pipeline",$W982="Dropped"),"-",IF($AC982="-","-",DAYS360(AB982,AC982,TRUE)/360))</f>
        <v>0</v>
      </c>
      <c r="CN982" s="344" t="str">
        <f>IF(W982="Closed",IF(AC982="-","-",YEAR(AC982)),"-")</f>
        <v>-</v>
      </c>
      <c r="CO982" s="344" t="str">
        <f>IF(W982="Closed",IF(OR(BE982="S",BE982="MS",BE982="HS"),"S",IF(OR(BE982="U",BE982="MU",BE982="HU"),"U",IF(OR(BE982="NA",BE982="NR",BE982="NV",BE982="?",BE982="#"),"NR","-"))),"-")</f>
        <v>-</v>
      </c>
      <c r="CP982" s="249">
        <v>1</v>
      </c>
      <c r="CQ982" s="414">
        <v>4</v>
      </c>
      <c r="CR982" s="414">
        <v>2</v>
      </c>
      <c r="CS982" s="414">
        <v>2</v>
      </c>
      <c r="CT982" s="414">
        <v>0</v>
      </c>
      <c r="CU982" s="436">
        <v>0</v>
      </c>
      <c r="CV982" s="432" t="str">
        <f>IF(OR(DC982="-",DC982="",DC982="n/a"),"-",HYPERLINK(DC982,"PAD"))</f>
        <v>PAD</v>
      </c>
      <c r="CW982" s="417" t="str">
        <f>IF(OR(DD982="-",DD982="",DD982="n/a"),"-",HYPERLINK(DD982,"ICR"))</f>
        <v>-</v>
      </c>
      <c r="CX982" s="438" t="str">
        <f>IF(OR(DE982="-",DE982="",DE982="n/a"),"-",HYPERLINK(DE982,"IEG"))</f>
        <v>-</v>
      </c>
      <c r="CY982" s="687" t="str">
        <f>IF(OR(DF982="-",DF982="",DF982="n/a"),"-",HYPERLINK(DF982,"PPAR"))</f>
        <v>-</v>
      </c>
      <c r="CZ982" s="665" t="str">
        <f>IF(OR(DG982="-",DG982="",DG982="n/a"),"-",HYPERLINK(DG982,"PCR"))</f>
        <v>-</v>
      </c>
      <c r="DA982" s="665" t="str">
        <f>IF(OR(DH982="-",DH982="",DH982="n/a"),"-",HYPERLINK(DH982,"PP"))</f>
        <v>PP</v>
      </c>
      <c r="DB982" s="688" t="str">
        <f>IF(OR(DI982="-",DI982="",DI982="n/a"),"-",HYPERLINK(DI982,"TA"))</f>
        <v>-</v>
      </c>
      <c r="DC982" s="897" t="s">
        <v>12932</v>
      </c>
      <c r="DD982" s="897" t="s">
        <v>33</v>
      </c>
      <c r="DE982" s="897" t="s">
        <v>33</v>
      </c>
      <c r="DF982" s="897" t="s">
        <v>33</v>
      </c>
      <c r="DG982" s="897" t="s">
        <v>33</v>
      </c>
      <c r="DH982" s="897" t="s">
        <v>14194</v>
      </c>
      <c r="DI982" s="897" t="s">
        <v>33</v>
      </c>
      <c r="DJ982" s="734"/>
      <c r="DK982" s="14"/>
      <c r="DL982" s="14"/>
      <c r="DM982" s="441"/>
      <c r="DN982" s="441"/>
      <c r="DO982" s="441"/>
      <c r="DP982" s="441"/>
      <c r="DQ982" s="441"/>
      <c r="DR982" s="441"/>
      <c r="DS982" s="441"/>
      <c r="DT982" s="441"/>
      <c r="DU982" s="441"/>
      <c r="DV982" s="441"/>
      <c r="DW982" s="441"/>
      <c r="DX982" s="441"/>
      <c r="DY982" s="441"/>
      <c r="DZ982" s="441"/>
      <c r="EA982" s="441"/>
      <c r="EB982" s="441"/>
      <c r="EC982" s="441"/>
      <c r="ED982" s="441"/>
      <c r="EE982" s="441"/>
      <c r="EF982" s="441"/>
      <c r="EG982" s="441"/>
      <c r="EH982" s="441"/>
      <c r="EI982" s="441"/>
      <c r="EJ982" s="441"/>
      <c r="EK982" s="441"/>
      <c r="EL982" s="441"/>
      <c r="EM982" s="441"/>
    </row>
    <row r="983" spans="1:143" s="35" customFormat="1" ht="14.1" customHeight="1" x14ac:dyDescent="0.25">
      <c r="A983" s="703">
        <f>ROW()-1</f>
        <v>982</v>
      </c>
      <c r="B983" s="710" t="s">
        <v>106</v>
      </c>
      <c r="C983" s="711" t="str">
        <f>HYPERLINK(E983,"OP")</f>
        <v>OP</v>
      </c>
      <c r="D983" s="711" t="str">
        <f>HYPERLINK(F983,"Prj")</f>
        <v>Prj</v>
      </c>
      <c r="E983" s="663" t="s">
        <v>7065</v>
      </c>
      <c r="F983" s="422" t="s">
        <v>7066</v>
      </c>
      <c r="G983" s="414" t="s">
        <v>33</v>
      </c>
      <c r="H983" s="414" t="s">
        <v>33</v>
      </c>
      <c r="I983" s="694" t="s">
        <v>33</v>
      </c>
      <c r="J983" s="686" t="s">
        <v>107</v>
      </c>
      <c r="K983" s="199" t="s">
        <v>33</v>
      </c>
      <c r="L983" s="693" t="s">
        <v>16</v>
      </c>
      <c r="M983" s="696" t="s">
        <v>108</v>
      </c>
      <c r="N983" s="693" t="s">
        <v>18</v>
      </c>
      <c r="O983" s="693" t="s">
        <v>25</v>
      </c>
      <c r="P983" s="1080" t="s">
        <v>19</v>
      </c>
      <c r="Q983" s="1074" t="s">
        <v>33</v>
      </c>
      <c r="R983" s="698" t="s">
        <v>3888</v>
      </c>
      <c r="S983" s="907" t="s">
        <v>3549</v>
      </c>
      <c r="T983" s="908" t="s">
        <v>3875</v>
      </c>
      <c r="U983" s="905" t="s">
        <v>626</v>
      </c>
      <c r="V983" s="905" t="s">
        <v>10441</v>
      </c>
      <c r="W983" s="1068" t="s">
        <v>20</v>
      </c>
      <c r="X983" s="1064">
        <v>41242</v>
      </c>
      <c r="Y983" s="1066">
        <v>41446</v>
      </c>
      <c r="Z983" s="1046">
        <v>2013</v>
      </c>
      <c r="AA983" s="1064">
        <v>41953</v>
      </c>
      <c r="AB983" s="1065">
        <v>43100</v>
      </c>
      <c r="AC983" s="1066">
        <v>43100</v>
      </c>
      <c r="AD983" s="1054">
        <v>0</v>
      </c>
      <c r="AE983" s="749">
        <v>21</v>
      </c>
      <c r="AF983" s="744">
        <v>0</v>
      </c>
      <c r="AG983" s="690">
        <v>21</v>
      </c>
      <c r="AH983" s="747">
        <v>0</v>
      </c>
      <c r="AI983" s="744">
        <v>0</v>
      </c>
      <c r="AJ983" s="1099">
        <v>21</v>
      </c>
      <c r="AK983" s="1100">
        <v>2.5442728200000002</v>
      </c>
      <c r="AL983" s="1086"/>
      <c r="AM983" s="760"/>
      <c r="AN983" s="760">
        <v>4</v>
      </c>
      <c r="AO983" s="760"/>
      <c r="AP983" s="760"/>
      <c r="AQ983" s="761">
        <v>14</v>
      </c>
      <c r="AR983" s="780" t="s">
        <v>110</v>
      </c>
      <c r="AS983" s="781">
        <f>AT983+AU983</f>
        <v>0.9</v>
      </c>
      <c r="AT983" s="781">
        <v>0.9</v>
      </c>
      <c r="AU983" s="782">
        <v>0</v>
      </c>
      <c r="AV983" s="807" t="s">
        <v>111</v>
      </c>
      <c r="AW983" s="832" t="s">
        <v>1897</v>
      </c>
      <c r="AX983" s="832" t="s">
        <v>2177</v>
      </c>
      <c r="AY983" s="819">
        <v>42726</v>
      </c>
      <c r="AZ983" s="721" t="s">
        <v>112</v>
      </c>
      <c r="BA983" s="721" t="s">
        <v>112</v>
      </c>
      <c r="BB983" s="625" t="s">
        <v>33</v>
      </c>
      <c r="BC983" s="626" t="s">
        <v>33</v>
      </c>
      <c r="BD983" s="633" t="s">
        <v>33</v>
      </c>
      <c r="BE983" s="625" t="s">
        <v>33</v>
      </c>
      <c r="BF983" s="626" t="s">
        <v>33</v>
      </c>
      <c r="BG983" s="633" t="s">
        <v>33</v>
      </c>
      <c r="BH983" s="905" t="s">
        <v>0</v>
      </c>
      <c r="BI983" s="903" t="s">
        <v>0</v>
      </c>
      <c r="BJ983" s="905" t="s">
        <v>0</v>
      </c>
      <c r="BK983" s="903" t="s">
        <v>0</v>
      </c>
      <c r="BL983" s="905" t="s">
        <v>13077</v>
      </c>
      <c r="BM983" s="903" t="s">
        <v>9680</v>
      </c>
      <c r="BN983" s="905" t="s">
        <v>13078</v>
      </c>
      <c r="BO983" s="903" t="s">
        <v>13872</v>
      </c>
      <c r="BP983" s="905" t="s">
        <v>0</v>
      </c>
      <c r="BQ983" s="903" t="s">
        <v>0</v>
      </c>
      <c r="BR983" s="909">
        <v>51</v>
      </c>
      <c r="BS983" s="903" t="s">
        <v>4520</v>
      </c>
      <c r="BT983" s="909">
        <v>54</v>
      </c>
      <c r="BU983" s="903" t="s">
        <v>4553</v>
      </c>
      <c r="BV983" s="909">
        <v>55</v>
      </c>
      <c r="BW983" s="903" t="s">
        <v>4541</v>
      </c>
      <c r="BX983" s="909">
        <v>59</v>
      </c>
      <c r="BY983" s="903" t="s">
        <v>4510</v>
      </c>
      <c r="BZ983" s="905" t="s">
        <v>0</v>
      </c>
      <c r="CA983" s="903" t="s">
        <v>4492</v>
      </c>
      <c r="CB983" s="340">
        <v>50</v>
      </c>
      <c r="CC983" s="249">
        <f>IF(ISBLANK(AL983),0,1)</f>
        <v>0</v>
      </c>
      <c r="CD983" s="414">
        <f>IF(ISBLANK(AM983),0,1)</f>
        <v>0</v>
      </c>
      <c r="CE983" s="414">
        <f>IF(ISBLANK(AN983),0,1)</f>
        <v>1</v>
      </c>
      <c r="CF983" s="414">
        <f>IF(ISBLANK(AO983),0,1)</f>
        <v>0</v>
      </c>
      <c r="CG983" s="414">
        <f>IF(ISBLANK(AP983),0,1)</f>
        <v>0</v>
      </c>
      <c r="CH983" s="436">
        <f>IF(ISBLANK(AQ983),0,1)</f>
        <v>1</v>
      </c>
      <c r="CI983" s="435">
        <f>IF($W983="Dropped","-",DAYS360(X983,Y983,TRUE)/360)</f>
        <v>0.56111111111111112</v>
      </c>
      <c r="CJ983" s="416">
        <f>IF(OR($W983="Pipeline",$W983="Dropped"),"-",IF(OR($AA983="-",$AA983="n/a"),"-",DAYS360(Y983,AA983,TRUE)/360))</f>
        <v>1.3861111111111111</v>
      </c>
      <c r="CK983" s="416">
        <f>IF(OR($W983="Pipeline",$W983="Dropped"),"-",IF($AC983="-","-",IF(OR($AA983="-",$AA983="n/a"),DAYS360(Y983,AC983,TRUE)/360,DAYS360(AA983,AC983,TRUE)/360)))</f>
        <v>3.1388888888888888</v>
      </c>
      <c r="CL983" s="416">
        <f>IF(OR($W983="Pipeline",$W983="Dropped"),"-",IF($AC983="-","-",DAYS360(X983,AC983,TRUE)/360))</f>
        <v>5.0861111111111112</v>
      </c>
      <c r="CM983" s="437">
        <f>IF(OR($W983="Pipeline",$W983="Dropped"),"-",IF($AC983="-","-",DAYS360(AB983,AC983,TRUE)/360))</f>
        <v>0</v>
      </c>
      <c r="CN983" s="344" t="str">
        <f>IF(W983="Closed",IF(AC983="-","-",YEAR(AC983)),"-")</f>
        <v>-</v>
      </c>
      <c r="CO983" s="344" t="str">
        <f>IF(W983="Closed",IF(OR(BE983="S",BE983="MS",BE983="HS"),"S",IF(OR(BE983="U",BE983="MU",BE983="HU"),"U",IF(OR(BE983="NA",BE983="NR",BE983="NV",BE983="?",BE983="#"),"NR","-"))),"-")</f>
        <v>-</v>
      </c>
      <c r="CP983" s="249">
        <v>2</v>
      </c>
      <c r="CQ983" s="414">
        <v>1</v>
      </c>
      <c r="CR983" s="414">
        <v>2</v>
      </c>
      <c r="CS983" s="414">
        <v>2</v>
      </c>
      <c r="CT983" s="414">
        <v>0</v>
      </c>
      <c r="CU983" s="436">
        <v>1</v>
      </c>
      <c r="CV983" s="432" t="str">
        <f>IF(OR(DC983="-",DC983="",DC983="n/a"),"-",HYPERLINK(DC983,"PAD"))</f>
        <v>PAD</v>
      </c>
      <c r="CW983" s="417" t="str">
        <f>IF(OR(DD983="-",DD983="",DD983="n/a"),"-",HYPERLINK(DD983,"ICR"))</f>
        <v>-</v>
      </c>
      <c r="CX983" s="438" t="str">
        <f>IF(OR(DE983="-",DE983="",DE983="n/a"),"-",HYPERLINK(DE983,"IEG"))</f>
        <v>-</v>
      </c>
      <c r="CY983" s="687" t="str">
        <f>IF(OR(DF983="-",DF983="",DF983="n/a"),"-",HYPERLINK(DF983,"PPAR"))</f>
        <v>-</v>
      </c>
      <c r="CZ983" s="665" t="str">
        <f>IF(OR(DG983="-",DG983="",DG983="n/a"),"-",HYPERLINK(DG983,"PCR"))</f>
        <v>-</v>
      </c>
      <c r="DA983" s="665" t="str">
        <f>IF(OR(DH983="-",DH983="",DH983="n/a"),"-",HYPERLINK(DH983,"PP"))</f>
        <v>-</v>
      </c>
      <c r="DB983" s="688" t="str">
        <f>IF(OR(DI983="-",DI983="",DI983="n/a"),"-",HYPERLINK(DI983,"TA"))</f>
        <v>-</v>
      </c>
      <c r="DC983" s="897" t="s">
        <v>12933</v>
      </c>
      <c r="DD983" s="897" t="s">
        <v>33</v>
      </c>
      <c r="DE983" s="897" t="s">
        <v>33</v>
      </c>
      <c r="DF983" s="897" t="s">
        <v>33</v>
      </c>
      <c r="DG983" s="897" t="s">
        <v>33</v>
      </c>
      <c r="DH983" s="897" t="s">
        <v>33</v>
      </c>
      <c r="DI983" s="897" t="s">
        <v>33</v>
      </c>
      <c r="DJ983" s="734"/>
      <c r="DK983" s="14"/>
      <c r="DL983" s="14"/>
      <c r="DM983" s="441"/>
      <c r="DN983" s="441"/>
      <c r="DO983" s="441"/>
      <c r="DP983" s="441"/>
      <c r="DQ983" s="441"/>
      <c r="DR983" s="441"/>
      <c r="DS983" s="441"/>
      <c r="DT983" s="441"/>
      <c r="DU983" s="441"/>
      <c r="DV983" s="441"/>
      <c r="DW983" s="441"/>
      <c r="DX983" s="441"/>
      <c r="DY983" s="441"/>
      <c r="DZ983" s="441"/>
      <c r="EA983" s="441"/>
      <c r="EB983" s="441"/>
      <c r="EC983" s="441"/>
      <c r="ED983" s="441"/>
      <c r="EE983" s="441"/>
      <c r="EF983" s="441"/>
      <c r="EG983" s="441"/>
      <c r="EH983" s="441"/>
      <c r="EI983" s="441"/>
      <c r="EJ983" s="441"/>
      <c r="EK983" s="441"/>
      <c r="EL983" s="441"/>
      <c r="EM983" s="441"/>
    </row>
    <row r="984" spans="1:143" s="35" customFormat="1" ht="14.1" customHeight="1" x14ac:dyDescent="0.25">
      <c r="A984" s="702">
        <f>ROW()-1</f>
        <v>983</v>
      </c>
      <c r="B984" s="710" t="s">
        <v>3123</v>
      </c>
      <c r="C984" s="711" t="str">
        <f>HYPERLINK(E984,"OP")</f>
        <v>OP</v>
      </c>
      <c r="D984" s="711" t="str">
        <f>HYPERLINK(F984,"Prj")</f>
        <v>Prj</v>
      </c>
      <c r="E984" s="663" t="s">
        <v>7067</v>
      </c>
      <c r="F984" s="422" t="s">
        <v>7068</v>
      </c>
      <c r="G984" s="414" t="s">
        <v>33</v>
      </c>
      <c r="H984" s="414" t="s">
        <v>33</v>
      </c>
      <c r="I984" s="694" t="s">
        <v>33</v>
      </c>
      <c r="J984" s="686" t="s">
        <v>3142</v>
      </c>
      <c r="K984" s="199" t="s">
        <v>33</v>
      </c>
      <c r="L984" s="693" t="s">
        <v>16</v>
      </c>
      <c r="M984" s="696" t="s">
        <v>108</v>
      </c>
      <c r="N984" s="693" t="s">
        <v>18</v>
      </c>
      <c r="O984" s="693" t="s">
        <v>25</v>
      </c>
      <c r="P984" s="1080" t="s">
        <v>1419</v>
      </c>
      <c r="Q984" s="1074" t="s">
        <v>33</v>
      </c>
      <c r="R984" s="698" t="s">
        <v>33</v>
      </c>
      <c r="S984" s="907" t="s">
        <v>3162</v>
      </c>
      <c r="T984" s="908" t="s">
        <v>3144</v>
      </c>
      <c r="U984" s="905" t="s">
        <v>626</v>
      </c>
      <c r="V984" s="905" t="s">
        <v>10423</v>
      </c>
      <c r="W984" s="1068" t="s">
        <v>269</v>
      </c>
      <c r="X984" s="1064">
        <v>41478</v>
      </c>
      <c r="Y984" s="1066">
        <v>43146</v>
      </c>
      <c r="Z984" s="1046">
        <v>2018</v>
      </c>
      <c r="AA984" s="1064" t="s">
        <v>33</v>
      </c>
      <c r="AB984" s="1065" t="s">
        <v>33</v>
      </c>
      <c r="AC984" s="1066" t="s">
        <v>33</v>
      </c>
      <c r="AD984" s="638">
        <v>0</v>
      </c>
      <c r="AE984" s="639">
        <v>20</v>
      </c>
      <c r="AF984" s="744">
        <v>0</v>
      </c>
      <c r="AG984" s="690">
        <v>20</v>
      </c>
      <c r="AH984" s="747">
        <v>0</v>
      </c>
      <c r="AI984" s="744" t="s">
        <v>33</v>
      </c>
      <c r="AJ984" s="1099" t="s">
        <v>33</v>
      </c>
      <c r="AK984" s="1100" t="s">
        <v>33</v>
      </c>
      <c r="AL984" s="1092"/>
      <c r="AM984" s="768" t="s">
        <v>3177</v>
      </c>
      <c r="AN984" s="768"/>
      <c r="AO984" s="768"/>
      <c r="AP984" s="768"/>
      <c r="AQ984" s="769"/>
      <c r="AR984" s="780" t="s">
        <v>3185</v>
      </c>
      <c r="AS984" s="786" t="s">
        <v>37</v>
      </c>
      <c r="AT984" s="786" t="s">
        <v>37</v>
      </c>
      <c r="AU984" s="787" t="s">
        <v>37</v>
      </c>
      <c r="AV984" s="699" t="s">
        <v>3186</v>
      </c>
      <c r="AW984" s="686" t="s">
        <v>3968</v>
      </c>
      <c r="AX984" s="686" t="s">
        <v>3969</v>
      </c>
      <c r="AY984" s="823" t="s">
        <v>33</v>
      </c>
      <c r="AZ984" s="736" t="s">
        <v>33</v>
      </c>
      <c r="BA984" s="736" t="s">
        <v>33</v>
      </c>
      <c r="BB984" s="625" t="s">
        <v>33</v>
      </c>
      <c r="BC984" s="626" t="s">
        <v>33</v>
      </c>
      <c r="BD984" s="633" t="s">
        <v>33</v>
      </c>
      <c r="BE984" s="625" t="s">
        <v>33</v>
      </c>
      <c r="BF984" s="626" t="s">
        <v>33</v>
      </c>
      <c r="BG984" s="633" t="s">
        <v>33</v>
      </c>
      <c r="BH984" s="905" t="s">
        <v>4525</v>
      </c>
      <c r="BI984" s="903" t="s">
        <v>10476</v>
      </c>
      <c r="BJ984" s="905" t="s">
        <v>4485</v>
      </c>
      <c r="BK984" s="903" t="s">
        <v>10472</v>
      </c>
      <c r="BL984" s="905" t="s">
        <v>0</v>
      </c>
      <c r="BM984" s="903" t="s">
        <v>0</v>
      </c>
      <c r="BN984" s="905" t="s">
        <v>0</v>
      </c>
      <c r="BO984" s="903" t="s">
        <v>0</v>
      </c>
      <c r="BP984" s="905" t="s">
        <v>0</v>
      </c>
      <c r="BQ984" s="903" t="s">
        <v>0</v>
      </c>
      <c r="BR984" s="905" t="s">
        <v>0</v>
      </c>
      <c r="BS984" s="903" t="s">
        <v>4492</v>
      </c>
      <c r="BT984" s="905" t="s">
        <v>0</v>
      </c>
      <c r="BU984" s="903" t="s">
        <v>4492</v>
      </c>
      <c r="BV984" s="905" t="s">
        <v>0</v>
      </c>
      <c r="BW984" s="903" t="s">
        <v>4492</v>
      </c>
      <c r="BX984" s="905" t="s">
        <v>0</v>
      </c>
      <c r="BY984" s="903" t="s">
        <v>4492</v>
      </c>
      <c r="BZ984" s="905" t="s">
        <v>0</v>
      </c>
      <c r="CA984" s="903" t="s">
        <v>4492</v>
      </c>
      <c r="CB984" s="340">
        <v>50</v>
      </c>
      <c r="CC984" s="249">
        <f>IF(ISBLANK(AL984),0,1)</f>
        <v>0</v>
      </c>
      <c r="CD984" s="414">
        <f>IF(ISBLANK(AM984),0,1)</f>
        <v>1</v>
      </c>
      <c r="CE984" s="414">
        <f>IF(ISBLANK(AN984),0,1)</f>
        <v>0</v>
      </c>
      <c r="CF984" s="414">
        <f>IF(ISBLANK(AO984),0,1)</f>
        <v>0</v>
      </c>
      <c r="CG984" s="414">
        <f>IF(ISBLANK(AP984),0,1)</f>
        <v>0</v>
      </c>
      <c r="CH984" s="436">
        <f>IF(ISBLANK(AQ984),0,1)</f>
        <v>0</v>
      </c>
      <c r="CI984" s="435">
        <f>IF($W984="Dropped","-",DAYS360(X984,Y984,TRUE)/360)</f>
        <v>4.5611111111111109</v>
      </c>
      <c r="CJ984" s="416" t="str">
        <f>IF(OR($W984="Pipeline",$W984="Dropped"),"-",IF(OR($AA984="-",$AA984="n/a"),"-",DAYS360(Y984,AA984,TRUE)/360))</f>
        <v>-</v>
      </c>
      <c r="CK984" s="416" t="str">
        <f>IF(OR($W984="Pipeline",$W984="Dropped"),"-",IF($AC984="-","-",IF(OR($AA984="-",$AA984="n/a"),DAYS360(Y984,AC984,TRUE)/360,DAYS360(AA984,AC984,TRUE)/360)))</f>
        <v>-</v>
      </c>
      <c r="CL984" s="416" t="str">
        <f>IF(OR($W984="Pipeline",$W984="Dropped"),"-",IF($AC984="-","-",DAYS360(X984,AC984,TRUE)/360))</f>
        <v>-</v>
      </c>
      <c r="CM984" s="437" t="str">
        <f>IF(OR($W984="Pipeline",$W984="Dropped"),"-",IF($AC984="-","-",DAYS360(AB984,AC984,TRUE)/360))</f>
        <v>-</v>
      </c>
      <c r="CN984" s="344" t="str">
        <f>IF(W984="Closed",IF(AC984="-","-",YEAR(AC984)),"-")</f>
        <v>-</v>
      </c>
      <c r="CO984" s="344" t="str">
        <f>IF(W984="Closed",IF(OR(BE984="S",BE984="MS",BE984="HS"),"S",IF(OR(BE984="U",BE984="MU",BE984="HU"),"U",IF(OR(BE984="NA",BE984="NR",BE984="NV",BE984="?",BE984="#"),"NR","-"))),"-")</f>
        <v>-</v>
      </c>
      <c r="CP984" s="249" t="s">
        <v>33</v>
      </c>
      <c r="CQ984" s="414" t="s">
        <v>33</v>
      </c>
      <c r="CR984" s="414" t="s">
        <v>33</v>
      </c>
      <c r="CS984" s="414" t="s">
        <v>33</v>
      </c>
      <c r="CT984" s="414" t="s">
        <v>33</v>
      </c>
      <c r="CU984" s="436" t="s">
        <v>33</v>
      </c>
      <c r="CV984" s="432" t="str">
        <f>IF(OR(DC984="-",DC984="",DC984="n/a"),"-",HYPERLINK(DC984,"PAD"))</f>
        <v>-</v>
      </c>
      <c r="CW984" s="417" t="str">
        <f>IF(OR(DD984="-",DD984="",DD984="n/a"),"-",HYPERLINK(DD984,"ICR"))</f>
        <v>-</v>
      </c>
      <c r="CX984" s="438" t="str">
        <f>IF(OR(DE984="-",DE984="",DE984="n/a"),"-",HYPERLINK(DE984,"IEG"))</f>
        <v>-</v>
      </c>
      <c r="CY984" s="687" t="str">
        <f>IF(OR(DF984="-",DF984="",DF984="n/a"),"-",HYPERLINK(DF984,"PPAR"))</f>
        <v>-</v>
      </c>
      <c r="CZ984" s="665" t="str">
        <f>IF(OR(DG984="-",DG984="",DG984="n/a"),"-",HYPERLINK(DG984,"PCR"))</f>
        <v>-</v>
      </c>
      <c r="DA984" s="665" t="str">
        <f>IF(OR(DH984="-",DH984="",DH984="n/a"),"-",HYPERLINK(DH984,"PP"))</f>
        <v>-</v>
      </c>
      <c r="DB984" s="688" t="str">
        <f>IF(OR(DI984="-",DI984="",DI984="n/a"),"-",HYPERLINK(DI984,"TA"))</f>
        <v>-</v>
      </c>
      <c r="DC984" s="897" t="s">
        <v>13773</v>
      </c>
      <c r="DD984" s="897" t="s">
        <v>13773</v>
      </c>
      <c r="DE984" s="897" t="s">
        <v>13773</v>
      </c>
      <c r="DF984" s="897" t="s">
        <v>13773</v>
      </c>
      <c r="DG984" s="897" t="s">
        <v>13773</v>
      </c>
      <c r="DH984" s="897" t="s">
        <v>13773</v>
      </c>
      <c r="DI984" s="897" t="s">
        <v>13773</v>
      </c>
      <c r="DJ984" s="734"/>
      <c r="DK984" s="14"/>
      <c r="DL984" s="14"/>
      <c r="DM984" s="441"/>
      <c r="DN984" s="441"/>
      <c r="DO984" s="441"/>
      <c r="DP984" s="441"/>
      <c r="DQ984" s="441"/>
      <c r="DR984" s="441"/>
      <c r="DS984" s="441"/>
      <c r="DT984" s="441"/>
      <c r="DU984" s="441"/>
      <c r="DV984" s="441"/>
      <c r="DW984" s="441"/>
      <c r="DX984" s="441"/>
      <c r="DY984" s="441"/>
      <c r="DZ984" s="441"/>
      <c r="EA984" s="441"/>
      <c r="EB984" s="441"/>
      <c r="EC984" s="441"/>
      <c r="ED984" s="441"/>
      <c r="EE984" s="441"/>
      <c r="EF984" s="441"/>
      <c r="EG984" s="441"/>
      <c r="EH984" s="441"/>
      <c r="EI984" s="441"/>
      <c r="EJ984" s="441"/>
      <c r="EK984" s="441"/>
      <c r="EL984" s="441"/>
      <c r="EM984" s="441"/>
    </row>
    <row r="985" spans="1:143" s="35" customFormat="1" ht="14.1" customHeight="1" x14ac:dyDescent="0.25">
      <c r="A985" s="702">
        <f>ROW()-1</f>
        <v>984</v>
      </c>
      <c r="B985" s="710" t="s">
        <v>3115</v>
      </c>
      <c r="C985" s="711" t="str">
        <f>HYPERLINK(E985,"OP")</f>
        <v>OP</v>
      </c>
      <c r="D985" s="711" t="str">
        <f>HYPERLINK(F985,"Prj")</f>
        <v>Prj</v>
      </c>
      <c r="E985" s="663" t="s">
        <v>7069</v>
      </c>
      <c r="F985" s="422" t="s">
        <v>7070</v>
      </c>
      <c r="G985" s="414" t="s">
        <v>33</v>
      </c>
      <c r="H985" s="414" t="s">
        <v>33</v>
      </c>
      <c r="I985" s="694" t="s">
        <v>33</v>
      </c>
      <c r="J985" s="696" t="s">
        <v>3122</v>
      </c>
      <c r="K985" s="199" t="s">
        <v>33</v>
      </c>
      <c r="L985" s="693" t="s">
        <v>231</v>
      </c>
      <c r="M985" s="696" t="s">
        <v>232</v>
      </c>
      <c r="N985" s="693" t="s">
        <v>233</v>
      </c>
      <c r="O985" s="693" t="s">
        <v>30</v>
      </c>
      <c r="P985" s="1080" t="s">
        <v>1419</v>
      </c>
      <c r="Q985" s="1074" t="s">
        <v>33</v>
      </c>
      <c r="R985" s="698" t="s">
        <v>33</v>
      </c>
      <c r="S985" s="907" t="s">
        <v>3160</v>
      </c>
      <c r="T985" s="908" t="s">
        <v>3157</v>
      </c>
      <c r="U985" s="905" t="s">
        <v>572</v>
      </c>
      <c r="V985" s="905" t="s">
        <v>10459</v>
      </c>
      <c r="W985" s="1068" t="s">
        <v>20</v>
      </c>
      <c r="X985" s="1064">
        <v>41289</v>
      </c>
      <c r="Y985" s="1066">
        <v>41557</v>
      </c>
      <c r="Z985" s="1046">
        <v>2014</v>
      </c>
      <c r="AA985" s="1064">
        <v>41697</v>
      </c>
      <c r="AB985" s="1065">
        <v>43190</v>
      </c>
      <c r="AC985" s="1066">
        <v>43190</v>
      </c>
      <c r="AD985" s="638">
        <v>0</v>
      </c>
      <c r="AE985" s="746">
        <v>0</v>
      </c>
      <c r="AF985" s="744">
        <v>4.3499999999999996</v>
      </c>
      <c r="AG985" s="690">
        <v>4.3499999999999996</v>
      </c>
      <c r="AH985" s="747">
        <v>0.2</v>
      </c>
      <c r="AI985" s="744">
        <v>4</v>
      </c>
      <c r="AJ985" s="1110">
        <v>4</v>
      </c>
      <c r="AK985" s="1111">
        <v>1.3467117</v>
      </c>
      <c r="AL985" s="1092"/>
      <c r="AM985" s="768" t="s">
        <v>3178</v>
      </c>
      <c r="AN985" s="768"/>
      <c r="AO985" s="768"/>
      <c r="AP985" s="768"/>
      <c r="AQ985" s="769"/>
      <c r="AR985" s="780" t="s">
        <v>3187</v>
      </c>
      <c r="AS985" s="781">
        <f>AT985+AU985</f>
        <v>1.8</v>
      </c>
      <c r="AT985" s="781">
        <v>1.8</v>
      </c>
      <c r="AU985" s="782">
        <v>0</v>
      </c>
      <c r="AV985" s="699" t="s">
        <v>3188</v>
      </c>
      <c r="AW985" s="686" t="s">
        <v>2721</v>
      </c>
      <c r="AX985" s="686" t="s">
        <v>2721</v>
      </c>
      <c r="AY985" s="819">
        <v>42454</v>
      </c>
      <c r="AZ985" s="721" t="s">
        <v>22</v>
      </c>
      <c r="BA985" s="721" t="s">
        <v>22</v>
      </c>
      <c r="BB985" s="625" t="s">
        <v>33</v>
      </c>
      <c r="BC985" s="626" t="s">
        <v>33</v>
      </c>
      <c r="BD985" s="633" t="s">
        <v>33</v>
      </c>
      <c r="BE985" s="625" t="s">
        <v>33</v>
      </c>
      <c r="BF985" s="626" t="s">
        <v>33</v>
      </c>
      <c r="BG985" s="633" t="s">
        <v>33</v>
      </c>
      <c r="BH985" s="905" t="s">
        <v>4505</v>
      </c>
      <c r="BI985" s="903" t="s">
        <v>10474</v>
      </c>
      <c r="BJ985" s="905" t="s">
        <v>4485</v>
      </c>
      <c r="BK985" s="903" t="s">
        <v>10472</v>
      </c>
      <c r="BL985" s="905" t="s">
        <v>4525</v>
      </c>
      <c r="BM985" s="903" t="s">
        <v>10476</v>
      </c>
      <c r="BN985" s="905" t="s">
        <v>0</v>
      </c>
      <c r="BO985" s="903" t="s">
        <v>0</v>
      </c>
      <c r="BP985" s="905" t="s">
        <v>0</v>
      </c>
      <c r="BQ985" s="903" t="s">
        <v>0</v>
      </c>
      <c r="BR985" s="909">
        <v>25</v>
      </c>
      <c r="BS985" s="903" t="s">
        <v>4489</v>
      </c>
      <c r="BT985" s="909">
        <v>27</v>
      </c>
      <c r="BU985" s="903" t="s">
        <v>4490</v>
      </c>
      <c r="BV985" s="909">
        <v>26</v>
      </c>
      <c r="BW985" s="903" t="s">
        <v>4517</v>
      </c>
      <c r="BX985" s="905" t="s">
        <v>0</v>
      </c>
      <c r="BY985" s="903" t="s">
        <v>4492</v>
      </c>
      <c r="BZ985" s="905" t="s">
        <v>0</v>
      </c>
      <c r="CA985" s="903" t="s">
        <v>4492</v>
      </c>
      <c r="CB985" s="340">
        <v>50</v>
      </c>
      <c r="CC985" s="249">
        <f>IF(ISBLANK(AL985),0,1)</f>
        <v>0</v>
      </c>
      <c r="CD985" s="414">
        <f>IF(ISBLANK(AM985),0,1)</f>
        <v>1</v>
      </c>
      <c r="CE985" s="414">
        <f>IF(ISBLANK(AN985),0,1)</f>
        <v>0</v>
      </c>
      <c r="CF985" s="414">
        <f>IF(ISBLANK(AO985),0,1)</f>
        <v>0</v>
      </c>
      <c r="CG985" s="414">
        <f>IF(ISBLANK(AP985),0,1)</f>
        <v>0</v>
      </c>
      <c r="CH985" s="436">
        <f>IF(ISBLANK(AQ985),0,1)</f>
        <v>0</v>
      </c>
      <c r="CI985" s="435">
        <f>IF($W985="Dropped","-",DAYS360(X985,Y985,TRUE)/360)</f>
        <v>0.73611111111111116</v>
      </c>
      <c r="CJ985" s="416">
        <f>IF(OR($W985="Pipeline",$W985="Dropped"),"-",IF(OR($AA985="-",$AA985="n/a"),"-",DAYS360(Y985,AA985,TRUE)/360))</f>
        <v>0.38055555555555554</v>
      </c>
      <c r="CK985" s="416">
        <f>IF(OR($W985="Pipeline",$W985="Dropped"),"-",IF($AC985="-","-",IF(OR($AA985="-",$AA985="n/a"),DAYS360(Y985,AC985,TRUE)/360,DAYS360(AA985,AC985,TRUE)/360)))</f>
        <v>4.0916666666666668</v>
      </c>
      <c r="CL985" s="416">
        <f>IF(OR($W985="Pipeline",$W985="Dropped"),"-",IF($AC985="-","-",DAYS360(X985,AC985,TRUE)/360))</f>
        <v>5.208333333333333</v>
      </c>
      <c r="CM985" s="437">
        <f>IF(OR($W985="Pipeline",$W985="Dropped"),"-",IF($AC985="-","-",DAYS360(AB985,AC985,TRUE)/360))</f>
        <v>0</v>
      </c>
      <c r="CN985" s="344" t="str">
        <f>IF(W985="Closed",IF(AC985="-","-",YEAR(AC985)),"-")</f>
        <v>-</v>
      </c>
      <c r="CO985" s="344" t="str">
        <f>IF(W985="Closed",IF(OR(BE985="S",BE985="MS",BE985="HS"),"S",IF(OR(BE985="U",BE985="MU",BE985="HU"),"U",IF(OR(BE985="NA",BE985="NR",BE985="NV",BE985="?",BE985="#"),"NR","-"))),"-")</f>
        <v>-</v>
      </c>
      <c r="CP985" s="249">
        <v>3</v>
      </c>
      <c r="CQ985" s="414">
        <v>6</v>
      </c>
      <c r="CR985" s="414">
        <v>1</v>
      </c>
      <c r="CS985" s="414">
        <v>1</v>
      </c>
      <c r="CT985" s="414">
        <v>1</v>
      </c>
      <c r="CU985" s="436">
        <v>0</v>
      </c>
      <c r="CV985" s="432" t="str">
        <f>IF(OR(DC985="-",DC985="",DC985="n/a"),"-",HYPERLINK(DC985,"PAD"))</f>
        <v>PAD</v>
      </c>
      <c r="CW985" s="417" t="str">
        <f>IF(OR(DD985="-",DD985="",DD985="n/a"),"-",HYPERLINK(DD985,"ICR"))</f>
        <v>-</v>
      </c>
      <c r="CX985" s="438" t="str">
        <f>IF(OR(DE985="-",DE985="",DE985="n/a"),"-",HYPERLINK(DE985,"IEG"))</f>
        <v>-</v>
      </c>
      <c r="CY985" s="687" t="str">
        <f>IF(OR(DF985="-",DF985="",DF985="n/a"),"-",HYPERLINK(DF985,"PPAR"))</f>
        <v>-</v>
      </c>
      <c r="CZ985" s="665" t="str">
        <f>IF(OR(DG985="-",DG985="",DG985="n/a"),"-",HYPERLINK(DG985,"PCR"))</f>
        <v>-</v>
      </c>
      <c r="DA985" s="665" t="str">
        <f>IF(OR(DH985="-",DH985="",DH985="n/a"),"-",HYPERLINK(DH985,"PP"))</f>
        <v>-</v>
      </c>
      <c r="DB985" s="688" t="str">
        <f>IF(OR(DI985="-",DI985="",DI985="n/a"),"-",HYPERLINK(DI985,"TA"))</f>
        <v>-</v>
      </c>
      <c r="DC985" s="897" t="s">
        <v>12934</v>
      </c>
      <c r="DD985" s="897" t="s">
        <v>33</v>
      </c>
      <c r="DE985" s="897" t="s">
        <v>33</v>
      </c>
      <c r="DF985" s="897" t="s">
        <v>33</v>
      </c>
      <c r="DG985" s="897" t="s">
        <v>33</v>
      </c>
      <c r="DH985" s="897" t="s">
        <v>33</v>
      </c>
      <c r="DI985" s="897" t="s">
        <v>33</v>
      </c>
      <c r="DJ985" s="734"/>
      <c r="DK985" s="14"/>
      <c r="DL985" s="14"/>
      <c r="DM985" s="441"/>
      <c r="DN985" s="441"/>
      <c r="DO985" s="441"/>
      <c r="DP985" s="441"/>
      <c r="DQ985" s="441"/>
      <c r="DR985" s="441"/>
      <c r="DS985" s="441"/>
      <c r="DT985" s="441"/>
      <c r="DU985" s="441"/>
      <c r="DV985" s="441"/>
      <c r="DW985" s="441"/>
      <c r="DX985" s="441"/>
      <c r="DY985" s="441"/>
      <c r="DZ985" s="441"/>
      <c r="EA985" s="441"/>
      <c r="EB985" s="441"/>
      <c r="EC985" s="441"/>
      <c r="ED985" s="441"/>
      <c r="EE985" s="441"/>
      <c r="EF985" s="441"/>
      <c r="EG985" s="441"/>
      <c r="EH985" s="441"/>
      <c r="EI985" s="441"/>
      <c r="EJ985" s="441"/>
      <c r="EK985" s="441"/>
      <c r="EL985" s="441"/>
      <c r="EM985" s="441"/>
    </row>
    <row r="986" spans="1:143" s="35" customFormat="1" ht="14.1" customHeight="1" x14ac:dyDescent="0.25">
      <c r="A986" s="703">
        <f>ROW()-1</f>
        <v>985</v>
      </c>
      <c r="B986" s="713" t="s">
        <v>9468</v>
      </c>
      <c r="C986" s="711" t="str">
        <f>HYPERLINK(E986,"OP")</f>
        <v>OP</v>
      </c>
      <c r="D986" s="711" t="str">
        <f>HYPERLINK(F986,"Prj")</f>
        <v>Prj</v>
      </c>
      <c r="E986" s="705" t="s">
        <v>9848</v>
      </c>
      <c r="F986" s="424" t="s">
        <v>9849</v>
      </c>
      <c r="G986" s="414" t="s">
        <v>33</v>
      </c>
      <c r="H986" s="414" t="s">
        <v>33</v>
      </c>
      <c r="I986" s="694" t="s">
        <v>33</v>
      </c>
      <c r="J986" s="695" t="s">
        <v>9709</v>
      </c>
      <c r="K986" s="727" t="s">
        <v>33</v>
      </c>
      <c r="L986" s="735" t="s">
        <v>16</v>
      </c>
      <c r="M986" s="695" t="s">
        <v>108</v>
      </c>
      <c r="N986" s="735" t="s">
        <v>18</v>
      </c>
      <c r="O986" s="735" t="s">
        <v>25</v>
      </c>
      <c r="P986" s="1080" t="s">
        <v>299</v>
      </c>
      <c r="Q986" s="1074" t="s">
        <v>10323</v>
      </c>
      <c r="R986" s="698" t="s">
        <v>33</v>
      </c>
      <c r="S986" s="907" t="s">
        <v>13831</v>
      </c>
      <c r="T986" s="908" t="s">
        <v>13853</v>
      </c>
      <c r="U986" s="905" t="s">
        <v>626</v>
      </c>
      <c r="V986" s="905" t="s">
        <v>10439</v>
      </c>
      <c r="W986" s="1068" t="s">
        <v>20</v>
      </c>
      <c r="X986" s="1064">
        <v>41352</v>
      </c>
      <c r="Y986" s="1066">
        <v>41836</v>
      </c>
      <c r="Z986" s="1046">
        <v>2015</v>
      </c>
      <c r="AA986" s="1064">
        <v>42048</v>
      </c>
      <c r="AB986" s="1065">
        <v>44012</v>
      </c>
      <c r="AC986" s="1066">
        <v>44012</v>
      </c>
      <c r="AD986" s="638">
        <v>0</v>
      </c>
      <c r="AE986" s="745">
        <v>9</v>
      </c>
      <c r="AF986" s="744">
        <v>0</v>
      </c>
      <c r="AG986" s="690">
        <v>9</v>
      </c>
      <c r="AH986" s="747">
        <v>0</v>
      </c>
      <c r="AI986" s="744">
        <v>0</v>
      </c>
      <c r="AJ986" s="1103">
        <v>9</v>
      </c>
      <c r="AK986" s="1104">
        <v>2.40391903</v>
      </c>
      <c r="AL986" s="646">
        <v>33</v>
      </c>
      <c r="AM986" s="647"/>
      <c r="AN986" s="647"/>
      <c r="AO986" s="647"/>
      <c r="AP986" s="647"/>
      <c r="AQ986" s="648"/>
      <c r="AR986" s="778" t="s">
        <v>9884</v>
      </c>
      <c r="AS986" s="647">
        <v>1.2</v>
      </c>
      <c r="AT986" s="647">
        <v>1.2</v>
      </c>
      <c r="AU986" s="648">
        <v>0</v>
      </c>
      <c r="AV986" s="734" t="s">
        <v>9885</v>
      </c>
      <c r="AW986" s="695" t="s">
        <v>9710</v>
      </c>
      <c r="AX986" s="695" t="s">
        <v>9711</v>
      </c>
      <c r="AY986" s="822">
        <v>42712</v>
      </c>
      <c r="AZ986" s="735" t="s">
        <v>26</v>
      </c>
      <c r="BA986" s="735" t="s">
        <v>26</v>
      </c>
      <c r="BB986" s="625" t="s">
        <v>33</v>
      </c>
      <c r="BC986" s="626" t="s">
        <v>33</v>
      </c>
      <c r="BD986" s="633" t="s">
        <v>33</v>
      </c>
      <c r="BE986" s="625" t="s">
        <v>33</v>
      </c>
      <c r="BF986" s="626" t="s">
        <v>33</v>
      </c>
      <c r="BG986" s="633" t="s">
        <v>33</v>
      </c>
      <c r="BH986" s="905" t="s">
        <v>4505</v>
      </c>
      <c r="BI986" s="903" t="s">
        <v>10474</v>
      </c>
      <c r="BJ986" s="905" t="s">
        <v>10067</v>
      </c>
      <c r="BK986" s="903" t="s">
        <v>9474</v>
      </c>
      <c r="BL986" s="905" t="s">
        <v>10072</v>
      </c>
      <c r="BM986" s="903" t="s">
        <v>13093</v>
      </c>
      <c r="BN986" s="905" t="s">
        <v>4518</v>
      </c>
      <c r="BO986" s="903" t="s">
        <v>10475</v>
      </c>
      <c r="BP986" s="905" t="s">
        <v>10064</v>
      </c>
      <c r="BQ986" s="903" t="s">
        <v>13770</v>
      </c>
      <c r="BR986" s="909">
        <v>22</v>
      </c>
      <c r="BS986" s="903" t="s">
        <v>4502</v>
      </c>
      <c r="BT986" s="909">
        <v>53</v>
      </c>
      <c r="BU986" s="903" t="s">
        <v>4528</v>
      </c>
      <c r="BV986" s="909">
        <v>30</v>
      </c>
      <c r="BW986" s="903" t="s">
        <v>4501</v>
      </c>
      <c r="BX986" s="905" t="s">
        <v>0</v>
      </c>
      <c r="BY986" s="903" t="s">
        <v>4492</v>
      </c>
      <c r="BZ986" s="905" t="s">
        <v>0</v>
      </c>
      <c r="CA986" s="903" t="s">
        <v>4492</v>
      </c>
      <c r="CB986" s="340">
        <v>10</v>
      </c>
      <c r="CC986" s="249">
        <f>IF(ISBLANK(AL986),0,1)</f>
        <v>1</v>
      </c>
      <c r="CD986" s="414">
        <f>IF(ISBLANK(AM986),0,1)</f>
        <v>0</v>
      </c>
      <c r="CE986" s="414">
        <f>IF(ISBLANK(AN986),0,1)</f>
        <v>0</v>
      </c>
      <c r="CF986" s="414">
        <f>IF(ISBLANK(AO986),0,1)</f>
        <v>0</v>
      </c>
      <c r="CG986" s="414">
        <f>IF(ISBLANK(AP986),0,1)</f>
        <v>0</v>
      </c>
      <c r="CH986" s="436">
        <f>IF(ISBLANK(AQ986),0,1)</f>
        <v>0</v>
      </c>
      <c r="CI986" s="435">
        <f>IF($W986="Dropped","-",DAYS360(X986,Y986,TRUE)/360)</f>
        <v>1.325</v>
      </c>
      <c r="CJ986" s="416">
        <f>IF(OR($W986="Pipeline",$W986="Dropped"),"-",IF(OR($AA986="-",$AA986="n/a"),"-",DAYS360(Y986,AA986,TRUE)/360))</f>
        <v>0.57499999999999996</v>
      </c>
      <c r="CK986" s="416">
        <f>IF(OR($W986="Pipeline",$W986="Dropped"),"-",IF($AC986="-","-",IF(OR($AA986="-",$AA986="n/a"),DAYS360(Y986,AC986,TRUE)/360,DAYS360(AA986,AC986,TRUE)/360)))</f>
        <v>5.3805555555555555</v>
      </c>
      <c r="CL986" s="416">
        <f>IF(OR($W986="Pipeline",$W986="Dropped"),"-",IF($AC986="-","-",DAYS360(X986,AC986,TRUE)/360))</f>
        <v>7.2805555555555559</v>
      </c>
      <c r="CM986" s="437">
        <f>IF(OR($W986="Pipeline",$W986="Dropped"),"-",IF($AC986="-","-",DAYS360(AB986,AC986,TRUE)/360))</f>
        <v>0</v>
      </c>
      <c r="CN986" s="344" t="str">
        <f>IF(W986="Closed",IF(AC986="-","-",YEAR(AC986)),"-")</f>
        <v>-</v>
      </c>
      <c r="CO986" s="344" t="str">
        <f>IF(W986="Closed",IF(OR(BE986="S",BE986="MS",BE986="HS"),"S",IF(OR(BE986="U",BE986="MU",BE986="HU"),"U",IF(OR(BE986="NA",BE986="NR",BE986="NV",BE986="?",BE986="#"),"NR","-"))),"-")</f>
        <v>-</v>
      </c>
      <c r="CP986" s="249">
        <v>2</v>
      </c>
      <c r="CQ986" s="414">
        <v>2</v>
      </c>
      <c r="CR986" s="414">
        <v>5</v>
      </c>
      <c r="CS986" s="414">
        <v>1</v>
      </c>
      <c r="CT986" s="414">
        <v>0</v>
      </c>
      <c r="CU986" s="436">
        <v>1</v>
      </c>
      <c r="CV986" s="432" t="str">
        <f>IF(OR(DC986="-",DC986="",DC986="n/a"),"-",HYPERLINK(DC986,"PAD"))</f>
        <v>PAD</v>
      </c>
      <c r="CW986" s="417" t="str">
        <f>IF(OR(DD986="-",DD986="",DD986="n/a"),"-",HYPERLINK(DD986,"ICR"))</f>
        <v>-</v>
      </c>
      <c r="CX986" s="438" t="str">
        <f>IF(OR(DE986="-",DE986="",DE986="n/a"),"-",HYPERLINK(DE986,"IEG"))</f>
        <v>-</v>
      </c>
      <c r="CY986" s="687" t="str">
        <f>IF(OR(DF986="-",DF986="",DF986="n/a"),"-",HYPERLINK(DF986,"PPAR"))</f>
        <v>-</v>
      </c>
      <c r="CZ986" s="665" t="str">
        <f>IF(OR(DG986="-",DG986="",DG986="n/a"),"-",HYPERLINK(DG986,"PCR"))</f>
        <v>-</v>
      </c>
      <c r="DA986" s="665" t="str">
        <f>IF(OR(DH986="-",DH986="",DH986="n/a"),"-",HYPERLINK(DH986,"PP"))</f>
        <v>-</v>
      </c>
      <c r="DB986" s="688" t="str">
        <f>IF(OR(DI986="-",DI986="",DI986="n/a"),"-",HYPERLINK(DI986,"TA"))</f>
        <v>-</v>
      </c>
      <c r="DC986" s="897" t="s">
        <v>12935</v>
      </c>
      <c r="DD986" s="897" t="s">
        <v>33</v>
      </c>
      <c r="DE986" s="897" t="s">
        <v>33</v>
      </c>
      <c r="DF986" s="897" t="s">
        <v>33</v>
      </c>
      <c r="DG986" s="897" t="s">
        <v>33</v>
      </c>
      <c r="DH986" s="897" t="s">
        <v>33</v>
      </c>
      <c r="DI986" s="897" t="s">
        <v>33</v>
      </c>
      <c r="DJ986" s="734"/>
      <c r="DK986" s="14"/>
      <c r="DL986" s="14"/>
      <c r="DM986" s="441"/>
      <c r="DN986" s="441"/>
      <c r="DO986" s="441"/>
      <c r="DP986" s="441"/>
      <c r="DQ986" s="441"/>
      <c r="DR986" s="441"/>
      <c r="DS986" s="441"/>
      <c r="DT986" s="441"/>
      <c r="DU986" s="441"/>
      <c r="DV986" s="441"/>
      <c r="DW986" s="441"/>
      <c r="DX986" s="441"/>
      <c r="DY986" s="441"/>
      <c r="DZ986" s="441"/>
      <c r="EA986" s="441"/>
      <c r="EB986" s="441"/>
      <c r="EC986" s="441"/>
      <c r="ED986" s="441"/>
      <c r="EE986" s="441"/>
      <c r="EF986" s="441"/>
      <c r="EG986" s="441"/>
      <c r="EH986" s="441"/>
      <c r="EI986" s="441"/>
      <c r="EJ986" s="441"/>
      <c r="EK986" s="441"/>
      <c r="EL986" s="441"/>
      <c r="EM986" s="441"/>
    </row>
    <row r="987" spans="1:143" s="35" customFormat="1" ht="14.1" customHeight="1" x14ac:dyDescent="0.25">
      <c r="A987" s="702">
        <f>ROW()-1</f>
        <v>986</v>
      </c>
      <c r="B987" s="710" t="s">
        <v>60</v>
      </c>
      <c r="C987" s="711" t="str">
        <f>HYPERLINK(E987,"OP")</f>
        <v>OP</v>
      </c>
      <c r="D987" s="711" t="str">
        <f>HYPERLINK(F987,"Prj")</f>
        <v>Prj</v>
      </c>
      <c r="E987" s="663" t="s">
        <v>7071</v>
      </c>
      <c r="F987" s="422" t="s">
        <v>7072</v>
      </c>
      <c r="G987" s="414" t="s">
        <v>33</v>
      </c>
      <c r="H987" s="414" t="s">
        <v>33</v>
      </c>
      <c r="I987" s="694" t="s">
        <v>33</v>
      </c>
      <c r="J987" s="686" t="s">
        <v>61</v>
      </c>
      <c r="K987" s="199" t="s">
        <v>33</v>
      </c>
      <c r="L987" s="693" t="s">
        <v>16</v>
      </c>
      <c r="M987" s="696" t="s">
        <v>58</v>
      </c>
      <c r="N987" s="732" t="s">
        <v>18</v>
      </c>
      <c r="O987" s="693" t="s">
        <v>30</v>
      </c>
      <c r="P987" s="1080" t="s">
        <v>1742</v>
      </c>
      <c r="Q987" s="1074" t="s">
        <v>33</v>
      </c>
      <c r="R987" s="698" t="s">
        <v>3888</v>
      </c>
      <c r="S987" s="907" t="s">
        <v>10303</v>
      </c>
      <c r="T987" s="908" t="s">
        <v>3971</v>
      </c>
      <c r="U987" s="905" t="s">
        <v>586</v>
      </c>
      <c r="V987" s="905" t="s">
        <v>10418</v>
      </c>
      <c r="W987" s="1068" t="s">
        <v>20</v>
      </c>
      <c r="X987" s="1064">
        <v>41354</v>
      </c>
      <c r="Y987" s="1066">
        <v>41571</v>
      </c>
      <c r="Z987" s="1046">
        <v>2014</v>
      </c>
      <c r="AA987" s="1064">
        <v>41901</v>
      </c>
      <c r="AB987" s="1065">
        <v>43646</v>
      </c>
      <c r="AC987" s="1066">
        <v>43646</v>
      </c>
      <c r="AD987" s="638">
        <v>0</v>
      </c>
      <c r="AE987" s="749">
        <v>97</v>
      </c>
      <c r="AF987" s="744">
        <v>0</v>
      </c>
      <c r="AG987" s="690">
        <v>97</v>
      </c>
      <c r="AH987" s="747">
        <v>0</v>
      </c>
      <c r="AI987" s="744">
        <v>0</v>
      </c>
      <c r="AJ987" s="1099">
        <v>97</v>
      </c>
      <c r="AK987" s="1100">
        <v>19.683993040000001</v>
      </c>
      <c r="AL987" s="1086" t="s">
        <v>7401</v>
      </c>
      <c r="AM987" s="760">
        <v>3</v>
      </c>
      <c r="AN987" s="760" t="s">
        <v>3365</v>
      </c>
      <c r="AO987" s="760" t="s">
        <v>3359</v>
      </c>
      <c r="AP987" s="760" t="s">
        <v>2433</v>
      </c>
      <c r="AQ987" s="761" t="s">
        <v>2476</v>
      </c>
      <c r="AR987" s="780" t="s">
        <v>3097</v>
      </c>
      <c r="AS987" s="781">
        <f>AT987+AU987</f>
        <v>86.15</v>
      </c>
      <c r="AT987" s="781">
        <v>86.15</v>
      </c>
      <c r="AU987" s="782">
        <v>0</v>
      </c>
      <c r="AV987" s="807" t="s">
        <v>3384</v>
      </c>
      <c r="AW987" s="686" t="s">
        <v>1999</v>
      </c>
      <c r="AX987" s="686" t="s">
        <v>2274</v>
      </c>
      <c r="AY987" s="819">
        <v>42607</v>
      </c>
      <c r="AZ987" s="721" t="s">
        <v>22</v>
      </c>
      <c r="BA987" s="721" t="s">
        <v>22</v>
      </c>
      <c r="BB987" s="625" t="s">
        <v>33</v>
      </c>
      <c r="BC987" s="626" t="s">
        <v>33</v>
      </c>
      <c r="BD987" s="633" t="s">
        <v>33</v>
      </c>
      <c r="BE987" s="625" t="s">
        <v>33</v>
      </c>
      <c r="BF987" s="626" t="s">
        <v>33</v>
      </c>
      <c r="BG987" s="633" t="s">
        <v>33</v>
      </c>
      <c r="BH987" s="905" t="s">
        <v>10064</v>
      </c>
      <c r="BI987" s="903" t="s">
        <v>13770</v>
      </c>
      <c r="BJ987" s="905" t="s">
        <v>4561</v>
      </c>
      <c r="BK987" s="903" t="s">
        <v>10489</v>
      </c>
      <c r="BL987" s="905" t="s">
        <v>4515</v>
      </c>
      <c r="BM987" s="903" t="s">
        <v>4704</v>
      </c>
      <c r="BN987" s="905" t="s">
        <v>4485</v>
      </c>
      <c r="BO987" s="903" t="s">
        <v>10472</v>
      </c>
      <c r="BP987" s="905" t="s">
        <v>13072</v>
      </c>
      <c r="BQ987" s="903" t="s">
        <v>4508</v>
      </c>
      <c r="BR987" s="909">
        <v>94</v>
      </c>
      <c r="BS987" s="903" t="s">
        <v>4649</v>
      </c>
      <c r="BT987" s="909">
        <v>95</v>
      </c>
      <c r="BU987" s="903" t="s">
        <v>1342</v>
      </c>
      <c r="BV987" s="909">
        <v>65</v>
      </c>
      <c r="BW987" s="903" t="s">
        <v>4509</v>
      </c>
      <c r="BX987" s="909">
        <v>67</v>
      </c>
      <c r="BY987" s="903" t="s">
        <v>4577</v>
      </c>
      <c r="BZ987" s="909">
        <v>40</v>
      </c>
      <c r="CA987" s="903" t="s">
        <v>4563</v>
      </c>
      <c r="CB987" s="340">
        <v>100</v>
      </c>
      <c r="CC987" s="249">
        <f>IF(ISBLANK(AL987),0,1)</f>
        <v>1</v>
      </c>
      <c r="CD987" s="414">
        <f>IF(ISBLANK(AM987),0,1)</f>
        <v>1</v>
      </c>
      <c r="CE987" s="414">
        <f>IF(ISBLANK(AN987),0,1)</f>
        <v>1</v>
      </c>
      <c r="CF987" s="414">
        <f>IF(ISBLANK(AO987),0,1)</f>
        <v>1</v>
      </c>
      <c r="CG987" s="414">
        <f>IF(ISBLANK(AP987),0,1)</f>
        <v>1</v>
      </c>
      <c r="CH987" s="436">
        <f>IF(ISBLANK(AQ987),0,1)</f>
        <v>1</v>
      </c>
      <c r="CI987" s="435">
        <f>IF($W987="Dropped","-",DAYS360(X987,Y987,TRUE)/360)</f>
        <v>0.59166666666666667</v>
      </c>
      <c r="CJ987" s="416">
        <f>IF(OR($W987="Pipeline",$W987="Dropped"),"-",IF(OR($AA987="-",$AA987="n/a"),"-",DAYS360(Y987,AA987,TRUE)/360))</f>
        <v>0.90277777777777779</v>
      </c>
      <c r="CK987" s="416">
        <f>IF(OR($W987="Pipeline",$W987="Dropped"),"-",IF($AC987="-","-",IF(OR($AA987="-",$AA987="n/a"),DAYS360(Y987,AC987,TRUE)/360,DAYS360(AA987,AC987,TRUE)/360)))</f>
        <v>4.7805555555555559</v>
      </c>
      <c r="CL987" s="416">
        <f>IF(OR($W987="Pipeline",$W987="Dropped"),"-",IF($AC987="-","-",DAYS360(X987,AC987,TRUE)/360))</f>
        <v>6.2750000000000004</v>
      </c>
      <c r="CM987" s="437">
        <f>IF(OR($W987="Pipeline",$W987="Dropped"),"-",IF($AC987="-","-",DAYS360(AB987,AC987,TRUE)/360))</f>
        <v>0</v>
      </c>
      <c r="CN987" s="344" t="str">
        <f>IF(W987="Closed",IF(AC987="-","-",YEAR(AC987)),"-")</f>
        <v>-</v>
      </c>
      <c r="CO987" s="344" t="str">
        <f>IF(W987="Closed",IF(OR(BE987="S",BE987="MS",BE987="HS"),"S",IF(OR(BE987="U",BE987="MU",BE987="HU"),"U",IF(OR(BE987="NA",BE987="NR",BE987="NV",BE987="?",BE987="#"),"NR","-"))),"-")</f>
        <v>-</v>
      </c>
      <c r="CP987" s="249">
        <v>16</v>
      </c>
      <c r="CQ987" s="414">
        <v>3</v>
      </c>
      <c r="CR987" s="414">
        <v>3</v>
      </c>
      <c r="CS987" s="414">
        <v>8</v>
      </c>
      <c r="CT987" s="414">
        <v>2</v>
      </c>
      <c r="CU987" s="436">
        <v>5</v>
      </c>
      <c r="CV987" s="432" t="str">
        <f>IF(OR(DC987="-",DC987="",DC987="n/a"),"-",HYPERLINK(DC987,"PAD"))</f>
        <v>PAD</v>
      </c>
      <c r="CW987" s="417" t="str">
        <f>IF(OR(DD987="-",DD987="",DD987="n/a"),"-",HYPERLINK(DD987,"ICR"))</f>
        <v>-</v>
      </c>
      <c r="CX987" s="438" t="str">
        <f>IF(OR(DE987="-",DE987="",DE987="n/a"),"-",HYPERLINK(DE987,"IEG"))</f>
        <v>-</v>
      </c>
      <c r="CY987" s="687" t="str">
        <f>IF(OR(DF987="-",DF987="",DF987="n/a"),"-",HYPERLINK(DF987,"PPAR"))</f>
        <v>-</v>
      </c>
      <c r="CZ987" s="665" t="str">
        <f>IF(OR(DG987="-",DG987="",DG987="n/a"),"-",HYPERLINK(DG987,"PCR"))</f>
        <v>-</v>
      </c>
      <c r="DA987" s="665" t="str">
        <f>IF(OR(DH987="-",DH987="",DH987="n/a"),"-",HYPERLINK(DH987,"PP"))</f>
        <v>-</v>
      </c>
      <c r="DB987" s="688" t="str">
        <f>IF(OR(DI987="-",DI987="",DI987="n/a"),"-",HYPERLINK(DI987,"TA"))</f>
        <v>-</v>
      </c>
      <c r="DC987" s="897" t="s">
        <v>12936</v>
      </c>
      <c r="DD987" s="897" t="s">
        <v>33</v>
      </c>
      <c r="DE987" s="897" t="s">
        <v>33</v>
      </c>
      <c r="DF987" s="897" t="s">
        <v>33</v>
      </c>
      <c r="DG987" s="897" t="s">
        <v>33</v>
      </c>
      <c r="DH987" s="897" t="s">
        <v>33</v>
      </c>
      <c r="DI987" s="897" t="s">
        <v>33</v>
      </c>
      <c r="DJ987" s="806"/>
      <c r="DK987" s="14"/>
      <c r="DL987" s="14"/>
      <c r="DM987" s="441"/>
      <c r="DN987" s="441"/>
      <c r="DO987" s="441"/>
      <c r="DP987" s="441"/>
      <c r="DQ987" s="441"/>
      <c r="DR987" s="441"/>
      <c r="DS987" s="441"/>
      <c r="DT987" s="441"/>
      <c r="DU987" s="441"/>
      <c r="DV987" s="441"/>
      <c r="DW987" s="441"/>
      <c r="DX987" s="441"/>
      <c r="DY987" s="441"/>
      <c r="DZ987" s="441"/>
      <c r="EA987" s="441"/>
      <c r="EB987" s="441"/>
      <c r="EC987" s="441"/>
      <c r="ED987" s="441"/>
      <c r="EE987" s="441"/>
      <c r="EF987" s="441"/>
      <c r="EG987" s="441"/>
      <c r="EH987" s="441"/>
      <c r="EI987" s="441"/>
      <c r="EJ987" s="441"/>
      <c r="EK987" s="441"/>
      <c r="EL987" s="441"/>
      <c r="EM987" s="441"/>
    </row>
    <row r="988" spans="1:143" s="35" customFormat="1" ht="14.1" customHeight="1" x14ac:dyDescent="0.25">
      <c r="A988" s="702">
        <f>ROW()-1</f>
        <v>987</v>
      </c>
      <c r="B988" s="713" t="s">
        <v>9469</v>
      </c>
      <c r="C988" s="711" t="str">
        <f>HYPERLINK(E988,"OP")</f>
        <v>OP</v>
      </c>
      <c r="D988" s="711" t="str">
        <f>HYPERLINK(F988,"Prj")</f>
        <v>Prj</v>
      </c>
      <c r="E988" s="705" t="s">
        <v>9850</v>
      </c>
      <c r="F988" s="424" t="s">
        <v>9851</v>
      </c>
      <c r="G988" s="414" t="s">
        <v>33</v>
      </c>
      <c r="H988" s="414" t="s">
        <v>33</v>
      </c>
      <c r="I988" s="694" t="s">
        <v>33</v>
      </c>
      <c r="J988" s="695" t="s">
        <v>9712</v>
      </c>
      <c r="K988" s="727" t="s">
        <v>33</v>
      </c>
      <c r="L988" s="735" t="s">
        <v>231</v>
      </c>
      <c r="M988" s="686" t="s">
        <v>1286</v>
      </c>
      <c r="N988" s="735" t="s">
        <v>233</v>
      </c>
      <c r="O988" s="735" t="s">
        <v>25</v>
      </c>
      <c r="P988" s="1080" t="s">
        <v>1762</v>
      </c>
      <c r="Q988" s="1074" t="s">
        <v>33</v>
      </c>
      <c r="R988" s="698" t="s">
        <v>33</v>
      </c>
      <c r="S988" s="907" t="s">
        <v>10368</v>
      </c>
      <c r="T988" s="908" t="s">
        <v>13854</v>
      </c>
      <c r="U988" s="905" t="s">
        <v>592</v>
      </c>
      <c r="V988" s="905" t="s">
        <v>10468</v>
      </c>
      <c r="W988" s="1068" t="s">
        <v>20</v>
      </c>
      <c r="X988" s="1064">
        <v>41316</v>
      </c>
      <c r="Y988" s="1066">
        <v>41604</v>
      </c>
      <c r="Z988" s="1046">
        <v>2014</v>
      </c>
      <c r="AA988" s="1064">
        <v>41647</v>
      </c>
      <c r="AB988" s="1065">
        <v>42734</v>
      </c>
      <c r="AC988" s="1066">
        <v>43312</v>
      </c>
      <c r="AD988" s="638">
        <v>0</v>
      </c>
      <c r="AE988" s="639">
        <v>0</v>
      </c>
      <c r="AF988" s="744">
        <v>6.5</v>
      </c>
      <c r="AG988" s="690">
        <v>6.5</v>
      </c>
      <c r="AH988" s="747">
        <v>0</v>
      </c>
      <c r="AI988" s="744">
        <v>6.5</v>
      </c>
      <c r="AJ988" s="1103">
        <v>6.5</v>
      </c>
      <c r="AK988" s="1104">
        <v>2.8492076399999999</v>
      </c>
      <c r="AL988" s="646">
        <v>33</v>
      </c>
      <c r="AM988" s="647"/>
      <c r="AN988" s="647"/>
      <c r="AO988" s="647"/>
      <c r="AP988" s="647"/>
      <c r="AQ988" s="648"/>
      <c r="AR988" s="778" t="s">
        <v>9864</v>
      </c>
      <c r="AS988" s="647">
        <v>1.1000000000000001</v>
      </c>
      <c r="AT988" s="647">
        <v>1.1000000000000001</v>
      </c>
      <c r="AU988" s="648">
        <v>0</v>
      </c>
      <c r="AV988" s="734" t="s">
        <v>9865</v>
      </c>
      <c r="AW988" s="695" t="s">
        <v>9713</v>
      </c>
      <c r="AX988" s="695" t="s">
        <v>9714</v>
      </c>
      <c r="AY988" s="822">
        <v>42716</v>
      </c>
      <c r="AZ988" s="735" t="s">
        <v>22</v>
      </c>
      <c r="BA988" s="735" t="s">
        <v>22</v>
      </c>
      <c r="BB988" s="625" t="s">
        <v>33</v>
      </c>
      <c r="BC988" s="626" t="s">
        <v>33</v>
      </c>
      <c r="BD988" s="633" t="s">
        <v>33</v>
      </c>
      <c r="BE988" s="625" t="s">
        <v>33</v>
      </c>
      <c r="BF988" s="626" t="s">
        <v>33</v>
      </c>
      <c r="BG988" s="633" t="s">
        <v>33</v>
      </c>
      <c r="BH988" s="905" t="s">
        <v>13064</v>
      </c>
      <c r="BI988" s="903" t="s">
        <v>13880</v>
      </c>
      <c r="BJ988" s="905" t="s">
        <v>13077</v>
      </c>
      <c r="BK988" s="903" t="s">
        <v>9680</v>
      </c>
      <c r="BL988" s="905" t="s">
        <v>4606</v>
      </c>
      <c r="BM988" s="903" t="s">
        <v>10491</v>
      </c>
      <c r="BN988" s="905" t="s">
        <v>0</v>
      </c>
      <c r="BO988" s="903" t="s">
        <v>0</v>
      </c>
      <c r="BP988" s="905" t="s">
        <v>0</v>
      </c>
      <c r="BQ988" s="903" t="s">
        <v>0</v>
      </c>
      <c r="BR988" s="909">
        <v>30</v>
      </c>
      <c r="BS988" s="903" t="s">
        <v>4501</v>
      </c>
      <c r="BT988" s="909">
        <v>54</v>
      </c>
      <c r="BU988" s="903" t="s">
        <v>4553</v>
      </c>
      <c r="BV988" s="909">
        <v>55</v>
      </c>
      <c r="BW988" s="903" t="s">
        <v>4541</v>
      </c>
      <c r="BX988" s="909">
        <v>53</v>
      </c>
      <c r="BY988" s="903" t="s">
        <v>4528</v>
      </c>
      <c r="BZ988" s="909">
        <v>39</v>
      </c>
      <c r="CA988" s="903" t="s">
        <v>4545</v>
      </c>
      <c r="CB988" s="340">
        <v>10</v>
      </c>
      <c r="CC988" s="249">
        <f>IF(ISBLANK(AL988),0,1)</f>
        <v>1</v>
      </c>
      <c r="CD988" s="414">
        <f>IF(ISBLANK(AM988),0,1)</f>
        <v>0</v>
      </c>
      <c r="CE988" s="414">
        <f>IF(ISBLANK(AN988),0,1)</f>
        <v>0</v>
      </c>
      <c r="CF988" s="414">
        <f>IF(ISBLANK(AO988),0,1)</f>
        <v>0</v>
      </c>
      <c r="CG988" s="414">
        <f>IF(ISBLANK(AP988),0,1)</f>
        <v>0</v>
      </c>
      <c r="CH988" s="436">
        <f>IF(ISBLANK(AQ988),0,1)</f>
        <v>0</v>
      </c>
      <c r="CI988" s="435">
        <f>IF($W988="Dropped","-",DAYS360(X988,Y988,TRUE)/360)</f>
        <v>0.79166666666666663</v>
      </c>
      <c r="CJ988" s="416">
        <f>IF(OR($W988="Pipeline",$W988="Dropped"),"-",IF(OR($AA988="-",$AA988="n/a"),"-",DAYS360(Y988,AA988,TRUE)/360))</f>
        <v>0.11666666666666667</v>
      </c>
      <c r="CK988" s="416">
        <f>IF(OR($W988="Pipeline",$W988="Dropped"),"-",IF($AC988="-","-",IF(OR($AA988="-",$AA988="n/a"),DAYS360(Y988,AC988,TRUE)/360,DAYS360(AA988,AC988,TRUE)/360)))</f>
        <v>4.5611111111111109</v>
      </c>
      <c r="CL988" s="416">
        <f>IF(OR($W988="Pipeline",$W988="Dropped"),"-",IF($AC988="-","-",DAYS360(X988,AC988,TRUE)/360))</f>
        <v>5.4694444444444441</v>
      </c>
      <c r="CM988" s="437">
        <f>IF(OR($W988="Pipeline",$W988="Dropped"),"-",IF($AC988="-","-",DAYS360(AB988,AC988,TRUE)/360))</f>
        <v>1.5833333333333333</v>
      </c>
      <c r="CN988" s="344" t="str">
        <f>IF(W988="Closed",IF(AC988="-","-",YEAR(AC988)),"-")</f>
        <v>-</v>
      </c>
      <c r="CO988" s="344" t="str">
        <f>IF(W988="Closed",IF(OR(BE988="S",BE988="MS",BE988="HS"),"S",IF(OR(BE988="U",BE988="MU",BE988="HU"),"U",IF(OR(BE988="NA",BE988="NR",BE988="NV",BE988="?",BE988="#"),"NR","-"))),"-")</f>
        <v>-</v>
      </c>
      <c r="CP988" s="249">
        <v>0</v>
      </c>
      <c r="CQ988" s="414">
        <v>3</v>
      </c>
      <c r="CR988" s="414">
        <v>1</v>
      </c>
      <c r="CS988" s="414">
        <v>0</v>
      </c>
      <c r="CT988" s="414">
        <v>0</v>
      </c>
      <c r="CU988" s="436">
        <v>1</v>
      </c>
      <c r="CV988" s="432" t="str">
        <f>IF(OR(DC988="-",DC988="",DC988="n/a"),"-",HYPERLINK(DC988,"PAD"))</f>
        <v>PAD</v>
      </c>
      <c r="CW988" s="417" t="str">
        <f>IF(OR(DD988="-",DD988="",DD988="n/a"),"-",HYPERLINK(DD988,"ICR"))</f>
        <v>-</v>
      </c>
      <c r="CX988" s="438" t="str">
        <f>IF(OR(DE988="-",DE988="",DE988="n/a"),"-",HYPERLINK(DE988,"IEG"))</f>
        <v>-</v>
      </c>
      <c r="CY988" s="687" t="str">
        <f>IF(OR(DF988="-",DF988="",DF988="n/a"),"-",HYPERLINK(DF988,"PPAR"))</f>
        <v>-</v>
      </c>
      <c r="CZ988" s="665" t="str">
        <f>IF(OR(DG988="-",DG988="",DG988="n/a"),"-",HYPERLINK(DG988,"PCR"))</f>
        <v>-</v>
      </c>
      <c r="DA988" s="665" t="str">
        <f>IF(OR(DH988="-",DH988="",DH988="n/a"),"-",HYPERLINK(DH988,"PP"))</f>
        <v>PP</v>
      </c>
      <c r="DB988" s="688" t="str">
        <f>IF(OR(DI988="-",DI988="",DI988="n/a"),"-",HYPERLINK(DI988,"TA"))</f>
        <v>-</v>
      </c>
      <c r="DC988" s="897" t="s">
        <v>12937</v>
      </c>
      <c r="DD988" s="897" t="s">
        <v>33</v>
      </c>
      <c r="DE988" s="897" t="s">
        <v>33</v>
      </c>
      <c r="DF988" s="897" t="s">
        <v>33</v>
      </c>
      <c r="DG988" s="897" t="s">
        <v>33</v>
      </c>
      <c r="DH988" s="897" t="s">
        <v>12938</v>
      </c>
      <c r="DI988" s="897" t="s">
        <v>33</v>
      </c>
      <c r="DJ988" s="734"/>
      <c r="DK988" s="14"/>
      <c r="DL988" s="14"/>
      <c r="DM988" s="441"/>
      <c r="DN988" s="441"/>
      <c r="DO988" s="441"/>
      <c r="DP988" s="441"/>
      <c r="DQ988" s="441"/>
      <c r="DR988" s="441"/>
      <c r="DS988" s="441"/>
      <c r="DT988" s="441"/>
      <c r="DU988" s="441"/>
      <c r="DV988" s="441"/>
      <c r="DW988" s="441"/>
      <c r="DX988" s="441"/>
      <c r="DY988" s="441"/>
      <c r="DZ988" s="441"/>
      <c r="EA988" s="441"/>
      <c r="EB988" s="441"/>
      <c r="EC988" s="441"/>
      <c r="ED988" s="441"/>
      <c r="EE988" s="441"/>
      <c r="EF988" s="441"/>
      <c r="EG988" s="441"/>
      <c r="EH988" s="441"/>
      <c r="EI988" s="441"/>
      <c r="EJ988" s="441"/>
      <c r="EK988" s="441"/>
      <c r="EL988" s="441"/>
      <c r="EM988" s="441"/>
    </row>
    <row r="989" spans="1:143" s="35" customFormat="1" ht="14.1" customHeight="1" x14ac:dyDescent="0.25">
      <c r="A989" s="703">
        <f>ROW()-1</f>
        <v>988</v>
      </c>
      <c r="B989" s="710" t="s">
        <v>5489</v>
      </c>
      <c r="C989" s="711" t="str">
        <f>HYPERLINK(E989,"OP")</f>
        <v>OP</v>
      </c>
      <c r="D989" s="711" t="str">
        <f>HYPERLINK(F989,"Prj")</f>
        <v>Prj</v>
      </c>
      <c r="E989" s="704" t="s">
        <v>7346</v>
      </c>
      <c r="F989" s="415" t="s">
        <v>5984</v>
      </c>
      <c r="G989" s="414" t="s">
        <v>33</v>
      </c>
      <c r="H989" s="414" t="s">
        <v>33</v>
      </c>
      <c r="I989" s="694" t="s">
        <v>33</v>
      </c>
      <c r="J989" s="697" t="s">
        <v>5490</v>
      </c>
      <c r="K989" s="727" t="s">
        <v>33</v>
      </c>
      <c r="L989" s="736" t="s">
        <v>245</v>
      </c>
      <c r="M989" s="741" t="s">
        <v>298</v>
      </c>
      <c r="N989" s="736" t="s">
        <v>18</v>
      </c>
      <c r="O989" s="736" t="s">
        <v>25</v>
      </c>
      <c r="P989" s="1080" t="s">
        <v>1742</v>
      </c>
      <c r="Q989" s="1074" t="s">
        <v>33</v>
      </c>
      <c r="R989" s="698" t="s">
        <v>33</v>
      </c>
      <c r="S989" s="907" t="s">
        <v>3764</v>
      </c>
      <c r="T989" s="908" t="s">
        <v>5491</v>
      </c>
      <c r="U989" s="905" t="s">
        <v>1776</v>
      </c>
      <c r="V989" s="905" t="s">
        <v>10411</v>
      </c>
      <c r="W989" s="1068" t="s">
        <v>20</v>
      </c>
      <c r="X989" s="1064">
        <v>41304</v>
      </c>
      <c r="Y989" s="1066">
        <v>41453</v>
      </c>
      <c r="Z989" s="1046">
        <v>2013</v>
      </c>
      <c r="AA989" s="1064">
        <v>41527</v>
      </c>
      <c r="AB989" s="1065">
        <v>43830</v>
      </c>
      <c r="AC989" s="1066">
        <v>43830</v>
      </c>
      <c r="AD989" s="1049">
        <v>0</v>
      </c>
      <c r="AE989" s="746">
        <v>99</v>
      </c>
      <c r="AF989" s="744">
        <v>0</v>
      </c>
      <c r="AG989" s="690">
        <v>99</v>
      </c>
      <c r="AH989" s="747">
        <v>0</v>
      </c>
      <c r="AI989" s="744">
        <v>0</v>
      </c>
      <c r="AJ989" s="1101">
        <v>99</v>
      </c>
      <c r="AK989" s="1102">
        <v>24.518274689999998</v>
      </c>
      <c r="AL989" s="646"/>
      <c r="AM989" s="647"/>
      <c r="AN989" s="647"/>
      <c r="AO989" s="647">
        <v>5</v>
      </c>
      <c r="AP989" s="647"/>
      <c r="AQ989" s="648"/>
      <c r="AR989" s="779" t="s">
        <v>5809</v>
      </c>
      <c r="AS989" s="649">
        <f>AT989+AU989</f>
        <v>17.350000000000001</v>
      </c>
      <c r="AT989" s="649">
        <v>17.350000000000001</v>
      </c>
      <c r="AU989" s="650">
        <v>0</v>
      </c>
      <c r="AV989" s="686" t="s">
        <v>5810</v>
      </c>
      <c r="AW989" s="697" t="s">
        <v>3731</v>
      </c>
      <c r="AX989" s="697" t="s">
        <v>5492</v>
      </c>
      <c r="AY989" s="823">
        <v>42647</v>
      </c>
      <c r="AZ989" s="736" t="s">
        <v>22</v>
      </c>
      <c r="BA989" s="736" t="s">
        <v>22</v>
      </c>
      <c r="BB989" s="840" t="s">
        <v>33</v>
      </c>
      <c r="BC989" s="841" t="s">
        <v>33</v>
      </c>
      <c r="BD989" s="842" t="s">
        <v>33</v>
      </c>
      <c r="BE989" s="840" t="s">
        <v>33</v>
      </c>
      <c r="BF989" s="841" t="s">
        <v>33</v>
      </c>
      <c r="BG989" s="842" t="s">
        <v>33</v>
      </c>
      <c r="BH989" s="905" t="s">
        <v>4567</v>
      </c>
      <c r="BI989" s="903" t="s">
        <v>10487</v>
      </c>
      <c r="BJ989" s="905" t="s">
        <v>4549</v>
      </c>
      <c r="BK989" s="903" t="s">
        <v>10481</v>
      </c>
      <c r="BL989" s="905" t="s">
        <v>4655</v>
      </c>
      <c r="BM989" s="903" t="s">
        <v>10492</v>
      </c>
      <c r="BN989" s="905" t="s">
        <v>13102</v>
      </c>
      <c r="BO989" s="903" t="s">
        <v>13873</v>
      </c>
      <c r="BP989" s="905" t="s">
        <v>13089</v>
      </c>
      <c r="BQ989" s="903" t="s">
        <v>13878</v>
      </c>
      <c r="BR989" s="909">
        <v>49</v>
      </c>
      <c r="BS989" s="903" t="s">
        <v>4607</v>
      </c>
      <c r="BT989" s="909">
        <v>47</v>
      </c>
      <c r="BU989" s="903" t="s">
        <v>4539</v>
      </c>
      <c r="BV989" s="909">
        <v>39</v>
      </c>
      <c r="BW989" s="903" t="s">
        <v>4545</v>
      </c>
      <c r="BX989" s="905" t="s">
        <v>0</v>
      </c>
      <c r="BY989" s="903" t="s">
        <v>4492</v>
      </c>
      <c r="BZ989" s="905" t="s">
        <v>0</v>
      </c>
      <c r="CA989" s="903" t="s">
        <v>4492</v>
      </c>
      <c r="CB989" s="340">
        <v>100</v>
      </c>
      <c r="CC989" s="249">
        <f>IF(ISBLANK(AL989),0,1)</f>
        <v>0</v>
      </c>
      <c r="CD989" s="414">
        <f>IF(ISBLANK(AM989),0,1)</f>
        <v>0</v>
      </c>
      <c r="CE989" s="414">
        <f>IF(ISBLANK(AN989),0,1)</f>
        <v>0</v>
      </c>
      <c r="CF989" s="414">
        <f>IF(ISBLANK(AO989),0,1)</f>
        <v>1</v>
      </c>
      <c r="CG989" s="414">
        <f>IF(ISBLANK(AP989),0,1)</f>
        <v>0</v>
      </c>
      <c r="CH989" s="436">
        <f>IF(ISBLANK(AQ989),0,1)</f>
        <v>0</v>
      </c>
      <c r="CI989" s="435">
        <f>IF($W989="Dropped","-",DAYS360(X989,Y989,TRUE)/360)</f>
        <v>0.41111111111111109</v>
      </c>
      <c r="CJ989" s="416">
        <f>IF(OR($W989="Pipeline",$W989="Dropped"),"-",IF(OR($AA989="-",$AA989="n/a"),"-",DAYS360(Y989,AA989,TRUE)/360))</f>
        <v>0.2</v>
      </c>
      <c r="CK989" s="416">
        <f>IF(OR($W989="Pipeline",$W989="Dropped"),"-",IF($AC989="-","-",IF(OR($AA989="-",$AA989="n/a"),DAYS360(Y989,AC989,TRUE)/360,DAYS360(AA989,AC989,TRUE)/360)))</f>
        <v>6.3055555555555554</v>
      </c>
      <c r="CL989" s="416">
        <f>IF(OR($W989="Pipeline",$W989="Dropped"),"-",IF($AC989="-","-",DAYS360(X989,AC989,TRUE)/360))</f>
        <v>6.916666666666667</v>
      </c>
      <c r="CM989" s="437">
        <f>IF(OR($W989="Pipeline",$W989="Dropped"),"-",IF($AC989="-","-",DAYS360(AB989,AC989,TRUE)/360))</f>
        <v>0</v>
      </c>
      <c r="CN989" s="344" t="str">
        <f>IF(W989="Closed",IF(AC989="-","-",YEAR(AC989)),"-")</f>
        <v>-</v>
      </c>
      <c r="CO989" s="344" t="str">
        <f>IF(W989="Closed",IF(OR(BE989="S",BE989="MS",BE989="HS"),"S",IF(OR(BE989="U",BE989="MU",BE989="HU"),"U",IF(OR(BE989="NA",BE989="NR",BE989="NV",BE989="?",BE989="#"),"NR","-"))),"-")</f>
        <v>-</v>
      </c>
      <c r="CP989" s="249">
        <v>5</v>
      </c>
      <c r="CQ989" s="414">
        <v>0</v>
      </c>
      <c r="CR989" s="414">
        <v>0</v>
      </c>
      <c r="CS989" s="414">
        <v>2</v>
      </c>
      <c r="CT989" s="414">
        <v>0</v>
      </c>
      <c r="CU989" s="436">
        <v>0</v>
      </c>
      <c r="CV989" s="432" t="str">
        <f>IF(OR(DC989="-",DC989="",DC989="n/a"),"-",HYPERLINK(DC989,"PAD"))</f>
        <v>PAD</v>
      </c>
      <c r="CW989" s="417" t="str">
        <f>IF(OR(DD989="-",DD989="",DD989="n/a"),"-",HYPERLINK(DD989,"ICR"))</f>
        <v>-</v>
      </c>
      <c r="CX989" s="438" t="str">
        <f>IF(OR(DE989="-",DE989="",DE989="n/a"),"-",HYPERLINK(DE989,"IEG"))</f>
        <v>-</v>
      </c>
      <c r="CY989" s="687" t="str">
        <f>IF(OR(DF989="-",DF989="",DF989="n/a"),"-",HYPERLINK(DF989,"PPAR"))</f>
        <v>-</v>
      </c>
      <c r="CZ989" s="665" t="str">
        <f>IF(OR(DG989="-",DG989="",DG989="n/a"),"-",HYPERLINK(DG989,"PCR"))</f>
        <v>-</v>
      </c>
      <c r="DA989" s="665" t="str">
        <f>IF(OR(DH989="-",DH989="",DH989="n/a"),"-",HYPERLINK(DH989,"PP"))</f>
        <v>-</v>
      </c>
      <c r="DB989" s="688" t="str">
        <f>IF(OR(DI989="-",DI989="",DI989="n/a"),"-",HYPERLINK(DI989,"TA"))</f>
        <v>-</v>
      </c>
      <c r="DC989" s="897" t="s">
        <v>12939</v>
      </c>
      <c r="DD989" s="897" t="s">
        <v>33</v>
      </c>
      <c r="DE989" s="897" t="s">
        <v>33</v>
      </c>
      <c r="DF989" s="897" t="s">
        <v>33</v>
      </c>
      <c r="DG989" s="897" t="s">
        <v>33</v>
      </c>
      <c r="DH989" s="897" t="s">
        <v>33</v>
      </c>
      <c r="DI989" s="897" t="s">
        <v>33</v>
      </c>
      <c r="DJ989" s="734"/>
      <c r="DK989" s="14"/>
      <c r="DL989" s="14"/>
      <c r="DM989" s="441"/>
      <c r="DN989" s="441"/>
      <c r="DO989" s="441"/>
      <c r="DP989" s="441"/>
      <c r="DQ989" s="441"/>
      <c r="DR989" s="441"/>
      <c r="DS989" s="441"/>
      <c r="DT989" s="441"/>
      <c r="DU989" s="441"/>
      <c r="DV989" s="441"/>
      <c r="DW989" s="441"/>
      <c r="DX989" s="441"/>
      <c r="DY989" s="441"/>
      <c r="DZ989" s="441"/>
      <c r="EA989" s="441"/>
      <c r="EB989" s="441"/>
      <c r="EC989" s="441"/>
      <c r="ED989" s="441"/>
      <c r="EE989" s="441"/>
      <c r="EF989" s="441"/>
      <c r="EG989" s="441"/>
      <c r="EH989" s="441"/>
      <c r="EI989" s="441"/>
      <c r="EJ989" s="441"/>
      <c r="EK989" s="441"/>
      <c r="EL989" s="441"/>
      <c r="EM989" s="441"/>
    </row>
    <row r="990" spans="1:143" s="35" customFormat="1" ht="14.1" customHeight="1" x14ac:dyDescent="0.25">
      <c r="A990" s="702">
        <f>ROW()-1</f>
        <v>989</v>
      </c>
      <c r="B990" s="717" t="s">
        <v>882</v>
      </c>
      <c r="C990" s="711" t="str">
        <f>HYPERLINK(E990,"OP")</f>
        <v>OP</v>
      </c>
      <c r="D990" s="711" t="str">
        <f>HYPERLINK(F990,"Prj")</f>
        <v>Prj</v>
      </c>
      <c r="E990" s="663" t="s">
        <v>7073</v>
      </c>
      <c r="F990" s="422" t="s">
        <v>7074</v>
      </c>
      <c r="G990" s="414" t="s">
        <v>33</v>
      </c>
      <c r="H990" s="414" t="s">
        <v>33</v>
      </c>
      <c r="I990" s="694" t="s">
        <v>33</v>
      </c>
      <c r="J990" s="686" t="s">
        <v>883</v>
      </c>
      <c r="K990" s="199" t="s">
        <v>33</v>
      </c>
      <c r="L990" s="693" t="s">
        <v>245</v>
      </c>
      <c r="M990" s="696" t="s">
        <v>255</v>
      </c>
      <c r="N990" s="693" t="s">
        <v>18</v>
      </c>
      <c r="O990" s="732" t="s">
        <v>25</v>
      </c>
      <c r="P990" s="1080" t="s">
        <v>1763</v>
      </c>
      <c r="Q990" s="1074" t="s">
        <v>33</v>
      </c>
      <c r="R990" s="698" t="s">
        <v>33</v>
      </c>
      <c r="S990" s="907" t="s">
        <v>10288</v>
      </c>
      <c r="T990" s="908" t="s">
        <v>3972</v>
      </c>
      <c r="U990" s="905" t="s">
        <v>731</v>
      </c>
      <c r="V990" s="905" t="s">
        <v>10389</v>
      </c>
      <c r="W990" s="1068" t="s">
        <v>20</v>
      </c>
      <c r="X990" s="1064">
        <v>41473</v>
      </c>
      <c r="Y990" s="1066">
        <v>41775</v>
      </c>
      <c r="Z990" s="1046">
        <v>2014</v>
      </c>
      <c r="AA990" s="1064">
        <v>41830</v>
      </c>
      <c r="AB990" s="1065">
        <v>43008</v>
      </c>
      <c r="AC990" s="1066">
        <v>43008</v>
      </c>
      <c r="AD990" s="638">
        <v>0</v>
      </c>
      <c r="AE990" s="639">
        <v>1006.2</v>
      </c>
      <c r="AF990" s="744">
        <v>0</v>
      </c>
      <c r="AG990" s="690">
        <v>1006.2</v>
      </c>
      <c r="AH990" s="747">
        <v>28827.1</v>
      </c>
      <c r="AI990" s="744">
        <v>0</v>
      </c>
      <c r="AJ990" s="1099">
        <v>1006.2</v>
      </c>
      <c r="AK990" s="1100">
        <v>883.26603648000003</v>
      </c>
      <c r="AL990" s="1092"/>
      <c r="AM990" s="768"/>
      <c r="AN990" s="768">
        <v>2</v>
      </c>
      <c r="AO990" s="768"/>
      <c r="AP990" s="768"/>
      <c r="AQ990" s="769"/>
      <c r="AR990" s="780" t="s">
        <v>3326</v>
      </c>
      <c r="AS990" s="781">
        <f>AT990+AU990</f>
        <v>166</v>
      </c>
      <c r="AT990" s="781">
        <v>166</v>
      </c>
      <c r="AU990" s="782">
        <v>0</v>
      </c>
      <c r="AV990" s="699" t="s">
        <v>3327</v>
      </c>
      <c r="AW990" s="686" t="s">
        <v>1993</v>
      </c>
      <c r="AX990" s="686" t="s">
        <v>2271</v>
      </c>
      <c r="AY990" s="819">
        <v>42704</v>
      </c>
      <c r="AZ990" s="721" t="s">
        <v>26</v>
      </c>
      <c r="BA990" s="721" t="s">
        <v>26</v>
      </c>
      <c r="BB990" s="625" t="s">
        <v>33</v>
      </c>
      <c r="BC990" s="626" t="s">
        <v>33</v>
      </c>
      <c r="BD990" s="633" t="s">
        <v>33</v>
      </c>
      <c r="BE990" s="625" t="s">
        <v>33</v>
      </c>
      <c r="BF990" s="626" t="s">
        <v>33</v>
      </c>
      <c r="BG990" s="633" t="s">
        <v>33</v>
      </c>
      <c r="BH990" s="905" t="s">
        <v>4503</v>
      </c>
      <c r="BI990" s="903" t="s">
        <v>4703</v>
      </c>
      <c r="BJ990" s="905" t="s">
        <v>0</v>
      </c>
      <c r="BK990" s="903" t="s">
        <v>0</v>
      </c>
      <c r="BL990" s="905" t="s">
        <v>0</v>
      </c>
      <c r="BM990" s="903" t="s">
        <v>0</v>
      </c>
      <c r="BN990" s="905" t="s">
        <v>0</v>
      </c>
      <c r="BO990" s="903" t="s">
        <v>0</v>
      </c>
      <c r="BP990" s="905" t="s">
        <v>0</v>
      </c>
      <c r="BQ990" s="903" t="s">
        <v>0</v>
      </c>
      <c r="BR990" s="909">
        <v>65</v>
      </c>
      <c r="BS990" s="903" t="s">
        <v>4509</v>
      </c>
      <c r="BT990" s="905" t="s">
        <v>0</v>
      </c>
      <c r="BU990" s="903" t="s">
        <v>4492</v>
      </c>
      <c r="BV990" s="905" t="s">
        <v>0</v>
      </c>
      <c r="BW990" s="903" t="s">
        <v>4492</v>
      </c>
      <c r="BX990" s="905" t="s">
        <v>0</v>
      </c>
      <c r="BY990" s="903" t="s">
        <v>4492</v>
      </c>
      <c r="BZ990" s="905" t="s">
        <v>0</v>
      </c>
      <c r="CA990" s="903" t="s">
        <v>4492</v>
      </c>
      <c r="CB990" s="340">
        <v>50</v>
      </c>
      <c r="CC990" s="249">
        <f>IF(ISBLANK(AL990),0,1)</f>
        <v>0</v>
      </c>
      <c r="CD990" s="414">
        <f>IF(ISBLANK(AM990),0,1)</f>
        <v>0</v>
      </c>
      <c r="CE990" s="414">
        <f>IF(ISBLANK(AN990),0,1)</f>
        <v>1</v>
      </c>
      <c r="CF990" s="414">
        <f>IF(ISBLANK(AO990),0,1)</f>
        <v>0</v>
      </c>
      <c r="CG990" s="414">
        <f>IF(ISBLANK(AP990),0,1)</f>
        <v>0</v>
      </c>
      <c r="CH990" s="436">
        <f>IF(ISBLANK(AQ990),0,1)</f>
        <v>0</v>
      </c>
      <c r="CI990" s="435">
        <f>IF($W990="Dropped","-",DAYS360(X990,Y990,TRUE)/360)</f>
        <v>0.82777777777777772</v>
      </c>
      <c r="CJ990" s="416">
        <f>IF(OR($W990="Pipeline",$W990="Dropped"),"-",IF(OR($AA990="-",$AA990="n/a"),"-",DAYS360(Y990,AA990,TRUE)/360))</f>
        <v>0.15</v>
      </c>
      <c r="CK990" s="416">
        <f>IF(OR($W990="Pipeline",$W990="Dropped"),"-",IF($AC990="-","-",IF(OR($AA990="-",$AA990="n/a"),DAYS360(Y990,AC990,TRUE)/360,DAYS360(AA990,AC990,TRUE)/360)))</f>
        <v>3.2222222222222223</v>
      </c>
      <c r="CL990" s="416">
        <f>IF(OR($W990="Pipeline",$W990="Dropped"),"-",IF($AC990="-","-",DAYS360(X990,AC990,TRUE)/360))</f>
        <v>4.2</v>
      </c>
      <c r="CM990" s="437">
        <f>IF(OR($W990="Pipeline",$W990="Dropped"),"-",IF($AC990="-","-",DAYS360(AB990,AC990,TRUE)/360))</f>
        <v>0</v>
      </c>
      <c r="CN990" s="344" t="str">
        <f>IF(W990="Closed",IF(AC990="-","-",YEAR(AC990)),"-")</f>
        <v>-</v>
      </c>
      <c r="CO990" s="344" t="str">
        <f>IF(W990="Closed",IF(OR(BE990="S",BE990="MS",BE990="HS"),"S",IF(OR(BE990="U",BE990="MU",BE990="HU"),"U",IF(OR(BE990="NA",BE990="NR",BE990="NV",BE990="?",BE990="#"),"NR","-"))),"-")</f>
        <v>-</v>
      </c>
      <c r="CP990" s="249">
        <v>2</v>
      </c>
      <c r="CQ990" s="414">
        <v>1</v>
      </c>
      <c r="CR990" s="414">
        <v>3</v>
      </c>
      <c r="CS990" s="414">
        <v>0</v>
      </c>
      <c r="CT990" s="414">
        <v>0</v>
      </c>
      <c r="CU990" s="436">
        <v>0</v>
      </c>
      <c r="CV990" s="432" t="str">
        <f>IF(OR(DC990="-",DC990="",DC990="n/a"),"-",HYPERLINK(DC990,"PAD"))</f>
        <v>PAD</v>
      </c>
      <c r="CW990" s="417" t="str">
        <f>IF(OR(DD990="-",DD990="",DD990="n/a"),"-",HYPERLINK(DD990,"ICR"))</f>
        <v>-</v>
      </c>
      <c r="CX990" s="438" t="str">
        <f>IF(OR(DE990="-",DE990="",DE990="n/a"),"-",HYPERLINK(DE990,"IEG"))</f>
        <v>-</v>
      </c>
      <c r="CY990" s="687" t="str">
        <f>IF(OR(DF990="-",DF990="",DF990="n/a"),"-",HYPERLINK(DF990,"PPAR"))</f>
        <v>-</v>
      </c>
      <c r="CZ990" s="665" t="str">
        <f>IF(OR(DG990="-",DG990="",DG990="n/a"),"-",HYPERLINK(DG990,"PCR"))</f>
        <v>-</v>
      </c>
      <c r="DA990" s="665" t="str">
        <f>IF(OR(DH990="-",DH990="",DH990="n/a"),"-",HYPERLINK(DH990,"PP"))</f>
        <v>-</v>
      </c>
      <c r="DB990" s="688" t="str">
        <f>IF(OR(DI990="-",DI990="",DI990="n/a"),"-",HYPERLINK(DI990,"TA"))</f>
        <v>-</v>
      </c>
      <c r="DC990" s="897" t="s">
        <v>12940</v>
      </c>
      <c r="DD990" s="897" t="s">
        <v>33</v>
      </c>
      <c r="DE990" s="897" t="s">
        <v>33</v>
      </c>
      <c r="DF990" s="897" t="s">
        <v>33</v>
      </c>
      <c r="DG990" s="897" t="s">
        <v>33</v>
      </c>
      <c r="DH990" s="897" t="s">
        <v>33</v>
      </c>
      <c r="DI990" s="897" t="s">
        <v>33</v>
      </c>
      <c r="DJ990" s="806"/>
      <c r="DK990" s="14"/>
      <c r="DL990" s="14"/>
      <c r="DM990" s="441"/>
      <c r="DN990" s="441"/>
      <c r="DO990" s="441"/>
      <c r="DP990" s="441"/>
      <c r="DQ990" s="441"/>
      <c r="DR990" s="441"/>
      <c r="DS990" s="441"/>
      <c r="DT990" s="441"/>
      <c r="DU990" s="441"/>
      <c r="DV990" s="441"/>
      <c r="DW990" s="441"/>
      <c r="DX990" s="441"/>
      <c r="DY990" s="441"/>
      <c r="DZ990" s="441"/>
      <c r="EA990" s="441"/>
      <c r="EB990" s="441"/>
      <c r="EC990" s="441"/>
      <c r="ED990" s="441"/>
      <c r="EE990" s="441"/>
      <c r="EF990" s="441"/>
      <c r="EG990" s="441"/>
      <c r="EH990" s="441"/>
      <c r="EI990" s="441"/>
      <c r="EJ990" s="441"/>
      <c r="EK990" s="441"/>
      <c r="EL990" s="441"/>
      <c r="EM990" s="441"/>
    </row>
    <row r="991" spans="1:143" s="35" customFormat="1" ht="14.1" customHeight="1" x14ac:dyDescent="0.25">
      <c r="A991" s="702">
        <f>ROW()-1</f>
        <v>990</v>
      </c>
      <c r="B991" s="710" t="s">
        <v>234</v>
      </c>
      <c r="C991" s="711" t="str">
        <f>HYPERLINK(E991,"OP")</f>
        <v>OP</v>
      </c>
      <c r="D991" s="711" t="str">
        <f>HYPERLINK(F991,"Prj")</f>
        <v>Prj</v>
      </c>
      <c r="E991" s="663" t="s">
        <v>7075</v>
      </c>
      <c r="F991" s="422" t="s">
        <v>7076</v>
      </c>
      <c r="G991" s="414" t="s">
        <v>33</v>
      </c>
      <c r="H991" s="414" t="s">
        <v>33</v>
      </c>
      <c r="I991" s="694" t="s">
        <v>33</v>
      </c>
      <c r="J991" s="686" t="s">
        <v>235</v>
      </c>
      <c r="K991" s="199" t="s">
        <v>33</v>
      </c>
      <c r="L991" s="693" t="s">
        <v>231</v>
      </c>
      <c r="M991" s="696" t="s">
        <v>655</v>
      </c>
      <c r="N991" s="693" t="s">
        <v>233</v>
      </c>
      <c r="O991" s="693" t="s">
        <v>30</v>
      </c>
      <c r="P991" s="1080" t="s">
        <v>19</v>
      </c>
      <c r="Q991" s="1074" t="s">
        <v>33</v>
      </c>
      <c r="R991" s="698" t="s">
        <v>33</v>
      </c>
      <c r="S991" s="907" t="s">
        <v>10289</v>
      </c>
      <c r="T991" s="908" t="s">
        <v>13855</v>
      </c>
      <c r="U991" s="905" t="s">
        <v>572</v>
      </c>
      <c r="V991" s="905" t="s">
        <v>10451</v>
      </c>
      <c r="W991" s="1068" t="s">
        <v>20</v>
      </c>
      <c r="X991" s="1064">
        <v>41309</v>
      </c>
      <c r="Y991" s="1066">
        <v>41570</v>
      </c>
      <c r="Z991" s="1046">
        <v>2014</v>
      </c>
      <c r="AA991" s="1064">
        <v>41583</v>
      </c>
      <c r="AB991" s="1065">
        <v>42916</v>
      </c>
      <c r="AC991" s="1066">
        <v>43100</v>
      </c>
      <c r="AD991" s="1050">
        <v>0</v>
      </c>
      <c r="AE991" s="749">
        <v>0</v>
      </c>
      <c r="AF991" s="744">
        <v>4.7</v>
      </c>
      <c r="AG991" s="690">
        <v>4.7</v>
      </c>
      <c r="AH991" s="747">
        <v>1</v>
      </c>
      <c r="AI991" s="744">
        <v>4.7</v>
      </c>
      <c r="AJ991" s="1099">
        <v>4.7</v>
      </c>
      <c r="AK991" s="1100">
        <v>2.00327185</v>
      </c>
      <c r="AL991" s="1086"/>
      <c r="AM991" s="760"/>
      <c r="AN991" s="760">
        <v>4</v>
      </c>
      <c r="AO991" s="760"/>
      <c r="AP991" s="760"/>
      <c r="AQ991" s="761">
        <v>14</v>
      </c>
      <c r="AR991" s="779" t="s">
        <v>236</v>
      </c>
      <c r="AS991" s="781">
        <f>AT991+AU991</f>
        <v>4.7799999999999994</v>
      </c>
      <c r="AT991" s="781">
        <v>3.78</v>
      </c>
      <c r="AU991" s="782">
        <v>1</v>
      </c>
      <c r="AV991" s="686" t="s">
        <v>237</v>
      </c>
      <c r="AW991" s="686" t="s">
        <v>1936</v>
      </c>
      <c r="AX991" s="686" t="s">
        <v>1900</v>
      </c>
      <c r="AY991" s="819">
        <v>42709</v>
      </c>
      <c r="AZ991" s="721" t="s">
        <v>45</v>
      </c>
      <c r="BA991" s="721" t="s">
        <v>45</v>
      </c>
      <c r="BB991" s="625" t="s">
        <v>33</v>
      </c>
      <c r="BC991" s="626" t="s">
        <v>33</v>
      </c>
      <c r="BD991" s="633" t="s">
        <v>33</v>
      </c>
      <c r="BE991" s="625" t="s">
        <v>33</v>
      </c>
      <c r="BF991" s="626" t="s">
        <v>33</v>
      </c>
      <c r="BG991" s="633" t="s">
        <v>33</v>
      </c>
      <c r="BH991" s="905" t="s">
        <v>13078</v>
      </c>
      <c r="BI991" s="903" t="s">
        <v>13872</v>
      </c>
      <c r="BJ991" s="905" t="s">
        <v>4505</v>
      </c>
      <c r="BK991" s="903" t="s">
        <v>10474</v>
      </c>
      <c r="BL991" s="905" t="s">
        <v>0</v>
      </c>
      <c r="BM991" s="903" t="s">
        <v>0</v>
      </c>
      <c r="BN991" s="905" t="s">
        <v>0</v>
      </c>
      <c r="BO991" s="903" t="s">
        <v>0</v>
      </c>
      <c r="BP991" s="905" t="s">
        <v>0</v>
      </c>
      <c r="BQ991" s="903" t="s">
        <v>0</v>
      </c>
      <c r="BR991" s="909">
        <v>54</v>
      </c>
      <c r="BS991" s="903" t="s">
        <v>4553</v>
      </c>
      <c r="BT991" s="909">
        <v>24</v>
      </c>
      <c r="BU991" s="903" t="s">
        <v>4540</v>
      </c>
      <c r="BV991" s="905" t="s">
        <v>0</v>
      </c>
      <c r="BW991" s="903" t="s">
        <v>4492</v>
      </c>
      <c r="BX991" s="905" t="s">
        <v>0</v>
      </c>
      <c r="BY991" s="903" t="s">
        <v>4492</v>
      </c>
      <c r="BZ991" s="905" t="s">
        <v>0</v>
      </c>
      <c r="CA991" s="903" t="s">
        <v>4492</v>
      </c>
      <c r="CB991" s="340">
        <v>50</v>
      </c>
      <c r="CC991" s="249">
        <f>IF(ISBLANK(AL991),0,1)</f>
        <v>0</v>
      </c>
      <c r="CD991" s="414">
        <f>IF(ISBLANK(AM991),0,1)</f>
        <v>0</v>
      </c>
      <c r="CE991" s="414">
        <f>IF(ISBLANK(AN991),0,1)</f>
        <v>1</v>
      </c>
      <c r="CF991" s="414">
        <f>IF(ISBLANK(AO991),0,1)</f>
        <v>0</v>
      </c>
      <c r="CG991" s="414">
        <f>IF(ISBLANK(AP991),0,1)</f>
        <v>0</v>
      </c>
      <c r="CH991" s="436">
        <f>IF(ISBLANK(AQ991),0,1)</f>
        <v>1</v>
      </c>
      <c r="CI991" s="435">
        <f>IF($W991="Dropped","-",DAYS360(X991,Y991,TRUE)/360)</f>
        <v>0.71944444444444444</v>
      </c>
      <c r="CJ991" s="416">
        <f>IF(OR($W991="Pipeline",$W991="Dropped"),"-",IF(OR($AA991="-",$AA991="n/a"),"-",DAYS360(Y991,AA991,TRUE)/360))</f>
        <v>3.3333333333333333E-2</v>
      </c>
      <c r="CK991" s="416">
        <f>IF(OR($W991="Pipeline",$W991="Dropped"),"-",IF($AC991="-","-",IF(OR($AA991="-",$AA991="n/a"),DAYS360(Y991,AC991,TRUE)/360,DAYS360(AA991,AC991,TRUE)/360)))</f>
        <v>4.1527777777777777</v>
      </c>
      <c r="CL991" s="416">
        <f>IF(OR($W991="Pipeline",$W991="Dropped"),"-",IF($AC991="-","-",DAYS360(X991,AC991,TRUE)/360))</f>
        <v>4.9055555555555559</v>
      </c>
      <c r="CM991" s="437">
        <f>IF(OR($W991="Pipeline",$W991="Dropped"),"-",IF($AC991="-","-",DAYS360(AB991,AC991,TRUE)/360))</f>
        <v>0.5</v>
      </c>
      <c r="CN991" s="344" t="str">
        <f>IF(W991="Closed",IF(AC991="-","-",YEAR(AC991)),"-")</f>
        <v>-</v>
      </c>
      <c r="CO991" s="344" t="str">
        <f>IF(W991="Closed",IF(OR(BE991="S",BE991="MS",BE991="HS"),"S",IF(OR(BE991="U",BE991="MU",BE991="HU"),"U",IF(OR(BE991="NA",BE991="NR",BE991="NV",BE991="?",BE991="#"),"NR","-"))),"-")</f>
        <v>-</v>
      </c>
      <c r="CP991" s="249">
        <v>3</v>
      </c>
      <c r="CQ991" s="414">
        <v>3</v>
      </c>
      <c r="CR991" s="414">
        <v>1</v>
      </c>
      <c r="CS991" s="414">
        <v>0</v>
      </c>
      <c r="CT991" s="414">
        <v>0</v>
      </c>
      <c r="CU991" s="436">
        <v>2</v>
      </c>
      <c r="CV991" s="432" t="str">
        <f>IF(OR(DC991="-",DC991="",DC991="n/a"),"-",HYPERLINK(DC991,"PAD"))</f>
        <v>PAD</v>
      </c>
      <c r="CW991" s="417" t="str">
        <f>IF(OR(DD991="-",DD991="",DD991="n/a"),"-",HYPERLINK(DD991,"ICR"))</f>
        <v>-</v>
      </c>
      <c r="CX991" s="438" t="str">
        <f>IF(OR(DE991="-",DE991="",DE991="n/a"),"-",HYPERLINK(DE991,"IEG"))</f>
        <v>-</v>
      </c>
      <c r="CY991" s="687" t="str">
        <f>IF(OR(DF991="-",DF991="",DF991="n/a"),"-",HYPERLINK(DF991,"PPAR"))</f>
        <v>-</v>
      </c>
      <c r="CZ991" s="665" t="str">
        <f>IF(OR(DG991="-",DG991="",DG991="n/a"),"-",HYPERLINK(DG991,"PCR"))</f>
        <v>-</v>
      </c>
      <c r="DA991" s="665" t="str">
        <f>IF(OR(DH991="-",DH991="",DH991="n/a"),"-",HYPERLINK(DH991,"PP"))</f>
        <v>PP</v>
      </c>
      <c r="DB991" s="688" t="str">
        <f>IF(OR(DI991="-",DI991="",DI991="n/a"),"-",HYPERLINK(DI991,"TA"))</f>
        <v>-</v>
      </c>
      <c r="DC991" s="897" t="s">
        <v>12941</v>
      </c>
      <c r="DD991" s="897" t="s">
        <v>33</v>
      </c>
      <c r="DE991" s="897" t="s">
        <v>33</v>
      </c>
      <c r="DF991" s="897" t="s">
        <v>33</v>
      </c>
      <c r="DG991" s="897" t="s">
        <v>33</v>
      </c>
      <c r="DH991" s="897" t="s">
        <v>14195</v>
      </c>
      <c r="DI991" s="897" t="s">
        <v>33</v>
      </c>
      <c r="DJ991" s="734"/>
      <c r="DK991" s="14"/>
      <c r="DL991" s="14"/>
      <c r="DM991" s="441"/>
      <c r="DN991" s="441"/>
      <c r="DO991" s="441"/>
      <c r="DP991" s="441"/>
      <c r="DQ991" s="441"/>
      <c r="DR991" s="441"/>
      <c r="DS991" s="441"/>
      <c r="DT991" s="441"/>
      <c r="DU991" s="441"/>
      <c r="DV991" s="441"/>
      <c r="DW991" s="441"/>
      <c r="DX991" s="441"/>
      <c r="DY991" s="441"/>
      <c r="DZ991" s="441"/>
      <c r="EA991" s="441"/>
      <c r="EB991" s="441"/>
      <c r="EC991" s="441"/>
      <c r="ED991" s="441"/>
      <c r="EE991" s="441"/>
      <c r="EF991" s="441"/>
      <c r="EG991" s="441"/>
      <c r="EH991" s="441"/>
      <c r="EI991" s="441"/>
      <c r="EJ991" s="441"/>
      <c r="EK991" s="441"/>
      <c r="EL991" s="441"/>
      <c r="EM991" s="441"/>
    </row>
    <row r="992" spans="1:143" s="35" customFormat="1" ht="14.1" customHeight="1" x14ac:dyDescent="0.25">
      <c r="A992" s="702">
        <f>ROW()-1</f>
        <v>991</v>
      </c>
      <c r="B992" s="714" t="s">
        <v>10234</v>
      </c>
      <c r="C992" s="715" t="str">
        <f>HYPERLINK(E992,"OP")</f>
        <v>OP</v>
      </c>
      <c r="D992" s="715" t="str">
        <f>HYPERLINK(F992,"Prj")</f>
        <v>Prj</v>
      </c>
      <c r="E992" s="652" t="s">
        <v>13511</v>
      </c>
      <c r="F992" s="412" t="s">
        <v>13512</v>
      </c>
      <c r="G992" s="414" t="s">
        <v>33</v>
      </c>
      <c r="H992" s="414" t="s">
        <v>33</v>
      </c>
      <c r="I992" s="694" t="s">
        <v>33</v>
      </c>
      <c r="J992" s="698" t="s">
        <v>7591</v>
      </c>
      <c r="K992" s="728" t="s">
        <v>33</v>
      </c>
      <c r="L992" s="733" t="s">
        <v>153</v>
      </c>
      <c r="M992" s="698" t="s">
        <v>154</v>
      </c>
      <c r="N992" s="733" t="s">
        <v>18</v>
      </c>
      <c r="O992" s="733" t="s">
        <v>25</v>
      </c>
      <c r="P992" s="1080" t="s">
        <v>36</v>
      </c>
      <c r="Q992" s="1074" t="s">
        <v>33</v>
      </c>
      <c r="R992" s="698" t="s">
        <v>3935</v>
      </c>
      <c r="S992" s="907" t="s">
        <v>3853</v>
      </c>
      <c r="T992" s="908" t="s">
        <v>3681</v>
      </c>
      <c r="U992" s="905" t="s">
        <v>13703</v>
      </c>
      <c r="V992" s="905" t="s">
        <v>10409</v>
      </c>
      <c r="W992" s="1068" t="s">
        <v>20</v>
      </c>
      <c r="X992" s="1064">
        <v>41729</v>
      </c>
      <c r="Y992" s="1066">
        <v>42062</v>
      </c>
      <c r="Z992" s="1046">
        <v>2015</v>
      </c>
      <c r="AA992" s="1064">
        <v>42244</v>
      </c>
      <c r="AB992" s="1065">
        <v>44255</v>
      </c>
      <c r="AC992" s="1066">
        <v>44255</v>
      </c>
      <c r="AD992" s="1052">
        <v>40</v>
      </c>
      <c r="AE992" s="748">
        <v>0</v>
      </c>
      <c r="AF992" s="744">
        <v>0</v>
      </c>
      <c r="AG992" s="690">
        <v>40</v>
      </c>
      <c r="AH992" s="747">
        <v>4</v>
      </c>
      <c r="AI992" s="744">
        <v>0</v>
      </c>
      <c r="AJ992" s="1105">
        <v>40</v>
      </c>
      <c r="AK992" s="1106">
        <v>1.67197939</v>
      </c>
      <c r="AL992" s="646"/>
      <c r="AM992" s="647"/>
      <c r="AN992" s="647">
        <v>3</v>
      </c>
      <c r="AO992" s="647"/>
      <c r="AP992" s="647"/>
      <c r="AQ992" s="648"/>
      <c r="AR992" s="756" t="s">
        <v>13562</v>
      </c>
      <c r="AS992" s="649">
        <f>AT992+AU992</f>
        <v>16</v>
      </c>
      <c r="AT992" s="784">
        <v>16</v>
      </c>
      <c r="AU992" s="785">
        <v>0</v>
      </c>
      <c r="AV992" s="686" t="s">
        <v>9395</v>
      </c>
      <c r="AW992" s="698" t="s">
        <v>13271</v>
      </c>
      <c r="AX992" s="698" t="s">
        <v>13271</v>
      </c>
      <c r="AY992" s="825">
        <v>42599</v>
      </c>
      <c r="AZ992" s="733" t="s">
        <v>22</v>
      </c>
      <c r="BA992" s="733" t="s">
        <v>22</v>
      </c>
      <c r="BB992" s="669" t="s">
        <v>33</v>
      </c>
      <c r="BC992" s="689" t="s">
        <v>33</v>
      </c>
      <c r="BD992" s="691" t="s">
        <v>33</v>
      </c>
      <c r="BE992" s="669" t="s">
        <v>33</v>
      </c>
      <c r="BF992" s="689" t="s">
        <v>33</v>
      </c>
      <c r="BG992" s="691" t="s">
        <v>33</v>
      </c>
      <c r="BH992" s="905" t="s">
        <v>13072</v>
      </c>
      <c r="BI992" s="903" t="s">
        <v>4508</v>
      </c>
      <c r="BJ992" s="905" t="s">
        <v>13050</v>
      </c>
      <c r="BK992" s="903" t="s">
        <v>13876</v>
      </c>
      <c r="BL992" s="905" t="s">
        <v>0</v>
      </c>
      <c r="BM992" s="903" t="s">
        <v>0</v>
      </c>
      <c r="BN992" s="905" t="s">
        <v>0</v>
      </c>
      <c r="BO992" s="903" t="s">
        <v>0</v>
      </c>
      <c r="BP992" s="905" t="s">
        <v>0</v>
      </c>
      <c r="BQ992" s="903" t="s">
        <v>0</v>
      </c>
      <c r="BR992" s="909">
        <v>67</v>
      </c>
      <c r="BS992" s="903" t="s">
        <v>4577</v>
      </c>
      <c r="BT992" s="905" t="s">
        <v>0</v>
      </c>
      <c r="BU992" s="903" t="s">
        <v>4492</v>
      </c>
      <c r="BV992" s="905" t="s">
        <v>0</v>
      </c>
      <c r="BW992" s="903" t="s">
        <v>4492</v>
      </c>
      <c r="BX992" s="905" t="s">
        <v>0</v>
      </c>
      <c r="BY992" s="903" t="s">
        <v>4492</v>
      </c>
      <c r="BZ992" s="905" t="s">
        <v>0</v>
      </c>
      <c r="CA992" s="903" t="s">
        <v>4492</v>
      </c>
      <c r="CB992" s="340" t="s">
        <v>33</v>
      </c>
      <c r="CC992" s="249">
        <f>IF(ISBLANK(AL992),0,1)</f>
        <v>0</v>
      </c>
      <c r="CD992" s="414">
        <f>IF(ISBLANK(AM992),0,1)</f>
        <v>0</v>
      </c>
      <c r="CE992" s="414">
        <f>IF(ISBLANK(AN992),0,1)</f>
        <v>1</v>
      </c>
      <c r="CF992" s="414">
        <f>IF(ISBLANK(AO992),0,1)</f>
        <v>0</v>
      </c>
      <c r="CG992" s="414">
        <f>IF(ISBLANK(AP992),0,1)</f>
        <v>0</v>
      </c>
      <c r="CH992" s="436">
        <f>IF(ISBLANK(AQ992),0,1)</f>
        <v>0</v>
      </c>
      <c r="CI992" s="435">
        <f>IF($W992="Dropped","-",DAYS360(X992,Y992,TRUE)/360)</f>
        <v>0.90833333333333333</v>
      </c>
      <c r="CJ992" s="416">
        <f>IF(OR($W992="Pipeline",$W992="Dropped"),"-",IF(OR($AA992="-",$AA992="n/a"),"-",DAYS360(Y992,AA992,TRUE)/360))</f>
        <v>0.50277777777777777</v>
      </c>
      <c r="CK992" s="416">
        <f>IF(OR($W992="Pipeline",$W992="Dropped"),"-",IF($AC992="-","-",IF(OR($AA992="-",$AA992="n/a"),DAYS360(Y992,AC992,TRUE)/360,DAYS360(AA992,AC992,TRUE)/360)))</f>
        <v>5.5</v>
      </c>
      <c r="CL992" s="416">
        <f>IF(OR($W992="Pipeline",$W992="Dropped"),"-",IF($AC992="-","-",DAYS360(X992,AC992,TRUE)/360))</f>
        <v>6.9111111111111114</v>
      </c>
      <c r="CM992" s="437">
        <f>IF(OR($W992="Pipeline",$W992="Dropped"),"-",IF($AC992="-","-",DAYS360(AB992,AC992,TRUE)/360))</f>
        <v>0</v>
      </c>
      <c r="CN992" s="344" t="str">
        <f>IF(W992="Closed",IF(AC992="-","-",YEAR(AC992)),"-")</f>
        <v>-</v>
      </c>
      <c r="CO992" s="344" t="str">
        <f>IF(W992="Closed",IF(OR(BE992="S",BE992="MS",BE992="HS"),"S",IF(OR(BE992="U",BE992="MU",BE992="HU"),"U",IF(OR(BE992="NA",BE992="NR",BE992="NV",BE992="?",BE992="#"),"NR","-"))),"-")</f>
        <v>-</v>
      </c>
      <c r="CP992" s="249" t="s">
        <v>33</v>
      </c>
      <c r="CQ992" s="414" t="s">
        <v>33</v>
      </c>
      <c r="CR992" s="414" t="s">
        <v>33</v>
      </c>
      <c r="CS992" s="414" t="s">
        <v>33</v>
      </c>
      <c r="CT992" s="414" t="s">
        <v>33</v>
      </c>
      <c r="CU992" s="436" t="s">
        <v>33</v>
      </c>
      <c r="CV992" s="432" t="str">
        <f>IF(OR(DC992="-",DC992="",DC992="n/a"),"-",HYPERLINK(DC992,"PAD"))</f>
        <v>PAD</v>
      </c>
      <c r="CW992" s="417" t="str">
        <f>IF(OR(DD992="-",DD992="",DD992="n/a"),"-",HYPERLINK(DD992,"ICR"))</f>
        <v>-</v>
      </c>
      <c r="CX992" s="438" t="str">
        <f>IF(OR(DE992="-",DE992="",DE992="n/a"),"-",HYPERLINK(DE992,"IEG"))</f>
        <v>-</v>
      </c>
      <c r="CY992" s="687" t="str">
        <f>IF(OR(DF992="-",DF992="",DF992="n/a"),"-",HYPERLINK(DF992,"PPAR"))</f>
        <v>-</v>
      </c>
      <c r="CZ992" s="665" t="str">
        <f>IF(OR(DG992="-",DG992="",DG992="n/a"),"-",HYPERLINK(DG992,"PCR"))</f>
        <v>-</v>
      </c>
      <c r="DA992" s="665" t="str">
        <f>IF(OR(DH992="-",DH992="",DH992="n/a"),"-",HYPERLINK(DH992,"PP"))</f>
        <v>-</v>
      </c>
      <c r="DB992" s="688" t="str">
        <f>IF(OR(DI992="-",DI992="",DI992="n/a"),"-",HYPERLINK(DI992,"TA"))</f>
        <v>-</v>
      </c>
      <c r="DC992" s="897" t="s">
        <v>13513</v>
      </c>
      <c r="DD992" s="897" t="s">
        <v>33</v>
      </c>
      <c r="DE992" s="897" t="s">
        <v>33</v>
      </c>
      <c r="DF992" s="897" t="s">
        <v>33</v>
      </c>
      <c r="DG992" s="897" t="s">
        <v>33</v>
      </c>
      <c r="DH992" s="897" t="s">
        <v>33</v>
      </c>
      <c r="DI992" s="897" t="s">
        <v>33</v>
      </c>
      <c r="DJ992" s="734"/>
      <c r="DK992" s="14"/>
      <c r="DL992" s="14"/>
      <c r="DM992" s="441"/>
      <c r="DN992" s="441"/>
      <c r="DO992" s="441"/>
      <c r="DP992" s="441"/>
      <c r="DQ992" s="441"/>
      <c r="DR992" s="441"/>
      <c r="DS992" s="441"/>
      <c r="DT992" s="441"/>
      <c r="DU992" s="441"/>
      <c r="DV992" s="441"/>
      <c r="DW992" s="441"/>
      <c r="DX992" s="441"/>
      <c r="DY992" s="441"/>
      <c r="DZ992" s="441"/>
      <c r="EA992" s="441"/>
      <c r="EB992" s="441"/>
      <c r="EC992" s="441"/>
      <c r="ED992" s="441"/>
      <c r="EE992" s="441"/>
      <c r="EF992" s="441"/>
      <c r="EG992" s="441"/>
      <c r="EH992" s="441"/>
      <c r="EI992" s="441"/>
      <c r="EJ992" s="441"/>
      <c r="EK992" s="441"/>
      <c r="EL992" s="441"/>
      <c r="EM992" s="441"/>
    </row>
    <row r="993" spans="1:143" s="35" customFormat="1" ht="14.1" customHeight="1" x14ac:dyDescent="0.25">
      <c r="A993" s="703">
        <f>ROW()-1</f>
        <v>992</v>
      </c>
      <c r="B993" s="710" t="s">
        <v>713</v>
      </c>
      <c r="C993" s="711" t="str">
        <f>HYPERLINK(E993,"OP")</f>
        <v>OP</v>
      </c>
      <c r="D993" s="711" t="str">
        <f>HYPERLINK(F993,"Prj")</f>
        <v>Prj</v>
      </c>
      <c r="E993" s="663" t="s">
        <v>7077</v>
      </c>
      <c r="F993" s="422" t="s">
        <v>7078</v>
      </c>
      <c r="G993" s="414" t="s">
        <v>33</v>
      </c>
      <c r="H993" s="414" t="s">
        <v>33</v>
      </c>
      <c r="I993" s="694" t="s">
        <v>33</v>
      </c>
      <c r="J993" s="696" t="s">
        <v>714</v>
      </c>
      <c r="K993" s="199" t="s">
        <v>33</v>
      </c>
      <c r="L993" s="693" t="s">
        <v>153</v>
      </c>
      <c r="M993" s="696" t="s">
        <v>594</v>
      </c>
      <c r="N993" s="693" t="s">
        <v>18</v>
      </c>
      <c r="O993" s="693" t="s">
        <v>30</v>
      </c>
      <c r="P993" s="1080" t="s">
        <v>1419</v>
      </c>
      <c r="Q993" s="1074" t="s">
        <v>33</v>
      </c>
      <c r="R993" s="698" t="s">
        <v>33</v>
      </c>
      <c r="S993" s="907" t="s">
        <v>3153</v>
      </c>
      <c r="T993" s="908" t="s">
        <v>3533</v>
      </c>
      <c r="U993" s="905" t="s">
        <v>13822</v>
      </c>
      <c r="V993" s="905" t="s">
        <v>10413</v>
      </c>
      <c r="W993" s="1068" t="s">
        <v>20</v>
      </c>
      <c r="X993" s="1064">
        <v>41535</v>
      </c>
      <c r="Y993" s="1066">
        <v>41829</v>
      </c>
      <c r="Z993" s="1046">
        <v>2015</v>
      </c>
      <c r="AA993" s="1064">
        <v>41943</v>
      </c>
      <c r="AB993" s="1065">
        <v>43465</v>
      </c>
      <c r="AC993" s="1066">
        <v>43465</v>
      </c>
      <c r="AD993" s="638">
        <v>100</v>
      </c>
      <c r="AE993" s="639">
        <v>0</v>
      </c>
      <c r="AF993" s="744">
        <v>0</v>
      </c>
      <c r="AG993" s="690">
        <v>100</v>
      </c>
      <c r="AH993" s="747">
        <v>100</v>
      </c>
      <c r="AI993" s="744">
        <v>0</v>
      </c>
      <c r="AJ993" s="1099">
        <v>100</v>
      </c>
      <c r="AK993" s="1100">
        <v>55.41645261</v>
      </c>
      <c r="AL993" s="1085">
        <v>32</v>
      </c>
      <c r="AM993" s="632"/>
      <c r="AN993" s="632">
        <v>9</v>
      </c>
      <c r="AO993" s="632"/>
      <c r="AP993" s="632"/>
      <c r="AQ993" s="757"/>
      <c r="AR993" s="779" t="s">
        <v>2459</v>
      </c>
      <c r="AS993" s="649">
        <f>AT993+AU993</f>
        <v>49.97</v>
      </c>
      <c r="AT993" s="649">
        <f>16.38+13.59</f>
        <v>29.97</v>
      </c>
      <c r="AU993" s="650">
        <v>20</v>
      </c>
      <c r="AV993" s="686" t="s">
        <v>3082</v>
      </c>
      <c r="AW993" s="686" t="s">
        <v>1876</v>
      </c>
      <c r="AX993" s="686" t="s">
        <v>2125</v>
      </c>
      <c r="AY993" s="819">
        <v>42651</v>
      </c>
      <c r="AZ993" s="721" t="s">
        <v>26</v>
      </c>
      <c r="BA993" s="721" t="s">
        <v>26</v>
      </c>
      <c r="BB993" s="625" t="s">
        <v>33</v>
      </c>
      <c r="BC993" s="626" t="s">
        <v>33</v>
      </c>
      <c r="BD993" s="633" t="s">
        <v>33</v>
      </c>
      <c r="BE993" s="625" t="s">
        <v>33</v>
      </c>
      <c r="BF993" s="626" t="s">
        <v>33</v>
      </c>
      <c r="BG993" s="633" t="s">
        <v>33</v>
      </c>
      <c r="BH993" s="905" t="s">
        <v>4487</v>
      </c>
      <c r="BI993" s="903" t="s">
        <v>4683</v>
      </c>
      <c r="BJ993" s="905" t="s">
        <v>4561</v>
      </c>
      <c r="BK993" s="903" t="s">
        <v>10489</v>
      </c>
      <c r="BL993" s="905" t="s">
        <v>0</v>
      </c>
      <c r="BM993" s="903" t="s">
        <v>0</v>
      </c>
      <c r="BN993" s="905" t="s">
        <v>0</v>
      </c>
      <c r="BO993" s="903" t="s">
        <v>0</v>
      </c>
      <c r="BP993" s="905" t="s">
        <v>0</v>
      </c>
      <c r="BQ993" s="903" t="s">
        <v>0</v>
      </c>
      <c r="BR993" s="909">
        <v>31</v>
      </c>
      <c r="BS993" s="903" t="s">
        <v>4579</v>
      </c>
      <c r="BT993" s="909">
        <v>32</v>
      </c>
      <c r="BU993" s="903" t="s">
        <v>4555</v>
      </c>
      <c r="BV993" s="909">
        <v>94</v>
      </c>
      <c r="BW993" s="903" t="s">
        <v>4649</v>
      </c>
      <c r="BX993" s="909">
        <v>59</v>
      </c>
      <c r="BY993" s="903" t="s">
        <v>4510</v>
      </c>
      <c r="BZ993" s="905" t="s">
        <v>0</v>
      </c>
      <c r="CA993" s="903" t="s">
        <v>4492</v>
      </c>
      <c r="CB993" s="340">
        <v>10</v>
      </c>
      <c r="CC993" s="249">
        <f>IF(ISBLANK(AL993),0,1)</f>
        <v>1</v>
      </c>
      <c r="CD993" s="414">
        <f>IF(ISBLANK(AM993),0,1)</f>
        <v>0</v>
      </c>
      <c r="CE993" s="414">
        <f>IF(ISBLANK(AN993),0,1)</f>
        <v>1</v>
      </c>
      <c r="CF993" s="414">
        <f>IF(ISBLANK(AO993),0,1)</f>
        <v>0</v>
      </c>
      <c r="CG993" s="414">
        <f>IF(ISBLANK(AP993),0,1)</f>
        <v>0</v>
      </c>
      <c r="CH993" s="436">
        <f>IF(ISBLANK(AQ993),0,1)</f>
        <v>0</v>
      </c>
      <c r="CI993" s="435">
        <f>IF($W993="Dropped","-",DAYS360(X993,Y993,TRUE)/360)</f>
        <v>0.80833333333333335</v>
      </c>
      <c r="CJ993" s="416">
        <f>IF(OR($W993="Pipeline",$W993="Dropped"),"-",IF(OR($AA993="-",$AA993="n/a"),"-",DAYS360(Y993,AA993,TRUE)/360))</f>
        <v>0.30833333333333335</v>
      </c>
      <c r="CK993" s="416">
        <f>IF(OR($W993="Pipeline",$W993="Dropped"),"-",IF($AC993="-","-",IF(OR($AA993="-",$AA993="n/a"),DAYS360(Y993,AC993,TRUE)/360,DAYS360(AA993,AC993,TRUE)/360)))</f>
        <v>4.166666666666667</v>
      </c>
      <c r="CL993" s="416">
        <f>IF(OR($W993="Pipeline",$W993="Dropped"),"-",IF($AC993="-","-",DAYS360(X993,AC993,TRUE)/360))</f>
        <v>5.2833333333333332</v>
      </c>
      <c r="CM993" s="437">
        <f>IF(OR($W993="Pipeline",$W993="Dropped"),"-",IF($AC993="-","-",DAYS360(AB993,AC993,TRUE)/360))</f>
        <v>0</v>
      </c>
      <c r="CN993" s="344" t="str">
        <f>IF(W993="Closed",IF(AC993="-","-",YEAR(AC993)),"-")</f>
        <v>-</v>
      </c>
      <c r="CO993" s="344" t="str">
        <f>IF(W993="Closed",IF(OR(BE993="S",BE993="MS",BE993="HS"),"S",IF(OR(BE993="U",BE993="MU",BE993="HU"),"U",IF(OR(BE993="NA",BE993="NR",BE993="NV",BE993="?",BE993="#"),"NR","-"))),"-")</f>
        <v>-</v>
      </c>
      <c r="CP993" s="249">
        <v>9</v>
      </c>
      <c r="CQ993" s="414">
        <v>3</v>
      </c>
      <c r="CR993" s="414">
        <v>1</v>
      </c>
      <c r="CS993" s="414">
        <v>3</v>
      </c>
      <c r="CT993" s="414">
        <v>1</v>
      </c>
      <c r="CU993" s="436">
        <v>1</v>
      </c>
      <c r="CV993" s="432" t="str">
        <f>IF(OR(DC993="-",DC993="",DC993="n/a"),"-",HYPERLINK(DC993,"PAD"))</f>
        <v>PAD</v>
      </c>
      <c r="CW993" s="417" t="str">
        <f>IF(OR(DD993="-",DD993="",DD993="n/a"),"-",HYPERLINK(DD993,"ICR"))</f>
        <v>-</v>
      </c>
      <c r="CX993" s="438" t="str">
        <f>IF(OR(DE993="-",DE993="",DE993="n/a"),"-",HYPERLINK(DE993,"IEG"))</f>
        <v>-</v>
      </c>
      <c r="CY993" s="687" t="str">
        <f>IF(OR(DF993="-",DF993="",DF993="n/a"),"-",HYPERLINK(DF993,"PPAR"))</f>
        <v>-</v>
      </c>
      <c r="CZ993" s="665" t="str">
        <f>IF(OR(DG993="-",DG993="",DG993="n/a"),"-",HYPERLINK(DG993,"PCR"))</f>
        <v>-</v>
      </c>
      <c r="DA993" s="665" t="str">
        <f>IF(OR(DH993="-",DH993="",DH993="n/a"),"-",HYPERLINK(DH993,"PP"))</f>
        <v>-</v>
      </c>
      <c r="DB993" s="688" t="str">
        <f>IF(OR(DI993="-",DI993="",DI993="n/a"),"-",HYPERLINK(DI993,"TA"))</f>
        <v>-</v>
      </c>
      <c r="DC993" s="897" t="s">
        <v>12942</v>
      </c>
      <c r="DD993" s="897" t="s">
        <v>33</v>
      </c>
      <c r="DE993" s="897" t="s">
        <v>33</v>
      </c>
      <c r="DF993" s="897" t="s">
        <v>33</v>
      </c>
      <c r="DG993" s="897" t="s">
        <v>33</v>
      </c>
      <c r="DH993" s="897" t="s">
        <v>33</v>
      </c>
      <c r="DI993" s="897" t="s">
        <v>33</v>
      </c>
      <c r="DJ993" s="734"/>
      <c r="DK993" s="14"/>
      <c r="DL993" s="14"/>
      <c r="DM993" s="441"/>
      <c r="DN993" s="441"/>
      <c r="DO993" s="441"/>
      <c r="DP993" s="441"/>
      <c r="DQ993" s="441"/>
      <c r="DR993" s="441"/>
      <c r="DS993" s="441"/>
      <c r="DT993" s="441"/>
      <c r="DU993" s="441"/>
      <c r="DV993" s="441"/>
      <c r="DW993" s="441"/>
      <c r="DX993" s="441"/>
      <c r="DY993" s="441"/>
      <c r="DZ993" s="441"/>
      <c r="EA993" s="441"/>
      <c r="EB993" s="441"/>
      <c r="EC993" s="441"/>
      <c r="ED993" s="441"/>
      <c r="EE993" s="441"/>
      <c r="EF993" s="441"/>
      <c r="EG993" s="441"/>
      <c r="EH993" s="441"/>
      <c r="EI993" s="441"/>
      <c r="EJ993" s="441"/>
      <c r="EK993" s="441"/>
      <c r="EL993" s="441"/>
      <c r="EM993" s="441"/>
    </row>
    <row r="994" spans="1:143" s="35" customFormat="1" ht="14.1" customHeight="1" x14ac:dyDescent="0.25">
      <c r="A994" s="702">
        <f>ROW()-1</f>
        <v>993</v>
      </c>
      <c r="B994" s="714" t="s">
        <v>13279</v>
      </c>
      <c r="C994" s="715" t="str">
        <f>HYPERLINK(E994,"OP")</f>
        <v>OP</v>
      </c>
      <c r="D994" s="715" t="str">
        <f>HYPERLINK(F994,"Prj")</f>
        <v>Prj</v>
      </c>
      <c r="E994" s="652" t="s">
        <v>13280</v>
      </c>
      <c r="F994" s="412" t="s">
        <v>13281</v>
      </c>
      <c r="G994" s="414" t="s">
        <v>33</v>
      </c>
      <c r="H994" s="414" t="s">
        <v>33</v>
      </c>
      <c r="I994" s="694" t="s">
        <v>33</v>
      </c>
      <c r="J994" s="698" t="s">
        <v>13282</v>
      </c>
      <c r="K994" s="728" t="s">
        <v>33</v>
      </c>
      <c r="L994" s="733" t="s">
        <v>231</v>
      </c>
      <c r="M994" s="698" t="s">
        <v>904</v>
      </c>
      <c r="N994" s="733" t="s">
        <v>233</v>
      </c>
      <c r="O994" s="733" t="s">
        <v>54</v>
      </c>
      <c r="P994" s="1080" t="s">
        <v>19</v>
      </c>
      <c r="Q994" s="1074" t="s">
        <v>33</v>
      </c>
      <c r="R994" s="698" t="s">
        <v>33</v>
      </c>
      <c r="S994" s="907" t="s">
        <v>10289</v>
      </c>
      <c r="T994" s="908" t="s">
        <v>3754</v>
      </c>
      <c r="U994" s="905" t="s">
        <v>1782</v>
      </c>
      <c r="V994" s="905" t="s">
        <v>10451</v>
      </c>
      <c r="W994" s="1068" t="s">
        <v>20</v>
      </c>
      <c r="X994" s="1064">
        <v>41297</v>
      </c>
      <c r="Y994" s="1066">
        <v>41555</v>
      </c>
      <c r="Z994" s="1046">
        <v>2014</v>
      </c>
      <c r="AA994" s="1064">
        <v>41601</v>
      </c>
      <c r="AB994" s="1065">
        <v>43099</v>
      </c>
      <c r="AC994" s="1066">
        <v>43099</v>
      </c>
      <c r="AD994" s="1052">
        <v>0</v>
      </c>
      <c r="AE994" s="748">
        <v>0</v>
      </c>
      <c r="AF994" s="744">
        <v>9.5</v>
      </c>
      <c r="AG994" s="690">
        <v>9.5</v>
      </c>
      <c r="AH994" s="747">
        <v>0.5</v>
      </c>
      <c r="AI994" s="744">
        <v>9.5</v>
      </c>
      <c r="AJ994" s="1105">
        <v>9.5</v>
      </c>
      <c r="AK994" s="1106">
        <v>4.4010809499999999</v>
      </c>
      <c r="AL994" s="646"/>
      <c r="AM994" s="647"/>
      <c r="AN994" s="647">
        <v>4</v>
      </c>
      <c r="AO994" s="647"/>
      <c r="AP994" s="647"/>
      <c r="AQ994" s="648"/>
      <c r="AR994" s="756" t="s">
        <v>13522</v>
      </c>
      <c r="AS994" s="649">
        <f>AT994+AU994</f>
        <v>2.5</v>
      </c>
      <c r="AT994" s="784">
        <v>2.5</v>
      </c>
      <c r="AU994" s="785">
        <v>0</v>
      </c>
      <c r="AV994" s="686" t="s">
        <v>13523</v>
      </c>
      <c r="AW994" s="698" t="s">
        <v>2763</v>
      </c>
      <c r="AX994" s="698" t="s">
        <v>13271</v>
      </c>
      <c r="AY994" s="825">
        <v>42582</v>
      </c>
      <c r="AZ994" s="733" t="s">
        <v>22</v>
      </c>
      <c r="BA994" s="733" t="s">
        <v>45</v>
      </c>
      <c r="BB994" s="669" t="s">
        <v>33</v>
      </c>
      <c r="BC994" s="689" t="s">
        <v>33</v>
      </c>
      <c r="BD994" s="691" t="s">
        <v>33</v>
      </c>
      <c r="BE994" s="669" t="s">
        <v>33</v>
      </c>
      <c r="BF994" s="689" t="s">
        <v>33</v>
      </c>
      <c r="BG994" s="691" t="s">
        <v>33</v>
      </c>
      <c r="BH994" s="905" t="s">
        <v>0</v>
      </c>
      <c r="BI994" s="903" t="s">
        <v>0</v>
      </c>
      <c r="BJ994" s="905" t="s">
        <v>0</v>
      </c>
      <c r="BK994" s="903" t="s">
        <v>0</v>
      </c>
      <c r="BL994" s="905" t="s">
        <v>13077</v>
      </c>
      <c r="BM994" s="903" t="s">
        <v>9680</v>
      </c>
      <c r="BN994" s="905" t="s">
        <v>0</v>
      </c>
      <c r="BO994" s="903" t="s">
        <v>0</v>
      </c>
      <c r="BP994" s="905" t="s">
        <v>0</v>
      </c>
      <c r="BQ994" s="903" t="s">
        <v>0</v>
      </c>
      <c r="BR994" s="909">
        <v>53</v>
      </c>
      <c r="BS994" s="903" t="s">
        <v>4528</v>
      </c>
      <c r="BT994" s="909">
        <v>54</v>
      </c>
      <c r="BU994" s="903" t="s">
        <v>4553</v>
      </c>
      <c r="BV994" s="905" t="s">
        <v>0</v>
      </c>
      <c r="BW994" s="903" t="s">
        <v>4492</v>
      </c>
      <c r="BX994" s="905" t="s">
        <v>0</v>
      </c>
      <c r="BY994" s="903" t="s">
        <v>4492</v>
      </c>
      <c r="BZ994" s="905" t="s">
        <v>0</v>
      </c>
      <c r="CA994" s="903" t="s">
        <v>4492</v>
      </c>
      <c r="CB994" s="340" t="s">
        <v>33</v>
      </c>
      <c r="CC994" s="249">
        <f>IF(ISBLANK(AL994),0,1)</f>
        <v>0</v>
      </c>
      <c r="CD994" s="414">
        <f>IF(ISBLANK(AM994),0,1)</f>
        <v>0</v>
      </c>
      <c r="CE994" s="414">
        <f>IF(ISBLANK(AN994),0,1)</f>
        <v>1</v>
      </c>
      <c r="CF994" s="414">
        <f>IF(ISBLANK(AO994),0,1)</f>
        <v>0</v>
      </c>
      <c r="CG994" s="414">
        <f>IF(ISBLANK(AP994),0,1)</f>
        <v>0</v>
      </c>
      <c r="CH994" s="436">
        <f>IF(ISBLANK(AQ994),0,1)</f>
        <v>0</v>
      </c>
      <c r="CI994" s="435">
        <f>IF($W994="Dropped","-",DAYS360(X994,Y994,TRUE)/360)</f>
        <v>0.70833333333333337</v>
      </c>
      <c r="CJ994" s="416">
        <f>IF(OR($W994="Pipeline",$W994="Dropped"),"-",IF(OR($AA994="-",$AA994="n/a"),"-",DAYS360(Y994,AA994,TRUE)/360))</f>
        <v>0.125</v>
      </c>
      <c r="CK994" s="416">
        <f>IF(OR($W994="Pipeline",$W994="Dropped"),"-",IF($AC994="-","-",IF(OR($AA994="-",$AA994="n/a"),DAYS360(Y994,AC994,TRUE)/360,DAYS360(AA994,AC994,TRUE)/360)))</f>
        <v>4.1027777777777779</v>
      </c>
      <c r="CL994" s="416">
        <f>IF(OR($W994="Pipeline",$W994="Dropped"),"-",IF($AC994="-","-",DAYS360(X994,AC994,TRUE)/360))</f>
        <v>4.9361111111111109</v>
      </c>
      <c r="CM994" s="437">
        <f>IF(OR($W994="Pipeline",$W994="Dropped"),"-",IF($AC994="-","-",DAYS360(AB994,AC994,TRUE)/360))</f>
        <v>0</v>
      </c>
      <c r="CN994" s="344" t="str">
        <f>IF(W994="Closed",IF(AC994="-","-",YEAR(AC994)),"-")</f>
        <v>-</v>
      </c>
      <c r="CO994" s="344" t="str">
        <f>IF(W994="Closed",IF(OR(BE994="S",BE994="MS",BE994="HS"),"S",IF(OR(BE994="U",BE994="MU",BE994="HU"),"U",IF(OR(BE994="NA",BE994="NR",BE994="NV",BE994="?",BE994="#"),"NR","-"))),"-")</f>
        <v>-</v>
      </c>
      <c r="CP994" s="249" t="s">
        <v>33</v>
      </c>
      <c r="CQ994" s="414" t="s">
        <v>33</v>
      </c>
      <c r="CR994" s="414" t="s">
        <v>33</v>
      </c>
      <c r="CS994" s="414" t="s">
        <v>33</v>
      </c>
      <c r="CT994" s="414" t="s">
        <v>33</v>
      </c>
      <c r="CU994" s="436" t="s">
        <v>33</v>
      </c>
      <c r="CV994" s="432" t="str">
        <f>IF(OR(DC994="-",DC994="",DC994="n/a"),"-",HYPERLINK(DC994,"PAD"))</f>
        <v>PAD</v>
      </c>
      <c r="CW994" s="417" t="str">
        <f>IF(OR(DD994="-",DD994="",DD994="n/a"),"-",HYPERLINK(DD994,"ICR"))</f>
        <v>-</v>
      </c>
      <c r="CX994" s="438" t="str">
        <f>IF(OR(DE994="-",DE994="",DE994="n/a"),"-",HYPERLINK(DE994,"IEG"))</f>
        <v>-</v>
      </c>
      <c r="CY994" s="687" t="str">
        <f>IF(OR(DF994="-",DF994="",DF994="n/a"),"-",HYPERLINK(DF994,"PPAR"))</f>
        <v>-</v>
      </c>
      <c r="CZ994" s="665" t="str">
        <f>IF(OR(DG994="-",DG994="",DG994="n/a"),"-",HYPERLINK(DG994,"PCR"))</f>
        <v>-</v>
      </c>
      <c r="DA994" s="665" t="str">
        <f>IF(OR(DH994="-",DH994="",DH994="n/a"),"-",HYPERLINK(DH994,"PP"))</f>
        <v>-</v>
      </c>
      <c r="DB994" s="688" t="str">
        <f>IF(OR(DI994="-",DI994="",DI994="n/a"),"-",HYPERLINK(DI994,"TA"))</f>
        <v>-</v>
      </c>
      <c r="DC994" s="897" t="s">
        <v>13283</v>
      </c>
      <c r="DD994" s="897" t="s">
        <v>33</v>
      </c>
      <c r="DE994" s="897" t="s">
        <v>33</v>
      </c>
      <c r="DF994" s="897" t="s">
        <v>33</v>
      </c>
      <c r="DG994" s="897" t="s">
        <v>33</v>
      </c>
      <c r="DH994" s="897" t="s">
        <v>33</v>
      </c>
      <c r="DI994" s="897" t="s">
        <v>33</v>
      </c>
      <c r="DJ994" s="806"/>
      <c r="DK994" s="14"/>
      <c r="DL994" s="14"/>
      <c r="DM994" s="441"/>
      <c r="DN994" s="441"/>
      <c r="DO994" s="441"/>
      <c r="DP994" s="441"/>
      <c r="DQ994" s="441"/>
      <c r="DR994" s="441"/>
      <c r="DS994" s="441"/>
      <c r="DT994" s="441"/>
      <c r="DU994" s="441"/>
      <c r="DV994" s="441"/>
      <c r="DW994" s="441"/>
      <c r="DX994" s="441"/>
      <c r="DY994" s="441"/>
      <c r="DZ994" s="441"/>
      <c r="EA994" s="441"/>
      <c r="EB994" s="441"/>
      <c r="EC994" s="441"/>
      <c r="ED994" s="441"/>
      <c r="EE994" s="441"/>
      <c r="EF994" s="441"/>
      <c r="EG994" s="441"/>
      <c r="EH994" s="441"/>
      <c r="EI994" s="441"/>
      <c r="EJ994" s="441"/>
      <c r="EK994" s="441"/>
      <c r="EL994" s="441"/>
      <c r="EM994" s="441"/>
    </row>
    <row r="995" spans="1:143" s="35" customFormat="1" ht="14.1" customHeight="1" x14ac:dyDescent="0.25">
      <c r="A995" s="702">
        <f>ROW()-1</f>
        <v>994</v>
      </c>
      <c r="B995" s="713" t="s">
        <v>7482</v>
      </c>
      <c r="C995" s="711" t="str">
        <f>HYPERLINK(E995,"OP")</f>
        <v>OP</v>
      </c>
      <c r="D995" s="711" t="str">
        <f>HYPERLINK(F995,"Prj")</f>
        <v>Prj</v>
      </c>
      <c r="E995" s="631" t="s">
        <v>8413</v>
      </c>
      <c r="F995" s="413" t="s">
        <v>8414</v>
      </c>
      <c r="G995" s="414" t="s">
        <v>33</v>
      </c>
      <c r="H995" s="414" t="s">
        <v>33</v>
      </c>
      <c r="I995" s="694" t="s">
        <v>33</v>
      </c>
      <c r="J995" s="697" t="s">
        <v>7483</v>
      </c>
      <c r="K995" s="727" t="s">
        <v>33</v>
      </c>
      <c r="L995" s="736" t="s">
        <v>153</v>
      </c>
      <c r="M995" s="697" t="s">
        <v>166</v>
      </c>
      <c r="N995" s="736" t="s">
        <v>18</v>
      </c>
      <c r="O995" s="736" t="s">
        <v>76</v>
      </c>
      <c r="P995" s="1080" t="s">
        <v>36</v>
      </c>
      <c r="Q995" s="1074" t="s">
        <v>33</v>
      </c>
      <c r="R995" s="698" t="s">
        <v>3565</v>
      </c>
      <c r="S995" s="907" t="s">
        <v>3853</v>
      </c>
      <c r="T995" s="908" t="s">
        <v>7557</v>
      </c>
      <c r="U995" s="905" t="s">
        <v>13823</v>
      </c>
      <c r="V995" s="905" t="s">
        <v>10409</v>
      </c>
      <c r="W995" s="1068" t="s">
        <v>20</v>
      </c>
      <c r="X995" s="1064">
        <v>41394</v>
      </c>
      <c r="Y995" s="1066">
        <v>41767</v>
      </c>
      <c r="Z995" s="1046">
        <v>2014</v>
      </c>
      <c r="AA995" s="1064">
        <v>41890</v>
      </c>
      <c r="AB995" s="1065">
        <v>43281</v>
      </c>
      <c r="AC995" s="1066">
        <v>43281</v>
      </c>
      <c r="AD995" s="1049">
        <v>103.5</v>
      </c>
      <c r="AE995" s="746">
        <v>0</v>
      </c>
      <c r="AF995" s="744">
        <v>0</v>
      </c>
      <c r="AG995" s="690">
        <v>103.5</v>
      </c>
      <c r="AH995" s="747">
        <v>0</v>
      </c>
      <c r="AI995" s="744">
        <v>0</v>
      </c>
      <c r="AJ995" s="1101">
        <v>103.5</v>
      </c>
      <c r="AK995" s="1102">
        <v>47.707572939999999</v>
      </c>
      <c r="AL995" s="1085"/>
      <c r="AM995" s="632"/>
      <c r="AN995" s="632">
        <v>3</v>
      </c>
      <c r="AO995" s="632"/>
      <c r="AP995" s="632"/>
      <c r="AQ995" s="757"/>
      <c r="AR995" s="778" t="s">
        <v>8938</v>
      </c>
      <c r="AS995" s="784">
        <f>AT995+AU995</f>
        <v>1.1000000000000001</v>
      </c>
      <c r="AT995" s="784">
        <v>1.1000000000000001</v>
      </c>
      <c r="AU995" s="785">
        <v>0</v>
      </c>
      <c r="AV995" s="734" t="s">
        <v>8939</v>
      </c>
      <c r="AW995" s="697" t="s">
        <v>2721</v>
      </c>
      <c r="AX995" s="697" t="s">
        <v>7484</v>
      </c>
      <c r="AY995" s="823">
        <v>42649</v>
      </c>
      <c r="AZ995" s="736" t="s">
        <v>26</v>
      </c>
      <c r="BA995" s="736" t="s">
        <v>26</v>
      </c>
      <c r="BB995" s="625" t="s">
        <v>33</v>
      </c>
      <c r="BC995" s="626" t="s">
        <v>33</v>
      </c>
      <c r="BD995" s="633" t="s">
        <v>33</v>
      </c>
      <c r="BE995" s="625" t="s">
        <v>33</v>
      </c>
      <c r="BF995" s="626" t="s">
        <v>33</v>
      </c>
      <c r="BG995" s="633" t="s">
        <v>33</v>
      </c>
      <c r="BH995" s="905" t="s">
        <v>13072</v>
      </c>
      <c r="BI995" s="903" t="s">
        <v>4508</v>
      </c>
      <c r="BJ995" s="905" t="s">
        <v>13075</v>
      </c>
      <c r="BK995" s="903" t="s">
        <v>13771</v>
      </c>
      <c r="BL995" s="905" t="s">
        <v>0</v>
      </c>
      <c r="BM995" s="903" t="s">
        <v>0</v>
      </c>
      <c r="BN995" s="905" t="s">
        <v>0</v>
      </c>
      <c r="BO995" s="903" t="s">
        <v>0</v>
      </c>
      <c r="BP995" s="905" t="s">
        <v>0</v>
      </c>
      <c r="BQ995" s="903" t="s">
        <v>0</v>
      </c>
      <c r="BR995" s="909">
        <v>67</v>
      </c>
      <c r="BS995" s="903" t="s">
        <v>4577</v>
      </c>
      <c r="BT995" s="905" t="s">
        <v>0</v>
      </c>
      <c r="BU995" s="903" t="s">
        <v>4492</v>
      </c>
      <c r="BV995" s="905" t="s">
        <v>0</v>
      </c>
      <c r="BW995" s="903" t="s">
        <v>4492</v>
      </c>
      <c r="BX995" s="905" t="s">
        <v>0</v>
      </c>
      <c r="BY995" s="903" t="s">
        <v>4492</v>
      </c>
      <c r="BZ995" s="905" t="s">
        <v>0</v>
      </c>
      <c r="CA995" s="903" t="s">
        <v>4492</v>
      </c>
      <c r="CB995" s="340">
        <v>10</v>
      </c>
      <c r="CC995" s="249">
        <f>IF(ISBLANK(AL995),0,1)</f>
        <v>0</v>
      </c>
      <c r="CD995" s="414">
        <f>IF(ISBLANK(AM995),0,1)</f>
        <v>0</v>
      </c>
      <c r="CE995" s="414">
        <f>IF(ISBLANK(AN995),0,1)</f>
        <v>1</v>
      </c>
      <c r="CF995" s="414">
        <f>IF(ISBLANK(AO995),0,1)</f>
        <v>0</v>
      </c>
      <c r="CG995" s="414">
        <f>IF(ISBLANK(AP995),0,1)</f>
        <v>0</v>
      </c>
      <c r="CH995" s="436">
        <f>IF(ISBLANK(AQ995),0,1)</f>
        <v>0</v>
      </c>
      <c r="CI995" s="435">
        <f>IF($W995="Dropped","-",DAYS360(X995,Y995,TRUE)/360)</f>
        <v>1.0222222222222221</v>
      </c>
      <c r="CJ995" s="416">
        <f>IF(OR($W995="Pipeline",$W995="Dropped"),"-",IF(OR($AA995="-",$AA995="n/a"),"-",DAYS360(Y995,AA995,TRUE)/360))</f>
        <v>0.33333333333333331</v>
      </c>
      <c r="CK995" s="416">
        <f>IF(OR($W995="Pipeline",$W995="Dropped"),"-",IF($AC995="-","-",IF(OR($AA995="-",$AA995="n/a"),DAYS360(Y995,AC995,TRUE)/360,DAYS360(AA995,AC995,TRUE)/360)))</f>
        <v>3.8111111111111109</v>
      </c>
      <c r="CL995" s="416">
        <f>IF(OR($W995="Pipeline",$W995="Dropped"),"-",IF($AC995="-","-",DAYS360(X995,AC995,TRUE)/360))</f>
        <v>5.166666666666667</v>
      </c>
      <c r="CM995" s="437">
        <f>IF(OR($W995="Pipeline",$W995="Dropped"),"-",IF($AC995="-","-",DAYS360(AB995,AC995,TRUE)/360))</f>
        <v>0</v>
      </c>
      <c r="CN995" s="344" t="str">
        <f>IF(W995="Closed",IF(AC995="-","-",YEAR(AC995)),"-")</f>
        <v>-</v>
      </c>
      <c r="CO995" s="344" t="str">
        <f>IF(W995="Closed",IF(OR(BE995="S",BE995="MS",BE995="HS"),"S",IF(OR(BE995="U",BE995="MU",BE995="HU"),"U",IF(OR(BE995="NA",BE995="NR",BE995="NV",BE995="?",BE995="#"),"NR","-"))),"-")</f>
        <v>-</v>
      </c>
      <c r="CP995" s="249">
        <v>2</v>
      </c>
      <c r="CQ995" s="414">
        <v>4</v>
      </c>
      <c r="CR995" s="414">
        <v>2</v>
      </c>
      <c r="CS995" s="414">
        <v>2</v>
      </c>
      <c r="CT995" s="414">
        <v>1</v>
      </c>
      <c r="CU995" s="436">
        <v>1</v>
      </c>
      <c r="CV995" s="432" t="str">
        <f>IF(OR(DC995="-",DC995="",DC995="n/a"),"-",HYPERLINK(DC995,"PAD"))</f>
        <v>PAD</v>
      </c>
      <c r="CW995" s="417" t="str">
        <f>IF(OR(DD995="-",DD995="",DD995="n/a"),"-",HYPERLINK(DD995,"ICR"))</f>
        <v>-</v>
      </c>
      <c r="CX995" s="438" t="str">
        <f>IF(OR(DE995="-",DE995="",DE995="n/a"),"-",HYPERLINK(DE995,"IEG"))</f>
        <v>-</v>
      </c>
      <c r="CY995" s="687" t="str">
        <f>IF(OR(DF995="-",DF995="",DF995="n/a"),"-",HYPERLINK(DF995,"PPAR"))</f>
        <v>-</v>
      </c>
      <c r="CZ995" s="665" t="str">
        <f>IF(OR(DG995="-",DG995="",DG995="n/a"),"-",HYPERLINK(DG995,"PCR"))</f>
        <v>-</v>
      </c>
      <c r="DA995" s="665" t="str">
        <f>IF(OR(DH995="-",DH995="",DH995="n/a"),"-",HYPERLINK(DH995,"PP"))</f>
        <v>-</v>
      </c>
      <c r="DB995" s="688" t="str">
        <f>IF(OR(DI995="-",DI995="",DI995="n/a"),"-",HYPERLINK(DI995,"TA"))</f>
        <v>-</v>
      </c>
      <c r="DC995" s="897" t="s">
        <v>12943</v>
      </c>
      <c r="DD995" s="897" t="s">
        <v>33</v>
      </c>
      <c r="DE995" s="897" t="s">
        <v>33</v>
      </c>
      <c r="DF995" s="897" t="s">
        <v>33</v>
      </c>
      <c r="DG995" s="897" t="s">
        <v>33</v>
      </c>
      <c r="DH995" s="897" t="s">
        <v>33</v>
      </c>
      <c r="DI995" s="897" t="s">
        <v>33</v>
      </c>
      <c r="DJ995" s="734"/>
      <c r="DK995" s="14"/>
      <c r="DL995" s="14"/>
      <c r="DM995" s="441"/>
      <c r="DN995" s="441"/>
      <c r="DO995" s="441"/>
      <c r="DP995" s="441"/>
      <c r="DQ995" s="441"/>
      <c r="DR995" s="441"/>
      <c r="DS995" s="441"/>
      <c r="DT995" s="441"/>
      <c r="DU995" s="441"/>
      <c r="DV995" s="441"/>
      <c r="DW995" s="441"/>
      <c r="DX995" s="441"/>
      <c r="DY995" s="441"/>
      <c r="DZ995" s="441"/>
      <c r="EA995" s="441"/>
      <c r="EB995" s="441"/>
      <c r="EC995" s="441"/>
      <c r="ED995" s="441"/>
      <c r="EE995" s="441"/>
      <c r="EF995" s="441"/>
      <c r="EG995" s="441"/>
      <c r="EH995" s="441"/>
      <c r="EI995" s="441"/>
      <c r="EJ995" s="441"/>
      <c r="EK995" s="441"/>
      <c r="EL995" s="441"/>
      <c r="EM995" s="441"/>
    </row>
    <row r="996" spans="1:143" s="35" customFormat="1" ht="14.1" customHeight="1" x14ac:dyDescent="0.25">
      <c r="A996" s="702">
        <f>ROW()-1</f>
        <v>995</v>
      </c>
      <c r="B996" s="710" t="s">
        <v>711</v>
      </c>
      <c r="C996" s="711" t="str">
        <f>HYPERLINK(E996,"OP")</f>
        <v>OP</v>
      </c>
      <c r="D996" s="711" t="str">
        <f>HYPERLINK(F996,"Prj")</f>
        <v>Prj</v>
      </c>
      <c r="E996" s="663" t="s">
        <v>7079</v>
      </c>
      <c r="F996" s="422" t="s">
        <v>7080</v>
      </c>
      <c r="G996" s="414" t="s">
        <v>33</v>
      </c>
      <c r="H996" s="414" t="s">
        <v>33</v>
      </c>
      <c r="I996" s="694" t="s">
        <v>33</v>
      </c>
      <c r="J996" s="696" t="s">
        <v>712</v>
      </c>
      <c r="K996" s="199" t="s">
        <v>33</v>
      </c>
      <c r="L996" s="693" t="s">
        <v>153</v>
      </c>
      <c r="M996" s="696" t="s">
        <v>601</v>
      </c>
      <c r="N996" s="693" t="s">
        <v>233</v>
      </c>
      <c r="O996" s="693" t="s">
        <v>54</v>
      </c>
      <c r="P996" s="1080" t="s">
        <v>1419</v>
      </c>
      <c r="Q996" s="1074" t="s">
        <v>33</v>
      </c>
      <c r="R996" s="698" t="s">
        <v>33</v>
      </c>
      <c r="S996" s="907" t="s">
        <v>13833</v>
      </c>
      <c r="T996" s="908" t="s">
        <v>13856</v>
      </c>
      <c r="U996" s="905" t="s">
        <v>13707</v>
      </c>
      <c r="V996" s="905" t="s">
        <v>10417</v>
      </c>
      <c r="W996" s="1068" t="s">
        <v>20</v>
      </c>
      <c r="X996" s="1064">
        <v>41358</v>
      </c>
      <c r="Y996" s="1066">
        <v>42038</v>
      </c>
      <c r="Z996" s="1046">
        <v>2015</v>
      </c>
      <c r="AA996" s="1064">
        <v>42178</v>
      </c>
      <c r="AB996" s="1065">
        <v>43281</v>
      </c>
      <c r="AC996" s="1066">
        <v>43281</v>
      </c>
      <c r="AD996" s="638">
        <v>0</v>
      </c>
      <c r="AE996" s="639">
        <v>0</v>
      </c>
      <c r="AF996" s="744">
        <v>3.3</v>
      </c>
      <c r="AG996" s="690">
        <v>3.3</v>
      </c>
      <c r="AH996" s="747">
        <v>0</v>
      </c>
      <c r="AI996" s="744">
        <v>2.5</v>
      </c>
      <c r="AJ996" s="1099">
        <v>2.5</v>
      </c>
      <c r="AK996" s="1100">
        <v>1.4582931699999999</v>
      </c>
      <c r="AL996" s="1093"/>
      <c r="AM996" s="770"/>
      <c r="AN996" s="770"/>
      <c r="AO996" s="770"/>
      <c r="AP996" s="770"/>
      <c r="AQ996" s="771"/>
      <c r="AR996" s="780" t="s">
        <v>33</v>
      </c>
      <c r="AS996" s="786" t="s">
        <v>37</v>
      </c>
      <c r="AT996" s="786" t="s">
        <v>37</v>
      </c>
      <c r="AU996" s="787" t="s">
        <v>37</v>
      </c>
      <c r="AV996" s="699" t="s">
        <v>33</v>
      </c>
      <c r="AW996" s="686" t="s">
        <v>1946</v>
      </c>
      <c r="AX996" s="686" t="s">
        <v>2224</v>
      </c>
      <c r="AY996" s="823">
        <v>42726</v>
      </c>
      <c r="AZ996" s="736" t="s">
        <v>22</v>
      </c>
      <c r="BA996" s="736" t="s">
        <v>22</v>
      </c>
      <c r="BB996" s="625" t="s">
        <v>33</v>
      </c>
      <c r="BC996" s="626" t="s">
        <v>33</v>
      </c>
      <c r="BD996" s="633" t="s">
        <v>33</v>
      </c>
      <c r="BE996" s="625" t="s">
        <v>33</v>
      </c>
      <c r="BF996" s="626" t="s">
        <v>33</v>
      </c>
      <c r="BG996" s="633" t="s">
        <v>33</v>
      </c>
      <c r="BH996" s="905" t="s">
        <v>4485</v>
      </c>
      <c r="BI996" s="903" t="s">
        <v>10472</v>
      </c>
      <c r="BJ996" s="905" t="s">
        <v>4561</v>
      </c>
      <c r="BK996" s="903" t="s">
        <v>10489</v>
      </c>
      <c r="BL996" s="905" t="s">
        <v>4505</v>
      </c>
      <c r="BM996" s="903" t="s">
        <v>10474</v>
      </c>
      <c r="BN996" s="905" t="s">
        <v>0</v>
      </c>
      <c r="BO996" s="903" t="s">
        <v>0</v>
      </c>
      <c r="BP996" s="905" t="s">
        <v>0</v>
      </c>
      <c r="BQ996" s="903" t="s">
        <v>0</v>
      </c>
      <c r="BR996" s="909">
        <v>30</v>
      </c>
      <c r="BS996" s="903" t="s">
        <v>4501</v>
      </c>
      <c r="BT996" s="909">
        <v>53</v>
      </c>
      <c r="BU996" s="903" t="s">
        <v>4528</v>
      </c>
      <c r="BV996" s="909">
        <v>90</v>
      </c>
      <c r="BW996" s="903" t="s">
        <v>4621</v>
      </c>
      <c r="BX996" s="905" t="s">
        <v>0</v>
      </c>
      <c r="BY996" s="903" t="s">
        <v>4492</v>
      </c>
      <c r="BZ996" s="905" t="s">
        <v>0</v>
      </c>
      <c r="CA996" s="903" t="s">
        <v>4492</v>
      </c>
      <c r="CB996" s="340">
        <v>50</v>
      </c>
      <c r="CC996" s="249">
        <f>IF(ISBLANK(AL996),0,1)</f>
        <v>0</v>
      </c>
      <c r="CD996" s="414">
        <f>IF(ISBLANK(AM996),0,1)</f>
        <v>0</v>
      </c>
      <c r="CE996" s="414">
        <f>IF(ISBLANK(AN996),0,1)</f>
        <v>0</v>
      </c>
      <c r="CF996" s="414">
        <f>IF(ISBLANK(AO996),0,1)</f>
        <v>0</v>
      </c>
      <c r="CG996" s="414">
        <f>IF(ISBLANK(AP996),0,1)</f>
        <v>0</v>
      </c>
      <c r="CH996" s="436">
        <f>IF(ISBLANK(AQ996),0,1)</f>
        <v>0</v>
      </c>
      <c r="CI996" s="435">
        <f>IF($W996="Dropped","-",DAYS360(X996,Y996,TRUE)/360)</f>
        <v>1.8555555555555556</v>
      </c>
      <c r="CJ996" s="416">
        <f>IF(OR($W996="Pipeline",$W996="Dropped"),"-",IF(OR($AA996="-",$AA996="n/a"),"-",DAYS360(Y996,AA996,TRUE)/360))</f>
        <v>0.3888888888888889</v>
      </c>
      <c r="CK996" s="416">
        <f>IF(OR($W996="Pipeline",$W996="Dropped"),"-",IF($AC996="-","-",IF(OR($AA996="-",$AA996="n/a"),DAYS360(Y996,AC996,TRUE)/360,DAYS360(AA996,AC996,TRUE)/360)))</f>
        <v>3.0194444444444444</v>
      </c>
      <c r="CL996" s="416">
        <f>IF(OR($W996="Pipeline",$W996="Dropped"),"-",IF($AC996="-","-",DAYS360(X996,AC996,TRUE)/360))</f>
        <v>5.2638888888888893</v>
      </c>
      <c r="CM996" s="437">
        <f>IF(OR($W996="Pipeline",$W996="Dropped"),"-",IF($AC996="-","-",DAYS360(AB996,AC996,TRUE)/360))</f>
        <v>0</v>
      </c>
      <c r="CN996" s="344" t="str">
        <f>IF(W996="Closed",IF(AC996="-","-",YEAR(AC996)),"-")</f>
        <v>-</v>
      </c>
      <c r="CO996" s="344" t="str">
        <f>IF(W996="Closed",IF(OR(BE996="S",BE996="MS",BE996="HS"),"S",IF(OR(BE996="U",BE996="MU",BE996="HU"),"U",IF(OR(BE996="NA",BE996="NR",BE996="NV",BE996="?",BE996="#"),"NR","-"))),"-")</f>
        <v>-</v>
      </c>
      <c r="CP996" s="249" t="s">
        <v>33</v>
      </c>
      <c r="CQ996" s="414" t="s">
        <v>33</v>
      </c>
      <c r="CR996" s="414" t="s">
        <v>33</v>
      </c>
      <c r="CS996" s="414" t="s">
        <v>33</v>
      </c>
      <c r="CT996" s="414" t="s">
        <v>33</v>
      </c>
      <c r="CU996" s="436" t="s">
        <v>33</v>
      </c>
      <c r="CV996" s="432" t="str">
        <f>IF(OR(DC996="-",DC996="",DC996="n/a"),"-",HYPERLINK(DC996,"PAD"))</f>
        <v>-</v>
      </c>
      <c r="CW996" s="417" t="str">
        <f>IF(OR(DD996="-",DD996="",DD996="n/a"),"-",HYPERLINK(DD996,"ICR"))</f>
        <v>-</v>
      </c>
      <c r="CX996" s="438" t="str">
        <f>IF(OR(DE996="-",DE996="",DE996="n/a"),"-",HYPERLINK(DE996,"IEG"))</f>
        <v>-</v>
      </c>
      <c r="CY996" s="687" t="str">
        <f>IF(OR(DF996="-",DF996="",DF996="n/a"),"-",HYPERLINK(DF996,"PPAR"))</f>
        <v>-</v>
      </c>
      <c r="CZ996" s="665" t="str">
        <f>IF(OR(DG996="-",DG996="",DG996="n/a"),"-",HYPERLINK(DG996,"PCR"))</f>
        <v>-</v>
      </c>
      <c r="DA996" s="665" t="str">
        <f>IF(OR(DH996="-",DH996="",DH996="n/a"),"-",HYPERLINK(DH996,"PP"))</f>
        <v>-</v>
      </c>
      <c r="DB996" s="688" t="str">
        <f>IF(OR(DI996="-",DI996="",DI996="n/a"),"-",HYPERLINK(DI996,"TA"))</f>
        <v>-</v>
      </c>
      <c r="DC996" s="897" t="s">
        <v>13773</v>
      </c>
      <c r="DD996" s="897" t="s">
        <v>13773</v>
      </c>
      <c r="DE996" s="897" t="s">
        <v>13773</v>
      </c>
      <c r="DF996" s="897" t="s">
        <v>13773</v>
      </c>
      <c r="DG996" s="897" t="s">
        <v>13773</v>
      </c>
      <c r="DH996" s="897" t="s">
        <v>13773</v>
      </c>
      <c r="DI996" s="897" t="s">
        <v>13773</v>
      </c>
      <c r="DJ996" s="734"/>
      <c r="DK996" s="14"/>
      <c r="DL996" s="14"/>
      <c r="DM996" s="441"/>
      <c r="DN996" s="441"/>
      <c r="DO996" s="441"/>
      <c r="DP996" s="441"/>
      <c r="DQ996" s="441"/>
      <c r="DR996" s="441"/>
      <c r="DS996" s="441"/>
      <c r="DT996" s="441"/>
      <c r="DU996" s="441"/>
      <c r="DV996" s="441"/>
      <c r="DW996" s="441"/>
      <c r="DX996" s="441"/>
      <c r="DY996" s="441"/>
      <c r="DZ996" s="441"/>
      <c r="EA996" s="441"/>
      <c r="EB996" s="441"/>
      <c r="EC996" s="441"/>
      <c r="ED996" s="441"/>
      <c r="EE996" s="441"/>
      <c r="EF996" s="441"/>
      <c r="EG996" s="441"/>
      <c r="EH996" s="441"/>
      <c r="EI996" s="441"/>
      <c r="EJ996" s="441"/>
      <c r="EK996" s="441"/>
      <c r="EL996" s="441"/>
      <c r="EM996" s="441"/>
    </row>
    <row r="997" spans="1:143" s="35" customFormat="1" ht="14.1" customHeight="1" x14ac:dyDescent="0.25">
      <c r="A997" s="703">
        <f>ROW()-1</f>
        <v>996</v>
      </c>
      <c r="B997" s="713" t="s">
        <v>9470</v>
      </c>
      <c r="C997" s="711" t="str">
        <f>HYPERLINK(E997,"OP")</f>
        <v>OP</v>
      </c>
      <c r="D997" s="711" t="str">
        <f>HYPERLINK(F997,"Prj")</f>
        <v>Prj</v>
      </c>
      <c r="E997" s="705" t="s">
        <v>9852</v>
      </c>
      <c r="F997" s="424" t="s">
        <v>9853</v>
      </c>
      <c r="G997" s="414" t="s">
        <v>33</v>
      </c>
      <c r="H997" s="414" t="s">
        <v>33</v>
      </c>
      <c r="I997" s="694" t="s">
        <v>33</v>
      </c>
      <c r="J997" s="695" t="s">
        <v>9715</v>
      </c>
      <c r="K997" s="727" t="s">
        <v>33</v>
      </c>
      <c r="L997" s="735" t="s">
        <v>153</v>
      </c>
      <c r="M997" s="695" t="s">
        <v>611</v>
      </c>
      <c r="N997" s="735" t="s">
        <v>18</v>
      </c>
      <c r="O997" s="735" t="s">
        <v>25</v>
      </c>
      <c r="P997" s="1080" t="s">
        <v>36</v>
      </c>
      <c r="Q997" s="1074" t="s">
        <v>33</v>
      </c>
      <c r="R997" s="698" t="s">
        <v>33</v>
      </c>
      <c r="S997" s="907" t="s">
        <v>3853</v>
      </c>
      <c r="T997" s="908" t="s">
        <v>7897</v>
      </c>
      <c r="U997" s="905" t="s">
        <v>13824</v>
      </c>
      <c r="V997" s="905" t="s">
        <v>10409</v>
      </c>
      <c r="W997" s="1068" t="s">
        <v>20</v>
      </c>
      <c r="X997" s="1064">
        <v>41935</v>
      </c>
      <c r="Y997" s="1066">
        <v>42067</v>
      </c>
      <c r="Z997" s="1046">
        <v>2015</v>
      </c>
      <c r="AA997" s="1064">
        <v>42170</v>
      </c>
      <c r="AB997" s="1065">
        <v>44104</v>
      </c>
      <c r="AC997" s="1066">
        <v>44104</v>
      </c>
      <c r="AD997" s="1051">
        <v>214.73</v>
      </c>
      <c r="AE997" s="639">
        <v>0</v>
      </c>
      <c r="AF997" s="744">
        <v>0</v>
      </c>
      <c r="AG997" s="690">
        <v>214.73</v>
      </c>
      <c r="AH997" s="747">
        <v>46.3</v>
      </c>
      <c r="AI997" s="744">
        <v>0</v>
      </c>
      <c r="AJ997" s="1103">
        <v>214.729837</v>
      </c>
      <c r="AK997" s="1104">
        <v>22.718952590000001</v>
      </c>
      <c r="AL997" s="646"/>
      <c r="AM997" s="647"/>
      <c r="AN997" s="647">
        <v>3</v>
      </c>
      <c r="AO997" s="647"/>
      <c r="AP997" s="647"/>
      <c r="AQ997" s="648"/>
      <c r="AR997" s="778" t="s">
        <v>9874</v>
      </c>
      <c r="AS997" s="647">
        <v>2.9</v>
      </c>
      <c r="AT997" s="647">
        <v>2.9</v>
      </c>
      <c r="AU997" s="648">
        <v>0</v>
      </c>
      <c r="AV997" s="814" t="s">
        <v>9875</v>
      </c>
      <c r="AW997" s="695" t="s">
        <v>2721</v>
      </c>
      <c r="AX997" s="695" t="s">
        <v>3547</v>
      </c>
      <c r="AY997" s="822">
        <v>42631</v>
      </c>
      <c r="AZ997" s="735" t="s">
        <v>26</v>
      </c>
      <c r="BA997" s="735" t="s">
        <v>22</v>
      </c>
      <c r="BB997" s="625" t="s">
        <v>33</v>
      </c>
      <c r="BC997" s="626" t="s">
        <v>33</v>
      </c>
      <c r="BD997" s="633" t="s">
        <v>33</v>
      </c>
      <c r="BE997" s="625" t="s">
        <v>33</v>
      </c>
      <c r="BF997" s="626" t="s">
        <v>33</v>
      </c>
      <c r="BG997" s="633" t="s">
        <v>33</v>
      </c>
      <c r="BH997" s="905" t="s">
        <v>13072</v>
      </c>
      <c r="BI997" s="903" t="s">
        <v>4508</v>
      </c>
      <c r="BJ997" s="905" t="s">
        <v>13075</v>
      </c>
      <c r="BK997" s="903" t="s">
        <v>13771</v>
      </c>
      <c r="BL997" s="905" t="s">
        <v>0</v>
      </c>
      <c r="BM997" s="903" t="s">
        <v>0</v>
      </c>
      <c r="BN997" s="905" t="s">
        <v>0</v>
      </c>
      <c r="BO997" s="903" t="s">
        <v>0</v>
      </c>
      <c r="BP997" s="905" t="s">
        <v>0</v>
      </c>
      <c r="BQ997" s="903" t="s">
        <v>0</v>
      </c>
      <c r="BR997" s="909">
        <v>67</v>
      </c>
      <c r="BS997" s="903" t="s">
        <v>4577</v>
      </c>
      <c r="BT997" s="909">
        <v>89</v>
      </c>
      <c r="BU997" s="903" t="s">
        <v>4639</v>
      </c>
      <c r="BV997" s="905" t="s">
        <v>0</v>
      </c>
      <c r="BW997" s="903" t="s">
        <v>4492</v>
      </c>
      <c r="BX997" s="905" t="s">
        <v>0</v>
      </c>
      <c r="BY997" s="903" t="s">
        <v>4492</v>
      </c>
      <c r="BZ997" s="905" t="s">
        <v>0</v>
      </c>
      <c r="CA997" s="903" t="s">
        <v>4492</v>
      </c>
      <c r="CB997" s="340">
        <v>10</v>
      </c>
      <c r="CC997" s="249">
        <f>IF(ISBLANK(AL997),0,1)</f>
        <v>0</v>
      </c>
      <c r="CD997" s="414">
        <f>IF(ISBLANK(AM997),0,1)</f>
        <v>0</v>
      </c>
      <c r="CE997" s="414">
        <f>IF(ISBLANK(AN997),0,1)</f>
        <v>1</v>
      </c>
      <c r="CF997" s="414">
        <f>IF(ISBLANK(AO997),0,1)</f>
        <v>0</v>
      </c>
      <c r="CG997" s="414">
        <f>IF(ISBLANK(AP997),0,1)</f>
        <v>0</v>
      </c>
      <c r="CH997" s="436">
        <f>IF(ISBLANK(AQ997),0,1)</f>
        <v>0</v>
      </c>
      <c r="CI997" s="435">
        <f>IF($W997="Dropped","-",DAYS360(X997,Y997,TRUE)/360)</f>
        <v>0.36388888888888887</v>
      </c>
      <c r="CJ997" s="416">
        <f>IF(OR($W997="Pipeline",$W997="Dropped"),"-",IF(OR($AA997="-",$AA997="n/a"),"-",DAYS360(Y997,AA997,TRUE)/360))</f>
        <v>0.28055555555555556</v>
      </c>
      <c r="CK997" s="416">
        <f>IF(OR($W997="Pipeline",$W997="Dropped"),"-",IF($AC997="-","-",IF(OR($AA997="-",$AA997="n/a"),DAYS360(Y997,AC997,TRUE)/360,DAYS360(AA997,AC997,TRUE)/360)))</f>
        <v>5.291666666666667</v>
      </c>
      <c r="CL997" s="416">
        <f>IF(OR($W997="Pipeline",$W997="Dropped"),"-",IF($AC997="-","-",DAYS360(X997,AC997,TRUE)/360))</f>
        <v>5.9361111111111109</v>
      </c>
      <c r="CM997" s="437">
        <f>IF(OR($W997="Pipeline",$W997="Dropped"),"-",IF($AC997="-","-",DAYS360(AB997,AC997,TRUE)/360))</f>
        <v>0</v>
      </c>
      <c r="CN997" s="344" t="str">
        <f>IF(W997="Closed",IF(AC997="-","-",YEAR(AC997)),"-")</f>
        <v>-</v>
      </c>
      <c r="CO997" s="344" t="str">
        <f>IF(W997="Closed",IF(OR(BE997="S",BE997="MS",BE997="HS"),"S",IF(OR(BE997="U",BE997="MU",BE997="HU"),"U",IF(OR(BE997="NA",BE997="NR",BE997="NV",BE997="?",BE997="#"),"NR","-"))),"-")</f>
        <v>-</v>
      </c>
      <c r="CP997" s="249">
        <v>3</v>
      </c>
      <c r="CQ997" s="414">
        <v>2</v>
      </c>
      <c r="CR997" s="414">
        <v>3</v>
      </c>
      <c r="CS997" s="414">
        <v>1</v>
      </c>
      <c r="CT997" s="414">
        <v>0</v>
      </c>
      <c r="CU997" s="436">
        <v>1</v>
      </c>
      <c r="CV997" s="432" t="str">
        <f>IF(OR(DC997="-",DC997="",DC997="n/a"),"-",HYPERLINK(DC997,"PAD"))</f>
        <v>PAD</v>
      </c>
      <c r="CW997" s="417" t="str">
        <f>IF(OR(DD997="-",DD997="",DD997="n/a"),"-",HYPERLINK(DD997,"ICR"))</f>
        <v>-</v>
      </c>
      <c r="CX997" s="438" t="str">
        <f>IF(OR(DE997="-",DE997="",DE997="n/a"),"-",HYPERLINK(DE997,"IEG"))</f>
        <v>-</v>
      </c>
      <c r="CY997" s="687" t="str">
        <f>IF(OR(DF997="-",DF997="",DF997="n/a"),"-",HYPERLINK(DF997,"PPAR"))</f>
        <v>-</v>
      </c>
      <c r="CZ997" s="665" t="str">
        <f>IF(OR(DG997="-",DG997="",DG997="n/a"),"-",HYPERLINK(DG997,"PCR"))</f>
        <v>-</v>
      </c>
      <c r="DA997" s="665" t="str">
        <f>IF(OR(DH997="-",DH997="",DH997="n/a"),"-",HYPERLINK(DH997,"PP"))</f>
        <v>-</v>
      </c>
      <c r="DB997" s="688" t="str">
        <f>IF(OR(DI997="-",DI997="",DI997="n/a"),"-",HYPERLINK(DI997,"TA"))</f>
        <v>-</v>
      </c>
      <c r="DC997" s="897" t="s">
        <v>12944</v>
      </c>
      <c r="DD997" s="897" t="s">
        <v>33</v>
      </c>
      <c r="DE997" s="897" t="s">
        <v>33</v>
      </c>
      <c r="DF997" s="897" t="s">
        <v>33</v>
      </c>
      <c r="DG997" s="897" t="s">
        <v>33</v>
      </c>
      <c r="DH997" s="897" t="s">
        <v>33</v>
      </c>
      <c r="DI997" s="897" t="s">
        <v>33</v>
      </c>
      <c r="DJ997" s="806"/>
      <c r="DK997" s="14"/>
      <c r="DL997" s="14"/>
      <c r="DM997" s="441"/>
      <c r="DN997" s="441"/>
      <c r="DO997" s="441"/>
      <c r="DP997" s="441"/>
      <c r="DQ997" s="441"/>
      <c r="DR997" s="441"/>
      <c r="DS997" s="441"/>
      <c r="DT997" s="441"/>
      <c r="DU997" s="441"/>
      <c r="DV997" s="441"/>
      <c r="DW997" s="441"/>
      <c r="DX997" s="441"/>
      <c r="DY997" s="441"/>
      <c r="DZ997" s="441"/>
      <c r="EA997" s="441"/>
      <c r="EB997" s="441"/>
      <c r="EC997" s="441"/>
      <c r="ED997" s="441"/>
      <c r="EE997" s="441"/>
      <c r="EF997" s="441"/>
      <c r="EG997" s="441"/>
      <c r="EH997" s="441"/>
      <c r="EI997" s="441"/>
      <c r="EJ997" s="441"/>
      <c r="EK997" s="441"/>
      <c r="EL997" s="441"/>
      <c r="EM997" s="441"/>
    </row>
    <row r="998" spans="1:143" s="35" customFormat="1" ht="14.1" customHeight="1" x14ac:dyDescent="0.25">
      <c r="A998" s="702">
        <f>ROW()-1</f>
        <v>997</v>
      </c>
      <c r="B998" s="710" t="s">
        <v>127</v>
      </c>
      <c r="C998" s="711" t="str">
        <f>HYPERLINK(E998,"OP")</f>
        <v>OP</v>
      </c>
      <c r="D998" s="711" t="str">
        <f>HYPERLINK(F998,"Prj")</f>
        <v>Prj</v>
      </c>
      <c r="E998" s="663" t="s">
        <v>7081</v>
      </c>
      <c r="F998" s="422" t="s">
        <v>7082</v>
      </c>
      <c r="G998" s="414" t="s">
        <v>33</v>
      </c>
      <c r="H998" s="414" t="s">
        <v>33</v>
      </c>
      <c r="I998" s="694" t="s">
        <v>33</v>
      </c>
      <c r="J998" s="686" t="s">
        <v>128</v>
      </c>
      <c r="K998" s="199" t="s">
        <v>33</v>
      </c>
      <c r="L998" s="693" t="s">
        <v>124</v>
      </c>
      <c r="M998" s="696" t="s">
        <v>129</v>
      </c>
      <c r="N998" s="693" t="s">
        <v>18</v>
      </c>
      <c r="O998" s="693" t="s">
        <v>25</v>
      </c>
      <c r="P998" s="1080" t="s">
        <v>1419</v>
      </c>
      <c r="Q998" s="1074" t="s">
        <v>33</v>
      </c>
      <c r="R998" s="698" t="s">
        <v>33</v>
      </c>
      <c r="S998" s="907" t="s">
        <v>3581</v>
      </c>
      <c r="T998" s="908" t="s">
        <v>3907</v>
      </c>
      <c r="U998" s="905" t="s">
        <v>580</v>
      </c>
      <c r="V998" s="905" t="s">
        <v>10410</v>
      </c>
      <c r="W998" s="1068" t="s">
        <v>20</v>
      </c>
      <c r="X998" s="1064">
        <v>41435</v>
      </c>
      <c r="Y998" s="1066">
        <v>41731</v>
      </c>
      <c r="Z998" s="1046">
        <v>2014</v>
      </c>
      <c r="AA998" s="1064">
        <v>41921</v>
      </c>
      <c r="AB998" s="1065">
        <v>43738</v>
      </c>
      <c r="AC998" s="1066">
        <v>43738</v>
      </c>
      <c r="AD998" s="1050">
        <v>0</v>
      </c>
      <c r="AE998" s="749">
        <v>30</v>
      </c>
      <c r="AF998" s="744">
        <v>0</v>
      </c>
      <c r="AG998" s="690">
        <v>30</v>
      </c>
      <c r="AH998" s="747">
        <v>0</v>
      </c>
      <c r="AI998" s="744">
        <v>20</v>
      </c>
      <c r="AJ998" s="1099">
        <v>30</v>
      </c>
      <c r="AK998" s="1100">
        <v>9.3703235199999995</v>
      </c>
      <c r="AL998" s="1085"/>
      <c r="AM998" s="632" t="s">
        <v>3057</v>
      </c>
      <c r="AN998" s="632"/>
      <c r="AO998" s="632"/>
      <c r="AP998" s="632"/>
      <c r="AQ998" s="757">
        <v>12</v>
      </c>
      <c r="AR998" s="780" t="s">
        <v>2458</v>
      </c>
      <c r="AS998" s="781">
        <f>AT998+AU998</f>
        <v>40</v>
      </c>
      <c r="AT998" s="781">
        <v>22</v>
      </c>
      <c r="AU998" s="782">
        <v>18</v>
      </c>
      <c r="AV998" s="807" t="s">
        <v>3083</v>
      </c>
      <c r="AW998" s="686" t="s">
        <v>2457</v>
      </c>
      <c r="AX998" s="686" t="s">
        <v>1895</v>
      </c>
      <c r="AY998" s="819">
        <v>42738</v>
      </c>
      <c r="AZ998" s="721" t="s">
        <v>26</v>
      </c>
      <c r="BA998" s="721" t="s">
        <v>26</v>
      </c>
      <c r="BB998" s="625" t="s">
        <v>33</v>
      </c>
      <c r="BC998" s="626" t="s">
        <v>33</v>
      </c>
      <c r="BD998" s="633" t="s">
        <v>33</v>
      </c>
      <c r="BE998" s="625" t="s">
        <v>33</v>
      </c>
      <c r="BF998" s="626" t="s">
        <v>33</v>
      </c>
      <c r="BG998" s="633" t="s">
        <v>33</v>
      </c>
      <c r="BH998" s="905" t="s">
        <v>4485</v>
      </c>
      <c r="BI998" s="903" t="s">
        <v>10472</v>
      </c>
      <c r="BJ998" s="905" t="s">
        <v>4505</v>
      </c>
      <c r="BK998" s="903" t="s">
        <v>10474</v>
      </c>
      <c r="BL998" s="905" t="s">
        <v>4494</v>
      </c>
      <c r="BM998" s="903" t="s">
        <v>10485</v>
      </c>
      <c r="BN998" s="905" t="s">
        <v>0</v>
      </c>
      <c r="BO998" s="903" t="s">
        <v>0</v>
      </c>
      <c r="BP998" s="905" t="s">
        <v>0</v>
      </c>
      <c r="BQ998" s="903" t="s">
        <v>0</v>
      </c>
      <c r="BR998" s="909">
        <v>27</v>
      </c>
      <c r="BS998" s="903" t="s">
        <v>4490</v>
      </c>
      <c r="BT998" s="909">
        <v>28</v>
      </c>
      <c r="BU998" s="903" t="s">
        <v>4500</v>
      </c>
      <c r="BV998" s="909">
        <v>30</v>
      </c>
      <c r="BW998" s="903" t="s">
        <v>4501</v>
      </c>
      <c r="BX998" s="909">
        <v>94</v>
      </c>
      <c r="BY998" s="903" t="s">
        <v>4649</v>
      </c>
      <c r="BZ998" s="909">
        <v>21</v>
      </c>
      <c r="CA998" s="903" t="s">
        <v>4547</v>
      </c>
      <c r="CB998" s="340">
        <v>10</v>
      </c>
      <c r="CC998" s="249">
        <f>IF(ISBLANK(AL998),0,1)</f>
        <v>0</v>
      </c>
      <c r="CD998" s="414">
        <f>IF(ISBLANK(AM998),0,1)</f>
        <v>1</v>
      </c>
      <c r="CE998" s="414">
        <f>IF(ISBLANK(AN998),0,1)</f>
        <v>0</v>
      </c>
      <c r="CF998" s="414">
        <f>IF(ISBLANK(AO998),0,1)</f>
        <v>0</v>
      </c>
      <c r="CG998" s="414">
        <f>IF(ISBLANK(AP998),0,1)</f>
        <v>0</v>
      </c>
      <c r="CH998" s="436">
        <f>IF(ISBLANK(AQ998),0,1)</f>
        <v>1</v>
      </c>
      <c r="CI998" s="435">
        <f>IF($W998="Dropped","-",DAYS360(X998,Y998,TRUE)/360)</f>
        <v>0.81111111111111112</v>
      </c>
      <c r="CJ998" s="416">
        <f>IF(OR($W998="Pipeline",$W998="Dropped"),"-",IF(OR($AA998="-",$AA998="n/a"),"-",DAYS360(Y998,AA998,TRUE)/360))</f>
        <v>0.51944444444444449</v>
      </c>
      <c r="CK998" s="416">
        <f>IF(OR($W998="Pipeline",$W998="Dropped"),"-",IF($AC998="-","-",IF(OR($AA998="-",$AA998="n/a"),DAYS360(Y998,AC998,TRUE)/360,DAYS360(AA998,AC998,TRUE)/360)))</f>
        <v>4.9749999999999996</v>
      </c>
      <c r="CL998" s="416">
        <f>IF(OR($W998="Pipeline",$W998="Dropped"),"-",IF($AC998="-","-",DAYS360(X998,AC998,TRUE)/360))</f>
        <v>6.3055555555555554</v>
      </c>
      <c r="CM998" s="437">
        <f>IF(OR($W998="Pipeline",$W998="Dropped"),"-",IF($AC998="-","-",DAYS360(AB998,AC998,TRUE)/360))</f>
        <v>0</v>
      </c>
      <c r="CN998" s="344" t="str">
        <f>IF(W998="Closed",IF(AC998="-","-",YEAR(AC998)),"-")</f>
        <v>-</v>
      </c>
      <c r="CO998" s="344" t="str">
        <f>IF(W998="Closed",IF(OR(BE998="S",BE998="MS",BE998="HS"),"S",IF(OR(BE998="U",BE998="MU",BE998="HU"),"U",IF(OR(BE998="NA",BE998="NR",BE998="NV",BE998="?",BE998="#"),"NR","-"))),"-")</f>
        <v>-</v>
      </c>
      <c r="CP998" s="249">
        <v>5</v>
      </c>
      <c r="CQ998" s="414">
        <v>5</v>
      </c>
      <c r="CR998" s="414">
        <v>0</v>
      </c>
      <c r="CS998" s="414">
        <v>0</v>
      </c>
      <c r="CT998" s="414">
        <v>0</v>
      </c>
      <c r="CU998" s="436">
        <v>0</v>
      </c>
      <c r="CV998" s="432" t="str">
        <f>IF(OR(DC998="-",DC998="",DC998="n/a"),"-",HYPERLINK(DC998,"PAD"))</f>
        <v>PAD</v>
      </c>
      <c r="CW998" s="417" t="str">
        <f>IF(OR(DD998="-",DD998="",DD998="n/a"),"-",HYPERLINK(DD998,"ICR"))</f>
        <v>-</v>
      </c>
      <c r="CX998" s="438" t="str">
        <f>IF(OR(DE998="-",DE998="",DE998="n/a"),"-",HYPERLINK(DE998,"IEG"))</f>
        <v>-</v>
      </c>
      <c r="CY998" s="687" t="str">
        <f>IF(OR(DF998="-",DF998="",DF998="n/a"),"-",HYPERLINK(DF998,"PPAR"))</f>
        <v>-</v>
      </c>
      <c r="CZ998" s="665" t="str">
        <f>IF(OR(DG998="-",DG998="",DG998="n/a"),"-",HYPERLINK(DG998,"PCR"))</f>
        <v>-</v>
      </c>
      <c r="DA998" s="665" t="str">
        <f>IF(OR(DH998="-",DH998="",DH998="n/a"),"-",HYPERLINK(DH998,"PP"))</f>
        <v>-</v>
      </c>
      <c r="DB998" s="688" t="str">
        <f>IF(OR(DI998="-",DI998="",DI998="n/a"),"-",HYPERLINK(DI998,"TA"))</f>
        <v>-</v>
      </c>
      <c r="DC998" s="897" t="s">
        <v>12945</v>
      </c>
      <c r="DD998" s="897" t="s">
        <v>33</v>
      </c>
      <c r="DE998" s="897" t="s">
        <v>33</v>
      </c>
      <c r="DF998" s="897" t="s">
        <v>33</v>
      </c>
      <c r="DG998" s="897" t="s">
        <v>33</v>
      </c>
      <c r="DH998" s="897" t="s">
        <v>33</v>
      </c>
      <c r="DI998" s="897" t="s">
        <v>33</v>
      </c>
      <c r="DJ998" s="734"/>
      <c r="DK998" s="14"/>
      <c r="DL998" s="14"/>
      <c r="DM998" s="441"/>
      <c r="DN998" s="441"/>
      <c r="DO998" s="441"/>
      <c r="DP998" s="441"/>
      <c r="DQ998" s="441"/>
      <c r="DR998" s="441"/>
      <c r="DS998" s="441"/>
      <c r="DT998" s="441"/>
      <c r="DU998" s="441"/>
      <c r="DV998" s="441"/>
      <c r="DW998" s="441"/>
      <c r="DX998" s="441"/>
      <c r="DY998" s="441"/>
      <c r="DZ998" s="441"/>
      <c r="EA998" s="441"/>
      <c r="EB998" s="441"/>
      <c r="EC998" s="441"/>
      <c r="ED998" s="441"/>
      <c r="EE998" s="441"/>
      <c r="EF998" s="441"/>
      <c r="EG998" s="441"/>
      <c r="EH998" s="441"/>
      <c r="EI998" s="441"/>
      <c r="EJ998" s="441"/>
      <c r="EK998" s="441"/>
      <c r="EL998" s="441"/>
      <c r="EM998" s="441"/>
    </row>
    <row r="999" spans="1:143" s="35" customFormat="1" ht="14.1" customHeight="1" x14ac:dyDescent="0.25">
      <c r="A999" s="702">
        <f>ROW()-1</f>
        <v>998</v>
      </c>
      <c r="B999" s="713" t="s">
        <v>7420</v>
      </c>
      <c r="C999" s="711" t="str">
        <f>HYPERLINK(E999,"OP")</f>
        <v>OP</v>
      </c>
      <c r="D999" s="711" t="str">
        <f>HYPERLINK(F999,"Prj")</f>
        <v>Prj</v>
      </c>
      <c r="E999" s="631" t="s">
        <v>7433</v>
      </c>
      <c r="F999" s="413" t="s">
        <v>7434</v>
      </c>
      <c r="G999" s="414" t="s">
        <v>33</v>
      </c>
      <c r="H999" s="414" t="s">
        <v>33</v>
      </c>
      <c r="I999" s="694" t="s">
        <v>33</v>
      </c>
      <c r="J999" s="697" t="s">
        <v>7421</v>
      </c>
      <c r="K999" s="727" t="s">
        <v>33</v>
      </c>
      <c r="L999" s="736" t="s">
        <v>124</v>
      </c>
      <c r="M999" s="697" t="s">
        <v>3032</v>
      </c>
      <c r="N999" s="736" t="s">
        <v>18</v>
      </c>
      <c r="O999" s="736" t="s">
        <v>25</v>
      </c>
      <c r="P999" s="1080" t="s">
        <v>1742</v>
      </c>
      <c r="Q999" s="1074" t="s">
        <v>33</v>
      </c>
      <c r="R999" s="698" t="s">
        <v>33</v>
      </c>
      <c r="S999" s="907" t="s">
        <v>10295</v>
      </c>
      <c r="T999" s="908" t="s">
        <v>7422</v>
      </c>
      <c r="U999" s="905" t="s">
        <v>1421</v>
      </c>
      <c r="V999" s="905" t="s">
        <v>10402</v>
      </c>
      <c r="W999" s="1068" t="s">
        <v>20</v>
      </c>
      <c r="X999" s="1064">
        <v>41366</v>
      </c>
      <c r="Y999" s="1066">
        <v>41547</v>
      </c>
      <c r="Z999" s="1046">
        <v>2014</v>
      </c>
      <c r="AA999" s="1064">
        <v>41620</v>
      </c>
      <c r="AB999" s="1065">
        <v>43465</v>
      </c>
      <c r="AC999" s="1066">
        <v>43465</v>
      </c>
      <c r="AD999" s="1049">
        <v>0</v>
      </c>
      <c r="AE999" s="746">
        <v>2.15</v>
      </c>
      <c r="AF999" s="744">
        <v>0</v>
      </c>
      <c r="AG999" s="690">
        <v>2.15</v>
      </c>
      <c r="AH999" s="747">
        <v>0</v>
      </c>
      <c r="AI999" s="744">
        <v>0.95</v>
      </c>
      <c r="AJ999" s="1101">
        <v>2.15</v>
      </c>
      <c r="AK999" s="1102">
        <v>1.60247294</v>
      </c>
      <c r="AL999" s="646"/>
      <c r="AM999" s="647"/>
      <c r="AN999" s="647">
        <v>10</v>
      </c>
      <c r="AO999" s="647"/>
      <c r="AP999" s="647"/>
      <c r="AQ999" s="648"/>
      <c r="AR999" s="805" t="s">
        <v>9296</v>
      </c>
      <c r="AS999" s="649">
        <f>AT999+AU999</f>
        <v>0.23</v>
      </c>
      <c r="AT999" s="649">
        <v>0.23</v>
      </c>
      <c r="AU999" s="650">
        <v>0</v>
      </c>
      <c r="AV999" s="686" t="s">
        <v>9297</v>
      </c>
      <c r="AW999" s="697" t="s">
        <v>7423</v>
      </c>
      <c r="AX999" s="697" t="s">
        <v>7423</v>
      </c>
      <c r="AY999" s="823">
        <v>42726</v>
      </c>
      <c r="AZ999" s="736" t="s">
        <v>22</v>
      </c>
      <c r="BA999" s="736" t="s">
        <v>22</v>
      </c>
      <c r="BB999" s="625" t="s">
        <v>33</v>
      </c>
      <c r="BC999" s="626" t="s">
        <v>33</v>
      </c>
      <c r="BD999" s="633" t="s">
        <v>33</v>
      </c>
      <c r="BE999" s="625" t="s">
        <v>33</v>
      </c>
      <c r="BF999" s="626" t="s">
        <v>33</v>
      </c>
      <c r="BG999" s="633" t="s">
        <v>33</v>
      </c>
      <c r="BH999" s="905" t="s">
        <v>0</v>
      </c>
      <c r="BI999" s="903" t="s">
        <v>0</v>
      </c>
      <c r="BJ999" s="905" t="s">
        <v>0</v>
      </c>
      <c r="BK999" s="903" t="s">
        <v>0</v>
      </c>
      <c r="BL999" s="905" t="s">
        <v>10064</v>
      </c>
      <c r="BM999" s="903" t="s">
        <v>13770</v>
      </c>
      <c r="BN999" s="905" t="s">
        <v>10072</v>
      </c>
      <c r="BO999" s="903" t="s">
        <v>13093</v>
      </c>
      <c r="BP999" s="905" t="s">
        <v>4561</v>
      </c>
      <c r="BQ999" s="903" t="s">
        <v>10489</v>
      </c>
      <c r="BR999" s="909">
        <v>47</v>
      </c>
      <c r="BS999" s="903" t="s">
        <v>4539</v>
      </c>
      <c r="BT999" s="909">
        <v>25</v>
      </c>
      <c r="BU999" s="903" t="s">
        <v>4489</v>
      </c>
      <c r="BV999" s="905" t="s">
        <v>0</v>
      </c>
      <c r="BW999" s="903" t="s">
        <v>4492</v>
      </c>
      <c r="BX999" s="905" t="s">
        <v>0</v>
      </c>
      <c r="BY999" s="903" t="s">
        <v>4492</v>
      </c>
      <c r="BZ999" s="905" t="s">
        <v>0</v>
      </c>
      <c r="CA999" s="903" t="s">
        <v>4492</v>
      </c>
      <c r="CB999" s="340">
        <v>10</v>
      </c>
      <c r="CC999" s="249">
        <f>IF(ISBLANK(AL999),0,1)</f>
        <v>0</v>
      </c>
      <c r="CD999" s="414">
        <f>IF(ISBLANK(AM999),0,1)</f>
        <v>0</v>
      </c>
      <c r="CE999" s="414">
        <f>IF(ISBLANK(AN999),0,1)</f>
        <v>1</v>
      </c>
      <c r="CF999" s="414">
        <f>IF(ISBLANK(AO999),0,1)</f>
        <v>0</v>
      </c>
      <c r="CG999" s="414">
        <f>IF(ISBLANK(AP999),0,1)</f>
        <v>0</v>
      </c>
      <c r="CH999" s="436">
        <f>IF(ISBLANK(AQ999),0,1)</f>
        <v>0</v>
      </c>
      <c r="CI999" s="435">
        <f>IF($W999="Dropped","-",DAYS360(X999,Y999,TRUE)/360)</f>
        <v>0.49444444444444446</v>
      </c>
      <c r="CJ999" s="416">
        <f>IF(OR($W999="Pipeline",$W999="Dropped"),"-",IF(OR($AA999="-",$AA999="n/a"),"-",DAYS360(Y999,AA999,TRUE)/360))</f>
        <v>0.2</v>
      </c>
      <c r="CK999" s="416">
        <f>IF(OR($W999="Pipeline",$W999="Dropped"),"-",IF($AC999="-","-",IF(OR($AA999="-",$AA999="n/a"),DAYS360(Y999,AC999,TRUE)/360,DAYS360(AA999,AC999,TRUE)/360)))</f>
        <v>5.05</v>
      </c>
      <c r="CL999" s="416">
        <f>IF(OR($W999="Pipeline",$W999="Dropped"),"-",IF($AC999="-","-",DAYS360(X999,AC999,TRUE)/360))</f>
        <v>5.7444444444444445</v>
      </c>
      <c r="CM999" s="437">
        <f>IF(OR($W999="Pipeline",$W999="Dropped"),"-",IF($AC999="-","-",DAYS360(AB999,AC999,TRUE)/360))</f>
        <v>0</v>
      </c>
      <c r="CN999" s="344" t="str">
        <f>IF(W999="Closed",IF(AC999="-","-",YEAR(AC999)),"-")</f>
        <v>-</v>
      </c>
      <c r="CO999" s="344" t="str">
        <f>IF(W999="Closed",IF(OR(BE999="S",BE999="MS",BE999="HS"),"S",IF(OR(BE999="U",BE999="MU",BE999="HU"),"U",IF(OR(BE999="NA",BE999="NR",BE999="NV",BE999="?",BE999="#"),"NR","-"))),"-")</f>
        <v>-</v>
      </c>
      <c r="CP999" s="249">
        <v>0</v>
      </c>
      <c r="CQ999" s="414">
        <v>0</v>
      </c>
      <c r="CR999" s="414">
        <v>1</v>
      </c>
      <c r="CS999" s="414">
        <v>0</v>
      </c>
      <c r="CT999" s="414">
        <v>0</v>
      </c>
      <c r="CU999" s="436">
        <v>0</v>
      </c>
      <c r="CV999" s="432" t="str">
        <f>IF(OR(DC999="-",DC999="",DC999="n/a"),"-",HYPERLINK(DC999,"PAD"))</f>
        <v>PAD</v>
      </c>
      <c r="CW999" s="417" t="str">
        <f>IF(OR(DD999="-",DD999="",DD999="n/a"),"-",HYPERLINK(DD999,"ICR"))</f>
        <v>-</v>
      </c>
      <c r="CX999" s="438" t="str">
        <f>IF(OR(DE999="-",DE999="",DE999="n/a"),"-",HYPERLINK(DE999,"IEG"))</f>
        <v>-</v>
      </c>
      <c r="CY999" s="687" t="str">
        <f>IF(OR(DF999="-",DF999="",DF999="n/a"),"-",HYPERLINK(DF999,"PPAR"))</f>
        <v>-</v>
      </c>
      <c r="CZ999" s="665" t="str">
        <f>IF(OR(DG999="-",DG999="",DG999="n/a"),"-",HYPERLINK(DG999,"PCR"))</f>
        <v>-</v>
      </c>
      <c r="DA999" s="665" t="str">
        <f>IF(OR(DH999="-",DH999="",DH999="n/a"),"-",HYPERLINK(DH999,"PP"))</f>
        <v>PP</v>
      </c>
      <c r="DB999" s="688" t="str">
        <f>IF(OR(DI999="-",DI999="",DI999="n/a"),"-",HYPERLINK(DI999,"TA"))</f>
        <v>-</v>
      </c>
      <c r="DC999" s="897" t="s">
        <v>12946</v>
      </c>
      <c r="DD999" s="897" t="s">
        <v>33</v>
      </c>
      <c r="DE999" s="897" t="s">
        <v>33</v>
      </c>
      <c r="DF999" s="897" t="s">
        <v>33</v>
      </c>
      <c r="DG999" s="897" t="s">
        <v>33</v>
      </c>
      <c r="DH999" s="897" t="s">
        <v>12947</v>
      </c>
      <c r="DI999" s="897" t="s">
        <v>33</v>
      </c>
      <c r="DJ999" s="734"/>
      <c r="DK999" s="14"/>
      <c r="DL999" s="14"/>
      <c r="DM999" s="441"/>
      <c r="DN999" s="441"/>
      <c r="DO999" s="441"/>
      <c r="DP999" s="441"/>
      <c r="DQ999" s="441"/>
      <c r="DR999" s="441"/>
      <c r="DS999" s="441"/>
      <c r="DT999" s="441"/>
      <c r="DU999" s="441"/>
      <c r="DV999" s="441"/>
      <c r="DW999" s="441"/>
      <c r="DX999" s="441"/>
      <c r="DY999" s="441"/>
      <c r="DZ999" s="441"/>
      <c r="EA999" s="441"/>
      <c r="EB999" s="441"/>
      <c r="EC999" s="441"/>
      <c r="ED999" s="441"/>
      <c r="EE999" s="441"/>
      <c r="EF999" s="441"/>
      <c r="EG999" s="441"/>
      <c r="EH999" s="441"/>
      <c r="EI999" s="441"/>
      <c r="EJ999" s="441"/>
      <c r="EK999" s="441"/>
      <c r="EL999" s="441"/>
      <c r="EM999" s="441"/>
    </row>
    <row r="1000" spans="1:143" s="35" customFormat="1" ht="14.1" customHeight="1" x14ac:dyDescent="0.25">
      <c r="A1000" s="703">
        <f>ROW()-1</f>
        <v>999</v>
      </c>
      <c r="B1000" s="713" t="s">
        <v>8023</v>
      </c>
      <c r="C1000" s="711" t="str">
        <f>HYPERLINK(E1000,"OP")</f>
        <v>OP</v>
      </c>
      <c r="D1000" s="711" t="str">
        <f>HYPERLINK(F1000,"Prj")</f>
        <v>Prj</v>
      </c>
      <c r="E1000" s="631" t="s">
        <v>8715</v>
      </c>
      <c r="F1000" s="413" t="s">
        <v>8716</v>
      </c>
      <c r="G1000" s="414" t="s">
        <v>33</v>
      </c>
      <c r="H1000" s="414" t="s">
        <v>33</v>
      </c>
      <c r="I1000" s="694" t="s">
        <v>33</v>
      </c>
      <c r="J1000" s="697" t="s">
        <v>8024</v>
      </c>
      <c r="K1000" s="727" t="s">
        <v>33</v>
      </c>
      <c r="L1000" s="736" t="s">
        <v>153</v>
      </c>
      <c r="M1000" s="697" t="s">
        <v>166</v>
      </c>
      <c r="N1000" s="736" t="s">
        <v>18</v>
      </c>
      <c r="O1000" s="736" t="s">
        <v>25</v>
      </c>
      <c r="P1000" s="1080" t="s">
        <v>19</v>
      </c>
      <c r="Q1000" s="1074" t="s">
        <v>33</v>
      </c>
      <c r="R1000" s="698" t="s">
        <v>33</v>
      </c>
      <c r="S1000" s="907" t="s">
        <v>3803</v>
      </c>
      <c r="T1000" s="908" t="s">
        <v>3771</v>
      </c>
      <c r="U1000" s="905" t="s">
        <v>13823</v>
      </c>
      <c r="V1000" s="905" t="s">
        <v>10434</v>
      </c>
      <c r="W1000" s="1068" t="s">
        <v>20</v>
      </c>
      <c r="X1000" s="1064">
        <v>41624</v>
      </c>
      <c r="Y1000" s="1066">
        <v>41901</v>
      </c>
      <c r="Z1000" s="1046">
        <v>2015</v>
      </c>
      <c r="AA1000" s="1064">
        <v>41997</v>
      </c>
      <c r="AB1000" s="1065">
        <v>43465</v>
      </c>
      <c r="AC1000" s="1066">
        <v>43465</v>
      </c>
      <c r="AD1000" s="1049">
        <v>95.55</v>
      </c>
      <c r="AE1000" s="746">
        <v>0</v>
      </c>
      <c r="AF1000" s="744">
        <v>0</v>
      </c>
      <c r="AG1000" s="690">
        <v>95.55</v>
      </c>
      <c r="AH1000" s="747">
        <v>0</v>
      </c>
      <c r="AI1000" s="744">
        <v>0</v>
      </c>
      <c r="AJ1000" s="1101">
        <v>95.55</v>
      </c>
      <c r="AK1000" s="1102">
        <v>7.4254016700000003</v>
      </c>
      <c r="AL1000" s="1085"/>
      <c r="AM1000" s="632"/>
      <c r="AN1000" s="632">
        <v>4</v>
      </c>
      <c r="AO1000" s="632"/>
      <c r="AP1000" s="632"/>
      <c r="AQ1000" s="757"/>
      <c r="AR1000" s="778" t="s">
        <v>9025</v>
      </c>
      <c r="AS1000" s="784">
        <f>AT1000+AU1000</f>
        <v>2.27</v>
      </c>
      <c r="AT1000" s="784">
        <v>2.27</v>
      </c>
      <c r="AU1000" s="785">
        <v>0</v>
      </c>
      <c r="AV1000" s="734" t="s">
        <v>9026</v>
      </c>
      <c r="AW1000" s="697" t="s">
        <v>7906</v>
      </c>
      <c r="AX1000" s="697" t="s">
        <v>8025</v>
      </c>
      <c r="AY1000" s="823">
        <v>42696</v>
      </c>
      <c r="AZ1000" s="736" t="s">
        <v>45</v>
      </c>
      <c r="BA1000" s="736" t="s">
        <v>45</v>
      </c>
      <c r="BB1000" s="625" t="s">
        <v>33</v>
      </c>
      <c r="BC1000" s="626" t="s">
        <v>33</v>
      </c>
      <c r="BD1000" s="633" t="s">
        <v>33</v>
      </c>
      <c r="BE1000" s="625" t="s">
        <v>33</v>
      </c>
      <c r="BF1000" s="626" t="s">
        <v>33</v>
      </c>
      <c r="BG1000" s="633" t="s">
        <v>33</v>
      </c>
      <c r="BH1000" s="905" t="s">
        <v>13078</v>
      </c>
      <c r="BI1000" s="903" t="s">
        <v>13872</v>
      </c>
      <c r="BJ1000" s="905" t="s">
        <v>13077</v>
      </c>
      <c r="BK1000" s="903" t="s">
        <v>9680</v>
      </c>
      <c r="BL1000" s="905" t="s">
        <v>0</v>
      </c>
      <c r="BM1000" s="903" t="s">
        <v>0</v>
      </c>
      <c r="BN1000" s="905" t="s">
        <v>0</v>
      </c>
      <c r="BO1000" s="903" t="s">
        <v>0</v>
      </c>
      <c r="BP1000" s="905" t="s">
        <v>0</v>
      </c>
      <c r="BQ1000" s="903" t="s">
        <v>0</v>
      </c>
      <c r="BR1000" s="909">
        <v>55</v>
      </c>
      <c r="BS1000" s="903" t="s">
        <v>4541</v>
      </c>
      <c r="BT1000" s="909">
        <v>54</v>
      </c>
      <c r="BU1000" s="903" t="s">
        <v>4553</v>
      </c>
      <c r="BV1000" s="909">
        <v>87</v>
      </c>
      <c r="BW1000" s="903" t="s">
        <v>4535</v>
      </c>
      <c r="BX1000" s="905" t="s">
        <v>0</v>
      </c>
      <c r="BY1000" s="903" t="s">
        <v>4492</v>
      </c>
      <c r="BZ1000" s="905" t="s">
        <v>0</v>
      </c>
      <c r="CA1000" s="903" t="s">
        <v>4492</v>
      </c>
      <c r="CB1000" s="340">
        <v>10</v>
      </c>
      <c r="CC1000" s="249">
        <f>IF(ISBLANK(AL1000),0,1)</f>
        <v>0</v>
      </c>
      <c r="CD1000" s="414">
        <f>IF(ISBLANK(AM1000),0,1)</f>
        <v>0</v>
      </c>
      <c r="CE1000" s="414">
        <f>IF(ISBLANK(AN1000),0,1)</f>
        <v>1</v>
      </c>
      <c r="CF1000" s="414">
        <f>IF(ISBLANK(AO1000),0,1)</f>
        <v>0</v>
      </c>
      <c r="CG1000" s="414">
        <f>IF(ISBLANK(AP1000),0,1)</f>
        <v>0</v>
      </c>
      <c r="CH1000" s="436">
        <f>IF(ISBLANK(AQ1000),0,1)</f>
        <v>0</v>
      </c>
      <c r="CI1000" s="435">
        <f>IF($W1000="Dropped","-",DAYS360(X1000,Y1000,TRUE)/360)</f>
        <v>0.7583333333333333</v>
      </c>
      <c r="CJ1000" s="416">
        <f>IF(OR($W1000="Pipeline",$W1000="Dropped"),"-",IF(OR($AA1000="-",$AA1000="n/a"),"-",DAYS360(Y1000,AA1000,TRUE)/360))</f>
        <v>0.2638888888888889</v>
      </c>
      <c r="CK1000" s="416">
        <f>IF(OR($W1000="Pipeline",$W1000="Dropped"),"-",IF($AC1000="-","-",IF(OR($AA1000="-",$AA1000="n/a"),DAYS360(Y1000,AC1000,TRUE)/360,DAYS360(AA1000,AC1000,TRUE)/360)))</f>
        <v>4.0166666666666666</v>
      </c>
      <c r="CL1000" s="416">
        <f>IF(OR($W1000="Pipeline",$W1000="Dropped"),"-",IF($AC1000="-","-",DAYS360(X1000,AC1000,TRUE)/360))</f>
        <v>5.0388888888888888</v>
      </c>
      <c r="CM1000" s="437">
        <f>IF(OR($W1000="Pipeline",$W1000="Dropped"),"-",IF($AC1000="-","-",DAYS360(AB1000,AC1000,TRUE)/360))</f>
        <v>0</v>
      </c>
      <c r="CN1000" s="344" t="str">
        <f>IF(W1000="Closed",IF(AC1000="-","-",YEAR(AC1000)),"-")</f>
        <v>-</v>
      </c>
      <c r="CO1000" s="344" t="str">
        <f>IF(W1000="Closed",IF(OR(BE1000="S",BE1000="MS",BE1000="HS"),"S",IF(OR(BE1000="U",BE1000="MU",BE1000="HU"),"U",IF(OR(BE1000="NA",BE1000="NR",BE1000="NV",BE1000="?",BE1000="#"),"NR","-"))),"-")</f>
        <v>-</v>
      </c>
      <c r="CP1000" s="249">
        <v>4</v>
      </c>
      <c r="CQ1000" s="414">
        <v>4</v>
      </c>
      <c r="CR1000" s="414">
        <v>3</v>
      </c>
      <c r="CS1000" s="414">
        <v>2</v>
      </c>
      <c r="CT1000" s="414">
        <v>1</v>
      </c>
      <c r="CU1000" s="436">
        <v>0</v>
      </c>
      <c r="CV1000" s="432" t="str">
        <f>IF(OR(DC1000="-",DC1000="",DC1000="n/a"),"-",HYPERLINK(DC1000,"PAD"))</f>
        <v>PAD</v>
      </c>
      <c r="CW1000" s="417" t="str">
        <f>IF(OR(DD1000="-",DD1000="",DD1000="n/a"),"-",HYPERLINK(DD1000,"ICR"))</f>
        <v>-</v>
      </c>
      <c r="CX1000" s="438" t="str">
        <f>IF(OR(DE1000="-",DE1000="",DE1000="n/a"),"-",HYPERLINK(DE1000,"IEG"))</f>
        <v>-</v>
      </c>
      <c r="CY1000" s="687" t="str">
        <f>IF(OR(DF1000="-",DF1000="",DF1000="n/a"),"-",HYPERLINK(DF1000,"PPAR"))</f>
        <v>-</v>
      </c>
      <c r="CZ1000" s="665" t="str">
        <f>IF(OR(DG1000="-",DG1000="",DG1000="n/a"),"-",HYPERLINK(DG1000,"PCR"))</f>
        <v>-</v>
      </c>
      <c r="DA1000" s="665" t="str">
        <f>IF(OR(DH1000="-",DH1000="",DH1000="n/a"),"-",HYPERLINK(DH1000,"PP"))</f>
        <v>-</v>
      </c>
      <c r="DB1000" s="688" t="str">
        <f>IF(OR(DI1000="-",DI1000="",DI1000="n/a"),"-",HYPERLINK(DI1000,"TA"))</f>
        <v>-</v>
      </c>
      <c r="DC1000" s="897" t="s">
        <v>12948</v>
      </c>
      <c r="DD1000" s="897" t="s">
        <v>33</v>
      </c>
      <c r="DE1000" s="897" t="s">
        <v>33</v>
      </c>
      <c r="DF1000" s="897" t="s">
        <v>33</v>
      </c>
      <c r="DG1000" s="897" t="s">
        <v>33</v>
      </c>
      <c r="DH1000" s="897" t="s">
        <v>33</v>
      </c>
      <c r="DI1000" s="897" t="s">
        <v>33</v>
      </c>
      <c r="DJ1000" s="734"/>
      <c r="DK1000" s="14"/>
      <c r="DL1000" s="14"/>
      <c r="DM1000" s="441"/>
      <c r="DN1000" s="441"/>
      <c r="DO1000" s="441"/>
      <c r="DP1000" s="441"/>
      <c r="DQ1000" s="441"/>
      <c r="DR1000" s="441"/>
      <c r="DS1000" s="441"/>
      <c r="DT1000" s="441"/>
      <c r="DU1000" s="441"/>
      <c r="DV1000" s="441"/>
      <c r="DW1000" s="441"/>
      <c r="DX1000" s="441"/>
      <c r="DY1000" s="441"/>
      <c r="DZ1000" s="441"/>
      <c r="EA1000" s="441"/>
      <c r="EB1000" s="441"/>
      <c r="EC1000" s="441"/>
      <c r="ED1000" s="441"/>
      <c r="EE1000" s="441"/>
      <c r="EF1000" s="441"/>
      <c r="EG1000" s="441"/>
      <c r="EH1000" s="441"/>
      <c r="EI1000" s="441"/>
      <c r="EJ1000" s="441"/>
      <c r="EK1000" s="441"/>
      <c r="EL1000" s="441"/>
      <c r="EM1000" s="441"/>
    </row>
    <row r="1001" spans="1:143" s="35" customFormat="1" ht="14.1" customHeight="1" x14ac:dyDescent="0.25">
      <c r="A1001" s="702">
        <f>ROW()-1</f>
        <v>1000</v>
      </c>
      <c r="B1001" s="710" t="s">
        <v>709</v>
      </c>
      <c r="C1001" s="711" t="str">
        <f>HYPERLINK(E1001,"OP")</f>
        <v>OP</v>
      </c>
      <c r="D1001" s="711" t="str">
        <f>HYPERLINK(F1001,"Prj")</f>
        <v>Prj</v>
      </c>
      <c r="E1001" s="663" t="s">
        <v>7083</v>
      </c>
      <c r="F1001" s="422" t="s">
        <v>7084</v>
      </c>
      <c r="G1001" s="414" t="s">
        <v>33</v>
      </c>
      <c r="H1001" s="414" t="s">
        <v>33</v>
      </c>
      <c r="I1001" s="694" t="s">
        <v>33</v>
      </c>
      <c r="J1001" s="696" t="s">
        <v>710</v>
      </c>
      <c r="K1001" s="199" t="s">
        <v>33</v>
      </c>
      <c r="L1001" s="693" t="s">
        <v>153</v>
      </c>
      <c r="M1001" s="696" t="s">
        <v>188</v>
      </c>
      <c r="N1001" s="693" t="s">
        <v>233</v>
      </c>
      <c r="O1001" s="693" t="s">
        <v>54</v>
      </c>
      <c r="P1001" s="1080" t="s">
        <v>1419</v>
      </c>
      <c r="Q1001" s="1074" t="s">
        <v>33</v>
      </c>
      <c r="R1001" s="698" t="s">
        <v>33</v>
      </c>
      <c r="S1001" s="907" t="s">
        <v>13833</v>
      </c>
      <c r="T1001" s="908" t="s">
        <v>10369</v>
      </c>
      <c r="U1001" s="905" t="s">
        <v>13707</v>
      </c>
      <c r="V1001" s="905" t="s">
        <v>10417</v>
      </c>
      <c r="W1001" s="1068" t="s">
        <v>20</v>
      </c>
      <c r="X1001" s="1064">
        <v>41358</v>
      </c>
      <c r="Y1001" s="1066">
        <v>41908</v>
      </c>
      <c r="Z1001" s="1046">
        <v>2015</v>
      </c>
      <c r="AA1001" s="1064">
        <v>42153</v>
      </c>
      <c r="AB1001" s="1065">
        <v>43281</v>
      </c>
      <c r="AC1001" s="1066">
        <v>43281</v>
      </c>
      <c r="AD1001" s="638">
        <v>0</v>
      </c>
      <c r="AE1001" s="639">
        <v>0</v>
      </c>
      <c r="AF1001" s="744">
        <v>2.5</v>
      </c>
      <c r="AG1001" s="690">
        <v>2.5</v>
      </c>
      <c r="AH1001" s="747">
        <v>0.25</v>
      </c>
      <c r="AI1001" s="744">
        <v>2.5</v>
      </c>
      <c r="AJ1001" s="1099">
        <v>2.5</v>
      </c>
      <c r="AK1001" s="1100">
        <v>1.4206481900000001</v>
      </c>
      <c r="AL1001" s="1092">
        <v>33</v>
      </c>
      <c r="AM1001" s="768"/>
      <c r="AN1001" s="774"/>
      <c r="AO1001" s="774"/>
      <c r="AP1001" s="774"/>
      <c r="AQ1001" s="775"/>
      <c r="AR1001" s="780" t="s">
        <v>33</v>
      </c>
      <c r="AS1001" s="786" t="s">
        <v>37</v>
      </c>
      <c r="AT1001" s="786" t="s">
        <v>37</v>
      </c>
      <c r="AU1001" s="787" t="s">
        <v>37</v>
      </c>
      <c r="AV1001" s="699" t="s">
        <v>33</v>
      </c>
      <c r="AW1001" s="686" t="s">
        <v>1938</v>
      </c>
      <c r="AX1001" s="686" t="s">
        <v>2218</v>
      </c>
      <c r="AY1001" s="823">
        <v>42640</v>
      </c>
      <c r="AZ1001" s="736" t="s">
        <v>22</v>
      </c>
      <c r="BA1001" s="736" t="s">
        <v>22</v>
      </c>
      <c r="BB1001" s="625" t="s">
        <v>33</v>
      </c>
      <c r="BC1001" s="626" t="s">
        <v>33</v>
      </c>
      <c r="BD1001" s="633" t="s">
        <v>33</v>
      </c>
      <c r="BE1001" s="625" t="s">
        <v>33</v>
      </c>
      <c r="BF1001" s="626" t="s">
        <v>33</v>
      </c>
      <c r="BG1001" s="633" t="s">
        <v>33</v>
      </c>
      <c r="BH1001" s="905" t="s">
        <v>4485</v>
      </c>
      <c r="BI1001" s="903" t="s">
        <v>10472</v>
      </c>
      <c r="BJ1001" s="905" t="s">
        <v>4561</v>
      </c>
      <c r="BK1001" s="903" t="s">
        <v>10489</v>
      </c>
      <c r="BL1001" s="905" t="s">
        <v>4505</v>
      </c>
      <c r="BM1001" s="903" t="s">
        <v>10474</v>
      </c>
      <c r="BN1001" s="905" t="s">
        <v>0</v>
      </c>
      <c r="BO1001" s="903" t="s">
        <v>0</v>
      </c>
      <c r="BP1001" s="905" t="s">
        <v>0</v>
      </c>
      <c r="BQ1001" s="903" t="s">
        <v>0</v>
      </c>
      <c r="BR1001" s="909">
        <v>30</v>
      </c>
      <c r="BS1001" s="903" t="s">
        <v>4501</v>
      </c>
      <c r="BT1001" s="909">
        <v>53</v>
      </c>
      <c r="BU1001" s="903" t="s">
        <v>4528</v>
      </c>
      <c r="BV1001" s="909">
        <v>90</v>
      </c>
      <c r="BW1001" s="903" t="s">
        <v>4621</v>
      </c>
      <c r="BX1001" s="905" t="s">
        <v>0</v>
      </c>
      <c r="BY1001" s="903" t="s">
        <v>4492</v>
      </c>
      <c r="BZ1001" s="905" t="s">
        <v>0</v>
      </c>
      <c r="CA1001" s="903" t="s">
        <v>4492</v>
      </c>
      <c r="CB1001" s="340">
        <v>50</v>
      </c>
      <c r="CC1001" s="249">
        <f>IF(ISBLANK(AL1001),0,1)</f>
        <v>1</v>
      </c>
      <c r="CD1001" s="414">
        <f>IF(ISBLANK(AM1001),0,1)</f>
        <v>0</v>
      </c>
      <c r="CE1001" s="414">
        <f>IF(ISBLANK(AN1001),0,1)</f>
        <v>0</v>
      </c>
      <c r="CF1001" s="414">
        <f>IF(ISBLANK(AO1001),0,1)</f>
        <v>0</v>
      </c>
      <c r="CG1001" s="414">
        <f>IF(ISBLANK(AP1001),0,1)</f>
        <v>0</v>
      </c>
      <c r="CH1001" s="436">
        <f>IF(ISBLANK(AQ1001),0,1)</f>
        <v>0</v>
      </c>
      <c r="CI1001" s="435">
        <f>IF($W1001="Dropped","-",DAYS360(X1001,Y1001,TRUE)/360)</f>
        <v>1.5027777777777778</v>
      </c>
      <c r="CJ1001" s="416">
        <f>IF(OR($W1001="Pipeline",$W1001="Dropped"),"-",IF(OR($AA1001="-",$AA1001="n/a"),"-",DAYS360(Y1001,AA1001,TRUE)/360))</f>
        <v>0.67500000000000004</v>
      </c>
      <c r="CK1001" s="416">
        <f>IF(OR($W1001="Pipeline",$W1001="Dropped"),"-",IF($AC1001="-","-",IF(OR($AA1001="-",$AA1001="n/a"),DAYS360(Y1001,AC1001,TRUE)/360,DAYS360(AA1001,AC1001,TRUE)/360)))</f>
        <v>3.0861111111111112</v>
      </c>
      <c r="CL1001" s="416">
        <f>IF(OR($W1001="Pipeline",$W1001="Dropped"),"-",IF($AC1001="-","-",DAYS360(X1001,AC1001,TRUE)/360))</f>
        <v>5.2638888888888893</v>
      </c>
      <c r="CM1001" s="437">
        <f>IF(OR($W1001="Pipeline",$W1001="Dropped"),"-",IF($AC1001="-","-",DAYS360(AB1001,AC1001,TRUE)/360))</f>
        <v>0</v>
      </c>
      <c r="CN1001" s="344" t="str">
        <f>IF(W1001="Closed",IF(AC1001="-","-",YEAR(AC1001)),"-")</f>
        <v>-</v>
      </c>
      <c r="CO1001" s="344" t="str">
        <f>IF(W1001="Closed",IF(OR(BE1001="S",BE1001="MS",BE1001="HS"),"S",IF(OR(BE1001="U",BE1001="MU",BE1001="HU"),"U",IF(OR(BE1001="NA",BE1001="NR",BE1001="NV",BE1001="?",BE1001="#"),"NR","-"))),"-")</f>
        <v>-</v>
      </c>
      <c r="CP1001" s="249" t="s">
        <v>33</v>
      </c>
      <c r="CQ1001" s="414" t="s">
        <v>33</v>
      </c>
      <c r="CR1001" s="414" t="s">
        <v>33</v>
      </c>
      <c r="CS1001" s="414" t="s">
        <v>33</v>
      </c>
      <c r="CT1001" s="414" t="s">
        <v>33</v>
      </c>
      <c r="CU1001" s="436" t="s">
        <v>33</v>
      </c>
      <c r="CV1001" s="432" t="str">
        <f>IF(OR(DC1001="-",DC1001="",DC1001="n/a"),"-",HYPERLINK(DC1001,"PAD"))</f>
        <v>-</v>
      </c>
      <c r="CW1001" s="417" t="str">
        <f>IF(OR(DD1001="-",DD1001="",DD1001="n/a"),"-",HYPERLINK(DD1001,"ICR"))</f>
        <v>-</v>
      </c>
      <c r="CX1001" s="438" t="str">
        <f>IF(OR(DE1001="-",DE1001="",DE1001="n/a"),"-",HYPERLINK(DE1001,"IEG"))</f>
        <v>-</v>
      </c>
      <c r="CY1001" s="687" t="str">
        <f>IF(OR(DF1001="-",DF1001="",DF1001="n/a"),"-",HYPERLINK(DF1001,"PPAR"))</f>
        <v>-</v>
      </c>
      <c r="CZ1001" s="665" t="str">
        <f>IF(OR(DG1001="-",DG1001="",DG1001="n/a"),"-",HYPERLINK(DG1001,"PCR"))</f>
        <v>-</v>
      </c>
      <c r="DA1001" s="665" t="str">
        <f>IF(OR(DH1001="-",DH1001="",DH1001="n/a"),"-",HYPERLINK(DH1001,"PP"))</f>
        <v>-</v>
      </c>
      <c r="DB1001" s="688" t="str">
        <f>IF(OR(DI1001="-",DI1001="",DI1001="n/a"),"-",HYPERLINK(DI1001,"TA"))</f>
        <v>-</v>
      </c>
      <c r="DC1001" s="897" t="s">
        <v>13773</v>
      </c>
      <c r="DD1001" s="897" t="s">
        <v>13773</v>
      </c>
      <c r="DE1001" s="897" t="s">
        <v>13773</v>
      </c>
      <c r="DF1001" s="897" t="s">
        <v>13773</v>
      </c>
      <c r="DG1001" s="897" t="s">
        <v>13773</v>
      </c>
      <c r="DH1001" s="897" t="s">
        <v>13773</v>
      </c>
      <c r="DI1001" s="897" t="s">
        <v>13773</v>
      </c>
      <c r="DJ1001" s="734"/>
      <c r="DK1001" s="14"/>
      <c r="DL1001" s="14"/>
      <c r="DM1001" s="441"/>
      <c r="DN1001" s="441"/>
      <c r="DO1001" s="441"/>
      <c r="DP1001" s="441"/>
      <c r="DQ1001" s="441"/>
      <c r="DR1001" s="441"/>
      <c r="DS1001" s="441"/>
      <c r="DT1001" s="441"/>
      <c r="DU1001" s="441"/>
      <c r="DV1001" s="441"/>
      <c r="DW1001" s="441"/>
      <c r="DX1001" s="441"/>
      <c r="DY1001" s="441"/>
      <c r="DZ1001" s="441"/>
      <c r="EA1001" s="441"/>
      <c r="EB1001" s="441"/>
      <c r="EC1001" s="441"/>
      <c r="ED1001" s="441"/>
      <c r="EE1001" s="441"/>
      <c r="EF1001" s="441"/>
      <c r="EG1001" s="441"/>
      <c r="EH1001" s="441"/>
      <c r="EI1001" s="441"/>
      <c r="EJ1001" s="441"/>
      <c r="EK1001" s="441"/>
      <c r="EL1001" s="441"/>
      <c r="EM1001" s="441"/>
    </row>
    <row r="1002" spans="1:143" s="35" customFormat="1" ht="14.1" customHeight="1" x14ac:dyDescent="0.25">
      <c r="A1002" s="702">
        <f>ROW()-1</f>
        <v>1001</v>
      </c>
      <c r="B1002" s="710" t="s">
        <v>5343</v>
      </c>
      <c r="C1002" s="711" t="str">
        <f>HYPERLINK(E1002,"OP")</f>
        <v>OP</v>
      </c>
      <c r="D1002" s="711" t="str">
        <f>HYPERLINK(F1002,"Prj")</f>
        <v>Prj</v>
      </c>
      <c r="E1002" s="704" t="s">
        <v>7347</v>
      </c>
      <c r="F1002" s="415" t="s">
        <v>5985</v>
      </c>
      <c r="G1002" s="414" t="s">
        <v>33</v>
      </c>
      <c r="H1002" s="414" t="s">
        <v>33</v>
      </c>
      <c r="I1002" s="694" t="s">
        <v>33</v>
      </c>
      <c r="J1002" s="697" t="s">
        <v>5344</v>
      </c>
      <c r="K1002" s="727" t="s">
        <v>33</v>
      </c>
      <c r="L1002" s="736" t="s">
        <v>124</v>
      </c>
      <c r="M1002" s="697" t="s">
        <v>1052</v>
      </c>
      <c r="N1002" s="736" t="s">
        <v>233</v>
      </c>
      <c r="O1002" s="736" t="s">
        <v>25</v>
      </c>
      <c r="P1002" s="1080" t="s">
        <v>1419</v>
      </c>
      <c r="Q1002" s="1074" t="s">
        <v>33</v>
      </c>
      <c r="R1002" s="698" t="s">
        <v>3888</v>
      </c>
      <c r="S1002" s="907" t="s">
        <v>3522</v>
      </c>
      <c r="T1002" s="908" t="s">
        <v>4854</v>
      </c>
      <c r="U1002" s="905" t="s">
        <v>1421</v>
      </c>
      <c r="V1002" s="905" t="s">
        <v>13857</v>
      </c>
      <c r="W1002" s="1068" t="s">
        <v>269</v>
      </c>
      <c r="X1002" s="1064">
        <v>41514</v>
      </c>
      <c r="Y1002" s="1066">
        <v>42019</v>
      </c>
      <c r="Z1002" s="1046">
        <v>2015</v>
      </c>
      <c r="AA1002" s="1064" t="s">
        <v>33</v>
      </c>
      <c r="AB1002" s="1065" t="s">
        <v>33</v>
      </c>
      <c r="AC1002" s="1066" t="s">
        <v>33</v>
      </c>
      <c r="AD1002" s="1049">
        <v>0</v>
      </c>
      <c r="AE1002" s="746">
        <v>0</v>
      </c>
      <c r="AF1002" s="744">
        <v>2.7192500000000002</v>
      </c>
      <c r="AG1002" s="690">
        <v>2.7192500000000002</v>
      </c>
      <c r="AH1002" s="747">
        <v>0</v>
      </c>
      <c r="AI1002" s="744" t="s">
        <v>33</v>
      </c>
      <c r="AJ1002" s="1099" t="s">
        <v>33</v>
      </c>
      <c r="AK1002" s="1100" t="s">
        <v>33</v>
      </c>
      <c r="AL1002" s="1087"/>
      <c r="AM1002" s="758"/>
      <c r="AN1002" s="758"/>
      <c r="AO1002" s="758"/>
      <c r="AP1002" s="758"/>
      <c r="AQ1002" s="759"/>
      <c r="AR1002" s="783" t="s">
        <v>33</v>
      </c>
      <c r="AS1002" s="786" t="s">
        <v>37</v>
      </c>
      <c r="AT1002" s="786" t="s">
        <v>37</v>
      </c>
      <c r="AU1002" s="787" t="s">
        <v>37</v>
      </c>
      <c r="AV1002" s="806"/>
      <c r="AW1002" s="697" t="s">
        <v>5345</v>
      </c>
      <c r="AX1002" s="697" t="s">
        <v>5346</v>
      </c>
      <c r="AY1002" s="823" t="s">
        <v>33</v>
      </c>
      <c r="AZ1002" s="736" t="s">
        <v>33</v>
      </c>
      <c r="BA1002" s="736" t="s">
        <v>33</v>
      </c>
      <c r="BB1002" s="840" t="s">
        <v>33</v>
      </c>
      <c r="BC1002" s="841" t="s">
        <v>33</v>
      </c>
      <c r="BD1002" s="842" t="s">
        <v>33</v>
      </c>
      <c r="BE1002" s="840" t="s">
        <v>33</v>
      </c>
      <c r="BF1002" s="841" t="s">
        <v>33</v>
      </c>
      <c r="BG1002" s="842" t="s">
        <v>33</v>
      </c>
      <c r="BH1002" s="905" t="s">
        <v>4487</v>
      </c>
      <c r="BI1002" s="903" t="s">
        <v>4683</v>
      </c>
      <c r="BJ1002" s="905" t="s">
        <v>0</v>
      </c>
      <c r="BK1002" s="903" t="s">
        <v>0</v>
      </c>
      <c r="BL1002" s="905" t="s">
        <v>0</v>
      </c>
      <c r="BM1002" s="903" t="s">
        <v>0</v>
      </c>
      <c r="BN1002" s="905" t="s">
        <v>0</v>
      </c>
      <c r="BO1002" s="903" t="s">
        <v>0</v>
      </c>
      <c r="BP1002" s="905" t="s">
        <v>0</v>
      </c>
      <c r="BQ1002" s="903" t="s">
        <v>0</v>
      </c>
      <c r="BR1002" s="909">
        <v>31</v>
      </c>
      <c r="BS1002" s="903" t="s">
        <v>4579</v>
      </c>
      <c r="BT1002" s="909">
        <v>83</v>
      </c>
      <c r="BU1002" s="903" t="s">
        <v>4600</v>
      </c>
      <c r="BV1002" s="905" t="s">
        <v>0</v>
      </c>
      <c r="BW1002" s="903" t="s">
        <v>4492</v>
      </c>
      <c r="BX1002" s="905" t="s">
        <v>0</v>
      </c>
      <c r="BY1002" s="903" t="s">
        <v>4492</v>
      </c>
      <c r="BZ1002" s="905" t="s">
        <v>0</v>
      </c>
      <c r="CA1002" s="903" t="s">
        <v>4492</v>
      </c>
      <c r="CB1002" s="340">
        <v>50</v>
      </c>
      <c r="CC1002" s="249">
        <f>IF(ISBLANK(AL1002),0,1)</f>
        <v>0</v>
      </c>
      <c r="CD1002" s="414">
        <f>IF(ISBLANK(AM1002),0,1)</f>
        <v>0</v>
      </c>
      <c r="CE1002" s="414">
        <f>IF(ISBLANK(AN1002),0,1)</f>
        <v>0</v>
      </c>
      <c r="CF1002" s="414">
        <f>IF(ISBLANK(AO1002),0,1)</f>
        <v>0</v>
      </c>
      <c r="CG1002" s="414">
        <f>IF(ISBLANK(AP1002),0,1)</f>
        <v>0</v>
      </c>
      <c r="CH1002" s="436">
        <f>IF(ISBLANK(AQ1002),0,1)</f>
        <v>0</v>
      </c>
      <c r="CI1002" s="435">
        <f>IF($W1002="Dropped","-",DAYS360(X1002,Y1002,TRUE)/360)</f>
        <v>1.3805555555555555</v>
      </c>
      <c r="CJ1002" s="416" t="str">
        <f>IF(OR($W1002="Pipeline",$W1002="Dropped"),"-",IF(OR($AA1002="-",$AA1002="n/a"),"-",DAYS360(Y1002,AA1002,TRUE)/360))</f>
        <v>-</v>
      </c>
      <c r="CK1002" s="416" t="str">
        <f>IF(OR($W1002="Pipeline",$W1002="Dropped"),"-",IF($AC1002="-","-",IF(OR($AA1002="-",$AA1002="n/a"),DAYS360(Y1002,AC1002,TRUE)/360,DAYS360(AA1002,AC1002,TRUE)/360)))</f>
        <v>-</v>
      </c>
      <c r="CL1002" s="416" t="str">
        <f>IF(OR($W1002="Pipeline",$W1002="Dropped"),"-",IF($AC1002="-","-",DAYS360(X1002,AC1002,TRUE)/360))</f>
        <v>-</v>
      </c>
      <c r="CM1002" s="437" t="str">
        <f>IF(OR($W1002="Pipeline",$W1002="Dropped"),"-",IF($AC1002="-","-",DAYS360(AB1002,AC1002,TRUE)/360))</f>
        <v>-</v>
      </c>
      <c r="CN1002" s="344" t="str">
        <f>IF(W1002="Closed",IF(AC1002="-","-",YEAR(AC1002)),"-")</f>
        <v>-</v>
      </c>
      <c r="CO1002" s="344" t="str">
        <f>IF(W1002="Closed",IF(OR(BE1002="S",BE1002="MS",BE1002="HS"),"S",IF(OR(BE1002="U",BE1002="MU",BE1002="HU"),"U",IF(OR(BE1002="NA",BE1002="NR",BE1002="NV",BE1002="?",BE1002="#"),"NR","-"))),"-")</f>
        <v>-</v>
      </c>
      <c r="CP1002" s="249" t="s">
        <v>33</v>
      </c>
      <c r="CQ1002" s="414" t="s">
        <v>33</v>
      </c>
      <c r="CR1002" s="414" t="s">
        <v>33</v>
      </c>
      <c r="CS1002" s="414" t="s">
        <v>33</v>
      </c>
      <c r="CT1002" s="414" t="s">
        <v>33</v>
      </c>
      <c r="CU1002" s="436" t="s">
        <v>33</v>
      </c>
      <c r="CV1002" s="432" t="str">
        <f>IF(OR(DC1002="-",DC1002="",DC1002="n/a"),"-",HYPERLINK(DC1002,"PAD"))</f>
        <v>-</v>
      </c>
      <c r="CW1002" s="417" t="str">
        <f>IF(OR(DD1002="-",DD1002="",DD1002="n/a"),"-",HYPERLINK(DD1002,"ICR"))</f>
        <v>-</v>
      </c>
      <c r="CX1002" s="438" t="str">
        <f>IF(OR(DE1002="-",DE1002="",DE1002="n/a"),"-",HYPERLINK(DE1002,"IEG"))</f>
        <v>-</v>
      </c>
      <c r="CY1002" s="687" t="str">
        <f>IF(OR(DF1002="-",DF1002="",DF1002="n/a"),"-",HYPERLINK(DF1002,"PPAR"))</f>
        <v>-</v>
      </c>
      <c r="CZ1002" s="665" t="str">
        <f>IF(OR(DG1002="-",DG1002="",DG1002="n/a"),"-",HYPERLINK(DG1002,"PCR"))</f>
        <v>-</v>
      </c>
      <c r="DA1002" s="665" t="str">
        <f>IF(OR(DH1002="-",DH1002="",DH1002="n/a"),"-",HYPERLINK(DH1002,"PP"))</f>
        <v>-</v>
      </c>
      <c r="DB1002" s="688" t="str">
        <f>IF(OR(DI1002="-",DI1002="",DI1002="n/a"),"-",HYPERLINK(DI1002,"TA"))</f>
        <v>-</v>
      </c>
      <c r="DC1002" s="897" t="s">
        <v>13773</v>
      </c>
      <c r="DD1002" s="897" t="s">
        <v>13773</v>
      </c>
      <c r="DE1002" s="897" t="s">
        <v>13773</v>
      </c>
      <c r="DF1002" s="897" t="s">
        <v>13773</v>
      </c>
      <c r="DG1002" s="897" t="s">
        <v>13773</v>
      </c>
      <c r="DH1002" s="897" t="s">
        <v>13773</v>
      </c>
      <c r="DI1002" s="897" t="s">
        <v>13773</v>
      </c>
      <c r="DJ1002" s="806"/>
      <c r="DK1002" s="14"/>
      <c r="DL1002" s="14"/>
      <c r="DM1002" s="441"/>
      <c r="DN1002" s="441"/>
      <c r="DO1002" s="441"/>
      <c r="DP1002" s="441"/>
      <c r="DQ1002" s="441"/>
      <c r="DR1002" s="441"/>
      <c r="DS1002" s="441"/>
      <c r="DT1002" s="441"/>
      <c r="DU1002" s="441"/>
      <c r="DV1002" s="441"/>
      <c r="DW1002" s="441"/>
      <c r="DX1002" s="441"/>
      <c r="DY1002" s="441"/>
      <c r="DZ1002" s="441"/>
      <c r="EA1002" s="441"/>
      <c r="EB1002" s="441"/>
      <c r="EC1002" s="441"/>
      <c r="ED1002" s="441"/>
      <c r="EE1002" s="441"/>
      <c r="EF1002" s="441"/>
      <c r="EG1002" s="441"/>
      <c r="EH1002" s="441"/>
      <c r="EI1002" s="441"/>
      <c r="EJ1002" s="441"/>
      <c r="EK1002" s="441"/>
      <c r="EL1002" s="441"/>
      <c r="EM1002" s="441"/>
    </row>
    <row r="1003" spans="1:143" s="35" customFormat="1" ht="14.1" customHeight="1" x14ac:dyDescent="0.25">
      <c r="A1003" s="703">
        <f>ROW()-1</f>
        <v>1002</v>
      </c>
      <c r="B1003" s="710" t="s">
        <v>2389</v>
      </c>
      <c r="C1003" s="711" t="str">
        <f>HYPERLINK(E1003,"OP")</f>
        <v>OP</v>
      </c>
      <c r="D1003" s="711" t="str">
        <f>HYPERLINK(F1003,"Prj")</f>
        <v>Prj</v>
      </c>
      <c r="E1003" s="663" t="s">
        <v>7085</v>
      </c>
      <c r="F1003" s="422" t="s">
        <v>7086</v>
      </c>
      <c r="G1003" s="414" t="s">
        <v>33</v>
      </c>
      <c r="H1003" s="414" t="s">
        <v>33</v>
      </c>
      <c r="I1003" s="694" t="s">
        <v>33</v>
      </c>
      <c r="J1003" s="686" t="s">
        <v>2390</v>
      </c>
      <c r="K1003" s="199" t="s">
        <v>33</v>
      </c>
      <c r="L1003" s="693" t="s">
        <v>16</v>
      </c>
      <c r="M1003" s="696" t="s">
        <v>606</v>
      </c>
      <c r="N1003" s="693" t="s">
        <v>18</v>
      </c>
      <c r="O1003" s="693" t="s">
        <v>25</v>
      </c>
      <c r="P1003" s="1080" t="s">
        <v>1419</v>
      </c>
      <c r="Q1003" s="1074" t="s">
        <v>33</v>
      </c>
      <c r="R1003" s="698" t="s">
        <v>33</v>
      </c>
      <c r="S1003" s="907" t="s">
        <v>3166</v>
      </c>
      <c r="T1003" s="908" t="s">
        <v>10325</v>
      </c>
      <c r="U1003" s="905" t="s">
        <v>582</v>
      </c>
      <c r="V1003" s="905" t="s">
        <v>10430</v>
      </c>
      <c r="W1003" s="1068" t="s">
        <v>20</v>
      </c>
      <c r="X1003" s="1064">
        <v>41540</v>
      </c>
      <c r="Y1003" s="1066">
        <v>41729</v>
      </c>
      <c r="Z1003" s="1046">
        <v>2014</v>
      </c>
      <c r="AA1003" s="1064">
        <v>41911</v>
      </c>
      <c r="AB1003" s="1065">
        <v>43465</v>
      </c>
      <c r="AC1003" s="1066">
        <v>43465</v>
      </c>
      <c r="AD1003" s="638">
        <v>0</v>
      </c>
      <c r="AE1003" s="639">
        <v>40</v>
      </c>
      <c r="AF1003" s="744">
        <v>0</v>
      </c>
      <c r="AG1003" s="690">
        <v>40</v>
      </c>
      <c r="AH1003" s="747">
        <v>0</v>
      </c>
      <c r="AI1003" s="744">
        <v>0</v>
      </c>
      <c r="AJ1003" s="1099">
        <v>40</v>
      </c>
      <c r="AK1003" s="1100">
        <v>6.4168045899999999</v>
      </c>
      <c r="AL1003" s="646">
        <v>32</v>
      </c>
      <c r="AM1003" s="647" t="s">
        <v>2455</v>
      </c>
      <c r="AN1003" s="647" t="s">
        <v>3058</v>
      </c>
      <c r="AO1003" s="647"/>
      <c r="AP1003" s="647"/>
      <c r="AQ1003" s="648"/>
      <c r="AR1003" s="779" t="s">
        <v>2456</v>
      </c>
      <c r="AS1003" s="649">
        <f>AT1003+AU1003</f>
        <v>25</v>
      </c>
      <c r="AT1003" s="649">
        <v>25</v>
      </c>
      <c r="AU1003" s="650">
        <v>0</v>
      </c>
      <c r="AV1003" s="686" t="s">
        <v>3084</v>
      </c>
      <c r="AW1003" s="686" t="s">
        <v>38</v>
      </c>
      <c r="AX1003" s="686" t="s">
        <v>2454</v>
      </c>
      <c r="AY1003" s="819">
        <v>42626</v>
      </c>
      <c r="AZ1003" s="721" t="s">
        <v>45</v>
      </c>
      <c r="BA1003" s="721" t="s">
        <v>45</v>
      </c>
      <c r="BB1003" s="625" t="s">
        <v>33</v>
      </c>
      <c r="BC1003" s="626" t="s">
        <v>33</v>
      </c>
      <c r="BD1003" s="633" t="s">
        <v>33</v>
      </c>
      <c r="BE1003" s="625" t="s">
        <v>33</v>
      </c>
      <c r="BF1003" s="626" t="s">
        <v>33</v>
      </c>
      <c r="BG1003" s="633" t="s">
        <v>33</v>
      </c>
      <c r="BH1003" s="905" t="s">
        <v>4485</v>
      </c>
      <c r="BI1003" s="903" t="s">
        <v>10472</v>
      </c>
      <c r="BJ1003" s="905" t="s">
        <v>4518</v>
      </c>
      <c r="BK1003" s="903" t="s">
        <v>10475</v>
      </c>
      <c r="BL1003" s="905" t="s">
        <v>4580</v>
      </c>
      <c r="BM1003" s="903" t="s">
        <v>10478</v>
      </c>
      <c r="BN1003" s="905" t="s">
        <v>13072</v>
      </c>
      <c r="BO1003" s="903" t="s">
        <v>4508</v>
      </c>
      <c r="BP1003" s="905" t="s">
        <v>0</v>
      </c>
      <c r="BQ1003" s="903" t="s">
        <v>0</v>
      </c>
      <c r="BR1003" s="909">
        <v>25</v>
      </c>
      <c r="BS1003" s="903" t="s">
        <v>4489</v>
      </c>
      <c r="BT1003" s="909">
        <v>65</v>
      </c>
      <c r="BU1003" s="903" t="s">
        <v>4509</v>
      </c>
      <c r="BV1003" s="909">
        <v>67</v>
      </c>
      <c r="BW1003" s="903" t="s">
        <v>4577</v>
      </c>
      <c r="BX1003" s="909">
        <v>78</v>
      </c>
      <c r="BY1003" s="903" t="s">
        <v>4511</v>
      </c>
      <c r="BZ1003" s="909">
        <v>94</v>
      </c>
      <c r="CA1003" s="903" t="s">
        <v>4649</v>
      </c>
      <c r="CB1003" s="340">
        <v>10</v>
      </c>
      <c r="CC1003" s="249">
        <f>IF(ISBLANK(AL1003),0,1)</f>
        <v>1</v>
      </c>
      <c r="CD1003" s="414">
        <f>IF(ISBLANK(AM1003),0,1)</f>
        <v>1</v>
      </c>
      <c r="CE1003" s="414">
        <f>IF(ISBLANK(AN1003),0,1)</f>
        <v>1</v>
      </c>
      <c r="CF1003" s="414">
        <f>IF(ISBLANK(AO1003),0,1)</f>
        <v>0</v>
      </c>
      <c r="CG1003" s="414">
        <f>IF(ISBLANK(AP1003),0,1)</f>
        <v>0</v>
      </c>
      <c r="CH1003" s="436">
        <f>IF(ISBLANK(AQ1003),0,1)</f>
        <v>0</v>
      </c>
      <c r="CI1003" s="435">
        <f>IF($W1003="Dropped","-",DAYS360(X1003,Y1003,TRUE)/360)</f>
        <v>0.51944444444444449</v>
      </c>
      <c r="CJ1003" s="416">
        <f>IF(OR($W1003="Pipeline",$W1003="Dropped"),"-",IF(OR($AA1003="-",$AA1003="n/a"),"-",DAYS360(Y1003,AA1003,TRUE)/360))</f>
        <v>0.49722222222222223</v>
      </c>
      <c r="CK1003" s="416">
        <f>IF(OR($W1003="Pipeline",$W1003="Dropped"),"-",IF($AC1003="-","-",IF(OR($AA1003="-",$AA1003="n/a"),DAYS360(Y1003,AC1003,TRUE)/360,DAYS360(AA1003,AC1003,TRUE)/360)))</f>
        <v>4.2527777777777782</v>
      </c>
      <c r="CL1003" s="416">
        <f>IF(OR($W1003="Pipeline",$W1003="Dropped"),"-",IF($AC1003="-","-",DAYS360(X1003,AC1003,TRUE)/360))</f>
        <v>5.2694444444444448</v>
      </c>
      <c r="CM1003" s="437">
        <f>IF(OR($W1003="Pipeline",$W1003="Dropped"),"-",IF($AC1003="-","-",DAYS360(AB1003,AC1003,TRUE)/360))</f>
        <v>0</v>
      </c>
      <c r="CN1003" s="344" t="str">
        <f>IF(W1003="Closed",IF(AC1003="-","-",YEAR(AC1003)),"-")</f>
        <v>-</v>
      </c>
      <c r="CO1003" s="344" t="str">
        <f>IF(W1003="Closed",IF(OR(BE1003="S",BE1003="MS",BE1003="HS"),"S",IF(OR(BE1003="U",BE1003="MU",BE1003="HU"),"U",IF(OR(BE1003="NA",BE1003="NR",BE1003="NV",BE1003="?",BE1003="#"),"NR","-"))),"-")</f>
        <v>-</v>
      </c>
      <c r="CP1003" s="249">
        <v>1</v>
      </c>
      <c r="CQ1003" s="414">
        <v>3</v>
      </c>
      <c r="CR1003" s="414">
        <v>1</v>
      </c>
      <c r="CS1003" s="414">
        <v>2</v>
      </c>
      <c r="CT1003" s="414">
        <v>0</v>
      </c>
      <c r="CU1003" s="436">
        <v>0</v>
      </c>
      <c r="CV1003" s="432" t="str">
        <f>IF(OR(DC1003="-",DC1003="",DC1003="n/a"),"-",HYPERLINK(DC1003,"PAD"))</f>
        <v>PAD</v>
      </c>
      <c r="CW1003" s="417" t="str">
        <f>IF(OR(DD1003="-",DD1003="",DD1003="n/a"),"-",HYPERLINK(DD1003,"ICR"))</f>
        <v>-</v>
      </c>
      <c r="CX1003" s="438" t="str">
        <f>IF(OR(DE1003="-",DE1003="",DE1003="n/a"),"-",HYPERLINK(DE1003,"IEG"))</f>
        <v>-</v>
      </c>
      <c r="CY1003" s="687" t="str">
        <f>IF(OR(DF1003="-",DF1003="",DF1003="n/a"),"-",HYPERLINK(DF1003,"PPAR"))</f>
        <v>-</v>
      </c>
      <c r="CZ1003" s="665" t="str">
        <f>IF(OR(DG1003="-",DG1003="",DG1003="n/a"),"-",HYPERLINK(DG1003,"PCR"))</f>
        <v>-</v>
      </c>
      <c r="DA1003" s="665" t="str">
        <f>IF(OR(DH1003="-",DH1003="",DH1003="n/a"),"-",HYPERLINK(DH1003,"PP"))</f>
        <v>PP</v>
      </c>
      <c r="DB1003" s="688" t="str">
        <f>IF(OR(DI1003="-",DI1003="",DI1003="n/a"),"-",HYPERLINK(DI1003,"TA"))</f>
        <v>-</v>
      </c>
      <c r="DC1003" s="897" t="s">
        <v>12949</v>
      </c>
      <c r="DD1003" s="897" t="s">
        <v>33</v>
      </c>
      <c r="DE1003" s="897" t="s">
        <v>33</v>
      </c>
      <c r="DF1003" s="897" t="s">
        <v>33</v>
      </c>
      <c r="DG1003" s="897" t="s">
        <v>33</v>
      </c>
      <c r="DH1003" s="897" t="s">
        <v>12950</v>
      </c>
      <c r="DI1003" s="897" t="s">
        <v>33</v>
      </c>
      <c r="DJ1003" s="734"/>
      <c r="DK1003" s="14"/>
      <c r="DL1003" s="14"/>
      <c r="DM1003" s="441"/>
      <c r="DN1003" s="441"/>
      <c r="DO1003" s="441"/>
      <c r="DP1003" s="441"/>
      <c r="DQ1003" s="441"/>
      <c r="DR1003" s="441"/>
      <c r="DS1003" s="441"/>
      <c r="DT1003" s="441"/>
      <c r="DU1003" s="441"/>
      <c r="DV1003" s="441"/>
      <c r="DW1003" s="441"/>
      <c r="DX1003" s="441"/>
      <c r="DY1003" s="441"/>
      <c r="DZ1003" s="441"/>
      <c r="EA1003" s="441"/>
      <c r="EB1003" s="441"/>
      <c r="EC1003" s="441"/>
      <c r="ED1003" s="441"/>
      <c r="EE1003" s="441"/>
      <c r="EF1003" s="441"/>
      <c r="EG1003" s="441"/>
      <c r="EH1003" s="441"/>
      <c r="EI1003" s="441"/>
      <c r="EJ1003" s="441"/>
      <c r="EK1003" s="441"/>
      <c r="EL1003" s="441"/>
      <c r="EM1003" s="441"/>
    </row>
    <row r="1004" spans="1:143" s="35" customFormat="1" ht="14.1" customHeight="1" x14ac:dyDescent="0.25">
      <c r="A1004" s="702">
        <f>ROW()-1</f>
        <v>1003</v>
      </c>
      <c r="B1004" s="713" t="s">
        <v>8066</v>
      </c>
      <c r="C1004" s="711" t="str">
        <f>HYPERLINK(E1004,"OP")</f>
        <v>OP</v>
      </c>
      <c r="D1004" s="711" t="str">
        <f>HYPERLINK(F1004,"Prj")</f>
        <v>Prj</v>
      </c>
      <c r="E1004" s="631" t="s">
        <v>8741</v>
      </c>
      <c r="F1004" s="413" t="s">
        <v>8742</v>
      </c>
      <c r="G1004" s="414" t="s">
        <v>33</v>
      </c>
      <c r="H1004" s="414" t="s">
        <v>33</v>
      </c>
      <c r="I1004" s="694" t="s">
        <v>33</v>
      </c>
      <c r="J1004" s="697" t="s">
        <v>8067</v>
      </c>
      <c r="K1004" s="727" t="s">
        <v>33</v>
      </c>
      <c r="L1004" s="736" t="s">
        <v>16</v>
      </c>
      <c r="M1004" s="696" t="s">
        <v>830</v>
      </c>
      <c r="N1004" s="736" t="s">
        <v>18</v>
      </c>
      <c r="O1004" s="736" t="s">
        <v>25</v>
      </c>
      <c r="P1004" s="1080" t="s">
        <v>19</v>
      </c>
      <c r="Q1004" s="1074" t="s">
        <v>33</v>
      </c>
      <c r="R1004" s="698" t="s">
        <v>3888</v>
      </c>
      <c r="S1004" s="907" t="s">
        <v>3538</v>
      </c>
      <c r="T1004" s="908" t="s">
        <v>8068</v>
      </c>
      <c r="U1004" s="905" t="s">
        <v>584</v>
      </c>
      <c r="V1004" s="905" t="s">
        <v>10447</v>
      </c>
      <c r="W1004" s="1068" t="s">
        <v>20</v>
      </c>
      <c r="X1004" s="1064">
        <v>41430</v>
      </c>
      <c r="Y1004" s="1066">
        <v>41668</v>
      </c>
      <c r="Z1004" s="1046">
        <v>2014</v>
      </c>
      <c r="AA1004" s="1064">
        <v>41901</v>
      </c>
      <c r="AB1004" s="1065">
        <v>43159</v>
      </c>
      <c r="AC1004" s="1066">
        <v>43830</v>
      </c>
      <c r="AD1004" s="1049">
        <v>0</v>
      </c>
      <c r="AE1004" s="746">
        <v>2</v>
      </c>
      <c r="AF1004" s="744">
        <v>0</v>
      </c>
      <c r="AG1004" s="690">
        <v>2</v>
      </c>
      <c r="AH1004" s="747">
        <v>15</v>
      </c>
      <c r="AI1004" s="744">
        <v>0</v>
      </c>
      <c r="AJ1004" s="1101">
        <v>12</v>
      </c>
      <c r="AK1004" s="1102">
        <v>1.3787322500000001</v>
      </c>
      <c r="AL1004" s="1085"/>
      <c r="AM1004" s="632"/>
      <c r="AN1004" s="632"/>
      <c r="AO1004" s="632"/>
      <c r="AP1004" s="632"/>
      <c r="AQ1004" s="757"/>
      <c r="AR1004" s="783" t="s">
        <v>9047</v>
      </c>
      <c r="AS1004" s="784">
        <f>AT1004+AU1004</f>
        <v>1.2</v>
      </c>
      <c r="AT1004" s="784">
        <v>0.2</v>
      </c>
      <c r="AU1004" s="785">
        <v>1</v>
      </c>
      <c r="AV1004" s="734" t="s">
        <v>9048</v>
      </c>
      <c r="AW1004" s="697" t="s">
        <v>8069</v>
      </c>
      <c r="AX1004" s="697" t="s">
        <v>8070</v>
      </c>
      <c r="AY1004" s="823">
        <v>42583</v>
      </c>
      <c r="AZ1004" s="736" t="s">
        <v>26</v>
      </c>
      <c r="BA1004" s="736" t="s">
        <v>26</v>
      </c>
      <c r="BB1004" s="625" t="s">
        <v>33</v>
      </c>
      <c r="BC1004" s="626" t="s">
        <v>33</v>
      </c>
      <c r="BD1004" s="633" t="s">
        <v>33</v>
      </c>
      <c r="BE1004" s="625" t="s">
        <v>33</v>
      </c>
      <c r="BF1004" s="626" t="s">
        <v>33</v>
      </c>
      <c r="BG1004" s="633" t="s">
        <v>33</v>
      </c>
      <c r="BH1004" s="905" t="s">
        <v>13077</v>
      </c>
      <c r="BI1004" s="903" t="s">
        <v>9680</v>
      </c>
      <c r="BJ1004" s="905" t="s">
        <v>13078</v>
      </c>
      <c r="BK1004" s="903" t="s">
        <v>13872</v>
      </c>
      <c r="BL1004" s="905" t="s">
        <v>0</v>
      </c>
      <c r="BM1004" s="903" t="s">
        <v>0</v>
      </c>
      <c r="BN1004" s="905" t="s">
        <v>0</v>
      </c>
      <c r="BO1004" s="903" t="s">
        <v>0</v>
      </c>
      <c r="BP1004" s="905" t="s">
        <v>0</v>
      </c>
      <c r="BQ1004" s="903" t="s">
        <v>0</v>
      </c>
      <c r="BR1004" s="909">
        <v>54</v>
      </c>
      <c r="BS1004" s="903" t="s">
        <v>4553</v>
      </c>
      <c r="BT1004" s="909">
        <v>55</v>
      </c>
      <c r="BU1004" s="903" t="s">
        <v>4541</v>
      </c>
      <c r="BV1004" s="905" t="s">
        <v>0</v>
      </c>
      <c r="BW1004" s="903" t="s">
        <v>4492</v>
      </c>
      <c r="BX1004" s="905" t="s">
        <v>0</v>
      </c>
      <c r="BY1004" s="903" t="s">
        <v>4492</v>
      </c>
      <c r="BZ1004" s="905" t="s">
        <v>0</v>
      </c>
      <c r="CA1004" s="903" t="s">
        <v>4492</v>
      </c>
      <c r="CB1004" s="340">
        <v>10</v>
      </c>
      <c r="CC1004" s="249">
        <f>IF(ISBLANK(AL1004),0,1)</f>
        <v>0</v>
      </c>
      <c r="CD1004" s="414">
        <f>IF(ISBLANK(AM1004),0,1)</f>
        <v>0</v>
      </c>
      <c r="CE1004" s="414">
        <f>IF(ISBLANK(AN1004),0,1)</f>
        <v>0</v>
      </c>
      <c r="CF1004" s="414">
        <f>IF(ISBLANK(AO1004),0,1)</f>
        <v>0</v>
      </c>
      <c r="CG1004" s="414">
        <f>IF(ISBLANK(AP1004),0,1)</f>
        <v>0</v>
      </c>
      <c r="CH1004" s="436">
        <f>IF(ISBLANK(AQ1004),0,1)</f>
        <v>0</v>
      </c>
      <c r="CI1004" s="435">
        <f>IF($W1004="Dropped","-",DAYS360(X1004,Y1004,TRUE)/360)</f>
        <v>0.65</v>
      </c>
      <c r="CJ1004" s="416">
        <f>IF(OR($W1004="Pipeline",$W1004="Dropped"),"-",IF(OR($AA1004="-",$AA1004="n/a"),"-",DAYS360(Y1004,AA1004,TRUE)/360))</f>
        <v>0.63888888888888884</v>
      </c>
      <c r="CK1004" s="416">
        <f>IF(OR($W1004="Pipeline",$W1004="Dropped"),"-",IF($AC1004="-","-",IF(OR($AA1004="-",$AA1004="n/a"),DAYS360(Y1004,AC1004,TRUE)/360,DAYS360(AA1004,AC1004,TRUE)/360)))</f>
        <v>5.2805555555555559</v>
      </c>
      <c r="CL1004" s="416">
        <f>IF(OR($W1004="Pipeline",$W1004="Dropped"),"-",IF($AC1004="-","-",DAYS360(X1004,AC1004,TRUE)/360))</f>
        <v>6.5694444444444446</v>
      </c>
      <c r="CM1004" s="437">
        <f>IF(OR($W1004="Pipeline",$W1004="Dropped"),"-",IF($AC1004="-","-",DAYS360(AB1004,AC1004,TRUE)/360))</f>
        <v>1.8388888888888888</v>
      </c>
      <c r="CN1004" s="344" t="str">
        <f>IF(W1004="Closed",IF(AC1004="-","-",YEAR(AC1004)),"-")</f>
        <v>-</v>
      </c>
      <c r="CO1004" s="344" t="str">
        <f>IF(W1004="Closed",IF(OR(BE1004="S",BE1004="MS",BE1004="HS"),"S",IF(OR(BE1004="U",BE1004="MU",BE1004="HU"),"U",IF(OR(BE1004="NA",BE1004="NR",BE1004="NV",BE1004="?",BE1004="#"),"NR","-"))),"-")</f>
        <v>-</v>
      </c>
      <c r="CP1004" s="249">
        <v>2</v>
      </c>
      <c r="CQ1004" s="414">
        <v>1</v>
      </c>
      <c r="CR1004" s="414">
        <v>3</v>
      </c>
      <c r="CS1004" s="414">
        <v>0</v>
      </c>
      <c r="CT1004" s="414">
        <v>0</v>
      </c>
      <c r="CU1004" s="436">
        <v>0</v>
      </c>
      <c r="CV1004" s="432" t="str">
        <f>IF(OR(DC1004="-",DC1004="",DC1004="n/a"),"-",HYPERLINK(DC1004,"PAD"))</f>
        <v>PAD</v>
      </c>
      <c r="CW1004" s="417" t="str">
        <f>IF(OR(DD1004="-",DD1004="",DD1004="n/a"),"-",HYPERLINK(DD1004,"ICR"))</f>
        <v>-</v>
      </c>
      <c r="CX1004" s="438" t="str">
        <f>IF(OR(DE1004="-",DE1004="",DE1004="n/a"),"-",HYPERLINK(DE1004,"IEG"))</f>
        <v>-</v>
      </c>
      <c r="CY1004" s="687" t="str">
        <f>IF(OR(DF1004="-",DF1004="",DF1004="n/a"),"-",HYPERLINK(DF1004,"PPAR"))</f>
        <v>-</v>
      </c>
      <c r="CZ1004" s="665" t="str">
        <f>IF(OR(DG1004="-",DG1004="",DG1004="n/a"),"-",HYPERLINK(DG1004,"PCR"))</f>
        <v>-</v>
      </c>
      <c r="DA1004" s="665" t="str">
        <f>IF(OR(DH1004="-",DH1004="",DH1004="n/a"),"-",HYPERLINK(DH1004,"PP"))</f>
        <v>PP</v>
      </c>
      <c r="DB1004" s="688" t="str">
        <f>IF(OR(DI1004="-",DI1004="",DI1004="n/a"),"-",HYPERLINK(DI1004,"TA"))</f>
        <v>-</v>
      </c>
      <c r="DC1004" s="897" t="s">
        <v>12951</v>
      </c>
      <c r="DD1004" s="897" t="s">
        <v>33</v>
      </c>
      <c r="DE1004" s="897" t="s">
        <v>33</v>
      </c>
      <c r="DF1004" s="897" t="s">
        <v>33</v>
      </c>
      <c r="DG1004" s="897" t="s">
        <v>33</v>
      </c>
      <c r="DH1004" s="897" t="s">
        <v>14196</v>
      </c>
      <c r="DI1004" s="897" t="s">
        <v>33</v>
      </c>
      <c r="DJ1004" s="734"/>
      <c r="DK1004" s="14"/>
      <c r="DL1004" s="14"/>
      <c r="DM1004" s="441"/>
      <c r="DN1004" s="441"/>
      <c r="DO1004" s="441"/>
      <c r="DP1004" s="441"/>
      <c r="DQ1004" s="441"/>
      <c r="DR1004" s="441"/>
      <c r="DS1004" s="441"/>
      <c r="DT1004" s="441"/>
      <c r="DU1004" s="441"/>
      <c r="DV1004" s="441"/>
      <c r="DW1004" s="441"/>
      <c r="DX1004" s="441"/>
      <c r="DY1004" s="441"/>
      <c r="DZ1004" s="441"/>
      <c r="EA1004" s="441"/>
      <c r="EB1004" s="441"/>
      <c r="EC1004" s="441"/>
      <c r="ED1004" s="441"/>
      <c r="EE1004" s="441"/>
      <c r="EF1004" s="441"/>
      <c r="EG1004" s="441"/>
      <c r="EH1004" s="441"/>
      <c r="EI1004" s="441"/>
      <c r="EJ1004" s="441"/>
      <c r="EK1004" s="441"/>
      <c r="EL1004" s="441"/>
      <c r="EM1004" s="441"/>
    </row>
    <row r="1005" spans="1:143" s="35" customFormat="1" ht="14.1" customHeight="1" x14ac:dyDescent="0.25">
      <c r="A1005" s="702">
        <f>ROW()-1</f>
        <v>1004</v>
      </c>
      <c r="B1005" s="710" t="s">
        <v>476</v>
      </c>
      <c r="C1005" s="711" t="str">
        <f>HYPERLINK(E1005,"OP")</f>
        <v>OP</v>
      </c>
      <c r="D1005" s="711" t="str">
        <f>HYPERLINK(F1005,"Prj")</f>
        <v>Prj</v>
      </c>
      <c r="E1005" s="663" t="s">
        <v>7087</v>
      </c>
      <c r="F1005" s="422" t="s">
        <v>7088</v>
      </c>
      <c r="G1005" s="414" t="s">
        <v>33</v>
      </c>
      <c r="H1005" s="414" t="s">
        <v>33</v>
      </c>
      <c r="I1005" s="694" t="s">
        <v>33</v>
      </c>
      <c r="J1005" s="686" t="s">
        <v>546</v>
      </c>
      <c r="K1005" s="199" t="s">
        <v>33</v>
      </c>
      <c r="L1005" s="693" t="s">
        <v>245</v>
      </c>
      <c r="M1005" s="734" t="s">
        <v>605</v>
      </c>
      <c r="N1005" s="693" t="s">
        <v>18</v>
      </c>
      <c r="O1005" s="693" t="s">
        <v>30</v>
      </c>
      <c r="P1005" s="1080" t="s">
        <v>1419</v>
      </c>
      <c r="Q1005" s="1074" t="s">
        <v>33</v>
      </c>
      <c r="R1005" s="698" t="s">
        <v>33</v>
      </c>
      <c r="S1005" s="907" t="s">
        <v>3570</v>
      </c>
      <c r="T1005" s="908" t="s">
        <v>3884</v>
      </c>
      <c r="U1005" s="905" t="s">
        <v>1777</v>
      </c>
      <c r="V1005" s="905" t="s">
        <v>10455</v>
      </c>
      <c r="W1005" s="1068" t="s">
        <v>20</v>
      </c>
      <c r="X1005" s="1064">
        <v>41557</v>
      </c>
      <c r="Y1005" s="1066">
        <v>41816</v>
      </c>
      <c r="Z1005" s="1046">
        <v>2014</v>
      </c>
      <c r="AA1005" s="1064">
        <v>41914</v>
      </c>
      <c r="AB1005" s="1065">
        <v>43677</v>
      </c>
      <c r="AC1005" s="1066">
        <v>43677</v>
      </c>
      <c r="AD1005" s="638">
        <v>0</v>
      </c>
      <c r="AE1005" s="639">
        <v>6.5</v>
      </c>
      <c r="AF1005" s="744">
        <v>0</v>
      </c>
      <c r="AG1005" s="690">
        <v>6.5</v>
      </c>
      <c r="AH1005" s="747">
        <v>0</v>
      </c>
      <c r="AI1005" s="744">
        <v>0</v>
      </c>
      <c r="AJ1005" s="1099">
        <v>6.5</v>
      </c>
      <c r="AK1005" s="1100">
        <v>4.0558540699999996</v>
      </c>
      <c r="AL1005" s="1085"/>
      <c r="AM1005" s="632" t="s">
        <v>3059</v>
      </c>
      <c r="AN1005" s="632"/>
      <c r="AO1005" s="632"/>
      <c r="AP1005" s="632"/>
      <c r="AQ1005" s="757"/>
      <c r="AR1005" s="779" t="s">
        <v>2452</v>
      </c>
      <c r="AS1005" s="649">
        <f>AT1005+AU1005</f>
        <v>5.85</v>
      </c>
      <c r="AT1005" s="649">
        <v>5.85</v>
      </c>
      <c r="AU1005" s="650">
        <v>0</v>
      </c>
      <c r="AV1005" s="686" t="s">
        <v>3085</v>
      </c>
      <c r="AW1005" s="686" t="s">
        <v>2453</v>
      </c>
      <c r="AX1005" s="686" t="s">
        <v>2453</v>
      </c>
      <c r="AY1005" s="819">
        <v>42732</v>
      </c>
      <c r="AZ1005" s="721" t="s">
        <v>26</v>
      </c>
      <c r="BA1005" s="721" t="s">
        <v>26</v>
      </c>
      <c r="BB1005" s="625" t="s">
        <v>33</v>
      </c>
      <c r="BC1005" s="626" t="s">
        <v>33</v>
      </c>
      <c r="BD1005" s="633" t="s">
        <v>33</v>
      </c>
      <c r="BE1005" s="625" t="s">
        <v>33</v>
      </c>
      <c r="BF1005" s="626" t="s">
        <v>33</v>
      </c>
      <c r="BG1005" s="633" t="s">
        <v>33</v>
      </c>
      <c r="BH1005" s="905" t="s">
        <v>4505</v>
      </c>
      <c r="BI1005" s="903" t="s">
        <v>10474</v>
      </c>
      <c r="BJ1005" s="905" t="s">
        <v>0</v>
      </c>
      <c r="BK1005" s="903" t="s">
        <v>0</v>
      </c>
      <c r="BL1005" s="905" t="s">
        <v>0</v>
      </c>
      <c r="BM1005" s="903" t="s">
        <v>0</v>
      </c>
      <c r="BN1005" s="905" t="s">
        <v>0</v>
      </c>
      <c r="BO1005" s="903" t="s">
        <v>0</v>
      </c>
      <c r="BP1005" s="905" t="s">
        <v>0</v>
      </c>
      <c r="BQ1005" s="903" t="s">
        <v>0</v>
      </c>
      <c r="BR1005" s="909">
        <v>27</v>
      </c>
      <c r="BS1005" s="903" t="s">
        <v>4490</v>
      </c>
      <c r="BT1005" s="905" t="s">
        <v>0</v>
      </c>
      <c r="BU1005" s="903" t="s">
        <v>4492</v>
      </c>
      <c r="BV1005" s="905" t="s">
        <v>0</v>
      </c>
      <c r="BW1005" s="903" t="s">
        <v>4492</v>
      </c>
      <c r="BX1005" s="905" t="s">
        <v>0</v>
      </c>
      <c r="BY1005" s="903" t="s">
        <v>4492</v>
      </c>
      <c r="BZ1005" s="905" t="s">
        <v>0</v>
      </c>
      <c r="CA1005" s="903" t="s">
        <v>4492</v>
      </c>
      <c r="CB1005" s="340">
        <v>10</v>
      </c>
      <c r="CC1005" s="249">
        <f>IF(ISBLANK(AL1005),0,1)</f>
        <v>0</v>
      </c>
      <c r="CD1005" s="414">
        <f>IF(ISBLANK(AM1005),0,1)</f>
        <v>1</v>
      </c>
      <c r="CE1005" s="414">
        <f>IF(ISBLANK(AN1005),0,1)</f>
        <v>0</v>
      </c>
      <c r="CF1005" s="414">
        <f>IF(ISBLANK(AO1005),0,1)</f>
        <v>0</v>
      </c>
      <c r="CG1005" s="414">
        <f>IF(ISBLANK(AP1005),0,1)</f>
        <v>0</v>
      </c>
      <c r="CH1005" s="436">
        <f>IF(ISBLANK(AQ1005),0,1)</f>
        <v>0</v>
      </c>
      <c r="CI1005" s="435">
        <f>IF($W1005="Dropped","-",DAYS360(X1005,Y1005,TRUE)/360)</f>
        <v>0.71111111111111114</v>
      </c>
      <c r="CJ1005" s="416">
        <f>IF(OR($W1005="Pipeline",$W1005="Dropped"),"-",IF(OR($AA1005="-",$AA1005="n/a"),"-",DAYS360(Y1005,AA1005,TRUE)/360))</f>
        <v>0.26666666666666666</v>
      </c>
      <c r="CK1005" s="416">
        <f>IF(OR($W1005="Pipeline",$W1005="Dropped"),"-",IF($AC1005="-","-",IF(OR($AA1005="-",$AA1005="n/a"),DAYS360(Y1005,AC1005,TRUE)/360,DAYS360(AA1005,AC1005,TRUE)/360)))</f>
        <v>4.8277777777777775</v>
      </c>
      <c r="CL1005" s="416">
        <f>IF(OR($W1005="Pipeline",$W1005="Dropped"),"-",IF($AC1005="-","-",DAYS360(X1005,AC1005,TRUE)/360))</f>
        <v>5.8055555555555554</v>
      </c>
      <c r="CM1005" s="437">
        <f>IF(OR($W1005="Pipeline",$W1005="Dropped"),"-",IF($AC1005="-","-",DAYS360(AB1005,AC1005,TRUE)/360))</f>
        <v>0</v>
      </c>
      <c r="CN1005" s="344" t="str">
        <f>IF(W1005="Closed",IF(AC1005="-","-",YEAR(AC1005)),"-")</f>
        <v>-</v>
      </c>
      <c r="CO1005" s="344" t="str">
        <f>IF(W1005="Closed",IF(OR(BE1005="S",BE1005="MS",BE1005="HS"),"S",IF(OR(BE1005="U",BE1005="MU",BE1005="HU"),"U",IF(OR(BE1005="NA",BE1005="NR",BE1005="NV",BE1005="?",BE1005="#"),"NR","-"))),"-")</f>
        <v>-</v>
      </c>
      <c r="CP1005" s="249">
        <v>2</v>
      </c>
      <c r="CQ1005" s="414">
        <v>8</v>
      </c>
      <c r="CR1005" s="414">
        <v>0</v>
      </c>
      <c r="CS1005" s="414">
        <v>1</v>
      </c>
      <c r="CT1005" s="414">
        <v>0</v>
      </c>
      <c r="CU1005" s="436">
        <v>0</v>
      </c>
      <c r="CV1005" s="432" t="str">
        <f>IF(OR(DC1005="-",DC1005="",DC1005="n/a"),"-",HYPERLINK(DC1005,"PAD"))</f>
        <v>PAD</v>
      </c>
      <c r="CW1005" s="417" t="str">
        <f>IF(OR(DD1005="-",DD1005="",DD1005="n/a"),"-",HYPERLINK(DD1005,"ICR"))</f>
        <v>-</v>
      </c>
      <c r="CX1005" s="438" t="str">
        <f>IF(OR(DE1005="-",DE1005="",DE1005="n/a"),"-",HYPERLINK(DE1005,"IEG"))</f>
        <v>-</v>
      </c>
      <c r="CY1005" s="687" t="str">
        <f>IF(OR(DF1005="-",DF1005="",DF1005="n/a"),"-",HYPERLINK(DF1005,"PPAR"))</f>
        <v>-</v>
      </c>
      <c r="CZ1005" s="665" t="str">
        <f>IF(OR(DG1005="-",DG1005="",DG1005="n/a"),"-",HYPERLINK(DG1005,"PCR"))</f>
        <v>-</v>
      </c>
      <c r="DA1005" s="665" t="str">
        <f>IF(OR(DH1005="-",DH1005="",DH1005="n/a"),"-",HYPERLINK(DH1005,"PP"))</f>
        <v>-</v>
      </c>
      <c r="DB1005" s="688" t="str">
        <f>IF(OR(DI1005="-",DI1005="",DI1005="n/a"),"-",HYPERLINK(DI1005,"TA"))</f>
        <v>-</v>
      </c>
      <c r="DC1005" s="897" t="s">
        <v>12952</v>
      </c>
      <c r="DD1005" s="897" t="s">
        <v>33</v>
      </c>
      <c r="DE1005" s="897" t="s">
        <v>33</v>
      </c>
      <c r="DF1005" s="897" t="s">
        <v>33</v>
      </c>
      <c r="DG1005" s="897" t="s">
        <v>33</v>
      </c>
      <c r="DH1005" s="897" t="s">
        <v>33</v>
      </c>
      <c r="DI1005" s="897" t="s">
        <v>33</v>
      </c>
      <c r="DJ1005" s="734"/>
      <c r="DK1005" s="14"/>
      <c r="DL1005" s="14"/>
      <c r="DM1005" s="441"/>
      <c r="DN1005" s="441"/>
      <c r="DO1005" s="441"/>
      <c r="DP1005" s="441"/>
      <c r="DQ1005" s="441"/>
      <c r="DR1005" s="441"/>
      <c r="DS1005" s="441"/>
      <c r="DT1005" s="441"/>
      <c r="DU1005" s="441"/>
      <c r="DV1005" s="441"/>
      <c r="DW1005" s="441"/>
      <c r="DX1005" s="441"/>
      <c r="DY1005" s="441"/>
      <c r="DZ1005" s="441"/>
      <c r="EA1005" s="441"/>
      <c r="EB1005" s="441"/>
      <c r="EC1005" s="441"/>
      <c r="ED1005" s="441"/>
      <c r="EE1005" s="441"/>
      <c r="EF1005" s="441"/>
      <c r="EG1005" s="441"/>
      <c r="EH1005" s="441"/>
      <c r="EI1005" s="441"/>
      <c r="EJ1005" s="441"/>
      <c r="EK1005" s="441"/>
      <c r="EL1005" s="441"/>
      <c r="EM1005" s="441"/>
    </row>
    <row r="1006" spans="1:143" s="35" customFormat="1" ht="14.1" customHeight="1" x14ac:dyDescent="0.25">
      <c r="A1006" s="703">
        <f>ROW()-1</f>
        <v>1005</v>
      </c>
      <c r="B1006" s="713" t="s">
        <v>7598</v>
      </c>
      <c r="C1006" s="711" t="str">
        <f>HYPERLINK(E1006,"OP")</f>
        <v>OP</v>
      </c>
      <c r="D1006" s="711" t="str">
        <f>HYPERLINK(F1006,"Prj")</f>
        <v>Prj</v>
      </c>
      <c r="E1006" s="631" t="s">
        <v>8475</v>
      </c>
      <c r="F1006" s="413" t="s">
        <v>8476</v>
      </c>
      <c r="G1006" s="414" t="s">
        <v>33</v>
      </c>
      <c r="H1006" s="414" t="s">
        <v>33</v>
      </c>
      <c r="I1006" s="694" t="s">
        <v>33</v>
      </c>
      <c r="J1006" s="697" t="s">
        <v>123</v>
      </c>
      <c r="K1006" s="727" t="s">
        <v>33</v>
      </c>
      <c r="L1006" s="736" t="s">
        <v>16</v>
      </c>
      <c r="M1006" s="697" t="s">
        <v>329</v>
      </c>
      <c r="N1006" s="736" t="s">
        <v>18</v>
      </c>
      <c r="O1006" s="736" t="s">
        <v>25</v>
      </c>
      <c r="P1006" s="1080" t="s">
        <v>36</v>
      </c>
      <c r="Q1006" s="1074" t="s">
        <v>33</v>
      </c>
      <c r="R1006" s="698" t="s">
        <v>3565</v>
      </c>
      <c r="S1006" s="907" t="s">
        <v>7608</v>
      </c>
      <c r="T1006" s="908" t="s">
        <v>7599</v>
      </c>
      <c r="U1006" s="905" t="s">
        <v>1791</v>
      </c>
      <c r="V1006" s="905" t="s">
        <v>10427</v>
      </c>
      <c r="W1006" s="1068" t="s">
        <v>20</v>
      </c>
      <c r="X1006" s="1064">
        <v>41498</v>
      </c>
      <c r="Y1006" s="1066">
        <v>41719</v>
      </c>
      <c r="Z1006" s="1046">
        <v>2014</v>
      </c>
      <c r="AA1006" s="1064">
        <v>42094</v>
      </c>
      <c r="AB1006" s="1065">
        <v>43646</v>
      </c>
      <c r="AC1006" s="1066">
        <v>43646</v>
      </c>
      <c r="AD1006" s="1049">
        <v>0</v>
      </c>
      <c r="AE1006" s="746">
        <v>52</v>
      </c>
      <c r="AF1006" s="744">
        <v>0</v>
      </c>
      <c r="AG1006" s="690">
        <v>52</v>
      </c>
      <c r="AH1006" s="747">
        <v>0</v>
      </c>
      <c r="AI1006" s="744">
        <v>15</v>
      </c>
      <c r="AJ1006" s="1101">
        <v>52</v>
      </c>
      <c r="AK1006" s="1102">
        <v>13.22283661</v>
      </c>
      <c r="AL1006" s="1085"/>
      <c r="AM1006" s="632"/>
      <c r="AN1006" s="632">
        <v>3</v>
      </c>
      <c r="AO1006" s="632"/>
      <c r="AP1006" s="632"/>
      <c r="AQ1006" s="757"/>
      <c r="AR1006" s="778" t="s">
        <v>8991</v>
      </c>
      <c r="AS1006" s="784">
        <f>AT1006+AU1006</f>
        <v>6.5</v>
      </c>
      <c r="AT1006" s="784">
        <v>6.5</v>
      </c>
      <c r="AU1006" s="785">
        <v>0</v>
      </c>
      <c r="AV1006" s="734" t="s">
        <v>8992</v>
      </c>
      <c r="AW1006" s="697" t="s">
        <v>7600</v>
      </c>
      <c r="AX1006" s="697" t="s">
        <v>7601</v>
      </c>
      <c r="AY1006" s="823">
        <v>42551</v>
      </c>
      <c r="AZ1006" s="736" t="s">
        <v>22</v>
      </c>
      <c r="BA1006" s="736" t="s">
        <v>45</v>
      </c>
      <c r="BB1006" s="625" t="s">
        <v>33</v>
      </c>
      <c r="BC1006" s="626" t="s">
        <v>33</v>
      </c>
      <c r="BD1006" s="633" t="s">
        <v>33</v>
      </c>
      <c r="BE1006" s="625" t="s">
        <v>33</v>
      </c>
      <c r="BF1006" s="626" t="s">
        <v>33</v>
      </c>
      <c r="BG1006" s="633" t="s">
        <v>33</v>
      </c>
      <c r="BH1006" s="905" t="s">
        <v>13072</v>
      </c>
      <c r="BI1006" s="903" t="s">
        <v>4508</v>
      </c>
      <c r="BJ1006" s="905" t="s">
        <v>13075</v>
      </c>
      <c r="BK1006" s="903" t="s">
        <v>13771</v>
      </c>
      <c r="BL1006" s="905" t="s">
        <v>0</v>
      </c>
      <c r="BM1006" s="903" t="s">
        <v>0</v>
      </c>
      <c r="BN1006" s="905" t="s">
        <v>0</v>
      </c>
      <c r="BO1006" s="903" t="s">
        <v>0</v>
      </c>
      <c r="BP1006" s="905" t="s">
        <v>0</v>
      </c>
      <c r="BQ1006" s="903" t="s">
        <v>0</v>
      </c>
      <c r="BR1006" s="909">
        <v>67</v>
      </c>
      <c r="BS1006" s="903" t="s">
        <v>4577</v>
      </c>
      <c r="BT1006" s="909">
        <v>63</v>
      </c>
      <c r="BU1006" s="903" t="s">
        <v>4512</v>
      </c>
      <c r="BV1006" s="909">
        <v>68</v>
      </c>
      <c r="BW1006" s="903" t="s">
        <v>4557</v>
      </c>
      <c r="BX1006" s="909">
        <v>69</v>
      </c>
      <c r="BY1006" s="903" t="s">
        <v>4598</v>
      </c>
      <c r="BZ1006" s="909">
        <v>64</v>
      </c>
      <c r="CA1006" s="903" t="s">
        <v>4625</v>
      </c>
      <c r="CB1006" s="340">
        <v>10</v>
      </c>
      <c r="CC1006" s="249">
        <f>IF(ISBLANK(AL1006),0,1)</f>
        <v>0</v>
      </c>
      <c r="CD1006" s="414">
        <f>IF(ISBLANK(AM1006),0,1)</f>
        <v>0</v>
      </c>
      <c r="CE1006" s="414">
        <f>IF(ISBLANK(AN1006),0,1)</f>
        <v>1</v>
      </c>
      <c r="CF1006" s="414">
        <f>IF(ISBLANK(AO1006),0,1)</f>
        <v>0</v>
      </c>
      <c r="CG1006" s="414">
        <f>IF(ISBLANK(AP1006),0,1)</f>
        <v>0</v>
      </c>
      <c r="CH1006" s="436">
        <f>IF(ISBLANK(AQ1006),0,1)</f>
        <v>0</v>
      </c>
      <c r="CI1006" s="435">
        <f>IF($W1006="Dropped","-",DAYS360(X1006,Y1006,TRUE)/360)</f>
        <v>0.60833333333333328</v>
      </c>
      <c r="CJ1006" s="416">
        <f>IF(OR($W1006="Pipeline",$W1006="Dropped"),"-",IF(OR($AA1006="-",$AA1006="n/a"),"-",DAYS360(Y1006,AA1006,TRUE)/360))</f>
        <v>1.0249999999999999</v>
      </c>
      <c r="CK1006" s="416">
        <f>IF(OR($W1006="Pipeline",$W1006="Dropped"),"-",IF($AC1006="-","-",IF(OR($AA1006="-",$AA1006="n/a"),DAYS360(Y1006,AC1006,TRUE)/360,DAYS360(AA1006,AC1006,TRUE)/360)))</f>
        <v>4.25</v>
      </c>
      <c r="CL1006" s="416">
        <f>IF(OR($W1006="Pipeline",$W1006="Dropped"),"-",IF($AC1006="-","-",DAYS360(X1006,AC1006,TRUE)/360))</f>
        <v>5.8833333333333337</v>
      </c>
      <c r="CM1006" s="437">
        <f>IF(OR($W1006="Pipeline",$W1006="Dropped"),"-",IF($AC1006="-","-",DAYS360(AB1006,AC1006,TRUE)/360))</f>
        <v>0</v>
      </c>
      <c r="CN1006" s="344" t="str">
        <f>IF(W1006="Closed",IF(AC1006="-","-",YEAR(AC1006)),"-")</f>
        <v>-</v>
      </c>
      <c r="CO1006" s="344" t="str">
        <f>IF(W1006="Closed",IF(OR(BE1006="S",BE1006="MS",BE1006="HS"),"S",IF(OR(BE1006="U",BE1006="MU",BE1006="HU"),"U",IF(OR(BE1006="NA",BE1006="NR",BE1006="NV",BE1006="?",BE1006="#"),"NR","-"))),"-")</f>
        <v>-</v>
      </c>
      <c r="CP1006" s="249">
        <v>2</v>
      </c>
      <c r="CQ1006" s="414">
        <v>3</v>
      </c>
      <c r="CR1006" s="414">
        <v>3</v>
      </c>
      <c r="CS1006" s="414">
        <v>1</v>
      </c>
      <c r="CT1006" s="414">
        <v>0</v>
      </c>
      <c r="CU1006" s="436">
        <v>0</v>
      </c>
      <c r="CV1006" s="432" t="str">
        <f>IF(OR(DC1006="-",DC1006="",DC1006="n/a"),"-",HYPERLINK(DC1006,"PAD"))</f>
        <v>PAD</v>
      </c>
      <c r="CW1006" s="417" t="str">
        <f>IF(OR(DD1006="-",DD1006="",DD1006="n/a"),"-",HYPERLINK(DD1006,"ICR"))</f>
        <v>-</v>
      </c>
      <c r="CX1006" s="438" t="str">
        <f>IF(OR(DE1006="-",DE1006="",DE1006="n/a"),"-",HYPERLINK(DE1006,"IEG"))</f>
        <v>-</v>
      </c>
      <c r="CY1006" s="687" t="str">
        <f>IF(OR(DF1006="-",DF1006="",DF1006="n/a"),"-",HYPERLINK(DF1006,"PPAR"))</f>
        <v>-</v>
      </c>
      <c r="CZ1006" s="665" t="str">
        <f>IF(OR(DG1006="-",DG1006="",DG1006="n/a"),"-",HYPERLINK(DG1006,"PCR"))</f>
        <v>-</v>
      </c>
      <c r="DA1006" s="665" t="str">
        <f>IF(OR(DH1006="-",DH1006="",DH1006="n/a"),"-",HYPERLINK(DH1006,"PP"))</f>
        <v>-</v>
      </c>
      <c r="DB1006" s="688" t="str">
        <f>IF(OR(DI1006="-",DI1006="",DI1006="n/a"),"-",HYPERLINK(DI1006,"TA"))</f>
        <v>-</v>
      </c>
      <c r="DC1006" s="897" t="s">
        <v>12953</v>
      </c>
      <c r="DD1006" s="897" t="s">
        <v>33</v>
      </c>
      <c r="DE1006" s="897" t="s">
        <v>33</v>
      </c>
      <c r="DF1006" s="897" t="s">
        <v>33</v>
      </c>
      <c r="DG1006" s="897" t="s">
        <v>33</v>
      </c>
      <c r="DH1006" s="897" t="s">
        <v>33</v>
      </c>
      <c r="DI1006" s="897" t="s">
        <v>33</v>
      </c>
      <c r="DJ1006" s="734"/>
      <c r="DK1006" s="14"/>
      <c r="DL1006" s="14"/>
      <c r="DM1006" s="441"/>
      <c r="DN1006" s="441"/>
      <c r="DO1006" s="441"/>
      <c r="DP1006" s="441"/>
      <c r="DQ1006" s="441"/>
      <c r="DR1006" s="441"/>
      <c r="DS1006" s="441"/>
      <c r="DT1006" s="441"/>
      <c r="DU1006" s="441"/>
      <c r="DV1006" s="441"/>
      <c r="DW1006" s="441"/>
      <c r="DX1006" s="441"/>
      <c r="DY1006" s="441"/>
      <c r="DZ1006" s="441"/>
      <c r="EA1006" s="441"/>
      <c r="EB1006" s="441"/>
      <c r="EC1006" s="441"/>
      <c r="ED1006" s="441"/>
      <c r="EE1006" s="441"/>
      <c r="EF1006" s="441"/>
      <c r="EG1006" s="441"/>
      <c r="EH1006" s="441"/>
      <c r="EI1006" s="441"/>
      <c r="EJ1006" s="441"/>
      <c r="EK1006" s="441"/>
      <c r="EL1006" s="441"/>
      <c r="EM1006" s="441"/>
    </row>
    <row r="1007" spans="1:143" s="35" customFormat="1" ht="14.1" customHeight="1" x14ac:dyDescent="0.25">
      <c r="A1007" s="702">
        <f>ROW()-1</f>
        <v>1006</v>
      </c>
      <c r="B1007" s="710" t="s">
        <v>130</v>
      </c>
      <c r="C1007" s="711" t="str">
        <f>HYPERLINK(E1007,"OP")</f>
        <v>OP</v>
      </c>
      <c r="D1007" s="711" t="str">
        <f>HYPERLINK(F1007,"Prj")</f>
        <v>Prj</v>
      </c>
      <c r="E1007" s="663" t="s">
        <v>7089</v>
      </c>
      <c r="F1007" s="422" t="s">
        <v>7090</v>
      </c>
      <c r="G1007" s="414" t="s">
        <v>33</v>
      </c>
      <c r="H1007" s="414" t="s">
        <v>33</v>
      </c>
      <c r="I1007" s="694" t="s">
        <v>33</v>
      </c>
      <c r="J1007" s="686" t="s">
        <v>131</v>
      </c>
      <c r="K1007" s="199" t="s">
        <v>33</v>
      </c>
      <c r="L1007" s="693" t="s">
        <v>124</v>
      </c>
      <c r="M1007" s="696" t="s">
        <v>129</v>
      </c>
      <c r="N1007" s="693" t="s">
        <v>18</v>
      </c>
      <c r="O1007" s="693" t="s">
        <v>25</v>
      </c>
      <c r="P1007" s="1080" t="s">
        <v>1742</v>
      </c>
      <c r="Q1007" s="1074" t="s">
        <v>33</v>
      </c>
      <c r="R1007" s="698" t="s">
        <v>33</v>
      </c>
      <c r="S1007" s="907" t="s">
        <v>10301</v>
      </c>
      <c r="T1007" s="908" t="s">
        <v>10341</v>
      </c>
      <c r="U1007" s="905" t="s">
        <v>580</v>
      </c>
      <c r="V1007" s="905" t="s">
        <v>10414</v>
      </c>
      <c r="W1007" s="1068" t="s">
        <v>20</v>
      </c>
      <c r="X1007" s="1064">
        <v>41383</v>
      </c>
      <c r="Y1007" s="1066">
        <v>41676</v>
      </c>
      <c r="Z1007" s="1046">
        <v>2014</v>
      </c>
      <c r="AA1007" s="1064">
        <v>41786</v>
      </c>
      <c r="AB1007" s="1065">
        <v>43830</v>
      </c>
      <c r="AC1007" s="1066">
        <v>43830</v>
      </c>
      <c r="AD1007" s="1050">
        <v>0</v>
      </c>
      <c r="AE1007" s="749">
        <v>31.5</v>
      </c>
      <c r="AF1007" s="744">
        <v>0</v>
      </c>
      <c r="AG1007" s="690">
        <v>31.5</v>
      </c>
      <c r="AH1007" s="747">
        <v>0</v>
      </c>
      <c r="AI1007" s="744">
        <v>0</v>
      </c>
      <c r="AJ1007" s="1099">
        <v>31.5</v>
      </c>
      <c r="AK1007" s="1100">
        <v>8.1603636900000005</v>
      </c>
      <c r="AL1007" s="1086" t="s">
        <v>3366</v>
      </c>
      <c r="AM1007" s="760"/>
      <c r="AN1007" s="760"/>
      <c r="AO1007" s="760" t="s">
        <v>3367</v>
      </c>
      <c r="AP1007" s="760"/>
      <c r="AQ1007" s="761"/>
      <c r="AR1007" s="780" t="s">
        <v>3097</v>
      </c>
      <c r="AS1007" s="781">
        <f>AT1007+AU1007</f>
        <v>29.44</v>
      </c>
      <c r="AT1007" s="781">
        <v>29.44</v>
      </c>
      <c r="AU1007" s="782">
        <v>0</v>
      </c>
      <c r="AV1007" s="807" t="s">
        <v>3385</v>
      </c>
      <c r="AW1007" s="686" t="s">
        <v>1895</v>
      </c>
      <c r="AX1007" s="686" t="s">
        <v>2176</v>
      </c>
      <c r="AY1007" s="819">
        <v>42710</v>
      </c>
      <c r="AZ1007" s="721" t="s">
        <v>22</v>
      </c>
      <c r="BA1007" s="721" t="s">
        <v>22</v>
      </c>
      <c r="BB1007" s="625" t="s">
        <v>33</v>
      </c>
      <c r="BC1007" s="626" t="s">
        <v>33</v>
      </c>
      <c r="BD1007" s="633" t="s">
        <v>33</v>
      </c>
      <c r="BE1007" s="625" t="s">
        <v>33</v>
      </c>
      <c r="BF1007" s="626" t="s">
        <v>33</v>
      </c>
      <c r="BG1007" s="633" t="s">
        <v>33</v>
      </c>
      <c r="BH1007" s="905" t="s">
        <v>10064</v>
      </c>
      <c r="BI1007" s="903" t="s">
        <v>13770</v>
      </c>
      <c r="BJ1007" s="905" t="s">
        <v>10067</v>
      </c>
      <c r="BK1007" s="903" t="s">
        <v>9474</v>
      </c>
      <c r="BL1007" s="905" t="s">
        <v>4485</v>
      </c>
      <c r="BM1007" s="903" t="s">
        <v>10472</v>
      </c>
      <c r="BN1007" s="905" t="s">
        <v>0</v>
      </c>
      <c r="BO1007" s="903" t="s">
        <v>0</v>
      </c>
      <c r="BP1007" s="905" t="s">
        <v>0</v>
      </c>
      <c r="BQ1007" s="903" t="s">
        <v>0</v>
      </c>
      <c r="BR1007" s="909">
        <v>40</v>
      </c>
      <c r="BS1007" s="903" t="s">
        <v>4563</v>
      </c>
      <c r="BT1007" s="909">
        <v>78</v>
      </c>
      <c r="BU1007" s="903" t="s">
        <v>4511</v>
      </c>
      <c r="BV1007" s="909">
        <v>94</v>
      </c>
      <c r="BW1007" s="903" t="s">
        <v>4649</v>
      </c>
      <c r="BX1007" s="905" t="s">
        <v>0</v>
      </c>
      <c r="BY1007" s="903" t="s">
        <v>4492</v>
      </c>
      <c r="BZ1007" s="905" t="s">
        <v>0</v>
      </c>
      <c r="CA1007" s="903" t="s">
        <v>4492</v>
      </c>
      <c r="CB1007" s="340">
        <v>100</v>
      </c>
      <c r="CC1007" s="249">
        <f>IF(ISBLANK(AL1007),0,1)</f>
        <v>1</v>
      </c>
      <c r="CD1007" s="414">
        <f>IF(ISBLANK(AM1007),0,1)</f>
        <v>0</v>
      </c>
      <c r="CE1007" s="414">
        <f>IF(ISBLANK(AN1007),0,1)</f>
        <v>0</v>
      </c>
      <c r="CF1007" s="414">
        <f>IF(ISBLANK(AO1007),0,1)</f>
        <v>1</v>
      </c>
      <c r="CG1007" s="414">
        <f>IF(ISBLANK(AP1007),0,1)</f>
        <v>0</v>
      </c>
      <c r="CH1007" s="436">
        <f>IF(ISBLANK(AQ1007),0,1)</f>
        <v>0</v>
      </c>
      <c r="CI1007" s="435">
        <f>IF($W1007="Dropped","-",DAYS360(X1007,Y1007,TRUE)/360)</f>
        <v>0.79722222222222228</v>
      </c>
      <c r="CJ1007" s="416">
        <f>IF(OR($W1007="Pipeline",$W1007="Dropped"),"-",IF(OR($AA1007="-",$AA1007="n/a"),"-",DAYS360(Y1007,AA1007,TRUE)/360))</f>
        <v>0.30833333333333335</v>
      </c>
      <c r="CK1007" s="416">
        <f>IF(OR($W1007="Pipeline",$W1007="Dropped"),"-",IF($AC1007="-","-",IF(OR($AA1007="-",$AA1007="n/a"),DAYS360(Y1007,AC1007,TRUE)/360,DAYS360(AA1007,AC1007,TRUE)/360)))</f>
        <v>5.5916666666666668</v>
      </c>
      <c r="CL1007" s="416">
        <f>IF(OR($W1007="Pipeline",$W1007="Dropped"),"-",IF($AC1007="-","-",DAYS360(X1007,AC1007,TRUE)/360))</f>
        <v>6.697222222222222</v>
      </c>
      <c r="CM1007" s="437">
        <f>IF(OR($W1007="Pipeline",$W1007="Dropped"),"-",IF($AC1007="-","-",DAYS360(AB1007,AC1007,TRUE)/360))</f>
        <v>0</v>
      </c>
      <c r="CN1007" s="344" t="str">
        <f>IF(W1007="Closed",IF(AC1007="-","-",YEAR(AC1007)),"-")</f>
        <v>-</v>
      </c>
      <c r="CO1007" s="344" t="str">
        <f>IF(W1007="Closed",IF(OR(BE1007="S",BE1007="MS",BE1007="HS"),"S",IF(OR(BE1007="U",BE1007="MU",BE1007="HU"),"U",IF(OR(BE1007="NA",BE1007="NR",BE1007="NV",BE1007="?",BE1007="#"),"NR","-"))),"-")</f>
        <v>-</v>
      </c>
      <c r="CP1007" s="249">
        <v>10</v>
      </c>
      <c r="CQ1007" s="414">
        <v>0</v>
      </c>
      <c r="CR1007" s="414">
        <v>0</v>
      </c>
      <c r="CS1007" s="414">
        <v>5</v>
      </c>
      <c r="CT1007" s="414">
        <v>0</v>
      </c>
      <c r="CU1007" s="436">
        <v>0</v>
      </c>
      <c r="CV1007" s="432" t="str">
        <f>IF(OR(DC1007="-",DC1007="",DC1007="n/a"),"-",HYPERLINK(DC1007,"PAD"))</f>
        <v>PAD</v>
      </c>
      <c r="CW1007" s="417" t="str">
        <f>IF(OR(DD1007="-",DD1007="",DD1007="n/a"),"-",HYPERLINK(DD1007,"ICR"))</f>
        <v>-</v>
      </c>
      <c r="CX1007" s="438" t="str">
        <f>IF(OR(DE1007="-",DE1007="",DE1007="n/a"),"-",HYPERLINK(DE1007,"IEG"))</f>
        <v>-</v>
      </c>
      <c r="CY1007" s="687" t="str">
        <f>IF(OR(DF1007="-",DF1007="",DF1007="n/a"),"-",HYPERLINK(DF1007,"PPAR"))</f>
        <v>-</v>
      </c>
      <c r="CZ1007" s="665" t="str">
        <f>IF(OR(DG1007="-",DG1007="",DG1007="n/a"),"-",HYPERLINK(DG1007,"PCR"))</f>
        <v>-</v>
      </c>
      <c r="DA1007" s="665" t="str">
        <f>IF(OR(DH1007="-",DH1007="",DH1007="n/a"),"-",HYPERLINK(DH1007,"PP"))</f>
        <v>-</v>
      </c>
      <c r="DB1007" s="688" t="str">
        <f>IF(OR(DI1007="-",DI1007="",DI1007="n/a"),"-",HYPERLINK(DI1007,"TA"))</f>
        <v>-</v>
      </c>
      <c r="DC1007" s="897" t="s">
        <v>12954</v>
      </c>
      <c r="DD1007" s="897" t="s">
        <v>33</v>
      </c>
      <c r="DE1007" s="897" t="s">
        <v>33</v>
      </c>
      <c r="DF1007" s="897" t="s">
        <v>33</v>
      </c>
      <c r="DG1007" s="897" t="s">
        <v>33</v>
      </c>
      <c r="DH1007" s="897" t="s">
        <v>33</v>
      </c>
      <c r="DI1007" s="897" t="s">
        <v>33</v>
      </c>
      <c r="DJ1007" s="734"/>
      <c r="DK1007" s="14"/>
      <c r="DL1007" s="14"/>
      <c r="DM1007" s="441"/>
      <c r="DN1007" s="441"/>
      <c r="DO1007" s="441"/>
      <c r="DP1007" s="441"/>
      <c r="DQ1007" s="441"/>
      <c r="DR1007" s="441"/>
      <c r="DS1007" s="441"/>
      <c r="DT1007" s="441"/>
      <c r="DU1007" s="441"/>
      <c r="DV1007" s="441"/>
      <c r="DW1007" s="441"/>
      <c r="DX1007" s="441"/>
      <c r="DY1007" s="441"/>
      <c r="DZ1007" s="441"/>
      <c r="EA1007" s="441"/>
      <c r="EB1007" s="441"/>
      <c r="EC1007" s="441"/>
      <c r="ED1007" s="441"/>
      <c r="EE1007" s="441"/>
      <c r="EF1007" s="441"/>
      <c r="EG1007" s="441"/>
      <c r="EH1007" s="441"/>
      <c r="EI1007" s="441"/>
      <c r="EJ1007" s="441"/>
      <c r="EK1007" s="441"/>
      <c r="EL1007" s="441"/>
      <c r="EM1007" s="441"/>
    </row>
    <row r="1008" spans="1:143" s="35" customFormat="1" ht="14.1" customHeight="1" x14ac:dyDescent="0.25">
      <c r="A1008" s="702">
        <f>ROW()-1</f>
        <v>1007</v>
      </c>
      <c r="B1008" s="710" t="s">
        <v>721</v>
      </c>
      <c r="C1008" s="711" t="str">
        <f>HYPERLINK(E1008,"OP")</f>
        <v>OP</v>
      </c>
      <c r="D1008" s="711" t="str">
        <f>HYPERLINK(F1008,"Prj")</f>
        <v>Prj</v>
      </c>
      <c r="E1008" s="663" t="s">
        <v>7091</v>
      </c>
      <c r="F1008" s="422" t="s">
        <v>7092</v>
      </c>
      <c r="G1008" s="414" t="s">
        <v>33</v>
      </c>
      <c r="H1008" s="414" t="s">
        <v>33</v>
      </c>
      <c r="I1008" s="694" t="s">
        <v>33</v>
      </c>
      <c r="J1008" s="696" t="s">
        <v>722</v>
      </c>
      <c r="K1008" s="199" t="s">
        <v>33</v>
      </c>
      <c r="L1008" s="693" t="s">
        <v>245</v>
      </c>
      <c r="M1008" s="696" t="s">
        <v>264</v>
      </c>
      <c r="N1008" s="693" t="s">
        <v>18</v>
      </c>
      <c r="O1008" s="693" t="s">
        <v>25</v>
      </c>
      <c r="P1008" s="1080" t="s">
        <v>1419</v>
      </c>
      <c r="Q1008" s="1074" t="s">
        <v>33</v>
      </c>
      <c r="R1008" s="698" t="s">
        <v>33</v>
      </c>
      <c r="S1008" s="907" t="s">
        <v>3522</v>
      </c>
      <c r="T1008" s="908" t="s">
        <v>5268</v>
      </c>
      <c r="U1008" s="905" t="s">
        <v>591</v>
      </c>
      <c r="V1008" s="905" t="s">
        <v>10431</v>
      </c>
      <c r="W1008" s="1068" t="s">
        <v>20</v>
      </c>
      <c r="X1008" s="1064">
        <v>41625</v>
      </c>
      <c r="Y1008" s="1066">
        <v>42032</v>
      </c>
      <c r="Z1008" s="1046">
        <v>2015</v>
      </c>
      <c r="AA1008" s="1064">
        <v>42122</v>
      </c>
      <c r="AB1008" s="1065">
        <v>44074</v>
      </c>
      <c r="AC1008" s="1066">
        <v>44074</v>
      </c>
      <c r="AD1008" s="638">
        <v>0</v>
      </c>
      <c r="AE1008" s="639">
        <v>50</v>
      </c>
      <c r="AF1008" s="744">
        <v>0</v>
      </c>
      <c r="AG1008" s="690">
        <v>50</v>
      </c>
      <c r="AH1008" s="747">
        <v>220</v>
      </c>
      <c r="AI1008" s="744">
        <v>0</v>
      </c>
      <c r="AJ1008" s="1099">
        <v>50</v>
      </c>
      <c r="AK1008" s="1100">
        <v>22.528573739999999</v>
      </c>
      <c r="AL1008" s="1085"/>
      <c r="AM1008" s="632" t="s">
        <v>2451</v>
      </c>
      <c r="AN1008" s="632"/>
      <c r="AO1008" s="632"/>
      <c r="AP1008" s="632"/>
      <c r="AQ1008" s="757"/>
      <c r="AR1008" s="779" t="s">
        <v>2449</v>
      </c>
      <c r="AS1008" s="781">
        <f>AT1008+AU1008</f>
        <v>40</v>
      </c>
      <c r="AT1008" s="649">
        <v>40</v>
      </c>
      <c r="AU1008" s="650">
        <v>0</v>
      </c>
      <c r="AV1008" s="686" t="s">
        <v>3086</v>
      </c>
      <c r="AW1008" s="686" t="s">
        <v>1911</v>
      </c>
      <c r="AX1008" s="686" t="s">
        <v>2196</v>
      </c>
      <c r="AY1008" s="823">
        <v>42732</v>
      </c>
      <c r="AZ1008" s="736" t="s">
        <v>45</v>
      </c>
      <c r="BA1008" s="736" t="s">
        <v>45</v>
      </c>
      <c r="BB1008" s="625" t="s">
        <v>33</v>
      </c>
      <c r="BC1008" s="626" t="s">
        <v>33</v>
      </c>
      <c r="BD1008" s="633" t="s">
        <v>33</v>
      </c>
      <c r="BE1008" s="625" t="s">
        <v>33</v>
      </c>
      <c r="BF1008" s="626" t="s">
        <v>33</v>
      </c>
      <c r="BG1008" s="633" t="s">
        <v>33</v>
      </c>
      <c r="BH1008" s="905" t="s">
        <v>4525</v>
      </c>
      <c r="BI1008" s="903" t="s">
        <v>10476</v>
      </c>
      <c r="BJ1008" s="905" t="s">
        <v>4505</v>
      </c>
      <c r="BK1008" s="903" t="s">
        <v>10474</v>
      </c>
      <c r="BL1008" s="905" t="s">
        <v>0</v>
      </c>
      <c r="BM1008" s="903" t="s">
        <v>0</v>
      </c>
      <c r="BN1008" s="905" t="s">
        <v>0</v>
      </c>
      <c r="BO1008" s="903" t="s">
        <v>0</v>
      </c>
      <c r="BP1008" s="905" t="s">
        <v>0</v>
      </c>
      <c r="BQ1008" s="903" t="s">
        <v>0</v>
      </c>
      <c r="BR1008" s="909">
        <v>27</v>
      </c>
      <c r="BS1008" s="903" t="s">
        <v>4490</v>
      </c>
      <c r="BT1008" s="909">
        <v>28</v>
      </c>
      <c r="BU1008" s="903" t="s">
        <v>4500</v>
      </c>
      <c r="BV1008" s="909">
        <v>29</v>
      </c>
      <c r="BW1008" s="903" t="s">
        <v>4497</v>
      </c>
      <c r="BX1008" s="905" t="s">
        <v>0</v>
      </c>
      <c r="BY1008" s="903" t="s">
        <v>4492</v>
      </c>
      <c r="BZ1008" s="905" t="s">
        <v>0</v>
      </c>
      <c r="CA1008" s="903" t="s">
        <v>4492</v>
      </c>
      <c r="CB1008" s="340">
        <v>10</v>
      </c>
      <c r="CC1008" s="249">
        <f>IF(ISBLANK(AL1008),0,1)</f>
        <v>0</v>
      </c>
      <c r="CD1008" s="414">
        <f>IF(ISBLANK(AM1008),0,1)</f>
        <v>1</v>
      </c>
      <c r="CE1008" s="414">
        <f>IF(ISBLANK(AN1008),0,1)</f>
        <v>0</v>
      </c>
      <c r="CF1008" s="414">
        <f>IF(ISBLANK(AO1008),0,1)</f>
        <v>0</v>
      </c>
      <c r="CG1008" s="414">
        <f>IF(ISBLANK(AP1008),0,1)</f>
        <v>0</v>
      </c>
      <c r="CH1008" s="436">
        <f>IF(ISBLANK(AQ1008),0,1)</f>
        <v>0</v>
      </c>
      <c r="CI1008" s="435">
        <f>IF($W1008="Dropped","-",DAYS360(X1008,Y1008,TRUE)/360)</f>
        <v>1.1138888888888889</v>
      </c>
      <c r="CJ1008" s="416">
        <f>IF(OR($W1008="Pipeline",$W1008="Dropped"),"-",IF(OR($AA1008="-",$AA1008="n/a"),"-",DAYS360(Y1008,AA1008,TRUE)/360))</f>
        <v>0.25</v>
      </c>
      <c r="CK1008" s="416">
        <f>IF(OR($W1008="Pipeline",$W1008="Dropped"),"-",IF($AC1008="-","-",IF(OR($AA1008="-",$AA1008="n/a"),DAYS360(Y1008,AC1008,TRUE)/360,DAYS360(AA1008,AC1008,TRUE)/360)))</f>
        <v>5.3388888888888886</v>
      </c>
      <c r="CL1008" s="416">
        <f>IF(OR($W1008="Pipeline",$W1008="Dropped"),"-",IF($AC1008="-","-",DAYS360(X1008,AC1008,TRUE)/360))</f>
        <v>6.7027777777777775</v>
      </c>
      <c r="CM1008" s="437">
        <f>IF(OR($W1008="Pipeline",$W1008="Dropped"),"-",IF($AC1008="-","-",DAYS360(AB1008,AC1008,TRUE)/360))</f>
        <v>0</v>
      </c>
      <c r="CN1008" s="344" t="str">
        <f>IF(W1008="Closed",IF(AC1008="-","-",YEAR(AC1008)),"-")</f>
        <v>-</v>
      </c>
      <c r="CO1008" s="344" t="str">
        <f>IF(W1008="Closed",IF(OR(BE1008="S",BE1008="MS",BE1008="HS"),"S",IF(OR(BE1008="U",BE1008="MU",BE1008="HU"),"U",IF(OR(BE1008="NA",BE1008="NR",BE1008="NV",BE1008="?",BE1008="#"),"NR","-"))),"-")</f>
        <v>-</v>
      </c>
      <c r="CP1008" s="249">
        <v>7</v>
      </c>
      <c r="CQ1008" s="414">
        <v>8</v>
      </c>
      <c r="CR1008" s="414">
        <v>3</v>
      </c>
      <c r="CS1008" s="414">
        <v>6</v>
      </c>
      <c r="CT1008" s="414">
        <v>1</v>
      </c>
      <c r="CU1008" s="436">
        <v>1</v>
      </c>
      <c r="CV1008" s="432" t="str">
        <f>IF(OR(DC1008="-",DC1008="",DC1008="n/a"),"-",HYPERLINK(DC1008,"PAD"))</f>
        <v>PAD</v>
      </c>
      <c r="CW1008" s="417" t="str">
        <f>IF(OR(DD1008="-",DD1008="",DD1008="n/a"),"-",HYPERLINK(DD1008,"ICR"))</f>
        <v>-</v>
      </c>
      <c r="CX1008" s="438" t="str">
        <f>IF(OR(DE1008="-",DE1008="",DE1008="n/a"),"-",HYPERLINK(DE1008,"IEG"))</f>
        <v>-</v>
      </c>
      <c r="CY1008" s="687" t="str">
        <f>IF(OR(DF1008="-",DF1008="",DF1008="n/a"),"-",HYPERLINK(DF1008,"PPAR"))</f>
        <v>-</v>
      </c>
      <c r="CZ1008" s="665" t="str">
        <f>IF(OR(DG1008="-",DG1008="",DG1008="n/a"),"-",HYPERLINK(DG1008,"PCR"))</f>
        <v>-</v>
      </c>
      <c r="DA1008" s="665" t="str">
        <f>IF(OR(DH1008="-",DH1008="",DH1008="n/a"),"-",HYPERLINK(DH1008,"PP"))</f>
        <v>-</v>
      </c>
      <c r="DB1008" s="688" t="str">
        <f>IF(OR(DI1008="-",DI1008="",DI1008="n/a"),"-",HYPERLINK(DI1008,"TA"))</f>
        <v>-</v>
      </c>
      <c r="DC1008" s="897" t="s">
        <v>12955</v>
      </c>
      <c r="DD1008" s="897" t="s">
        <v>33</v>
      </c>
      <c r="DE1008" s="897" t="s">
        <v>33</v>
      </c>
      <c r="DF1008" s="897" t="s">
        <v>33</v>
      </c>
      <c r="DG1008" s="897" t="s">
        <v>33</v>
      </c>
      <c r="DH1008" s="897" t="s">
        <v>33</v>
      </c>
      <c r="DI1008" s="897" t="s">
        <v>33</v>
      </c>
      <c r="DJ1008" s="734"/>
      <c r="DK1008" s="14"/>
      <c r="DL1008" s="14"/>
      <c r="DM1008" s="441"/>
      <c r="DN1008" s="441"/>
      <c r="DO1008" s="441"/>
      <c r="DP1008" s="441"/>
      <c r="DQ1008" s="441"/>
      <c r="DR1008" s="441"/>
      <c r="DS1008" s="441"/>
      <c r="DT1008" s="441"/>
      <c r="DU1008" s="441"/>
      <c r="DV1008" s="441"/>
      <c r="DW1008" s="441"/>
      <c r="DX1008" s="441"/>
      <c r="DY1008" s="441"/>
      <c r="DZ1008" s="441"/>
      <c r="EA1008" s="441"/>
      <c r="EB1008" s="441"/>
      <c r="EC1008" s="441"/>
      <c r="ED1008" s="441"/>
      <c r="EE1008" s="441"/>
      <c r="EF1008" s="441"/>
      <c r="EG1008" s="441"/>
      <c r="EH1008" s="441"/>
      <c r="EI1008" s="441"/>
      <c r="EJ1008" s="441"/>
      <c r="EK1008" s="441"/>
      <c r="EL1008" s="441"/>
      <c r="EM1008" s="441"/>
    </row>
    <row r="1009" spans="1:143" s="35" customFormat="1" ht="14.1" customHeight="1" x14ac:dyDescent="0.25">
      <c r="A1009" s="703">
        <f>ROW()-1</f>
        <v>1008</v>
      </c>
      <c r="B1009" s="717" t="s">
        <v>856</v>
      </c>
      <c r="C1009" s="711" t="str">
        <f>HYPERLINK(E1009,"OP")</f>
        <v>OP</v>
      </c>
      <c r="D1009" s="711" t="str">
        <f>HYPERLINK(F1009,"Prj")</f>
        <v>Prj</v>
      </c>
      <c r="E1009" s="663" t="s">
        <v>7093</v>
      </c>
      <c r="F1009" s="422" t="s">
        <v>7094</v>
      </c>
      <c r="G1009" s="414" t="s">
        <v>33</v>
      </c>
      <c r="H1009" s="414" t="s">
        <v>33</v>
      </c>
      <c r="I1009" s="694" t="s">
        <v>33</v>
      </c>
      <c r="J1009" s="686" t="s">
        <v>857</v>
      </c>
      <c r="K1009" s="199" t="s">
        <v>33</v>
      </c>
      <c r="L1009" s="693" t="s">
        <v>16</v>
      </c>
      <c r="M1009" s="696" t="s">
        <v>58</v>
      </c>
      <c r="N1009" s="693" t="s">
        <v>18</v>
      </c>
      <c r="O1009" s="732" t="s">
        <v>25</v>
      </c>
      <c r="P1009" s="1080" t="s">
        <v>1763</v>
      </c>
      <c r="Q1009" s="1074" t="s">
        <v>33</v>
      </c>
      <c r="R1009" s="698" t="s">
        <v>33</v>
      </c>
      <c r="S1009" s="907" t="s">
        <v>3793</v>
      </c>
      <c r="T1009" s="908" t="s">
        <v>3974</v>
      </c>
      <c r="U1009" s="905" t="s">
        <v>586</v>
      </c>
      <c r="V1009" s="905" t="s">
        <v>10452</v>
      </c>
      <c r="W1009" s="1068" t="s">
        <v>20</v>
      </c>
      <c r="X1009" s="1064">
        <v>41569</v>
      </c>
      <c r="Y1009" s="1066">
        <v>41779</v>
      </c>
      <c r="Z1009" s="1046">
        <v>2014</v>
      </c>
      <c r="AA1009" s="1064">
        <v>41915</v>
      </c>
      <c r="AB1009" s="1065">
        <v>43799</v>
      </c>
      <c r="AC1009" s="1066">
        <v>44530</v>
      </c>
      <c r="AD1009" s="638">
        <v>0</v>
      </c>
      <c r="AE1009" s="639">
        <v>156</v>
      </c>
      <c r="AF1009" s="744">
        <v>0</v>
      </c>
      <c r="AG1009" s="690">
        <v>156</v>
      </c>
      <c r="AH1009" s="747">
        <v>0</v>
      </c>
      <c r="AI1009" s="744">
        <v>0</v>
      </c>
      <c r="AJ1009" s="1099">
        <v>196</v>
      </c>
      <c r="AK1009" s="1100">
        <v>123.68819463</v>
      </c>
      <c r="AL1009" s="646"/>
      <c r="AM1009" s="647"/>
      <c r="AN1009" s="647">
        <v>2</v>
      </c>
      <c r="AO1009" s="647"/>
      <c r="AP1009" s="647"/>
      <c r="AQ1009" s="648"/>
      <c r="AR1009" s="779" t="s">
        <v>3328</v>
      </c>
      <c r="AS1009" s="781">
        <f>AT1009+AU1009</f>
        <v>15.9</v>
      </c>
      <c r="AT1009" s="649">
        <v>15.9</v>
      </c>
      <c r="AU1009" s="650">
        <v>0</v>
      </c>
      <c r="AV1009" s="686" t="s">
        <v>3329</v>
      </c>
      <c r="AW1009" s="686" t="s">
        <v>1865</v>
      </c>
      <c r="AX1009" s="686" t="s">
        <v>1902</v>
      </c>
      <c r="AY1009" s="819">
        <v>42727</v>
      </c>
      <c r="AZ1009" s="721" t="s">
        <v>26</v>
      </c>
      <c r="BA1009" s="721" t="s">
        <v>26</v>
      </c>
      <c r="BB1009" s="625" t="s">
        <v>33</v>
      </c>
      <c r="BC1009" s="626" t="s">
        <v>33</v>
      </c>
      <c r="BD1009" s="633" t="s">
        <v>33</v>
      </c>
      <c r="BE1009" s="625" t="s">
        <v>33</v>
      </c>
      <c r="BF1009" s="626" t="s">
        <v>33</v>
      </c>
      <c r="BG1009" s="633" t="s">
        <v>33</v>
      </c>
      <c r="BH1009" s="905" t="s">
        <v>4515</v>
      </c>
      <c r="BI1009" s="903" t="s">
        <v>4704</v>
      </c>
      <c r="BJ1009" s="905" t="s">
        <v>13050</v>
      </c>
      <c r="BK1009" s="903" t="s">
        <v>13876</v>
      </c>
      <c r="BL1009" s="905" t="s">
        <v>0</v>
      </c>
      <c r="BM1009" s="903" t="s">
        <v>0</v>
      </c>
      <c r="BN1009" s="905" t="s">
        <v>0</v>
      </c>
      <c r="BO1009" s="903" t="s">
        <v>0</v>
      </c>
      <c r="BP1009" s="905" t="s">
        <v>0</v>
      </c>
      <c r="BQ1009" s="903" t="s">
        <v>0</v>
      </c>
      <c r="BR1009" s="909">
        <v>65</v>
      </c>
      <c r="BS1009" s="903" t="s">
        <v>4509</v>
      </c>
      <c r="BT1009" s="905" t="s">
        <v>0</v>
      </c>
      <c r="BU1009" s="903" t="s">
        <v>4492</v>
      </c>
      <c r="BV1009" s="905" t="s">
        <v>0</v>
      </c>
      <c r="BW1009" s="903" t="s">
        <v>4492</v>
      </c>
      <c r="BX1009" s="905" t="s">
        <v>0</v>
      </c>
      <c r="BY1009" s="903" t="s">
        <v>4492</v>
      </c>
      <c r="BZ1009" s="905" t="s">
        <v>0</v>
      </c>
      <c r="CA1009" s="903" t="s">
        <v>4492</v>
      </c>
      <c r="CB1009" s="340">
        <v>50</v>
      </c>
      <c r="CC1009" s="249">
        <f>IF(ISBLANK(AL1009),0,1)</f>
        <v>0</v>
      </c>
      <c r="CD1009" s="414">
        <f>IF(ISBLANK(AM1009),0,1)</f>
        <v>0</v>
      </c>
      <c r="CE1009" s="414">
        <f>IF(ISBLANK(AN1009),0,1)</f>
        <v>1</v>
      </c>
      <c r="CF1009" s="414">
        <f>IF(ISBLANK(AO1009),0,1)</f>
        <v>0</v>
      </c>
      <c r="CG1009" s="414">
        <f>IF(ISBLANK(AP1009),0,1)</f>
        <v>0</v>
      </c>
      <c r="CH1009" s="436">
        <f>IF(ISBLANK(AQ1009),0,1)</f>
        <v>0</v>
      </c>
      <c r="CI1009" s="435">
        <f>IF($W1009="Dropped","-",DAYS360(X1009,Y1009,TRUE)/360)</f>
        <v>0.57777777777777772</v>
      </c>
      <c r="CJ1009" s="416">
        <f>IF(OR($W1009="Pipeline",$W1009="Dropped"),"-",IF(OR($AA1009="-",$AA1009="n/a"),"-",DAYS360(Y1009,AA1009,TRUE)/360))</f>
        <v>0.36944444444444446</v>
      </c>
      <c r="CK1009" s="416">
        <f>IF(OR($W1009="Pipeline",$W1009="Dropped"),"-",IF($AC1009="-","-",IF(OR($AA1009="-",$AA1009="n/a"),DAYS360(Y1009,AC1009,TRUE)/360,DAYS360(AA1009,AC1009,TRUE)/360)))</f>
        <v>7.1583333333333332</v>
      </c>
      <c r="CL1009" s="416">
        <f>IF(OR($W1009="Pipeline",$W1009="Dropped"),"-",IF($AC1009="-","-",DAYS360(X1009,AC1009,TRUE)/360))</f>
        <v>8.1055555555555561</v>
      </c>
      <c r="CM1009" s="437">
        <f>IF(OR($W1009="Pipeline",$W1009="Dropped"),"-",IF($AC1009="-","-",DAYS360(AB1009,AC1009,TRUE)/360))</f>
        <v>2</v>
      </c>
      <c r="CN1009" s="344" t="str">
        <f>IF(W1009="Closed",IF(AC1009="-","-",YEAR(AC1009)),"-")</f>
        <v>-</v>
      </c>
      <c r="CO1009" s="344" t="str">
        <f>IF(W1009="Closed",IF(OR(BE1009="S",BE1009="MS",BE1009="HS"),"S",IF(OR(BE1009="U",BE1009="MU",BE1009="HU"),"U",IF(OR(BE1009="NA",BE1009="NR",BE1009="NV",BE1009="?",BE1009="#"),"NR","-"))),"-")</f>
        <v>-</v>
      </c>
      <c r="CP1009" s="249">
        <v>4</v>
      </c>
      <c r="CQ1009" s="414">
        <v>5</v>
      </c>
      <c r="CR1009" s="414">
        <v>2</v>
      </c>
      <c r="CS1009" s="414">
        <v>0</v>
      </c>
      <c r="CT1009" s="414">
        <v>0</v>
      </c>
      <c r="CU1009" s="436">
        <v>0</v>
      </c>
      <c r="CV1009" s="432" t="str">
        <f>IF(OR(DC1009="-",DC1009="",DC1009="n/a"),"-",HYPERLINK(DC1009,"PAD"))</f>
        <v>PAD</v>
      </c>
      <c r="CW1009" s="417" t="str">
        <f>IF(OR(DD1009="-",DD1009="",DD1009="n/a"),"-",HYPERLINK(DD1009,"ICR"))</f>
        <v>-</v>
      </c>
      <c r="CX1009" s="438" t="str">
        <f>IF(OR(DE1009="-",DE1009="",DE1009="n/a"),"-",HYPERLINK(DE1009,"IEG"))</f>
        <v>-</v>
      </c>
      <c r="CY1009" s="687" t="str">
        <f>IF(OR(DF1009="-",DF1009="",DF1009="n/a"),"-",HYPERLINK(DF1009,"PPAR"))</f>
        <v>-</v>
      </c>
      <c r="CZ1009" s="665" t="str">
        <f>IF(OR(DG1009="-",DG1009="",DG1009="n/a"),"-",HYPERLINK(DG1009,"PCR"))</f>
        <v>-</v>
      </c>
      <c r="DA1009" s="665" t="str">
        <f>IF(OR(DH1009="-",DH1009="",DH1009="n/a"),"-",HYPERLINK(DH1009,"PP"))</f>
        <v>PP</v>
      </c>
      <c r="DB1009" s="688" t="str">
        <f>IF(OR(DI1009="-",DI1009="",DI1009="n/a"),"-",HYPERLINK(DI1009,"TA"))</f>
        <v>-</v>
      </c>
      <c r="DC1009" s="897" t="s">
        <v>12956</v>
      </c>
      <c r="DD1009" s="897" t="s">
        <v>33</v>
      </c>
      <c r="DE1009" s="897" t="s">
        <v>33</v>
      </c>
      <c r="DF1009" s="897" t="s">
        <v>33</v>
      </c>
      <c r="DG1009" s="897" t="s">
        <v>33</v>
      </c>
      <c r="DH1009" s="897" t="s">
        <v>12957</v>
      </c>
      <c r="DI1009" s="897" t="s">
        <v>33</v>
      </c>
      <c r="DJ1009" s="806"/>
      <c r="DK1009" s="14"/>
      <c r="DL1009" s="14"/>
      <c r="DM1009" s="441"/>
      <c r="DN1009" s="441"/>
      <c r="DO1009" s="441"/>
      <c r="DP1009" s="441"/>
      <c r="DQ1009" s="441"/>
      <c r="DR1009" s="441"/>
      <c r="DS1009" s="441"/>
      <c r="DT1009" s="441"/>
      <c r="DU1009" s="441"/>
      <c r="DV1009" s="441"/>
      <c r="DW1009" s="441"/>
      <c r="DX1009" s="441"/>
      <c r="DY1009" s="441"/>
      <c r="DZ1009" s="441"/>
      <c r="EA1009" s="441"/>
      <c r="EB1009" s="441"/>
      <c r="EC1009" s="441"/>
      <c r="ED1009" s="441"/>
      <c r="EE1009" s="441"/>
      <c r="EF1009" s="441"/>
      <c r="EG1009" s="441"/>
      <c r="EH1009" s="441"/>
      <c r="EI1009" s="441"/>
      <c r="EJ1009" s="441"/>
      <c r="EK1009" s="441"/>
      <c r="EL1009" s="441"/>
      <c r="EM1009" s="441"/>
    </row>
    <row r="1010" spans="1:143" s="35" customFormat="1" ht="14.1" customHeight="1" x14ac:dyDescent="0.25">
      <c r="A1010" s="702">
        <f>ROW()-1</f>
        <v>1009</v>
      </c>
      <c r="B1010" s="710" t="s">
        <v>2391</v>
      </c>
      <c r="C1010" s="711" t="str">
        <f>HYPERLINK(E1010,"OP")</f>
        <v>OP</v>
      </c>
      <c r="D1010" s="711" t="str">
        <f>HYPERLINK(F1010,"Prj")</f>
        <v>Prj</v>
      </c>
      <c r="E1010" s="663" t="s">
        <v>7095</v>
      </c>
      <c r="F1010" s="422" t="s">
        <v>7096</v>
      </c>
      <c r="G1010" s="414" t="s">
        <v>33</v>
      </c>
      <c r="H1010" s="414" t="s">
        <v>33</v>
      </c>
      <c r="I1010" s="694" t="s">
        <v>33</v>
      </c>
      <c r="J1010" s="686" t="s">
        <v>2392</v>
      </c>
      <c r="K1010" s="199" t="s">
        <v>33</v>
      </c>
      <c r="L1010" s="693" t="s">
        <v>16</v>
      </c>
      <c r="M1010" s="696" t="s">
        <v>29</v>
      </c>
      <c r="N1010" s="693" t="s">
        <v>18</v>
      </c>
      <c r="O1010" s="693" t="s">
        <v>25</v>
      </c>
      <c r="P1010" s="1080" t="s">
        <v>1419</v>
      </c>
      <c r="Q1010" s="1074" t="s">
        <v>33</v>
      </c>
      <c r="R1010" s="698" t="s">
        <v>33</v>
      </c>
      <c r="S1010" s="907" t="s">
        <v>3162</v>
      </c>
      <c r="T1010" s="908" t="s">
        <v>3975</v>
      </c>
      <c r="U1010" s="905" t="s">
        <v>584</v>
      </c>
      <c r="V1010" s="905" t="s">
        <v>9988</v>
      </c>
      <c r="W1010" s="1068" t="s">
        <v>20</v>
      </c>
      <c r="X1010" s="1064">
        <v>41331</v>
      </c>
      <c r="Y1010" s="1066">
        <v>41669</v>
      </c>
      <c r="Z1010" s="1046">
        <v>2014</v>
      </c>
      <c r="AA1010" s="1064">
        <v>41782</v>
      </c>
      <c r="AB1010" s="1065">
        <v>43465</v>
      </c>
      <c r="AC1010" s="1066">
        <v>44561</v>
      </c>
      <c r="AD1010" s="638">
        <v>0</v>
      </c>
      <c r="AE1010" s="639">
        <v>5</v>
      </c>
      <c r="AF1010" s="744">
        <v>0</v>
      </c>
      <c r="AG1010" s="690">
        <v>5</v>
      </c>
      <c r="AH1010" s="747">
        <v>0</v>
      </c>
      <c r="AI1010" s="744">
        <v>15.5</v>
      </c>
      <c r="AJ1010" s="1099">
        <v>55</v>
      </c>
      <c r="AK1010" s="1100">
        <v>3.88478206</v>
      </c>
      <c r="AL1010" s="646"/>
      <c r="AM1010" s="647" t="s">
        <v>3060</v>
      </c>
      <c r="AN1010" s="647">
        <v>9</v>
      </c>
      <c r="AO1010" s="647"/>
      <c r="AP1010" s="647"/>
      <c r="AQ1010" s="648"/>
      <c r="AR1010" s="779" t="s">
        <v>2448</v>
      </c>
      <c r="AS1010" s="649">
        <f>AT1010+AU1010</f>
        <v>12.700000000000001</v>
      </c>
      <c r="AT1010" s="649">
        <v>2.9</v>
      </c>
      <c r="AU1010" s="650">
        <v>9.8000000000000007</v>
      </c>
      <c r="AV1010" s="686" t="s">
        <v>3087</v>
      </c>
      <c r="AW1010" s="686" t="s">
        <v>2446</v>
      </c>
      <c r="AX1010" s="686" t="s">
        <v>2447</v>
      </c>
      <c r="AY1010" s="819">
        <v>42725</v>
      </c>
      <c r="AZ1010" s="721" t="s">
        <v>26</v>
      </c>
      <c r="BA1010" s="721" t="s">
        <v>26</v>
      </c>
      <c r="BB1010" s="625" t="s">
        <v>33</v>
      </c>
      <c r="BC1010" s="626" t="s">
        <v>33</v>
      </c>
      <c r="BD1010" s="633" t="s">
        <v>33</v>
      </c>
      <c r="BE1010" s="625" t="s">
        <v>33</v>
      </c>
      <c r="BF1010" s="626" t="s">
        <v>33</v>
      </c>
      <c r="BG1010" s="633" t="s">
        <v>33</v>
      </c>
      <c r="BH1010" s="905" t="s">
        <v>0</v>
      </c>
      <c r="BI1010" s="903" t="s">
        <v>0</v>
      </c>
      <c r="BJ1010" s="905" t="s">
        <v>0</v>
      </c>
      <c r="BK1010" s="903" t="s">
        <v>0</v>
      </c>
      <c r="BL1010" s="905" t="s">
        <v>4485</v>
      </c>
      <c r="BM1010" s="903" t="s">
        <v>10472</v>
      </c>
      <c r="BN1010" s="905" t="s">
        <v>4525</v>
      </c>
      <c r="BO1010" s="903" t="s">
        <v>10476</v>
      </c>
      <c r="BP1010" s="905" t="s">
        <v>4505</v>
      </c>
      <c r="BQ1010" s="903" t="s">
        <v>10474</v>
      </c>
      <c r="BR1010" s="909">
        <v>27</v>
      </c>
      <c r="BS1010" s="903" t="s">
        <v>4490</v>
      </c>
      <c r="BT1010" s="909">
        <v>57</v>
      </c>
      <c r="BU1010" s="903" t="s">
        <v>4527</v>
      </c>
      <c r="BV1010" s="905" t="s">
        <v>0</v>
      </c>
      <c r="BW1010" s="903" t="s">
        <v>4492</v>
      </c>
      <c r="BX1010" s="905" t="s">
        <v>0</v>
      </c>
      <c r="BY1010" s="903" t="s">
        <v>4492</v>
      </c>
      <c r="BZ1010" s="905" t="s">
        <v>0</v>
      </c>
      <c r="CA1010" s="903" t="s">
        <v>4492</v>
      </c>
      <c r="CB1010" s="340">
        <v>10</v>
      </c>
      <c r="CC1010" s="249">
        <f>IF(ISBLANK(AL1010),0,1)</f>
        <v>0</v>
      </c>
      <c r="CD1010" s="414">
        <f>IF(ISBLANK(AM1010),0,1)</f>
        <v>1</v>
      </c>
      <c r="CE1010" s="414">
        <f>IF(ISBLANK(AN1010),0,1)</f>
        <v>1</v>
      </c>
      <c r="CF1010" s="414">
        <f>IF(ISBLANK(AO1010),0,1)</f>
        <v>0</v>
      </c>
      <c r="CG1010" s="414">
        <f>IF(ISBLANK(AP1010),0,1)</f>
        <v>0</v>
      </c>
      <c r="CH1010" s="436">
        <f>IF(ISBLANK(AQ1010),0,1)</f>
        <v>0</v>
      </c>
      <c r="CI1010" s="435">
        <f>IF($W1010="Dropped","-",DAYS360(X1010,Y1010,TRUE)/360)</f>
        <v>0.92777777777777781</v>
      </c>
      <c r="CJ1010" s="416">
        <f>IF(OR($W1010="Pipeline",$W1010="Dropped"),"-",IF(OR($AA1010="-",$AA1010="n/a"),"-",DAYS360(Y1010,AA1010,TRUE)/360))</f>
        <v>0.31388888888888888</v>
      </c>
      <c r="CK1010" s="416">
        <f>IF(OR($W1010="Pipeline",$W1010="Dropped"),"-",IF($AC1010="-","-",IF(OR($AA1010="-",$AA1010="n/a"),DAYS360(Y1010,AC1010,TRUE)/360,DAYS360(AA1010,AC1010,TRUE)/360)))</f>
        <v>7.6027777777777779</v>
      </c>
      <c r="CL1010" s="416">
        <f>IF(OR($W1010="Pipeline",$W1010="Dropped"),"-",IF($AC1010="-","-",DAYS360(X1010,AC1010,TRUE)/360))</f>
        <v>8.844444444444445</v>
      </c>
      <c r="CM1010" s="437">
        <f>IF(OR($W1010="Pipeline",$W1010="Dropped"),"-",IF($AC1010="-","-",DAYS360(AB1010,AC1010,TRUE)/360))</f>
        <v>3</v>
      </c>
      <c r="CN1010" s="344" t="str">
        <f>IF(W1010="Closed",IF(AC1010="-","-",YEAR(AC1010)),"-")</f>
        <v>-</v>
      </c>
      <c r="CO1010" s="344" t="str">
        <f>IF(W1010="Closed",IF(OR(BE1010="S",BE1010="MS",BE1010="HS"),"S",IF(OR(BE1010="U",BE1010="MU",BE1010="HU"),"U",IF(OR(BE1010="NA",BE1010="NR",BE1010="NV",BE1010="?",BE1010="#"),"NR","-"))),"-")</f>
        <v>-</v>
      </c>
      <c r="CP1010" s="249">
        <v>2</v>
      </c>
      <c r="CQ1010" s="414">
        <v>7</v>
      </c>
      <c r="CR1010" s="414">
        <v>1</v>
      </c>
      <c r="CS1010" s="414">
        <v>1</v>
      </c>
      <c r="CT1010" s="414">
        <v>0</v>
      </c>
      <c r="CU1010" s="436">
        <v>0</v>
      </c>
      <c r="CV1010" s="432" t="str">
        <f>IF(OR(DC1010="-",DC1010="",DC1010="n/a"),"-",HYPERLINK(DC1010,"PAD"))</f>
        <v>PAD</v>
      </c>
      <c r="CW1010" s="417" t="str">
        <f>IF(OR(DD1010="-",DD1010="",DD1010="n/a"),"-",HYPERLINK(DD1010,"ICR"))</f>
        <v>-</v>
      </c>
      <c r="CX1010" s="438" t="str">
        <f>IF(OR(DE1010="-",DE1010="",DE1010="n/a"),"-",HYPERLINK(DE1010,"IEG"))</f>
        <v>-</v>
      </c>
      <c r="CY1010" s="687" t="str">
        <f>IF(OR(DF1010="-",DF1010="",DF1010="n/a"),"-",HYPERLINK(DF1010,"PPAR"))</f>
        <v>-</v>
      </c>
      <c r="CZ1010" s="665" t="str">
        <f>IF(OR(DG1010="-",DG1010="",DG1010="n/a"),"-",HYPERLINK(DG1010,"PCR"))</f>
        <v>-</v>
      </c>
      <c r="DA1010" s="665" t="str">
        <f>IF(OR(DH1010="-",DH1010="",DH1010="n/a"),"-",HYPERLINK(DH1010,"PP"))</f>
        <v>-</v>
      </c>
      <c r="DB1010" s="688" t="str">
        <f>IF(OR(DI1010="-",DI1010="",DI1010="n/a"),"-",HYPERLINK(DI1010,"TA"))</f>
        <v>-</v>
      </c>
      <c r="DC1010" s="897" t="s">
        <v>12958</v>
      </c>
      <c r="DD1010" s="897" t="s">
        <v>33</v>
      </c>
      <c r="DE1010" s="897" t="s">
        <v>33</v>
      </c>
      <c r="DF1010" s="897" t="s">
        <v>33</v>
      </c>
      <c r="DG1010" s="897" t="s">
        <v>33</v>
      </c>
      <c r="DH1010" s="897" t="s">
        <v>33</v>
      </c>
      <c r="DI1010" s="897" t="s">
        <v>33</v>
      </c>
      <c r="DJ1010" s="734"/>
      <c r="DK1010" s="14"/>
      <c r="DL1010" s="14"/>
      <c r="DM1010" s="441"/>
      <c r="DN1010" s="441"/>
      <c r="DO1010" s="441"/>
      <c r="DP1010" s="441"/>
      <c r="DQ1010" s="441"/>
      <c r="DR1010" s="441"/>
      <c r="DS1010" s="441"/>
      <c r="DT1010" s="441"/>
      <c r="DU1010" s="441"/>
      <c r="DV1010" s="441"/>
      <c r="DW1010" s="441"/>
      <c r="DX1010" s="441"/>
      <c r="DY1010" s="441"/>
      <c r="DZ1010" s="441"/>
      <c r="EA1010" s="441"/>
      <c r="EB1010" s="441"/>
      <c r="EC1010" s="441"/>
      <c r="ED1010" s="441"/>
      <c r="EE1010" s="441"/>
      <c r="EF1010" s="441"/>
      <c r="EG1010" s="441"/>
      <c r="EH1010" s="441"/>
      <c r="EI1010" s="441"/>
      <c r="EJ1010" s="441"/>
      <c r="EK1010" s="441"/>
      <c r="EL1010" s="441"/>
      <c r="EM1010" s="441"/>
    </row>
    <row r="1011" spans="1:143" s="35" customFormat="1" ht="14.1" customHeight="1" x14ac:dyDescent="0.25">
      <c r="A1011" s="702">
        <f>ROW()-1</f>
        <v>1010</v>
      </c>
      <c r="B1011" s="710" t="s">
        <v>34</v>
      </c>
      <c r="C1011" s="711" t="str">
        <f>HYPERLINK(E1011,"OP")</f>
        <v>OP</v>
      </c>
      <c r="D1011" s="711" t="str">
        <f>HYPERLINK(F1011,"Prj")</f>
        <v>Prj</v>
      </c>
      <c r="E1011" s="663" t="s">
        <v>7097</v>
      </c>
      <c r="F1011" s="422" t="s">
        <v>7098</v>
      </c>
      <c r="G1011" s="414" t="s">
        <v>33</v>
      </c>
      <c r="H1011" s="414" t="s">
        <v>33</v>
      </c>
      <c r="I1011" s="694" t="s">
        <v>33</v>
      </c>
      <c r="J1011" s="686" t="s">
        <v>35</v>
      </c>
      <c r="K1011" s="199" t="s">
        <v>33</v>
      </c>
      <c r="L1011" s="693" t="s">
        <v>16</v>
      </c>
      <c r="M1011" s="696" t="s">
        <v>29</v>
      </c>
      <c r="N1011" s="693" t="s">
        <v>18</v>
      </c>
      <c r="O1011" s="693" t="s">
        <v>25</v>
      </c>
      <c r="P1011" s="1080" t="s">
        <v>36</v>
      </c>
      <c r="Q1011" s="1074" t="s">
        <v>33</v>
      </c>
      <c r="R1011" s="698" t="s">
        <v>33</v>
      </c>
      <c r="S1011" s="907" t="s">
        <v>3944</v>
      </c>
      <c r="T1011" s="908" t="s">
        <v>5285</v>
      </c>
      <c r="U1011" s="905" t="s">
        <v>584</v>
      </c>
      <c r="V1011" s="905" t="s">
        <v>10448</v>
      </c>
      <c r="W1011" s="1068" t="s">
        <v>20</v>
      </c>
      <c r="X1011" s="1064">
        <v>41597</v>
      </c>
      <c r="Y1011" s="1066">
        <v>41752</v>
      </c>
      <c r="Z1011" s="1046">
        <v>2014</v>
      </c>
      <c r="AA1011" s="1064">
        <v>42024</v>
      </c>
      <c r="AB1011" s="1065">
        <v>43465</v>
      </c>
      <c r="AC1011" s="1066">
        <v>44196</v>
      </c>
      <c r="AD1011" s="1054">
        <v>0</v>
      </c>
      <c r="AE1011" s="749">
        <v>15</v>
      </c>
      <c r="AF1011" s="744">
        <v>0</v>
      </c>
      <c r="AG1011" s="690">
        <v>15</v>
      </c>
      <c r="AH1011" s="747">
        <v>0</v>
      </c>
      <c r="AI1011" s="744">
        <v>0</v>
      </c>
      <c r="AJ1011" s="1099">
        <v>45</v>
      </c>
      <c r="AK1011" s="1100">
        <v>6.6528029599999998</v>
      </c>
      <c r="AL1011" s="1086"/>
      <c r="AM1011" s="760"/>
      <c r="AN1011" s="760">
        <v>3</v>
      </c>
      <c r="AO1011" s="760"/>
      <c r="AP1011" s="760"/>
      <c r="AQ1011" s="761" t="s">
        <v>426</v>
      </c>
      <c r="AR1011" s="780" t="s">
        <v>39</v>
      </c>
      <c r="AS1011" s="781">
        <f>AT1011+AU1011</f>
        <v>8.44</v>
      </c>
      <c r="AT1011" s="781">
        <v>8.44</v>
      </c>
      <c r="AU1011" s="782">
        <v>0</v>
      </c>
      <c r="AV1011" s="807" t="s">
        <v>424</v>
      </c>
      <c r="AW1011" s="686" t="s">
        <v>1900</v>
      </c>
      <c r="AX1011" s="686" t="s">
        <v>4255</v>
      </c>
      <c r="AY1011" s="819">
        <v>42620</v>
      </c>
      <c r="AZ1011" s="721" t="s">
        <v>26</v>
      </c>
      <c r="BA1011" s="721" t="s">
        <v>22</v>
      </c>
      <c r="BB1011" s="625" t="s">
        <v>33</v>
      </c>
      <c r="BC1011" s="626" t="s">
        <v>33</v>
      </c>
      <c r="BD1011" s="633" t="s">
        <v>33</v>
      </c>
      <c r="BE1011" s="625" t="s">
        <v>33</v>
      </c>
      <c r="BF1011" s="626" t="s">
        <v>33</v>
      </c>
      <c r="BG1011" s="633" t="s">
        <v>33</v>
      </c>
      <c r="BH1011" s="905" t="s">
        <v>13072</v>
      </c>
      <c r="BI1011" s="903" t="s">
        <v>4508</v>
      </c>
      <c r="BJ1011" s="905" t="s">
        <v>4518</v>
      </c>
      <c r="BK1011" s="903" t="s">
        <v>10475</v>
      </c>
      <c r="BL1011" s="905" t="s">
        <v>13078</v>
      </c>
      <c r="BM1011" s="903" t="s">
        <v>13872</v>
      </c>
      <c r="BN1011" s="905" t="s">
        <v>0</v>
      </c>
      <c r="BO1011" s="903" t="s">
        <v>0</v>
      </c>
      <c r="BP1011" s="905" t="s">
        <v>0</v>
      </c>
      <c r="BQ1011" s="903" t="s">
        <v>0</v>
      </c>
      <c r="BR1011" s="909">
        <v>67</v>
      </c>
      <c r="BS1011" s="903" t="s">
        <v>4577</v>
      </c>
      <c r="BT1011" s="909">
        <v>65</v>
      </c>
      <c r="BU1011" s="903" t="s">
        <v>4509</v>
      </c>
      <c r="BV1011" s="909">
        <v>94</v>
      </c>
      <c r="BW1011" s="903" t="s">
        <v>4649</v>
      </c>
      <c r="BX1011" s="909">
        <v>56</v>
      </c>
      <c r="BY1011" s="903" t="s">
        <v>4566</v>
      </c>
      <c r="BZ1011" s="905" t="s">
        <v>0</v>
      </c>
      <c r="CA1011" s="903" t="s">
        <v>4492</v>
      </c>
      <c r="CB1011" s="340">
        <v>10</v>
      </c>
      <c r="CC1011" s="249">
        <f>IF(ISBLANK(AL1011),0,1)</f>
        <v>0</v>
      </c>
      <c r="CD1011" s="414">
        <f>IF(ISBLANK(AM1011),0,1)</f>
        <v>0</v>
      </c>
      <c r="CE1011" s="414">
        <f>IF(ISBLANK(AN1011),0,1)</f>
        <v>1</v>
      </c>
      <c r="CF1011" s="414">
        <f>IF(ISBLANK(AO1011),0,1)</f>
        <v>0</v>
      </c>
      <c r="CG1011" s="414">
        <f>IF(ISBLANK(AP1011),0,1)</f>
        <v>0</v>
      </c>
      <c r="CH1011" s="436">
        <f>IF(ISBLANK(AQ1011),0,1)</f>
        <v>1</v>
      </c>
      <c r="CI1011" s="435">
        <f>IF($W1011="Dropped","-",DAYS360(X1011,Y1011,TRUE)/360)</f>
        <v>0.42777777777777776</v>
      </c>
      <c r="CJ1011" s="416">
        <f>IF(OR($W1011="Pipeline",$W1011="Dropped"),"-",IF(OR($AA1011="-",$AA1011="n/a"),"-",DAYS360(Y1011,AA1011,TRUE)/360))</f>
        <v>0.7416666666666667</v>
      </c>
      <c r="CK1011" s="416">
        <f>IF(OR($W1011="Pipeline",$W1011="Dropped"),"-",IF($AC1011="-","-",IF(OR($AA1011="-",$AA1011="n/a"),DAYS360(Y1011,AC1011,TRUE)/360,DAYS360(AA1011,AC1011,TRUE)/360)))</f>
        <v>5.9444444444444446</v>
      </c>
      <c r="CL1011" s="416">
        <f>IF(OR($W1011="Pipeline",$W1011="Dropped"),"-",IF($AC1011="-","-",DAYS360(X1011,AC1011,TRUE)/360))</f>
        <v>7.1138888888888889</v>
      </c>
      <c r="CM1011" s="437">
        <f>IF(OR($W1011="Pipeline",$W1011="Dropped"),"-",IF($AC1011="-","-",DAYS360(AB1011,AC1011,TRUE)/360))</f>
        <v>2</v>
      </c>
      <c r="CN1011" s="344" t="str">
        <f>IF(W1011="Closed",IF(AC1011="-","-",YEAR(AC1011)),"-")</f>
        <v>-</v>
      </c>
      <c r="CO1011" s="344" t="str">
        <f>IF(W1011="Closed",IF(OR(BE1011="S",BE1011="MS",BE1011="HS"),"S",IF(OR(BE1011="U",BE1011="MU",BE1011="HU"),"U",IF(OR(BE1011="NA",BE1011="NR",BE1011="NV",BE1011="?",BE1011="#"),"NR","-"))),"-")</f>
        <v>-</v>
      </c>
      <c r="CP1011" s="249">
        <v>3</v>
      </c>
      <c r="CQ1011" s="414">
        <v>2</v>
      </c>
      <c r="CR1011" s="414">
        <v>7</v>
      </c>
      <c r="CS1011" s="414">
        <v>1</v>
      </c>
      <c r="CT1011" s="414">
        <v>1</v>
      </c>
      <c r="CU1011" s="436">
        <v>1</v>
      </c>
      <c r="CV1011" s="432" t="str">
        <f>IF(OR(DC1011="-",DC1011="",DC1011="n/a"),"-",HYPERLINK(DC1011,"PAD"))</f>
        <v>PAD</v>
      </c>
      <c r="CW1011" s="417" t="str">
        <f>IF(OR(DD1011="-",DD1011="",DD1011="n/a"),"-",HYPERLINK(DD1011,"ICR"))</f>
        <v>-</v>
      </c>
      <c r="CX1011" s="438" t="str">
        <f>IF(OR(DE1011="-",DE1011="",DE1011="n/a"),"-",HYPERLINK(DE1011,"IEG"))</f>
        <v>-</v>
      </c>
      <c r="CY1011" s="687" t="str">
        <f>IF(OR(DF1011="-",DF1011="",DF1011="n/a"),"-",HYPERLINK(DF1011,"PPAR"))</f>
        <v>-</v>
      </c>
      <c r="CZ1011" s="665" t="str">
        <f>IF(OR(DG1011="-",DG1011="",DG1011="n/a"),"-",HYPERLINK(DG1011,"PCR"))</f>
        <v>-</v>
      </c>
      <c r="DA1011" s="665" t="str">
        <f>IF(OR(DH1011="-",DH1011="",DH1011="n/a"),"-",HYPERLINK(DH1011,"PP"))</f>
        <v>PP</v>
      </c>
      <c r="DB1011" s="688" t="str">
        <f>IF(OR(DI1011="-",DI1011="",DI1011="n/a"),"-",HYPERLINK(DI1011,"TA"))</f>
        <v>-</v>
      </c>
      <c r="DC1011" s="897" t="s">
        <v>12959</v>
      </c>
      <c r="DD1011" s="897" t="s">
        <v>33</v>
      </c>
      <c r="DE1011" s="897" t="s">
        <v>33</v>
      </c>
      <c r="DF1011" s="897" t="s">
        <v>33</v>
      </c>
      <c r="DG1011" s="897" t="s">
        <v>33</v>
      </c>
      <c r="DH1011" s="897" t="s">
        <v>12960</v>
      </c>
      <c r="DI1011" s="897" t="s">
        <v>33</v>
      </c>
      <c r="DJ1011" s="734"/>
      <c r="DK1011" s="14"/>
      <c r="DL1011" s="14"/>
      <c r="DM1011" s="441"/>
      <c r="DN1011" s="441"/>
      <c r="DO1011" s="441"/>
      <c r="DP1011" s="441"/>
      <c r="DQ1011" s="441"/>
      <c r="DR1011" s="441"/>
      <c r="DS1011" s="441"/>
      <c r="DT1011" s="441"/>
      <c r="DU1011" s="441"/>
      <c r="DV1011" s="441"/>
      <c r="DW1011" s="441"/>
      <c r="DX1011" s="441"/>
      <c r="DY1011" s="441"/>
      <c r="DZ1011" s="441"/>
      <c r="EA1011" s="441"/>
      <c r="EB1011" s="441"/>
      <c r="EC1011" s="441"/>
      <c r="ED1011" s="441"/>
      <c r="EE1011" s="441"/>
      <c r="EF1011" s="441"/>
      <c r="EG1011" s="441"/>
      <c r="EH1011" s="441"/>
      <c r="EI1011" s="441"/>
      <c r="EJ1011" s="441"/>
      <c r="EK1011" s="441"/>
      <c r="EL1011" s="441"/>
      <c r="EM1011" s="441"/>
    </row>
    <row r="1012" spans="1:143" s="35" customFormat="1" ht="14.1" customHeight="1" x14ac:dyDescent="0.25">
      <c r="A1012" s="703">
        <f>ROW()-1</f>
        <v>1011</v>
      </c>
      <c r="B1012" s="710" t="s">
        <v>498</v>
      </c>
      <c r="C1012" s="711" t="str">
        <f>HYPERLINK(E1012,"OP")</f>
        <v>OP</v>
      </c>
      <c r="D1012" s="711" t="str">
        <f>HYPERLINK(F1012,"Prj")</f>
        <v>Prj</v>
      </c>
      <c r="E1012" s="663" t="s">
        <v>7099</v>
      </c>
      <c r="F1012" s="422" t="s">
        <v>7100</v>
      </c>
      <c r="G1012" s="414" t="s">
        <v>33</v>
      </c>
      <c r="H1012" s="414" t="s">
        <v>33</v>
      </c>
      <c r="I1012" s="694" t="s">
        <v>33</v>
      </c>
      <c r="J1012" s="686" t="s">
        <v>564</v>
      </c>
      <c r="K1012" s="199" t="s">
        <v>33</v>
      </c>
      <c r="L1012" s="693" t="s">
        <v>16</v>
      </c>
      <c r="M1012" s="734" t="s">
        <v>610</v>
      </c>
      <c r="N1012" s="693" t="s">
        <v>233</v>
      </c>
      <c r="O1012" s="693" t="s">
        <v>25</v>
      </c>
      <c r="P1012" s="1080" t="s">
        <v>1419</v>
      </c>
      <c r="Q1012" s="1074" t="s">
        <v>33</v>
      </c>
      <c r="R1012" s="698" t="s">
        <v>33</v>
      </c>
      <c r="S1012" s="907" t="s">
        <v>10320</v>
      </c>
      <c r="T1012" s="908" t="s">
        <v>3550</v>
      </c>
      <c r="U1012" s="905" t="s">
        <v>579</v>
      </c>
      <c r="V1012" s="905" t="s">
        <v>10437</v>
      </c>
      <c r="W1012" s="1068" t="s">
        <v>1773</v>
      </c>
      <c r="X1012" s="1064">
        <v>41381</v>
      </c>
      <c r="Y1012" s="1066">
        <v>41612</v>
      </c>
      <c r="Z1012" s="1046">
        <v>2014</v>
      </c>
      <c r="AA1012" s="1064">
        <v>41656</v>
      </c>
      <c r="AB1012" s="1065">
        <v>42460</v>
      </c>
      <c r="AC1012" s="1066">
        <v>42460</v>
      </c>
      <c r="AD1012" s="638">
        <v>0</v>
      </c>
      <c r="AE1012" s="639">
        <v>0</v>
      </c>
      <c r="AF1012" s="744">
        <v>4.5</v>
      </c>
      <c r="AG1012" s="690">
        <v>4.5</v>
      </c>
      <c r="AH1012" s="747">
        <v>0</v>
      </c>
      <c r="AI1012" s="744">
        <v>4.5</v>
      </c>
      <c r="AJ1012" s="1099">
        <v>4.5</v>
      </c>
      <c r="AK1012" s="1100">
        <v>4.3841785299999998</v>
      </c>
      <c r="AL1012" s="646"/>
      <c r="AM1012" s="647" t="s">
        <v>2505</v>
      </c>
      <c r="AN1012" s="647"/>
      <c r="AO1012" s="647"/>
      <c r="AP1012" s="647"/>
      <c r="AQ1012" s="648"/>
      <c r="AR1012" s="779" t="s">
        <v>2692</v>
      </c>
      <c r="AS1012" s="781">
        <f>AT1012+AU1012</f>
        <v>0.5</v>
      </c>
      <c r="AT1012" s="649">
        <v>0</v>
      </c>
      <c r="AU1012" s="650">
        <v>0.5</v>
      </c>
      <c r="AV1012" s="686" t="s">
        <v>2693</v>
      </c>
      <c r="AW1012" s="686" t="s">
        <v>1896</v>
      </c>
      <c r="AX1012" s="686" t="s">
        <v>1896</v>
      </c>
      <c r="AY1012" s="819">
        <v>42460</v>
      </c>
      <c r="AZ1012" s="721" t="s">
        <v>26</v>
      </c>
      <c r="BA1012" s="721" t="s">
        <v>26</v>
      </c>
      <c r="BB1012" s="625" t="s">
        <v>26</v>
      </c>
      <c r="BC1012" s="626" t="s">
        <v>26</v>
      </c>
      <c r="BD1012" s="633" t="s">
        <v>26</v>
      </c>
      <c r="BE1012" s="625" t="s">
        <v>33</v>
      </c>
      <c r="BF1012" s="626" t="s">
        <v>33</v>
      </c>
      <c r="BG1012" s="633" t="s">
        <v>33</v>
      </c>
      <c r="BH1012" s="905" t="s">
        <v>4505</v>
      </c>
      <c r="BI1012" s="903" t="s">
        <v>10474</v>
      </c>
      <c r="BJ1012" s="905" t="s">
        <v>0</v>
      </c>
      <c r="BK1012" s="903" t="s">
        <v>0</v>
      </c>
      <c r="BL1012" s="905" t="s">
        <v>0</v>
      </c>
      <c r="BM1012" s="903" t="s">
        <v>0</v>
      </c>
      <c r="BN1012" s="905" t="s">
        <v>0</v>
      </c>
      <c r="BO1012" s="903" t="s">
        <v>0</v>
      </c>
      <c r="BP1012" s="905" t="s">
        <v>0</v>
      </c>
      <c r="BQ1012" s="903" t="s">
        <v>0</v>
      </c>
      <c r="BR1012" s="909">
        <v>27</v>
      </c>
      <c r="BS1012" s="903" t="s">
        <v>4490</v>
      </c>
      <c r="BT1012" s="909">
        <v>30</v>
      </c>
      <c r="BU1012" s="903" t="s">
        <v>4501</v>
      </c>
      <c r="BV1012" s="905" t="s">
        <v>0</v>
      </c>
      <c r="BW1012" s="903" t="s">
        <v>4492</v>
      </c>
      <c r="BX1012" s="905" t="s">
        <v>0</v>
      </c>
      <c r="BY1012" s="903" t="s">
        <v>4492</v>
      </c>
      <c r="BZ1012" s="905" t="s">
        <v>0</v>
      </c>
      <c r="CA1012" s="903" t="s">
        <v>4492</v>
      </c>
      <c r="CB1012" s="340">
        <v>50</v>
      </c>
      <c r="CC1012" s="249">
        <f>IF(ISBLANK(AL1012),0,1)</f>
        <v>0</v>
      </c>
      <c r="CD1012" s="414">
        <f>IF(ISBLANK(AM1012),0,1)</f>
        <v>1</v>
      </c>
      <c r="CE1012" s="414">
        <f>IF(ISBLANK(AN1012),0,1)</f>
        <v>0</v>
      </c>
      <c r="CF1012" s="414">
        <f>IF(ISBLANK(AO1012),0,1)</f>
        <v>0</v>
      </c>
      <c r="CG1012" s="414">
        <f>IF(ISBLANK(AP1012),0,1)</f>
        <v>0</v>
      </c>
      <c r="CH1012" s="436">
        <f>IF(ISBLANK(AQ1012),0,1)</f>
        <v>0</v>
      </c>
      <c r="CI1012" s="435">
        <f>IF($W1012="Dropped","-",DAYS360(X1012,Y1012,TRUE)/360)</f>
        <v>0.63055555555555554</v>
      </c>
      <c r="CJ1012" s="416">
        <f>IF(OR($W1012="Pipeline",$W1012="Dropped"),"-",IF(OR($AA1012="-",$AA1012="n/a"),"-",DAYS360(Y1012,AA1012,TRUE)/360))</f>
        <v>0.11944444444444445</v>
      </c>
      <c r="CK1012" s="416">
        <f>IF(OR($W1012="Pipeline",$W1012="Dropped"),"-",IF($AC1012="-","-",IF(OR($AA1012="-",$AA1012="n/a"),DAYS360(Y1012,AC1012,TRUE)/360,DAYS360(AA1012,AC1012,TRUE)/360)))</f>
        <v>2.2027777777777779</v>
      </c>
      <c r="CL1012" s="416">
        <f>IF(OR($W1012="Pipeline",$W1012="Dropped"),"-",IF($AC1012="-","-",DAYS360(X1012,AC1012,TRUE)/360))</f>
        <v>2.9527777777777779</v>
      </c>
      <c r="CM1012" s="437">
        <f>IF(OR($W1012="Pipeline",$W1012="Dropped"),"-",IF($AC1012="-","-",DAYS360(AB1012,AC1012,TRUE)/360))</f>
        <v>0</v>
      </c>
      <c r="CN1012" s="344">
        <f>IF(W1012="Closed",IF(AC1012="-","-",YEAR(AC1012)),"-")</f>
        <v>2016</v>
      </c>
      <c r="CO1012" s="344" t="str">
        <f>IF(W1012="Closed",IF(OR(BE1012="S",BE1012="MS",BE1012="HS"),"S",IF(OR(BE1012="U",BE1012="MU",BE1012="HU"),"U",IF(OR(BE1012="NA",BE1012="NR",BE1012="NV",BE1012="?",BE1012="#"),"NR","-"))),"-")</f>
        <v>-</v>
      </c>
      <c r="CP1012" s="249">
        <v>5</v>
      </c>
      <c r="CQ1012" s="414">
        <v>6</v>
      </c>
      <c r="CR1012" s="414">
        <v>2</v>
      </c>
      <c r="CS1012" s="414">
        <v>1</v>
      </c>
      <c r="CT1012" s="414">
        <v>1</v>
      </c>
      <c r="CU1012" s="436">
        <v>0</v>
      </c>
      <c r="CV1012" s="432" t="str">
        <f>IF(OR(DC1012="-",DC1012="",DC1012="n/a"),"-",HYPERLINK(DC1012,"PAD"))</f>
        <v>-</v>
      </c>
      <c r="CW1012" s="417" t="str">
        <f>IF(OR(DD1012="-",DD1012="",DD1012="n/a"),"-",HYPERLINK(DD1012,"ICR"))</f>
        <v>ICR</v>
      </c>
      <c r="CX1012" s="438" t="str">
        <f>IF(OR(DE1012="-",DE1012="",DE1012="n/a"),"-",HYPERLINK(DE1012,"IEG"))</f>
        <v>-</v>
      </c>
      <c r="CY1012" s="687" t="str">
        <f>IF(OR(DF1012="-",DF1012="",DF1012="n/a"),"-",HYPERLINK(DF1012,"PPAR"))</f>
        <v>-</v>
      </c>
      <c r="CZ1012" s="665" t="str">
        <f>IF(OR(DG1012="-",DG1012="",DG1012="n/a"),"-",HYPERLINK(DG1012,"PCR"))</f>
        <v>-</v>
      </c>
      <c r="DA1012" s="665" t="str">
        <f>IF(OR(DH1012="-",DH1012="",DH1012="n/a"),"-",HYPERLINK(DH1012,"PP"))</f>
        <v>PP</v>
      </c>
      <c r="DB1012" s="688" t="str">
        <f>IF(OR(DI1012="-",DI1012="",DI1012="n/a"),"-",HYPERLINK(DI1012,"TA"))</f>
        <v>-</v>
      </c>
      <c r="DC1012" s="897" t="s">
        <v>33</v>
      </c>
      <c r="DD1012" s="897" t="s">
        <v>14197</v>
      </c>
      <c r="DE1012" s="897" t="s">
        <v>33</v>
      </c>
      <c r="DF1012" s="897" t="s">
        <v>33</v>
      </c>
      <c r="DG1012" s="897" t="s">
        <v>33</v>
      </c>
      <c r="DH1012" s="897" t="s">
        <v>12961</v>
      </c>
      <c r="DI1012" s="897" t="s">
        <v>33</v>
      </c>
      <c r="DJ1012" s="734"/>
      <c r="DK1012" s="14"/>
      <c r="DL1012" s="14"/>
      <c r="DM1012" s="441"/>
      <c r="DN1012" s="441"/>
      <c r="DO1012" s="441"/>
      <c r="DP1012" s="441"/>
      <c r="DQ1012" s="441"/>
      <c r="DR1012" s="441"/>
      <c r="DS1012" s="441"/>
      <c r="DT1012" s="441"/>
      <c r="DU1012" s="441"/>
      <c r="DV1012" s="441"/>
      <c r="DW1012" s="441"/>
      <c r="DX1012" s="441"/>
      <c r="DY1012" s="441"/>
      <c r="DZ1012" s="441"/>
      <c r="EA1012" s="441"/>
      <c r="EB1012" s="441"/>
      <c r="EC1012" s="441"/>
      <c r="ED1012" s="441"/>
      <c r="EE1012" s="441"/>
      <c r="EF1012" s="441"/>
      <c r="EG1012" s="441"/>
      <c r="EH1012" s="441"/>
      <c r="EI1012" s="441"/>
      <c r="EJ1012" s="441"/>
      <c r="EK1012" s="441"/>
      <c r="EL1012" s="441"/>
      <c r="EM1012" s="441"/>
    </row>
    <row r="1013" spans="1:143" s="35" customFormat="1" ht="14.1" customHeight="1" x14ac:dyDescent="0.25">
      <c r="A1013" s="702">
        <f>ROW()-1</f>
        <v>1012</v>
      </c>
      <c r="B1013" s="713" t="s">
        <v>8032</v>
      </c>
      <c r="C1013" s="711" t="str">
        <f>HYPERLINK(E1013,"OP")</f>
        <v>OP</v>
      </c>
      <c r="D1013" s="711" t="str">
        <f>HYPERLINK(F1013,"Prj")</f>
        <v>Prj</v>
      </c>
      <c r="E1013" s="631" t="s">
        <v>8721</v>
      </c>
      <c r="F1013" s="413" t="s">
        <v>8722</v>
      </c>
      <c r="G1013" s="414" t="s">
        <v>33</v>
      </c>
      <c r="H1013" s="414" t="s">
        <v>33</v>
      </c>
      <c r="I1013" s="694" t="s">
        <v>33</v>
      </c>
      <c r="J1013" s="697" t="s">
        <v>8033</v>
      </c>
      <c r="K1013" s="727" t="s">
        <v>33</v>
      </c>
      <c r="L1013" s="736" t="s">
        <v>153</v>
      </c>
      <c r="M1013" s="697" t="s">
        <v>161</v>
      </c>
      <c r="N1013" s="736" t="s">
        <v>18</v>
      </c>
      <c r="O1013" s="736" t="s">
        <v>25</v>
      </c>
      <c r="P1013" s="1080" t="s">
        <v>19</v>
      </c>
      <c r="Q1013" s="1074" t="s">
        <v>33</v>
      </c>
      <c r="R1013" s="698" t="s">
        <v>33</v>
      </c>
      <c r="S1013" s="907" t="s">
        <v>3803</v>
      </c>
      <c r="T1013" s="908" t="s">
        <v>3771</v>
      </c>
      <c r="U1013" s="905" t="s">
        <v>13822</v>
      </c>
      <c r="V1013" s="905" t="s">
        <v>10434</v>
      </c>
      <c r="W1013" s="1068" t="s">
        <v>20</v>
      </c>
      <c r="X1013" s="1064">
        <v>41529</v>
      </c>
      <c r="Y1013" s="1066">
        <v>41722</v>
      </c>
      <c r="Z1013" s="1046">
        <v>2014</v>
      </c>
      <c r="AA1013" s="1064">
        <v>41941</v>
      </c>
      <c r="AB1013" s="1065">
        <v>43465</v>
      </c>
      <c r="AC1013" s="1066">
        <v>43465</v>
      </c>
      <c r="AD1013" s="1049">
        <v>0</v>
      </c>
      <c r="AE1013" s="746">
        <v>21.2</v>
      </c>
      <c r="AF1013" s="744">
        <v>0</v>
      </c>
      <c r="AG1013" s="690">
        <v>21.2</v>
      </c>
      <c r="AH1013" s="747">
        <v>4.3</v>
      </c>
      <c r="AI1013" s="744">
        <v>0</v>
      </c>
      <c r="AJ1013" s="1101">
        <v>21.2</v>
      </c>
      <c r="AK1013" s="1102">
        <v>2.8148035199999999</v>
      </c>
      <c r="AL1013" s="1085"/>
      <c r="AM1013" s="632"/>
      <c r="AN1013" s="632">
        <v>4</v>
      </c>
      <c r="AO1013" s="632"/>
      <c r="AP1013" s="632"/>
      <c r="AQ1013" s="757"/>
      <c r="AR1013" s="783" t="s">
        <v>9031</v>
      </c>
      <c r="AS1013" s="784">
        <f>AT1013+AU1013</f>
        <v>17</v>
      </c>
      <c r="AT1013" s="784">
        <v>14.3</v>
      </c>
      <c r="AU1013" s="785">
        <v>2.7</v>
      </c>
      <c r="AV1013" s="806" t="s">
        <v>9032</v>
      </c>
      <c r="AW1013" s="697" t="s">
        <v>7763</v>
      </c>
      <c r="AX1013" s="697" t="s">
        <v>8034</v>
      </c>
      <c r="AY1013" s="823">
        <v>42726</v>
      </c>
      <c r="AZ1013" s="736" t="s">
        <v>22</v>
      </c>
      <c r="BA1013" s="736" t="s">
        <v>22</v>
      </c>
      <c r="BB1013" s="625" t="s">
        <v>33</v>
      </c>
      <c r="BC1013" s="626" t="s">
        <v>33</v>
      </c>
      <c r="BD1013" s="633" t="s">
        <v>33</v>
      </c>
      <c r="BE1013" s="625" t="s">
        <v>33</v>
      </c>
      <c r="BF1013" s="626" t="s">
        <v>33</v>
      </c>
      <c r="BG1013" s="633" t="s">
        <v>33</v>
      </c>
      <c r="BH1013" s="905" t="s">
        <v>0</v>
      </c>
      <c r="BI1013" s="903" t="s">
        <v>0</v>
      </c>
      <c r="BJ1013" s="905" t="s">
        <v>0</v>
      </c>
      <c r="BK1013" s="903" t="s">
        <v>0</v>
      </c>
      <c r="BL1013" s="905" t="s">
        <v>13077</v>
      </c>
      <c r="BM1013" s="903" t="s">
        <v>9680</v>
      </c>
      <c r="BN1013" s="905" t="s">
        <v>13078</v>
      </c>
      <c r="BO1013" s="903" t="s">
        <v>13872</v>
      </c>
      <c r="BP1013" s="905" t="s">
        <v>0</v>
      </c>
      <c r="BQ1013" s="903" t="s">
        <v>0</v>
      </c>
      <c r="BR1013" s="909">
        <v>54</v>
      </c>
      <c r="BS1013" s="903" t="s">
        <v>4553</v>
      </c>
      <c r="BT1013" s="909">
        <v>55</v>
      </c>
      <c r="BU1013" s="903" t="s">
        <v>4541</v>
      </c>
      <c r="BV1013" s="909">
        <v>51</v>
      </c>
      <c r="BW1013" s="903" t="s">
        <v>4520</v>
      </c>
      <c r="BX1013" s="909">
        <v>87</v>
      </c>
      <c r="BY1013" s="903" t="s">
        <v>4535</v>
      </c>
      <c r="BZ1013" s="905" t="s">
        <v>0</v>
      </c>
      <c r="CA1013" s="903" t="s">
        <v>4492</v>
      </c>
      <c r="CB1013" s="340">
        <v>10</v>
      </c>
      <c r="CC1013" s="249">
        <f>IF(ISBLANK(AL1013),0,1)</f>
        <v>0</v>
      </c>
      <c r="CD1013" s="414">
        <f>IF(ISBLANK(AM1013),0,1)</f>
        <v>0</v>
      </c>
      <c r="CE1013" s="414">
        <f>IF(ISBLANK(AN1013),0,1)</f>
        <v>1</v>
      </c>
      <c r="CF1013" s="414">
        <f>IF(ISBLANK(AO1013),0,1)</f>
        <v>0</v>
      </c>
      <c r="CG1013" s="414">
        <f>IF(ISBLANK(AP1013),0,1)</f>
        <v>0</v>
      </c>
      <c r="CH1013" s="436">
        <f>IF(ISBLANK(AQ1013),0,1)</f>
        <v>0</v>
      </c>
      <c r="CI1013" s="435">
        <f>IF($W1013="Dropped","-",DAYS360(X1013,Y1013,TRUE)/360)</f>
        <v>0.53333333333333333</v>
      </c>
      <c r="CJ1013" s="416">
        <f>IF(OR($W1013="Pipeline",$W1013="Dropped"),"-",IF(OR($AA1013="-",$AA1013="n/a"),"-",DAYS360(Y1013,AA1013,TRUE)/360))</f>
        <v>0.59722222222222221</v>
      </c>
      <c r="CK1013" s="416">
        <f>IF(OR($W1013="Pipeline",$W1013="Dropped"),"-",IF($AC1013="-","-",IF(OR($AA1013="-",$AA1013="n/a"),DAYS360(Y1013,AC1013,TRUE)/360,DAYS360(AA1013,AC1013,TRUE)/360)))</f>
        <v>4.1694444444444443</v>
      </c>
      <c r="CL1013" s="416">
        <f>IF(OR($W1013="Pipeline",$W1013="Dropped"),"-",IF($AC1013="-","-",DAYS360(X1013,AC1013,TRUE)/360))</f>
        <v>5.3</v>
      </c>
      <c r="CM1013" s="437">
        <f>IF(OR($W1013="Pipeline",$W1013="Dropped"),"-",IF($AC1013="-","-",DAYS360(AB1013,AC1013,TRUE)/360))</f>
        <v>0</v>
      </c>
      <c r="CN1013" s="344" t="str">
        <f>IF(W1013="Closed",IF(AC1013="-","-",YEAR(AC1013)),"-")</f>
        <v>-</v>
      </c>
      <c r="CO1013" s="344" t="str">
        <f>IF(W1013="Closed",IF(OR(BE1013="S",BE1013="MS",BE1013="HS"),"S",IF(OR(BE1013="U",BE1013="MU",BE1013="HU"),"U",IF(OR(BE1013="NA",BE1013="NR",BE1013="NV",BE1013="?",BE1013="#"),"NR","-"))),"-")</f>
        <v>-</v>
      </c>
      <c r="CP1013" s="249">
        <v>1</v>
      </c>
      <c r="CQ1013" s="414">
        <v>1</v>
      </c>
      <c r="CR1013" s="414">
        <v>2</v>
      </c>
      <c r="CS1013" s="414">
        <v>1</v>
      </c>
      <c r="CT1013" s="414">
        <v>0</v>
      </c>
      <c r="CU1013" s="436">
        <v>0</v>
      </c>
      <c r="CV1013" s="432" t="str">
        <f>IF(OR(DC1013="-",DC1013="",DC1013="n/a"),"-",HYPERLINK(DC1013,"PAD"))</f>
        <v>PAD</v>
      </c>
      <c r="CW1013" s="417" t="str">
        <f>IF(OR(DD1013="-",DD1013="",DD1013="n/a"),"-",HYPERLINK(DD1013,"ICR"))</f>
        <v>-</v>
      </c>
      <c r="CX1013" s="438" t="str">
        <f>IF(OR(DE1013="-",DE1013="",DE1013="n/a"),"-",HYPERLINK(DE1013,"IEG"))</f>
        <v>-</v>
      </c>
      <c r="CY1013" s="687" t="str">
        <f>IF(OR(DF1013="-",DF1013="",DF1013="n/a"),"-",HYPERLINK(DF1013,"PPAR"))</f>
        <v>-</v>
      </c>
      <c r="CZ1013" s="665" t="str">
        <f>IF(OR(DG1013="-",DG1013="",DG1013="n/a"),"-",HYPERLINK(DG1013,"PCR"))</f>
        <v>-</v>
      </c>
      <c r="DA1013" s="665" t="str">
        <f>IF(OR(DH1013="-",DH1013="",DH1013="n/a"),"-",HYPERLINK(DH1013,"PP"))</f>
        <v>-</v>
      </c>
      <c r="DB1013" s="688" t="str">
        <f>IF(OR(DI1013="-",DI1013="",DI1013="n/a"),"-",HYPERLINK(DI1013,"TA"))</f>
        <v>-</v>
      </c>
      <c r="DC1013" s="897" t="s">
        <v>12962</v>
      </c>
      <c r="DD1013" s="897" t="s">
        <v>33</v>
      </c>
      <c r="DE1013" s="897" t="s">
        <v>33</v>
      </c>
      <c r="DF1013" s="897" t="s">
        <v>33</v>
      </c>
      <c r="DG1013" s="897" t="s">
        <v>33</v>
      </c>
      <c r="DH1013" s="897" t="s">
        <v>33</v>
      </c>
      <c r="DI1013" s="897" t="s">
        <v>33</v>
      </c>
      <c r="DJ1013" s="734"/>
      <c r="DK1013" s="14"/>
      <c r="DL1013" s="14"/>
      <c r="DM1013" s="441"/>
      <c r="DN1013" s="441"/>
      <c r="DO1013" s="441"/>
      <c r="DP1013" s="441"/>
      <c r="DQ1013" s="441"/>
      <c r="DR1013" s="441"/>
      <c r="DS1013" s="441"/>
      <c r="DT1013" s="441"/>
      <c r="DU1013" s="441"/>
      <c r="DV1013" s="441"/>
      <c r="DW1013" s="441"/>
      <c r="DX1013" s="441"/>
      <c r="DY1013" s="441"/>
      <c r="DZ1013" s="441"/>
      <c r="EA1013" s="441"/>
      <c r="EB1013" s="441"/>
      <c r="EC1013" s="441"/>
      <c r="ED1013" s="441"/>
      <c r="EE1013" s="441"/>
      <c r="EF1013" s="441"/>
      <c r="EG1013" s="441"/>
      <c r="EH1013" s="441"/>
      <c r="EI1013" s="441"/>
      <c r="EJ1013" s="441"/>
      <c r="EK1013" s="441"/>
      <c r="EL1013" s="441"/>
      <c r="EM1013" s="441"/>
    </row>
    <row r="1014" spans="1:143" s="35" customFormat="1" ht="14.1" customHeight="1" x14ac:dyDescent="0.25">
      <c r="A1014" s="702">
        <f>ROW()-1</f>
        <v>1013</v>
      </c>
      <c r="B1014" s="710" t="s">
        <v>5495</v>
      </c>
      <c r="C1014" s="711" t="str">
        <f>HYPERLINK(E1014,"OP")</f>
        <v>OP</v>
      </c>
      <c r="D1014" s="711" t="str">
        <f>HYPERLINK(F1014,"Prj")</f>
        <v>Prj</v>
      </c>
      <c r="E1014" s="704" t="s">
        <v>7348</v>
      </c>
      <c r="F1014" s="415" t="s">
        <v>5986</v>
      </c>
      <c r="G1014" s="414" t="s">
        <v>33</v>
      </c>
      <c r="H1014" s="414" t="s">
        <v>33</v>
      </c>
      <c r="I1014" s="694" t="s">
        <v>33</v>
      </c>
      <c r="J1014" s="697" t="s">
        <v>5496</v>
      </c>
      <c r="K1014" s="727" t="s">
        <v>33</v>
      </c>
      <c r="L1014" s="736" t="s">
        <v>153</v>
      </c>
      <c r="M1014" s="697" t="s">
        <v>1134</v>
      </c>
      <c r="N1014" s="736" t="s">
        <v>18</v>
      </c>
      <c r="O1014" s="736" t="s">
        <v>25</v>
      </c>
      <c r="P1014" s="1080" t="s">
        <v>1742</v>
      </c>
      <c r="Q1014" s="1074" t="s">
        <v>33</v>
      </c>
      <c r="R1014" s="698" t="s">
        <v>33</v>
      </c>
      <c r="S1014" s="907" t="s">
        <v>5468</v>
      </c>
      <c r="T1014" s="908" t="s">
        <v>13830</v>
      </c>
      <c r="U1014" s="905" t="s">
        <v>13707</v>
      </c>
      <c r="V1014" s="905" t="s">
        <v>10425</v>
      </c>
      <c r="W1014" s="1068" t="s">
        <v>20</v>
      </c>
      <c r="X1014" s="1064">
        <v>41596</v>
      </c>
      <c r="Y1014" s="1066">
        <v>42048</v>
      </c>
      <c r="Z1014" s="1046">
        <v>2015</v>
      </c>
      <c r="AA1014" s="1064">
        <v>42262</v>
      </c>
      <c r="AB1014" s="1065">
        <v>43555</v>
      </c>
      <c r="AC1014" s="1066">
        <v>43555</v>
      </c>
      <c r="AD1014" s="1049">
        <v>195</v>
      </c>
      <c r="AE1014" s="746">
        <v>0</v>
      </c>
      <c r="AF1014" s="744">
        <v>0</v>
      </c>
      <c r="AG1014" s="690">
        <v>195</v>
      </c>
      <c r="AH1014" s="747">
        <v>1088.75</v>
      </c>
      <c r="AI1014" s="744">
        <v>0</v>
      </c>
      <c r="AJ1014" s="1101">
        <v>195</v>
      </c>
      <c r="AK1014" s="1102">
        <v>25.085856410000002</v>
      </c>
      <c r="AL1014" s="646"/>
      <c r="AM1014" s="647"/>
      <c r="AN1014" s="647">
        <v>10</v>
      </c>
      <c r="AO1014" s="647"/>
      <c r="AP1014" s="647"/>
      <c r="AQ1014" s="648"/>
      <c r="AR1014" s="779" t="s">
        <v>5811</v>
      </c>
      <c r="AS1014" s="649">
        <f>AT1014+AU1014</f>
        <v>20</v>
      </c>
      <c r="AT1014" s="649">
        <v>20</v>
      </c>
      <c r="AU1014" s="650">
        <v>0</v>
      </c>
      <c r="AV1014" s="686" t="s">
        <v>5812</v>
      </c>
      <c r="AW1014" s="697" t="s">
        <v>9392</v>
      </c>
      <c r="AX1014" s="697" t="s">
        <v>9393</v>
      </c>
      <c r="AY1014" s="823">
        <v>42702</v>
      </c>
      <c r="AZ1014" s="736" t="s">
        <v>26</v>
      </c>
      <c r="BA1014" s="736" t="s">
        <v>22</v>
      </c>
      <c r="BB1014" s="840" t="s">
        <v>33</v>
      </c>
      <c r="BC1014" s="841" t="s">
        <v>33</v>
      </c>
      <c r="BD1014" s="842" t="s">
        <v>33</v>
      </c>
      <c r="BE1014" s="840" t="s">
        <v>33</v>
      </c>
      <c r="BF1014" s="841" t="s">
        <v>33</v>
      </c>
      <c r="BG1014" s="842" t="s">
        <v>33</v>
      </c>
      <c r="BH1014" s="905" t="s">
        <v>4739</v>
      </c>
      <c r="BI1014" s="903" t="s">
        <v>4740</v>
      </c>
      <c r="BJ1014" s="905" t="s">
        <v>4655</v>
      </c>
      <c r="BK1014" s="903" t="s">
        <v>10492</v>
      </c>
      <c r="BL1014" s="905" t="s">
        <v>0</v>
      </c>
      <c r="BM1014" s="903" t="s">
        <v>0</v>
      </c>
      <c r="BN1014" s="905" t="s">
        <v>0</v>
      </c>
      <c r="BO1014" s="903" t="s">
        <v>0</v>
      </c>
      <c r="BP1014" s="905" t="s">
        <v>0</v>
      </c>
      <c r="BQ1014" s="903" t="s">
        <v>0</v>
      </c>
      <c r="BR1014" s="909">
        <v>49</v>
      </c>
      <c r="BS1014" s="903" t="s">
        <v>4607</v>
      </c>
      <c r="BT1014" s="905" t="s">
        <v>0</v>
      </c>
      <c r="BU1014" s="903" t="s">
        <v>4492</v>
      </c>
      <c r="BV1014" s="905" t="s">
        <v>0</v>
      </c>
      <c r="BW1014" s="903" t="s">
        <v>4492</v>
      </c>
      <c r="BX1014" s="905" t="s">
        <v>0</v>
      </c>
      <c r="BY1014" s="903" t="s">
        <v>4492</v>
      </c>
      <c r="BZ1014" s="905" t="s">
        <v>0</v>
      </c>
      <c r="CA1014" s="903" t="s">
        <v>4492</v>
      </c>
      <c r="CB1014" s="340">
        <v>50</v>
      </c>
      <c r="CC1014" s="249">
        <f>IF(ISBLANK(AL1014),0,1)</f>
        <v>0</v>
      </c>
      <c r="CD1014" s="414">
        <f>IF(ISBLANK(AM1014),0,1)</f>
        <v>0</v>
      </c>
      <c r="CE1014" s="414">
        <f>IF(ISBLANK(AN1014),0,1)</f>
        <v>1</v>
      </c>
      <c r="CF1014" s="414">
        <f>IF(ISBLANK(AO1014),0,1)</f>
        <v>0</v>
      </c>
      <c r="CG1014" s="414">
        <f>IF(ISBLANK(AP1014),0,1)</f>
        <v>0</v>
      </c>
      <c r="CH1014" s="436">
        <f>IF(ISBLANK(AQ1014),0,1)</f>
        <v>0</v>
      </c>
      <c r="CI1014" s="435">
        <f>IF($W1014="Dropped","-",DAYS360(X1014,Y1014,TRUE)/360)</f>
        <v>1.2361111111111112</v>
      </c>
      <c r="CJ1014" s="416">
        <f>IF(OR($W1014="Pipeline",$W1014="Dropped"),"-",IF(OR($AA1014="-",$AA1014="n/a"),"-",DAYS360(Y1014,AA1014,TRUE)/360))</f>
        <v>0.58888888888888891</v>
      </c>
      <c r="CK1014" s="416">
        <f>IF(OR($W1014="Pipeline",$W1014="Dropped"),"-",IF($AC1014="-","-",IF(OR($AA1014="-",$AA1014="n/a"),DAYS360(Y1014,AC1014,TRUE)/360,DAYS360(AA1014,AC1014,TRUE)/360)))</f>
        <v>3.5416666666666665</v>
      </c>
      <c r="CL1014" s="416">
        <f>IF(OR($W1014="Pipeline",$W1014="Dropped"),"-",IF($AC1014="-","-",DAYS360(X1014,AC1014,TRUE)/360))</f>
        <v>5.3666666666666663</v>
      </c>
      <c r="CM1014" s="437">
        <f>IF(OR($W1014="Pipeline",$W1014="Dropped"),"-",IF($AC1014="-","-",DAYS360(AB1014,AC1014,TRUE)/360))</f>
        <v>0</v>
      </c>
      <c r="CN1014" s="344" t="str">
        <f>IF(W1014="Closed",IF(AC1014="-","-",YEAR(AC1014)),"-")</f>
        <v>-</v>
      </c>
      <c r="CO1014" s="344" t="str">
        <f>IF(W1014="Closed",IF(OR(BE1014="S",BE1014="MS",BE1014="HS"),"S",IF(OR(BE1014="U",BE1014="MU",BE1014="HU"),"U",IF(OR(BE1014="NA",BE1014="NR",BE1014="NV",BE1014="?",BE1014="#"),"NR","-"))),"-")</f>
        <v>-</v>
      </c>
      <c r="CP1014" s="249">
        <v>3</v>
      </c>
      <c r="CQ1014" s="414">
        <v>4</v>
      </c>
      <c r="CR1014" s="414">
        <v>1</v>
      </c>
      <c r="CS1014" s="414">
        <v>0</v>
      </c>
      <c r="CT1014" s="414">
        <v>0</v>
      </c>
      <c r="CU1014" s="436">
        <v>0</v>
      </c>
      <c r="CV1014" s="432" t="str">
        <f>IF(OR(DC1014="-",DC1014="",DC1014="n/a"),"-",HYPERLINK(DC1014,"PAD"))</f>
        <v>PAD</v>
      </c>
      <c r="CW1014" s="417" t="str">
        <f>IF(OR(DD1014="-",DD1014="",DD1014="n/a"),"-",HYPERLINK(DD1014,"ICR"))</f>
        <v>-</v>
      </c>
      <c r="CX1014" s="438" t="str">
        <f>IF(OR(DE1014="-",DE1014="",DE1014="n/a"),"-",HYPERLINK(DE1014,"IEG"))</f>
        <v>-</v>
      </c>
      <c r="CY1014" s="687" t="str">
        <f>IF(OR(DF1014="-",DF1014="",DF1014="n/a"),"-",HYPERLINK(DF1014,"PPAR"))</f>
        <v>-</v>
      </c>
      <c r="CZ1014" s="665" t="str">
        <f>IF(OR(DG1014="-",DG1014="",DG1014="n/a"),"-",HYPERLINK(DG1014,"PCR"))</f>
        <v>-</v>
      </c>
      <c r="DA1014" s="665" t="str">
        <f>IF(OR(DH1014="-",DH1014="",DH1014="n/a"),"-",HYPERLINK(DH1014,"PP"))</f>
        <v>PP</v>
      </c>
      <c r="DB1014" s="688" t="str">
        <f>IF(OR(DI1014="-",DI1014="",DI1014="n/a"),"-",HYPERLINK(DI1014,"TA"))</f>
        <v>-</v>
      </c>
      <c r="DC1014" s="897" t="s">
        <v>12963</v>
      </c>
      <c r="DD1014" s="897" t="s">
        <v>33</v>
      </c>
      <c r="DE1014" s="897" t="s">
        <v>33</v>
      </c>
      <c r="DF1014" s="897" t="s">
        <v>33</v>
      </c>
      <c r="DG1014" s="897" t="s">
        <v>33</v>
      </c>
      <c r="DH1014" s="897" t="s">
        <v>12964</v>
      </c>
      <c r="DI1014" s="897" t="s">
        <v>33</v>
      </c>
      <c r="DJ1014" s="806"/>
      <c r="DK1014" s="14"/>
      <c r="DL1014" s="14"/>
      <c r="DM1014" s="441"/>
      <c r="DN1014" s="441"/>
      <c r="DO1014" s="441"/>
      <c r="DP1014" s="441"/>
      <c r="DQ1014" s="441"/>
      <c r="DR1014" s="441"/>
      <c r="DS1014" s="441"/>
      <c r="DT1014" s="441"/>
      <c r="DU1014" s="441"/>
      <c r="DV1014" s="441"/>
      <c r="DW1014" s="441"/>
      <c r="DX1014" s="441"/>
      <c r="DY1014" s="441"/>
      <c r="DZ1014" s="441"/>
      <c r="EA1014" s="441"/>
      <c r="EB1014" s="441"/>
      <c r="EC1014" s="441"/>
      <c r="ED1014" s="441"/>
      <c r="EE1014" s="441"/>
      <c r="EF1014" s="441"/>
      <c r="EG1014" s="441"/>
      <c r="EH1014" s="441"/>
      <c r="EI1014" s="441"/>
      <c r="EJ1014" s="441"/>
      <c r="EK1014" s="441"/>
      <c r="EL1014" s="441"/>
      <c r="EM1014" s="441"/>
    </row>
    <row r="1015" spans="1:143" s="35" customFormat="1" ht="14.1" customHeight="1" x14ac:dyDescent="0.25">
      <c r="A1015" s="703">
        <f>ROW()-1</f>
        <v>1014</v>
      </c>
      <c r="B1015" s="713" t="s">
        <v>7441</v>
      </c>
      <c r="C1015" s="711" t="str">
        <f>HYPERLINK(E1015,"OP")</f>
        <v>OP</v>
      </c>
      <c r="D1015" s="711" t="str">
        <f>HYPERLINK(F1015,"Prj")</f>
        <v>Prj</v>
      </c>
      <c r="E1015" s="631" t="s">
        <v>8395</v>
      </c>
      <c r="F1015" s="413" t="s">
        <v>8396</v>
      </c>
      <c r="G1015" s="414" t="s">
        <v>33</v>
      </c>
      <c r="H1015" s="414" t="s">
        <v>33</v>
      </c>
      <c r="I1015" s="694" t="s">
        <v>33</v>
      </c>
      <c r="J1015" s="697" t="s">
        <v>7442</v>
      </c>
      <c r="K1015" s="727" t="s">
        <v>33</v>
      </c>
      <c r="L1015" s="736" t="s">
        <v>16</v>
      </c>
      <c r="M1015" s="697" t="s">
        <v>64</v>
      </c>
      <c r="N1015" s="736" t="s">
        <v>18</v>
      </c>
      <c r="O1015" s="736" t="s">
        <v>25</v>
      </c>
      <c r="P1015" s="1080" t="s">
        <v>1763</v>
      </c>
      <c r="Q1015" s="1074" t="s">
        <v>33</v>
      </c>
      <c r="R1015" s="698" t="s">
        <v>7443</v>
      </c>
      <c r="S1015" s="907" t="s">
        <v>3637</v>
      </c>
      <c r="T1015" s="908" t="s">
        <v>3693</v>
      </c>
      <c r="U1015" s="905" t="s">
        <v>582</v>
      </c>
      <c r="V1015" s="905" t="s">
        <v>10382</v>
      </c>
      <c r="W1015" s="1068" t="s">
        <v>20</v>
      </c>
      <c r="X1015" s="1064">
        <v>41597</v>
      </c>
      <c r="Y1015" s="1066">
        <v>41912</v>
      </c>
      <c r="Z1015" s="1046">
        <v>2015</v>
      </c>
      <c r="AA1015" s="1064">
        <v>42094</v>
      </c>
      <c r="AB1015" s="1065">
        <v>44195</v>
      </c>
      <c r="AC1015" s="1066">
        <v>44195</v>
      </c>
      <c r="AD1015" s="1049">
        <v>0</v>
      </c>
      <c r="AE1015" s="746">
        <v>20</v>
      </c>
      <c r="AF1015" s="744">
        <v>0</v>
      </c>
      <c r="AG1015" s="690">
        <v>20</v>
      </c>
      <c r="AH1015" s="747">
        <v>0</v>
      </c>
      <c r="AI1015" s="744">
        <v>0</v>
      </c>
      <c r="AJ1015" s="1101">
        <v>20</v>
      </c>
      <c r="AK1015" s="1102">
        <v>4.4773781499999998</v>
      </c>
      <c r="AL1015" s="1085"/>
      <c r="AM1015" s="632"/>
      <c r="AN1015" s="632">
        <v>2</v>
      </c>
      <c r="AO1015" s="632"/>
      <c r="AP1015" s="632"/>
      <c r="AQ1015" s="757"/>
      <c r="AR1015" s="778" t="s">
        <v>8923</v>
      </c>
      <c r="AS1015" s="784">
        <f>AT1015+AU1015</f>
        <v>3</v>
      </c>
      <c r="AT1015" s="784">
        <v>3</v>
      </c>
      <c r="AU1015" s="785">
        <v>0</v>
      </c>
      <c r="AV1015" s="734" t="s">
        <v>8924</v>
      </c>
      <c r="AW1015" s="697" t="s">
        <v>3529</v>
      </c>
      <c r="AX1015" s="697"/>
      <c r="AY1015" s="823">
        <v>42723</v>
      </c>
      <c r="AZ1015" s="736" t="s">
        <v>22</v>
      </c>
      <c r="BA1015" s="736" t="s">
        <v>22</v>
      </c>
      <c r="BB1015" s="625" t="s">
        <v>33</v>
      </c>
      <c r="BC1015" s="626" t="s">
        <v>33</v>
      </c>
      <c r="BD1015" s="633" t="s">
        <v>33</v>
      </c>
      <c r="BE1015" s="625" t="s">
        <v>33</v>
      </c>
      <c r="BF1015" s="626" t="s">
        <v>33</v>
      </c>
      <c r="BG1015" s="633" t="s">
        <v>33</v>
      </c>
      <c r="BH1015" s="905" t="s">
        <v>1371</v>
      </c>
      <c r="BI1015" s="903" t="s">
        <v>13870</v>
      </c>
      <c r="BJ1015" s="905" t="s">
        <v>4493</v>
      </c>
      <c r="BK1015" s="903" t="s">
        <v>4705</v>
      </c>
      <c r="BL1015" s="905" t="s">
        <v>4518</v>
      </c>
      <c r="BM1015" s="903" t="s">
        <v>10475</v>
      </c>
      <c r="BN1015" s="905" t="s">
        <v>4505</v>
      </c>
      <c r="BO1015" s="903" t="s">
        <v>10474</v>
      </c>
      <c r="BP1015" s="905" t="s">
        <v>0</v>
      </c>
      <c r="BQ1015" s="903" t="s">
        <v>0</v>
      </c>
      <c r="BR1015" s="909">
        <v>66</v>
      </c>
      <c r="BS1015" s="903" t="s">
        <v>4532</v>
      </c>
      <c r="BT1015" s="909">
        <v>51</v>
      </c>
      <c r="BU1015" s="903" t="s">
        <v>4520</v>
      </c>
      <c r="BV1015" s="905" t="s">
        <v>0</v>
      </c>
      <c r="BW1015" s="903" t="s">
        <v>4492</v>
      </c>
      <c r="BX1015" s="905" t="s">
        <v>0</v>
      </c>
      <c r="BY1015" s="903" t="s">
        <v>4492</v>
      </c>
      <c r="BZ1015" s="905" t="s">
        <v>0</v>
      </c>
      <c r="CA1015" s="903" t="s">
        <v>4492</v>
      </c>
      <c r="CB1015" s="340">
        <v>10</v>
      </c>
      <c r="CC1015" s="249">
        <f>IF(ISBLANK(AL1015),0,1)</f>
        <v>0</v>
      </c>
      <c r="CD1015" s="414">
        <f>IF(ISBLANK(AM1015),0,1)</f>
        <v>0</v>
      </c>
      <c r="CE1015" s="414">
        <f>IF(ISBLANK(AN1015),0,1)</f>
        <v>1</v>
      </c>
      <c r="CF1015" s="414">
        <f>IF(ISBLANK(AO1015),0,1)</f>
        <v>0</v>
      </c>
      <c r="CG1015" s="414">
        <f>IF(ISBLANK(AP1015),0,1)</f>
        <v>0</v>
      </c>
      <c r="CH1015" s="436">
        <f>IF(ISBLANK(AQ1015),0,1)</f>
        <v>0</v>
      </c>
      <c r="CI1015" s="435">
        <f>IF($W1015="Dropped","-",DAYS360(X1015,Y1015,TRUE)/360)</f>
        <v>0.86388888888888893</v>
      </c>
      <c r="CJ1015" s="416">
        <f>IF(OR($W1015="Pipeline",$W1015="Dropped"),"-",IF(OR($AA1015="-",$AA1015="n/a"),"-",DAYS360(Y1015,AA1015,TRUE)/360))</f>
        <v>0.5</v>
      </c>
      <c r="CK1015" s="416">
        <f>IF(OR($W1015="Pipeline",$W1015="Dropped"),"-",IF($AC1015="-","-",IF(OR($AA1015="-",$AA1015="n/a"),DAYS360(Y1015,AC1015,TRUE)/360,DAYS360(AA1015,AC1015,TRUE)/360)))</f>
        <v>5.75</v>
      </c>
      <c r="CL1015" s="416">
        <f>IF(OR($W1015="Pipeline",$W1015="Dropped"),"-",IF($AC1015="-","-",DAYS360(X1015,AC1015,TRUE)/360))</f>
        <v>7.1138888888888889</v>
      </c>
      <c r="CM1015" s="437">
        <f>IF(OR($W1015="Pipeline",$W1015="Dropped"),"-",IF($AC1015="-","-",DAYS360(AB1015,AC1015,TRUE)/360))</f>
        <v>0</v>
      </c>
      <c r="CN1015" s="344" t="str">
        <f>IF(W1015="Closed",IF(AC1015="-","-",YEAR(AC1015)),"-")</f>
        <v>-</v>
      </c>
      <c r="CO1015" s="344" t="str">
        <f>IF(W1015="Closed",IF(OR(BE1015="S",BE1015="MS",BE1015="HS"),"S",IF(OR(BE1015="U",BE1015="MU",BE1015="HU"),"U",IF(OR(BE1015="NA",BE1015="NR",BE1015="NV",BE1015="?",BE1015="#"),"NR","-"))),"-")</f>
        <v>-</v>
      </c>
      <c r="CP1015" s="249">
        <v>2</v>
      </c>
      <c r="CQ1015" s="414">
        <v>3</v>
      </c>
      <c r="CR1015" s="414">
        <v>1</v>
      </c>
      <c r="CS1015" s="414">
        <v>0</v>
      </c>
      <c r="CT1015" s="414">
        <v>0</v>
      </c>
      <c r="CU1015" s="436">
        <v>0</v>
      </c>
      <c r="CV1015" s="432" t="str">
        <f>IF(OR(DC1015="-",DC1015="",DC1015="n/a"),"-",HYPERLINK(DC1015,"PAD"))</f>
        <v>PAD</v>
      </c>
      <c r="CW1015" s="417" t="str">
        <f>IF(OR(DD1015="-",DD1015="",DD1015="n/a"),"-",HYPERLINK(DD1015,"ICR"))</f>
        <v>-</v>
      </c>
      <c r="CX1015" s="438" t="str">
        <f>IF(OR(DE1015="-",DE1015="",DE1015="n/a"),"-",HYPERLINK(DE1015,"IEG"))</f>
        <v>-</v>
      </c>
      <c r="CY1015" s="687" t="str">
        <f>IF(OR(DF1015="-",DF1015="",DF1015="n/a"),"-",HYPERLINK(DF1015,"PPAR"))</f>
        <v>-</v>
      </c>
      <c r="CZ1015" s="665" t="str">
        <f>IF(OR(DG1015="-",DG1015="",DG1015="n/a"),"-",HYPERLINK(DG1015,"PCR"))</f>
        <v>-</v>
      </c>
      <c r="DA1015" s="665" t="str">
        <f>IF(OR(DH1015="-",DH1015="",DH1015="n/a"),"-",HYPERLINK(DH1015,"PP"))</f>
        <v>-</v>
      </c>
      <c r="DB1015" s="688" t="str">
        <f>IF(OR(DI1015="-",DI1015="",DI1015="n/a"),"-",HYPERLINK(DI1015,"TA"))</f>
        <v>-</v>
      </c>
      <c r="DC1015" s="897" t="s">
        <v>12965</v>
      </c>
      <c r="DD1015" s="897" t="s">
        <v>33</v>
      </c>
      <c r="DE1015" s="897" t="s">
        <v>33</v>
      </c>
      <c r="DF1015" s="897" t="s">
        <v>33</v>
      </c>
      <c r="DG1015" s="897" t="s">
        <v>33</v>
      </c>
      <c r="DH1015" s="897" t="s">
        <v>33</v>
      </c>
      <c r="DI1015" s="897" t="s">
        <v>33</v>
      </c>
      <c r="DJ1015" s="806"/>
      <c r="DK1015" s="14"/>
      <c r="DL1015" s="14"/>
      <c r="DM1015" s="441"/>
      <c r="DN1015" s="441"/>
      <c r="DO1015" s="441"/>
      <c r="DP1015" s="441"/>
      <c r="DQ1015" s="441"/>
      <c r="DR1015" s="441"/>
      <c r="DS1015" s="441"/>
      <c r="DT1015" s="441"/>
      <c r="DU1015" s="441"/>
      <c r="DV1015" s="441"/>
      <c r="DW1015" s="441"/>
      <c r="DX1015" s="441"/>
      <c r="DY1015" s="441"/>
      <c r="DZ1015" s="441"/>
      <c r="EA1015" s="441"/>
      <c r="EB1015" s="441"/>
      <c r="EC1015" s="441"/>
      <c r="ED1015" s="441"/>
      <c r="EE1015" s="441"/>
      <c r="EF1015" s="441"/>
      <c r="EG1015" s="441"/>
      <c r="EH1015" s="441"/>
      <c r="EI1015" s="441"/>
      <c r="EJ1015" s="441"/>
      <c r="EK1015" s="441"/>
      <c r="EL1015" s="441"/>
      <c r="EM1015" s="441"/>
    </row>
    <row r="1016" spans="1:143" s="35" customFormat="1" ht="14.1" customHeight="1" x14ac:dyDescent="0.25">
      <c r="A1016" s="702">
        <f>ROW()-1</f>
        <v>1015</v>
      </c>
      <c r="B1016" s="710" t="s">
        <v>747</v>
      </c>
      <c r="C1016" s="711" t="str">
        <f>HYPERLINK(E1016,"OP")</f>
        <v>OP</v>
      </c>
      <c r="D1016" s="711" t="str">
        <f>HYPERLINK(F1016,"Prj")</f>
        <v>Prj</v>
      </c>
      <c r="E1016" s="663" t="s">
        <v>7101</v>
      </c>
      <c r="F1016" s="422" t="s">
        <v>7102</v>
      </c>
      <c r="G1016" s="414" t="s">
        <v>33</v>
      </c>
      <c r="H1016" s="414" t="s">
        <v>33</v>
      </c>
      <c r="I1016" s="694" t="s">
        <v>33</v>
      </c>
      <c r="J1016" s="686" t="s">
        <v>10251</v>
      </c>
      <c r="K1016" s="199" t="s">
        <v>33</v>
      </c>
      <c r="L1016" s="693" t="s">
        <v>193</v>
      </c>
      <c r="M1016" s="696" t="s">
        <v>393</v>
      </c>
      <c r="N1016" s="732" t="s">
        <v>18</v>
      </c>
      <c r="O1016" s="693" t="s">
        <v>25</v>
      </c>
      <c r="P1016" s="1080" t="s">
        <v>1419</v>
      </c>
      <c r="Q1016" s="1074" t="s">
        <v>33</v>
      </c>
      <c r="R1016" s="698" t="s">
        <v>33</v>
      </c>
      <c r="S1016" s="907" t="s">
        <v>3150</v>
      </c>
      <c r="T1016" s="908" t="s">
        <v>13842</v>
      </c>
      <c r="U1016" s="905" t="s">
        <v>588</v>
      </c>
      <c r="V1016" s="905" t="s">
        <v>10419</v>
      </c>
      <c r="W1016" s="1068" t="s">
        <v>20</v>
      </c>
      <c r="X1016" s="1064">
        <v>41583</v>
      </c>
      <c r="Y1016" s="1066">
        <v>41827</v>
      </c>
      <c r="Z1016" s="1046">
        <v>2015</v>
      </c>
      <c r="AA1016" s="1064">
        <v>41939</v>
      </c>
      <c r="AB1016" s="1065">
        <v>43861</v>
      </c>
      <c r="AC1016" s="1066">
        <v>43861</v>
      </c>
      <c r="AD1016" s="638">
        <v>35</v>
      </c>
      <c r="AE1016" s="639">
        <v>0</v>
      </c>
      <c r="AF1016" s="744">
        <v>0</v>
      </c>
      <c r="AG1016" s="690">
        <v>35</v>
      </c>
      <c r="AH1016" s="747">
        <v>0</v>
      </c>
      <c r="AI1016" s="744">
        <v>1.5978156100000001</v>
      </c>
      <c r="AJ1016" s="1099">
        <v>35</v>
      </c>
      <c r="AK1016" s="1100">
        <v>5.3487725700000004</v>
      </c>
      <c r="AL1016" s="1085"/>
      <c r="AM1016" s="632" t="s">
        <v>428</v>
      </c>
      <c r="AN1016" s="632"/>
      <c r="AO1016" s="632"/>
      <c r="AP1016" s="632"/>
      <c r="AQ1016" s="757"/>
      <c r="AR1016" s="779" t="s">
        <v>2445</v>
      </c>
      <c r="AS1016" s="781">
        <f>AT1016+AU1016</f>
        <v>13.9</v>
      </c>
      <c r="AT1016" s="649">
        <v>13.9</v>
      </c>
      <c r="AU1016" s="650">
        <v>0</v>
      </c>
      <c r="AV1016" s="686" t="s">
        <v>3088</v>
      </c>
      <c r="AW1016" s="686" t="s">
        <v>1990</v>
      </c>
      <c r="AX1016" s="686" t="s">
        <v>2265</v>
      </c>
      <c r="AY1016" s="819">
        <v>42713</v>
      </c>
      <c r="AZ1016" s="721" t="s">
        <v>22</v>
      </c>
      <c r="BA1016" s="721" t="s">
        <v>22</v>
      </c>
      <c r="BB1016" s="625" t="s">
        <v>33</v>
      </c>
      <c r="BC1016" s="626" t="s">
        <v>33</v>
      </c>
      <c r="BD1016" s="633" t="s">
        <v>33</v>
      </c>
      <c r="BE1016" s="625" t="s">
        <v>33</v>
      </c>
      <c r="BF1016" s="626" t="s">
        <v>33</v>
      </c>
      <c r="BG1016" s="633" t="s">
        <v>33</v>
      </c>
      <c r="BH1016" s="905" t="s">
        <v>4485</v>
      </c>
      <c r="BI1016" s="903" t="s">
        <v>10472</v>
      </c>
      <c r="BJ1016" s="905" t="s">
        <v>10064</v>
      </c>
      <c r="BK1016" s="903" t="s">
        <v>13770</v>
      </c>
      <c r="BL1016" s="905" t="s">
        <v>0</v>
      </c>
      <c r="BM1016" s="903" t="s">
        <v>0</v>
      </c>
      <c r="BN1016" s="905" t="s">
        <v>0</v>
      </c>
      <c r="BO1016" s="903" t="s">
        <v>0</v>
      </c>
      <c r="BP1016" s="905" t="s">
        <v>0</v>
      </c>
      <c r="BQ1016" s="903" t="s">
        <v>0</v>
      </c>
      <c r="BR1016" s="909">
        <v>27</v>
      </c>
      <c r="BS1016" s="903" t="s">
        <v>4490</v>
      </c>
      <c r="BT1016" s="909">
        <v>30</v>
      </c>
      <c r="BU1016" s="903" t="s">
        <v>4501</v>
      </c>
      <c r="BV1016" s="909">
        <v>49</v>
      </c>
      <c r="BW1016" s="903" t="s">
        <v>4607</v>
      </c>
      <c r="BX1016" s="909">
        <v>28</v>
      </c>
      <c r="BY1016" s="903" t="s">
        <v>4500</v>
      </c>
      <c r="BZ1016" s="909">
        <v>25</v>
      </c>
      <c r="CA1016" s="903" t="s">
        <v>4489</v>
      </c>
      <c r="CB1016" s="340">
        <v>10</v>
      </c>
      <c r="CC1016" s="249">
        <f>IF(ISBLANK(AL1016),0,1)</f>
        <v>0</v>
      </c>
      <c r="CD1016" s="414">
        <f>IF(ISBLANK(AM1016),0,1)</f>
        <v>1</v>
      </c>
      <c r="CE1016" s="414">
        <f>IF(ISBLANK(AN1016),0,1)</f>
        <v>0</v>
      </c>
      <c r="CF1016" s="414">
        <f>IF(ISBLANK(AO1016),0,1)</f>
        <v>0</v>
      </c>
      <c r="CG1016" s="414">
        <f>IF(ISBLANK(AP1016),0,1)</f>
        <v>0</v>
      </c>
      <c r="CH1016" s="436">
        <f>IF(ISBLANK(AQ1016),0,1)</f>
        <v>0</v>
      </c>
      <c r="CI1016" s="435">
        <f>IF($W1016="Dropped","-",DAYS360(X1016,Y1016,TRUE)/360)</f>
        <v>0.67222222222222228</v>
      </c>
      <c r="CJ1016" s="416">
        <f>IF(OR($W1016="Pipeline",$W1016="Dropped"),"-",IF(OR($AA1016="-",$AA1016="n/a"),"-",DAYS360(Y1016,AA1016,TRUE)/360))</f>
        <v>0.30555555555555558</v>
      </c>
      <c r="CK1016" s="416">
        <f>IF(OR($W1016="Pipeline",$W1016="Dropped"),"-",IF($AC1016="-","-",IF(OR($AA1016="-",$AA1016="n/a"),DAYS360(Y1016,AC1016,TRUE)/360,DAYS360(AA1016,AC1016,TRUE)/360)))</f>
        <v>5.2583333333333337</v>
      </c>
      <c r="CL1016" s="416">
        <f>IF(OR($W1016="Pipeline",$W1016="Dropped"),"-",IF($AC1016="-","-",DAYS360(X1016,AC1016,TRUE)/360))</f>
        <v>6.2361111111111107</v>
      </c>
      <c r="CM1016" s="437">
        <f>IF(OR($W1016="Pipeline",$W1016="Dropped"),"-",IF($AC1016="-","-",DAYS360(AB1016,AC1016,TRUE)/360))</f>
        <v>0</v>
      </c>
      <c r="CN1016" s="344" t="str">
        <f>IF(W1016="Closed",IF(AC1016="-","-",YEAR(AC1016)),"-")</f>
        <v>-</v>
      </c>
      <c r="CO1016" s="344" t="str">
        <f>IF(W1016="Closed",IF(OR(BE1016="S",BE1016="MS",BE1016="HS"),"S",IF(OR(BE1016="U",BE1016="MU",BE1016="HU"),"U",IF(OR(BE1016="NA",BE1016="NR",BE1016="NV",BE1016="?",BE1016="#"),"NR","-"))),"-")</f>
        <v>-</v>
      </c>
      <c r="CP1016" s="249">
        <v>1</v>
      </c>
      <c r="CQ1016" s="414">
        <v>9</v>
      </c>
      <c r="CR1016" s="414">
        <v>0</v>
      </c>
      <c r="CS1016" s="414">
        <v>2</v>
      </c>
      <c r="CT1016" s="414">
        <v>0</v>
      </c>
      <c r="CU1016" s="436">
        <v>0</v>
      </c>
      <c r="CV1016" s="432" t="str">
        <f>IF(OR(DC1016="-",DC1016="",DC1016="n/a"),"-",HYPERLINK(DC1016,"PAD"))</f>
        <v>PAD</v>
      </c>
      <c r="CW1016" s="417" t="str">
        <f>IF(OR(DD1016="-",DD1016="",DD1016="n/a"),"-",HYPERLINK(DD1016,"ICR"))</f>
        <v>-</v>
      </c>
      <c r="CX1016" s="438" t="str">
        <f>IF(OR(DE1016="-",DE1016="",DE1016="n/a"),"-",HYPERLINK(DE1016,"IEG"))</f>
        <v>-</v>
      </c>
      <c r="CY1016" s="687" t="str">
        <f>IF(OR(DF1016="-",DF1016="",DF1016="n/a"),"-",HYPERLINK(DF1016,"PPAR"))</f>
        <v>-</v>
      </c>
      <c r="CZ1016" s="665" t="str">
        <f>IF(OR(DG1016="-",DG1016="",DG1016="n/a"),"-",HYPERLINK(DG1016,"PCR"))</f>
        <v>-</v>
      </c>
      <c r="DA1016" s="665" t="str">
        <f>IF(OR(DH1016="-",DH1016="",DH1016="n/a"),"-",HYPERLINK(DH1016,"PP"))</f>
        <v>PP</v>
      </c>
      <c r="DB1016" s="688" t="str">
        <f>IF(OR(DI1016="-",DI1016="",DI1016="n/a"),"-",HYPERLINK(DI1016,"TA"))</f>
        <v>-</v>
      </c>
      <c r="DC1016" s="897" t="s">
        <v>12966</v>
      </c>
      <c r="DD1016" s="897" t="s">
        <v>33</v>
      </c>
      <c r="DE1016" s="897" t="s">
        <v>33</v>
      </c>
      <c r="DF1016" s="897" t="s">
        <v>33</v>
      </c>
      <c r="DG1016" s="897" t="s">
        <v>33</v>
      </c>
      <c r="DH1016" s="897" t="s">
        <v>14198</v>
      </c>
      <c r="DI1016" s="897" t="s">
        <v>33</v>
      </c>
      <c r="DJ1016" s="806"/>
      <c r="DK1016" s="14"/>
      <c r="DL1016" s="14"/>
      <c r="DM1016" s="441"/>
      <c r="DN1016" s="441"/>
      <c r="DO1016" s="441"/>
      <c r="DP1016" s="441"/>
      <c r="DQ1016" s="441"/>
      <c r="DR1016" s="441"/>
      <c r="DS1016" s="441"/>
      <c r="DT1016" s="441"/>
      <c r="DU1016" s="441"/>
      <c r="DV1016" s="441"/>
      <c r="DW1016" s="441"/>
      <c r="DX1016" s="441"/>
      <c r="DY1016" s="441"/>
      <c r="DZ1016" s="441"/>
      <c r="EA1016" s="441"/>
      <c r="EB1016" s="441"/>
      <c r="EC1016" s="441"/>
      <c r="ED1016" s="441"/>
      <c r="EE1016" s="441"/>
      <c r="EF1016" s="441"/>
      <c r="EG1016" s="441"/>
      <c r="EH1016" s="441"/>
      <c r="EI1016" s="441"/>
      <c r="EJ1016" s="441"/>
      <c r="EK1016" s="441"/>
      <c r="EL1016" s="441"/>
      <c r="EM1016" s="441"/>
    </row>
    <row r="1017" spans="1:143" s="35" customFormat="1" ht="14.1" customHeight="1" x14ac:dyDescent="0.25">
      <c r="A1017" s="702">
        <f>ROW()-1</f>
        <v>1016</v>
      </c>
      <c r="B1017" s="710" t="s">
        <v>275</v>
      </c>
      <c r="C1017" s="711" t="str">
        <f>HYPERLINK(E1017,"OP")</f>
        <v>OP</v>
      </c>
      <c r="D1017" s="711" t="str">
        <f>HYPERLINK(F1017,"Prj")</f>
        <v>Prj</v>
      </c>
      <c r="E1017" s="663" t="s">
        <v>7103</v>
      </c>
      <c r="F1017" s="422" t="s">
        <v>7104</v>
      </c>
      <c r="G1017" s="414" t="s">
        <v>33</v>
      </c>
      <c r="H1017" s="414" t="s">
        <v>33</v>
      </c>
      <c r="I1017" s="694" t="s">
        <v>33</v>
      </c>
      <c r="J1017" s="686" t="s">
        <v>10252</v>
      </c>
      <c r="K1017" s="199" t="s">
        <v>33</v>
      </c>
      <c r="L1017" s="693" t="s">
        <v>16</v>
      </c>
      <c r="M1017" s="696" t="s">
        <v>276</v>
      </c>
      <c r="N1017" s="693" t="s">
        <v>18</v>
      </c>
      <c r="O1017" s="693" t="s">
        <v>25</v>
      </c>
      <c r="P1017" s="1080" t="s">
        <v>1419</v>
      </c>
      <c r="Q1017" s="1074" t="s">
        <v>1762</v>
      </c>
      <c r="R1017" s="698" t="s">
        <v>33</v>
      </c>
      <c r="S1017" s="907" t="s">
        <v>3166</v>
      </c>
      <c r="T1017" s="908" t="s">
        <v>13858</v>
      </c>
      <c r="U1017" s="905" t="s">
        <v>581</v>
      </c>
      <c r="V1017" s="905" t="s">
        <v>10430</v>
      </c>
      <c r="W1017" s="1068" t="s">
        <v>20</v>
      </c>
      <c r="X1017" s="1064">
        <v>41844</v>
      </c>
      <c r="Y1017" s="1066">
        <v>42457</v>
      </c>
      <c r="Z1017" s="1046">
        <v>2016</v>
      </c>
      <c r="AA1017" s="1064">
        <v>42545</v>
      </c>
      <c r="AB1017" s="1065">
        <v>43876</v>
      </c>
      <c r="AC1017" s="1066">
        <v>43876</v>
      </c>
      <c r="AD1017" s="1050">
        <v>0</v>
      </c>
      <c r="AE1017" s="749">
        <v>10.3</v>
      </c>
      <c r="AF1017" s="744">
        <v>0</v>
      </c>
      <c r="AG1017" s="690">
        <v>10.3</v>
      </c>
      <c r="AH1017" s="747">
        <v>1.3</v>
      </c>
      <c r="AI1017" s="744">
        <v>0</v>
      </c>
      <c r="AJ1017" s="1099">
        <v>10.3</v>
      </c>
      <c r="AK1017" s="1100">
        <v>2.6046857299999999</v>
      </c>
      <c r="AL1017" s="1094"/>
      <c r="AM1017" s="774" t="s">
        <v>2702</v>
      </c>
      <c r="AN1017" s="774">
        <v>9</v>
      </c>
      <c r="AO1017" s="774"/>
      <c r="AP1017" s="774"/>
      <c r="AQ1017" s="775" t="s">
        <v>434</v>
      </c>
      <c r="AR1017" s="780" t="s">
        <v>2703</v>
      </c>
      <c r="AS1017" s="786" t="s">
        <v>37</v>
      </c>
      <c r="AT1017" s="786" t="s">
        <v>37</v>
      </c>
      <c r="AU1017" s="787" t="s">
        <v>37</v>
      </c>
      <c r="AV1017" s="809" t="s">
        <v>33</v>
      </c>
      <c r="AW1017" s="686" t="s">
        <v>4442</v>
      </c>
      <c r="AX1017" s="686" t="s">
        <v>2253</v>
      </c>
      <c r="AY1017" s="823">
        <v>42545</v>
      </c>
      <c r="AZ1017" s="736" t="s">
        <v>26</v>
      </c>
      <c r="BA1017" s="736" t="s">
        <v>26</v>
      </c>
      <c r="BB1017" s="625" t="s">
        <v>33</v>
      </c>
      <c r="BC1017" s="626" t="s">
        <v>33</v>
      </c>
      <c r="BD1017" s="633" t="s">
        <v>33</v>
      </c>
      <c r="BE1017" s="625" t="s">
        <v>33</v>
      </c>
      <c r="BF1017" s="626" t="s">
        <v>33</v>
      </c>
      <c r="BG1017" s="633" t="s">
        <v>33</v>
      </c>
      <c r="BH1017" s="905" t="s">
        <v>0</v>
      </c>
      <c r="BI1017" s="903" t="s">
        <v>0</v>
      </c>
      <c r="BJ1017" s="905" t="s">
        <v>0</v>
      </c>
      <c r="BK1017" s="903" t="s">
        <v>0</v>
      </c>
      <c r="BL1017" s="905" t="s">
        <v>4485</v>
      </c>
      <c r="BM1017" s="903" t="s">
        <v>10472</v>
      </c>
      <c r="BN1017" s="905" t="s">
        <v>0</v>
      </c>
      <c r="BO1017" s="903" t="s">
        <v>0</v>
      </c>
      <c r="BP1017" s="905" t="s">
        <v>13064</v>
      </c>
      <c r="BQ1017" s="903" t="s">
        <v>13880</v>
      </c>
      <c r="BR1017" s="909">
        <v>27</v>
      </c>
      <c r="BS1017" s="903" t="s">
        <v>4490</v>
      </c>
      <c r="BT1017" s="909">
        <v>30</v>
      </c>
      <c r="BU1017" s="903" t="s">
        <v>4501</v>
      </c>
      <c r="BV1017" s="909">
        <v>28</v>
      </c>
      <c r="BW1017" s="903" t="s">
        <v>4500</v>
      </c>
      <c r="BX1017" s="909">
        <v>83</v>
      </c>
      <c r="BY1017" s="903" t="s">
        <v>4600</v>
      </c>
      <c r="BZ1017" s="905" t="s">
        <v>0</v>
      </c>
      <c r="CA1017" s="903" t="s">
        <v>4492</v>
      </c>
      <c r="CB1017" s="340">
        <v>50</v>
      </c>
      <c r="CC1017" s="249">
        <f>IF(ISBLANK(AL1017),0,1)</f>
        <v>0</v>
      </c>
      <c r="CD1017" s="414">
        <f>IF(ISBLANK(AM1017),0,1)</f>
        <v>1</v>
      </c>
      <c r="CE1017" s="414">
        <f>IF(ISBLANK(AN1017),0,1)</f>
        <v>1</v>
      </c>
      <c r="CF1017" s="414">
        <f>IF(ISBLANK(AO1017),0,1)</f>
        <v>0</v>
      </c>
      <c r="CG1017" s="414">
        <f>IF(ISBLANK(AP1017),0,1)</f>
        <v>0</v>
      </c>
      <c r="CH1017" s="436">
        <f>IF(ISBLANK(AQ1017),0,1)</f>
        <v>1</v>
      </c>
      <c r="CI1017" s="435">
        <f>IF($W1017="Dropped","-",DAYS360(X1017,Y1017,TRUE)/360)</f>
        <v>1.6777777777777778</v>
      </c>
      <c r="CJ1017" s="416">
        <f>IF(OR($W1017="Pipeline",$W1017="Dropped"),"-",IF(OR($AA1017="-",$AA1017="n/a"),"-",DAYS360(Y1017,AA1017,TRUE)/360))</f>
        <v>0.2388888888888889</v>
      </c>
      <c r="CK1017" s="416">
        <f>IF(OR($W1017="Pipeline",$W1017="Dropped"),"-",IF($AC1017="-","-",IF(OR($AA1017="-",$AA1017="n/a"),DAYS360(Y1017,AC1017,TRUE)/360,DAYS360(AA1017,AC1017,TRUE)/360)))</f>
        <v>3.6416666666666666</v>
      </c>
      <c r="CL1017" s="416">
        <f>IF(OR($W1017="Pipeline",$W1017="Dropped"),"-",IF($AC1017="-","-",DAYS360(X1017,AC1017,TRUE)/360))</f>
        <v>5.5583333333333336</v>
      </c>
      <c r="CM1017" s="437">
        <f>IF(OR($W1017="Pipeline",$W1017="Dropped"),"-",IF($AC1017="-","-",DAYS360(AB1017,AC1017,TRUE)/360))</f>
        <v>0</v>
      </c>
      <c r="CN1017" s="344" t="str">
        <f>IF(W1017="Closed",IF(AC1017="-","-",YEAR(AC1017)),"-")</f>
        <v>-</v>
      </c>
      <c r="CO1017" s="344" t="str">
        <f>IF(W1017="Closed",IF(OR(BE1017="S",BE1017="MS",BE1017="HS"),"S",IF(OR(BE1017="U",BE1017="MU",BE1017="HU"),"U",IF(OR(BE1017="NA",BE1017="NR",BE1017="NV",BE1017="?",BE1017="#"),"NR","-"))),"-")</f>
        <v>-</v>
      </c>
      <c r="CP1017" s="249" t="s">
        <v>33</v>
      </c>
      <c r="CQ1017" s="414" t="s">
        <v>33</v>
      </c>
      <c r="CR1017" s="414" t="s">
        <v>33</v>
      </c>
      <c r="CS1017" s="414" t="s">
        <v>33</v>
      </c>
      <c r="CT1017" s="414" t="s">
        <v>33</v>
      </c>
      <c r="CU1017" s="436" t="s">
        <v>33</v>
      </c>
      <c r="CV1017" s="432" t="str">
        <f>IF(OR(DC1017="-",DC1017="",DC1017="n/a"),"-",HYPERLINK(DC1017,"PAD"))</f>
        <v>PAD</v>
      </c>
      <c r="CW1017" s="417" t="str">
        <f>IF(OR(DD1017="-",DD1017="",DD1017="n/a"),"-",HYPERLINK(DD1017,"ICR"))</f>
        <v>-</v>
      </c>
      <c r="CX1017" s="438" t="str">
        <f>IF(OR(DE1017="-",DE1017="",DE1017="n/a"),"-",HYPERLINK(DE1017,"IEG"))</f>
        <v>-</v>
      </c>
      <c r="CY1017" s="687" t="str">
        <f>IF(OR(DF1017="-",DF1017="",DF1017="n/a"),"-",HYPERLINK(DF1017,"PPAR"))</f>
        <v>-</v>
      </c>
      <c r="CZ1017" s="665" t="str">
        <f>IF(OR(DG1017="-",DG1017="",DG1017="n/a"),"-",HYPERLINK(DG1017,"PCR"))</f>
        <v>-</v>
      </c>
      <c r="DA1017" s="665" t="str">
        <f>IF(OR(DH1017="-",DH1017="",DH1017="n/a"),"-",HYPERLINK(DH1017,"PP"))</f>
        <v>-</v>
      </c>
      <c r="DB1017" s="688" t="str">
        <f>IF(OR(DI1017="-",DI1017="",DI1017="n/a"),"-",HYPERLINK(DI1017,"TA"))</f>
        <v>-</v>
      </c>
      <c r="DC1017" s="897" t="s">
        <v>12967</v>
      </c>
      <c r="DD1017" s="897" t="s">
        <v>33</v>
      </c>
      <c r="DE1017" s="897" t="s">
        <v>33</v>
      </c>
      <c r="DF1017" s="897" t="s">
        <v>33</v>
      </c>
      <c r="DG1017" s="897" t="s">
        <v>33</v>
      </c>
      <c r="DH1017" s="897" t="s">
        <v>33</v>
      </c>
      <c r="DI1017" s="897" t="s">
        <v>33</v>
      </c>
      <c r="DJ1017" s="734"/>
      <c r="DK1017" s="14"/>
      <c r="DL1017" s="14"/>
      <c r="DM1017" s="441"/>
      <c r="DN1017" s="441"/>
      <c r="DO1017" s="441"/>
      <c r="DP1017" s="441"/>
      <c r="DQ1017" s="441"/>
      <c r="DR1017" s="441"/>
      <c r="DS1017" s="441"/>
      <c r="DT1017" s="441"/>
      <c r="DU1017" s="441"/>
      <c r="DV1017" s="441"/>
      <c r="DW1017" s="441"/>
      <c r="DX1017" s="441"/>
      <c r="DY1017" s="441"/>
      <c r="DZ1017" s="441"/>
      <c r="EA1017" s="441"/>
      <c r="EB1017" s="441"/>
      <c r="EC1017" s="441"/>
      <c r="ED1017" s="441"/>
      <c r="EE1017" s="441"/>
      <c r="EF1017" s="441"/>
      <c r="EG1017" s="441"/>
      <c r="EH1017" s="441"/>
      <c r="EI1017" s="441"/>
      <c r="EJ1017" s="441"/>
      <c r="EK1017" s="441"/>
      <c r="EL1017" s="441"/>
      <c r="EM1017" s="441"/>
    </row>
    <row r="1018" spans="1:143" s="35" customFormat="1" ht="14.1" customHeight="1" x14ac:dyDescent="0.25">
      <c r="A1018" s="703">
        <f>ROW()-1</f>
        <v>1017</v>
      </c>
      <c r="B1018" s="718" t="s">
        <v>1013</v>
      </c>
      <c r="C1018" s="711" t="str">
        <f>HYPERLINK(E1018,"OP")</f>
        <v>OP</v>
      </c>
      <c r="D1018" s="711" t="str">
        <f>HYPERLINK(F1018,"Prj")</f>
        <v>Prj</v>
      </c>
      <c r="E1018" s="663" t="s">
        <v>7105</v>
      </c>
      <c r="F1018" s="422" t="s">
        <v>7106</v>
      </c>
      <c r="G1018" s="414" t="s">
        <v>1012</v>
      </c>
      <c r="H1018" s="414" t="s">
        <v>33</v>
      </c>
      <c r="I1018" s="694" t="s">
        <v>33</v>
      </c>
      <c r="J1018" s="686" t="s">
        <v>1014</v>
      </c>
      <c r="K1018" s="199" t="s">
        <v>33</v>
      </c>
      <c r="L1018" s="693" t="s">
        <v>16</v>
      </c>
      <c r="M1018" s="696" t="s">
        <v>696</v>
      </c>
      <c r="N1018" s="693" t="s">
        <v>18</v>
      </c>
      <c r="O1018" s="732" t="s">
        <v>25</v>
      </c>
      <c r="P1018" s="1080" t="s">
        <v>1763</v>
      </c>
      <c r="Q1018" s="1074" t="s">
        <v>33</v>
      </c>
      <c r="R1018" s="698" t="s">
        <v>33</v>
      </c>
      <c r="S1018" s="907" t="s">
        <v>3793</v>
      </c>
      <c r="T1018" s="908" t="s">
        <v>10343</v>
      </c>
      <c r="U1018" s="905" t="s">
        <v>1792</v>
      </c>
      <c r="V1018" s="905" t="s">
        <v>10452</v>
      </c>
      <c r="W1018" s="1068" t="s">
        <v>20</v>
      </c>
      <c r="X1018" s="1064">
        <v>41382</v>
      </c>
      <c r="Y1018" s="1066">
        <v>41628</v>
      </c>
      <c r="Z1018" s="1046">
        <v>2014</v>
      </c>
      <c r="AA1018" s="1064">
        <v>41778</v>
      </c>
      <c r="AB1018" s="1065">
        <v>42916</v>
      </c>
      <c r="AC1018" s="1066">
        <v>43644</v>
      </c>
      <c r="AD1018" s="638">
        <v>0</v>
      </c>
      <c r="AE1018" s="639">
        <v>0.9</v>
      </c>
      <c r="AF1018" s="744">
        <v>0</v>
      </c>
      <c r="AG1018" s="690">
        <v>0.9</v>
      </c>
      <c r="AH1018" s="747">
        <v>0</v>
      </c>
      <c r="AI1018" s="744">
        <v>1.1000000000000001</v>
      </c>
      <c r="AJ1018" s="1099">
        <v>4.4000000000000004</v>
      </c>
      <c r="AK1018" s="1100">
        <v>1.75534039</v>
      </c>
      <c r="AL1018" s="646"/>
      <c r="AM1018" s="647"/>
      <c r="AN1018" s="647">
        <v>2</v>
      </c>
      <c r="AO1018" s="647"/>
      <c r="AP1018" s="647"/>
      <c r="AQ1018" s="648"/>
      <c r="AR1018" s="779" t="s">
        <v>3330</v>
      </c>
      <c r="AS1018" s="781">
        <f>AT1018+AU1018</f>
        <v>0.9</v>
      </c>
      <c r="AT1018" s="649">
        <v>0.9</v>
      </c>
      <c r="AU1018" s="650">
        <v>0</v>
      </c>
      <c r="AV1018" s="686" t="s">
        <v>3331</v>
      </c>
      <c r="AW1018" s="686" t="s">
        <v>1958</v>
      </c>
      <c r="AX1018" s="686" t="s">
        <v>1958</v>
      </c>
      <c r="AY1018" s="819">
        <v>42728</v>
      </c>
      <c r="AZ1018" s="721" t="s">
        <v>22</v>
      </c>
      <c r="BA1018" s="721" t="s">
        <v>22</v>
      </c>
      <c r="BB1018" s="625" t="s">
        <v>33</v>
      </c>
      <c r="BC1018" s="626" t="s">
        <v>33</v>
      </c>
      <c r="BD1018" s="633" t="s">
        <v>33</v>
      </c>
      <c r="BE1018" s="625" t="s">
        <v>33</v>
      </c>
      <c r="BF1018" s="626" t="s">
        <v>33</v>
      </c>
      <c r="BG1018" s="633" t="s">
        <v>33</v>
      </c>
      <c r="BH1018" s="905" t="s">
        <v>0</v>
      </c>
      <c r="BI1018" s="903" t="s">
        <v>0</v>
      </c>
      <c r="BJ1018" s="905" t="s">
        <v>0</v>
      </c>
      <c r="BK1018" s="903" t="s">
        <v>0</v>
      </c>
      <c r="BL1018" s="905" t="s">
        <v>13050</v>
      </c>
      <c r="BM1018" s="903" t="s">
        <v>13876</v>
      </c>
      <c r="BN1018" s="905" t="s">
        <v>4503</v>
      </c>
      <c r="BO1018" s="903" t="s">
        <v>4703</v>
      </c>
      <c r="BP1018" s="905" t="s">
        <v>0</v>
      </c>
      <c r="BQ1018" s="903" t="s">
        <v>0</v>
      </c>
      <c r="BR1018" s="909">
        <v>66</v>
      </c>
      <c r="BS1018" s="903" t="s">
        <v>4532</v>
      </c>
      <c r="BT1018" s="905" t="s">
        <v>0</v>
      </c>
      <c r="BU1018" s="903" t="s">
        <v>4492</v>
      </c>
      <c r="BV1018" s="905" t="s">
        <v>0</v>
      </c>
      <c r="BW1018" s="903" t="s">
        <v>4492</v>
      </c>
      <c r="BX1018" s="905" t="s">
        <v>0</v>
      </c>
      <c r="BY1018" s="903" t="s">
        <v>4492</v>
      </c>
      <c r="BZ1018" s="905" t="s">
        <v>0</v>
      </c>
      <c r="CA1018" s="903" t="s">
        <v>4492</v>
      </c>
      <c r="CB1018" s="340">
        <v>50</v>
      </c>
      <c r="CC1018" s="249">
        <f>IF(ISBLANK(AL1018),0,1)</f>
        <v>0</v>
      </c>
      <c r="CD1018" s="414">
        <f>IF(ISBLANK(AM1018),0,1)</f>
        <v>0</v>
      </c>
      <c r="CE1018" s="414">
        <f>IF(ISBLANK(AN1018),0,1)</f>
        <v>1</v>
      </c>
      <c r="CF1018" s="414">
        <f>IF(ISBLANK(AO1018),0,1)</f>
        <v>0</v>
      </c>
      <c r="CG1018" s="414">
        <f>IF(ISBLANK(AP1018),0,1)</f>
        <v>0</v>
      </c>
      <c r="CH1018" s="436">
        <f>IF(ISBLANK(AQ1018),0,1)</f>
        <v>0</v>
      </c>
      <c r="CI1018" s="435">
        <f>IF($W1018="Dropped","-",DAYS360(X1018,Y1018,TRUE)/360)</f>
        <v>0.67222222222222228</v>
      </c>
      <c r="CJ1018" s="416">
        <f>IF(OR($W1018="Pipeline",$W1018="Dropped"),"-",IF(OR($AA1018="-",$AA1018="n/a"),"-",DAYS360(Y1018,AA1018,TRUE)/360))</f>
        <v>0.41388888888888886</v>
      </c>
      <c r="CK1018" s="416">
        <f>IF(OR($W1018="Pipeline",$W1018="Dropped"),"-",IF($AC1018="-","-",IF(OR($AA1018="-",$AA1018="n/a"),DAYS360(Y1018,AC1018,TRUE)/360,DAYS360(AA1018,AC1018,TRUE)/360)))</f>
        <v>5.1083333333333334</v>
      </c>
      <c r="CL1018" s="416">
        <f>IF(OR($W1018="Pipeline",$W1018="Dropped"),"-",IF($AC1018="-","-",DAYS360(X1018,AC1018,TRUE)/360))</f>
        <v>6.1944444444444446</v>
      </c>
      <c r="CM1018" s="437">
        <f>IF(OR($W1018="Pipeline",$W1018="Dropped"),"-",IF($AC1018="-","-",DAYS360(AB1018,AC1018,TRUE)/360))</f>
        <v>1.9944444444444445</v>
      </c>
      <c r="CN1018" s="344" t="str">
        <f>IF(W1018="Closed",IF(AC1018="-","-",YEAR(AC1018)),"-")</f>
        <v>-</v>
      </c>
      <c r="CO1018" s="344" t="str">
        <f>IF(W1018="Closed",IF(OR(BE1018="S",BE1018="MS",BE1018="HS"),"S",IF(OR(BE1018="U",BE1018="MU",BE1018="HU"),"U",IF(OR(BE1018="NA",BE1018="NR",BE1018="NV",BE1018="?",BE1018="#"),"NR","-"))),"-")</f>
        <v>-</v>
      </c>
      <c r="CP1018" s="249">
        <v>3</v>
      </c>
      <c r="CQ1018" s="414">
        <v>2</v>
      </c>
      <c r="CR1018" s="414">
        <v>4</v>
      </c>
      <c r="CS1018" s="414">
        <v>0</v>
      </c>
      <c r="CT1018" s="414">
        <v>1</v>
      </c>
      <c r="CU1018" s="436">
        <v>0</v>
      </c>
      <c r="CV1018" s="432" t="str">
        <f>IF(OR(DC1018="-",DC1018="",DC1018="n/a"),"-",HYPERLINK(DC1018,"PAD"))</f>
        <v>PAD</v>
      </c>
      <c r="CW1018" s="417" t="str">
        <f>IF(OR(DD1018="-",DD1018="",DD1018="n/a"),"-",HYPERLINK(DD1018,"ICR"))</f>
        <v>-</v>
      </c>
      <c r="CX1018" s="438" t="str">
        <f>IF(OR(DE1018="-",DE1018="",DE1018="n/a"),"-",HYPERLINK(DE1018,"IEG"))</f>
        <v>-</v>
      </c>
      <c r="CY1018" s="687" t="str">
        <f>IF(OR(DF1018="-",DF1018="",DF1018="n/a"),"-",HYPERLINK(DF1018,"PPAR"))</f>
        <v>-</v>
      </c>
      <c r="CZ1018" s="665" t="str">
        <f>IF(OR(DG1018="-",DG1018="",DG1018="n/a"),"-",HYPERLINK(DG1018,"PCR"))</f>
        <v>-</v>
      </c>
      <c r="DA1018" s="665" t="str">
        <f>IF(OR(DH1018="-",DH1018="",DH1018="n/a"),"-",HYPERLINK(DH1018,"PP"))</f>
        <v>PP</v>
      </c>
      <c r="DB1018" s="688" t="str">
        <f>IF(OR(DI1018="-",DI1018="",DI1018="n/a"),"-",HYPERLINK(DI1018,"TA"))</f>
        <v>-</v>
      </c>
      <c r="DC1018" s="897" t="s">
        <v>12968</v>
      </c>
      <c r="DD1018" s="897" t="s">
        <v>33</v>
      </c>
      <c r="DE1018" s="897" t="s">
        <v>33</v>
      </c>
      <c r="DF1018" s="897" t="s">
        <v>33</v>
      </c>
      <c r="DG1018" s="897" t="s">
        <v>33</v>
      </c>
      <c r="DH1018" s="897" t="s">
        <v>12969</v>
      </c>
      <c r="DI1018" s="897" t="s">
        <v>33</v>
      </c>
      <c r="DJ1018" s="734"/>
      <c r="DK1018" s="14"/>
      <c r="DL1018" s="14"/>
      <c r="DM1018" s="441"/>
      <c r="DN1018" s="441"/>
      <c r="DO1018" s="441"/>
      <c r="DP1018" s="441"/>
      <c r="DQ1018" s="441"/>
      <c r="DR1018" s="441"/>
      <c r="DS1018" s="441"/>
      <c r="DT1018" s="441"/>
      <c r="DU1018" s="441"/>
      <c r="DV1018" s="441"/>
      <c r="DW1018" s="441"/>
      <c r="DX1018" s="441"/>
      <c r="DY1018" s="441"/>
      <c r="DZ1018" s="441"/>
      <c r="EA1018" s="441"/>
      <c r="EB1018" s="441"/>
      <c r="EC1018" s="441"/>
      <c r="ED1018" s="441"/>
      <c r="EE1018" s="441"/>
      <c r="EF1018" s="441"/>
      <c r="EG1018" s="441"/>
      <c r="EH1018" s="441"/>
      <c r="EI1018" s="441"/>
      <c r="EJ1018" s="441"/>
      <c r="EK1018" s="441"/>
      <c r="EL1018" s="441"/>
      <c r="EM1018" s="441"/>
    </row>
    <row r="1019" spans="1:143" s="35" customFormat="1" ht="14.1" customHeight="1" x14ac:dyDescent="0.25">
      <c r="A1019" s="702">
        <f>ROW()-1</f>
        <v>1018</v>
      </c>
      <c r="B1019" s="713" t="s">
        <v>8016</v>
      </c>
      <c r="C1019" s="711" t="str">
        <f>HYPERLINK(E1019,"OP")</f>
        <v>OP</v>
      </c>
      <c r="D1019" s="711" t="str">
        <f>HYPERLINK(F1019,"Prj")</f>
        <v>Prj</v>
      </c>
      <c r="E1019" s="631" t="s">
        <v>8711</v>
      </c>
      <c r="F1019" s="413" t="s">
        <v>8712</v>
      </c>
      <c r="G1019" s="414" t="s">
        <v>33</v>
      </c>
      <c r="H1019" s="414" t="s">
        <v>33</v>
      </c>
      <c r="I1019" s="694" t="s">
        <v>33</v>
      </c>
      <c r="J1019" s="697" t="s">
        <v>8017</v>
      </c>
      <c r="K1019" s="727" t="s">
        <v>33</v>
      </c>
      <c r="L1019" s="736" t="s">
        <v>16</v>
      </c>
      <c r="M1019" s="697" t="s">
        <v>268</v>
      </c>
      <c r="N1019" s="736" t="s">
        <v>18</v>
      </c>
      <c r="O1019" s="736" t="s">
        <v>25</v>
      </c>
      <c r="P1019" s="1080" t="s">
        <v>19</v>
      </c>
      <c r="Q1019" s="1074" t="s">
        <v>33</v>
      </c>
      <c r="R1019" s="698" t="s">
        <v>8018</v>
      </c>
      <c r="S1019" s="907" t="s">
        <v>3549</v>
      </c>
      <c r="T1019" s="908" t="s">
        <v>8019</v>
      </c>
      <c r="U1019" s="905" t="s">
        <v>626</v>
      </c>
      <c r="V1019" s="905" t="s">
        <v>10441</v>
      </c>
      <c r="W1019" s="1068" t="s">
        <v>20</v>
      </c>
      <c r="X1019" s="1064">
        <v>41737</v>
      </c>
      <c r="Y1019" s="1066">
        <v>41912</v>
      </c>
      <c r="Z1019" s="1046">
        <v>2015</v>
      </c>
      <c r="AA1019" s="1064">
        <v>42038</v>
      </c>
      <c r="AB1019" s="1065">
        <v>44196</v>
      </c>
      <c r="AC1019" s="1066">
        <v>44196</v>
      </c>
      <c r="AD1019" s="1049">
        <v>0</v>
      </c>
      <c r="AE1019" s="746">
        <v>600</v>
      </c>
      <c r="AF1019" s="744">
        <v>0</v>
      </c>
      <c r="AG1019" s="690">
        <v>600</v>
      </c>
      <c r="AH1019" s="747">
        <v>500</v>
      </c>
      <c r="AI1019" s="744">
        <v>94.452544000000003</v>
      </c>
      <c r="AJ1019" s="1101">
        <v>808.1</v>
      </c>
      <c r="AK1019" s="1102">
        <v>752.04397100000006</v>
      </c>
      <c r="AL1019" s="1085"/>
      <c r="AM1019" s="632"/>
      <c r="AN1019" s="632">
        <v>4</v>
      </c>
      <c r="AO1019" s="632"/>
      <c r="AP1019" s="632"/>
      <c r="AQ1019" s="757">
        <v>14</v>
      </c>
      <c r="AR1019" s="778" t="s">
        <v>9022</v>
      </c>
      <c r="AS1019" s="784">
        <f>AT1019+AU1019</f>
        <v>144</v>
      </c>
      <c r="AT1019" s="784">
        <v>40</v>
      </c>
      <c r="AU1019" s="785">
        <v>104</v>
      </c>
      <c r="AV1019" s="734" t="s">
        <v>9023</v>
      </c>
      <c r="AW1019" s="697"/>
      <c r="AX1019" s="697"/>
      <c r="AY1019" s="823">
        <v>42635</v>
      </c>
      <c r="AZ1019" s="736" t="s">
        <v>22</v>
      </c>
      <c r="BA1019" s="736" t="s">
        <v>26</v>
      </c>
      <c r="BB1019" s="625" t="s">
        <v>33</v>
      </c>
      <c r="BC1019" s="626" t="s">
        <v>33</v>
      </c>
      <c r="BD1019" s="633" t="s">
        <v>33</v>
      </c>
      <c r="BE1019" s="625" t="s">
        <v>33</v>
      </c>
      <c r="BF1019" s="626" t="s">
        <v>33</v>
      </c>
      <c r="BG1019" s="633" t="s">
        <v>33</v>
      </c>
      <c r="BH1019" s="905" t="s">
        <v>13077</v>
      </c>
      <c r="BI1019" s="903" t="s">
        <v>9680</v>
      </c>
      <c r="BJ1019" s="905" t="s">
        <v>13078</v>
      </c>
      <c r="BK1019" s="903" t="s">
        <v>13872</v>
      </c>
      <c r="BL1019" s="905" t="s">
        <v>0</v>
      </c>
      <c r="BM1019" s="903" t="s">
        <v>0</v>
      </c>
      <c r="BN1019" s="905" t="s">
        <v>0</v>
      </c>
      <c r="BO1019" s="903" t="s">
        <v>0</v>
      </c>
      <c r="BP1019" s="905" t="s">
        <v>0</v>
      </c>
      <c r="BQ1019" s="903" t="s">
        <v>0</v>
      </c>
      <c r="BR1019" s="909">
        <v>54</v>
      </c>
      <c r="BS1019" s="903" t="s">
        <v>4553</v>
      </c>
      <c r="BT1019" s="909">
        <v>55</v>
      </c>
      <c r="BU1019" s="903" t="s">
        <v>4541</v>
      </c>
      <c r="BV1019" s="909">
        <v>51</v>
      </c>
      <c r="BW1019" s="903" t="s">
        <v>4520</v>
      </c>
      <c r="BX1019" s="905" t="s">
        <v>0</v>
      </c>
      <c r="BY1019" s="903" t="s">
        <v>4492</v>
      </c>
      <c r="BZ1019" s="905" t="s">
        <v>0</v>
      </c>
      <c r="CA1019" s="903" t="s">
        <v>4492</v>
      </c>
      <c r="CB1019" s="340">
        <v>10</v>
      </c>
      <c r="CC1019" s="249">
        <f>IF(ISBLANK(AL1019),0,1)</f>
        <v>0</v>
      </c>
      <c r="CD1019" s="414">
        <f>IF(ISBLANK(AM1019),0,1)</f>
        <v>0</v>
      </c>
      <c r="CE1019" s="414">
        <f>IF(ISBLANK(AN1019),0,1)</f>
        <v>1</v>
      </c>
      <c r="CF1019" s="414">
        <f>IF(ISBLANK(AO1019),0,1)</f>
        <v>0</v>
      </c>
      <c r="CG1019" s="414">
        <f>IF(ISBLANK(AP1019),0,1)</f>
        <v>0</v>
      </c>
      <c r="CH1019" s="436">
        <f>IF(ISBLANK(AQ1019),0,1)</f>
        <v>1</v>
      </c>
      <c r="CI1019" s="435">
        <f>IF($W1019="Dropped","-",DAYS360(X1019,Y1019,TRUE)/360)</f>
        <v>0.4777777777777778</v>
      </c>
      <c r="CJ1019" s="416">
        <f>IF(OR($W1019="Pipeline",$W1019="Dropped"),"-",IF(OR($AA1019="-",$AA1019="n/a"),"-",DAYS360(Y1019,AA1019,TRUE)/360))</f>
        <v>0.34166666666666667</v>
      </c>
      <c r="CK1019" s="416">
        <f>IF(OR($W1019="Pipeline",$W1019="Dropped"),"-",IF($AC1019="-","-",IF(OR($AA1019="-",$AA1019="n/a"),DAYS360(Y1019,AC1019,TRUE)/360,DAYS360(AA1019,AC1019,TRUE)/360)))</f>
        <v>5.9083333333333332</v>
      </c>
      <c r="CL1019" s="416">
        <f>IF(OR($W1019="Pipeline",$W1019="Dropped"),"-",IF($AC1019="-","-",DAYS360(X1019,AC1019,TRUE)/360))</f>
        <v>6.7277777777777779</v>
      </c>
      <c r="CM1019" s="437">
        <f>IF(OR($W1019="Pipeline",$W1019="Dropped"),"-",IF($AC1019="-","-",DAYS360(AB1019,AC1019,TRUE)/360))</f>
        <v>0</v>
      </c>
      <c r="CN1019" s="344" t="str">
        <f>IF(W1019="Closed",IF(AC1019="-","-",YEAR(AC1019)),"-")</f>
        <v>-</v>
      </c>
      <c r="CO1019" s="344" t="str">
        <f>IF(W1019="Closed",IF(OR(BE1019="S",BE1019="MS",BE1019="HS"),"S",IF(OR(BE1019="U",BE1019="MU",BE1019="HU"),"U",IF(OR(BE1019="NA",BE1019="NR",BE1019="NV",BE1019="?",BE1019="#"),"NR","-"))),"-")</f>
        <v>-</v>
      </c>
      <c r="CP1019" s="249">
        <v>3</v>
      </c>
      <c r="CQ1019" s="414">
        <v>6</v>
      </c>
      <c r="CR1019" s="414">
        <v>5</v>
      </c>
      <c r="CS1019" s="414">
        <v>3</v>
      </c>
      <c r="CT1019" s="414">
        <v>0</v>
      </c>
      <c r="CU1019" s="436">
        <v>3</v>
      </c>
      <c r="CV1019" s="432" t="str">
        <f>IF(OR(DC1019="-",DC1019="",DC1019="n/a"),"-",HYPERLINK(DC1019,"PAD"))</f>
        <v>PAD</v>
      </c>
      <c r="CW1019" s="417" t="str">
        <f>IF(OR(DD1019="-",DD1019="",DD1019="n/a"),"-",HYPERLINK(DD1019,"ICR"))</f>
        <v>-</v>
      </c>
      <c r="CX1019" s="438" t="str">
        <f>IF(OR(DE1019="-",DE1019="",DE1019="n/a"),"-",HYPERLINK(DE1019,"IEG"))</f>
        <v>-</v>
      </c>
      <c r="CY1019" s="687" t="str">
        <f>IF(OR(DF1019="-",DF1019="",DF1019="n/a"),"-",HYPERLINK(DF1019,"PPAR"))</f>
        <v>-</v>
      </c>
      <c r="CZ1019" s="665" t="str">
        <f>IF(OR(DG1019="-",DG1019="",DG1019="n/a"),"-",HYPERLINK(DG1019,"PCR"))</f>
        <v>-</v>
      </c>
      <c r="DA1019" s="665" t="str">
        <f>IF(OR(DH1019="-",DH1019="",DH1019="n/a"),"-",HYPERLINK(DH1019,"PP"))</f>
        <v>PP</v>
      </c>
      <c r="DB1019" s="688" t="str">
        <f>IF(OR(DI1019="-",DI1019="",DI1019="n/a"),"-",HYPERLINK(DI1019,"TA"))</f>
        <v>-</v>
      </c>
      <c r="DC1019" s="897" t="s">
        <v>12970</v>
      </c>
      <c r="DD1019" s="897" t="s">
        <v>33</v>
      </c>
      <c r="DE1019" s="897" t="s">
        <v>33</v>
      </c>
      <c r="DF1019" s="897" t="s">
        <v>33</v>
      </c>
      <c r="DG1019" s="897" t="s">
        <v>33</v>
      </c>
      <c r="DH1019" s="897" t="s">
        <v>12971</v>
      </c>
      <c r="DI1019" s="897" t="s">
        <v>33</v>
      </c>
      <c r="DJ1019" s="734"/>
      <c r="DK1019" s="14"/>
      <c r="DL1019" s="14"/>
      <c r="DM1019" s="441"/>
      <c r="DN1019" s="441"/>
      <c r="DO1019" s="441"/>
      <c r="DP1019" s="441"/>
      <c r="DQ1019" s="441"/>
      <c r="DR1019" s="441"/>
      <c r="DS1019" s="441"/>
      <c r="DT1019" s="441"/>
      <c r="DU1019" s="441"/>
      <c r="DV1019" s="441"/>
      <c r="DW1019" s="441"/>
      <c r="DX1019" s="441"/>
      <c r="DY1019" s="441"/>
      <c r="DZ1019" s="441"/>
      <c r="EA1019" s="441"/>
      <c r="EB1019" s="441"/>
      <c r="EC1019" s="441"/>
      <c r="ED1019" s="441"/>
      <c r="EE1019" s="441"/>
      <c r="EF1019" s="441"/>
      <c r="EG1019" s="441"/>
      <c r="EH1019" s="441"/>
      <c r="EI1019" s="441"/>
      <c r="EJ1019" s="441"/>
      <c r="EK1019" s="441"/>
      <c r="EL1019" s="441"/>
      <c r="EM1019" s="441"/>
    </row>
    <row r="1020" spans="1:143" s="35" customFormat="1" ht="14.1" customHeight="1" x14ac:dyDescent="0.25">
      <c r="A1020" s="702">
        <f>ROW()-1</f>
        <v>1019</v>
      </c>
      <c r="B1020" s="710" t="s">
        <v>618</v>
      </c>
      <c r="C1020" s="711" t="str">
        <f>HYPERLINK(E1020,"OP")</f>
        <v>OP</v>
      </c>
      <c r="D1020" s="711" t="str">
        <f>HYPERLINK(F1020,"Prj")</f>
        <v>Prj</v>
      </c>
      <c r="E1020" s="663" t="s">
        <v>7107</v>
      </c>
      <c r="F1020" s="422" t="s">
        <v>7108</v>
      </c>
      <c r="G1020" s="414" t="s">
        <v>33</v>
      </c>
      <c r="H1020" s="414" t="s">
        <v>33</v>
      </c>
      <c r="I1020" s="694" t="s">
        <v>33</v>
      </c>
      <c r="J1020" s="696" t="s">
        <v>619</v>
      </c>
      <c r="K1020" s="199" t="s">
        <v>33</v>
      </c>
      <c r="L1020" s="693" t="s">
        <v>153</v>
      </c>
      <c r="M1020" s="696" t="s">
        <v>625</v>
      </c>
      <c r="N1020" s="693" t="s">
        <v>18</v>
      </c>
      <c r="O1020" s="693" t="s">
        <v>25</v>
      </c>
      <c r="P1020" s="1080" t="s">
        <v>1419</v>
      </c>
      <c r="Q1020" s="1074" t="s">
        <v>33</v>
      </c>
      <c r="R1020" s="698" t="s">
        <v>33</v>
      </c>
      <c r="S1020" s="907" t="s">
        <v>3153</v>
      </c>
      <c r="T1020" s="908" t="s">
        <v>3942</v>
      </c>
      <c r="U1020" s="905" t="s">
        <v>13824</v>
      </c>
      <c r="V1020" s="905" t="s">
        <v>10413</v>
      </c>
      <c r="W1020" s="1068" t="s">
        <v>20</v>
      </c>
      <c r="X1020" s="1064">
        <v>42144</v>
      </c>
      <c r="Y1020" s="1066">
        <v>42457</v>
      </c>
      <c r="Z1020" s="1046">
        <v>2016</v>
      </c>
      <c r="AA1020" s="1064">
        <v>42578</v>
      </c>
      <c r="AB1020" s="1065">
        <v>43646</v>
      </c>
      <c r="AC1020" s="1066">
        <v>43738</v>
      </c>
      <c r="AD1020" s="638">
        <v>10</v>
      </c>
      <c r="AE1020" s="639">
        <v>0</v>
      </c>
      <c r="AF1020" s="744">
        <v>0</v>
      </c>
      <c r="AG1020" s="690">
        <v>10</v>
      </c>
      <c r="AH1020" s="747">
        <v>0</v>
      </c>
      <c r="AI1020" s="744">
        <v>0</v>
      </c>
      <c r="AJ1020" s="1099">
        <v>10</v>
      </c>
      <c r="AK1020" s="1100">
        <v>0.1032</v>
      </c>
      <c r="AL1020" s="1093"/>
      <c r="AM1020" s="770"/>
      <c r="AN1020" s="770"/>
      <c r="AO1020" s="770"/>
      <c r="AP1020" s="770"/>
      <c r="AQ1020" s="771"/>
      <c r="AR1020" s="780" t="s">
        <v>33</v>
      </c>
      <c r="AS1020" s="786" t="s">
        <v>37</v>
      </c>
      <c r="AT1020" s="786" t="s">
        <v>37</v>
      </c>
      <c r="AU1020" s="787" t="s">
        <v>37</v>
      </c>
      <c r="AV1020" s="699" t="s">
        <v>33</v>
      </c>
      <c r="AW1020" s="686" t="s">
        <v>1866</v>
      </c>
      <c r="AX1020" s="686" t="s">
        <v>1894</v>
      </c>
      <c r="AY1020" s="823">
        <v>42732</v>
      </c>
      <c r="AZ1020" s="736" t="s">
        <v>26</v>
      </c>
      <c r="BA1020" s="736" t="s">
        <v>22</v>
      </c>
      <c r="BB1020" s="625" t="s">
        <v>33</v>
      </c>
      <c r="BC1020" s="626" t="s">
        <v>33</v>
      </c>
      <c r="BD1020" s="633" t="s">
        <v>33</v>
      </c>
      <c r="BE1020" s="625" t="s">
        <v>33</v>
      </c>
      <c r="BF1020" s="626" t="s">
        <v>33</v>
      </c>
      <c r="BG1020" s="633" t="s">
        <v>33</v>
      </c>
      <c r="BH1020" s="905" t="s">
        <v>4505</v>
      </c>
      <c r="BI1020" s="903" t="s">
        <v>10474</v>
      </c>
      <c r="BJ1020" s="905" t="s">
        <v>0</v>
      </c>
      <c r="BK1020" s="903" t="s">
        <v>0</v>
      </c>
      <c r="BL1020" s="905" t="s">
        <v>0</v>
      </c>
      <c r="BM1020" s="903" t="s">
        <v>0</v>
      </c>
      <c r="BN1020" s="905" t="s">
        <v>0</v>
      </c>
      <c r="BO1020" s="903" t="s">
        <v>0</v>
      </c>
      <c r="BP1020" s="905" t="s">
        <v>0</v>
      </c>
      <c r="BQ1020" s="903" t="s">
        <v>0</v>
      </c>
      <c r="BR1020" s="909">
        <v>27</v>
      </c>
      <c r="BS1020" s="903" t="s">
        <v>4490</v>
      </c>
      <c r="BT1020" s="905" t="s">
        <v>0</v>
      </c>
      <c r="BU1020" s="903" t="s">
        <v>4492</v>
      </c>
      <c r="BV1020" s="905" t="s">
        <v>0</v>
      </c>
      <c r="BW1020" s="903" t="s">
        <v>4492</v>
      </c>
      <c r="BX1020" s="905" t="s">
        <v>0</v>
      </c>
      <c r="BY1020" s="903" t="s">
        <v>4492</v>
      </c>
      <c r="BZ1020" s="905" t="s">
        <v>0</v>
      </c>
      <c r="CA1020" s="903" t="s">
        <v>4492</v>
      </c>
      <c r="CB1020" s="340">
        <v>50</v>
      </c>
      <c r="CC1020" s="249">
        <f>IF(ISBLANK(AL1020),0,1)</f>
        <v>0</v>
      </c>
      <c r="CD1020" s="414">
        <f>IF(ISBLANK(AM1020),0,1)</f>
        <v>0</v>
      </c>
      <c r="CE1020" s="414">
        <f>IF(ISBLANK(AN1020),0,1)</f>
        <v>0</v>
      </c>
      <c r="CF1020" s="414">
        <f>IF(ISBLANK(AO1020),0,1)</f>
        <v>0</v>
      </c>
      <c r="CG1020" s="414">
        <f>IF(ISBLANK(AP1020),0,1)</f>
        <v>0</v>
      </c>
      <c r="CH1020" s="436">
        <f>IF(ISBLANK(AQ1020),0,1)</f>
        <v>0</v>
      </c>
      <c r="CI1020" s="435">
        <f>IF($W1020="Dropped","-",DAYS360(X1020,Y1020,TRUE)/360)</f>
        <v>0.85555555555555551</v>
      </c>
      <c r="CJ1020" s="416">
        <f>IF(OR($W1020="Pipeline",$W1020="Dropped"),"-",IF(OR($AA1020="-",$AA1020="n/a"),"-",DAYS360(Y1020,AA1020,TRUE)/360))</f>
        <v>0.33055555555555555</v>
      </c>
      <c r="CK1020" s="416">
        <f>IF(OR($W1020="Pipeline",$W1020="Dropped"),"-",IF($AC1020="-","-",IF(OR($AA1020="-",$AA1020="n/a"),DAYS360(Y1020,AC1020,TRUE)/360,DAYS360(AA1020,AC1020,TRUE)/360)))</f>
        <v>3.1749999999999998</v>
      </c>
      <c r="CL1020" s="416">
        <f>IF(OR($W1020="Pipeline",$W1020="Dropped"),"-",IF($AC1020="-","-",DAYS360(X1020,AC1020,TRUE)/360))</f>
        <v>4.3611111111111107</v>
      </c>
      <c r="CM1020" s="437">
        <f>IF(OR($W1020="Pipeline",$W1020="Dropped"),"-",IF($AC1020="-","-",DAYS360(AB1020,AC1020,TRUE)/360))</f>
        <v>0.25</v>
      </c>
      <c r="CN1020" s="344" t="str">
        <f>IF(W1020="Closed",IF(AC1020="-","-",YEAR(AC1020)),"-")</f>
        <v>-</v>
      </c>
      <c r="CO1020" s="344" t="str">
        <f>IF(W1020="Closed",IF(OR(BE1020="S",BE1020="MS",BE1020="HS"),"S",IF(OR(BE1020="U",BE1020="MU",BE1020="HU"),"U",IF(OR(BE1020="NA",BE1020="NR",BE1020="NV",BE1020="?",BE1020="#"),"NR","-"))),"-")</f>
        <v>-</v>
      </c>
      <c r="CP1020" s="249" t="s">
        <v>33</v>
      </c>
      <c r="CQ1020" s="414" t="s">
        <v>33</v>
      </c>
      <c r="CR1020" s="414" t="s">
        <v>33</v>
      </c>
      <c r="CS1020" s="414" t="s">
        <v>33</v>
      </c>
      <c r="CT1020" s="414" t="s">
        <v>33</v>
      </c>
      <c r="CU1020" s="436" t="s">
        <v>33</v>
      </c>
      <c r="CV1020" s="432" t="str">
        <f>IF(OR(DC1020="-",DC1020="",DC1020="n/a"),"-",HYPERLINK(DC1020,"PAD"))</f>
        <v>PAD</v>
      </c>
      <c r="CW1020" s="417" t="str">
        <f>IF(OR(DD1020="-",DD1020="",DD1020="n/a"),"-",HYPERLINK(DD1020,"ICR"))</f>
        <v>-</v>
      </c>
      <c r="CX1020" s="438" t="str">
        <f>IF(OR(DE1020="-",DE1020="",DE1020="n/a"),"-",HYPERLINK(DE1020,"IEG"))</f>
        <v>-</v>
      </c>
      <c r="CY1020" s="687" t="str">
        <f>IF(OR(DF1020="-",DF1020="",DF1020="n/a"),"-",HYPERLINK(DF1020,"PPAR"))</f>
        <v>-</v>
      </c>
      <c r="CZ1020" s="665" t="str">
        <f>IF(OR(DG1020="-",DG1020="",DG1020="n/a"),"-",HYPERLINK(DG1020,"PCR"))</f>
        <v>-</v>
      </c>
      <c r="DA1020" s="665" t="str">
        <f>IF(OR(DH1020="-",DH1020="",DH1020="n/a"),"-",HYPERLINK(DH1020,"PP"))</f>
        <v>-</v>
      </c>
      <c r="DB1020" s="688" t="str">
        <f>IF(OR(DI1020="-",DI1020="",DI1020="n/a"),"-",HYPERLINK(DI1020,"TA"))</f>
        <v>-</v>
      </c>
      <c r="DC1020" s="897" t="s">
        <v>12972</v>
      </c>
      <c r="DD1020" s="897" t="s">
        <v>33</v>
      </c>
      <c r="DE1020" s="897" t="s">
        <v>33</v>
      </c>
      <c r="DF1020" s="897" t="s">
        <v>33</v>
      </c>
      <c r="DG1020" s="897" t="s">
        <v>33</v>
      </c>
      <c r="DH1020" s="897" t="s">
        <v>33</v>
      </c>
      <c r="DI1020" s="897" t="s">
        <v>33</v>
      </c>
      <c r="DJ1020" s="734"/>
      <c r="DK1020" s="14"/>
      <c r="DL1020" s="14"/>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row>
    <row r="1021" spans="1:143" s="35" customFormat="1" ht="14.1" customHeight="1" x14ac:dyDescent="0.25">
      <c r="A1021" s="703">
        <f>ROW()-1</f>
        <v>1020</v>
      </c>
      <c r="B1021" s="710" t="s">
        <v>3124</v>
      </c>
      <c r="C1021" s="711" t="str">
        <f>HYPERLINK(E1021,"OP")</f>
        <v>OP</v>
      </c>
      <c r="D1021" s="711" t="str">
        <f>HYPERLINK(F1021,"Prj")</f>
        <v>Prj</v>
      </c>
      <c r="E1021" s="663" t="s">
        <v>7109</v>
      </c>
      <c r="F1021" s="422" t="s">
        <v>7110</v>
      </c>
      <c r="G1021" s="414" t="s">
        <v>33</v>
      </c>
      <c r="H1021" s="414" t="s">
        <v>33</v>
      </c>
      <c r="I1021" s="694" t="s">
        <v>33</v>
      </c>
      <c r="J1021" s="686" t="s">
        <v>3145</v>
      </c>
      <c r="K1021" s="199" t="s">
        <v>33</v>
      </c>
      <c r="L1021" s="693" t="s">
        <v>16</v>
      </c>
      <c r="M1021" s="696" t="s">
        <v>669</v>
      </c>
      <c r="N1021" s="693" t="s">
        <v>18</v>
      </c>
      <c r="O1021" s="693" t="s">
        <v>25</v>
      </c>
      <c r="P1021" s="1080" t="s">
        <v>1419</v>
      </c>
      <c r="Q1021" s="1074" t="s">
        <v>33</v>
      </c>
      <c r="R1021" s="698" t="s">
        <v>3565</v>
      </c>
      <c r="S1021" s="907" t="s">
        <v>3166</v>
      </c>
      <c r="T1021" s="908" t="s">
        <v>3146</v>
      </c>
      <c r="U1021" s="905" t="s">
        <v>578</v>
      </c>
      <c r="V1021" s="905" t="s">
        <v>10430</v>
      </c>
      <c r="W1021" s="1068" t="s">
        <v>20</v>
      </c>
      <c r="X1021" s="1064">
        <v>41981</v>
      </c>
      <c r="Y1021" s="1066">
        <v>42544</v>
      </c>
      <c r="Z1021" s="1046">
        <v>2016</v>
      </c>
      <c r="AA1021" s="1064">
        <v>42862</v>
      </c>
      <c r="AB1021" s="1065">
        <v>44561</v>
      </c>
      <c r="AC1021" s="1066">
        <v>44561</v>
      </c>
      <c r="AD1021" s="638">
        <v>0</v>
      </c>
      <c r="AE1021" s="639">
        <v>30</v>
      </c>
      <c r="AF1021" s="744">
        <v>0</v>
      </c>
      <c r="AG1021" s="690">
        <v>30</v>
      </c>
      <c r="AH1021" s="747">
        <v>0</v>
      </c>
      <c r="AI1021" s="744">
        <v>0</v>
      </c>
      <c r="AJ1021" s="1099">
        <v>30</v>
      </c>
      <c r="AK1021" s="1100">
        <v>0.17537195</v>
      </c>
      <c r="AL1021" s="1092"/>
      <c r="AM1021" s="768" t="s">
        <v>3179</v>
      </c>
      <c r="AN1021" s="768"/>
      <c r="AO1021" s="768"/>
      <c r="AP1021" s="768"/>
      <c r="AQ1021" s="769"/>
      <c r="AR1021" s="780" t="s">
        <v>3189</v>
      </c>
      <c r="AS1021" s="786" t="s">
        <v>37</v>
      </c>
      <c r="AT1021" s="786" t="s">
        <v>37</v>
      </c>
      <c r="AU1021" s="787" t="s">
        <v>37</v>
      </c>
      <c r="AV1021" s="699" t="s">
        <v>3190</v>
      </c>
      <c r="AW1021" s="686" t="s">
        <v>3556</v>
      </c>
      <c r="AX1021" s="686" t="s">
        <v>3977</v>
      </c>
      <c r="AY1021" s="823">
        <v>42654</v>
      </c>
      <c r="AZ1021" s="736" t="s">
        <v>22</v>
      </c>
      <c r="BA1021" s="736" t="s">
        <v>22</v>
      </c>
      <c r="BB1021" s="625" t="s">
        <v>33</v>
      </c>
      <c r="BC1021" s="626" t="s">
        <v>33</v>
      </c>
      <c r="BD1021" s="633" t="s">
        <v>33</v>
      </c>
      <c r="BE1021" s="625" t="s">
        <v>33</v>
      </c>
      <c r="BF1021" s="626" t="s">
        <v>33</v>
      </c>
      <c r="BG1021" s="633" t="s">
        <v>33</v>
      </c>
      <c r="BH1021" s="905" t="s">
        <v>4505</v>
      </c>
      <c r="BI1021" s="903" t="s">
        <v>10474</v>
      </c>
      <c r="BJ1021" s="905" t="s">
        <v>4485</v>
      </c>
      <c r="BK1021" s="903" t="s">
        <v>10472</v>
      </c>
      <c r="BL1021" s="905" t="s">
        <v>4487</v>
      </c>
      <c r="BM1021" s="903" t="s">
        <v>4683</v>
      </c>
      <c r="BN1021" s="905" t="s">
        <v>0</v>
      </c>
      <c r="BO1021" s="903" t="s">
        <v>0</v>
      </c>
      <c r="BP1021" s="905" t="s">
        <v>0</v>
      </c>
      <c r="BQ1021" s="903" t="s">
        <v>0</v>
      </c>
      <c r="BR1021" s="909">
        <v>27</v>
      </c>
      <c r="BS1021" s="903" t="s">
        <v>4490</v>
      </c>
      <c r="BT1021" s="909">
        <v>29</v>
      </c>
      <c r="BU1021" s="903" t="s">
        <v>4497</v>
      </c>
      <c r="BV1021" s="905" t="s">
        <v>0</v>
      </c>
      <c r="BW1021" s="903" t="s">
        <v>4492</v>
      </c>
      <c r="BX1021" s="905" t="s">
        <v>0</v>
      </c>
      <c r="BY1021" s="903" t="s">
        <v>4492</v>
      </c>
      <c r="BZ1021" s="905" t="s">
        <v>0</v>
      </c>
      <c r="CA1021" s="903" t="s">
        <v>4492</v>
      </c>
      <c r="CB1021" s="340">
        <v>50</v>
      </c>
      <c r="CC1021" s="249">
        <f>IF(ISBLANK(AL1021),0,1)</f>
        <v>0</v>
      </c>
      <c r="CD1021" s="414">
        <f>IF(ISBLANK(AM1021),0,1)</f>
        <v>1</v>
      </c>
      <c r="CE1021" s="414">
        <f>IF(ISBLANK(AN1021),0,1)</f>
        <v>0</v>
      </c>
      <c r="CF1021" s="414">
        <f>IF(ISBLANK(AO1021),0,1)</f>
        <v>0</v>
      </c>
      <c r="CG1021" s="414">
        <f>IF(ISBLANK(AP1021),0,1)</f>
        <v>0</v>
      </c>
      <c r="CH1021" s="436">
        <f>IF(ISBLANK(AQ1021),0,1)</f>
        <v>0</v>
      </c>
      <c r="CI1021" s="435">
        <f>IF($W1021="Dropped","-",DAYS360(X1021,Y1021,TRUE)/360)</f>
        <v>1.5416666666666667</v>
      </c>
      <c r="CJ1021" s="416">
        <f>IF(OR($W1021="Pipeline",$W1021="Dropped"),"-",IF(OR($AA1021="-",$AA1021="n/a"),"-",DAYS360(Y1021,AA1021,TRUE)/360))</f>
        <v>0.87222222222222223</v>
      </c>
      <c r="CK1021" s="416">
        <f>IF(OR($W1021="Pipeline",$W1021="Dropped"),"-",IF($AC1021="-","-",IF(OR($AA1021="-",$AA1021="n/a"),DAYS360(Y1021,AC1021,TRUE)/360,DAYS360(AA1021,AC1021,TRUE)/360)))</f>
        <v>4.6472222222222221</v>
      </c>
      <c r="CL1021" s="416">
        <f>IF(OR($W1021="Pipeline",$W1021="Dropped"),"-",IF($AC1021="-","-",DAYS360(X1021,AC1021,TRUE)/360))</f>
        <v>7.0611111111111109</v>
      </c>
      <c r="CM1021" s="437">
        <f>IF(OR($W1021="Pipeline",$W1021="Dropped"),"-",IF($AC1021="-","-",DAYS360(AB1021,AC1021,TRUE)/360))</f>
        <v>0</v>
      </c>
      <c r="CN1021" s="344" t="str">
        <f>IF(W1021="Closed",IF(AC1021="-","-",YEAR(AC1021)),"-")</f>
        <v>-</v>
      </c>
      <c r="CO1021" s="344" t="str">
        <f>IF(W1021="Closed",IF(OR(BE1021="S",BE1021="MS",BE1021="HS"),"S",IF(OR(BE1021="U",BE1021="MU",BE1021="HU"),"U",IF(OR(BE1021="NA",BE1021="NR",BE1021="NV",BE1021="?",BE1021="#"),"NR","-"))),"-")</f>
        <v>-</v>
      </c>
      <c r="CP1021" s="249" t="s">
        <v>33</v>
      </c>
      <c r="CQ1021" s="414" t="s">
        <v>33</v>
      </c>
      <c r="CR1021" s="414" t="s">
        <v>33</v>
      </c>
      <c r="CS1021" s="414" t="s">
        <v>33</v>
      </c>
      <c r="CT1021" s="414" t="s">
        <v>33</v>
      </c>
      <c r="CU1021" s="436" t="s">
        <v>33</v>
      </c>
      <c r="CV1021" s="432" t="str">
        <f>IF(OR(DC1021="-",DC1021="",DC1021="n/a"),"-",HYPERLINK(DC1021,"PAD"))</f>
        <v>PAD</v>
      </c>
      <c r="CW1021" s="417" t="str">
        <f>IF(OR(DD1021="-",DD1021="",DD1021="n/a"),"-",HYPERLINK(DD1021,"ICR"))</f>
        <v>-</v>
      </c>
      <c r="CX1021" s="438" t="str">
        <f>IF(OR(DE1021="-",DE1021="",DE1021="n/a"),"-",HYPERLINK(DE1021,"IEG"))</f>
        <v>-</v>
      </c>
      <c r="CY1021" s="687" t="str">
        <f>IF(OR(DF1021="-",DF1021="",DF1021="n/a"),"-",HYPERLINK(DF1021,"PPAR"))</f>
        <v>-</v>
      </c>
      <c r="CZ1021" s="665" t="str">
        <f>IF(OR(DG1021="-",DG1021="",DG1021="n/a"),"-",HYPERLINK(DG1021,"PCR"))</f>
        <v>-</v>
      </c>
      <c r="DA1021" s="665" t="str">
        <f>IF(OR(DH1021="-",DH1021="",DH1021="n/a"),"-",HYPERLINK(DH1021,"PP"))</f>
        <v>-</v>
      </c>
      <c r="DB1021" s="688" t="str">
        <f>IF(OR(DI1021="-",DI1021="",DI1021="n/a"),"-",HYPERLINK(DI1021,"TA"))</f>
        <v>-</v>
      </c>
      <c r="DC1021" s="897" t="s">
        <v>12973</v>
      </c>
      <c r="DD1021" s="897" t="s">
        <v>33</v>
      </c>
      <c r="DE1021" s="897" t="s">
        <v>33</v>
      </c>
      <c r="DF1021" s="897" t="s">
        <v>33</v>
      </c>
      <c r="DG1021" s="897" t="s">
        <v>33</v>
      </c>
      <c r="DH1021" s="897" t="s">
        <v>33</v>
      </c>
      <c r="DI1021" s="897" t="s">
        <v>33</v>
      </c>
      <c r="DJ1021" s="734"/>
      <c r="DK1021" s="14"/>
      <c r="DL1021" s="14"/>
      <c r="DM1021" s="441"/>
      <c r="DN1021" s="441"/>
      <c r="DO1021" s="441"/>
      <c r="DP1021" s="441"/>
      <c r="DQ1021" s="441"/>
      <c r="DR1021" s="441"/>
      <c r="DS1021" s="441"/>
      <c r="DT1021" s="441"/>
      <c r="DU1021" s="441"/>
      <c r="DV1021" s="441"/>
      <c r="DW1021" s="441"/>
      <c r="DX1021" s="441"/>
      <c r="DY1021" s="441"/>
      <c r="DZ1021" s="441"/>
      <c r="EA1021" s="441"/>
      <c r="EB1021" s="441"/>
      <c r="EC1021" s="441"/>
      <c r="ED1021" s="441"/>
      <c r="EE1021" s="441"/>
      <c r="EF1021" s="441"/>
      <c r="EG1021" s="441"/>
      <c r="EH1021" s="441"/>
      <c r="EI1021" s="441"/>
      <c r="EJ1021" s="441"/>
      <c r="EK1021" s="441"/>
      <c r="EL1021" s="441"/>
      <c r="EM1021" s="441"/>
    </row>
    <row r="1022" spans="1:143" s="35" customFormat="1" ht="14.1" customHeight="1" x14ac:dyDescent="0.25">
      <c r="A1022" s="702">
        <f>ROW()-1</f>
        <v>1021</v>
      </c>
      <c r="B1022" s="714" t="s">
        <v>13377</v>
      </c>
      <c r="C1022" s="715" t="str">
        <f>HYPERLINK(E1022,"OP")</f>
        <v>OP</v>
      </c>
      <c r="D1022" s="715" t="str">
        <f>HYPERLINK(F1022,"Prj")</f>
        <v>Prj</v>
      </c>
      <c r="E1022" s="652" t="s">
        <v>13378</v>
      </c>
      <c r="F1022" s="412" t="s">
        <v>13379</v>
      </c>
      <c r="G1022" s="414" t="s">
        <v>33</v>
      </c>
      <c r="H1022" s="414" t="s">
        <v>33</v>
      </c>
      <c r="I1022" s="694" t="s">
        <v>33</v>
      </c>
      <c r="J1022" s="698" t="s">
        <v>13380</v>
      </c>
      <c r="K1022" s="728" t="s">
        <v>33</v>
      </c>
      <c r="L1022" s="733" t="s">
        <v>153</v>
      </c>
      <c r="M1022" s="698" t="s">
        <v>727</v>
      </c>
      <c r="N1022" s="733" t="s">
        <v>18</v>
      </c>
      <c r="O1022" s="733" t="s">
        <v>25</v>
      </c>
      <c r="P1022" s="1080" t="s">
        <v>1743</v>
      </c>
      <c r="Q1022" s="1074" t="s">
        <v>33</v>
      </c>
      <c r="R1022" s="698" t="s">
        <v>33</v>
      </c>
      <c r="S1022" s="907" t="s">
        <v>3788</v>
      </c>
      <c r="T1022" s="908" t="s">
        <v>9617</v>
      </c>
      <c r="U1022" s="905" t="s">
        <v>13703</v>
      </c>
      <c r="V1022" s="905" t="s">
        <v>10408</v>
      </c>
      <c r="W1022" s="1068" t="s">
        <v>20</v>
      </c>
      <c r="X1022" s="1064">
        <v>41576</v>
      </c>
      <c r="Y1022" s="1066">
        <v>42079</v>
      </c>
      <c r="Z1022" s="1046">
        <v>2015</v>
      </c>
      <c r="AA1022" s="1064">
        <v>42285</v>
      </c>
      <c r="AB1022" s="1065">
        <v>44196</v>
      </c>
      <c r="AC1022" s="1066">
        <v>44196</v>
      </c>
      <c r="AD1022" s="1052">
        <v>44</v>
      </c>
      <c r="AE1022" s="748">
        <v>0</v>
      </c>
      <c r="AF1022" s="744">
        <v>0</v>
      </c>
      <c r="AG1022" s="690">
        <v>44</v>
      </c>
      <c r="AH1022" s="747">
        <v>0</v>
      </c>
      <c r="AI1022" s="744">
        <v>0</v>
      </c>
      <c r="AJ1022" s="1105">
        <v>44</v>
      </c>
      <c r="AK1022" s="1106">
        <v>9.1592668400000008</v>
      </c>
      <c r="AL1022" s="646">
        <v>33</v>
      </c>
      <c r="AM1022" s="647"/>
      <c r="AN1022" s="647">
        <v>6</v>
      </c>
      <c r="AO1022" s="647"/>
      <c r="AP1022" s="647"/>
      <c r="AQ1022" s="648">
        <v>11</v>
      </c>
      <c r="AR1022" s="756" t="s">
        <v>13551</v>
      </c>
      <c r="AS1022" s="649">
        <f>AT1022+AU1022</f>
        <v>16.399999999999999</v>
      </c>
      <c r="AT1022" s="784">
        <v>16.399999999999999</v>
      </c>
      <c r="AU1022" s="785">
        <v>0</v>
      </c>
      <c r="AV1022" s="686" t="s">
        <v>13552</v>
      </c>
      <c r="AW1022" s="698" t="s">
        <v>13271</v>
      </c>
      <c r="AX1022" s="698" t="s">
        <v>13352</v>
      </c>
      <c r="AY1022" s="825">
        <v>42691</v>
      </c>
      <c r="AZ1022" s="733" t="s">
        <v>26</v>
      </c>
      <c r="BA1022" s="733" t="s">
        <v>22</v>
      </c>
      <c r="BB1022" s="669" t="s">
        <v>33</v>
      </c>
      <c r="BC1022" s="689" t="s">
        <v>33</v>
      </c>
      <c r="BD1022" s="691" t="s">
        <v>33</v>
      </c>
      <c r="BE1022" s="669" t="s">
        <v>33</v>
      </c>
      <c r="BF1022" s="689" t="s">
        <v>33</v>
      </c>
      <c r="BG1022" s="691" t="s">
        <v>33</v>
      </c>
      <c r="BH1022" s="905" t="s">
        <v>4485</v>
      </c>
      <c r="BI1022" s="903" t="s">
        <v>10472</v>
      </c>
      <c r="BJ1022" s="905" t="s">
        <v>10072</v>
      </c>
      <c r="BK1022" s="903" t="s">
        <v>13093</v>
      </c>
      <c r="BL1022" s="905" t="s">
        <v>4525</v>
      </c>
      <c r="BM1022" s="903" t="s">
        <v>10476</v>
      </c>
      <c r="BN1022" s="905" t="s">
        <v>10064</v>
      </c>
      <c r="BO1022" s="903" t="s">
        <v>13770</v>
      </c>
      <c r="BP1022" s="905" t="s">
        <v>4561</v>
      </c>
      <c r="BQ1022" s="903" t="s">
        <v>10489</v>
      </c>
      <c r="BR1022" s="909">
        <v>94</v>
      </c>
      <c r="BS1022" s="903" t="s">
        <v>4649</v>
      </c>
      <c r="BT1022" s="909">
        <v>36</v>
      </c>
      <c r="BU1022" s="903" t="s">
        <v>4565</v>
      </c>
      <c r="BV1022" s="909">
        <v>28</v>
      </c>
      <c r="BW1022" s="903" t="s">
        <v>4500</v>
      </c>
      <c r="BX1022" s="909">
        <v>72</v>
      </c>
      <c r="BY1022" s="903" t="s">
        <v>4551</v>
      </c>
      <c r="BZ1022" s="909">
        <v>30</v>
      </c>
      <c r="CA1022" s="903" t="s">
        <v>4501</v>
      </c>
      <c r="CB1022" s="340" t="s">
        <v>33</v>
      </c>
      <c r="CC1022" s="249">
        <f>IF(ISBLANK(AL1022),0,1)</f>
        <v>1</v>
      </c>
      <c r="CD1022" s="414">
        <f>IF(ISBLANK(AM1022),0,1)</f>
        <v>0</v>
      </c>
      <c r="CE1022" s="414">
        <f>IF(ISBLANK(AN1022),0,1)</f>
        <v>1</v>
      </c>
      <c r="CF1022" s="414">
        <f>IF(ISBLANK(AO1022),0,1)</f>
        <v>0</v>
      </c>
      <c r="CG1022" s="414">
        <f>IF(ISBLANK(AP1022),0,1)</f>
        <v>0</v>
      </c>
      <c r="CH1022" s="436">
        <f>IF(ISBLANK(AQ1022),0,1)</f>
        <v>1</v>
      </c>
      <c r="CI1022" s="435">
        <f>IF($W1022="Dropped","-",DAYS360(X1022,Y1022,TRUE)/360)</f>
        <v>1.3805555555555555</v>
      </c>
      <c r="CJ1022" s="416">
        <f>IF(OR($W1022="Pipeline",$W1022="Dropped"),"-",IF(OR($AA1022="-",$AA1022="n/a"),"-",DAYS360(Y1022,AA1022,TRUE)/360))</f>
        <v>0.56111111111111112</v>
      </c>
      <c r="CK1022" s="416">
        <f>IF(OR($W1022="Pipeline",$W1022="Dropped"),"-",IF($AC1022="-","-",IF(OR($AA1022="-",$AA1022="n/a"),DAYS360(Y1022,AC1022,TRUE)/360,DAYS360(AA1022,AC1022,TRUE)/360)))</f>
        <v>5.2277777777777779</v>
      </c>
      <c r="CL1022" s="416">
        <f>IF(OR($W1022="Pipeline",$W1022="Dropped"),"-",IF($AC1022="-","-",DAYS360(X1022,AC1022,TRUE)/360))</f>
        <v>7.1694444444444443</v>
      </c>
      <c r="CM1022" s="437">
        <f>IF(OR($W1022="Pipeline",$W1022="Dropped"),"-",IF($AC1022="-","-",DAYS360(AB1022,AC1022,TRUE)/360))</f>
        <v>0</v>
      </c>
      <c r="CN1022" s="344" t="str">
        <f>IF(W1022="Closed",IF(AC1022="-","-",YEAR(AC1022)),"-")</f>
        <v>-</v>
      </c>
      <c r="CO1022" s="344" t="str">
        <f>IF(W1022="Closed",IF(OR(BE1022="S",BE1022="MS",BE1022="HS"),"S",IF(OR(BE1022="U",BE1022="MU",BE1022="HU"),"U",IF(OR(BE1022="NA",BE1022="NR",BE1022="NV",BE1022="?",BE1022="#"),"NR","-"))),"-")</f>
        <v>-</v>
      </c>
      <c r="CP1022" s="249" t="s">
        <v>33</v>
      </c>
      <c r="CQ1022" s="414" t="s">
        <v>33</v>
      </c>
      <c r="CR1022" s="414" t="s">
        <v>33</v>
      </c>
      <c r="CS1022" s="414" t="s">
        <v>33</v>
      </c>
      <c r="CT1022" s="414" t="s">
        <v>33</v>
      </c>
      <c r="CU1022" s="436" t="s">
        <v>33</v>
      </c>
      <c r="CV1022" s="432" t="str">
        <f>IF(OR(DC1022="-",DC1022="",DC1022="n/a"),"-",HYPERLINK(DC1022,"PAD"))</f>
        <v>PAD</v>
      </c>
      <c r="CW1022" s="417" t="str">
        <f>IF(OR(DD1022="-",DD1022="",DD1022="n/a"),"-",HYPERLINK(DD1022,"ICR"))</f>
        <v>-</v>
      </c>
      <c r="CX1022" s="438" t="str">
        <f>IF(OR(DE1022="-",DE1022="",DE1022="n/a"),"-",HYPERLINK(DE1022,"IEG"))</f>
        <v>-</v>
      </c>
      <c r="CY1022" s="687" t="str">
        <f>IF(OR(DF1022="-",DF1022="",DF1022="n/a"),"-",HYPERLINK(DF1022,"PPAR"))</f>
        <v>-</v>
      </c>
      <c r="CZ1022" s="665" t="str">
        <f>IF(OR(DG1022="-",DG1022="",DG1022="n/a"),"-",HYPERLINK(DG1022,"PCR"))</f>
        <v>-</v>
      </c>
      <c r="DA1022" s="665" t="str">
        <f>IF(OR(DH1022="-",DH1022="",DH1022="n/a"),"-",HYPERLINK(DH1022,"PP"))</f>
        <v>-</v>
      </c>
      <c r="DB1022" s="688" t="str">
        <f>IF(OR(DI1022="-",DI1022="",DI1022="n/a"),"-",HYPERLINK(DI1022,"TA"))</f>
        <v>-</v>
      </c>
      <c r="DC1022" s="897" t="s">
        <v>13381</v>
      </c>
      <c r="DD1022" s="897" t="s">
        <v>33</v>
      </c>
      <c r="DE1022" s="897" t="s">
        <v>33</v>
      </c>
      <c r="DF1022" s="897" t="s">
        <v>33</v>
      </c>
      <c r="DG1022" s="897" t="s">
        <v>33</v>
      </c>
      <c r="DH1022" s="897" t="s">
        <v>33</v>
      </c>
      <c r="DI1022" s="897" t="s">
        <v>33</v>
      </c>
      <c r="DJ1022" s="734"/>
      <c r="DK1022" s="14"/>
      <c r="DL1022" s="14"/>
      <c r="DM1022" s="441"/>
      <c r="DN1022" s="441"/>
      <c r="DO1022" s="441"/>
      <c r="DP1022" s="441"/>
      <c r="DQ1022" s="441"/>
      <c r="DR1022" s="441"/>
      <c r="DS1022" s="441"/>
      <c r="DT1022" s="441"/>
      <c r="DU1022" s="441"/>
      <c r="DV1022" s="441"/>
      <c r="DW1022" s="441"/>
      <c r="DX1022" s="441"/>
      <c r="DY1022" s="441"/>
      <c r="DZ1022" s="441"/>
      <c r="EA1022" s="441"/>
      <c r="EB1022" s="441"/>
      <c r="EC1022" s="441"/>
      <c r="ED1022" s="441"/>
      <c r="EE1022" s="441"/>
      <c r="EF1022" s="441"/>
      <c r="EG1022" s="441"/>
      <c r="EH1022" s="441"/>
      <c r="EI1022" s="441"/>
      <c r="EJ1022" s="441"/>
      <c r="EK1022" s="441"/>
      <c r="EL1022" s="441"/>
      <c r="EM1022" s="441"/>
    </row>
    <row r="1023" spans="1:143" s="35" customFormat="1" ht="14.1" customHeight="1" x14ac:dyDescent="0.25">
      <c r="A1023" s="702">
        <f>ROW()-1</f>
        <v>1022</v>
      </c>
      <c r="B1023" s="710" t="s">
        <v>715</v>
      </c>
      <c r="C1023" s="711" t="str">
        <f>HYPERLINK(E1023,"OP")</f>
        <v>OP</v>
      </c>
      <c r="D1023" s="711" t="str">
        <f>HYPERLINK(F1023,"Prj")</f>
        <v>Prj</v>
      </c>
      <c r="E1023" s="663" t="s">
        <v>7113</v>
      </c>
      <c r="F1023" s="422" t="s">
        <v>7114</v>
      </c>
      <c r="G1023" s="414" t="s">
        <v>33</v>
      </c>
      <c r="H1023" s="414" t="s">
        <v>33</v>
      </c>
      <c r="I1023" s="694" t="s">
        <v>33</v>
      </c>
      <c r="J1023" s="696" t="s">
        <v>716</v>
      </c>
      <c r="K1023" s="199" t="s">
        <v>33</v>
      </c>
      <c r="L1023" s="693" t="s">
        <v>153</v>
      </c>
      <c r="M1023" s="696" t="s">
        <v>625</v>
      </c>
      <c r="N1023" s="693" t="s">
        <v>233</v>
      </c>
      <c r="O1023" s="693" t="s">
        <v>25</v>
      </c>
      <c r="P1023" s="1080" t="s">
        <v>1419</v>
      </c>
      <c r="Q1023" s="1074" t="s">
        <v>33</v>
      </c>
      <c r="R1023" s="698" t="s">
        <v>33</v>
      </c>
      <c r="S1023" s="907" t="s">
        <v>3153</v>
      </c>
      <c r="T1023" s="908" t="s">
        <v>3942</v>
      </c>
      <c r="U1023" s="905" t="s">
        <v>13824</v>
      </c>
      <c r="V1023" s="905" t="s">
        <v>10413</v>
      </c>
      <c r="W1023" s="1068" t="s">
        <v>1773</v>
      </c>
      <c r="X1023" s="1064">
        <v>41499</v>
      </c>
      <c r="Y1023" s="1066">
        <v>41737</v>
      </c>
      <c r="Z1023" s="1046">
        <v>2014</v>
      </c>
      <c r="AA1023" s="1064">
        <v>41772</v>
      </c>
      <c r="AB1023" s="1065">
        <v>42521</v>
      </c>
      <c r="AC1023" s="1066">
        <v>42886</v>
      </c>
      <c r="AD1023" s="638">
        <v>0</v>
      </c>
      <c r="AE1023" s="639">
        <v>0</v>
      </c>
      <c r="AF1023" s="744">
        <v>1.2</v>
      </c>
      <c r="AG1023" s="690">
        <v>1.2</v>
      </c>
      <c r="AH1023" s="747">
        <v>0</v>
      </c>
      <c r="AI1023" s="744">
        <v>1.2</v>
      </c>
      <c r="AJ1023" s="1099">
        <v>1.2</v>
      </c>
      <c r="AK1023" s="1100">
        <v>1.11864195</v>
      </c>
      <c r="AL1023" s="646">
        <v>33</v>
      </c>
      <c r="AM1023" s="647">
        <v>10</v>
      </c>
      <c r="AN1023" s="647"/>
      <c r="AO1023" s="647"/>
      <c r="AP1023" s="647">
        <v>2</v>
      </c>
      <c r="AQ1023" s="648"/>
      <c r="AR1023" s="779" t="s">
        <v>2694</v>
      </c>
      <c r="AS1023" s="781">
        <f>AT1023+AU1023</f>
        <v>1.2</v>
      </c>
      <c r="AT1023" s="649">
        <v>1.2</v>
      </c>
      <c r="AU1023" s="650">
        <v>0</v>
      </c>
      <c r="AV1023" s="686" t="s">
        <v>2695</v>
      </c>
      <c r="AW1023" s="686" t="s">
        <v>1894</v>
      </c>
      <c r="AX1023" s="686" t="s">
        <v>1894</v>
      </c>
      <c r="AY1023" s="827">
        <v>42332</v>
      </c>
      <c r="AZ1023" s="693" t="s">
        <v>26</v>
      </c>
      <c r="BA1023" s="693" t="s">
        <v>22</v>
      </c>
      <c r="BB1023" s="625" t="s">
        <v>33</v>
      </c>
      <c r="BC1023" s="626" t="s">
        <v>33</v>
      </c>
      <c r="BD1023" s="633" t="s">
        <v>33</v>
      </c>
      <c r="BE1023" s="625" t="s">
        <v>33</v>
      </c>
      <c r="BF1023" s="626" t="s">
        <v>33</v>
      </c>
      <c r="BG1023" s="633" t="s">
        <v>33</v>
      </c>
      <c r="BH1023" s="905" t="s">
        <v>4505</v>
      </c>
      <c r="BI1023" s="903" t="s">
        <v>10474</v>
      </c>
      <c r="BJ1023" s="905" t="s">
        <v>0</v>
      </c>
      <c r="BK1023" s="903" t="s">
        <v>0</v>
      </c>
      <c r="BL1023" s="905" t="s">
        <v>0</v>
      </c>
      <c r="BM1023" s="903" t="s">
        <v>0</v>
      </c>
      <c r="BN1023" s="905" t="s">
        <v>0</v>
      </c>
      <c r="BO1023" s="903" t="s">
        <v>0</v>
      </c>
      <c r="BP1023" s="905" t="s">
        <v>0</v>
      </c>
      <c r="BQ1023" s="903" t="s">
        <v>0</v>
      </c>
      <c r="BR1023" s="909">
        <v>27</v>
      </c>
      <c r="BS1023" s="903" t="s">
        <v>4490</v>
      </c>
      <c r="BT1023" s="905" t="s">
        <v>0</v>
      </c>
      <c r="BU1023" s="903" t="s">
        <v>4492</v>
      </c>
      <c r="BV1023" s="905" t="s">
        <v>0</v>
      </c>
      <c r="BW1023" s="903" t="s">
        <v>4492</v>
      </c>
      <c r="BX1023" s="905" t="s">
        <v>0</v>
      </c>
      <c r="BY1023" s="903" t="s">
        <v>4492</v>
      </c>
      <c r="BZ1023" s="905" t="s">
        <v>0</v>
      </c>
      <c r="CA1023" s="903" t="s">
        <v>4492</v>
      </c>
      <c r="CB1023" s="340">
        <v>50</v>
      </c>
      <c r="CC1023" s="249">
        <f>IF(ISBLANK(AL1023),0,1)</f>
        <v>1</v>
      </c>
      <c r="CD1023" s="414">
        <f>IF(ISBLANK(AM1023),0,1)</f>
        <v>1</v>
      </c>
      <c r="CE1023" s="414">
        <f>IF(ISBLANK(AN1023),0,1)</f>
        <v>0</v>
      </c>
      <c r="CF1023" s="414">
        <f>IF(ISBLANK(AO1023),0,1)</f>
        <v>0</v>
      </c>
      <c r="CG1023" s="414">
        <f>IF(ISBLANK(AP1023),0,1)</f>
        <v>1</v>
      </c>
      <c r="CH1023" s="436">
        <f>IF(ISBLANK(AQ1023),0,1)</f>
        <v>0</v>
      </c>
      <c r="CI1023" s="435">
        <f>IF($W1023="Dropped","-",DAYS360(X1023,Y1023,TRUE)/360)</f>
        <v>0.65277777777777779</v>
      </c>
      <c r="CJ1023" s="416">
        <f>IF(OR($W1023="Pipeline",$W1023="Dropped"),"-",IF(OR($AA1023="-",$AA1023="n/a"),"-",DAYS360(Y1023,AA1023,TRUE)/360))</f>
        <v>9.7222222222222224E-2</v>
      </c>
      <c r="CK1023" s="416">
        <f>IF(OR($W1023="Pipeline",$W1023="Dropped"),"-",IF($AC1023="-","-",IF(OR($AA1023="-",$AA1023="n/a"),DAYS360(Y1023,AC1023,TRUE)/360,DAYS360(AA1023,AC1023,TRUE)/360)))</f>
        <v>3.0472222222222221</v>
      </c>
      <c r="CL1023" s="416">
        <f>IF(OR($W1023="Pipeline",$W1023="Dropped"),"-",IF($AC1023="-","-",DAYS360(X1023,AC1023,TRUE)/360))</f>
        <v>3.7972222222222221</v>
      </c>
      <c r="CM1023" s="437">
        <f>IF(OR($W1023="Pipeline",$W1023="Dropped"),"-",IF($AC1023="-","-",DAYS360(AB1023,AC1023,TRUE)/360))</f>
        <v>1</v>
      </c>
      <c r="CN1023" s="344">
        <f>IF(W1023="Closed",IF(AC1023="-","-",YEAR(AC1023)),"-")</f>
        <v>2017</v>
      </c>
      <c r="CO1023" s="344" t="str">
        <f>IF(W1023="Closed",IF(OR(BE1023="S",BE1023="MS",BE1023="HS"),"S",IF(OR(BE1023="U",BE1023="MU",BE1023="HU"),"U",IF(OR(BE1023="NA",BE1023="NR",BE1023="NV",BE1023="?",BE1023="#"),"NR","-"))),"-")</f>
        <v>-</v>
      </c>
      <c r="CP1023" s="249" t="s">
        <v>33</v>
      </c>
      <c r="CQ1023" s="414" t="s">
        <v>33</v>
      </c>
      <c r="CR1023" s="414" t="s">
        <v>33</v>
      </c>
      <c r="CS1023" s="414" t="s">
        <v>33</v>
      </c>
      <c r="CT1023" s="414" t="s">
        <v>33</v>
      </c>
      <c r="CU1023" s="436" t="s">
        <v>33</v>
      </c>
      <c r="CV1023" s="432" t="str">
        <f>IF(OR(DC1023="-",DC1023="",DC1023="n/a"),"-",HYPERLINK(DC1023,"PAD"))</f>
        <v>-</v>
      </c>
      <c r="CW1023" s="417" t="str">
        <f>IF(OR(DD1023="-",DD1023="",DD1023="n/a"),"-",HYPERLINK(DD1023,"ICR"))</f>
        <v>-</v>
      </c>
      <c r="CX1023" s="438" t="str">
        <f>IF(OR(DE1023="-",DE1023="",DE1023="n/a"),"-",HYPERLINK(DE1023,"IEG"))</f>
        <v>-</v>
      </c>
      <c r="CY1023" s="687" t="str">
        <f>IF(OR(DF1023="-",DF1023="",DF1023="n/a"),"-",HYPERLINK(DF1023,"PPAR"))</f>
        <v>-</v>
      </c>
      <c r="CZ1023" s="665" t="str">
        <f>IF(OR(DG1023="-",DG1023="",DG1023="n/a"),"-",HYPERLINK(DG1023,"PCR"))</f>
        <v>-</v>
      </c>
      <c r="DA1023" s="665" t="str">
        <f>IF(OR(DH1023="-",DH1023="",DH1023="n/a"),"-",HYPERLINK(DH1023,"PP"))</f>
        <v>-</v>
      </c>
      <c r="DB1023" s="688" t="str">
        <f>IF(OR(DI1023="-",DI1023="",DI1023="n/a"),"-",HYPERLINK(DI1023,"TA"))</f>
        <v>-</v>
      </c>
      <c r="DC1023" s="897" t="s">
        <v>13773</v>
      </c>
      <c r="DD1023" s="897" t="s">
        <v>13773</v>
      </c>
      <c r="DE1023" s="897" t="s">
        <v>13773</v>
      </c>
      <c r="DF1023" s="897" t="s">
        <v>13773</v>
      </c>
      <c r="DG1023" s="897" t="s">
        <v>13773</v>
      </c>
      <c r="DH1023" s="897" t="s">
        <v>13773</v>
      </c>
      <c r="DI1023" s="897" t="s">
        <v>13773</v>
      </c>
      <c r="DJ1023" s="734"/>
      <c r="DK1023" s="14"/>
      <c r="DL1023" s="14"/>
      <c r="DM1023" s="441"/>
      <c r="DN1023" s="441"/>
      <c r="DO1023" s="441"/>
      <c r="DP1023" s="441"/>
      <c r="DQ1023" s="441"/>
      <c r="DR1023" s="441"/>
      <c r="DS1023" s="441"/>
      <c r="DT1023" s="441"/>
      <c r="DU1023" s="441"/>
      <c r="DV1023" s="441"/>
      <c r="DW1023" s="441"/>
      <c r="DX1023" s="441"/>
      <c r="DY1023" s="441"/>
      <c r="DZ1023" s="441"/>
      <c r="EA1023" s="441"/>
      <c r="EB1023" s="441"/>
      <c r="EC1023" s="441"/>
      <c r="ED1023" s="441"/>
      <c r="EE1023" s="441"/>
      <c r="EF1023" s="441"/>
      <c r="EG1023" s="441"/>
      <c r="EH1023" s="441"/>
      <c r="EI1023" s="441"/>
      <c r="EJ1023" s="441"/>
      <c r="EK1023" s="441"/>
      <c r="EL1023" s="441"/>
      <c r="EM1023" s="441"/>
    </row>
    <row r="1024" spans="1:143" s="35" customFormat="1" ht="14.1" customHeight="1" x14ac:dyDescent="0.25">
      <c r="A1024" s="702">
        <f>ROW()-1</f>
        <v>1023</v>
      </c>
      <c r="B1024" s="713" t="s">
        <v>7448</v>
      </c>
      <c r="C1024" s="711" t="str">
        <f>HYPERLINK(E1024,"OP")</f>
        <v>OP</v>
      </c>
      <c r="D1024" s="711" t="str">
        <f>HYPERLINK(F1024,"Prj")</f>
        <v>Prj</v>
      </c>
      <c r="E1024" s="631" t="s">
        <v>8399</v>
      </c>
      <c r="F1024" s="413" t="s">
        <v>8400</v>
      </c>
      <c r="G1024" s="414" t="s">
        <v>33</v>
      </c>
      <c r="H1024" s="414" t="s">
        <v>33</v>
      </c>
      <c r="I1024" s="694" t="s">
        <v>33</v>
      </c>
      <c r="J1024" s="697" t="s">
        <v>7449</v>
      </c>
      <c r="K1024" s="727" t="s">
        <v>33</v>
      </c>
      <c r="L1024" s="736" t="s">
        <v>193</v>
      </c>
      <c r="M1024" s="697" t="s">
        <v>215</v>
      </c>
      <c r="N1024" s="736" t="s">
        <v>18</v>
      </c>
      <c r="O1024" s="736" t="s">
        <v>25</v>
      </c>
      <c r="P1024" s="1080" t="s">
        <v>1763</v>
      </c>
      <c r="Q1024" s="1074" t="s">
        <v>33</v>
      </c>
      <c r="R1024" s="698" t="s">
        <v>33</v>
      </c>
      <c r="S1024" s="907" t="s">
        <v>3574</v>
      </c>
      <c r="T1024" s="908" t="s">
        <v>3879</v>
      </c>
      <c r="U1024" s="905" t="s">
        <v>583</v>
      </c>
      <c r="V1024" s="905" t="s">
        <v>10387</v>
      </c>
      <c r="W1024" s="1068" t="s">
        <v>20</v>
      </c>
      <c r="X1024" s="1064">
        <v>41716</v>
      </c>
      <c r="Y1024" s="1066">
        <v>41936</v>
      </c>
      <c r="Z1024" s="1046">
        <v>2015</v>
      </c>
      <c r="AA1024" s="1064">
        <v>42194</v>
      </c>
      <c r="AB1024" s="1065">
        <v>43465</v>
      </c>
      <c r="AC1024" s="1066">
        <v>43465</v>
      </c>
      <c r="AD1024" s="1049">
        <v>350</v>
      </c>
      <c r="AE1024" s="746">
        <v>0</v>
      </c>
      <c r="AF1024" s="744">
        <v>0</v>
      </c>
      <c r="AG1024" s="690">
        <v>350</v>
      </c>
      <c r="AH1024" s="747">
        <v>469.95</v>
      </c>
      <c r="AI1024" s="744">
        <v>0</v>
      </c>
      <c r="AJ1024" s="1101">
        <v>350</v>
      </c>
      <c r="AK1024" s="1102">
        <v>123.43349084</v>
      </c>
      <c r="AL1024" s="1085"/>
      <c r="AM1024" s="632"/>
      <c r="AN1024" s="632"/>
      <c r="AO1024" s="632"/>
      <c r="AP1024" s="632"/>
      <c r="AQ1024" s="757"/>
      <c r="AR1024" s="778" t="s">
        <v>8926</v>
      </c>
      <c r="AS1024" s="784">
        <f>AT1024+AU1024</f>
        <v>3.5</v>
      </c>
      <c r="AT1024" s="784">
        <v>3.5</v>
      </c>
      <c r="AU1024" s="785">
        <v>0</v>
      </c>
      <c r="AV1024" s="734" t="s">
        <v>8927</v>
      </c>
      <c r="AW1024" s="697" t="s">
        <v>5145</v>
      </c>
      <c r="AX1024" s="697" t="s">
        <v>7450</v>
      </c>
      <c r="AY1024" s="823">
        <v>42727</v>
      </c>
      <c r="AZ1024" s="736" t="s">
        <v>26</v>
      </c>
      <c r="BA1024" s="736" t="s">
        <v>26</v>
      </c>
      <c r="BB1024" s="625" t="s">
        <v>33</v>
      </c>
      <c r="BC1024" s="626" t="s">
        <v>33</v>
      </c>
      <c r="BD1024" s="633" t="s">
        <v>33</v>
      </c>
      <c r="BE1024" s="625" t="s">
        <v>33</v>
      </c>
      <c r="BF1024" s="626" t="s">
        <v>33</v>
      </c>
      <c r="BG1024" s="633" t="s">
        <v>33</v>
      </c>
      <c r="BH1024" s="905" t="s">
        <v>0</v>
      </c>
      <c r="BI1024" s="903" t="s">
        <v>0</v>
      </c>
      <c r="BJ1024" s="905" t="s">
        <v>0</v>
      </c>
      <c r="BK1024" s="903" t="s">
        <v>0</v>
      </c>
      <c r="BL1024" s="905" t="s">
        <v>4530</v>
      </c>
      <c r="BM1024" s="903" t="s">
        <v>10483</v>
      </c>
      <c r="BN1024" s="905" t="s">
        <v>13050</v>
      </c>
      <c r="BO1024" s="903" t="s">
        <v>13876</v>
      </c>
      <c r="BP1024" s="905" t="s">
        <v>4503</v>
      </c>
      <c r="BQ1024" s="903" t="s">
        <v>4703</v>
      </c>
      <c r="BR1024" s="909">
        <v>65</v>
      </c>
      <c r="BS1024" s="903" t="s">
        <v>4509</v>
      </c>
      <c r="BT1024" s="909">
        <v>57</v>
      </c>
      <c r="BU1024" s="903" t="s">
        <v>4527</v>
      </c>
      <c r="BV1024" s="905" t="s">
        <v>0</v>
      </c>
      <c r="BW1024" s="903" t="s">
        <v>4492</v>
      </c>
      <c r="BX1024" s="905" t="s">
        <v>0</v>
      </c>
      <c r="BY1024" s="903" t="s">
        <v>4492</v>
      </c>
      <c r="BZ1024" s="905" t="s">
        <v>0</v>
      </c>
      <c r="CA1024" s="903" t="s">
        <v>4492</v>
      </c>
      <c r="CB1024" s="340">
        <v>10</v>
      </c>
      <c r="CC1024" s="249">
        <f>IF(ISBLANK(AL1024),0,1)</f>
        <v>0</v>
      </c>
      <c r="CD1024" s="414">
        <f>IF(ISBLANK(AM1024),0,1)</f>
        <v>0</v>
      </c>
      <c r="CE1024" s="414">
        <f>IF(ISBLANK(AN1024),0,1)</f>
        <v>0</v>
      </c>
      <c r="CF1024" s="414">
        <f>IF(ISBLANK(AO1024),0,1)</f>
        <v>0</v>
      </c>
      <c r="CG1024" s="414">
        <f>IF(ISBLANK(AP1024),0,1)</f>
        <v>0</v>
      </c>
      <c r="CH1024" s="436">
        <f>IF(ISBLANK(AQ1024),0,1)</f>
        <v>0</v>
      </c>
      <c r="CI1024" s="435">
        <f>IF($W1024="Dropped","-",DAYS360(X1024,Y1024,TRUE)/360)</f>
        <v>0.6</v>
      </c>
      <c r="CJ1024" s="416">
        <f>IF(OR($W1024="Pipeline",$W1024="Dropped"),"-",IF(OR($AA1024="-",$AA1024="n/a"),"-",DAYS360(Y1024,AA1024,TRUE)/360))</f>
        <v>0.70833333333333337</v>
      </c>
      <c r="CK1024" s="416">
        <f>IF(OR($W1024="Pipeline",$W1024="Dropped"),"-",IF($AC1024="-","-",IF(OR($AA1024="-",$AA1024="n/a"),DAYS360(Y1024,AC1024,TRUE)/360,DAYS360(AA1024,AC1024,TRUE)/360)))</f>
        <v>3.4750000000000001</v>
      </c>
      <c r="CL1024" s="416">
        <f>IF(OR($W1024="Pipeline",$W1024="Dropped"),"-",IF($AC1024="-","-",DAYS360(X1024,AC1024,TRUE)/360))</f>
        <v>4.7833333333333332</v>
      </c>
      <c r="CM1024" s="437">
        <f>IF(OR($W1024="Pipeline",$W1024="Dropped"),"-",IF($AC1024="-","-",DAYS360(AB1024,AC1024,TRUE)/360))</f>
        <v>0</v>
      </c>
      <c r="CN1024" s="344" t="str">
        <f>IF(W1024="Closed",IF(AC1024="-","-",YEAR(AC1024)),"-")</f>
        <v>-</v>
      </c>
      <c r="CO1024" s="344" t="str">
        <f>IF(W1024="Closed",IF(OR(BE1024="S",BE1024="MS",BE1024="HS"),"S",IF(OR(BE1024="U",BE1024="MU",BE1024="HU"),"U",IF(OR(BE1024="NA",BE1024="NR",BE1024="NV",BE1024="?",BE1024="#"),"NR","-"))),"-")</f>
        <v>-</v>
      </c>
      <c r="CP1024" s="249">
        <v>0</v>
      </c>
      <c r="CQ1024" s="414">
        <v>1</v>
      </c>
      <c r="CR1024" s="414">
        <v>2</v>
      </c>
      <c r="CS1024" s="414">
        <v>0</v>
      </c>
      <c r="CT1024" s="414">
        <v>0</v>
      </c>
      <c r="CU1024" s="436">
        <v>0</v>
      </c>
      <c r="CV1024" s="432" t="str">
        <f>IF(OR(DC1024="-",DC1024="",DC1024="n/a"),"-",HYPERLINK(DC1024,"PAD"))</f>
        <v>PAD</v>
      </c>
      <c r="CW1024" s="417" t="str">
        <f>IF(OR(DD1024="-",DD1024="",DD1024="n/a"),"-",HYPERLINK(DD1024,"ICR"))</f>
        <v>-</v>
      </c>
      <c r="CX1024" s="438" t="str">
        <f>IF(OR(DE1024="-",DE1024="",DE1024="n/a"),"-",HYPERLINK(DE1024,"IEG"))</f>
        <v>-</v>
      </c>
      <c r="CY1024" s="687" t="str">
        <f>IF(OR(DF1024="-",DF1024="",DF1024="n/a"),"-",HYPERLINK(DF1024,"PPAR"))</f>
        <v>-</v>
      </c>
      <c r="CZ1024" s="665" t="str">
        <f>IF(OR(DG1024="-",DG1024="",DG1024="n/a"),"-",HYPERLINK(DG1024,"PCR"))</f>
        <v>-</v>
      </c>
      <c r="DA1024" s="665" t="str">
        <f>IF(OR(DH1024="-",DH1024="",DH1024="n/a"),"-",HYPERLINK(DH1024,"PP"))</f>
        <v>-</v>
      </c>
      <c r="DB1024" s="688" t="str">
        <f>IF(OR(DI1024="-",DI1024="",DI1024="n/a"),"-",HYPERLINK(DI1024,"TA"))</f>
        <v>-</v>
      </c>
      <c r="DC1024" s="897" t="s">
        <v>12974</v>
      </c>
      <c r="DD1024" s="897" t="s">
        <v>33</v>
      </c>
      <c r="DE1024" s="897" t="s">
        <v>33</v>
      </c>
      <c r="DF1024" s="897" t="s">
        <v>33</v>
      </c>
      <c r="DG1024" s="897" t="s">
        <v>33</v>
      </c>
      <c r="DH1024" s="897" t="s">
        <v>33</v>
      </c>
      <c r="DI1024" s="897" t="s">
        <v>33</v>
      </c>
      <c r="DJ1024" s="734"/>
      <c r="DK1024" s="14"/>
      <c r="DL1024" s="14"/>
      <c r="DM1024" s="441"/>
      <c r="DN1024" s="441"/>
      <c r="DO1024" s="441"/>
      <c r="DP1024" s="441"/>
      <c r="DQ1024" s="441"/>
      <c r="DR1024" s="441"/>
      <c r="DS1024" s="441"/>
      <c r="DT1024" s="441"/>
      <c r="DU1024" s="441"/>
      <c r="DV1024" s="441"/>
      <c r="DW1024" s="441"/>
      <c r="DX1024" s="441"/>
      <c r="DY1024" s="441"/>
      <c r="DZ1024" s="441"/>
      <c r="EA1024" s="441"/>
      <c r="EB1024" s="441"/>
      <c r="EC1024" s="441"/>
      <c r="ED1024" s="441"/>
      <c r="EE1024" s="441"/>
      <c r="EF1024" s="441"/>
      <c r="EG1024" s="441"/>
      <c r="EH1024" s="441"/>
      <c r="EI1024" s="441"/>
      <c r="EJ1024" s="441"/>
      <c r="EK1024" s="441"/>
      <c r="EL1024" s="441"/>
      <c r="EM1024" s="441"/>
    </row>
    <row r="1025" spans="1:143" s="35" customFormat="1" ht="14.1" customHeight="1" x14ac:dyDescent="0.25">
      <c r="A1025" s="702">
        <f>ROW()-1</f>
        <v>1024</v>
      </c>
      <c r="B1025" s="710" t="s">
        <v>213</v>
      </c>
      <c r="C1025" s="711" t="str">
        <f>HYPERLINK(E1025,"OP")</f>
        <v>OP</v>
      </c>
      <c r="D1025" s="711" t="str">
        <f>HYPERLINK(F1025,"Prj")</f>
        <v>Prj</v>
      </c>
      <c r="E1025" s="663" t="s">
        <v>7117</v>
      </c>
      <c r="F1025" s="422" t="s">
        <v>7118</v>
      </c>
      <c r="G1025" s="414" t="s">
        <v>33</v>
      </c>
      <c r="H1025" s="414" t="s">
        <v>33</v>
      </c>
      <c r="I1025" s="694" t="s">
        <v>33</v>
      </c>
      <c r="J1025" s="686" t="s">
        <v>214</v>
      </c>
      <c r="K1025" s="199" t="s">
        <v>33</v>
      </c>
      <c r="L1025" s="693" t="s">
        <v>193</v>
      </c>
      <c r="M1025" s="696" t="s">
        <v>215</v>
      </c>
      <c r="N1025" s="693" t="s">
        <v>18</v>
      </c>
      <c r="O1025" s="693" t="s">
        <v>25</v>
      </c>
      <c r="P1025" s="1080" t="s">
        <v>19</v>
      </c>
      <c r="Q1025" s="1074" t="s">
        <v>33</v>
      </c>
      <c r="R1025" s="698" t="s">
        <v>33</v>
      </c>
      <c r="S1025" s="907" t="s">
        <v>3587</v>
      </c>
      <c r="T1025" s="908" t="s">
        <v>3979</v>
      </c>
      <c r="U1025" s="905" t="s">
        <v>583</v>
      </c>
      <c r="V1025" s="905" t="s">
        <v>10415</v>
      </c>
      <c r="W1025" s="1068" t="s">
        <v>20</v>
      </c>
      <c r="X1025" s="1064">
        <v>41597</v>
      </c>
      <c r="Y1025" s="1066">
        <v>41936</v>
      </c>
      <c r="Z1025" s="1046">
        <v>2015</v>
      </c>
      <c r="AA1025" s="1064">
        <v>42052</v>
      </c>
      <c r="AB1025" s="1065">
        <v>43644</v>
      </c>
      <c r="AC1025" s="1066">
        <v>43644</v>
      </c>
      <c r="AD1025" s="1050">
        <v>350</v>
      </c>
      <c r="AE1025" s="749">
        <v>0</v>
      </c>
      <c r="AF1025" s="744">
        <v>0</v>
      </c>
      <c r="AG1025" s="690">
        <v>350</v>
      </c>
      <c r="AH1025" s="747">
        <v>0</v>
      </c>
      <c r="AI1025" s="744">
        <v>0</v>
      </c>
      <c r="AJ1025" s="1099">
        <v>350</v>
      </c>
      <c r="AK1025" s="1100">
        <v>274.29245662</v>
      </c>
      <c r="AL1025" s="1086"/>
      <c r="AM1025" s="760"/>
      <c r="AN1025" s="760">
        <v>4</v>
      </c>
      <c r="AO1025" s="760"/>
      <c r="AP1025" s="760"/>
      <c r="AQ1025" s="761">
        <v>14</v>
      </c>
      <c r="AR1025" s="779" t="s">
        <v>216</v>
      </c>
      <c r="AS1025" s="781">
        <f>AT1025+AU1025</f>
        <v>31.6</v>
      </c>
      <c r="AT1025" s="781">
        <v>31.6</v>
      </c>
      <c r="AU1025" s="782">
        <v>0</v>
      </c>
      <c r="AV1025" s="807" t="s">
        <v>217</v>
      </c>
      <c r="AW1025" s="686" t="s">
        <v>1423</v>
      </c>
      <c r="AX1025" s="686" t="s">
        <v>2332</v>
      </c>
      <c r="AY1025" s="819">
        <v>42669</v>
      </c>
      <c r="AZ1025" s="721" t="s">
        <v>26</v>
      </c>
      <c r="BA1025" s="721" t="s">
        <v>22</v>
      </c>
      <c r="BB1025" s="625" t="s">
        <v>33</v>
      </c>
      <c r="BC1025" s="626" t="s">
        <v>33</v>
      </c>
      <c r="BD1025" s="633" t="s">
        <v>33</v>
      </c>
      <c r="BE1025" s="625" t="s">
        <v>33</v>
      </c>
      <c r="BF1025" s="626" t="s">
        <v>33</v>
      </c>
      <c r="BG1025" s="633" t="s">
        <v>33</v>
      </c>
      <c r="BH1025" s="905" t="s">
        <v>13077</v>
      </c>
      <c r="BI1025" s="903" t="s">
        <v>9680</v>
      </c>
      <c r="BJ1025" s="905" t="s">
        <v>13078</v>
      </c>
      <c r="BK1025" s="903" t="s">
        <v>13872</v>
      </c>
      <c r="BL1025" s="905" t="s">
        <v>0</v>
      </c>
      <c r="BM1025" s="903" t="s">
        <v>0</v>
      </c>
      <c r="BN1025" s="905" t="s">
        <v>0</v>
      </c>
      <c r="BO1025" s="903" t="s">
        <v>0</v>
      </c>
      <c r="BP1025" s="905" t="s">
        <v>0</v>
      </c>
      <c r="BQ1025" s="903" t="s">
        <v>0</v>
      </c>
      <c r="BR1025" s="909">
        <v>55</v>
      </c>
      <c r="BS1025" s="903" t="s">
        <v>4541</v>
      </c>
      <c r="BT1025" s="905" t="s">
        <v>0</v>
      </c>
      <c r="BU1025" s="903" t="s">
        <v>4492</v>
      </c>
      <c r="BV1025" s="905" t="s">
        <v>0</v>
      </c>
      <c r="BW1025" s="903" t="s">
        <v>4492</v>
      </c>
      <c r="BX1025" s="905" t="s">
        <v>0</v>
      </c>
      <c r="BY1025" s="903" t="s">
        <v>4492</v>
      </c>
      <c r="BZ1025" s="905" t="s">
        <v>0</v>
      </c>
      <c r="CA1025" s="903" t="s">
        <v>4492</v>
      </c>
      <c r="CB1025" s="340">
        <v>50</v>
      </c>
      <c r="CC1025" s="249">
        <f>IF(ISBLANK(AL1025),0,1)</f>
        <v>0</v>
      </c>
      <c r="CD1025" s="414">
        <f>IF(ISBLANK(AM1025),0,1)</f>
        <v>0</v>
      </c>
      <c r="CE1025" s="414">
        <f>IF(ISBLANK(AN1025),0,1)</f>
        <v>1</v>
      </c>
      <c r="CF1025" s="414">
        <f>IF(ISBLANK(AO1025),0,1)</f>
        <v>0</v>
      </c>
      <c r="CG1025" s="414">
        <f>IF(ISBLANK(AP1025),0,1)</f>
        <v>0</v>
      </c>
      <c r="CH1025" s="436">
        <f>IF(ISBLANK(AQ1025),0,1)</f>
        <v>1</v>
      </c>
      <c r="CI1025" s="435">
        <f>IF($W1025="Dropped","-",DAYS360(X1025,Y1025,TRUE)/360)</f>
        <v>0.93055555555555558</v>
      </c>
      <c r="CJ1025" s="416">
        <f>IF(OR($W1025="Pipeline",$W1025="Dropped"),"-",IF(OR($AA1025="-",$AA1025="n/a"),"-",DAYS360(Y1025,AA1025,TRUE)/360))</f>
        <v>0.31388888888888888</v>
      </c>
      <c r="CK1025" s="416">
        <f>IF(OR($W1025="Pipeline",$W1025="Dropped"),"-",IF($AC1025="-","-",IF(OR($AA1025="-",$AA1025="n/a"),DAYS360(Y1025,AC1025,TRUE)/360,DAYS360(AA1025,AC1025,TRUE)/360)))</f>
        <v>4.3638888888888889</v>
      </c>
      <c r="CL1025" s="416">
        <f>IF(OR($W1025="Pipeline",$W1025="Dropped"),"-",IF($AC1025="-","-",DAYS360(X1025,AC1025,TRUE)/360))</f>
        <v>5.6083333333333334</v>
      </c>
      <c r="CM1025" s="437">
        <f>IF(OR($W1025="Pipeline",$W1025="Dropped"),"-",IF($AC1025="-","-",DAYS360(AB1025,AC1025,TRUE)/360))</f>
        <v>0</v>
      </c>
      <c r="CN1025" s="344" t="str">
        <f>IF(W1025="Closed",IF(AC1025="-","-",YEAR(AC1025)),"-")</f>
        <v>-</v>
      </c>
      <c r="CO1025" s="344" t="str">
        <f>IF(W1025="Closed",IF(OR(BE1025="S",BE1025="MS",BE1025="HS"),"S",IF(OR(BE1025="U",BE1025="MU",BE1025="HU"),"U",IF(OR(BE1025="NA",BE1025="NR",BE1025="NV",BE1025="?",BE1025="#"),"NR","-"))),"-")</f>
        <v>-</v>
      </c>
      <c r="CP1025" s="249">
        <v>4</v>
      </c>
      <c r="CQ1025" s="414">
        <v>2</v>
      </c>
      <c r="CR1025" s="414">
        <v>4</v>
      </c>
      <c r="CS1025" s="414">
        <v>1</v>
      </c>
      <c r="CT1025" s="414">
        <v>0</v>
      </c>
      <c r="CU1025" s="436">
        <v>1</v>
      </c>
      <c r="CV1025" s="432" t="str">
        <f>IF(OR(DC1025="-",DC1025="",DC1025="n/a"),"-",HYPERLINK(DC1025,"PAD"))</f>
        <v>PAD</v>
      </c>
      <c r="CW1025" s="417" t="str">
        <f>IF(OR(DD1025="-",DD1025="",DD1025="n/a"),"-",HYPERLINK(DD1025,"ICR"))</f>
        <v>-</v>
      </c>
      <c r="CX1025" s="438" t="str">
        <f>IF(OR(DE1025="-",DE1025="",DE1025="n/a"),"-",HYPERLINK(DE1025,"IEG"))</f>
        <v>-</v>
      </c>
      <c r="CY1025" s="687" t="str">
        <f>IF(OR(DF1025="-",DF1025="",DF1025="n/a"),"-",HYPERLINK(DF1025,"PPAR"))</f>
        <v>-</v>
      </c>
      <c r="CZ1025" s="665" t="str">
        <f>IF(OR(DG1025="-",DG1025="",DG1025="n/a"),"-",HYPERLINK(DG1025,"PCR"))</f>
        <v>-</v>
      </c>
      <c r="DA1025" s="665" t="str">
        <f>IF(OR(DH1025="-",DH1025="",DH1025="n/a"),"-",HYPERLINK(DH1025,"PP"))</f>
        <v>-</v>
      </c>
      <c r="DB1025" s="688" t="str">
        <f>IF(OR(DI1025="-",DI1025="",DI1025="n/a"),"-",HYPERLINK(DI1025,"TA"))</f>
        <v>-</v>
      </c>
      <c r="DC1025" s="897" t="s">
        <v>14199</v>
      </c>
      <c r="DD1025" s="897" t="s">
        <v>33</v>
      </c>
      <c r="DE1025" s="897" t="s">
        <v>33</v>
      </c>
      <c r="DF1025" s="897" t="s">
        <v>33</v>
      </c>
      <c r="DG1025" s="897" t="s">
        <v>33</v>
      </c>
      <c r="DH1025" s="897" t="s">
        <v>33</v>
      </c>
      <c r="DI1025" s="897" t="s">
        <v>33</v>
      </c>
      <c r="DJ1025" s="734"/>
      <c r="DK1025" s="14"/>
      <c r="DL1025" s="14"/>
      <c r="DM1025" s="441"/>
      <c r="DN1025" s="441"/>
      <c r="DO1025" s="441"/>
      <c r="DP1025" s="441"/>
      <c r="DQ1025" s="441"/>
      <c r="DR1025" s="441"/>
      <c r="DS1025" s="441"/>
      <c r="DT1025" s="441"/>
      <c r="DU1025" s="441"/>
      <c r="DV1025" s="441"/>
      <c r="DW1025" s="441"/>
      <c r="DX1025" s="441"/>
      <c r="DY1025" s="441"/>
      <c r="DZ1025" s="441"/>
      <c r="EA1025" s="441"/>
      <c r="EB1025" s="441"/>
      <c r="EC1025" s="441"/>
      <c r="ED1025" s="441"/>
      <c r="EE1025" s="441"/>
      <c r="EF1025" s="441"/>
      <c r="EG1025" s="441"/>
      <c r="EH1025" s="441"/>
      <c r="EI1025" s="441"/>
      <c r="EJ1025" s="441"/>
      <c r="EK1025" s="441"/>
      <c r="EL1025" s="441"/>
      <c r="EM1025" s="441"/>
    </row>
    <row r="1026" spans="1:143" s="35" customFormat="1" ht="14.1" customHeight="1" x14ac:dyDescent="0.25">
      <c r="A1026" s="702">
        <f>ROW()-1</f>
        <v>1025</v>
      </c>
      <c r="B1026" s="710" t="s">
        <v>508</v>
      </c>
      <c r="C1026" s="711" t="str">
        <f>HYPERLINK(E1026,"OP")</f>
        <v>OP</v>
      </c>
      <c r="D1026" s="711" t="str">
        <f>HYPERLINK(F1026,"Prj")</f>
        <v>Prj</v>
      </c>
      <c r="E1026" s="663" t="s">
        <v>7121</v>
      </c>
      <c r="F1026" s="422" t="s">
        <v>7122</v>
      </c>
      <c r="G1026" s="414" t="s">
        <v>33</v>
      </c>
      <c r="H1026" s="414" t="s">
        <v>33</v>
      </c>
      <c r="I1026" s="694" t="s">
        <v>33</v>
      </c>
      <c r="J1026" s="686" t="s">
        <v>571</v>
      </c>
      <c r="K1026" s="199" t="s">
        <v>33</v>
      </c>
      <c r="L1026" s="693" t="s">
        <v>16</v>
      </c>
      <c r="M1026" s="734" t="s">
        <v>329</v>
      </c>
      <c r="N1026" s="693" t="s">
        <v>233</v>
      </c>
      <c r="O1026" s="693" t="s">
        <v>25</v>
      </c>
      <c r="P1026" s="1080" t="s">
        <v>1419</v>
      </c>
      <c r="Q1026" s="1074" t="s">
        <v>33</v>
      </c>
      <c r="R1026" s="698" t="s">
        <v>33</v>
      </c>
      <c r="S1026" s="907" t="s">
        <v>3162</v>
      </c>
      <c r="T1026" s="908" t="s">
        <v>3980</v>
      </c>
      <c r="U1026" s="905" t="s">
        <v>1791</v>
      </c>
      <c r="V1026" s="905" t="s">
        <v>9988</v>
      </c>
      <c r="W1026" s="1068" t="s">
        <v>20</v>
      </c>
      <c r="X1026" s="1064">
        <v>41569</v>
      </c>
      <c r="Y1026" s="1066">
        <v>41765</v>
      </c>
      <c r="Z1026" s="1046">
        <v>2014</v>
      </c>
      <c r="AA1026" s="1064">
        <v>41837</v>
      </c>
      <c r="AB1026" s="1065">
        <v>43100</v>
      </c>
      <c r="AC1026" s="1066">
        <v>43100</v>
      </c>
      <c r="AD1026" s="638">
        <v>0</v>
      </c>
      <c r="AE1026" s="639">
        <v>0</v>
      </c>
      <c r="AF1026" s="744">
        <v>30</v>
      </c>
      <c r="AG1026" s="690">
        <v>30</v>
      </c>
      <c r="AH1026" s="747">
        <v>0</v>
      </c>
      <c r="AI1026" s="744">
        <v>17</v>
      </c>
      <c r="AJ1026" s="1099">
        <v>17</v>
      </c>
      <c r="AK1026" s="1100">
        <v>16.931547330000001</v>
      </c>
      <c r="AL1026" s="1085"/>
      <c r="AM1026" s="632" t="s">
        <v>3061</v>
      </c>
      <c r="AN1026" s="632"/>
      <c r="AO1026" s="632"/>
      <c r="AP1026" s="632"/>
      <c r="AQ1026" s="757"/>
      <c r="AR1026" s="779" t="s">
        <v>2443</v>
      </c>
      <c r="AS1026" s="649">
        <f>AT1026+AU1026</f>
        <v>15.2</v>
      </c>
      <c r="AT1026" s="649">
        <v>0</v>
      </c>
      <c r="AU1026" s="650">
        <f>11.7+3.5</f>
        <v>15.2</v>
      </c>
      <c r="AV1026" s="686" t="s">
        <v>2444</v>
      </c>
      <c r="AW1026" s="686" t="s">
        <v>1962</v>
      </c>
      <c r="AX1026" s="686" t="s">
        <v>1900</v>
      </c>
      <c r="AY1026" s="819">
        <v>42662</v>
      </c>
      <c r="AZ1026" s="721" t="s">
        <v>22</v>
      </c>
      <c r="BA1026" s="721" t="s">
        <v>22</v>
      </c>
      <c r="BB1026" s="625" t="s">
        <v>33</v>
      </c>
      <c r="BC1026" s="626" t="s">
        <v>33</v>
      </c>
      <c r="BD1026" s="633" t="s">
        <v>33</v>
      </c>
      <c r="BE1026" s="625" t="s">
        <v>33</v>
      </c>
      <c r="BF1026" s="626" t="s">
        <v>33</v>
      </c>
      <c r="BG1026" s="633" t="s">
        <v>33</v>
      </c>
      <c r="BH1026" s="905" t="s">
        <v>4505</v>
      </c>
      <c r="BI1026" s="903" t="s">
        <v>10474</v>
      </c>
      <c r="BJ1026" s="905" t="s">
        <v>4485</v>
      </c>
      <c r="BK1026" s="903" t="s">
        <v>10472</v>
      </c>
      <c r="BL1026" s="905" t="s">
        <v>0</v>
      </c>
      <c r="BM1026" s="903" t="s">
        <v>0</v>
      </c>
      <c r="BN1026" s="905" t="s">
        <v>0</v>
      </c>
      <c r="BO1026" s="903" t="s">
        <v>0</v>
      </c>
      <c r="BP1026" s="905" t="s">
        <v>0</v>
      </c>
      <c r="BQ1026" s="903" t="s">
        <v>0</v>
      </c>
      <c r="BR1026" s="909">
        <v>27</v>
      </c>
      <c r="BS1026" s="903" t="s">
        <v>4490</v>
      </c>
      <c r="BT1026" s="909">
        <v>28</v>
      </c>
      <c r="BU1026" s="903" t="s">
        <v>4500</v>
      </c>
      <c r="BV1026" s="905" t="s">
        <v>0</v>
      </c>
      <c r="BW1026" s="903" t="s">
        <v>4492</v>
      </c>
      <c r="BX1026" s="905" t="s">
        <v>0</v>
      </c>
      <c r="BY1026" s="903" t="s">
        <v>4492</v>
      </c>
      <c r="BZ1026" s="905" t="s">
        <v>0</v>
      </c>
      <c r="CA1026" s="903" t="s">
        <v>4492</v>
      </c>
      <c r="CB1026" s="340">
        <v>10</v>
      </c>
      <c r="CC1026" s="249">
        <f>IF(ISBLANK(AL1026),0,1)</f>
        <v>0</v>
      </c>
      <c r="CD1026" s="414">
        <f>IF(ISBLANK(AM1026),0,1)</f>
        <v>1</v>
      </c>
      <c r="CE1026" s="414">
        <f>IF(ISBLANK(AN1026),0,1)</f>
        <v>0</v>
      </c>
      <c r="CF1026" s="414">
        <f>IF(ISBLANK(AO1026),0,1)</f>
        <v>0</v>
      </c>
      <c r="CG1026" s="414">
        <f>IF(ISBLANK(AP1026),0,1)</f>
        <v>0</v>
      </c>
      <c r="CH1026" s="436">
        <f>IF(ISBLANK(AQ1026),0,1)</f>
        <v>0</v>
      </c>
      <c r="CI1026" s="435">
        <f>IF($W1026="Dropped","-",DAYS360(X1026,Y1026,TRUE)/360)</f>
        <v>0.53888888888888886</v>
      </c>
      <c r="CJ1026" s="416">
        <f>IF(OR($W1026="Pipeline",$W1026="Dropped"),"-",IF(OR($AA1026="-",$AA1026="n/a"),"-",DAYS360(Y1026,AA1026,TRUE)/360))</f>
        <v>0.19722222222222222</v>
      </c>
      <c r="CK1026" s="416">
        <f>IF(OR($W1026="Pipeline",$W1026="Dropped"),"-",IF($AC1026="-","-",IF(OR($AA1026="-",$AA1026="n/a"),DAYS360(Y1026,AC1026,TRUE)/360,DAYS360(AA1026,AC1026,TRUE)/360)))</f>
        <v>3.4527777777777779</v>
      </c>
      <c r="CL1026" s="416">
        <f>IF(OR($W1026="Pipeline",$W1026="Dropped"),"-",IF($AC1026="-","-",DAYS360(X1026,AC1026,TRUE)/360))</f>
        <v>4.1888888888888891</v>
      </c>
      <c r="CM1026" s="437">
        <f>IF(OR($W1026="Pipeline",$W1026="Dropped"),"-",IF($AC1026="-","-",DAYS360(AB1026,AC1026,TRUE)/360))</f>
        <v>0</v>
      </c>
      <c r="CN1026" s="344" t="str">
        <f>IF(W1026="Closed",IF(AC1026="-","-",YEAR(AC1026)),"-")</f>
        <v>-</v>
      </c>
      <c r="CO1026" s="344" t="str">
        <f>IF(W1026="Closed",IF(OR(BE1026="S",BE1026="MS",BE1026="HS"),"S",IF(OR(BE1026="U",BE1026="MU",BE1026="HU"),"U",IF(OR(BE1026="NA",BE1026="NR",BE1026="NV",BE1026="?",BE1026="#"),"NR","-"))),"-")</f>
        <v>-</v>
      </c>
      <c r="CP1026" s="249" t="s">
        <v>33</v>
      </c>
      <c r="CQ1026" s="414" t="s">
        <v>33</v>
      </c>
      <c r="CR1026" s="414" t="s">
        <v>33</v>
      </c>
      <c r="CS1026" s="414" t="s">
        <v>33</v>
      </c>
      <c r="CT1026" s="414" t="s">
        <v>33</v>
      </c>
      <c r="CU1026" s="436" t="s">
        <v>33</v>
      </c>
      <c r="CV1026" s="432" t="str">
        <f>IF(OR(DC1026="-",DC1026="",DC1026="n/a"),"-",HYPERLINK(DC1026,"PAD"))</f>
        <v>-</v>
      </c>
      <c r="CW1026" s="417" t="str">
        <f>IF(OR(DD1026="-",DD1026="",DD1026="n/a"),"-",HYPERLINK(DD1026,"ICR"))</f>
        <v>-</v>
      </c>
      <c r="CX1026" s="438" t="str">
        <f>IF(OR(DE1026="-",DE1026="",DE1026="n/a"),"-",HYPERLINK(DE1026,"IEG"))</f>
        <v>-</v>
      </c>
      <c r="CY1026" s="687" t="str">
        <f>IF(OR(DF1026="-",DF1026="",DF1026="n/a"),"-",HYPERLINK(DF1026,"PPAR"))</f>
        <v>-</v>
      </c>
      <c r="CZ1026" s="665" t="str">
        <f>IF(OR(DG1026="-",DG1026="",DG1026="n/a"),"-",HYPERLINK(DG1026,"PCR"))</f>
        <v>-</v>
      </c>
      <c r="DA1026" s="665" t="str">
        <f>IF(OR(DH1026="-",DH1026="",DH1026="n/a"),"-",HYPERLINK(DH1026,"PP"))</f>
        <v>-</v>
      </c>
      <c r="DB1026" s="688" t="str">
        <f>IF(OR(DI1026="-",DI1026="",DI1026="n/a"),"-",HYPERLINK(DI1026,"TA"))</f>
        <v>-</v>
      </c>
      <c r="DC1026" s="897" t="s">
        <v>13773</v>
      </c>
      <c r="DD1026" s="897" t="s">
        <v>13773</v>
      </c>
      <c r="DE1026" s="897" t="s">
        <v>13773</v>
      </c>
      <c r="DF1026" s="897" t="s">
        <v>13773</v>
      </c>
      <c r="DG1026" s="897" t="s">
        <v>13773</v>
      </c>
      <c r="DH1026" s="897" t="s">
        <v>13773</v>
      </c>
      <c r="DI1026" s="897" t="s">
        <v>13773</v>
      </c>
      <c r="DJ1026" s="734"/>
      <c r="DK1026" s="14"/>
      <c r="DL1026" s="14"/>
      <c r="DM1026" s="441"/>
      <c r="DN1026" s="441"/>
      <c r="DO1026" s="441"/>
      <c r="DP1026" s="441"/>
      <c r="DQ1026" s="441"/>
      <c r="DR1026" s="441"/>
      <c r="DS1026" s="441"/>
      <c r="DT1026" s="441"/>
      <c r="DU1026" s="441"/>
      <c r="DV1026" s="441"/>
      <c r="DW1026" s="441"/>
      <c r="DX1026" s="441"/>
      <c r="DY1026" s="441"/>
      <c r="DZ1026" s="441"/>
      <c r="EA1026" s="441"/>
      <c r="EB1026" s="441"/>
      <c r="EC1026" s="441"/>
      <c r="ED1026" s="441"/>
      <c r="EE1026" s="441"/>
      <c r="EF1026" s="441"/>
      <c r="EG1026" s="441"/>
      <c r="EH1026" s="441"/>
      <c r="EI1026" s="441"/>
      <c r="EJ1026" s="441"/>
      <c r="EK1026" s="441"/>
      <c r="EL1026" s="441"/>
      <c r="EM1026" s="441"/>
    </row>
    <row r="1027" spans="1:143" s="35" customFormat="1" ht="14.1" customHeight="1" x14ac:dyDescent="0.25">
      <c r="A1027" s="702">
        <f>ROW()-1</f>
        <v>1026</v>
      </c>
      <c r="B1027" s="713" t="s">
        <v>9471</v>
      </c>
      <c r="C1027" s="711" t="str">
        <f>HYPERLINK(E1027,"OP")</f>
        <v>OP</v>
      </c>
      <c r="D1027" s="711" t="str">
        <f>HYPERLINK(F1027,"Prj")</f>
        <v>Prj</v>
      </c>
      <c r="E1027" s="705" t="s">
        <v>9854</v>
      </c>
      <c r="F1027" s="424" t="s">
        <v>9855</v>
      </c>
      <c r="G1027" s="414" t="s">
        <v>33</v>
      </c>
      <c r="H1027" s="414" t="s">
        <v>33</v>
      </c>
      <c r="I1027" s="694" t="s">
        <v>33</v>
      </c>
      <c r="J1027" s="695" t="s">
        <v>9716</v>
      </c>
      <c r="K1027" s="727" t="s">
        <v>33</v>
      </c>
      <c r="L1027" s="735" t="s">
        <v>16</v>
      </c>
      <c r="M1027" s="695" t="s">
        <v>268</v>
      </c>
      <c r="N1027" s="735" t="s">
        <v>233</v>
      </c>
      <c r="O1027" s="735" t="s">
        <v>25</v>
      </c>
      <c r="P1027" s="1080" t="s">
        <v>299</v>
      </c>
      <c r="Q1027" s="1074" t="s">
        <v>33</v>
      </c>
      <c r="R1027" s="698" t="s">
        <v>33</v>
      </c>
      <c r="S1027" s="907" t="s">
        <v>13831</v>
      </c>
      <c r="T1027" s="908" t="s">
        <v>13859</v>
      </c>
      <c r="U1027" s="905" t="s">
        <v>626</v>
      </c>
      <c r="V1027" s="905" t="s">
        <v>10439</v>
      </c>
      <c r="W1027" s="1068" t="s">
        <v>20</v>
      </c>
      <c r="X1027" s="1064">
        <v>41334</v>
      </c>
      <c r="Y1027" s="1066">
        <v>41789</v>
      </c>
      <c r="Z1027" s="1046">
        <v>2014</v>
      </c>
      <c r="AA1027" s="1064">
        <v>41803</v>
      </c>
      <c r="AB1027" s="1065">
        <v>42916</v>
      </c>
      <c r="AC1027" s="1066">
        <v>43524</v>
      </c>
      <c r="AD1027" s="638">
        <v>0</v>
      </c>
      <c r="AE1027" s="639">
        <v>0</v>
      </c>
      <c r="AF1027" s="744">
        <v>10</v>
      </c>
      <c r="AG1027" s="690">
        <v>10</v>
      </c>
      <c r="AH1027" s="747">
        <v>0</v>
      </c>
      <c r="AI1027" s="744">
        <v>10</v>
      </c>
      <c r="AJ1027" s="1103">
        <v>10</v>
      </c>
      <c r="AK1027" s="1104">
        <v>7.3642326300000001</v>
      </c>
      <c r="AL1027" s="646">
        <v>33</v>
      </c>
      <c r="AM1027" s="647"/>
      <c r="AN1027" s="647"/>
      <c r="AO1027" s="647"/>
      <c r="AP1027" s="647"/>
      <c r="AQ1027" s="648"/>
      <c r="AR1027" s="778" t="s">
        <v>9886</v>
      </c>
      <c r="AS1027" s="647">
        <v>4.9000000000000004</v>
      </c>
      <c r="AT1027" s="647">
        <v>4.9000000000000004</v>
      </c>
      <c r="AU1027" s="648">
        <v>0</v>
      </c>
      <c r="AV1027" s="814" t="s">
        <v>9887</v>
      </c>
      <c r="AW1027" s="695" t="s">
        <v>7999</v>
      </c>
      <c r="AX1027" s="695" t="s">
        <v>9717</v>
      </c>
      <c r="AY1027" s="822">
        <v>42674</v>
      </c>
      <c r="AZ1027" s="735" t="s">
        <v>22</v>
      </c>
      <c r="BA1027" s="735" t="s">
        <v>22</v>
      </c>
      <c r="BB1027" s="625" t="s">
        <v>33</v>
      </c>
      <c r="BC1027" s="626" t="s">
        <v>33</v>
      </c>
      <c r="BD1027" s="633" t="s">
        <v>33</v>
      </c>
      <c r="BE1027" s="625" t="s">
        <v>33</v>
      </c>
      <c r="BF1027" s="626" t="s">
        <v>33</v>
      </c>
      <c r="BG1027" s="633" t="s">
        <v>33</v>
      </c>
      <c r="BH1027" s="905" t="s">
        <v>4505</v>
      </c>
      <c r="BI1027" s="903" t="s">
        <v>10474</v>
      </c>
      <c r="BJ1027" s="905" t="s">
        <v>0</v>
      </c>
      <c r="BK1027" s="903" t="s">
        <v>0</v>
      </c>
      <c r="BL1027" s="905" t="s">
        <v>0</v>
      </c>
      <c r="BM1027" s="903" t="s">
        <v>0</v>
      </c>
      <c r="BN1027" s="905" t="s">
        <v>0</v>
      </c>
      <c r="BO1027" s="903" t="s">
        <v>0</v>
      </c>
      <c r="BP1027" s="905" t="s">
        <v>0</v>
      </c>
      <c r="BQ1027" s="903" t="s">
        <v>0</v>
      </c>
      <c r="BR1027" s="909">
        <v>90</v>
      </c>
      <c r="BS1027" s="903" t="s">
        <v>4621</v>
      </c>
      <c r="BT1027" s="909">
        <v>22</v>
      </c>
      <c r="BU1027" s="903" t="s">
        <v>4502</v>
      </c>
      <c r="BV1027" s="909">
        <v>25</v>
      </c>
      <c r="BW1027" s="903" t="s">
        <v>4489</v>
      </c>
      <c r="BX1027" s="909">
        <v>20</v>
      </c>
      <c r="BY1027" s="903" t="s">
        <v>4645</v>
      </c>
      <c r="BZ1027" s="905" t="s">
        <v>0</v>
      </c>
      <c r="CA1027" s="903" t="s">
        <v>4492</v>
      </c>
      <c r="CB1027" s="340">
        <v>10</v>
      </c>
      <c r="CC1027" s="249">
        <f>IF(ISBLANK(AL1027),0,1)</f>
        <v>1</v>
      </c>
      <c r="CD1027" s="414">
        <f>IF(ISBLANK(AM1027),0,1)</f>
        <v>0</v>
      </c>
      <c r="CE1027" s="414">
        <f>IF(ISBLANK(AN1027),0,1)</f>
        <v>0</v>
      </c>
      <c r="CF1027" s="414">
        <f>IF(ISBLANK(AO1027),0,1)</f>
        <v>0</v>
      </c>
      <c r="CG1027" s="414">
        <f>IF(ISBLANK(AP1027),0,1)</f>
        <v>0</v>
      </c>
      <c r="CH1027" s="436">
        <f>IF(ISBLANK(AQ1027),0,1)</f>
        <v>0</v>
      </c>
      <c r="CI1027" s="435">
        <f>IF($W1027="Dropped","-",DAYS360(X1027,Y1027,TRUE)/360)</f>
        <v>1.2472222222222222</v>
      </c>
      <c r="CJ1027" s="416">
        <f>IF(OR($W1027="Pipeline",$W1027="Dropped"),"-",IF(OR($AA1027="-",$AA1027="n/a"),"-",DAYS360(Y1027,AA1027,TRUE)/360))</f>
        <v>3.6111111111111108E-2</v>
      </c>
      <c r="CK1027" s="416">
        <f>IF(OR($W1027="Pipeline",$W1027="Dropped"),"-",IF($AC1027="-","-",IF(OR($AA1027="-",$AA1027="n/a"),DAYS360(Y1027,AC1027,TRUE)/360,DAYS360(AA1027,AC1027,TRUE)/360)))</f>
        <v>4.708333333333333</v>
      </c>
      <c r="CL1027" s="416">
        <f>IF(OR($W1027="Pipeline",$W1027="Dropped"),"-",IF($AC1027="-","-",DAYS360(X1027,AC1027,TRUE)/360))</f>
        <v>5.9916666666666663</v>
      </c>
      <c r="CM1027" s="437">
        <f>IF(OR($W1027="Pipeline",$W1027="Dropped"),"-",IF($AC1027="-","-",DAYS360(AB1027,AC1027,TRUE)/360))</f>
        <v>1.6611111111111112</v>
      </c>
      <c r="CN1027" s="344" t="str">
        <f>IF(W1027="Closed",IF(AC1027="-","-",YEAR(AC1027)),"-")</f>
        <v>-</v>
      </c>
      <c r="CO1027" s="344" t="str">
        <f>IF(W1027="Closed",IF(OR(BE1027="S",BE1027="MS",BE1027="HS"),"S",IF(OR(BE1027="U",BE1027="MU",BE1027="HU"),"U",IF(OR(BE1027="NA",BE1027="NR",BE1027="NV",BE1027="?",BE1027="#"),"NR","-"))),"-")</f>
        <v>-</v>
      </c>
      <c r="CP1027" s="249">
        <v>6</v>
      </c>
      <c r="CQ1027" s="414">
        <v>2</v>
      </c>
      <c r="CR1027" s="414">
        <v>2</v>
      </c>
      <c r="CS1027" s="414">
        <v>1</v>
      </c>
      <c r="CT1027" s="414">
        <v>1</v>
      </c>
      <c r="CU1027" s="436">
        <v>0</v>
      </c>
      <c r="CV1027" s="432" t="str">
        <f>IF(OR(DC1027="-",DC1027="",DC1027="n/a"),"-",HYPERLINK(DC1027,"PAD"))</f>
        <v>PAD</v>
      </c>
      <c r="CW1027" s="417" t="str">
        <f>IF(OR(DD1027="-",DD1027="",DD1027="n/a"),"-",HYPERLINK(DD1027,"ICR"))</f>
        <v>-</v>
      </c>
      <c r="CX1027" s="438" t="str">
        <f>IF(OR(DE1027="-",DE1027="",DE1027="n/a"),"-",HYPERLINK(DE1027,"IEG"))</f>
        <v>-</v>
      </c>
      <c r="CY1027" s="687" t="str">
        <f>IF(OR(DF1027="-",DF1027="",DF1027="n/a"),"-",HYPERLINK(DF1027,"PPAR"))</f>
        <v>-</v>
      </c>
      <c r="CZ1027" s="665" t="str">
        <f>IF(OR(DG1027="-",DG1027="",DG1027="n/a"),"-",HYPERLINK(DG1027,"PCR"))</f>
        <v>-</v>
      </c>
      <c r="DA1027" s="665" t="str">
        <f>IF(OR(DH1027="-",DH1027="",DH1027="n/a"),"-",HYPERLINK(DH1027,"PP"))</f>
        <v>PP</v>
      </c>
      <c r="DB1027" s="688" t="str">
        <f>IF(OR(DI1027="-",DI1027="",DI1027="n/a"),"-",HYPERLINK(DI1027,"TA"))</f>
        <v>-</v>
      </c>
      <c r="DC1027" s="897" t="s">
        <v>12975</v>
      </c>
      <c r="DD1027" s="897" t="s">
        <v>33</v>
      </c>
      <c r="DE1027" s="897" t="s">
        <v>33</v>
      </c>
      <c r="DF1027" s="897" t="s">
        <v>33</v>
      </c>
      <c r="DG1027" s="897" t="s">
        <v>33</v>
      </c>
      <c r="DH1027" s="897" t="s">
        <v>14200</v>
      </c>
      <c r="DI1027" s="897" t="s">
        <v>33</v>
      </c>
      <c r="DJ1027" s="734"/>
      <c r="DK1027" s="14"/>
      <c r="DL1027" s="14"/>
      <c r="DM1027" s="441"/>
      <c r="DN1027" s="441"/>
      <c r="DO1027" s="441"/>
      <c r="DP1027" s="441"/>
      <c r="DQ1027" s="441"/>
      <c r="DR1027" s="441"/>
      <c r="DS1027" s="441"/>
      <c r="DT1027" s="441"/>
      <c r="DU1027" s="441"/>
      <c r="DV1027" s="441"/>
      <c r="DW1027" s="441"/>
      <c r="DX1027" s="441"/>
      <c r="DY1027" s="441"/>
      <c r="DZ1027" s="441"/>
      <c r="EA1027" s="441"/>
      <c r="EB1027" s="441"/>
      <c r="EC1027" s="441"/>
      <c r="ED1027" s="441"/>
      <c r="EE1027" s="441"/>
      <c r="EF1027" s="441"/>
      <c r="EG1027" s="441"/>
      <c r="EH1027" s="441"/>
      <c r="EI1027" s="441"/>
      <c r="EJ1027" s="441"/>
      <c r="EK1027" s="441"/>
      <c r="EL1027" s="441"/>
      <c r="EM1027" s="441"/>
    </row>
    <row r="1028" spans="1:143" s="35" customFormat="1" ht="14.1" customHeight="1" x14ac:dyDescent="0.25">
      <c r="A1028" s="703">
        <f>ROW()-1</f>
        <v>1027</v>
      </c>
      <c r="B1028" s="713" t="s">
        <v>7555</v>
      </c>
      <c r="C1028" s="711" t="str">
        <f>HYPERLINK(E1028,"OP")</f>
        <v>OP</v>
      </c>
      <c r="D1028" s="711" t="str">
        <f>HYPERLINK(F1028,"Prj")</f>
        <v>Prj</v>
      </c>
      <c r="E1028" s="631" t="s">
        <v>8451</v>
      </c>
      <c r="F1028" s="413" t="s">
        <v>8452</v>
      </c>
      <c r="G1028" s="414" t="s">
        <v>33</v>
      </c>
      <c r="H1028" s="414" t="s">
        <v>33</v>
      </c>
      <c r="I1028" s="694" t="s">
        <v>33</v>
      </c>
      <c r="J1028" s="697" t="s">
        <v>7556</v>
      </c>
      <c r="K1028" s="727" t="s">
        <v>33</v>
      </c>
      <c r="L1028" s="736" t="s">
        <v>153</v>
      </c>
      <c r="M1028" s="697" t="s">
        <v>912</v>
      </c>
      <c r="N1028" s="736" t="s">
        <v>18</v>
      </c>
      <c r="O1028" s="736" t="s">
        <v>25</v>
      </c>
      <c r="P1028" s="1080" t="s">
        <v>36</v>
      </c>
      <c r="Q1028" s="1074" t="s">
        <v>33</v>
      </c>
      <c r="R1028" s="698" t="s">
        <v>33</v>
      </c>
      <c r="S1028" s="907" t="s">
        <v>3853</v>
      </c>
      <c r="T1028" s="908" t="s">
        <v>10370</v>
      </c>
      <c r="U1028" s="905" t="s">
        <v>13703</v>
      </c>
      <c r="V1028" s="905" t="s">
        <v>10409</v>
      </c>
      <c r="W1028" s="1068" t="s">
        <v>20</v>
      </c>
      <c r="X1028" s="1064">
        <v>41578</v>
      </c>
      <c r="Y1028" s="1066">
        <v>41772</v>
      </c>
      <c r="Z1028" s="1046">
        <v>2014</v>
      </c>
      <c r="AA1028" s="1064">
        <v>42144</v>
      </c>
      <c r="AB1028" s="1065">
        <v>43768</v>
      </c>
      <c r="AC1028" s="1066">
        <v>43768</v>
      </c>
      <c r="AD1028" s="1049">
        <v>0</v>
      </c>
      <c r="AE1028" s="746">
        <v>25.5</v>
      </c>
      <c r="AF1028" s="744">
        <v>0</v>
      </c>
      <c r="AG1028" s="690">
        <v>25.5</v>
      </c>
      <c r="AH1028" s="747">
        <v>0</v>
      </c>
      <c r="AI1028" s="744">
        <v>0</v>
      </c>
      <c r="AJ1028" s="1101">
        <v>25.5</v>
      </c>
      <c r="AK1028" s="1102">
        <v>1.81610512</v>
      </c>
      <c r="AL1028" s="1085"/>
      <c r="AM1028" s="632"/>
      <c r="AN1028" s="632">
        <v>3</v>
      </c>
      <c r="AO1028" s="632"/>
      <c r="AP1028" s="632"/>
      <c r="AQ1028" s="757"/>
      <c r="AR1028" s="778" t="s">
        <v>8972</v>
      </c>
      <c r="AS1028" s="784">
        <f>AT1028+AU1028</f>
        <v>11.2</v>
      </c>
      <c r="AT1028" s="784">
        <v>11.2</v>
      </c>
      <c r="AU1028" s="785">
        <v>0</v>
      </c>
      <c r="AV1028" s="734" t="s">
        <v>1590</v>
      </c>
      <c r="AW1028" s="697" t="s">
        <v>7558</v>
      </c>
      <c r="AX1028" s="697" t="s">
        <v>7559</v>
      </c>
      <c r="AY1028" s="823">
        <v>42649</v>
      </c>
      <c r="AZ1028" s="736" t="s">
        <v>45</v>
      </c>
      <c r="BA1028" s="736" t="s">
        <v>45</v>
      </c>
      <c r="BB1028" s="625" t="s">
        <v>33</v>
      </c>
      <c r="BC1028" s="626" t="s">
        <v>33</v>
      </c>
      <c r="BD1028" s="633" t="s">
        <v>33</v>
      </c>
      <c r="BE1028" s="625" t="s">
        <v>33</v>
      </c>
      <c r="BF1028" s="626" t="s">
        <v>33</v>
      </c>
      <c r="BG1028" s="633" t="s">
        <v>33</v>
      </c>
      <c r="BH1028" s="905" t="s">
        <v>13072</v>
      </c>
      <c r="BI1028" s="903" t="s">
        <v>4508</v>
      </c>
      <c r="BJ1028" s="905" t="s">
        <v>13075</v>
      </c>
      <c r="BK1028" s="903" t="s">
        <v>13771</v>
      </c>
      <c r="BL1028" s="905" t="s">
        <v>0</v>
      </c>
      <c r="BM1028" s="903" t="s">
        <v>0</v>
      </c>
      <c r="BN1028" s="905" t="s">
        <v>0</v>
      </c>
      <c r="BO1028" s="903" t="s">
        <v>0</v>
      </c>
      <c r="BP1028" s="905" t="s">
        <v>0</v>
      </c>
      <c r="BQ1028" s="903" t="s">
        <v>0</v>
      </c>
      <c r="BR1028" s="909">
        <v>67</v>
      </c>
      <c r="BS1028" s="903" t="s">
        <v>4577</v>
      </c>
      <c r="BT1028" s="909">
        <v>69</v>
      </c>
      <c r="BU1028" s="903" t="s">
        <v>4598</v>
      </c>
      <c r="BV1028" s="909">
        <v>89</v>
      </c>
      <c r="BW1028" s="903" t="s">
        <v>4639</v>
      </c>
      <c r="BX1028" s="905" t="s">
        <v>0</v>
      </c>
      <c r="BY1028" s="903" t="s">
        <v>4492</v>
      </c>
      <c r="BZ1028" s="905" t="s">
        <v>0</v>
      </c>
      <c r="CA1028" s="903" t="s">
        <v>4492</v>
      </c>
      <c r="CB1028" s="340">
        <v>10</v>
      </c>
      <c r="CC1028" s="249">
        <f>IF(ISBLANK(AL1028),0,1)</f>
        <v>0</v>
      </c>
      <c r="CD1028" s="414">
        <f>IF(ISBLANK(AM1028),0,1)</f>
        <v>0</v>
      </c>
      <c r="CE1028" s="414">
        <f>IF(ISBLANK(AN1028),0,1)</f>
        <v>1</v>
      </c>
      <c r="CF1028" s="414">
        <f>IF(ISBLANK(AO1028),0,1)</f>
        <v>0</v>
      </c>
      <c r="CG1028" s="414">
        <f>IF(ISBLANK(AP1028),0,1)</f>
        <v>0</v>
      </c>
      <c r="CH1028" s="436">
        <f>IF(ISBLANK(AQ1028),0,1)</f>
        <v>0</v>
      </c>
      <c r="CI1028" s="435">
        <f>IF($W1028="Dropped","-",DAYS360(X1028,Y1028,TRUE)/360)</f>
        <v>0.53611111111111109</v>
      </c>
      <c r="CJ1028" s="416">
        <f>IF(OR($W1028="Pipeline",$W1028="Dropped"),"-",IF(OR($AA1028="-",$AA1028="n/a"),"-",DAYS360(Y1028,AA1028,TRUE)/360))</f>
        <v>1.0194444444444444</v>
      </c>
      <c r="CK1028" s="416">
        <f>IF(OR($W1028="Pipeline",$W1028="Dropped"),"-",IF($AC1028="-","-",IF(OR($AA1028="-",$AA1028="n/a"),DAYS360(Y1028,AC1028,TRUE)/360,DAYS360(AA1028,AC1028,TRUE)/360)))</f>
        <v>4.4444444444444446</v>
      </c>
      <c r="CL1028" s="416">
        <f>IF(OR($W1028="Pipeline",$W1028="Dropped"),"-",IF($AC1028="-","-",DAYS360(X1028,AC1028,TRUE)/360))</f>
        <v>6</v>
      </c>
      <c r="CM1028" s="437">
        <f>IF(OR($W1028="Pipeline",$W1028="Dropped"),"-",IF($AC1028="-","-",DAYS360(AB1028,AC1028,TRUE)/360))</f>
        <v>0</v>
      </c>
      <c r="CN1028" s="344" t="str">
        <f>IF(W1028="Closed",IF(AC1028="-","-",YEAR(AC1028)),"-")</f>
        <v>-</v>
      </c>
      <c r="CO1028" s="344" t="str">
        <f>IF(W1028="Closed",IF(OR(BE1028="S",BE1028="MS",BE1028="HS"),"S",IF(OR(BE1028="U",BE1028="MU",BE1028="HU"),"U",IF(OR(BE1028="NA",BE1028="NR",BE1028="NV",BE1028="?",BE1028="#"),"NR","-"))),"-")</f>
        <v>-</v>
      </c>
      <c r="CP1028" s="249">
        <v>4</v>
      </c>
      <c r="CQ1028" s="414">
        <v>8</v>
      </c>
      <c r="CR1028" s="414">
        <v>2</v>
      </c>
      <c r="CS1028" s="414">
        <v>0</v>
      </c>
      <c r="CT1028" s="414">
        <v>0</v>
      </c>
      <c r="CU1028" s="436">
        <v>0</v>
      </c>
      <c r="CV1028" s="432" t="str">
        <f>IF(OR(DC1028="-",DC1028="",DC1028="n/a"),"-",HYPERLINK(DC1028,"PAD"))</f>
        <v>PAD</v>
      </c>
      <c r="CW1028" s="417" t="str">
        <f>IF(OR(DD1028="-",DD1028="",DD1028="n/a"),"-",HYPERLINK(DD1028,"ICR"))</f>
        <v>-</v>
      </c>
      <c r="CX1028" s="438" t="str">
        <f>IF(OR(DE1028="-",DE1028="",DE1028="n/a"),"-",HYPERLINK(DE1028,"IEG"))</f>
        <v>-</v>
      </c>
      <c r="CY1028" s="687" t="str">
        <f>IF(OR(DF1028="-",DF1028="",DF1028="n/a"),"-",HYPERLINK(DF1028,"PPAR"))</f>
        <v>-</v>
      </c>
      <c r="CZ1028" s="665" t="str">
        <f>IF(OR(DG1028="-",DG1028="",DG1028="n/a"),"-",HYPERLINK(DG1028,"PCR"))</f>
        <v>-</v>
      </c>
      <c r="DA1028" s="665" t="str">
        <f>IF(OR(DH1028="-",DH1028="",DH1028="n/a"),"-",HYPERLINK(DH1028,"PP"))</f>
        <v>-</v>
      </c>
      <c r="DB1028" s="688" t="str">
        <f>IF(OR(DI1028="-",DI1028="",DI1028="n/a"),"-",HYPERLINK(DI1028,"TA"))</f>
        <v>-</v>
      </c>
      <c r="DC1028" s="897" t="s">
        <v>12976</v>
      </c>
      <c r="DD1028" s="897" t="s">
        <v>33</v>
      </c>
      <c r="DE1028" s="897" t="s">
        <v>33</v>
      </c>
      <c r="DF1028" s="897" t="s">
        <v>33</v>
      </c>
      <c r="DG1028" s="897" t="s">
        <v>33</v>
      </c>
      <c r="DH1028" s="897" t="s">
        <v>33</v>
      </c>
      <c r="DI1028" s="897" t="s">
        <v>33</v>
      </c>
      <c r="DJ1028" s="734"/>
      <c r="DK1028" s="14"/>
      <c r="DL1028" s="14"/>
      <c r="DM1028" s="441"/>
      <c r="DN1028" s="441"/>
      <c r="DO1028" s="441"/>
      <c r="DP1028" s="441"/>
      <c r="DQ1028" s="441"/>
      <c r="DR1028" s="441"/>
      <c r="DS1028" s="441"/>
      <c r="DT1028" s="441"/>
      <c r="DU1028" s="441"/>
      <c r="DV1028" s="441"/>
      <c r="DW1028" s="441"/>
      <c r="DX1028" s="441"/>
      <c r="DY1028" s="441"/>
      <c r="DZ1028" s="441"/>
      <c r="EA1028" s="441"/>
      <c r="EB1028" s="441"/>
      <c r="EC1028" s="441"/>
      <c r="ED1028" s="441"/>
      <c r="EE1028" s="441"/>
      <c r="EF1028" s="441"/>
      <c r="EG1028" s="441"/>
      <c r="EH1028" s="441"/>
      <c r="EI1028" s="441"/>
      <c r="EJ1028" s="441"/>
      <c r="EK1028" s="441"/>
      <c r="EL1028" s="441"/>
      <c r="EM1028" s="441"/>
    </row>
    <row r="1029" spans="1:143" s="35" customFormat="1" ht="14.1" customHeight="1" x14ac:dyDescent="0.25">
      <c r="A1029" s="702">
        <f>ROW()-1</f>
        <v>1028</v>
      </c>
      <c r="B1029" s="710" t="s">
        <v>3017</v>
      </c>
      <c r="C1029" s="711" t="str">
        <f>HYPERLINK(E1029,"OP")</f>
        <v>OP</v>
      </c>
      <c r="D1029" s="711" t="str">
        <f>HYPERLINK(F1029,"Prj")</f>
        <v>Prj</v>
      </c>
      <c r="E1029" s="663" t="s">
        <v>7123</v>
      </c>
      <c r="F1029" s="422" t="s">
        <v>7124</v>
      </c>
      <c r="G1029" s="414" t="s">
        <v>33</v>
      </c>
      <c r="H1029" s="414" t="s">
        <v>33</v>
      </c>
      <c r="I1029" s="694" t="s">
        <v>33</v>
      </c>
      <c r="J1029" s="686" t="s">
        <v>3029</v>
      </c>
      <c r="K1029" s="199" t="s">
        <v>33</v>
      </c>
      <c r="L1029" s="693" t="s">
        <v>193</v>
      </c>
      <c r="M1029" s="696" t="s">
        <v>207</v>
      </c>
      <c r="N1029" s="693" t="s">
        <v>18</v>
      </c>
      <c r="O1029" s="693" t="s">
        <v>25</v>
      </c>
      <c r="P1029" s="1080" t="s">
        <v>1742</v>
      </c>
      <c r="Q1029" s="1074" t="s">
        <v>33</v>
      </c>
      <c r="R1029" s="698" t="s">
        <v>33</v>
      </c>
      <c r="S1029" s="907" t="s">
        <v>10301</v>
      </c>
      <c r="T1029" s="908" t="s">
        <v>3785</v>
      </c>
      <c r="U1029" s="905" t="s">
        <v>588</v>
      </c>
      <c r="V1029" s="905" t="s">
        <v>10414</v>
      </c>
      <c r="W1029" s="1068" t="s">
        <v>1773</v>
      </c>
      <c r="X1029" s="1064">
        <v>41779</v>
      </c>
      <c r="Y1029" s="1066">
        <v>41907</v>
      </c>
      <c r="Z1029" s="1046">
        <v>2015</v>
      </c>
      <c r="AA1029" s="1064" t="s">
        <v>33</v>
      </c>
      <c r="AB1029" s="1065">
        <v>44012</v>
      </c>
      <c r="AC1029" s="1066">
        <v>44012</v>
      </c>
      <c r="AD1029" s="638">
        <v>30</v>
      </c>
      <c r="AE1029" s="639">
        <v>0</v>
      </c>
      <c r="AF1029" s="744">
        <v>0</v>
      </c>
      <c r="AG1029" s="690">
        <v>30</v>
      </c>
      <c r="AH1029" s="747">
        <v>0</v>
      </c>
      <c r="AI1029" s="744">
        <v>0</v>
      </c>
      <c r="AJ1029" s="1099">
        <v>30</v>
      </c>
      <c r="AK1029" s="1100">
        <v>0</v>
      </c>
      <c r="AL1029" s="646" t="s">
        <v>3357</v>
      </c>
      <c r="AM1029" s="647"/>
      <c r="AN1029" s="647"/>
      <c r="AO1029" s="647"/>
      <c r="AP1029" s="647"/>
      <c r="AQ1029" s="648"/>
      <c r="AR1029" s="779" t="s">
        <v>3097</v>
      </c>
      <c r="AS1029" s="649">
        <f>AT1029+AU1029</f>
        <v>28.5</v>
      </c>
      <c r="AT1029" s="649">
        <v>28.5</v>
      </c>
      <c r="AU1029" s="650">
        <v>0</v>
      </c>
      <c r="AV1029" s="686" t="s">
        <v>3386</v>
      </c>
      <c r="AW1029" s="686" t="s">
        <v>3706</v>
      </c>
      <c r="AX1029" s="686" t="s">
        <v>3981</v>
      </c>
      <c r="AY1029" s="819">
        <v>42176</v>
      </c>
      <c r="AZ1029" s="721" t="s">
        <v>45</v>
      </c>
      <c r="BA1029" s="721" t="s">
        <v>45</v>
      </c>
      <c r="BB1029" s="625" t="s">
        <v>33</v>
      </c>
      <c r="BC1029" s="626" t="s">
        <v>33</v>
      </c>
      <c r="BD1029" s="633" t="s">
        <v>33</v>
      </c>
      <c r="BE1029" s="625" t="s">
        <v>33</v>
      </c>
      <c r="BF1029" s="626" t="s">
        <v>33</v>
      </c>
      <c r="BG1029" s="633" t="s">
        <v>33</v>
      </c>
      <c r="BH1029" s="905" t="s">
        <v>10067</v>
      </c>
      <c r="BI1029" s="903" t="s">
        <v>9474</v>
      </c>
      <c r="BJ1029" s="905" t="s">
        <v>10064</v>
      </c>
      <c r="BK1029" s="903" t="s">
        <v>13770</v>
      </c>
      <c r="BL1029" s="905" t="s">
        <v>10072</v>
      </c>
      <c r="BM1029" s="903" t="s">
        <v>13093</v>
      </c>
      <c r="BN1029" s="905" t="s">
        <v>4561</v>
      </c>
      <c r="BO1029" s="903" t="s">
        <v>10489</v>
      </c>
      <c r="BP1029" s="905" t="s">
        <v>0</v>
      </c>
      <c r="BQ1029" s="903" t="s">
        <v>0</v>
      </c>
      <c r="BR1029" s="909">
        <v>39</v>
      </c>
      <c r="BS1029" s="903" t="s">
        <v>4545</v>
      </c>
      <c r="BT1029" s="909">
        <v>41</v>
      </c>
      <c r="BU1029" s="903" t="s">
        <v>4544</v>
      </c>
      <c r="BV1029" s="909">
        <v>47</v>
      </c>
      <c r="BW1029" s="903" t="s">
        <v>4539</v>
      </c>
      <c r="BX1029" s="905" t="s">
        <v>0</v>
      </c>
      <c r="BY1029" s="903" t="s">
        <v>4492</v>
      </c>
      <c r="BZ1029" s="905" t="s">
        <v>0</v>
      </c>
      <c r="CA1029" s="903" t="s">
        <v>4492</v>
      </c>
      <c r="CB1029" s="340">
        <v>50</v>
      </c>
      <c r="CC1029" s="249">
        <f>IF(ISBLANK(AL1029),0,1)</f>
        <v>1</v>
      </c>
      <c r="CD1029" s="414">
        <f>IF(ISBLANK(AM1029),0,1)</f>
        <v>0</v>
      </c>
      <c r="CE1029" s="414">
        <f>IF(ISBLANK(AN1029),0,1)</f>
        <v>0</v>
      </c>
      <c r="CF1029" s="414">
        <f>IF(ISBLANK(AO1029),0,1)</f>
        <v>0</v>
      </c>
      <c r="CG1029" s="414">
        <f>IF(ISBLANK(AP1029),0,1)</f>
        <v>0</v>
      </c>
      <c r="CH1029" s="436">
        <f>IF(ISBLANK(AQ1029),0,1)</f>
        <v>0</v>
      </c>
      <c r="CI1029" s="435">
        <f>IF($W1029="Dropped","-",DAYS360(X1029,Y1029,TRUE)/360)</f>
        <v>0.34722222222222221</v>
      </c>
      <c r="CJ1029" s="416" t="str">
        <f>IF(OR($W1029="Pipeline",$W1029="Dropped"),"-",IF(OR($AA1029="-",$AA1029="n/a"),"-",DAYS360(Y1029,AA1029,TRUE)/360))</f>
        <v>-</v>
      </c>
      <c r="CK1029" s="416">
        <f>IF(OR($W1029="Pipeline",$W1029="Dropped"),"-",IF($AC1029="-","-",IF(OR($AA1029="-",$AA1029="n/a"),DAYS360(Y1029,AC1029,TRUE)/360,DAYS360(AA1029,AC1029,TRUE)/360)))</f>
        <v>5.7638888888888893</v>
      </c>
      <c r="CL1029" s="416">
        <f>IF(OR($W1029="Pipeline",$W1029="Dropped"),"-",IF($AC1029="-","-",DAYS360(X1029,AC1029,TRUE)/360))</f>
        <v>6.1111111111111107</v>
      </c>
      <c r="CM1029" s="437">
        <f>IF(OR($W1029="Pipeline",$W1029="Dropped"),"-",IF($AC1029="-","-",DAYS360(AB1029,AC1029,TRUE)/360))</f>
        <v>0</v>
      </c>
      <c r="CN1029" s="344">
        <f>IF(W1029="Closed",IF(AC1029="-","-",YEAR(AC1029)),"-")</f>
        <v>2020</v>
      </c>
      <c r="CO1029" s="344" t="str">
        <f>IF(W1029="Closed",IF(OR(BE1029="S",BE1029="MS",BE1029="HS"),"S",IF(OR(BE1029="U",BE1029="MU",BE1029="HU"),"U",IF(OR(BE1029="NA",BE1029="NR",BE1029="NV",BE1029="?",BE1029="#"),"NR","-"))),"-")</f>
        <v>-</v>
      </c>
      <c r="CP1029" s="249">
        <v>12</v>
      </c>
      <c r="CQ1029" s="414">
        <v>0</v>
      </c>
      <c r="CR1029" s="414">
        <v>0</v>
      </c>
      <c r="CS1029" s="414">
        <v>4</v>
      </c>
      <c r="CT1029" s="414">
        <v>2</v>
      </c>
      <c r="CU1029" s="436">
        <v>0</v>
      </c>
      <c r="CV1029" s="432" t="str">
        <f>IF(OR(DC1029="-",DC1029="",DC1029="n/a"),"-",HYPERLINK(DC1029,"PAD"))</f>
        <v>PAD</v>
      </c>
      <c r="CW1029" s="417" t="str">
        <f>IF(OR(DD1029="-",DD1029="",DD1029="n/a"),"-",HYPERLINK(DD1029,"ICR"))</f>
        <v>-</v>
      </c>
      <c r="CX1029" s="438" t="str">
        <f>IF(OR(DE1029="-",DE1029="",DE1029="n/a"),"-",HYPERLINK(DE1029,"IEG"))</f>
        <v>-</v>
      </c>
      <c r="CY1029" s="687" t="str">
        <f>IF(OR(DF1029="-",DF1029="",DF1029="n/a"),"-",HYPERLINK(DF1029,"PPAR"))</f>
        <v>-</v>
      </c>
      <c r="CZ1029" s="665" t="str">
        <f>IF(OR(DG1029="-",DG1029="",DG1029="n/a"),"-",HYPERLINK(DG1029,"PCR"))</f>
        <v>-</v>
      </c>
      <c r="DA1029" s="665" t="str">
        <f>IF(OR(DH1029="-",DH1029="",DH1029="n/a"),"-",HYPERLINK(DH1029,"PP"))</f>
        <v>-</v>
      </c>
      <c r="DB1029" s="688" t="str">
        <f>IF(OR(DI1029="-",DI1029="",DI1029="n/a"),"-",HYPERLINK(DI1029,"TA"))</f>
        <v>-</v>
      </c>
      <c r="DC1029" s="897" t="s">
        <v>12977</v>
      </c>
      <c r="DD1029" s="897" t="s">
        <v>33</v>
      </c>
      <c r="DE1029" s="897" t="s">
        <v>33</v>
      </c>
      <c r="DF1029" s="897" t="s">
        <v>33</v>
      </c>
      <c r="DG1029" s="897" t="s">
        <v>33</v>
      </c>
      <c r="DH1029" s="897" t="s">
        <v>33</v>
      </c>
      <c r="DI1029" s="897" t="s">
        <v>33</v>
      </c>
      <c r="DJ1029" s="734"/>
      <c r="DK1029" s="14"/>
      <c r="DL1029" s="14"/>
      <c r="DM1029" s="441"/>
      <c r="DN1029" s="441"/>
      <c r="DO1029" s="441"/>
      <c r="DP1029" s="441"/>
      <c r="DQ1029" s="441"/>
      <c r="DR1029" s="441"/>
      <c r="DS1029" s="441"/>
      <c r="DT1029" s="441"/>
      <c r="DU1029" s="441"/>
      <c r="DV1029" s="441"/>
      <c r="DW1029" s="441"/>
      <c r="DX1029" s="441"/>
      <c r="DY1029" s="441"/>
      <c r="DZ1029" s="441"/>
      <c r="EA1029" s="441"/>
      <c r="EB1029" s="441"/>
      <c r="EC1029" s="441"/>
      <c r="ED1029" s="441"/>
      <c r="EE1029" s="441"/>
      <c r="EF1029" s="441"/>
      <c r="EG1029" s="441"/>
      <c r="EH1029" s="441"/>
      <c r="EI1029" s="441"/>
      <c r="EJ1029" s="441"/>
      <c r="EK1029" s="441"/>
      <c r="EL1029" s="441"/>
      <c r="EM1029" s="441"/>
    </row>
    <row r="1030" spans="1:143" s="35" customFormat="1" ht="14.1" customHeight="1" x14ac:dyDescent="0.25">
      <c r="A1030" s="702">
        <f>ROW()-1</f>
        <v>1029</v>
      </c>
      <c r="B1030" s="713" t="s">
        <v>7445</v>
      </c>
      <c r="C1030" s="711" t="str">
        <f>HYPERLINK(E1030,"OP")</f>
        <v>OP</v>
      </c>
      <c r="D1030" s="711" t="str">
        <f>HYPERLINK(F1030,"Prj")</f>
        <v>Prj</v>
      </c>
      <c r="E1030" s="631" t="s">
        <v>8397</v>
      </c>
      <c r="F1030" s="413" t="s">
        <v>8398</v>
      </c>
      <c r="G1030" s="414" t="s">
        <v>33</v>
      </c>
      <c r="H1030" s="414" t="s">
        <v>33</v>
      </c>
      <c r="I1030" s="694" t="s">
        <v>33</v>
      </c>
      <c r="J1030" s="697" t="s">
        <v>7446</v>
      </c>
      <c r="K1030" s="727" t="s">
        <v>33</v>
      </c>
      <c r="L1030" s="736" t="s">
        <v>16</v>
      </c>
      <c r="M1030" s="697" t="s">
        <v>115</v>
      </c>
      <c r="N1030" s="736" t="s">
        <v>18</v>
      </c>
      <c r="O1030" s="736" t="s">
        <v>76</v>
      </c>
      <c r="P1030" s="1080" t="s">
        <v>1763</v>
      </c>
      <c r="Q1030" s="1074" t="s">
        <v>33</v>
      </c>
      <c r="R1030" s="698" t="s">
        <v>33</v>
      </c>
      <c r="S1030" s="907" t="s">
        <v>3602</v>
      </c>
      <c r="T1030" s="908" t="s">
        <v>3757</v>
      </c>
      <c r="U1030" s="905" t="s">
        <v>579</v>
      </c>
      <c r="V1030" s="905" t="s">
        <v>10383</v>
      </c>
      <c r="W1030" s="1068" t="s">
        <v>20</v>
      </c>
      <c r="X1030" s="1064">
        <v>41478</v>
      </c>
      <c r="Y1030" s="1066">
        <v>41830</v>
      </c>
      <c r="Z1030" s="1046">
        <v>2015</v>
      </c>
      <c r="AA1030" s="1064">
        <v>41978</v>
      </c>
      <c r="AB1030" s="1065">
        <v>43281</v>
      </c>
      <c r="AC1030" s="1066">
        <v>43861</v>
      </c>
      <c r="AD1030" s="1049">
        <v>0</v>
      </c>
      <c r="AE1030" s="746">
        <v>122</v>
      </c>
      <c r="AF1030" s="744">
        <v>0</v>
      </c>
      <c r="AG1030" s="690">
        <v>122</v>
      </c>
      <c r="AH1030" s="747">
        <v>164</v>
      </c>
      <c r="AI1030" s="744">
        <v>0</v>
      </c>
      <c r="AJ1030" s="1101">
        <v>202</v>
      </c>
      <c r="AK1030" s="1102">
        <v>59.515693050000003</v>
      </c>
      <c r="AL1030" s="1085"/>
      <c r="AM1030" s="632"/>
      <c r="AN1030" s="632">
        <v>2</v>
      </c>
      <c r="AO1030" s="632"/>
      <c r="AP1030" s="632"/>
      <c r="AQ1030" s="757"/>
      <c r="AR1030" s="778" t="s">
        <v>8925</v>
      </c>
      <c r="AS1030" s="784">
        <f>AT1030+AU1030</f>
        <v>1</v>
      </c>
      <c r="AT1030" s="784">
        <v>1</v>
      </c>
      <c r="AU1030" s="785">
        <v>0</v>
      </c>
      <c r="AV1030" s="734" t="s">
        <v>1589</v>
      </c>
      <c r="AW1030" s="697" t="s">
        <v>7447</v>
      </c>
      <c r="AX1030" s="697" t="s">
        <v>7440</v>
      </c>
      <c r="AY1030" s="823">
        <v>42720</v>
      </c>
      <c r="AZ1030" s="736" t="s">
        <v>22</v>
      </c>
      <c r="BA1030" s="736" t="s">
        <v>26</v>
      </c>
      <c r="BB1030" s="625" t="s">
        <v>33</v>
      </c>
      <c r="BC1030" s="626" t="s">
        <v>33</v>
      </c>
      <c r="BD1030" s="633" t="s">
        <v>33</v>
      </c>
      <c r="BE1030" s="625" t="s">
        <v>33</v>
      </c>
      <c r="BF1030" s="626" t="s">
        <v>33</v>
      </c>
      <c r="BG1030" s="633" t="s">
        <v>33</v>
      </c>
      <c r="BH1030" s="905" t="s">
        <v>4518</v>
      </c>
      <c r="BI1030" s="903" t="s">
        <v>10475</v>
      </c>
      <c r="BJ1030" s="905" t="s">
        <v>4503</v>
      </c>
      <c r="BK1030" s="903" t="s">
        <v>4703</v>
      </c>
      <c r="BL1030" s="905" t="s">
        <v>4515</v>
      </c>
      <c r="BM1030" s="903" t="s">
        <v>4704</v>
      </c>
      <c r="BN1030" s="905" t="s">
        <v>0</v>
      </c>
      <c r="BO1030" s="903" t="s">
        <v>0</v>
      </c>
      <c r="BP1030" s="905" t="s">
        <v>0</v>
      </c>
      <c r="BQ1030" s="903" t="s">
        <v>0</v>
      </c>
      <c r="BR1030" s="909">
        <v>65</v>
      </c>
      <c r="BS1030" s="903" t="s">
        <v>4509</v>
      </c>
      <c r="BT1030" s="909">
        <v>66</v>
      </c>
      <c r="BU1030" s="903" t="s">
        <v>4532</v>
      </c>
      <c r="BV1030" s="905" t="s">
        <v>0</v>
      </c>
      <c r="BW1030" s="903" t="s">
        <v>4492</v>
      </c>
      <c r="BX1030" s="905" t="s">
        <v>0</v>
      </c>
      <c r="BY1030" s="903" t="s">
        <v>4492</v>
      </c>
      <c r="BZ1030" s="905" t="s">
        <v>0</v>
      </c>
      <c r="CA1030" s="903" t="s">
        <v>4492</v>
      </c>
      <c r="CB1030" s="340">
        <v>10</v>
      </c>
      <c r="CC1030" s="249">
        <f>IF(ISBLANK(AL1030),0,1)</f>
        <v>0</v>
      </c>
      <c r="CD1030" s="414">
        <f>IF(ISBLANK(AM1030),0,1)</f>
        <v>0</v>
      </c>
      <c r="CE1030" s="414">
        <f>IF(ISBLANK(AN1030),0,1)</f>
        <v>1</v>
      </c>
      <c r="CF1030" s="414">
        <f>IF(ISBLANK(AO1030),0,1)</f>
        <v>0</v>
      </c>
      <c r="CG1030" s="414">
        <f>IF(ISBLANK(AP1030),0,1)</f>
        <v>0</v>
      </c>
      <c r="CH1030" s="436">
        <f>IF(ISBLANK(AQ1030),0,1)</f>
        <v>0</v>
      </c>
      <c r="CI1030" s="435">
        <f>IF($W1030="Dropped","-",DAYS360(X1030,Y1030,TRUE)/360)</f>
        <v>0.96388888888888891</v>
      </c>
      <c r="CJ1030" s="416">
        <f>IF(OR($W1030="Pipeline",$W1030="Dropped"),"-",IF(OR($AA1030="-",$AA1030="n/a"),"-",DAYS360(Y1030,AA1030,TRUE)/360))</f>
        <v>0.40277777777777779</v>
      </c>
      <c r="CK1030" s="416">
        <f>IF(OR($W1030="Pipeline",$W1030="Dropped"),"-",IF($AC1030="-","-",IF(OR($AA1030="-",$AA1030="n/a"),DAYS360(Y1030,AC1030,TRUE)/360,DAYS360(AA1030,AC1030,TRUE)/360)))</f>
        <v>5.1527777777777777</v>
      </c>
      <c r="CL1030" s="416">
        <f>IF(OR($W1030="Pipeline",$W1030="Dropped"),"-",IF($AC1030="-","-",DAYS360(X1030,AC1030,TRUE)/360))</f>
        <v>6.5194444444444448</v>
      </c>
      <c r="CM1030" s="437">
        <f>IF(OR($W1030="Pipeline",$W1030="Dropped"),"-",IF($AC1030="-","-",DAYS360(AB1030,AC1030,TRUE)/360))</f>
        <v>1.5833333333333333</v>
      </c>
      <c r="CN1030" s="344" t="str">
        <f>IF(W1030="Closed",IF(AC1030="-","-",YEAR(AC1030)),"-")</f>
        <v>-</v>
      </c>
      <c r="CO1030" s="344" t="str">
        <f>IF(W1030="Closed",IF(OR(BE1030="S",BE1030="MS",BE1030="HS"),"S",IF(OR(BE1030="U",BE1030="MU",BE1030="HU"),"U",IF(OR(BE1030="NA",BE1030="NR",BE1030="NV",BE1030="?",BE1030="#"),"NR","-"))),"-")</f>
        <v>-</v>
      </c>
      <c r="CP1030" s="249">
        <v>3</v>
      </c>
      <c r="CQ1030" s="414">
        <v>4</v>
      </c>
      <c r="CR1030" s="414">
        <v>2</v>
      </c>
      <c r="CS1030" s="414">
        <v>0</v>
      </c>
      <c r="CT1030" s="414">
        <v>2</v>
      </c>
      <c r="CU1030" s="436">
        <v>0</v>
      </c>
      <c r="CV1030" s="432" t="str">
        <f>IF(OR(DC1030="-",DC1030="",DC1030="n/a"),"-",HYPERLINK(DC1030,"PAD"))</f>
        <v>PAD</v>
      </c>
      <c r="CW1030" s="417" t="str">
        <f>IF(OR(DD1030="-",DD1030="",DD1030="n/a"),"-",HYPERLINK(DD1030,"ICR"))</f>
        <v>-</v>
      </c>
      <c r="CX1030" s="438" t="str">
        <f>IF(OR(DE1030="-",DE1030="",DE1030="n/a"),"-",HYPERLINK(DE1030,"IEG"))</f>
        <v>-</v>
      </c>
      <c r="CY1030" s="687" t="str">
        <f>IF(OR(DF1030="-",DF1030="",DF1030="n/a"),"-",HYPERLINK(DF1030,"PPAR"))</f>
        <v>-</v>
      </c>
      <c r="CZ1030" s="665" t="str">
        <f>IF(OR(DG1030="-",DG1030="",DG1030="n/a"),"-",HYPERLINK(DG1030,"PCR"))</f>
        <v>-</v>
      </c>
      <c r="DA1030" s="665" t="str">
        <f>IF(OR(DH1030="-",DH1030="",DH1030="n/a"),"-",HYPERLINK(DH1030,"PP"))</f>
        <v>-</v>
      </c>
      <c r="DB1030" s="688" t="str">
        <f>IF(OR(DI1030="-",DI1030="",DI1030="n/a"),"-",HYPERLINK(DI1030,"TA"))</f>
        <v>-</v>
      </c>
      <c r="DC1030" s="897" t="s">
        <v>12978</v>
      </c>
      <c r="DD1030" s="897" t="s">
        <v>33</v>
      </c>
      <c r="DE1030" s="897" t="s">
        <v>33</v>
      </c>
      <c r="DF1030" s="897" t="s">
        <v>33</v>
      </c>
      <c r="DG1030" s="897" t="s">
        <v>33</v>
      </c>
      <c r="DH1030" s="897" t="s">
        <v>33</v>
      </c>
      <c r="DI1030" s="897" t="s">
        <v>33</v>
      </c>
      <c r="DJ1030" s="734"/>
      <c r="DK1030" s="14"/>
      <c r="DL1030" s="14"/>
      <c r="DM1030" s="441"/>
      <c r="DN1030" s="441"/>
      <c r="DO1030" s="441"/>
      <c r="DP1030" s="441"/>
      <c r="DQ1030" s="441"/>
      <c r="DR1030" s="441"/>
      <c r="DS1030" s="441"/>
      <c r="DT1030" s="441"/>
      <c r="DU1030" s="441"/>
      <c r="DV1030" s="441"/>
      <c r="DW1030" s="441"/>
      <c r="DX1030" s="441"/>
      <c r="DY1030" s="441"/>
      <c r="DZ1030" s="441"/>
      <c r="EA1030" s="441"/>
      <c r="EB1030" s="441"/>
      <c r="EC1030" s="441"/>
      <c r="ED1030" s="441"/>
      <c r="EE1030" s="441"/>
      <c r="EF1030" s="441"/>
      <c r="EG1030" s="441"/>
      <c r="EH1030" s="441"/>
      <c r="EI1030" s="441"/>
      <c r="EJ1030" s="441"/>
      <c r="EK1030" s="441"/>
      <c r="EL1030" s="441"/>
      <c r="EM1030" s="441"/>
    </row>
    <row r="1031" spans="1:143" s="35" customFormat="1" ht="14.1" customHeight="1" x14ac:dyDescent="0.25">
      <c r="A1031" s="703">
        <f>ROW()-1</f>
        <v>1030</v>
      </c>
      <c r="B1031" s="710" t="s">
        <v>281</v>
      </c>
      <c r="C1031" s="711" t="str">
        <f>HYPERLINK(E1031,"OP")</f>
        <v>OP</v>
      </c>
      <c r="D1031" s="711" t="str">
        <f>HYPERLINK(F1031,"Prj")</f>
        <v>Prj</v>
      </c>
      <c r="E1031" s="663" t="s">
        <v>7125</v>
      </c>
      <c r="F1031" s="422" t="s">
        <v>7126</v>
      </c>
      <c r="G1031" s="414" t="s">
        <v>33</v>
      </c>
      <c r="H1031" s="414" t="s">
        <v>33</v>
      </c>
      <c r="I1031" s="694" t="s">
        <v>33</v>
      </c>
      <c r="J1031" s="686" t="s">
        <v>282</v>
      </c>
      <c r="K1031" s="199" t="s">
        <v>33</v>
      </c>
      <c r="L1031" s="693" t="s">
        <v>16</v>
      </c>
      <c r="M1031" s="696" t="s">
        <v>29</v>
      </c>
      <c r="N1031" s="693" t="s">
        <v>18</v>
      </c>
      <c r="O1031" s="693" t="s">
        <v>25</v>
      </c>
      <c r="P1031" s="1080" t="s">
        <v>36</v>
      </c>
      <c r="Q1031" s="1074" t="s">
        <v>33</v>
      </c>
      <c r="R1031" s="698" t="s">
        <v>3982</v>
      </c>
      <c r="S1031" s="907" t="s">
        <v>3944</v>
      </c>
      <c r="T1031" s="908" t="s">
        <v>3983</v>
      </c>
      <c r="U1031" s="905" t="s">
        <v>584</v>
      </c>
      <c r="V1031" s="905" t="s">
        <v>10448</v>
      </c>
      <c r="W1031" s="1068" t="s">
        <v>20</v>
      </c>
      <c r="X1031" s="1064">
        <v>41799</v>
      </c>
      <c r="Y1031" s="1066">
        <v>41991</v>
      </c>
      <c r="Z1031" s="1046">
        <v>2015</v>
      </c>
      <c r="AA1031" s="1064">
        <v>42520</v>
      </c>
      <c r="AB1031" s="1065">
        <v>43830</v>
      </c>
      <c r="AC1031" s="1066">
        <v>44561</v>
      </c>
      <c r="AD1031" s="1050">
        <v>0</v>
      </c>
      <c r="AE1031" s="749">
        <v>220</v>
      </c>
      <c r="AF1031" s="744">
        <v>0</v>
      </c>
      <c r="AG1031" s="690">
        <v>220</v>
      </c>
      <c r="AH1031" s="747">
        <v>0</v>
      </c>
      <c r="AI1031" s="744">
        <v>6.5</v>
      </c>
      <c r="AJ1031" s="1099">
        <v>340</v>
      </c>
      <c r="AK1031" s="1100">
        <v>57.146422979999997</v>
      </c>
      <c r="AL1031" s="1086"/>
      <c r="AM1031" s="760"/>
      <c r="AN1031" s="760">
        <v>3</v>
      </c>
      <c r="AO1031" s="760"/>
      <c r="AP1031" s="760"/>
      <c r="AQ1031" s="761">
        <v>15</v>
      </c>
      <c r="AR1031" s="779" t="s">
        <v>4256</v>
      </c>
      <c r="AS1031" s="781">
        <f>AT1031+AU1031</f>
        <v>65.2</v>
      </c>
      <c r="AT1031" s="649">
        <v>63.7</v>
      </c>
      <c r="AU1031" s="650">
        <v>1.5</v>
      </c>
      <c r="AV1031" s="807" t="s">
        <v>7393</v>
      </c>
      <c r="AW1031" s="686" t="s">
        <v>2004</v>
      </c>
      <c r="AX1031" s="686" t="s">
        <v>2128</v>
      </c>
      <c r="AY1031" s="819">
        <v>42620</v>
      </c>
      <c r="AZ1031" s="721" t="s">
        <v>26</v>
      </c>
      <c r="BA1031" s="721" t="s">
        <v>26</v>
      </c>
      <c r="BB1031" s="625" t="s">
        <v>33</v>
      </c>
      <c r="BC1031" s="626" t="s">
        <v>33</v>
      </c>
      <c r="BD1031" s="633" t="s">
        <v>33</v>
      </c>
      <c r="BE1031" s="625" t="s">
        <v>33</v>
      </c>
      <c r="BF1031" s="626" t="s">
        <v>33</v>
      </c>
      <c r="BG1031" s="633" t="s">
        <v>33</v>
      </c>
      <c r="BH1031" s="905" t="s">
        <v>13072</v>
      </c>
      <c r="BI1031" s="903" t="s">
        <v>4508</v>
      </c>
      <c r="BJ1031" s="905" t="s">
        <v>0</v>
      </c>
      <c r="BK1031" s="903" t="s">
        <v>0</v>
      </c>
      <c r="BL1031" s="905" t="s">
        <v>0</v>
      </c>
      <c r="BM1031" s="903" t="s">
        <v>0</v>
      </c>
      <c r="BN1031" s="905" t="s">
        <v>0</v>
      </c>
      <c r="BO1031" s="903" t="s">
        <v>0</v>
      </c>
      <c r="BP1031" s="905" t="s">
        <v>0</v>
      </c>
      <c r="BQ1031" s="903" t="s">
        <v>0</v>
      </c>
      <c r="BR1031" s="909">
        <v>69</v>
      </c>
      <c r="BS1031" s="903" t="s">
        <v>4598</v>
      </c>
      <c r="BT1031" s="909">
        <v>63</v>
      </c>
      <c r="BU1031" s="903" t="s">
        <v>4512</v>
      </c>
      <c r="BV1031" s="909">
        <v>67</v>
      </c>
      <c r="BW1031" s="903" t="s">
        <v>4577</v>
      </c>
      <c r="BX1031" s="909">
        <v>68</v>
      </c>
      <c r="BY1031" s="903" t="s">
        <v>4557</v>
      </c>
      <c r="BZ1031" s="909">
        <v>89</v>
      </c>
      <c r="CA1031" s="903" t="s">
        <v>4639</v>
      </c>
      <c r="CB1031" s="340">
        <v>10</v>
      </c>
      <c r="CC1031" s="249">
        <f>IF(ISBLANK(AL1031),0,1)</f>
        <v>0</v>
      </c>
      <c r="CD1031" s="414">
        <f>IF(ISBLANK(AM1031),0,1)</f>
        <v>0</v>
      </c>
      <c r="CE1031" s="414">
        <f>IF(ISBLANK(AN1031),0,1)</f>
        <v>1</v>
      </c>
      <c r="CF1031" s="414">
        <f>IF(ISBLANK(AO1031),0,1)</f>
        <v>0</v>
      </c>
      <c r="CG1031" s="414">
        <f>IF(ISBLANK(AP1031),0,1)</f>
        <v>0</v>
      </c>
      <c r="CH1031" s="436">
        <f>IF(ISBLANK(AQ1031),0,1)</f>
        <v>1</v>
      </c>
      <c r="CI1031" s="435">
        <f>IF($W1031="Dropped","-",DAYS360(X1031,Y1031,TRUE)/360)</f>
        <v>0.52500000000000002</v>
      </c>
      <c r="CJ1031" s="416">
        <f>IF(OR($W1031="Pipeline",$W1031="Dropped"),"-",IF(OR($AA1031="-",$AA1031="n/a"),"-",DAYS360(Y1031,AA1031,TRUE)/360))</f>
        <v>1.45</v>
      </c>
      <c r="CK1031" s="416">
        <f>IF(OR($W1031="Pipeline",$W1031="Dropped"),"-",IF($AC1031="-","-",IF(OR($AA1031="-",$AA1031="n/a"),DAYS360(Y1031,AC1031,TRUE)/360,DAYS360(AA1031,AC1031,TRUE)/360)))</f>
        <v>5.583333333333333</v>
      </c>
      <c r="CL1031" s="416">
        <f>IF(OR($W1031="Pipeline",$W1031="Dropped"),"-",IF($AC1031="-","-",DAYS360(X1031,AC1031,TRUE)/360))</f>
        <v>7.5583333333333336</v>
      </c>
      <c r="CM1031" s="437">
        <f>IF(OR($W1031="Pipeline",$W1031="Dropped"),"-",IF($AC1031="-","-",DAYS360(AB1031,AC1031,TRUE)/360))</f>
        <v>2</v>
      </c>
      <c r="CN1031" s="344" t="str">
        <f>IF(W1031="Closed",IF(AC1031="-","-",YEAR(AC1031)),"-")</f>
        <v>-</v>
      </c>
      <c r="CO1031" s="344" t="str">
        <f>IF(W1031="Closed",IF(OR(BE1031="S",BE1031="MS",BE1031="HS"),"S",IF(OR(BE1031="U",BE1031="MU",BE1031="HU"),"U",IF(OR(BE1031="NA",BE1031="NR",BE1031="NV",BE1031="?",BE1031="#"),"NR","-"))),"-")</f>
        <v>-</v>
      </c>
      <c r="CP1031" s="249">
        <v>7</v>
      </c>
      <c r="CQ1031" s="414">
        <v>5</v>
      </c>
      <c r="CR1031" s="414">
        <v>2</v>
      </c>
      <c r="CS1031" s="414">
        <v>1</v>
      </c>
      <c r="CT1031" s="414">
        <v>1</v>
      </c>
      <c r="CU1031" s="436">
        <v>0</v>
      </c>
      <c r="CV1031" s="432" t="str">
        <f>IF(OR(DC1031="-",DC1031="",DC1031="n/a"),"-",HYPERLINK(DC1031,"PAD"))</f>
        <v>PAD</v>
      </c>
      <c r="CW1031" s="417" t="str">
        <f>IF(OR(DD1031="-",DD1031="",DD1031="n/a"),"-",HYPERLINK(DD1031,"ICR"))</f>
        <v>-</v>
      </c>
      <c r="CX1031" s="438" t="str">
        <f>IF(OR(DE1031="-",DE1031="",DE1031="n/a"),"-",HYPERLINK(DE1031,"IEG"))</f>
        <v>-</v>
      </c>
      <c r="CY1031" s="687" t="str">
        <f>IF(OR(DF1031="-",DF1031="",DF1031="n/a"),"-",HYPERLINK(DF1031,"PPAR"))</f>
        <v>-</v>
      </c>
      <c r="CZ1031" s="665" t="str">
        <f>IF(OR(DG1031="-",DG1031="",DG1031="n/a"),"-",HYPERLINK(DG1031,"PCR"))</f>
        <v>-</v>
      </c>
      <c r="DA1031" s="665" t="str">
        <f>IF(OR(DH1031="-",DH1031="",DH1031="n/a"),"-",HYPERLINK(DH1031,"PP"))</f>
        <v>PP</v>
      </c>
      <c r="DB1031" s="688" t="str">
        <f>IF(OR(DI1031="-",DI1031="",DI1031="n/a"),"-",HYPERLINK(DI1031,"TA"))</f>
        <v>-</v>
      </c>
      <c r="DC1031" s="897" t="s">
        <v>12979</v>
      </c>
      <c r="DD1031" s="897" t="s">
        <v>33</v>
      </c>
      <c r="DE1031" s="897" t="s">
        <v>33</v>
      </c>
      <c r="DF1031" s="897" t="s">
        <v>33</v>
      </c>
      <c r="DG1031" s="897" t="s">
        <v>33</v>
      </c>
      <c r="DH1031" s="897" t="s">
        <v>12980</v>
      </c>
      <c r="DI1031" s="897" t="s">
        <v>33</v>
      </c>
      <c r="DJ1031" s="734"/>
      <c r="DK1031" s="14"/>
      <c r="DL1031" s="14"/>
      <c r="DM1031" s="441"/>
      <c r="DN1031" s="441"/>
      <c r="DO1031" s="441"/>
      <c r="DP1031" s="441"/>
      <c r="DQ1031" s="441"/>
      <c r="DR1031" s="441"/>
      <c r="DS1031" s="441"/>
      <c r="DT1031" s="441"/>
      <c r="DU1031" s="441"/>
      <c r="DV1031" s="441"/>
      <c r="DW1031" s="441"/>
      <c r="DX1031" s="441"/>
      <c r="DY1031" s="441"/>
      <c r="DZ1031" s="441"/>
      <c r="EA1031" s="441"/>
      <c r="EB1031" s="441"/>
      <c r="EC1031" s="441"/>
      <c r="ED1031" s="441"/>
      <c r="EE1031" s="441"/>
      <c r="EF1031" s="441"/>
      <c r="EG1031" s="441"/>
      <c r="EH1031" s="441"/>
      <c r="EI1031" s="441"/>
      <c r="EJ1031" s="441"/>
      <c r="EK1031" s="441"/>
      <c r="EL1031" s="441"/>
      <c r="EM1031" s="441"/>
    </row>
    <row r="1032" spans="1:143" s="33" customFormat="1" ht="14.1" customHeight="1" x14ac:dyDescent="0.25">
      <c r="A1032" s="702">
        <f>ROW()-1</f>
        <v>1031</v>
      </c>
      <c r="B1032" s="713" t="s">
        <v>7500</v>
      </c>
      <c r="C1032" s="711" t="str">
        <f>HYPERLINK(E1032,"OP")</f>
        <v>OP</v>
      </c>
      <c r="D1032" s="711" t="str">
        <f>HYPERLINK(F1032,"Prj")</f>
        <v>Prj</v>
      </c>
      <c r="E1032" s="631" t="s">
        <v>8423</v>
      </c>
      <c r="F1032" s="413" t="s">
        <v>8424</v>
      </c>
      <c r="G1032" s="414" t="s">
        <v>33</v>
      </c>
      <c r="H1032" s="414" t="s">
        <v>33</v>
      </c>
      <c r="I1032" s="694" t="s">
        <v>33</v>
      </c>
      <c r="J1032" s="697" t="s">
        <v>7501</v>
      </c>
      <c r="K1032" s="727" t="s">
        <v>33</v>
      </c>
      <c r="L1032" s="736" t="s">
        <v>16</v>
      </c>
      <c r="M1032" s="696" t="s">
        <v>598</v>
      </c>
      <c r="N1032" s="736" t="s">
        <v>18</v>
      </c>
      <c r="O1032" s="736" t="s">
        <v>25</v>
      </c>
      <c r="P1032" s="1080" t="s">
        <v>36</v>
      </c>
      <c r="Q1032" s="1074" t="s">
        <v>33</v>
      </c>
      <c r="R1032" s="698" t="s">
        <v>33</v>
      </c>
      <c r="S1032" s="907" t="s">
        <v>7686</v>
      </c>
      <c r="T1032" s="908" t="s">
        <v>7547</v>
      </c>
      <c r="U1032" s="905" t="s">
        <v>578</v>
      </c>
      <c r="V1032" s="905" t="s">
        <v>10436</v>
      </c>
      <c r="W1032" s="1068" t="s">
        <v>20</v>
      </c>
      <c r="X1032" s="1064">
        <v>41723</v>
      </c>
      <c r="Y1032" s="1066">
        <v>41968</v>
      </c>
      <c r="Z1032" s="1046">
        <v>2015</v>
      </c>
      <c r="AA1032" s="1064">
        <v>42079</v>
      </c>
      <c r="AB1032" s="1065">
        <v>43861</v>
      </c>
      <c r="AC1032" s="1066">
        <v>43861</v>
      </c>
      <c r="AD1032" s="1049">
        <v>0</v>
      </c>
      <c r="AE1032" s="746">
        <v>70</v>
      </c>
      <c r="AF1032" s="744">
        <v>0</v>
      </c>
      <c r="AG1032" s="690">
        <v>70</v>
      </c>
      <c r="AH1032" s="747">
        <v>7</v>
      </c>
      <c r="AI1032" s="744">
        <v>0</v>
      </c>
      <c r="AJ1032" s="1101">
        <v>70</v>
      </c>
      <c r="AK1032" s="1102">
        <v>20.573658420000001</v>
      </c>
      <c r="AL1032" s="1085"/>
      <c r="AM1032" s="632"/>
      <c r="AN1032" s="632">
        <v>3</v>
      </c>
      <c r="AO1032" s="632"/>
      <c r="AP1032" s="632"/>
      <c r="AQ1032" s="757"/>
      <c r="AR1032" s="778" t="s">
        <v>8948</v>
      </c>
      <c r="AS1032" s="784">
        <f>AT1032+AU1032</f>
        <v>5.8</v>
      </c>
      <c r="AT1032" s="784">
        <v>5.8</v>
      </c>
      <c r="AU1032" s="785">
        <v>0</v>
      </c>
      <c r="AV1032" s="734" t="s">
        <v>8949</v>
      </c>
      <c r="AW1032" s="697" t="s">
        <v>7503</v>
      </c>
      <c r="AX1032" s="697"/>
      <c r="AY1032" s="823">
        <v>42629</v>
      </c>
      <c r="AZ1032" s="736" t="s">
        <v>26</v>
      </c>
      <c r="BA1032" s="736" t="s">
        <v>26</v>
      </c>
      <c r="BB1032" s="625" t="s">
        <v>33</v>
      </c>
      <c r="BC1032" s="626" t="s">
        <v>33</v>
      </c>
      <c r="BD1032" s="633" t="s">
        <v>33</v>
      </c>
      <c r="BE1032" s="625" t="s">
        <v>33</v>
      </c>
      <c r="BF1032" s="626" t="s">
        <v>33</v>
      </c>
      <c r="BG1032" s="633" t="s">
        <v>33</v>
      </c>
      <c r="BH1032" s="905" t="s">
        <v>0</v>
      </c>
      <c r="BI1032" s="903" t="s">
        <v>0</v>
      </c>
      <c r="BJ1032" s="905" t="s">
        <v>0</v>
      </c>
      <c r="BK1032" s="903" t="s">
        <v>0</v>
      </c>
      <c r="BL1032" s="905" t="s">
        <v>13075</v>
      </c>
      <c r="BM1032" s="903" t="s">
        <v>13771</v>
      </c>
      <c r="BN1032" s="905" t="s">
        <v>13072</v>
      </c>
      <c r="BO1032" s="903" t="s">
        <v>4508</v>
      </c>
      <c r="BP1032" s="905" t="s">
        <v>0</v>
      </c>
      <c r="BQ1032" s="903" t="s">
        <v>0</v>
      </c>
      <c r="BR1032" s="909">
        <v>67</v>
      </c>
      <c r="BS1032" s="903" t="s">
        <v>4577</v>
      </c>
      <c r="BT1032" s="909">
        <v>63</v>
      </c>
      <c r="BU1032" s="903" t="s">
        <v>4512</v>
      </c>
      <c r="BV1032" s="909">
        <v>69</v>
      </c>
      <c r="BW1032" s="903" t="s">
        <v>4598</v>
      </c>
      <c r="BX1032" s="909">
        <v>68</v>
      </c>
      <c r="BY1032" s="903" t="s">
        <v>4557</v>
      </c>
      <c r="BZ1032" s="909">
        <v>64</v>
      </c>
      <c r="CA1032" s="903" t="s">
        <v>4625</v>
      </c>
      <c r="CB1032" s="340">
        <v>10</v>
      </c>
      <c r="CC1032" s="249">
        <f>IF(ISBLANK(AL1032),0,1)</f>
        <v>0</v>
      </c>
      <c r="CD1032" s="414">
        <f>IF(ISBLANK(AM1032),0,1)</f>
        <v>0</v>
      </c>
      <c r="CE1032" s="414">
        <f>IF(ISBLANK(AN1032),0,1)</f>
        <v>1</v>
      </c>
      <c r="CF1032" s="414">
        <f>IF(ISBLANK(AO1032),0,1)</f>
        <v>0</v>
      </c>
      <c r="CG1032" s="414">
        <f>IF(ISBLANK(AP1032),0,1)</f>
        <v>0</v>
      </c>
      <c r="CH1032" s="436">
        <f>IF(ISBLANK(AQ1032),0,1)</f>
        <v>0</v>
      </c>
      <c r="CI1032" s="435">
        <f>IF($W1032="Dropped","-",DAYS360(X1032,Y1032,TRUE)/360)</f>
        <v>0.66666666666666663</v>
      </c>
      <c r="CJ1032" s="416">
        <f>IF(OR($W1032="Pipeline",$W1032="Dropped"),"-",IF(OR($AA1032="-",$AA1032="n/a"),"-",DAYS360(Y1032,AA1032,TRUE)/360))</f>
        <v>0.30833333333333335</v>
      </c>
      <c r="CK1032" s="416">
        <f>IF(OR($W1032="Pipeline",$W1032="Dropped"),"-",IF($AC1032="-","-",IF(OR($AA1032="-",$AA1032="n/a"),DAYS360(Y1032,AC1032,TRUE)/360,DAYS360(AA1032,AC1032,TRUE)/360)))</f>
        <v>4.8722222222222218</v>
      </c>
      <c r="CL1032" s="416">
        <f>IF(OR($W1032="Pipeline",$W1032="Dropped"),"-",IF($AC1032="-","-",DAYS360(X1032,AC1032,TRUE)/360))</f>
        <v>5.8472222222222223</v>
      </c>
      <c r="CM1032" s="437">
        <f>IF(OR($W1032="Pipeline",$W1032="Dropped"),"-",IF($AC1032="-","-",DAYS360(AB1032,AC1032,TRUE)/360))</f>
        <v>0</v>
      </c>
      <c r="CN1032" s="344" t="str">
        <f>IF(W1032="Closed",IF(AC1032="-","-",YEAR(AC1032)),"-")</f>
        <v>-</v>
      </c>
      <c r="CO1032" s="344" t="str">
        <f>IF(W1032="Closed",IF(OR(BE1032="S",BE1032="MS",BE1032="HS"),"S",IF(OR(BE1032="U",BE1032="MU",BE1032="HU"),"U",IF(OR(BE1032="NA",BE1032="NR",BE1032="NV",BE1032="?",BE1032="#"),"NR","-"))),"-")</f>
        <v>-</v>
      </c>
      <c r="CP1032" s="249">
        <v>0</v>
      </c>
      <c r="CQ1032" s="414">
        <v>2</v>
      </c>
      <c r="CR1032" s="414">
        <v>2</v>
      </c>
      <c r="CS1032" s="414">
        <v>0</v>
      </c>
      <c r="CT1032" s="414">
        <v>0</v>
      </c>
      <c r="CU1032" s="436">
        <v>0</v>
      </c>
      <c r="CV1032" s="432" t="str">
        <f>IF(OR(DC1032="-",DC1032="",DC1032="n/a"),"-",HYPERLINK(DC1032,"PAD"))</f>
        <v>PAD</v>
      </c>
      <c r="CW1032" s="417" t="str">
        <f>IF(OR(DD1032="-",DD1032="",DD1032="n/a"),"-",HYPERLINK(DD1032,"ICR"))</f>
        <v>-</v>
      </c>
      <c r="CX1032" s="438" t="str">
        <f>IF(OR(DE1032="-",DE1032="",DE1032="n/a"),"-",HYPERLINK(DE1032,"IEG"))</f>
        <v>-</v>
      </c>
      <c r="CY1032" s="687" t="str">
        <f>IF(OR(DF1032="-",DF1032="",DF1032="n/a"),"-",HYPERLINK(DF1032,"PPAR"))</f>
        <v>-</v>
      </c>
      <c r="CZ1032" s="665" t="str">
        <f>IF(OR(DG1032="-",DG1032="",DG1032="n/a"),"-",HYPERLINK(DG1032,"PCR"))</f>
        <v>-</v>
      </c>
      <c r="DA1032" s="665" t="str">
        <f>IF(OR(DH1032="-",DH1032="",DH1032="n/a"),"-",HYPERLINK(DH1032,"PP"))</f>
        <v>-</v>
      </c>
      <c r="DB1032" s="688" t="str">
        <f>IF(OR(DI1032="-",DI1032="",DI1032="n/a"),"-",HYPERLINK(DI1032,"TA"))</f>
        <v>-</v>
      </c>
      <c r="DC1032" s="897" t="s">
        <v>12981</v>
      </c>
      <c r="DD1032" s="897" t="s">
        <v>33</v>
      </c>
      <c r="DE1032" s="897" t="s">
        <v>33</v>
      </c>
      <c r="DF1032" s="897" t="s">
        <v>33</v>
      </c>
      <c r="DG1032" s="897" t="s">
        <v>33</v>
      </c>
      <c r="DH1032" s="897" t="s">
        <v>33</v>
      </c>
      <c r="DI1032" s="897" t="s">
        <v>33</v>
      </c>
      <c r="DJ1032" s="734"/>
      <c r="DK1032" s="358"/>
      <c r="DL1032" s="358"/>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row>
    <row r="1033" spans="1:143" s="33" customFormat="1" ht="14.1" customHeight="1" x14ac:dyDescent="0.25">
      <c r="A1033" s="702">
        <f>ROW()-1</f>
        <v>1032</v>
      </c>
      <c r="B1033" s="710" t="s">
        <v>5347</v>
      </c>
      <c r="C1033" s="711" t="str">
        <f>HYPERLINK(E1033,"OP")</f>
        <v>OP</v>
      </c>
      <c r="D1033" s="711" t="str">
        <f>HYPERLINK(F1033,"Prj")</f>
        <v>Prj</v>
      </c>
      <c r="E1033" s="704" t="s">
        <v>7349</v>
      </c>
      <c r="F1033" s="415" t="s">
        <v>5987</v>
      </c>
      <c r="G1033" s="414" t="s">
        <v>33</v>
      </c>
      <c r="H1033" s="414" t="s">
        <v>33</v>
      </c>
      <c r="I1033" s="694" t="s">
        <v>33</v>
      </c>
      <c r="J1033" s="697" t="s">
        <v>5348</v>
      </c>
      <c r="K1033" s="727" t="s">
        <v>33</v>
      </c>
      <c r="L1033" s="736" t="s">
        <v>16</v>
      </c>
      <c r="M1033" s="697" t="s">
        <v>89</v>
      </c>
      <c r="N1033" s="736" t="s">
        <v>233</v>
      </c>
      <c r="O1033" s="736" t="s">
        <v>25</v>
      </c>
      <c r="P1033" s="1080" t="s">
        <v>1419</v>
      </c>
      <c r="Q1033" s="1074" t="s">
        <v>33</v>
      </c>
      <c r="R1033" s="698" t="s">
        <v>33</v>
      </c>
      <c r="S1033" s="907" t="s">
        <v>10371</v>
      </c>
      <c r="T1033" s="908" t="s">
        <v>13860</v>
      </c>
      <c r="U1033" s="905" t="s">
        <v>10384</v>
      </c>
      <c r="V1033" s="905" t="s">
        <v>4871</v>
      </c>
      <c r="W1033" s="1068" t="s">
        <v>269</v>
      </c>
      <c r="X1033" s="1064">
        <v>41537</v>
      </c>
      <c r="Y1033" s="1066">
        <v>41605</v>
      </c>
      <c r="Z1033" s="1046">
        <v>2014</v>
      </c>
      <c r="AA1033" s="1064">
        <v>41722</v>
      </c>
      <c r="AB1033" s="1065">
        <v>43548</v>
      </c>
      <c r="AC1033" s="1066">
        <v>43548</v>
      </c>
      <c r="AD1033" s="1049">
        <v>0</v>
      </c>
      <c r="AE1033" s="746">
        <v>0</v>
      </c>
      <c r="AF1033" s="744">
        <v>0.70499999999999996</v>
      </c>
      <c r="AG1033" s="690">
        <v>0.70499999999999996</v>
      </c>
      <c r="AH1033" s="747">
        <v>0</v>
      </c>
      <c r="AI1033" s="744" t="s">
        <v>33</v>
      </c>
      <c r="AJ1033" s="1099" t="s">
        <v>33</v>
      </c>
      <c r="AK1033" s="1100" t="s">
        <v>33</v>
      </c>
      <c r="AL1033" s="1087"/>
      <c r="AM1033" s="758"/>
      <c r="AN1033" s="758"/>
      <c r="AO1033" s="758"/>
      <c r="AP1033" s="758"/>
      <c r="AQ1033" s="759"/>
      <c r="AR1033" s="783" t="s">
        <v>33</v>
      </c>
      <c r="AS1033" s="786" t="s">
        <v>37</v>
      </c>
      <c r="AT1033" s="786" t="s">
        <v>37</v>
      </c>
      <c r="AU1033" s="787" t="s">
        <v>37</v>
      </c>
      <c r="AV1033" s="806"/>
      <c r="AW1033" s="697" t="s">
        <v>5349</v>
      </c>
      <c r="AX1033" s="697" t="s">
        <v>5349</v>
      </c>
      <c r="AY1033" s="823" t="s">
        <v>33</v>
      </c>
      <c r="AZ1033" s="736" t="s">
        <v>33</v>
      </c>
      <c r="BA1033" s="736" t="s">
        <v>33</v>
      </c>
      <c r="BB1033" s="840" t="s">
        <v>33</v>
      </c>
      <c r="BC1033" s="841" t="s">
        <v>33</v>
      </c>
      <c r="BD1033" s="842" t="s">
        <v>33</v>
      </c>
      <c r="BE1033" s="840" t="s">
        <v>33</v>
      </c>
      <c r="BF1033" s="841" t="s">
        <v>33</v>
      </c>
      <c r="BG1033" s="842" t="s">
        <v>33</v>
      </c>
      <c r="BH1033" s="905" t="s">
        <v>4518</v>
      </c>
      <c r="BI1033" s="903" t="s">
        <v>10475</v>
      </c>
      <c r="BJ1033" s="905" t="s">
        <v>13077</v>
      </c>
      <c r="BK1033" s="903" t="s">
        <v>9680</v>
      </c>
      <c r="BL1033" s="905" t="s">
        <v>0</v>
      </c>
      <c r="BM1033" s="903" t="s">
        <v>0</v>
      </c>
      <c r="BN1033" s="905" t="s">
        <v>0</v>
      </c>
      <c r="BO1033" s="903" t="s">
        <v>0</v>
      </c>
      <c r="BP1033" s="905" t="s">
        <v>0</v>
      </c>
      <c r="BQ1033" s="903" t="s">
        <v>0</v>
      </c>
      <c r="BR1033" s="909">
        <v>57</v>
      </c>
      <c r="BS1033" s="903" t="s">
        <v>4527</v>
      </c>
      <c r="BT1033" s="905" t="s">
        <v>0</v>
      </c>
      <c r="BU1033" s="903" t="s">
        <v>4492</v>
      </c>
      <c r="BV1033" s="905" t="s">
        <v>0</v>
      </c>
      <c r="BW1033" s="903" t="s">
        <v>4492</v>
      </c>
      <c r="BX1033" s="905" t="s">
        <v>0</v>
      </c>
      <c r="BY1033" s="903" t="s">
        <v>4492</v>
      </c>
      <c r="BZ1033" s="905" t="s">
        <v>0</v>
      </c>
      <c r="CA1033" s="903" t="s">
        <v>4492</v>
      </c>
      <c r="CB1033" s="340">
        <v>50</v>
      </c>
      <c r="CC1033" s="249">
        <f>IF(ISBLANK(AL1033),0,1)</f>
        <v>0</v>
      </c>
      <c r="CD1033" s="414">
        <f>IF(ISBLANK(AM1033),0,1)</f>
        <v>0</v>
      </c>
      <c r="CE1033" s="414">
        <f>IF(ISBLANK(AN1033),0,1)</f>
        <v>0</v>
      </c>
      <c r="CF1033" s="414">
        <f>IF(ISBLANK(AO1033),0,1)</f>
        <v>0</v>
      </c>
      <c r="CG1033" s="414">
        <f>IF(ISBLANK(AP1033),0,1)</f>
        <v>0</v>
      </c>
      <c r="CH1033" s="436">
        <f>IF(ISBLANK(AQ1033),0,1)</f>
        <v>0</v>
      </c>
      <c r="CI1033" s="435">
        <f>IF($W1033="Dropped","-",DAYS360(X1033,Y1033,TRUE)/360)</f>
        <v>0.18611111111111112</v>
      </c>
      <c r="CJ1033" s="416" t="str">
        <f>IF(OR($W1033="Pipeline",$W1033="Dropped"),"-",IF(OR($AA1033="-",$AA1033="n/a"),"-",DAYS360(Y1033,AA1033,TRUE)/360))</f>
        <v>-</v>
      </c>
      <c r="CK1033" s="416" t="str">
        <f>IF(OR($W1033="Pipeline",$W1033="Dropped"),"-",IF($AC1033="-","-",IF(OR($AA1033="-",$AA1033="n/a"),DAYS360(Y1033,AC1033,TRUE)/360,DAYS360(AA1033,AC1033,TRUE)/360)))</f>
        <v>-</v>
      </c>
      <c r="CL1033" s="416" t="str">
        <f>IF(OR($W1033="Pipeline",$W1033="Dropped"),"-",IF($AC1033="-","-",DAYS360(X1033,AC1033,TRUE)/360))</f>
        <v>-</v>
      </c>
      <c r="CM1033" s="437" t="str">
        <f>IF(OR($W1033="Pipeline",$W1033="Dropped"),"-",IF($AC1033="-","-",DAYS360(AB1033,AC1033,TRUE)/360))</f>
        <v>-</v>
      </c>
      <c r="CN1033" s="344" t="str">
        <f>IF(W1033="Closed",IF(AC1033="-","-",YEAR(AC1033)),"-")</f>
        <v>-</v>
      </c>
      <c r="CO1033" s="344" t="str">
        <f>IF(W1033="Closed",IF(OR(BE1033="S",BE1033="MS",BE1033="HS"),"S",IF(OR(BE1033="U",BE1033="MU",BE1033="HU"),"U",IF(OR(BE1033="NA",BE1033="NR",BE1033="NV",BE1033="?",BE1033="#"),"NR","-"))),"-")</f>
        <v>-</v>
      </c>
      <c r="CP1033" s="249" t="s">
        <v>33</v>
      </c>
      <c r="CQ1033" s="414" t="s">
        <v>33</v>
      </c>
      <c r="CR1033" s="414" t="s">
        <v>33</v>
      </c>
      <c r="CS1033" s="414" t="s">
        <v>33</v>
      </c>
      <c r="CT1033" s="414" t="s">
        <v>33</v>
      </c>
      <c r="CU1033" s="436" t="s">
        <v>33</v>
      </c>
      <c r="CV1033" s="432" t="str">
        <f>IF(OR(DC1033="-",DC1033="",DC1033="n/a"),"-",HYPERLINK(DC1033,"PAD"))</f>
        <v>-</v>
      </c>
      <c r="CW1033" s="417" t="str">
        <f>IF(OR(DD1033="-",DD1033="",DD1033="n/a"),"-",HYPERLINK(DD1033,"ICR"))</f>
        <v>-</v>
      </c>
      <c r="CX1033" s="438" t="str">
        <f>IF(OR(DE1033="-",DE1033="",DE1033="n/a"),"-",HYPERLINK(DE1033,"IEG"))</f>
        <v>-</v>
      </c>
      <c r="CY1033" s="687" t="str">
        <f>IF(OR(DF1033="-",DF1033="",DF1033="n/a"),"-",HYPERLINK(DF1033,"PPAR"))</f>
        <v>-</v>
      </c>
      <c r="CZ1033" s="665" t="str">
        <f>IF(OR(DG1033="-",DG1033="",DG1033="n/a"),"-",HYPERLINK(DG1033,"PCR"))</f>
        <v>-</v>
      </c>
      <c r="DA1033" s="665" t="str">
        <f>IF(OR(DH1033="-",DH1033="",DH1033="n/a"),"-",HYPERLINK(DH1033,"PP"))</f>
        <v>-</v>
      </c>
      <c r="DB1033" s="688" t="str">
        <f>IF(OR(DI1033="-",DI1033="",DI1033="n/a"),"-",HYPERLINK(DI1033,"TA"))</f>
        <v>-</v>
      </c>
      <c r="DC1033" s="897" t="s">
        <v>13773</v>
      </c>
      <c r="DD1033" s="897" t="s">
        <v>13773</v>
      </c>
      <c r="DE1033" s="897" t="s">
        <v>13773</v>
      </c>
      <c r="DF1033" s="897" t="s">
        <v>13773</v>
      </c>
      <c r="DG1033" s="897" t="s">
        <v>13773</v>
      </c>
      <c r="DH1033" s="897" t="s">
        <v>13773</v>
      </c>
      <c r="DI1033" s="897" t="s">
        <v>13773</v>
      </c>
      <c r="DJ1033" s="734"/>
      <c r="DK1033" s="358"/>
      <c r="DL1033" s="358"/>
      <c r="DM1033" s="440"/>
      <c r="DN1033" s="440"/>
      <c r="DO1033" s="440"/>
      <c r="DP1033" s="440"/>
      <c r="DQ1033" s="440"/>
      <c r="DR1033" s="440"/>
      <c r="DS1033" s="440"/>
      <c r="DT1033" s="440"/>
      <c r="DU1033" s="440"/>
      <c r="DV1033" s="440"/>
      <c r="DW1033" s="440"/>
      <c r="DX1033" s="440"/>
      <c r="DY1033" s="440"/>
      <c r="DZ1033" s="440"/>
      <c r="EA1033" s="440"/>
      <c r="EB1033" s="440"/>
      <c r="EC1033" s="440"/>
      <c r="ED1033" s="440"/>
      <c r="EE1033" s="440"/>
      <c r="EF1033" s="440"/>
      <c r="EG1033" s="440"/>
      <c r="EH1033" s="440"/>
      <c r="EI1033" s="440"/>
      <c r="EJ1033" s="440"/>
      <c r="EK1033" s="440"/>
      <c r="EL1033" s="440"/>
      <c r="EM1033" s="440"/>
    </row>
    <row r="1034" spans="1:143" s="33" customFormat="1" ht="14.1" customHeight="1" x14ac:dyDescent="0.25">
      <c r="A1034" s="703">
        <f>ROW()-1</f>
        <v>1033</v>
      </c>
      <c r="B1034" s="710" t="s">
        <v>5350</v>
      </c>
      <c r="C1034" s="711" t="str">
        <f>HYPERLINK(E1034,"OP")</f>
        <v>OP</v>
      </c>
      <c r="D1034" s="711" t="str">
        <f>HYPERLINK(F1034,"Prj")</f>
        <v>Prj</v>
      </c>
      <c r="E1034" s="704" t="s">
        <v>7350</v>
      </c>
      <c r="F1034" s="415" t="s">
        <v>5988</v>
      </c>
      <c r="G1034" s="414" t="s">
        <v>33</v>
      </c>
      <c r="H1034" s="414" t="s">
        <v>33</v>
      </c>
      <c r="I1034" s="694" t="s">
        <v>33</v>
      </c>
      <c r="J1034" s="697" t="s">
        <v>5351</v>
      </c>
      <c r="K1034" s="727" t="s">
        <v>33</v>
      </c>
      <c r="L1034" s="736" t="s">
        <v>16</v>
      </c>
      <c r="M1034" s="697" t="s">
        <v>89</v>
      </c>
      <c r="N1034" s="736" t="s">
        <v>233</v>
      </c>
      <c r="O1034" s="736" t="s">
        <v>25</v>
      </c>
      <c r="P1034" s="1080" t="s">
        <v>1419</v>
      </c>
      <c r="Q1034" s="1074" t="s">
        <v>33</v>
      </c>
      <c r="R1034" s="698" t="s">
        <v>33</v>
      </c>
      <c r="S1034" s="907" t="s">
        <v>4851</v>
      </c>
      <c r="T1034" s="908" t="s">
        <v>13860</v>
      </c>
      <c r="U1034" s="905" t="s">
        <v>10384</v>
      </c>
      <c r="V1034" s="905" t="s">
        <v>10384</v>
      </c>
      <c r="W1034" s="1068" t="s">
        <v>269</v>
      </c>
      <c r="X1034" s="1064">
        <v>41533</v>
      </c>
      <c r="Y1034" s="1066">
        <v>41663</v>
      </c>
      <c r="Z1034" s="1046">
        <v>2014</v>
      </c>
      <c r="AA1034" s="1064">
        <v>41663</v>
      </c>
      <c r="AB1034" s="1065">
        <v>43489</v>
      </c>
      <c r="AC1034" s="1066">
        <v>43489</v>
      </c>
      <c r="AD1034" s="1049">
        <v>0</v>
      </c>
      <c r="AE1034" s="746">
        <v>0</v>
      </c>
      <c r="AF1034" s="744">
        <v>0.95</v>
      </c>
      <c r="AG1034" s="690">
        <v>0.95</v>
      </c>
      <c r="AH1034" s="747">
        <v>0</v>
      </c>
      <c r="AI1034" s="744" t="s">
        <v>33</v>
      </c>
      <c r="AJ1034" s="1099" t="s">
        <v>33</v>
      </c>
      <c r="AK1034" s="1100" t="s">
        <v>33</v>
      </c>
      <c r="AL1034" s="1087"/>
      <c r="AM1034" s="758"/>
      <c r="AN1034" s="758"/>
      <c r="AO1034" s="758"/>
      <c r="AP1034" s="758"/>
      <c r="AQ1034" s="759"/>
      <c r="AR1034" s="783" t="s">
        <v>33</v>
      </c>
      <c r="AS1034" s="786" t="s">
        <v>37</v>
      </c>
      <c r="AT1034" s="786" t="s">
        <v>37</v>
      </c>
      <c r="AU1034" s="787" t="s">
        <v>37</v>
      </c>
      <c r="AV1034" s="806"/>
      <c r="AW1034" s="697" t="s">
        <v>5352</v>
      </c>
      <c r="AX1034" s="697" t="s">
        <v>5353</v>
      </c>
      <c r="AY1034" s="823" t="s">
        <v>33</v>
      </c>
      <c r="AZ1034" s="736" t="s">
        <v>33</v>
      </c>
      <c r="BA1034" s="736" t="s">
        <v>33</v>
      </c>
      <c r="BB1034" s="840" t="s">
        <v>33</v>
      </c>
      <c r="BC1034" s="841" t="s">
        <v>33</v>
      </c>
      <c r="BD1034" s="842" t="s">
        <v>33</v>
      </c>
      <c r="BE1034" s="840" t="s">
        <v>33</v>
      </c>
      <c r="BF1034" s="841" t="s">
        <v>33</v>
      </c>
      <c r="BG1034" s="842" t="s">
        <v>33</v>
      </c>
      <c r="BH1034" s="905" t="s">
        <v>4518</v>
      </c>
      <c r="BI1034" s="903" t="s">
        <v>10475</v>
      </c>
      <c r="BJ1034" s="905" t="s">
        <v>4525</v>
      </c>
      <c r="BK1034" s="903" t="s">
        <v>10476</v>
      </c>
      <c r="BL1034" s="905" t="s">
        <v>0</v>
      </c>
      <c r="BM1034" s="903" t="s">
        <v>0</v>
      </c>
      <c r="BN1034" s="905" t="s">
        <v>0</v>
      </c>
      <c r="BO1034" s="903" t="s">
        <v>0</v>
      </c>
      <c r="BP1034" s="905" t="s">
        <v>0</v>
      </c>
      <c r="BQ1034" s="903" t="s">
        <v>0</v>
      </c>
      <c r="BR1034" s="909">
        <v>100</v>
      </c>
      <c r="BS1034" s="903" t="s">
        <v>4610</v>
      </c>
      <c r="BT1034" s="905" t="s">
        <v>0</v>
      </c>
      <c r="BU1034" s="903" t="s">
        <v>4492</v>
      </c>
      <c r="BV1034" s="905" t="s">
        <v>0</v>
      </c>
      <c r="BW1034" s="903" t="s">
        <v>4492</v>
      </c>
      <c r="BX1034" s="905" t="s">
        <v>0</v>
      </c>
      <c r="BY1034" s="903" t="s">
        <v>4492</v>
      </c>
      <c r="BZ1034" s="905" t="s">
        <v>0</v>
      </c>
      <c r="CA1034" s="903" t="s">
        <v>4492</v>
      </c>
      <c r="CB1034" s="340">
        <v>50</v>
      </c>
      <c r="CC1034" s="249">
        <f>IF(ISBLANK(AL1034),0,1)</f>
        <v>0</v>
      </c>
      <c r="CD1034" s="414">
        <f>IF(ISBLANK(AM1034),0,1)</f>
        <v>0</v>
      </c>
      <c r="CE1034" s="414">
        <f>IF(ISBLANK(AN1034),0,1)</f>
        <v>0</v>
      </c>
      <c r="CF1034" s="414">
        <f>IF(ISBLANK(AO1034),0,1)</f>
        <v>0</v>
      </c>
      <c r="CG1034" s="414">
        <f>IF(ISBLANK(AP1034),0,1)</f>
        <v>0</v>
      </c>
      <c r="CH1034" s="436">
        <f>IF(ISBLANK(AQ1034),0,1)</f>
        <v>0</v>
      </c>
      <c r="CI1034" s="435">
        <f>IF($W1034="Dropped","-",DAYS360(X1034,Y1034,TRUE)/360)</f>
        <v>0.35555555555555557</v>
      </c>
      <c r="CJ1034" s="416" t="str">
        <f>IF(OR($W1034="Pipeline",$W1034="Dropped"),"-",IF(OR($AA1034="-",$AA1034="n/a"),"-",DAYS360(Y1034,AA1034,TRUE)/360))</f>
        <v>-</v>
      </c>
      <c r="CK1034" s="416" t="str">
        <f>IF(OR($W1034="Pipeline",$W1034="Dropped"),"-",IF($AC1034="-","-",IF(OR($AA1034="-",$AA1034="n/a"),DAYS360(Y1034,AC1034,TRUE)/360,DAYS360(AA1034,AC1034,TRUE)/360)))</f>
        <v>-</v>
      </c>
      <c r="CL1034" s="416" t="str">
        <f>IF(OR($W1034="Pipeline",$W1034="Dropped"),"-",IF($AC1034="-","-",DAYS360(X1034,AC1034,TRUE)/360))</f>
        <v>-</v>
      </c>
      <c r="CM1034" s="437" t="str">
        <f>IF(OR($W1034="Pipeline",$W1034="Dropped"),"-",IF($AC1034="-","-",DAYS360(AB1034,AC1034,TRUE)/360))</f>
        <v>-</v>
      </c>
      <c r="CN1034" s="344" t="str">
        <f>IF(W1034="Closed",IF(AC1034="-","-",YEAR(AC1034)),"-")</f>
        <v>-</v>
      </c>
      <c r="CO1034" s="344" t="str">
        <f>IF(W1034="Closed",IF(OR(BE1034="S",BE1034="MS",BE1034="HS"),"S",IF(OR(BE1034="U",BE1034="MU",BE1034="HU"),"U",IF(OR(BE1034="NA",BE1034="NR",BE1034="NV",BE1034="?",BE1034="#"),"NR","-"))),"-")</f>
        <v>-</v>
      </c>
      <c r="CP1034" s="249" t="s">
        <v>33</v>
      </c>
      <c r="CQ1034" s="414" t="s">
        <v>33</v>
      </c>
      <c r="CR1034" s="414" t="s">
        <v>33</v>
      </c>
      <c r="CS1034" s="414" t="s">
        <v>33</v>
      </c>
      <c r="CT1034" s="414" t="s">
        <v>33</v>
      </c>
      <c r="CU1034" s="436" t="s">
        <v>33</v>
      </c>
      <c r="CV1034" s="432" t="str">
        <f>IF(OR(DC1034="-",DC1034="",DC1034="n/a"),"-",HYPERLINK(DC1034,"PAD"))</f>
        <v>-</v>
      </c>
      <c r="CW1034" s="417" t="str">
        <f>IF(OR(DD1034="-",DD1034="",DD1034="n/a"),"-",HYPERLINK(DD1034,"ICR"))</f>
        <v>-</v>
      </c>
      <c r="CX1034" s="438" t="str">
        <f>IF(OR(DE1034="-",DE1034="",DE1034="n/a"),"-",HYPERLINK(DE1034,"IEG"))</f>
        <v>-</v>
      </c>
      <c r="CY1034" s="687" t="str">
        <f>IF(OR(DF1034="-",DF1034="",DF1034="n/a"),"-",HYPERLINK(DF1034,"PPAR"))</f>
        <v>-</v>
      </c>
      <c r="CZ1034" s="665" t="str">
        <f>IF(OR(DG1034="-",DG1034="",DG1034="n/a"),"-",HYPERLINK(DG1034,"PCR"))</f>
        <v>-</v>
      </c>
      <c r="DA1034" s="665" t="str">
        <f>IF(OR(DH1034="-",DH1034="",DH1034="n/a"),"-",HYPERLINK(DH1034,"PP"))</f>
        <v>-</v>
      </c>
      <c r="DB1034" s="688" t="str">
        <f>IF(OR(DI1034="-",DI1034="",DI1034="n/a"),"-",HYPERLINK(DI1034,"TA"))</f>
        <v>-</v>
      </c>
      <c r="DC1034" s="897" t="s">
        <v>13773</v>
      </c>
      <c r="DD1034" s="897" t="s">
        <v>13773</v>
      </c>
      <c r="DE1034" s="897" t="s">
        <v>13773</v>
      </c>
      <c r="DF1034" s="897" t="s">
        <v>13773</v>
      </c>
      <c r="DG1034" s="897" t="s">
        <v>13773</v>
      </c>
      <c r="DH1034" s="897" t="s">
        <v>13773</v>
      </c>
      <c r="DI1034" s="897" t="s">
        <v>13773</v>
      </c>
      <c r="DJ1034" s="806"/>
      <c r="DK1034" s="358"/>
      <c r="DL1034" s="358"/>
      <c r="DM1034" s="440"/>
      <c r="DN1034" s="440"/>
      <c r="DO1034" s="440"/>
      <c r="DP1034" s="440"/>
      <c r="DQ1034" s="440"/>
      <c r="DR1034" s="440"/>
      <c r="DS1034" s="440"/>
      <c r="DT1034" s="440"/>
      <c r="DU1034" s="440"/>
      <c r="DV1034" s="440"/>
      <c r="DW1034" s="440"/>
      <c r="DX1034" s="440"/>
      <c r="DY1034" s="440"/>
      <c r="DZ1034" s="440"/>
      <c r="EA1034" s="440"/>
      <c r="EB1034" s="440"/>
      <c r="EC1034" s="440"/>
      <c r="ED1034" s="440"/>
      <c r="EE1034" s="440"/>
      <c r="EF1034" s="440"/>
      <c r="EG1034" s="440"/>
      <c r="EH1034" s="440"/>
      <c r="EI1034" s="440"/>
      <c r="EJ1034" s="440"/>
      <c r="EK1034" s="440"/>
      <c r="EL1034" s="440"/>
      <c r="EM1034" s="440"/>
    </row>
    <row r="1035" spans="1:143" s="33" customFormat="1" ht="14.1" customHeight="1" x14ac:dyDescent="0.25">
      <c r="A1035" s="702">
        <f>ROW()-1</f>
        <v>1034</v>
      </c>
      <c r="B1035" s="717" t="s">
        <v>871</v>
      </c>
      <c r="C1035" s="711" t="str">
        <f>HYPERLINK(E1035,"OP")</f>
        <v>OP</v>
      </c>
      <c r="D1035" s="711" t="str">
        <f>HYPERLINK(F1035,"Prj")</f>
        <v>Prj</v>
      </c>
      <c r="E1035" s="663" t="s">
        <v>7127</v>
      </c>
      <c r="F1035" s="422" t="s">
        <v>7128</v>
      </c>
      <c r="G1035" s="414" t="s">
        <v>33</v>
      </c>
      <c r="H1035" s="414" t="s">
        <v>33</v>
      </c>
      <c r="I1035" s="694" t="s">
        <v>33</v>
      </c>
      <c r="J1035" s="686" t="s">
        <v>873</v>
      </c>
      <c r="K1035" s="199" t="s">
        <v>33</v>
      </c>
      <c r="L1035" s="693" t="s">
        <v>193</v>
      </c>
      <c r="M1035" s="696" t="s">
        <v>872</v>
      </c>
      <c r="N1035" s="693" t="s">
        <v>18</v>
      </c>
      <c r="O1035" s="732" t="s">
        <v>25</v>
      </c>
      <c r="P1035" s="1080" t="s">
        <v>1763</v>
      </c>
      <c r="Q1035" s="1074" t="s">
        <v>33</v>
      </c>
      <c r="R1035" s="698" t="s">
        <v>33</v>
      </c>
      <c r="S1035" s="907" t="s">
        <v>3574</v>
      </c>
      <c r="T1035" s="908" t="s">
        <v>3869</v>
      </c>
      <c r="U1035" s="905" t="s">
        <v>588</v>
      </c>
      <c r="V1035" s="905" t="s">
        <v>10387</v>
      </c>
      <c r="W1035" s="1068" t="s">
        <v>20</v>
      </c>
      <c r="X1035" s="1064">
        <v>41578</v>
      </c>
      <c r="Y1035" s="1066">
        <v>41794</v>
      </c>
      <c r="Z1035" s="1046">
        <v>2014</v>
      </c>
      <c r="AA1035" s="1064">
        <v>41968</v>
      </c>
      <c r="AB1035" s="1065">
        <v>43921</v>
      </c>
      <c r="AC1035" s="1066">
        <v>43921</v>
      </c>
      <c r="AD1035" s="638">
        <v>0</v>
      </c>
      <c r="AE1035" s="639">
        <v>10</v>
      </c>
      <c r="AF1035" s="744">
        <v>0</v>
      </c>
      <c r="AG1035" s="690">
        <v>10</v>
      </c>
      <c r="AH1035" s="747">
        <v>0</v>
      </c>
      <c r="AI1035" s="744">
        <v>0</v>
      </c>
      <c r="AJ1035" s="1099">
        <v>10</v>
      </c>
      <c r="AK1035" s="1100">
        <v>1.76856243</v>
      </c>
      <c r="AL1035" s="646"/>
      <c r="AM1035" s="647"/>
      <c r="AN1035" s="647">
        <v>2</v>
      </c>
      <c r="AO1035" s="647"/>
      <c r="AP1035" s="647"/>
      <c r="AQ1035" s="648">
        <v>16</v>
      </c>
      <c r="AR1035" s="779" t="s">
        <v>3332</v>
      </c>
      <c r="AS1035" s="781">
        <f>AT1035+AU1035</f>
        <v>1.05</v>
      </c>
      <c r="AT1035" s="649">
        <v>1.05</v>
      </c>
      <c r="AU1035" s="650">
        <v>0</v>
      </c>
      <c r="AV1035" s="686" t="s">
        <v>3333</v>
      </c>
      <c r="AW1035" s="686" t="s">
        <v>2055</v>
      </c>
      <c r="AX1035" s="686" t="s">
        <v>1902</v>
      </c>
      <c r="AY1035" s="819">
        <v>42513</v>
      </c>
      <c r="AZ1035" s="721" t="s">
        <v>26</v>
      </c>
      <c r="BA1035" s="721" t="s">
        <v>26</v>
      </c>
      <c r="BB1035" s="625" t="s">
        <v>33</v>
      </c>
      <c r="BC1035" s="626" t="s">
        <v>33</v>
      </c>
      <c r="BD1035" s="633" t="s">
        <v>33</v>
      </c>
      <c r="BE1035" s="625" t="s">
        <v>33</v>
      </c>
      <c r="BF1035" s="626" t="s">
        <v>33</v>
      </c>
      <c r="BG1035" s="633" t="s">
        <v>33</v>
      </c>
      <c r="BH1035" s="905" t="s">
        <v>4515</v>
      </c>
      <c r="BI1035" s="903" t="s">
        <v>4704</v>
      </c>
      <c r="BJ1035" s="905" t="s">
        <v>13050</v>
      </c>
      <c r="BK1035" s="903" t="s">
        <v>13876</v>
      </c>
      <c r="BL1035" s="905" t="s">
        <v>0</v>
      </c>
      <c r="BM1035" s="903" t="s">
        <v>0</v>
      </c>
      <c r="BN1035" s="905" t="s">
        <v>0</v>
      </c>
      <c r="BO1035" s="903" t="s">
        <v>0</v>
      </c>
      <c r="BP1035" s="905" t="s">
        <v>0</v>
      </c>
      <c r="BQ1035" s="903" t="s">
        <v>0</v>
      </c>
      <c r="BR1035" s="909">
        <v>65</v>
      </c>
      <c r="BS1035" s="903" t="s">
        <v>4509</v>
      </c>
      <c r="BT1035" s="909">
        <v>66</v>
      </c>
      <c r="BU1035" s="903" t="s">
        <v>4532</v>
      </c>
      <c r="BV1035" s="905" t="s">
        <v>0</v>
      </c>
      <c r="BW1035" s="903" t="s">
        <v>4492</v>
      </c>
      <c r="BX1035" s="905" t="s">
        <v>0</v>
      </c>
      <c r="BY1035" s="903" t="s">
        <v>4492</v>
      </c>
      <c r="BZ1035" s="905" t="s">
        <v>0</v>
      </c>
      <c r="CA1035" s="903" t="s">
        <v>4492</v>
      </c>
      <c r="CB1035" s="340">
        <v>50</v>
      </c>
      <c r="CC1035" s="249">
        <f>IF(ISBLANK(AL1035),0,1)</f>
        <v>0</v>
      </c>
      <c r="CD1035" s="414">
        <f>IF(ISBLANK(AM1035),0,1)</f>
        <v>0</v>
      </c>
      <c r="CE1035" s="414">
        <f>IF(ISBLANK(AN1035),0,1)</f>
        <v>1</v>
      </c>
      <c r="CF1035" s="414">
        <f>IF(ISBLANK(AO1035),0,1)</f>
        <v>0</v>
      </c>
      <c r="CG1035" s="414">
        <f>IF(ISBLANK(AP1035),0,1)</f>
        <v>0</v>
      </c>
      <c r="CH1035" s="436">
        <f>IF(ISBLANK(AQ1035),0,1)</f>
        <v>1</v>
      </c>
      <c r="CI1035" s="435">
        <f>IF($W1035="Dropped","-",DAYS360(X1035,Y1035,TRUE)/360)</f>
        <v>0.59444444444444444</v>
      </c>
      <c r="CJ1035" s="416">
        <f>IF(OR($W1035="Pipeline",$W1035="Dropped"),"-",IF(OR($AA1035="-",$AA1035="n/a"),"-",DAYS360(Y1035,AA1035,TRUE)/360))</f>
        <v>0.47499999999999998</v>
      </c>
      <c r="CK1035" s="416">
        <f>IF(OR($W1035="Pipeline",$W1035="Dropped"),"-",IF($AC1035="-","-",IF(OR($AA1035="-",$AA1035="n/a"),DAYS360(Y1035,AC1035,TRUE)/360,DAYS360(AA1035,AC1035,TRUE)/360)))</f>
        <v>5.3472222222222223</v>
      </c>
      <c r="CL1035" s="416">
        <f>IF(OR($W1035="Pipeline",$W1035="Dropped"),"-",IF($AC1035="-","-",DAYS360(X1035,AC1035,TRUE)/360))</f>
        <v>6.416666666666667</v>
      </c>
      <c r="CM1035" s="437">
        <f>IF(OR($W1035="Pipeline",$W1035="Dropped"),"-",IF($AC1035="-","-",DAYS360(AB1035,AC1035,TRUE)/360))</f>
        <v>0</v>
      </c>
      <c r="CN1035" s="344" t="str">
        <f>IF(W1035="Closed",IF(AC1035="-","-",YEAR(AC1035)),"-")</f>
        <v>-</v>
      </c>
      <c r="CO1035" s="344" t="str">
        <f>IF(W1035="Closed",IF(OR(BE1035="S",BE1035="MS",BE1035="HS"),"S",IF(OR(BE1035="U",BE1035="MU",BE1035="HU"),"U",IF(OR(BE1035="NA",BE1035="NR",BE1035="NV",BE1035="?",BE1035="#"),"NR","-"))),"-")</f>
        <v>-</v>
      </c>
      <c r="CP1035" s="249">
        <v>6</v>
      </c>
      <c r="CQ1035" s="414">
        <v>2</v>
      </c>
      <c r="CR1035" s="414">
        <v>2</v>
      </c>
      <c r="CS1035" s="414">
        <v>0</v>
      </c>
      <c r="CT1035" s="414">
        <v>1</v>
      </c>
      <c r="CU1035" s="436">
        <v>0</v>
      </c>
      <c r="CV1035" s="432" t="str">
        <f>IF(OR(DC1035="-",DC1035="",DC1035="n/a"),"-",HYPERLINK(DC1035,"PAD"))</f>
        <v>PAD</v>
      </c>
      <c r="CW1035" s="417" t="str">
        <f>IF(OR(DD1035="-",DD1035="",DD1035="n/a"),"-",HYPERLINK(DD1035,"ICR"))</f>
        <v>-</v>
      </c>
      <c r="CX1035" s="438" t="str">
        <f>IF(OR(DE1035="-",DE1035="",DE1035="n/a"),"-",HYPERLINK(DE1035,"IEG"))</f>
        <v>-</v>
      </c>
      <c r="CY1035" s="687" t="str">
        <f>IF(OR(DF1035="-",DF1035="",DF1035="n/a"),"-",HYPERLINK(DF1035,"PPAR"))</f>
        <v>-</v>
      </c>
      <c r="CZ1035" s="665" t="str">
        <f>IF(OR(DG1035="-",DG1035="",DG1035="n/a"),"-",HYPERLINK(DG1035,"PCR"))</f>
        <v>-</v>
      </c>
      <c r="DA1035" s="665" t="str">
        <f>IF(OR(DH1035="-",DH1035="",DH1035="n/a"),"-",HYPERLINK(DH1035,"PP"))</f>
        <v>-</v>
      </c>
      <c r="DB1035" s="688" t="str">
        <f>IF(OR(DI1035="-",DI1035="",DI1035="n/a"),"-",HYPERLINK(DI1035,"TA"))</f>
        <v>-</v>
      </c>
      <c r="DC1035" s="897" t="s">
        <v>12982</v>
      </c>
      <c r="DD1035" s="897" t="s">
        <v>33</v>
      </c>
      <c r="DE1035" s="897" t="s">
        <v>33</v>
      </c>
      <c r="DF1035" s="897" t="s">
        <v>33</v>
      </c>
      <c r="DG1035" s="897" t="s">
        <v>33</v>
      </c>
      <c r="DH1035" s="897" t="s">
        <v>33</v>
      </c>
      <c r="DI1035" s="897" t="s">
        <v>33</v>
      </c>
      <c r="DJ1035" s="806"/>
      <c r="DK1035" s="358"/>
      <c r="DL1035" s="358"/>
      <c r="DM1035" s="440"/>
      <c r="DN1035" s="440"/>
      <c r="DO1035" s="440"/>
      <c r="DP1035" s="440"/>
      <c r="DQ1035" s="440"/>
      <c r="DR1035" s="440"/>
      <c r="DS1035" s="440"/>
      <c r="DT1035" s="440"/>
      <c r="DU1035" s="440"/>
      <c r="DV1035" s="440"/>
      <c r="DW1035" s="440"/>
      <c r="DX1035" s="440"/>
      <c r="DY1035" s="440"/>
      <c r="DZ1035" s="440"/>
      <c r="EA1035" s="440"/>
      <c r="EB1035" s="440"/>
      <c r="EC1035" s="440"/>
      <c r="ED1035" s="440"/>
      <c r="EE1035" s="440"/>
      <c r="EF1035" s="440"/>
      <c r="EG1035" s="440"/>
      <c r="EH1035" s="440"/>
      <c r="EI1035" s="440"/>
      <c r="EJ1035" s="440"/>
      <c r="EK1035" s="440"/>
      <c r="EL1035" s="440"/>
      <c r="EM1035" s="440"/>
    </row>
    <row r="1036" spans="1:143" s="33" customFormat="1" ht="14.1" customHeight="1" x14ac:dyDescent="0.25">
      <c r="A1036" s="703">
        <f>ROW()-1</f>
        <v>1035</v>
      </c>
      <c r="B1036" s="710" t="s">
        <v>5497</v>
      </c>
      <c r="C1036" s="711" t="str">
        <f>HYPERLINK(E1036,"OP")</f>
        <v>OP</v>
      </c>
      <c r="D1036" s="711" t="str">
        <f>HYPERLINK(F1036,"Prj")</f>
        <v>Prj</v>
      </c>
      <c r="E1036" s="704" t="s">
        <v>7352</v>
      </c>
      <c r="F1036" s="415" t="s">
        <v>5990</v>
      </c>
      <c r="G1036" s="414" t="s">
        <v>33</v>
      </c>
      <c r="H1036" s="414" t="s">
        <v>33</v>
      </c>
      <c r="I1036" s="694" t="s">
        <v>33</v>
      </c>
      <c r="J1036" s="697" t="s">
        <v>5498</v>
      </c>
      <c r="K1036" s="727" t="s">
        <v>33</v>
      </c>
      <c r="L1036" s="736" t="s">
        <v>153</v>
      </c>
      <c r="M1036" s="696" t="s">
        <v>936</v>
      </c>
      <c r="N1036" s="736" t="s">
        <v>18</v>
      </c>
      <c r="O1036" s="736" t="s">
        <v>25</v>
      </c>
      <c r="P1036" s="1080" t="s">
        <v>1742</v>
      </c>
      <c r="Q1036" s="1074" t="s">
        <v>33</v>
      </c>
      <c r="R1036" s="698" t="s">
        <v>33</v>
      </c>
      <c r="S1036" s="907" t="s">
        <v>3827</v>
      </c>
      <c r="T1036" s="908" t="s">
        <v>5499</v>
      </c>
      <c r="U1036" s="905" t="s">
        <v>13703</v>
      </c>
      <c r="V1036" s="905" t="s">
        <v>10407</v>
      </c>
      <c r="W1036" s="1068" t="s">
        <v>20</v>
      </c>
      <c r="X1036" s="1064">
        <v>41597</v>
      </c>
      <c r="Y1036" s="1066">
        <v>41905</v>
      </c>
      <c r="Z1036" s="1046">
        <v>2015</v>
      </c>
      <c r="AA1036" s="1064">
        <v>41995</v>
      </c>
      <c r="AB1036" s="1065">
        <v>43738</v>
      </c>
      <c r="AC1036" s="1066">
        <v>43738</v>
      </c>
      <c r="AD1036" s="1049">
        <v>70.98</v>
      </c>
      <c r="AE1036" s="746">
        <v>0</v>
      </c>
      <c r="AF1036" s="744">
        <v>0</v>
      </c>
      <c r="AG1036" s="690">
        <v>70.98</v>
      </c>
      <c r="AH1036" s="747">
        <v>12.74</v>
      </c>
      <c r="AI1036" s="744">
        <v>0</v>
      </c>
      <c r="AJ1036" s="1101">
        <v>70.98</v>
      </c>
      <c r="AK1036" s="1102">
        <v>27.588510790000001</v>
      </c>
      <c r="AL1036" s="1086"/>
      <c r="AM1036" s="760"/>
      <c r="AN1036" s="760">
        <v>10</v>
      </c>
      <c r="AO1036" s="760"/>
      <c r="AP1036" s="760"/>
      <c r="AQ1036" s="761"/>
      <c r="AR1036" s="779" t="s">
        <v>5813</v>
      </c>
      <c r="AS1036" s="649">
        <f>AT1036+AU1036</f>
        <v>2.66</v>
      </c>
      <c r="AT1036" s="649">
        <v>2.25</v>
      </c>
      <c r="AU1036" s="650">
        <v>0.41</v>
      </c>
      <c r="AV1036" s="686" t="s">
        <v>5814</v>
      </c>
      <c r="AW1036" s="697" t="s">
        <v>5500</v>
      </c>
      <c r="AX1036" s="697" t="s">
        <v>5500</v>
      </c>
      <c r="AY1036" s="823">
        <v>42731</v>
      </c>
      <c r="AZ1036" s="736" t="s">
        <v>26</v>
      </c>
      <c r="BA1036" s="736" t="s">
        <v>26</v>
      </c>
      <c r="BB1036" s="840" t="s">
        <v>33</v>
      </c>
      <c r="BC1036" s="841" t="s">
        <v>33</v>
      </c>
      <c r="BD1036" s="842" t="s">
        <v>33</v>
      </c>
      <c r="BE1036" s="840" t="s">
        <v>33</v>
      </c>
      <c r="BF1036" s="841" t="s">
        <v>33</v>
      </c>
      <c r="BG1036" s="842" t="s">
        <v>33</v>
      </c>
      <c r="BH1036" s="905" t="s">
        <v>4567</v>
      </c>
      <c r="BI1036" s="903" t="s">
        <v>10487</v>
      </c>
      <c r="BJ1036" s="905" t="s">
        <v>13102</v>
      </c>
      <c r="BK1036" s="903" t="s">
        <v>13873</v>
      </c>
      <c r="BL1036" s="905" t="s">
        <v>0</v>
      </c>
      <c r="BM1036" s="903" t="s">
        <v>0</v>
      </c>
      <c r="BN1036" s="905" t="s">
        <v>0</v>
      </c>
      <c r="BO1036" s="903" t="s">
        <v>0</v>
      </c>
      <c r="BP1036" s="905" t="s">
        <v>0</v>
      </c>
      <c r="BQ1036" s="903" t="s">
        <v>0</v>
      </c>
      <c r="BR1036" s="909">
        <v>49</v>
      </c>
      <c r="BS1036" s="903" t="s">
        <v>4607</v>
      </c>
      <c r="BT1036" s="905" t="s">
        <v>0</v>
      </c>
      <c r="BU1036" s="903" t="s">
        <v>4492</v>
      </c>
      <c r="BV1036" s="905" t="s">
        <v>0</v>
      </c>
      <c r="BW1036" s="903" t="s">
        <v>4492</v>
      </c>
      <c r="BX1036" s="905" t="s">
        <v>0</v>
      </c>
      <c r="BY1036" s="903" t="s">
        <v>4492</v>
      </c>
      <c r="BZ1036" s="905" t="s">
        <v>0</v>
      </c>
      <c r="CA1036" s="903" t="s">
        <v>4492</v>
      </c>
      <c r="CB1036" s="340">
        <v>50</v>
      </c>
      <c r="CC1036" s="249">
        <f>IF(ISBLANK(AL1036),0,1)</f>
        <v>0</v>
      </c>
      <c r="CD1036" s="414">
        <f>IF(ISBLANK(AM1036),0,1)</f>
        <v>0</v>
      </c>
      <c r="CE1036" s="414">
        <f>IF(ISBLANK(AN1036),0,1)</f>
        <v>1</v>
      </c>
      <c r="CF1036" s="414">
        <f>IF(ISBLANK(AO1036),0,1)</f>
        <v>0</v>
      </c>
      <c r="CG1036" s="414">
        <f>IF(ISBLANK(AP1036),0,1)</f>
        <v>0</v>
      </c>
      <c r="CH1036" s="436">
        <f>IF(ISBLANK(AQ1036),0,1)</f>
        <v>0</v>
      </c>
      <c r="CI1036" s="435">
        <f>IF($W1036="Dropped","-",DAYS360(X1036,Y1036,TRUE)/360)</f>
        <v>0.84444444444444444</v>
      </c>
      <c r="CJ1036" s="416">
        <f>IF(OR($W1036="Pipeline",$W1036="Dropped"),"-",IF(OR($AA1036="-",$AA1036="n/a"),"-",DAYS360(Y1036,AA1036,TRUE)/360))</f>
        <v>0.24722222222222223</v>
      </c>
      <c r="CK1036" s="416">
        <f>IF(OR($W1036="Pipeline",$W1036="Dropped"),"-",IF($AC1036="-","-",IF(OR($AA1036="-",$AA1036="n/a"),DAYS360(Y1036,AC1036,TRUE)/360,DAYS360(AA1036,AC1036,TRUE)/360)))</f>
        <v>4.7722222222222221</v>
      </c>
      <c r="CL1036" s="416">
        <f>IF(OR($W1036="Pipeline",$W1036="Dropped"),"-",IF($AC1036="-","-",DAYS360(X1036,AC1036,TRUE)/360))</f>
        <v>5.8638888888888889</v>
      </c>
      <c r="CM1036" s="437">
        <f>IF(OR($W1036="Pipeline",$W1036="Dropped"),"-",IF($AC1036="-","-",DAYS360(AB1036,AC1036,TRUE)/360))</f>
        <v>0</v>
      </c>
      <c r="CN1036" s="344" t="str">
        <f>IF(W1036="Closed",IF(AC1036="-","-",YEAR(AC1036)),"-")</f>
        <v>-</v>
      </c>
      <c r="CO1036" s="344" t="str">
        <f>IF(W1036="Closed",IF(OR(BE1036="S",BE1036="MS",BE1036="HS"),"S",IF(OR(BE1036="U",BE1036="MU",BE1036="HU"),"U",IF(OR(BE1036="NA",BE1036="NR",BE1036="NV",BE1036="?",BE1036="#"),"NR","-"))),"-")</f>
        <v>-</v>
      </c>
      <c r="CP1036" s="249">
        <v>1</v>
      </c>
      <c r="CQ1036" s="414">
        <v>3</v>
      </c>
      <c r="CR1036" s="414">
        <v>1</v>
      </c>
      <c r="CS1036" s="414">
        <v>0</v>
      </c>
      <c r="CT1036" s="414">
        <v>0</v>
      </c>
      <c r="CU1036" s="436">
        <v>0</v>
      </c>
      <c r="CV1036" s="432" t="str">
        <f>IF(OR(DC1036="-",DC1036="",DC1036="n/a"),"-",HYPERLINK(DC1036,"PAD"))</f>
        <v>PAD</v>
      </c>
      <c r="CW1036" s="417" t="str">
        <f>IF(OR(DD1036="-",DD1036="",DD1036="n/a"),"-",HYPERLINK(DD1036,"ICR"))</f>
        <v>-</v>
      </c>
      <c r="CX1036" s="438" t="str">
        <f>IF(OR(DE1036="-",DE1036="",DE1036="n/a"),"-",HYPERLINK(DE1036,"IEG"))</f>
        <v>-</v>
      </c>
      <c r="CY1036" s="687" t="str">
        <f>IF(OR(DF1036="-",DF1036="",DF1036="n/a"),"-",HYPERLINK(DF1036,"PPAR"))</f>
        <v>-</v>
      </c>
      <c r="CZ1036" s="665" t="str">
        <f>IF(OR(DG1036="-",DG1036="",DG1036="n/a"),"-",HYPERLINK(DG1036,"PCR"))</f>
        <v>-</v>
      </c>
      <c r="DA1036" s="665" t="str">
        <f>IF(OR(DH1036="-",DH1036="",DH1036="n/a"),"-",HYPERLINK(DH1036,"PP"))</f>
        <v>-</v>
      </c>
      <c r="DB1036" s="688" t="str">
        <f>IF(OR(DI1036="-",DI1036="",DI1036="n/a"),"-",HYPERLINK(DI1036,"TA"))</f>
        <v>-</v>
      </c>
      <c r="DC1036" s="897" t="s">
        <v>12983</v>
      </c>
      <c r="DD1036" s="897" t="s">
        <v>33</v>
      </c>
      <c r="DE1036" s="897" t="s">
        <v>33</v>
      </c>
      <c r="DF1036" s="897" t="s">
        <v>33</v>
      </c>
      <c r="DG1036" s="897" t="s">
        <v>33</v>
      </c>
      <c r="DH1036" s="897" t="s">
        <v>33</v>
      </c>
      <c r="DI1036" s="897" t="s">
        <v>33</v>
      </c>
      <c r="DJ1036" s="734"/>
      <c r="DK1036" s="358"/>
      <c r="DL1036" s="358"/>
      <c r="DM1036" s="440"/>
      <c r="DN1036" s="440"/>
      <c r="DO1036" s="440"/>
      <c r="DP1036" s="440"/>
      <c r="DQ1036" s="440"/>
      <c r="DR1036" s="440"/>
      <c r="DS1036" s="440"/>
      <c r="DT1036" s="440"/>
      <c r="DU1036" s="440"/>
      <c r="DV1036" s="440"/>
      <c r="DW1036" s="440"/>
      <c r="DX1036" s="440"/>
      <c r="DY1036" s="440"/>
      <c r="DZ1036" s="440"/>
      <c r="EA1036" s="440"/>
      <c r="EB1036" s="440"/>
      <c r="EC1036" s="440"/>
      <c r="ED1036" s="440"/>
      <c r="EE1036" s="440"/>
      <c r="EF1036" s="440"/>
      <c r="EG1036" s="440"/>
      <c r="EH1036" s="440"/>
      <c r="EI1036" s="440"/>
      <c r="EJ1036" s="440"/>
      <c r="EK1036" s="440"/>
      <c r="EL1036" s="440"/>
      <c r="EM1036" s="440"/>
    </row>
    <row r="1037" spans="1:143" s="33" customFormat="1" ht="14.1" customHeight="1" x14ac:dyDescent="0.25">
      <c r="A1037" s="702">
        <f>ROW()-1</f>
        <v>1036</v>
      </c>
      <c r="B1037" s="710" t="s">
        <v>723</v>
      </c>
      <c r="C1037" s="711" t="str">
        <f>HYPERLINK(E1037,"OP")</f>
        <v>OP</v>
      </c>
      <c r="D1037" s="711" t="str">
        <f>HYPERLINK(F1037,"Prj")</f>
        <v>Prj</v>
      </c>
      <c r="E1037" s="663" t="s">
        <v>7129</v>
      </c>
      <c r="F1037" s="422" t="s">
        <v>7130</v>
      </c>
      <c r="G1037" s="414" t="s">
        <v>33</v>
      </c>
      <c r="H1037" s="414" t="s">
        <v>33</v>
      </c>
      <c r="I1037" s="694" t="s">
        <v>33</v>
      </c>
      <c r="J1037" s="696" t="s">
        <v>724</v>
      </c>
      <c r="K1037" s="199" t="s">
        <v>33</v>
      </c>
      <c r="L1037" s="693" t="s">
        <v>153</v>
      </c>
      <c r="M1037" s="696" t="s">
        <v>188</v>
      </c>
      <c r="N1037" s="693" t="s">
        <v>233</v>
      </c>
      <c r="O1037" s="693" t="s">
        <v>25</v>
      </c>
      <c r="P1037" s="1080" t="s">
        <v>1419</v>
      </c>
      <c r="Q1037" s="1074" t="s">
        <v>33</v>
      </c>
      <c r="R1037" s="698" t="s">
        <v>33</v>
      </c>
      <c r="S1037" s="907" t="s">
        <v>3153</v>
      </c>
      <c r="T1037" s="908" t="s">
        <v>3537</v>
      </c>
      <c r="U1037" s="905" t="s">
        <v>13707</v>
      </c>
      <c r="V1037" s="905" t="s">
        <v>10413</v>
      </c>
      <c r="W1037" s="1068" t="s">
        <v>1773</v>
      </c>
      <c r="X1037" s="1064">
        <v>41576</v>
      </c>
      <c r="Y1037" s="1066">
        <v>41634</v>
      </c>
      <c r="Z1037" s="1046">
        <v>2014</v>
      </c>
      <c r="AA1037" s="1064">
        <v>41628</v>
      </c>
      <c r="AB1037" s="1065">
        <v>42004</v>
      </c>
      <c r="AC1037" s="1066">
        <v>42369</v>
      </c>
      <c r="AD1037" s="638">
        <v>0</v>
      </c>
      <c r="AE1037" s="639">
        <v>0</v>
      </c>
      <c r="AF1037" s="744">
        <v>0.42899300000000001</v>
      </c>
      <c r="AG1037" s="690">
        <v>0.42899300000000001</v>
      </c>
      <c r="AH1037" s="747">
        <v>0</v>
      </c>
      <c r="AI1037" s="744">
        <v>0.42899300000000001</v>
      </c>
      <c r="AJ1037" s="1099">
        <v>0.42899300000000001</v>
      </c>
      <c r="AK1037" s="1100">
        <v>0.42899300000000001</v>
      </c>
      <c r="AL1037" s="1086"/>
      <c r="AM1037" s="760" t="s">
        <v>2435</v>
      </c>
      <c r="AN1037" s="760"/>
      <c r="AO1037" s="760"/>
      <c r="AP1037" s="760"/>
      <c r="AQ1037" s="761"/>
      <c r="AR1037" s="779" t="s">
        <v>2759</v>
      </c>
      <c r="AS1037" s="781">
        <f>AT1037+AU1037</f>
        <v>0.16</v>
      </c>
      <c r="AT1037" s="649">
        <v>0</v>
      </c>
      <c r="AU1037" s="650">
        <v>0.16</v>
      </c>
      <c r="AV1037" s="686" t="s">
        <v>2760</v>
      </c>
      <c r="AW1037" s="686" t="s">
        <v>1900</v>
      </c>
      <c r="AX1037" s="686" t="s">
        <v>1900</v>
      </c>
      <c r="AY1037" s="823" t="s">
        <v>33</v>
      </c>
      <c r="AZ1037" s="736" t="s">
        <v>33</v>
      </c>
      <c r="BA1037" s="736" t="s">
        <v>33</v>
      </c>
      <c r="BB1037" s="625" t="s">
        <v>33</v>
      </c>
      <c r="BC1037" s="626" t="s">
        <v>33</v>
      </c>
      <c r="BD1037" s="633" t="s">
        <v>33</v>
      </c>
      <c r="BE1037" s="625" t="s">
        <v>33</v>
      </c>
      <c r="BF1037" s="626" t="s">
        <v>33</v>
      </c>
      <c r="BG1037" s="633" t="s">
        <v>33</v>
      </c>
      <c r="BH1037" s="905" t="s">
        <v>13069</v>
      </c>
      <c r="BI1037" s="903" t="s">
        <v>13877</v>
      </c>
      <c r="BJ1037" s="905" t="s">
        <v>0</v>
      </c>
      <c r="BK1037" s="903" t="s">
        <v>0</v>
      </c>
      <c r="BL1037" s="905" t="s">
        <v>0</v>
      </c>
      <c r="BM1037" s="903" t="s">
        <v>0</v>
      </c>
      <c r="BN1037" s="905" t="s">
        <v>0</v>
      </c>
      <c r="BO1037" s="903" t="s">
        <v>0</v>
      </c>
      <c r="BP1037" s="905" t="s">
        <v>0</v>
      </c>
      <c r="BQ1037" s="903" t="s">
        <v>0</v>
      </c>
      <c r="BR1037" s="909">
        <v>27</v>
      </c>
      <c r="BS1037" s="903" t="s">
        <v>4490</v>
      </c>
      <c r="BT1037" s="905" t="s">
        <v>0</v>
      </c>
      <c r="BU1037" s="903" t="s">
        <v>4492</v>
      </c>
      <c r="BV1037" s="905" t="s">
        <v>0</v>
      </c>
      <c r="BW1037" s="903" t="s">
        <v>4492</v>
      </c>
      <c r="BX1037" s="905" t="s">
        <v>0</v>
      </c>
      <c r="BY1037" s="903" t="s">
        <v>4492</v>
      </c>
      <c r="BZ1037" s="905" t="s">
        <v>0</v>
      </c>
      <c r="CA1037" s="903" t="s">
        <v>4492</v>
      </c>
      <c r="CB1037" s="340">
        <v>50</v>
      </c>
      <c r="CC1037" s="249">
        <f>IF(ISBLANK(AL1037),0,1)</f>
        <v>0</v>
      </c>
      <c r="CD1037" s="414">
        <f>IF(ISBLANK(AM1037),0,1)</f>
        <v>1</v>
      </c>
      <c r="CE1037" s="414">
        <f>IF(ISBLANK(AN1037),0,1)</f>
        <v>0</v>
      </c>
      <c r="CF1037" s="414">
        <f>IF(ISBLANK(AO1037),0,1)</f>
        <v>0</v>
      </c>
      <c r="CG1037" s="414">
        <f>IF(ISBLANK(AP1037),0,1)</f>
        <v>0</v>
      </c>
      <c r="CH1037" s="436">
        <f>IF(ISBLANK(AQ1037),0,1)</f>
        <v>0</v>
      </c>
      <c r="CI1037" s="435">
        <f>IF($W1037="Dropped","-",DAYS360(X1037,Y1037,TRUE)/360)</f>
        <v>0.15833333333333333</v>
      </c>
      <c r="CJ1037" s="416">
        <f>IF(OR($W1037="Pipeline",$W1037="Dropped"),"-",IF(OR($AA1037="-",$AA1037="n/a"),"-",DAYS360(Y1037,AA1037,TRUE)/360))</f>
        <v>-1.6666666666666666E-2</v>
      </c>
      <c r="CK1037" s="416">
        <f>IF(OR($W1037="Pipeline",$W1037="Dropped"),"-",IF($AC1037="-","-",IF(OR($AA1037="-",$AA1037="n/a"),DAYS360(Y1037,AC1037,TRUE)/360,DAYS360(AA1037,AC1037,TRUE)/360)))</f>
        <v>2.0277777777777777</v>
      </c>
      <c r="CL1037" s="416">
        <f>IF(OR($W1037="Pipeline",$W1037="Dropped"),"-",IF($AC1037="-","-",DAYS360(X1037,AC1037,TRUE)/360))</f>
        <v>2.1694444444444443</v>
      </c>
      <c r="CM1037" s="437">
        <f>IF(OR($W1037="Pipeline",$W1037="Dropped"),"-",IF($AC1037="-","-",DAYS360(AB1037,AC1037,TRUE)/360))</f>
        <v>1</v>
      </c>
      <c r="CN1037" s="344">
        <f>IF(W1037="Closed",IF(AC1037="-","-",YEAR(AC1037)),"-")</f>
        <v>2015</v>
      </c>
      <c r="CO1037" s="344" t="str">
        <f>IF(W1037="Closed",IF(OR(BE1037="S",BE1037="MS",BE1037="HS"),"S",IF(OR(BE1037="U",BE1037="MU",BE1037="HU"),"U",IF(OR(BE1037="NA",BE1037="NR",BE1037="NV",BE1037="?",BE1037="#"),"NR","-"))),"-")</f>
        <v>-</v>
      </c>
      <c r="CP1037" s="249" t="s">
        <v>33</v>
      </c>
      <c r="CQ1037" s="414" t="s">
        <v>33</v>
      </c>
      <c r="CR1037" s="414" t="s">
        <v>33</v>
      </c>
      <c r="CS1037" s="414" t="s">
        <v>33</v>
      </c>
      <c r="CT1037" s="414" t="s">
        <v>33</v>
      </c>
      <c r="CU1037" s="436" t="s">
        <v>33</v>
      </c>
      <c r="CV1037" s="432" t="str">
        <f>IF(OR(DC1037="-",DC1037="",DC1037="n/a"),"-",HYPERLINK(DC1037,"PAD"))</f>
        <v>-</v>
      </c>
      <c r="CW1037" s="417" t="str">
        <f>IF(OR(DD1037="-",DD1037="",DD1037="n/a"),"-",HYPERLINK(DD1037,"ICR"))</f>
        <v>-</v>
      </c>
      <c r="CX1037" s="438" t="str">
        <f>IF(OR(DE1037="-",DE1037="",DE1037="n/a"),"-",HYPERLINK(DE1037,"IEG"))</f>
        <v>-</v>
      </c>
      <c r="CY1037" s="687" t="str">
        <f>IF(OR(DF1037="-",DF1037="",DF1037="n/a"),"-",HYPERLINK(DF1037,"PPAR"))</f>
        <v>-</v>
      </c>
      <c r="CZ1037" s="665" t="str">
        <f>IF(OR(DG1037="-",DG1037="",DG1037="n/a"),"-",HYPERLINK(DG1037,"PCR"))</f>
        <v>-</v>
      </c>
      <c r="DA1037" s="665" t="str">
        <f>IF(OR(DH1037="-",DH1037="",DH1037="n/a"),"-",HYPERLINK(DH1037,"PP"))</f>
        <v>-</v>
      </c>
      <c r="DB1037" s="688" t="str">
        <f>IF(OR(DI1037="-",DI1037="",DI1037="n/a"),"-",HYPERLINK(DI1037,"TA"))</f>
        <v>-</v>
      </c>
      <c r="DC1037" s="897" t="s">
        <v>13773</v>
      </c>
      <c r="DD1037" s="897" t="s">
        <v>13773</v>
      </c>
      <c r="DE1037" s="897" t="s">
        <v>13773</v>
      </c>
      <c r="DF1037" s="897" t="s">
        <v>13773</v>
      </c>
      <c r="DG1037" s="897" t="s">
        <v>13773</v>
      </c>
      <c r="DH1037" s="897" t="s">
        <v>13773</v>
      </c>
      <c r="DI1037" s="897" t="s">
        <v>13773</v>
      </c>
      <c r="DJ1037" s="734"/>
      <c r="DK1037" s="358"/>
      <c r="DL1037" s="358"/>
      <c r="DM1037" s="440"/>
      <c r="DN1037" s="440"/>
      <c r="DO1037" s="440"/>
      <c r="DP1037" s="440"/>
      <c r="DQ1037" s="440"/>
      <c r="DR1037" s="440"/>
      <c r="DS1037" s="440"/>
      <c r="DT1037" s="440"/>
      <c r="DU1037" s="440"/>
      <c r="DV1037" s="440"/>
      <c r="DW1037" s="440"/>
      <c r="DX1037" s="440"/>
      <c r="DY1037" s="440"/>
      <c r="DZ1037" s="440"/>
      <c r="EA1037" s="440"/>
      <c r="EB1037" s="440"/>
      <c r="EC1037" s="440"/>
      <c r="ED1037" s="440"/>
      <c r="EE1037" s="440"/>
      <c r="EF1037" s="440"/>
      <c r="EG1037" s="440"/>
      <c r="EH1037" s="440"/>
      <c r="EI1037" s="440"/>
      <c r="EJ1037" s="440"/>
      <c r="EK1037" s="440"/>
      <c r="EL1037" s="440"/>
      <c r="EM1037" s="440"/>
    </row>
    <row r="1038" spans="1:143" s="33" customFormat="1" ht="14.1" customHeight="1" x14ac:dyDescent="0.25">
      <c r="A1038" s="702">
        <f>ROW()-1</f>
        <v>1037</v>
      </c>
      <c r="B1038" s="710" t="s">
        <v>3127</v>
      </c>
      <c r="C1038" s="711" t="str">
        <f>HYPERLINK(E1038,"OP")</f>
        <v>OP</v>
      </c>
      <c r="D1038" s="711" t="str">
        <f>HYPERLINK(F1038,"Prj")</f>
        <v>Prj</v>
      </c>
      <c r="E1038" s="663" t="s">
        <v>7131</v>
      </c>
      <c r="F1038" s="422" t="s">
        <v>7132</v>
      </c>
      <c r="G1038" s="414" t="s">
        <v>33</v>
      </c>
      <c r="H1038" s="414" t="s">
        <v>33</v>
      </c>
      <c r="I1038" s="694" t="s">
        <v>33</v>
      </c>
      <c r="J1038" s="686" t="s">
        <v>3152</v>
      </c>
      <c r="K1038" s="199" t="s">
        <v>33</v>
      </c>
      <c r="L1038" s="693" t="s">
        <v>153</v>
      </c>
      <c r="M1038" s="696" t="s">
        <v>601</v>
      </c>
      <c r="N1038" s="693" t="s">
        <v>18</v>
      </c>
      <c r="O1038" s="693" t="s">
        <v>25</v>
      </c>
      <c r="P1038" s="1080" t="s">
        <v>1419</v>
      </c>
      <c r="Q1038" s="1074" t="s">
        <v>33</v>
      </c>
      <c r="R1038" s="698" t="s">
        <v>33</v>
      </c>
      <c r="S1038" s="907" t="s">
        <v>3153</v>
      </c>
      <c r="T1038" s="908" t="s">
        <v>3154</v>
      </c>
      <c r="U1038" s="905" t="s">
        <v>13707</v>
      </c>
      <c r="V1038" s="905" t="s">
        <v>10413</v>
      </c>
      <c r="W1038" s="1068" t="s">
        <v>2734</v>
      </c>
      <c r="X1038" s="1064">
        <v>42198</v>
      </c>
      <c r="Y1038" s="1066">
        <v>42747</v>
      </c>
      <c r="Z1038" s="1046">
        <v>2017</v>
      </c>
      <c r="AA1038" s="1064" t="s">
        <v>33</v>
      </c>
      <c r="AB1038" s="1065" t="s">
        <v>33</v>
      </c>
      <c r="AC1038" s="1066" t="s">
        <v>33</v>
      </c>
      <c r="AD1038" s="638">
        <v>0</v>
      </c>
      <c r="AE1038" s="746">
        <v>12</v>
      </c>
      <c r="AF1038" s="744">
        <v>0</v>
      </c>
      <c r="AG1038" s="690">
        <v>12</v>
      </c>
      <c r="AH1038" s="747">
        <v>0</v>
      </c>
      <c r="AI1038" s="744" t="s">
        <v>33</v>
      </c>
      <c r="AJ1038" s="1099" t="s">
        <v>33</v>
      </c>
      <c r="AK1038" s="1100" t="s">
        <v>33</v>
      </c>
      <c r="AL1038" s="1093"/>
      <c r="AM1038" s="770"/>
      <c r="AN1038" s="770"/>
      <c r="AO1038" s="770"/>
      <c r="AP1038" s="770"/>
      <c r="AQ1038" s="771"/>
      <c r="AR1038" s="780" t="s">
        <v>33</v>
      </c>
      <c r="AS1038" s="786" t="s">
        <v>37</v>
      </c>
      <c r="AT1038" s="786" t="s">
        <v>37</v>
      </c>
      <c r="AU1038" s="787" t="s">
        <v>37</v>
      </c>
      <c r="AV1038" s="699" t="s">
        <v>33</v>
      </c>
      <c r="AW1038" s="686" t="s">
        <v>3591</v>
      </c>
      <c r="AX1038" s="686" t="s">
        <v>3592</v>
      </c>
      <c r="AY1038" s="823" t="s">
        <v>33</v>
      </c>
      <c r="AZ1038" s="736" t="s">
        <v>33</v>
      </c>
      <c r="BA1038" s="736" t="s">
        <v>33</v>
      </c>
      <c r="BB1038" s="625" t="s">
        <v>33</v>
      </c>
      <c r="BC1038" s="626" t="s">
        <v>33</v>
      </c>
      <c r="BD1038" s="633" t="s">
        <v>33</v>
      </c>
      <c r="BE1038" s="625" t="s">
        <v>33</v>
      </c>
      <c r="BF1038" s="626" t="s">
        <v>33</v>
      </c>
      <c r="BG1038" s="633" t="s">
        <v>33</v>
      </c>
      <c r="BH1038" s="905" t="s">
        <v>4487</v>
      </c>
      <c r="BI1038" s="903" t="s">
        <v>4683</v>
      </c>
      <c r="BJ1038" s="905" t="s">
        <v>0</v>
      </c>
      <c r="BK1038" s="903" t="s">
        <v>0</v>
      </c>
      <c r="BL1038" s="905" t="s">
        <v>0</v>
      </c>
      <c r="BM1038" s="903" t="s">
        <v>0</v>
      </c>
      <c r="BN1038" s="905" t="s">
        <v>0</v>
      </c>
      <c r="BO1038" s="903" t="s">
        <v>0</v>
      </c>
      <c r="BP1038" s="905" t="s">
        <v>0</v>
      </c>
      <c r="BQ1038" s="903" t="s">
        <v>0</v>
      </c>
      <c r="BR1038" s="909">
        <v>31</v>
      </c>
      <c r="BS1038" s="903" t="s">
        <v>4579</v>
      </c>
      <c r="BT1038" s="909">
        <v>32</v>
      </c>
      <c r="BU1038" s="903" t="s">
        <v>4555</v>
      </c>
      <c r="BV1038" s="909">
        <v>37</v>
      </c>
      <c r="BW1038" s="903" t="s">
        <v>4546</v>
      </c>
      <c r="BX1038" s="905" t="s">
        <v>0</v>
      </c>
      <c r="BY1038" s="903" t="s">
        <v>4492</v>
      </c>
      <c r="BZ1038" s="905" t="s">
        <v>0</v>
      </c>
      <c r="CA1038" s="903" t="s">
        <v>4492</v>
      </c>
      <c r="CB1038" s="340">
        <v>50</v>
      </c>
      <c r="CC1038" s="249">
        <f>IF(ISBLANK(AL1038),0,1)</f>
        <v>0</v>
      </c>
      <c r="CD1038" s="414">
        <f>IF(ISBLANK(AM1038),0,1)</f>
        <v>0</v>
      </c>
      <c r="CE1038" s="414">
        <f>IF(ISBLANK(AN1038),0,1)</f>
        <v>0</v>
      </c>
      <c r="CF1038" s="414">
        <f>IF(ISBLANK(AO1038),0,1)</f>
        <v>0</v>
      </c>
      <c r="CG1038" s="414">
        <f>IF(ISBLANK(AP1038),0,1)</f>
        <v>0</v>
      </c>
      <c r="CH1038" s="436">
        <f>IF(ISBLANK(AQ1038),0,1)</f>
        <v>0</v>
      </c>
      <c r="CI1038" s="435" t="str">
        <f>IF($W1038="Dropped","-",DAYS360(X1038,Y1038,TRUE)/360)</f>
        <v>-</v>
      </c>
      <c r="CJ1038" s="416" t="str">
        <f>IF(OR($W1038="Pipeline",$W1038="Dropped"),"-",IF(OR($AA1038="-",$AA1038="n/a"),"-",DAYS360(Y1038,AA1038,TRUE)/360))</f>
        <v>-</v>
      </c>
      <c r="CK1038" s="416" t="str">
        <f>IF(OR($W1038="Pipeline",$W1038="Dropped"),"-",IF($AC1038="-","-",IF(OR($AA1038="-",$AA1038="n/a"),DAYS360(Y1038,AC1038,TRUE)/360,DAYS360(AA1038,AC1038,TRUE)/360)))</f>
        <v>-</v>
      </c>
      <c r="CL1038" s="416" t="str">
        <f>IF(OR($W1038="Pipeline",$W1038="Dropped"),"-",IF($AC1038="-","-",DAYS360(X1038,AC1038,TRUE)/360))</f>
        <v>-</v>
      </c>
      <c r="CM1038" s="437" t="str">
        <f>IF(OR($W1038="Pipeline",$W1038="Dropped"),"-",IF($AC1038="-","-",DAYS360(AB1038,AC1038,TRUE)/360))</f>
        <v>-</v>
      </c>
      <c r="CN1038" s="344" t="str">
        <f>IF(W1038="Closed",IF(AC1038="-","-",YEAR(AC1038)),"-")</f>
        <v>-</v>
      </c>
      <c r="CO1038" s="344" t="str">
        <f>IF(W1038="Closed",IF(OR(BE1038="S",BE1038="MS",BE1038="HS"),"S",IF(OR(BE1038="U",BE1038="MU",BE1038="HU"),"U",IF(OR(BE1038="NA",BE1038="NR",BE1038="NV",BE1038="?",BE1038="#"),"NR","-"))),"-")</f>
        <v>-</v>
      </c>
      <c r="CP1038" s="249" t="s">
        <v>33</v>
      </c>
      <c r="CQ1038" s="414" t="s">
        <v>33</v>
      </c>
      <c r="CR1038" s="414" t="s">
        <v>33</v>
      </c>
      <c r="CS1038" s="414" t="s">
        <v>33</v>
      </c>
      <c r="CT1038" s="414" t="s">
        <v>33</v>
      </c>
      <c r="CU1038" s="436" t="s">
        <v>33</v>
      </c>
      <c r="CV1038" s="432" t="str">
        <f>IF(OR(DC1038="-",DC1038="",DC1038="n/a"),"-",HYPERLINK(DC1038,"PAD"))</f>
        <v>-</v>
      </c>
      <c r="CW1038" s="417" t="str">
        <f>IF(OR(DD1038="-",DD1038="",DD1038="n/a"),"-",HYPERLINK(DD1038,"ICR"))</f>
        <v>-</v>
      </c>
      <c r="CX1038" s="438" t="str">
        <f>IF(OR(DE1038="-",DE1038="",DE1038="n/a"),"-",HYPERLINK(DE1038,"IEG"))</f>
        <v>-</v>
      </c>
      <c r="CY1038" s="687" t="str">
        <f>IF(OR(DF1038="-",DF1038="",DF1038="n/a"),"-",HYPERLINK(DF1038,"PPAR"))</f>
        <v>-</v>
      </c>
      <c r="CZ1038" s="665" t="str">
        <f>IF(OR(DG1038="-",DG1038="",DG1038="n/a"),"-",HYPERLINK(DG1038,"PCR"))</f>
        <v>-</v>
      </c>
      <c r="DA1038" s="665" t="str">
        <f>IF(OR(DH1038="-",DH1038="",DH1038="n/a"),"-",HYPERLINK(DH1038,"PP"))</f>
        <v>-</v>
      </c>
      <c r="DB1038" s="688" t="str">
        <f>IF(OR(DI1038="-",DI1038="",DI1038="n/a"),"-",HYPERLINK(DI1038,"TA"))</f>
        <v>-</v>
      </c>
      <c r="DC1038" s="897" t="s">
        <v>13773</v>
      </c>
      <c r="DD1038" s="897" t="s">
        <v>13773</v>
      </c>
      <c r="DE1038" s="897" t="s">
        <v>13773</v>
      </c>
      <c r="DF1038" s="897" t="s">
        <v>13773</v>
      </c>
      <c r="DG1038" s="897" t="s">
        <v>13773</v>
      </c>
      <c r="DH1038" s="897" t="s">
        <v>13773</v>
      </c>
      <c r="DI1038" s="897" t="s">
        <v>13773</v>
      </c>
      <c r="DJ1038" s="734"/>
      <c r="DK1038" s="358"/>
      <c r="DL1038" s="358"/>
      <c r="DM1038" s="440"/>
      <c r="DN1038" s="440"/>
      <c r="DO1038" s="440"/>
      <c r="DP1038" s="440"/>
      <c r="DQ1038" s="440"/>
      <c r="DR1038" s="440"/>
      <c r="DS1038" s="440"/>
      <c r="DT1038" s="440"/>
      <c r="DU1038" s="440"/>
      <c r="DV1038" s="440"/>
      <c r="DW1038" s="440"/>
      <c r="DX1038" s="440"/>
      <c r="DY1038" s="440"/>
      <c r="DZ1038" s="440"/>
      <c r="EA1038" s="440"/>
      <c r="EB1038" s="440"/>
      <c r="EC1038" s="440"/>
      <c r="ED1038" s="440"/>
      <c r="EE1038" s="440"/>
      <c r="EF1038" s="440"/>
      <c r="EG1038" s="440"/>
      <c r="EH1038" s="440"/>
      <c r="EI1038" s="440"/>
      <c r="EJ1038" s="440"/>
      <c r="EK1038" s="440"/>
      <c r="EL1038" s="440"/>
      <c r="EM1038" s="440"/>
    </row>
    <row r="1039" spans="1:143" s="33" customFormat="1" ht="14.1" customHeight="1" x14ac:dyDescent="0.25">
      <c r="A1039" s="703">
        <f>ROW()-1</f>
        <v>1038</v>
      </c>
      <c r="B1039" s="710" t="s">
        <v>2406</v>
      </c>
      <c r="C1039" s="711" t="str">
        <f>HYPERLINK(E1039,"OP")</f>
        <v>OP</v>
      </c>
      <c r="D1039" s="711" t="str">
        <f>HYPERLINK(F1039,"Prj")</f>
        <v>Prj</v>
      </c>
      <c r="E1039" s="663" t="s">
        <v>7133</v>
      </c>
      <c r="F1039" s="422" t="s">
        <v>7134</v>
      </c>
      <c r="G1039" s="414" t="s">
        <v>33</v>
      </c>
      <c r="H1039" s="414" t="s">
        <v>33</v>
      </c>
      <c r="I1039" s="694" t="s">
        <v>33</v>
      </c>
      <c r="J1039" s="686" t="s">
        <v>2407</v>
      </c>
      <c r="K1039" s="199" t="s">
        <v>33</v>
      </c>
      <c r="L1039" s="693" t="s">
        <v>231</v>
      </c>
      <c r="M1039" s="696" t="s">
        <v>240</v>
      </c>
      <c r="N1039" s="693" t="s">
        <v>233</v>
      </c>
      <c r="O1039" s="693" t="s">
        <v>25</v>
      </c>
      <c r="P1039" s="1080" t="s">
        <v>1419</v>
      </c>
      <c r="Q1039" s="1074" t="s">
        <v>33</v>
      </c>
      <c r="R1039" s="698" t="s">
        <v>33</v>
      </c>
      <c r="S1039" s="907" t="s">
        <v>3160</v>
      </c>
      <c r="T1039" s="908" t="s">
        <v>3984</v>
      </c>
      <c r="U1039" s="905" t="s">
        <v>592</v>
      </c>
      <c r="V1039" s="905" t="s">
        <v>10459</v>
      </c>
      <c r="W1039" s="1068" t="s">
        <v>1773</v>
      </c>
      <c r="X1039" s="1064">
        <v>41563</v>
      </c>
      <c r="Y1039" s="1066">
        <v>41789</v>
      </c>
      <c r="Z1039" s="1046">
        <v>2014</v>
      </c>
      <c r="AA1039" s="1064">
        <v>41830</v>
      </c>
      <c r="AB1039" s="1065">
        <v>42735</v>
      </c>
      <c r="AC1039" s="1066">
        <v>42735</v>
      </c>
      <c r="AD1039" s="638">
        <v>0</v>
      </c>
      <c r="AE1039" s="639">
        <v>0</v>
      </c>
      <c r="AF1039" s="744">
        <v>6</v>
      </c>
      <c r="AG1039" s="690">
        <v>6</v>
      </c>
      <c r="AH1039" s="747">
        <v>0</v>
      </c>
      <c r="AI1039" s="744">
        <v>6</v>
      </c>
      <c r="AJ1039" s="1099">
        <v>0.79961256999999997</v>
      </c>
      <c r="AK1039" s="1100">
        <v>0.79961256999999997</v>
      </c>
      <c r="AL1039" s="646">
        <v>31</v>
      </c>
      <c r="AM1039" s="647">
        <v>9</v>
      </c>
      <c r="AN1039" s="647"/>
      <c r="AO1039" s="647"/>
      <c r="AP1039" s="647"/>
      <c r="AQ1039" s="648"/>
      <c r="AR1039" s="779" t="s">
        <v>3089</v>
      </c>
      <c r="AS1039" s="649">
        <f>AT1039+AU1039</f>
        <v>3.82</v>
      </c>
      <c r="AT1039" s="649">
        <f>1.27+2.55</f>
        <v>3.82</v>
      </c>
      <c r="AU1039" s="650">
        <v>0</v>
      </c>
      <c r="AV1039" s="686" t="s">
        <v>3090</v>
      </c>
      <c r="AW1039" s="686" t="s">
        <v>2441</v>
      </c>
      <c r="AX1039" s="686" t="s">
        <v>2442</v>
      </c>
      <c r="AY1039" s="819">
        <v>42635</v>
      </c>
      <c r="AZ1039" s="721" t="s">
        <v>22</v>
      </c>
      <c r="BA1039" s="721" t="s">
        <v>45</v>
      </c>
      <c r="BB1039" s="625" t="s">
        <v>33</v>
      </c>
      <c r="BC1039" s="626" t="s">
        <v>33</v>
      </c>
      <c r="BD1039" s="633" t="s">
        <v>33</v>
      </c>
      <c r="BE1039" s="625" t="s">
        <v>33</v>
      </c>
      <c r="BF1039" s="626" t="s">
        <v>33</v>
      </c>
      <c r="BG1039" s="633" t="s">
        <v>33</v>
      </c>
      <c r="BH1039" s="905" t="s">
        <v>4505</v>
      </c>
      <c r="BI1039" s="903" t="s">
        <v>10474</v>
      </c>
      <c r="BJ1039" s="905" t="s">
        <v>0</v>
      </c>
      <c r="BK1039" s="903" t="s">
        <v>0</v>
      </c>
      <c r="BL1039" s="905" t="s">
        <v>0</v>
      </c>
      <c r="BM1039" s="903" t="s">
        <v>0</v>
      </c>
      <c r="BN1039" s="905" t="s">
        <v>0</v>
      </c>
      <c r="BO1039" s="903" t="s">
        <v>0</v>
      </c>
      <c r="BP1039" s="905" t="s">
        <v>0</v>
      </c>
      <c r="BQ1039" s="903" t="s">
        <v>0</v>
      </c>
      <c r="BR1039" s="909">
        <v>29</v>
      </c>
      <c r="BS1039" s="903" t="s">
        <v>4497</v>
      </c>
      <c r="BT1039" s="905" t="s">
        <v>0</v>
      </c>
      <c r="BU1039" s="903" t="s">
        <v>4492</v>
      </c>
      <c r="BV1039" s="905" t="s">
        <v>0</v>
      </c>
      <c r="BW1039" s="903" t="s">
        <v>4492</v>
      </c>
      <c r="BX1039" s="905" t="s">
        <v>0</v>
      </c>
      <c r="BY1039" s="903" t="s">
        <v>4492</v>
      </c>
      <c r="BZ1039" s="905" t="s">
        <v>0</v>
      </c>
      <c r="CA1039" s="903" t="s">
        <v>4492</v>
      </c>
      <c r="CB1039" s="340">
        <v>10</v>
      </c>
      <c r="CC1039" s="249">
        <f>IF(ISBLANK(AL1039),0,1)</f>
        <v>1</v>
      </c>
      <c r="CD1039" s="414">
        <f>IF(ISBLANK(AM1039),0,1)</f>
        <v>1</v>
      </c>
      <c r="CE1039" s="414">
        <f>IF(ISBLANK(AN1039),0,1)</f>
        <v>0</v>
      </c>
      <c r="CF1039" s="414">
        <f>IF(ISBLANK(AO1039),0,1)</f>
        <v>0</v>
      </c>
      <c r="CG1039" s="414">
        <f>IF(ISBLANK(AP1039),0,1)</f>
        <v>0</v>
      </c>
      <c r="CH1039" s="436">
        <f>IF(ISBLANK(AQ1039),0,1)</f>
        <v>0</v>
      </c>
      <c r="CI1039" s="435">
        <f>IF($W1039="Dropped","-",DAYS360(X1039,Y1039,TRUE)/360)</f>
        <v>0.62222222222222223</v>
      </c>
      <c r="CJ1039" s="416">
        <f>IF(OR($W1039="Pipeline",$W1039="Dropped"),"-",IF(OR($AA1039="-",$AA1039="n/a"),"-",DAYS360(Y1039,AA1039,TRUE)/360))</f>
        <v>0.1111111111111111</v>
      </c>
      <c r="CK1039" s="416">
        <f>IF(OR($W1039="Pipeline",$W1039="Dropped"),"-",IF($AC1039="-","-",IF(OR($AA1039="-",$AA1039="n/a"),DAYS360(Y1039,AC1039,TRUE)/360,DAYS360(AA1039,AC1039,TRUE)/360)))</f>
        <v>2.4722222222222223</v>
      </c>
      <c r="CL1039" s="416">
        <f>IF(OR($W1039="Pipeline",$W1039="Dropped"),"-",IF($AC1039="-","-",DAYS360(X1039,AC1039,TRUE)/360))</f>
        <v>3.2055555555555557</v>
      </c>
      <c r="CM1039" s="437">
        <f>IF(OR($W1039="Pipeline",$W1039="Dropped"),"-",IF($AC1039="-","-",DAYS360(AB1039,AC1039,TRUE)/360))</f>
        <v>0</v>
      </c>
      <c r="CN1039" s="344">
        <f>IF(W1039="Closed",IF(AC1039="-","-",YEAR(AC1039)),"-")</f>
        <v>2016</v>
      </c>
      <c r="CO1039" s="344" t="str">
        <f>IF(W1039="Closed",IF(OR(BE1039="S",BE1039="MS",BE1039="HS"),"S",IF(OR(BE1039="U",BE1039="MU",BE1039="HU"),"U",IF(OR(BE1039="NA",BE1039="NR",BE1039="NV",BE1039="?",BE1039="#"),"NR","-"))),"-")</f>
        <v>-</v>
      </c>
      <c r="CP1039" s="249" t="s">
        <v>33</v>
      </c>
      <c r="CQ1039" s="414" t="s">
        <v>33</v>
      </c>
      <c r="CR1039" s="414" t="s">
        <v>33</v>
      </c>
      <c r="CS1039" s="414" t="s">
        <v>33</v>
      </c>
      <c r="CT1039" s="414" t="s">
        <v>33</v>
      </c>
      <c r="CU1039" s="436" t="s">
        <v>33</v>
      </c>
      <c r="CV1039" s="432" t="str">
        <f>IF(OR(DC1039="-",DC1039="",DC1039="n/a"),"-",HYPERLINK(DC1039,"PAD"))</f>
        <v>PAD</v>
      </c>
      <c r="CW1039" s="417" t="str">
        <f>IF(OR(DD1039="-",DD1039="",DD1039="n/a"),"-",HYPERLINK(DD1039,"ICR"))</f>
        <v>-</v>
      </c>
      <c r="CX1039" s="438" t="str">
        <f>IF(OR(DE1039="-",DE1039="",DE1039="n/a"),"-",HYPERLINK(DE1039,"IEG"))</f>
        <v>-</v>
      </c>
      <c r="CY1039" s="687" t="str">
        <f>IF(OR(DF1039="-",DF1039="",DF1039="n/a"),"-",HYPERLINK(DF1039,"PPAR"))</f>
        <v>-</v>
      </c>
      <c r="CZ1039" s="665" t="str">
        <f>IF(OR(DG1039="-",DG1039="",DG1039="n/a"),"-",HYPERLINK(DG1039,"PCR"))</f>
        <v>-</v>
      </c>
      <c r="DA1039" s="665" t="str">
        <f>IF(OR(DH1039="-",DH1039="",DH1039="n/a"),"-",HYPERLINK(DH1039,"PP"))</f>
        <v>-</v>
      </c>
      <c r="DB1039" s="688" t="str">
        <f>IF(OR(DI1039="-",DI1039="",DI1039="n/a"),"-",HYPERLINK(DI1039,"TA"))</f>
        <v>-</v>
      </c>
      <c r="DC1039" s="897" t="s">
        <v>12984</v>
      </c>
      <c r="DD1039" s="897" t="s">
        <v>33</v>
      </c>
      <c r="DE1039" s="897" t="s">
        <v>33</v>
      </c>
      <c r="DF1039" s="897" t="s">
        <v>33</v>
      </c>
      <c r="DG1039" s="897" t="s">
        <v>33</v>
      </c>
      <c r="DH1039" s="897" t="s">
        <v>33</v>
      </c>
      <c r="DI1039" s="897" t="s">
        <v>33</v>
      </c>
      <c r="DJ1039" s="734"/>
      <c r="DK1039" s="358"/>
      <c r="DL1039" s="358"/>
      <c r="DM1039" s="440"/>
      <c r="DN1039" s="440"/>
      <c r="DO1039" s="440"/>
      <c r="DP1039" s="440"/>
      <c r="DQ1039" s="440"/>
      <c r="DR1039" s="440"/>
      <c r="DS1039" s="440"/>
      <c r="DT1039" s="440"/>
      <c r="DU1039" s="440"/>
      <c r="DV1039" s="440"/>
      <c r="DW1039" s="440"/>
      <c r="DX1039" s="440"/>
      <c r="DY1039" s="440"/>
      <c r="DZ1039" s="440"/>
      <c r="EA1039" s="440"/>
      <c r="EB1039" s="440"/>
      <c r="EC1039" s="440"/>
      <c r="ED1039" s="440"/>
      <c r="EE1039" s="440"/>
      <c r="EF1039" s="440"/>
      <c r="EG1039" s="440"/>
      <c r="EH1039" s="440"/>
      <c r="EI1039" s="440"/>
      <c r="EJ1039" s="440"/>
      <c r="EK1039" s="440"/>
      <c r="EL1039" s="440"/>
      <c r="EM1039" s="440"/>
    </row>
    <row r="1040" spans="1:143" s="33" customFormat="1" ht="14.1" customHeight="1" x14ac:dyDescent="0.25">
      <c r="A1040" s="702">
        <f>ROW()-1</f>
        <v>1039</v>
      </c>
      <c r="B1040" s="714" t="s">
        <v>13284</v>
      </c>
      <c r="C1040" s="715" t="str">
        <f>HYPERLINK(E1040,"OP")</f>
        <v>OP</v>
      </c>
      <c r="D1040" s="715" t="str">
        <f>HYPERLINK(F1040,"Prj")</f>
        <v>Prj</v>
      </c>
      <c r="E1040" s="652" t="s">
        <v>13285</v>
      </c>
      <c r="F1040" s="412" t="s">
        <v>13286</v>
      </c>
      <c r="G1040" s="414" t="s">
        <v>33</v>
      </c>
      <c r="H1040" s="414" t="s">
        <v>33</v>
      </c>
      <c r="I1040" s="694" t="s">
        <v>33</v>
      </c>
      <c r="J1040" s="698" t="s">
        <v>13287</v>
      </c>
      <c r="K1040" s="728" t="s">
        <v>33</v>
      </c>
      <c r="L1040" s="733" t="s">
        <v>16</v>
      </c>
      <c r="M1040" s="698" t="s">
        <v>13288</v>
      </c>
      <c r="N1040" s="733" t="s">
        <v>233</v>
      </c>
      <c r="O1040" s="733" t="s">
        <v>25</v>
      </c>
      <c r="P1040" s="1080" t="s">
        <v>19</v>
      </c>
      <c r="Q1040" s="1074" t="s">
        <v>3520</v>
      </c>
      <c r="R1040" s="698" t="s">
        <v>33</v>
      </c>
      <c r="S1040" s="907" t="s">
        <v>3549</v>
      </c>
      <c r="T1040" s="908" t="s">
        <v>13289</v>
      </c>
      <c r="U1040" s="905" t="s">
        <v>626</v>
      </c>
      <c r="V1040" s="905" t="s">
        <v>10441</v>
      </c>
      <c r="W1040" s="1068" t="s">
        <v>20</v>
      </c>
      <c r="X1040" s="1064">
        <v>42129</v>
      </c>
      <c r="Y1040" s="1066">
        <v>42412</v>
      </c>
      <c r="Z1040" s="1046">
        <v>2016</v>
      </c>
      <c r="AA1040" s="1064">
        <v>42542</v>
      </c>
      <c r="AB1040" s="1065">
        <v>43635</v>
      </c>
      <c r="AC1040" s="1066">
        <v>43635</v>
      </c>
      <c r="AD1040" s="1052">
        <v>0</v>
      </c>
      <c r="AE1040" s="748">
        <v>0</v>
      </c>
      <c r="AF1040" s="744">
        <v>3.5</v>
      </c>
      <c r="AG1040" s="690">
        <v>3.5</v>
      </c>
      <c r="AH1040" s="747">
        <v>0</v>
      </c>
      <c r="AI1040" s="744">
        <v>3.5</v>
      </c>
      <c r="AJ1040" s="1105">
        <v>3.5</v>
      </c>
      <c r="AK1040" s="1106">
        <v>0.81629194999999999</v>
      </c>
      <c r="AL1040" s="646"/>
      <c r="AM1040" s="647"/>
      <c r="AN1040" s="647">
        <v>4</v>
      </c>
      <c r="AO1040" s="647"/>
      <c r="AP1040" s="647"/>
      <c r="AQ1040" s="648"/>
      <c r="AR1040" s="756" t="s">
        <v>13524</v>
      </c>
      <c r="AS1040" s="649">
        <f>AT1040+AU1040</f>
        <v>3</v>
      </c>
      <c r="AT1040" s="784">
        <v>3</v>
      </c>
      <c r="AU1040" s="785">
        <v>0</v>
      </c>
      <c r="AV1040" s="686" t="s">
        <v>13523</v>
      </c>
      <c r="AW1040" s="698" t="s">
        <v>13271</v>
      </c>
      <c r="AX1040" s="698" t="s">
        <v>13271</v>
      </c>
      <c r="AY1040" s="825">
        <v>42716</v>
      </c>
      <c r="AZ1040" s="733" t="s">
        <v>26</v>
      </c>
      <c r="BA1040" s="733" t="s">
        <v>26</v>
      </c>
      <c r="BB1040" s="669" t="s">
        <v>33</v>
      </c>
      <c r="BC1040" s="689" t="s">
        <v>33</v>
      </c>
      <c r="BD1040" s="691" t="s">
        <v>33</v>
      </c>
      <c r="BE1040" s="669" t="s">
        <v>33</v>
      </c>
      <c r="BF1040" s="689" t="s">
        <v>33</v>
      </c>
      <c r="BG1040" s="691" t="s">
        <v>33</v>
      </c>
      <c r="BH1040" s="905" t="s">
        <v>13077</v>
      </c>
      <c r="BI1040" s="903" t="s">
        <v>9680</v>
      </c>
      <c r="BJ1040" s="905" t="s">
        <v>0</v>
      </c>
      <c r="BK1040" s="903" t="s">
        <v>0</v>
      </c>
      <c r="BL1040" s="905" t="s">
        <v>0</v>
      </c>
      <c r="BM1040" s="903" t="s">
        <v>0</v>
      </c>
      <c r="BN1040" s="905" t="s">
        <v>0</v>
      </c>
      <c r="BO1040" s="903" t="s">
        <v>0</v>
      </c>
      <c r="BP1040" s="905" t="s">
        <v>0</v>
      </c>
      <c r="BQ1040" s="903" t="s">
        <v>0</v>
      </c>
      <c r="BR1040" s="909">
        <v>54</v>
      </c>
      <c r="BS1040" s="903" t="s">
        <v>4553</v>
      </c>
      <c r="BT1040" s="909">
        <v>76</v>
      </c>
      <c r="BU1040" s="903" t="s">
        <v>4593</v>
      </c>
      <c r="BV1040" s="909">
        <v>58</v>
      </c>
      <c r="BW1040" s="903" t="s">
        <v>4558</v>
      </c>
      <c r="BX1040" s="909">
        <v>59</v>
      </c>
      <c r="BY1040" s="903" t="s">
        <v>4510</v>
      </c>
      <c r="BZ1040" s="905" t="s">
        <v>0</v>
      </c>
      <c r="CA1040" s="903" t="s">
        <v>4492</v>
      </c>
      <c r="CB1040" s="340" t="s">
        <v>33</v>
      </c>
      <c r="CC1040" s="249">
        <f>IF(ISBLANK(AL1040),0,1)</f>
        <v>0</v>
      </c>
      <c r="CD1040" s="414">
        <f>IF(ISBLANK(AM1040),0,1)</f>
        <v>0</v>
      </c>
      <c r="CE1040" s="414">
        <f>IF(ISBLANK(AN1040),0,1)</f>
        <v>1</v>
      </c>
      <c r="CF1040" s="414">
        <f>IF(ISBLANK(AO1040),0,1)</f>
        <v>0</v>
      </c>
      <c r="CG1040" s="414">
        <f>IF(ISBLANK(AP1040),0,1)</f>
        <v>0</v>
      </c>
      <c r="CH1040" s="436">
        <f>IF(ISBLANK(AQ1040),0,1)</f>
        <v>0</v>
      </c>
      <c r="CI1040" s="435">
        <f>IF($W1040="Dropped","-",DAYS360(X1040,Y1040,TRUE)/360)</f>
        <v>0.76944444444444449</v>
      </c>
      <c r="CJ1040" s="416">
        <f>IF(OR($W1040="Pipeline",$W1040="Dropped"),"-",IF(OR($AA1040="-",$AA1040="n/a"),"-",DAYS360(Y1040,AA1040,TRUE)/360))</f>
        <v>0.35833333333333334</v>
      </c>
      <c r="CK1040" s="416">
        <f>IF(OR($W1040="Pipeline",$W1040="Dropped"),"-",IF($AC1040="-","-",IF(OR($AA1040="-",$AA1040="n/a"),DAYS360(Y1040,AC1040,TRUE)/360,DAYS360(AA1040,AC1040,TRUE)/360)))</f>
        <v>2.9944444444444445</v>
      </c>
      <c r="CL1040" s="416">
        <f>IF(OR($W1040="Pipeline",$W1040="Dropped"),"-",IF($AC1040="-","-",DAYS360(X1040,AC1040,TRUE)/360))</f>
        <v>4.1222222222222218</v>
      </c>
      <c r="CM1040" s="437">
        <f>IF(OR($W1040="Pipeline",$W1040="Dropped"),"-",IF($AC1040="-","-",DAYS360(AB1040,AC1040,TRUE)/360))</f>
        <v>0</v>
      </c>
      <c r="CN1040" s="344" t="str">
        <f>IF(W1040="Closed",IF(AC1040="-","-",YEAR(AC1040)),"-")</f>
        <v>-</v>
      </c>
      <c r="CO1040" s="344" t="str">
        <f>IF(W1040="Closed",IF(OR(BE1040="S",BE1040="MS",BE1040="HS"),"S",IF(OR(BE1040="U",BE1040="MU",BE1040="HU"),"U",IF(OR(BE1040="NA",BE1040="NR",BE1040="NV",BE1040="?",BE1040="#"),"NR","-"))),"-")</f>
        <v>-</v>
      </c>
      <c r="CP1040" s="249" t="s">
        <v>33</v>
      </c>
      <c r="CQ1040" s="414" t="s">
        <v>33</v>
      </c>
      <c r="CR1040" s="414" t="s">
        <v>33</v>
      </c>
      <c r="CS1040" s="414" t="s">
        <v>33</v>
      </c>
      <c r="CT1040" s="414" t="s">
        <v>33</v>
      </c>
      <c r="CU1040" s="436" t="s">
        <v>33</v>
      </c>
      <c r="CV1040" s="432" t="str">
        <f>IF(OR(DC1040="-",DC1040="",DC1040="n/a"),"-",HYPERLINK(DC1040,"PAD"))</f>
        <v>-</v>
      </c>
      <c r="CW1040" s="417" t="str">
        <f>IF(OR(DD1040="-",DD1040="",DD1040="n/a"),"-",HYPERLINK(DD1040,"ICR"))</f>
        <v>-</v>
      </c>
      <c r="CX1040" s="438" t="str">
        <f>IF(OR(DE1040="-",DE1040="",DE1040="n/a"),"-",HYPERLINK(DE1040,"IEG"))</f>
        <v>-</v>
      </c>
      <c r="CY1040" s="687" t="str">
        <f>IF(OR(DF1040="-",DF1040="",DF1040="n/a"),"-",HYPERLINK(DF1040,"PPAR"))</f>
        <v>-</v>
      </c>
      <c r="CZ1040" s="665" t="str">
        <f>IF(OR(DG1040="-",DG1040="",DG1040="n/a"),"-",HYPERLINK(DG1040,"PCR"))</f>
        <v>-</v>
      </c>
      <c r="DA1040" s="665" t="str">
        <f>IF(OR(DH1040="-",DH1040="",DH1040="n/a"),"-",HYPERLINK(DH1040,"PP"))</f>
        <v>-</v>
      </c>
      <c r="DB1040" s="688" t="str">
        <f>IF(OR(DI1040="-",DI1040="",DI1040="n/a"),"-",HYPERLINK(DI1040,"TA"))</f>
        <v>-</v>
      </c>
      <c r="DC1040" s="897" t="s">
        <v>13773</v>
      </c>
      <c r="DD1040" s="897" t="s">
        <v>13773</v>
      </c>
      <c r="DE1040" s="897" t="s">
        <v>13773</v>
      </c>
      <c r="DF1040" s="897" t="s">
        <v>13773</v>
      </c>
      <c r="DG1040" s="897" t="s">
        <v>13773</v>
      </c>
      <c r="DH1040" s="897" t="s">
        <v>13773</v>
      </c>
      <c r="DI1040" s="897" t="s">
        <v>13773</v>
      </c>
      <c r="DJ1040" s="734"/>
      <c r="DK1040" s="358"/>
      <c r="DL1040" s="358"/>
      <c r="DM1040" s="440"/>
      <c r="DN1040" s="440"/>
      <c r="DO1040" s="440"/>
      <c r="DP1040" s="440"/>
      <c r="DQ1040" s="440"/>
      <c r="DR1040" s="440"/>
      <c r="DS1040" s="440"/>
      <c r="DT1040" s="440"/>
      <c r="DU1040" s="440"/>
      <c r="DV1040" s="440"/>
      <c r="DW1040" s="440"/>
      <c r="DX1040" s="440"/>
      <c r="DY1040" s="440"/>
      <c r="DZ1040" s="440"/>
      <c r="EA1040" s="440"/>
      <c r="EB1040" s="440"/>
      <c r="EC1040" s="440"/>
      <c r="ED1040" s="440"/>
      <c r="EE1040" s="440"/>
      <c r="EF1040" s="440"/>
      <c r="EG1040" s="440"/>
      <c r="EH1040" s="440"/>
      <c r="EI1040" s="440"/>
      <c r="EJ1040" s="440"/>
      <c r="EK1040" s="440"/>
      <c r="EL1040" s="440"/>
      <c r="EM1040" s="440"/>
    </row>
    <row r="1041" spans="1:143" s="33" customFormat="1" ht="14.1" customHeight="1" x14ac:dyDescent="0.25">
      <c r="A1041" s="702">
        <f>ROW()-1</f>
        <v>1040</v>
      </c>
      <c r="B1041" s="710" t="s">
        <v>2408</v>
      </c>
      <c r="C1041" s="711" t="str">
        <f>HYPERLINK(E1041,"OP")</f>
        <v>OP</v>
      </c>
      <c r="D1041" s="711" t="str">
        <f>HYPERLINK(F1041,"Prj")</f>
        <v>Prj</v>
      </c>
      <c r="E1041" s="704" t="s">
        <v>7353</v>
      </c>
      <c r="F1041" s="415" t="s">
        <v>5991</v>
      </c>
      <c r="G1041" s="414" t="s">
        <v>33</v>
      </c>
      <c r="H1041" s="414" t="s">
        <v>33</v>
      </c>
      <c r="I1041" s="694" t="s">
        <v>33</v>
      </c>
      <c r="J1041" s="697" t="s">
        <v>2409</v>
      </c>
      <c r="K1041" s="727" t="s">
        <v>33</v>
      </c>
      <c r="L1041" s="736" t="s">
        <v>16</v>
      </c>
      <c r="M1041" s="697" t="s">
        <v>610</v>
      </c>
      <c r="N1041" s="736" t="s">
        <v>233</v>
      </c>
      <c r="O1041" s="736" t="s">
        <v>25</v>
      </c>
      <c r="P1041" s="1080" t="s">
        <v>1419</v>
      </c>
      <c r="Q1041" s="1074" t="s">
        <v>33</v>
      </c>
      <c r="R1041" s="698" t="s">
        <v>33</v>
      </c>
      <c r="S1041" s="907" t="s">
        <v>10320</v>
      </c>
      <c r="T1041" s="908" t="s">
        <v>4857</v>
      </c>
      <c r="U1041" s="905" t="s">
        <v>579</v>
      </c>
      <c r="V1041" s="905" t="s">
        <v>10462</v>
      </c>
      <c r="W1041" s="1068" t="s">
        <v>1773</v>
      </c>
      <c r="X1041" s="1064">
        <v>41779</v>
      </c>
      <c r="Y1041" s="1066">
        <v>41869</v>
      </c>
      <c r="Z1041" s="1046">
        <v>2015</v>
      </c>
      <c r="AA1041" s="1064">
        <v>41870</v>
      </c>
      <c r="AB1041" s="1065">
        <v>42062</v>
      </c>
      <c r="AC1041" s="1066">
        <v>42124</v>
      </c>
      <c r="AD1041" s="1049">
        <v>0</v>
      </c>
      <c r="AE1041" s="746">
        <v>0</v>
      </c>
      <c r="AF1041" s="744">
        <v>16</v>
      </c>
      <c r="AG1041" s="690">
        <v>16</v>
      </c>
      <c r="AH1041" s="747">
        <v>0</v>
      </c>
      <c r="AI1041" s="744">
        <v>6</v>
      </c>
      <c r="AJ1041" s="1101">
        <v>6</v>
      </c>
      <c r="AK1041" s="1102">
        <v>14.235022710000001</v>
      </c>
      <c r="AL1041" s="1085"/>
      <c r="AM1041" s="632">
        <v>5</v>
      </c>
      <c r="AN1041" s="632"/>
      <c r="AO1041" s="632"/>
      <c r="AP1041" s="632"/>
      <c r="AQ1041" s="757"/>
      <c r="AR1041" s="783" t="s">
        <v>5630</v>
      </c>
      <c r="AS1041" s="784">
        <f>AT1041+AU1041</f>
        <v>13</v>
      </c>
      <c r="AT1041" s="784">
        <v>13</v>
      </c>
      <c r="AU1041" s="785">
        <v>0</v>
      </c>
      <c r="AV1041" s="806" t="s">
        <v>5631</v>
      </c>
      <c r="AW1041" s="697" t="s">
        <v>4858</v>
      </c>
      <c r="AX1041" s="697" t="s">
        <v>4859</v>
      </c>
      <c r="AY1041" s="823">
        <v>42223</v>
      </c>
      <c r="AZ1041" s="736" t="s">
        <v>22</v>
      </c>
      <c r="BA1041" s="736" t="s">
        <v>22</v>
      </c>
      <c r="BB1041" s="840" t="s">
        <v>22</v>
      </c>
      <c r="BC1041" s="841" t="s">
        <v>26</v>
      </c>
      <c r="BD1041" s="842" t="s">
        <v>22</v>
      </c>
      <c r="BE1041" s="840" t="s">
        <v>22</v>
      </c>
      <c r="BF1041" s="841" t="s">
        <v>26</v>
      </c>
      <c r="BG1041" s="842" t="s">
        <v>22</v>
      </c>
      <c r="BH1041" s="905" t="s">
        <v>4505</v>
      </c>
      <c r="BI1041" s="903" t="s">
        <v>10474</v>
      </c>
      <c r="BJ1041" s="905" t="s">
        <v>4485</v>
      </c>
      <c r="BK1041" s="903" t="s">
        <v>10472</v>
      </c>
      <c r="BL1041" s="905" t="s">
        <v>4525</v>
      </c>
      <c r="BM1041" s="903" t="s">
        <v>10476</v>
      </c>
      <c r="BN1041" s="905" t="s">
        <v>13050</v>
      </c>
      <c r="BO1041" s="903" t="s">
        <v>13876</v>
      </c>
      <c r="BP1041" s="905" t="s">
        <v>13075</v>
      </c>
      <c r="BQ1041" s="903" t="s">
        <v>13771</v>
      </c>
      <c r="BR1041" s="909">
        <v>58</v>
      </c>
      <c r="BS1041" s="903" t="s">
        <v>4558</v>
      </c>
      <c r="BT1041" s="905" t="s">
        <v>0</v>
      </c>
      <c r="BU1041" s="903" t="s">
        <v>4492</v>
      </c>
      <c r="BV1041" s="905" t="s">
        <v>0</v>
      </c>
      <c r="BW1041" s="903" t="s">
        <v>4492</v>
      </c>
      <c r="BX1041" s="905" t="s">
        <v>0</v>
      </c>
      <c r="BY1041" s="903" t="s">
        <v>4492</v>
      </c>
      <c r="BZ1041" s="905" t="s">
        <v>0</v>
      </c>
      <c r="CA1041" s="903" t="s">
        <v>4492</v>
      </c>
      <c r="CB1041" s="340">
        <v>10</v>
      </c>
      <c r="CC1041" s="249">
        <f>IF(ISBLANK(AL1041),0,1)</f>
        <v>0</v>
      </c>
      <c r="CD1041" s="414">
        <f>IF(ISBLANK(AM1041),0,1)</f>
        <v>1</v>
      </c>
      <c r="CE1041" s="414">
        <f>IF(ISBLANK(AN1041),0,1)</f>
        <v>0</v>
      </c>
      <c r="CF1041" s="414">
        <f>IF(ISBLANK(AO1041),0,1)</f>
        <v>0</v>
      </c>
      <c r="CG1041" s="414">
        <f>IF(ISBLANK(AP1041),0,1)</f>
        <v>0</v>
      </c>
      <c r="CH1041" s="436">
        <f>IF(ISBLANK(AQ1041),0,1)</f>
        <v>0</v>
      </c>
      <c r="CI1041" s="435">
        <f>IF($W1041="Dropped","-",DAYS360(X1041,Y1041,TRUE)/360)</f>
        <v>0.24444444444444444</v>
      </c>
      <c r="CJ1041" s="416">
        <f>IF(OR($W1041="Pipeline",$W1041="Dropped"),"-",IF(OR($AA1041="-",$AA1041="n/a"),"-",DAYS360(Y1041,AA1041,TRUE)/360))</f>
        <v>2.7777777777777779E-3</v>
      </c>
      <c r="CK1041" s="416">
        <f>IF(OR($W1041="Pipeline",$W1041="Dropped"),"-",IF($AC1041="-","-",IF(OR($AA1041="-",$AA1041="n/a"),DAYS360(Y1041,AC1041,TRUE)/360,DAYS360(AA1041,AC1041,TRUE)/360)))</f>
        <v>0.69722222222222219</v>
      </c>
      <c r="CL1041" s="416">
        <f>IF(OR($W1041="Pipeline",$W1041="Dropped"),"-",IF($AC1041="-","-",DAYS360(X1041,AC1041,TRUE)/360))</f>
        <v>0.94444444444444442</v>
      </c>
      <c r="CM1041" s="437">
        <f>IF(OR($W1041="Pipeline",$W1041="Dropped"),"-",IF($AC1041="-","-",DAYS360(AB1041,AC1041,TRUE)/360))</f>
        <v>0.17499999999999999</v>
      </c>
      <c r="CN1041" s="344">
        <f>IF(W1041="Closed",IF(AC1041="-","-",YEAR(AC1041)),"-")</f>
        <v>2015</v>
      </c>
      <c r="CO1041" s="344" t="str">
        <f>IF(W1041="Closed",IF(OR(BE1041="S",BE1041="MS",BE1041="HS"),"S",IF(OR(BE1041="U",BE1041="MU",BE1041="HU"),"U",IF(OR(BE1041="NA",BE1041="NR",BE1041="NV",BE1041="?",BE1041="#"),"NR","-"))),"-")</f>
        <v>S</v>
      </c>
      <c r="CP1041" s="249">
        <v>0</v>
      </c>
      <c r="CQ1041" s="414">
        <v>1</v>
      </c>
      <c r="CR1041" s="414">
        <v>1</v>
      </c>
      <c r="CS1041" s="414">
        <v>1</v>
      </c>
      <c r="CT1041" s="414">
        <v>0</v>
      </c>
      <c r="CU1041" s="436">
        <v>0</v>
      </c>
      <c r="CV1041" s="432" t="str">
        <f>IF(OR(DC1041="-",DC1041="",DC1041="n/a"),"-",HYPERLINK(DC1041,"PAD"))</f>
        <v>-</v>
      </c>
      <c r="CW1041" s="417" t="str">
        <f>IF(OR(DD1041="-",DD1041="",DD1041="n/a"),"-",HYPERLINK(DD1041,"ICR"))</f>
        <v>ICR</v>
      </c>
      <c r="CX1041" s="438" t="str">
        <f>IF(OR(DE1041="-",DE1041="",DE1041="n/a"),"-",HYPERLINK(DE1041,"IEG"))</f>
        <v>IEG</v>
      </c>
      <c r="CY1041" s="687" t="str">
        <f>IF(OR(DF1041="-",DF1041="",DF1041="n/a"),"-",HYPERLINK(DF1041,"PPAR"))</f>
        <v>-</v>
      </c>
      <c r="CZ1041" s="665" t="str">
        <f>IF(OR(DG1041="-",DG1041="",DG1041="n/a"),"-",HYPERLINK(DG1041,"PCR"))</f>
        <v>-</v>
      </c>
      <c r="DA1041" s="665" t="str">
        <f>IF(OR(DH1041="-",DH1041="",DH1041="n/a"),"-",HYPERLINK(DH1041,"PP"))</f>
        <v>PP</v>
      </c>
      <c r="DB1041" s="688" t="str">
        <f>IF(OR(DI1041="-",DI1041="",DI1041="n/a"),"-",HYPERLINK(DI1041,"TA"))</f>
        <v>-</v>
      </c>
      <c r="DC1041" s="897" t="s">
        <v>33</v>
      </c>
      <c r="DD1041" s="897" t="s">
        <v>12985</v>
      </c>
      <c r="DE1041" s="897" t="s">
        <v>14201</v>
      </c>
      <c r="DF1041" s="897" t="s">
        <v>33</v>
      </c>
      <c r="DG1041" s="897" t="s">
        <v>33</v>
      </c>
      <c r="DH1041" s="897" t="s">
        <v>12986</v>
      </c>
      <c r="DI1041" s="897" t="s">
        <v>33</v>
      </c>
      <c r="DJ1041" s="734"/>
      <c r="DK1041" s="358"/>
      <c r="DL1041" s="358"/>
      <c r="DM1041" s="440"/>
      <c r="DN1041" s="440"/>
      <c r="DO1041" s="440"/>
      <c r="DP1041" s="440"/>
      <c r="DQ1041" s="440"/>
      <c r="DR1041" s="440"/>
      <c r="DS1041" s="440"/>
      <c r="DT1041" s="440"/>
      <c r="DU1041" s="440"/>
      <c r="DV1041" s="440"/>
      <c r="DW1041" s="440"/>
      <c r="DX1041" s="440"/>
      <c r="DY1041" s="440"/>
      <c r="DZ1041" s="440"/>
      <c r="EA1041" s="440"/>
      <c r="EB1041" s="440"/>
      <c r="EC1041" s="440"/>
      <c r="ED1041" s="440"/>
      <c r="EE1041" s="440"/>
      <c r="EF1041" s="440"/>
      <c r="EG1041" s="440"/>
      <c r="EH1041" s="440"/>
      <c r="EI1041" s="440"/>
      <c r="EJ1041" s="440"/>
      <c r="EK1041" s="440"/>
      <c r="EL1041" s="440"/>
      <c r="EM1041" s="440"/>
    </row>
    <row r="1042" spans="1:143" s="33" customFormat="1" ht="14.1" customHeight="1" x14ac:dyDescent="0.25">
      <c r="A1042" s="702">
        <f>ROW()-1</f>
        <v>1041</v>
      </c>
      <c r="B1042" s="710" t="s">
        <v>272</v>
      </c>
      <c r="C1042" s="711" t="str">
        <f>HYPERLINK(E1042,"OP")</f>
        <v>OP</v>
      </c>
      <c r="D1042" s="711" t="str">
        <f>HYPERLINK(F1042,"Prj")</f>
        <v>Prj</v>
      </c>
      <c r="E1042" s="663" t="s">
        <v>7135</v>
      </c>
      <c r="F1042" s="422" t="s">
        <v>7136</v>
      </c>
      <c r="G1042" s="414" t="s">
        <v>33</v>
      </c>
      <c r="H1042" s="414" t="s">
        <v>33</v>
      </c>
      <c r="I1042" s="694" t="s">
        <v>33</v>
      </c>
      <c r="J1042" s="686" t="s">
        <v>10253</v>
      </c>
      <c r="K1042" s="199" t="s">
        <v>33</v>
      </c>
      <c r="L1042" s="693" t="s">
        <v>16</v>
      </c>
      <c r="M1042" s="696" t="s">
        <v>268</v>
      </c>
      <c r="N1042" s="693" t="s">
        <v>18</v>
      </c>
      <c r="O1042" s="693" t="s">
        <v>25</v>
      </c>
      <c r="P1042" s="1080" t="s">
        <v>1744</v>
      </c>
      <c r="Q1042" s="1074" t="s">
        <v>33</v>
      </c>
      <c r="R1042" s="698" t="s">
        <v>8303</v>
      </c>
      <c r="S1042" s="907" t="s">
        <v>5199</v>
      </c>
      <c r="T1042" s="908" t="s">
        <v>3985</v>
      </c>
      <c r="U1042" s="905" t="s">
        <v>626</v>
      </c>
      <c r="V1042" s="905" t="s">
        <v>13861</v>
      </c>
      <c r="W1042" s="1068" t="s">
        <v>20</v>
      </c>
      <c r="X1042" s="1064">
        <v>42284</v>
      </c>
      <c r="Y1042" s="1066">
        <v>42507</v>
      </c>
      <c r="Z1042" s="1046">
        <v>2016</v>
      </c>
      <c r="AA1042" s="1064">
        <v>42614</v>
      </c>
      <c r="AB1042" s="1065">
        <v>44804</v>
      </c>
      <c r="AC1042" s="1066">
        <v>44804</v>
      </c>
      <c r="AD1042" s="1050">
        <v>0</v>
      </c>
      <c r="AE1042" s="749">
        <v>200</v>
      </c>
      <c r="AF1042" s="744">
        <v>0</v>
      </c>
      <c r="AG1042" s="690">
        <v>200</v>
      </c>
      <c r="AH1042" s="747">
        <v>0</v>
      </c>
      <c r="AI1042" s="744">
        <v>0</v>
      </c>
      <c r="AJ1042" s="1099">
        <v>200</v>
      </c>
      <c r="AK1042" s="1100">
        <v>0.5</v>
      </c>
      <c r="AL1042" s="1094"/>
      <c r="AM1042" s="768"/>
      <c r="AN1042" s="774"/>
      <c r="AO1042" s="774"/>
      <c r="AP1042" s="774"/>
      <c r="AQ1042" s="775">
        <v>14</v>
      </c>
      <c r="AR1042" s="780" t="s">
        <v>33</v>
      </c>
      <c r="AS1042" s="786" t="s">
        <v>37</v>
      </c>
      <c r="AT1042" s="786" t="s">
        <v>37</v>
      </c>
      <c r="AU1042" s="787" t="s">
        <v>37</v>
      </c>
      <c r="AV1042" s="809" t="s">
        <v>33</v>
      </c>
      <c r="AW1042" s="686" t="s">
        <v>3986</v>
      </c>
      <c r="AX1042" s="686" t="s">
        <v>3987</v>
      </c>
      <c r="AY1042" s="823">
        <v>42692</v>
      </c>
      <c r="AZ1042" s="736" t="s">
        <v>26</v>
      </c>
      <c r="BA1042" s="736" t="s">
        <v>26</v>
      </c>
      <c r="BB1042" s="625" t="s">
        <v>33</v>
      </c>
      <c r="BC1042" s="626" t="s">
        <v>33</v>
      </c>
      <c r="BD1042" s="633" t="s">
        <v>33</v>
      </c>
      <c r="BE1042" s="625" t="s">
        <v>33</v>
      </c>
      <c r="BF1042" s="626" t="s">
        <v>33</v>
      </c>
      <c r="BG1042" s="633" t="s">
        <v>33</v>
      </c>
      <c r="BH1042" s="905" t="s">
        <v>4494</v>
      </c>
      <c r="BI1042" s="903" t="s">
        <v>10485</v>
      </c>
      <c r="BJ1042" s="905" t="s">
        <v>4659</v>
      </c>
      <c r="BK1042" s="903" t="s">
        <v>10494</v>
      </c>
      <c r="BL1042" s="905" t="s">
        <v>13082</v>
      </c>
      <c r="BM1042" s="903" t="s">
        <v>13083</v>
      </c>
      <c r="BN1042" s="905" t="s">
        <v>0</v>
      </c>
      <c r="BO1042" s="903" t="s">
        <v>0</v>
      </c>
      <c r="BP1042" s="905" t="s">
        <v>0</v>
      </c>
      <c r="BQ1042" s="903" t="s">
        <v>0</v>
      </c>
      <c r="BR1042" s="909">
        <v>41</v>
      </c>
      <c r="BS1042" s="903" t="s">
        <v>4544</v>
      </c>
      <c r="BT1042" s="909">
        <v>98</v>
      </c>
      <c r="BU1042" s="903" t="s">
        <v>4648</v>
      </c>
      <c r="BV1042" s="905" t="s">
        <v>0</v>
      </c>
      <c r="BW1042" s="903" t="s">
        <v>4492</v>
      </c>
      <c r="BX1042" s="905" t="s">
        <v>0</v>
      </c>
      <c r="BY1042" s="903" t="s">
        <v>4492</v>
      </c>
      <c r="BZ1042" s="905" t="s">
        <v>0</v>
      </c>
      <c r="CA1042" s="903" t="s">
        <v>4492</v>
      </c>
      <c r="CB1042" s="340">
        <v>50</v>
      </c>
      <c r="CC1042" s="249">
        <f>IF(ISBLANK(AL1042),0,1)</f>
        <v>0</v>
      </c>
      <c r="CD1042" s="414">
        <f>IF(ISBLANK(AM1042),0,1)</f>
        <v>0</v>
      </c>
      <c r="CE1042" s="414">
        <f>IF(ISBLANK(AN1042),0,1)</f>
        <v>0</v>
      </c>
      <c r="CF1042" s="414">
        <f>IF(ISBLANK(AO1042),0,1)</f>
        <v>0</v>
      </c>
      <c r="CG1042" s="414">
        <f>IF(ISBLANK(AP1042),0,1)</f>
        <v>0</v>
      </c>
      <c r="CH1042" s="436">
        <f>IF(ISBLANK(AQ1042),0,1)</f>
        <v>1</v>
      </c>
      <c r="CI1042" s="435">
        <f>IF($W1042="Dropped","-",DAYS360(X1042,Y1042,TRUE)/360)</f>
        <v>0.61111111111111116</v>
      </c>
      <c r="CJ1042" s="416">
        <f>IF(OR($W1042="Pipeline",$W1042="Dropped"),"-",IF(OR($AA1042="-",$AA1042="n/a"),"-",DAYS360(Y1042,AA1042,TRUE)/360))</f>
        <v>0.28888888888888886</v>
      </c>
      <c r="CK1042" s="416">
        <f>IF(OR($W1042="Pipeline",$W1042="Dropped"),"-",IF($AC1042="-","-",IF(OR($AA1042="-",$AA1042="n/a"),DAYS360(Y1042,AC1042,TRUE)/360,DAYS360(AA1042,AC1042,TRUE)/360)))</f>
        <v>5.9972222222222218</v>
      </c>
      <c r="CL1042" s="416">
        <f>IF(OR($W1042="Pipeline",$W1042="Dropped"),"-",IF($AC1042="-","-",DAYS360(X1042,AC1042,TRUE)/360))</f>
        <v>6.8972222222222221</v>
      </c>
      <c r="CM1042" s="437">
        <f>IF(OR($W1042="Pipeline",$W1042="Dropped"),"-",IF($AC1042="-","-",DAYS360(AB1042,AC1042,TRUE)/360))</f>
        <v>0</v>
      </c>
      <c r="CN1042" s="344" t="str">
        <f>IF(W1042="Closed",IF(AC1042="-","-",YEAR(AC1042)),"-")</f>
        <v>-</v>
      </c>
      <c r="CO1042" s="344" t="str">
        <f>IF(W1042="Closed",IF(OR(BE1042="S",BE1042="MS",BE1042="HS"),"S",IF(OR(BE1042="U",BE1042="MU",BE1042="HU"),"U",IF(OR(BE1042="NA",BE1042="NR",BE1042="NV",BE1042="?",BE1042="#"),"NR","-"))),"-")</f>
        <v>-</v>
      </c>
      <c r="CP1042" s="249" t="s">
        <v>33</v>
      </c>
      <c r="CQ1042" s="414" t="s">
        <v>33</v>
      </c>
      <c r="CR1042" s="414" t="s">
        <v>33</v>
      </c>
      <c r="CS1042" s="414" t="s">
        <v>33</v>
      </c>
      <c r="CT1042" s="414" t="s">
        <v>33</v>
      </c>
      <c r="CU1042" s="436" t="s">
        <v>33</v>
      </c>
      <c r="CV1042" s="432" t="str">
        <f>IF(OR(DC1042="-",DC1042="",DC1042="n/a"),"-",HYPERLINK(DC1042,"PAD"))</f>
        <v>PAD</v>
      </c>
      <c r="CW1042" s="417" t="str">
        <f>IF(OR(DD1042="-",DD1042="",DD1042="n/a"),"-",HYPERLINK(DD1042,"ICR"))</f>
        <v>-</v>
      </c>
      <c r="CX1042" s="438" t="str">
        <f>IF(OR(DE1042="-",DE1042="",DE1042="n/a"),"-",HYPERLINK(DE1042,"IEG"))</f>
        <v>-</v>
      </c>
      <c r="CY1042" s="687" t="str">
        <f>IF(OR(DF1042="-",DF1042="",DF1042="n/a"),"-",HYPERLINK(DF1042,"PPAR"))</f>
        <v>-</v>
      </c>
      <c r="CZ1042" s="665" t="str">
        <f>IF(OR(DG1042="-",DG1042="",DG1042="n/a"),"-",HYPERLINK(DG1042,"PCR"))</f>
        <v>-</v>
      </c>
      <c r="DA1042" s="665" t="str">
        <f>IF(OR(DH1042="-",DH1042="",DH1042="n/a"),"-",HYPERLINK(DH1042,"PP"))</f>
        <v>-</v>
      </c>
      <c r="DB1042" s="688" t="str">
        <f>IF(OR(DI1042="-",DI1042="",DI1042="n/a"),"-",HYPERLINK(DI1042,"TA"))</f>
        <v>-</v>
      </c>
      <c r="DC1042" s="897" t="s">
        <v>12987</v>
      </c>
      <c r="DD1042" s="897" t="s">
        <v>33</v>
      </c>
      <c r="DE1042" s="897" t="s">
        <v>33</v>
      </c>
      <c r="DF1042" s="897" t="s">
        <v>33</v>
      </c>
      <c r="DG1042" s="897" t="s">
        <v>33</v>
      </c>
      <c r="DH1042" s="897" t="s">
        <v>33</v>
      </c>
      <c r="DI1042" s="897" t="s">
        <v>33</v>
      </c>
      <c r="DJ1042" s="734"/>
      <c r="DK1042" s="358"/>
      <c r="DL1042" s="358"/>
      <c r="DM1042" s="440"/>
      <c r="DN1042" s="440"/>
      <c r="DO1042" s="440"/>
      <c r="DP1042" s="440"/>
      <c r="DQ1042" s="440"/>
      <c r="DR1042" s="440"/>
      <c r="DS1042" s="440"/>
      <c r="DT1042" s="440"/>
      <c r="DU1042" s="440"/>
      <c r="DV1042" s="440"/>
      <c r="DW1042" s="440"/>
      <c r="DX1042" s="440"/>
      <c r="DY1042" s="440"/>
      <c r="DZ1042" s="440"/>
      <c r="EA1042" s="440"/>
      <c r="EB1042" s="440"/>
      <c r="EC1042" s="440"/>
      <c r="ED1042" s="440"/>
      <c r="EE1042" s="440"/>
      <c r="EF1042" s="440"/>
      <c r="EG1042" s="440"/>
      <c r="EH1042" s="440"/>
      <c r="EI1042" s="440"/>
      <c r="EJ1042" s="440"/>
      <c r="EK1042" s="440"/>
      <c r="EL1042" s="440"/>
      <c r="EM1042" s="440"/>
    </row>
    <row r="1043" spans="1:143" s="33" customFormat="1" ht="14.1" customHeight="1" x14ac:dyDescent="0.25">
      <c r="A1043" s="702">
        <f>ROW()-1</f>
        <v>1042</v>
      </c>
      <c r="B1043" s="710" t="s">
        <v>3128</v>
      </c>
      <c r="C1043" s="711" t="str">
        <f>HYPERLINK(E1043,"OP")</f>
        <v>OP</v>
      </c>
      <c r="D1043" s="711" t="str">
        <f>HYPERLINK(F1043,"Prj")</f>
        <v>Prj</v>
      </c>
      <c r="E1043" s="663" t="s">
        <v>7137</v>
      </c>
      <c r="F1043" s="422" t="s">
        <v>7138</v>
      </c>
      <c r="G1043" s="414" t="s">
        <v>33</v>
      </c>
      <c r="H1043" s="414" t="s">
        <v>33</v>
      </c>
      <c r="I1043" s="694" t="s">
        <v>33</v>
      </c>
      <c r="J1043" s="686" t="s">
        <v>10282</v>
      </c>
      <c r="K1043" s="199" t="s">
        <v>33</v>
      </c>
      <c r="L1043" s="693" t="s">
        <v>153</v>
      </c>
      <c r="M1043" s="696" t="s">
        <v>180</v>
      </c>
      <c r="N1043" s="693" t="s">
        <v>18</v>
      </c>
      <c r="O1043" s="693" t="s">
        <v>25</v>
      </c>
      <c r="P1043" s="1080" t="s">
        <v>1419</v>
      </c>
      <c r="Q1043" s="1074" t="s">
        <v>1742</v>
      </c>
      <c r="R1043" s="698" t="s">
        <v>33</v>
      </c>
      <c r="S1043" s="907" t="s">
        <v>3153</v>
      </c>
      <c r="T1043" s="908" t="s">
        <v>3155</v>
      </c>
      <c r="U1043" s="905" t="s">
        <v>13824</v>
      </c>
      <c r="V1043" s="905" t="s">
        <v>10413</v>
      </c>
      <c r="W1043" s="1068" t="s">
        <v>269</v>
      </c>
      <c r="X1043" s="1064">
        <v>42310</v>
      </c>
      <c r="Y1043" s="1066">
        <v>42969</v>
      </c>
      <c r="Z1043" s="1046">
        <v>2018</v>
      </c>
      <c r="AA1043" s="1064" t="s">
        <v>33</v>
      </c>
      <c r="AB1043" s="1065" t="s">
        <v>33</v>
      </c>
      <c r="AC1043" s="1066" t="s">
        <v>33</v>
      </c>
      <c r="AD1043" s="638">
        <v>5</v>
      </c>
      <c r="AE1043" s="746">
        <v>15</v>
      </c>
      <c r="AF1043" s="744">
        <v>0</v>
      </c>
      <c r="AG1043" s="690">
        <v>20</v>
      </c>
      <c r="AH1043" s="747">
        <v>2.4306839999999998</v>
      </c>
      <c r="AI1043" s="744" t="s">
        <v>33</v>
      </c>
      <c r="AJ1043" s="1099" t="s">
        <v>33</v>
      </c>
      <c r="AK1043" s="1100" t="s">
        <v>33</v>
      </c>
      <c r="AL1043" s="1093"/>
      <c r="AM1043" s="770"/>
      <c r="AN1043" s="770"/>
      <c r="AO1043" s="770"/>
      <c r="AP1043" s="770"/>
      <c r="AQ1043" s="771"/>
      <c r="AR1043" s="780" t="s">
        <v>33</v>
      </c>
      <c r="AS1043" s="786" t="s">
        <v>37</v>
      </c>
      <c r="AT1043" s="786" t="s">
        <v>37</v>
      </c>
      <c r="AU1043" s="787" t="s">
        <v>37</v>
      </c>
      <c r="AV1043" s="699" t="s">
        <v>33</v>
      </c>
      <c r="AW1043" s="686" t="s">
        <v>3518</v>
      </c>
      <c r="AX1043" s="686" t="s">
        <v>3519</v>
      </c>
      <c r="AY1043" s="823" t="s">
        <v>33</v>
      </c>
      <c r="AZ1043" s="736" t="s">
        <v>33</v>
      </c>
      <c r="BA1043" s="736" t="s">
        <v>33</v>
      </c>
      <c r="BB1043" s="625" t="s">
        <v>33</v>
      </c>
      <c r="BC1043" s="626" t="s">
        <v>33</v>
      </c>
      <c r="BD1043" s="633" t="s">
        <v>33</v>
      </c>
      <c r="BE1043" s="625" t="s">
        <v>33</v>
      </c>
      <c r="BF1043" s="626" t="s">
        <v>33</v>
      </c>
      <c r="BG1043" s="633" t="s">
        <v>33</v>
      </c>
      <c r="BH1043" s="905" t="s">
        <v>10072</v>
      </c>
      <c r="BI1043" s="903" t="s">
        <v>13093</v>
      </c>
      <c r="BJ1043" s="905" t="s">
        <v>4485</v>
      </c>
      <c r="BK1043" s="903" t="s">
        <v>10472</v>
      </c>
      <c r="BL1043" s="905" t="s">
        <v>0</v>
      </c>
      <c r="BM1043" s="903" t="s">
        <v>0</v>
      </c>
      <c r="BN1043" s="905" t="s">
        <v>0</v>
      </c>
      <c r="BO1043" s="903" t="s">
        <v>0</v>
      </c>
      <c r="BP1043" s="905" t="s">
        <v>0</v>
      </c>
      <c r="BQ1043" s="903" t="s">
        <v>0</v>
      </c>
      <c r="BR1043" s="909">
        <v>25</v>
      </c>
      <c r="BS1043" s="903" t="s">
        <v>4489</v>
      </c>
      <c r="BT1043" s="909">
        <v>94</v>
      </c>
      <c r="BU1043" s="903" t="s">
        <v>4649</v>
      </c>
      <c r="BV1043" s="909">
        <v>57</v>
      </c>
      <c r="BW1043" s="903" t="s">
        <v>4527</v>
      </c>
      <c r="BX1043" s="905" t="s">
        <v>0</v>
      </c>
      <c r="BY1043" s="903" t="s">
        <v>4492</v>
      </c>
      <c r="BZ1043" s="905" t="s">
        <v>0</v>
      </c>
      <c r="CA1043" s="903" t="s">
        <v>4492</v>
      </c>
      <c r="CB1043" s="340">
        <v>50</v>
      </c>
      <c r="CC1043" s="249">
        <f>IF(ISBLANK(AL1043),0,1)</f>
        <v>0</v>
      </c>
      <c r="CD1043" s="414">
        <f>IF(ISBLANK(AM1043),0,1)</f>
        <v>0</v>
      </c>
      <c r="CE1043" s="414">
        <f>IF(ISBLANK(AN1043),0,1)</f>
        <v>0</v>
      </c>
      <c r="CF1043" s="414">
        <f>IF(ISBLANK(AO1043),0,1)</f>
        <v>0</v>
      </c>
      <c r="CG1043" s="414">
        <f>IF(ISBLANK(AP1043),0,1)</f>
        <v>0</v>
      </c>
      <c r="CH1043" s="436">
        <f>IF(ISBLANK(AQ1043),0,1)</f>
        <v>0</v>
      </c>
      <c r="CI1043" s="435">
        <f>IF($W1043="Dropped","-",DAYS360(X1043,Y1043,TRUE)/360)</f>
        <v>1.8055555555555556</v>
      </c>
      <c r="CJ1043" s="416" t="str">
        <f>IF(OR($W1043="Pipeline",$W1043="Dropped"),"-",IF(OR($AA1043="-",$AA1043="n/a"),"-",DAYS360(Y1043,AA1043,TRUE)/360))</f>
        <v>-</v>
      </c>
      <c r="CK1043" s="416" t="str">
        <f>IF(OR($W1043="Pipeline",$W1043="Dropped"),"-",IF($AC1043="-","-",IF(OR($AA1043="-",$AA1043="n/a"),DAYS360(Y1043,AC1043,TRUE)/360,DAYS360(AA1043,AC1043,TRUE)/360)))</f>
        <v>-</v>
      </c>
      <c r="CL1043" s="416" t="str">
        <f>IF(OR($W1043="Pipeline",$W1043="Dropped"),"-",IF($AC1043="-","-",DAYS360(X1043,AC1043,TRUE)/360))</f>
        <v>-</v>
      </c>
      <c r="CM1043" s="437" t="str">
        <f>IF(OR($W1043="Pipeline",$W1043="Dropped"),"-",IF($AC1043="-","-",DAYS360(AB1043,AC1043,TRUE)/360))</f>
        <v>-</v>
      </c>
      <c r="CN1043" s="344" t="str">
        <f>IF(W1043="Closed",IF(AC1043="-","-",YEAR(AC1043)),"-")</f>
        <v>-</v>
      </c>
      <c r="CO1043" s="344" t="str">
        <f>IF(W1043="Closed",IF(OR(BE1043="S",BE1043="MS",BE1043="HS"),"S",IF(OR(BE1043="U",BE1043="MU",BE1043="HU"),"U",IF(OR(BE1043="NA",BE1043="NR",BE1043="NV",BE1043="?",BE1043="#"),"NR","-"))),"-")</f>
        <v>-</v>
      </c>
      <c r="CP1043" s="249" t="s">
        <v>33</v>
      </c>
      <c r="CQ1043" s="414" t="s">
        <v>33</v>
      </c>
      <c r="CR1043" s="414" t="s">
        <v>33</v>
      </c>
      <c r="CS1043" s="414" t="s">
        <v>33</v>
      </c>
      <c r="CT1043" s="414" t="s">
        <v>33</v>
      </c>
      <c r="CU1043" s="436" t="s">
        <v>33</v>
      </c>
      <c r="CV1043" s="432" t="str">
        <f>IF(OR(DC1043="-",DC1043="",DC1043="n/a"),"-",HYPERLINK(DC1043,"PAD"))</f>
        <v>-</v>
      </c>
      <c r="CW1043" s="417" t="str">
        <f>IF(OR(DD1043="-",DD1043="",DD1043="n/a"),"-",HYPERLINK(DD1043,"ICR"))</f>
        <v>-</v>
      </c>
      <c r="CX1043" s="438" t="str">
        <f>IF(OR(DE1043="-",DE1043="",DE1043="n/a"),"-",HYPERLINK(DE1043,"IEG"))</f>
        <v>-</v>
      </c>
      <c r="CY1043" s="687" t="str">
        <f>IF(OR(DF1043="-",DF1043="",DF1043="n/a"),"-",HYPERLINK(DF1043,"PPAR"))</f>
        <v>-</v>
      </c>
      <c r="CZ1043" s="665" t="str">
        <f>IF(OR(DG1043="-",DG1043="",DG1043="n/a"),"-",HYPERLINK(DG1043,"PCR"))</f>
        <v>-</v>
      </c>
      <c r="DA1043" s="665" t="str">
        <f>IF(OR(DH1043="-",DH1043="",DH1043="n/a"),"-",HYPERLINK(DH1043,"PP"))</f>
        <v>-</v>
      </c>
      <c r="DB1043" s="688" t="str">
        <f>IF(OR(DI1043="-",DI1043="",DI1043="n/a"),"-",HYPERLINK(DI1043,"TA"))</f>
        <v>-</v>
      </c>
      <c r="DC1043" s="897" t="s">
        <v>13773</v>
      </c>
      <c r="DD1043" s="897" t="s">
        <v>13773</v>
      </c>
      <c r="DE1043" s="897" t="s">
        <v>13773</v>
      </c>
      <c r="DF1043" s="897" t="s">
        <v>13773</v>
      </c>
      <c r="DG1043" s="897" t="s">
        <v>13773</v>
      </c>
      <c r="DH1043" s="897" t="s">
        <v>13773</v>
      </c>
      <c r="DI1043" s="897" t="s">
        <v>13773</v>
      </c>
      <c r="DJ1043" s="934"/>
      <c r="DK1043" s="358"/>
      <c r="DL1043" s="358"/>
      <c r="DM1043" s="440"/>
      <c r="DN1043" s="440"/>
      <c r="DO1043" s="440"/>
      <c r="DP1043" s="440"/>
      <c r="DQ1043" s="440"/>
      <c r="DR1043" s="440"/>
      <c r="DS1043" s="440"/>
      <c r="DT1043" s="440"/>
      <c r="DU1043" s="440"/>
      <c r="DV1043" s="440"/>
      <c r="DW1043" s="440"/>
      <c r="DX1043" s="440"/>
      <c r="DY1043" s="440"/>
      <c r="DZ1043" s="440"/>
      <c r="EA1043" s="440"/>
      <c r="EB1043" s="440"/>
      <c r="EC1043" s="440"/>
      <c r="ED1043" s="440"/>
      <c r="EE1043" s="440"/>
      <c r="EF1043" s="440"/>
      <c r="EG1043" s="440"/>
      <c r="EH1043" s="440"/>
      <c r="EI1043" s="440"/>
      <c r="EJ1043" s="440"/>
      <c r="EK1043" s="440"/>
      <c r="EL1043" s="440"/>
      <c r="EM1043" s="440"/>
    </row>
    <row r="1044" spans="1:143" s="33" customFormat="1" ht="14.1" customHeight="1" x14ac:dyDescent="0.25">
      <c r="A1044" s="702">
        <f>ROW()-1</f>
        <v>1043</v>
      </c>
      <c r="B1044" s="710" t="s">
        <v>96</v>
      </c>
      <c r="C1044" s="711" t="str">
        <f>HYPERLINK(E1044,"OP")</f>
        <v>OP</v>
      </c>
      <c r="D1044" s="711" t="str">
        <f>HYPERLINK(F1044,"Prj")</f>
        <v>Prj</v>
      </c>
      <c r="E1044" s="663" t="s">
        <v>7141</v>
      </c>
      <c r="F1044" s="422" t="s">
        <v>7142</v>
      </c>
      <c r="G1044" s="414" t="s">
        <v>33</v>
      </c>
      <c r="H1044" s="414" t="s">
        <v>33</v>
      </c>
      <c r="I1044" s="694" t="s">
        <v>33</v>
      </c>
      <c r="J1044" s="686" t="s">
        <v>97</v>
      </c>
      <c r="K1044" s="199" t="s">
        <v>33</v>
      </c>
      <c r="L1044" s="693" t="s">
        <v>16</v>
      </c>
      <c r="M1044" s="696" t="s">
        <v>98</v>
      </c>
      <c r="N1044" s="693" t="s">
        <v>18</v>
      </c>
      <c r="O1044" s="693" t="s">
        <v>76</v>
      </c>
      <c r="P1044" s="1080" t="s">
        <v>1419</v>
      </c>
      <c r="Q1044" s="1074" t="s">
        <v>33</v>
      </c>
      <c r="R1044" s="698" t="s">
        <v>33</v>
      </c>
      <c r="S1044" s="907" t="s">
        <v>10320</v>
      </c>
      <c r="T1044" s="908" t="s">
        <v>10372</v>
      </c>
      <c r="U1044" s="905" t="s">
        <v>589</v>
      </c>
      <c r="V1044" s="905" t="s">
        <v>10437</v>
      </c>
      <c r="W1044" s="1068" t="s">
        <v>20</v>
      </c>
      <c r="X1044" s="1064">
        <v>41771</v>
      </c>
      <c r="Y1044" s="1066">
        <v>41943</v>
      </c>
      <c r="Z1044" s="1046">
        <v>2015</v>
      </c>
      <c r="AA1044" s="1064">
        <v>41984</v>
      </c>
      <c r="AB1044" s="1065">
        <v>43465</v>
      </c>
      <c r="AC1044" s="1066">
        <v>43465</v>
      </c>
      <c r="AD1044" s="1054">
        <v>0</v>
      </c>
      <c r="AE1044" s="749">
        <v>100</v>
      </c>
      <c r="AF1044" s="744">
        <v>0</v>
      </c>
      <c r="AG1044" s="690">
        <v>100</v>
      </c>
      <c r="AH1044" s="747">
        <v>0</v>
      </c>
      <c r="AI1044" s="744">
        <v>0</v>
      </c>
      <c r="AJ1044" s="1099">
        <v>100</v>
      </c>
      <c r="AK1044" s="1100">
        <v>91.561209539999993</v>
      </c>
      <c r="AL1044" s="1086"/>
      <c r="AM1044" s="760">
        <v>10</v>
      </c>
      <c r="AN1044" s="760">
        <v>1</v>
      </c>
      <c r="AO1044" s="760">
        <v>3</v>
      </c>
      <c r="AP1044" s="760"/>
      <c r="AQ1044" s="761">
        <v>15</v>
      </c>
      <c r="AR1044" s="779" t="s">
        <v>99</v>
      </c>
      <c r="AS1044" s="781">
        <f>AT1044+AU1044</f>
        <v>30</v>
      </c>
      <c r="AT1044" s="649">
        <v>30</v>
      </c>
      <c r="AU1044" s="650">
        <v>0</v>
      </c>
      <c r="AV1044" s="807" t="s">
        <v>100</v>
      </c>
      <c r="AW1044" s="686" t="s">
        <v>109</v>
      </c>
      <c r="AX1044" s="686" t="s">
        <v>2329</v>
      </c>
      <c r="AY1044" s="819">
        <v>42731</v>
      </c>
      <c r="AZ1044" s="721" t="s">
        <v>22</v>
      </c>
      <c r="BA1044" s="721" t="s">
        <v>26</v>
      </c>
      <c r="BB1044" s="625" t="s">
        <v>33</v>
      </c>
      <c r="BC1044" s="626" t="s">
        <v>33</v>
      </c>
      <c r="BD1044" s="633" t="s">
        <v>33</v>
      </c>
      <c r="BE1044" s="625" t="s">
        <v>33</v>
      </c>
      <c r="BF1044" s="626" t="s">
        <v>33</v>
      </c>
      <c r="BG1044" s="633" t="s">
        <v>33</v>
      </c>
      <c r="BH1044" s="905" t="s">
        <v>4485</v>
      </c>
      <c r="BI1044" s="903" t="s">
        <v>10472</v>
      </c>
      <c r="BJ1044" s="905" t="s">
        <v>4525</v>
      </c>
      <c r="BK1044" s="903" t="s">
        <v>10476</v>
      </c>
      <c r="BL1044" s="905" t="s">
        <v>0</v>
      </c>
      <c r="BM1044" s="903" t="s">
        <v>0</v>
      </c>
      <c r="BN1044" s="905" t="s">
        <v>0</v>
      </c>
      <c r="BO1044" s="903" t="s">
        <v>0</v>
      </c>
      <c r="BP1044" s="905" t="s">
        <v>0</v>
      </c>
      <c r="BQ1044" s="903" t="s">
        <v>0</v>
      </c>
      <c r="BR1044" s="909">
        <v>27</v>
      </c>
      <c r="BS1044" s="903" t="s">
        <v>4490</v>
      </c>
      <c r="BT1044" s="909">
        <v>26</v>
      </c>
      <c r="BU1044" s="903" t="s">
        <v>4517</v>
      </c>
      <c r="BV1044" s="909">
        <v>30</v>
      </c>
      <c r="BW1044" s="903" t="s">
        <v>4501</v>
      </c>
      <c r="BX1044" s="909">
        <v>28</v>
      </c>
      <c r="BY1044" s="903" t="s">
        <v>4500</v>
      </c>
      <c r="BZ1044" s="905" t="s">
        <v>0</v>
      </c>
      <c r="CA1044" s="903" t="s">
        <v>4492</v>
      </c>
      <c r="CB1044" s="340">
        <v>10</v>
      </c>
      <c r="CC1044" s="249">
        <f>IF(ISBLANK(AL1044),0,1)</f>
        <v>0</v>
      </c>
      <c r="CD1044" s="414">
        <f>IF(ISBLANK(AM1044),0,1)</f>
        <v>1</v>
      </c>
      <c r="CE1044" s="414">
        <f>IF(ISBLANK(AN1044),0,1)</f>
        <v>1</v>
      </c>
      <c r="CF1044" s="414">
        <f>IF(ISBLANK(AO1044),0,1)</f>
        <v>1</v>
      </c>
      <c r="CG1044" s="414">
        <f>IF(ISBLANK(AP1044),0,1)</f>
        <v>0</v>
      </c>
      <c r="CH1044" s="436">
        <f>IF(ISBLANK(AQ1044),0,1)</f>
        <v>1</v>
      </c>
      <c r="CI1044" s="435">
        <f>IF($W1044="Dropped","-",DAYS360(X1044,Y1044,TRUE)/360)</f>
        <v>0.46666666666666667</v>
      </c>
      <c r="CJ1044" s="416">
        <f>IF(OR($W1044="Pipeline",$W1044="Dropped"),"-",IF(OR($AA1044="-",$AA1044="n/a"),"-",DAYS360(Y1044,AA1044,TRUE)/360))</f>
        <v>0.11388888888888889</v>
      </c>
      <c r="CK1044" s="416">
        <f>IF(OR($W1044="Pipeline",$W1044="Dropped"),"-",IF($AC1044="-","-",IF(OR($AA1044="-",$AA1044="n/a"),DAYS360(Y1044,AC1044,TRUE)/360,DAYS360(AA1044,AC1044,TRUE)/360)))</f>
        <v>4.052777777777778</v>
      </c>
      <c r="CL1044" s="416">
        <f>IF(OR($W1044="Pipeline",$W1044="Dropped"),"-",IF($AC1044="-","-",DAYS360(X1044,AC1044,TRUE)/360))</f>
        <v>4.6333333333333337</v>
      </c>
      <c r="CM1044" s="437">
        <f>IF(OR($W1044="Pipeline",$W1044="Dropped"),"-",IF($AC1044="-","-",DAYS360(AB1044,AC1044,TRUE)/360))</f>
        <v>0</v>
      </c>
      <c r="CN1044" s="344" t="str">
        <f>IF(W1044="Closed",IF(AC1044="-","-",YEAR(AC1044)),"-")</f>
        <v>-</v>
      </c>
      <c r="CO1044" s="344" t="str">
        <f>IF(W1044="Closed",IF(OR(BE1044="S",BE1044="MS",BE1044="HS"),"S",IF(OR(BE1044="U",BE1044="MU",BE1044="HU"),"U",IF(OR(BE1044="NA",BE1044="NR",BE1044="NV",BE1044="?",BE1044="#"),"NR","-"))),"-")</f>
        <v>-</v>
      </c>
      <c r="CP1044" s="249">
        <v>3</v>
      </c>
      <c r="CQ1044" s="414">
        <v>12</v>
      </c>
      <c r="CR1044" s="414">
        <v>3</v>
      </c>
      <c r="CS1044" s="414">
        <v>2</v>
      </c>
      <c r="CT1044" s="414">
        <v>1</v>
      </c>
      <c r="CU1044" s="436">
        <v>1</v>
      </c>
      <c r="CV1044" s="432" t="str">
        <f>IF(OR(DC1044="-",DC1044="",DC1044="n/a"),"-",HYPERLINK(DC1044,"PAD"))</f>
        <v>PAD</v>
      </c>
      <c r="CW1044" s="417" t="str">
        <f>IF(OR(DD1044="-",DD1044="",DD1044="n/a"),"-",HYPERLINK(DD1044,"ICR"))</f>
        <v>-</v>
      </c>
      <c r="CX1044" s="438" t="str">
        <f>IF(OR(DE1044="-",DE1044="",DE1044="n/a"),"-",HYPERLINK(DE1044,"IEG"))</f>
        <v>-</v>
      </c>
      <c r="CY1044" s="687" t="str">
        <f>IF(OR(DF1044="-",DF1044="",DF1044="n/a"),"-",HYPERLINK(DF1044,"PPAR"))</f>
        <v>-</v>
      </c>
      <c r="CZ1044" s="665" t="str">
        <f>IF(OR(DG1044="-",DG1044="",DG1044="n/a"),"-",HYPERLINK(DG1044,"PCR"))</f>
        <v>-</v>
      </c>
      <c r="DA1044" s="665" t="str">
        <f>IF(OR(DH1044="-",DH1044="",DH1044="n/a"),"-",HYPERLINK(DH1044,"PP"))</f>
        <v>-</v>
      </c>
      <c r="DB1044" s="688" t="str">
        <f>IF(OR(DI1044="-",DI1044="",DI1044="n/a"),"-",HYPERLINK(DI1044,"TA"))</f>
        <v>-</v>
      </c>
      <c r="DC1044" s="897" t="s">
        <v>12988</v>
      </c>
      <c r="DD1044" s="897" t="s">
        <v>33</v>
      </c>
      <c r="DE1044" s="897" t="s">
        <v>33</v>
      </c>
      <c r="DF1044" s="897" t="s">
        <v>33</v>
      </c>
      <c r="DG1044" s="897" t="s">
        <v>33</v>
      </c>
      <c r="DH1044" s="897" t="s">
        <v>33</v>
      </c>
      <c r="DI1044" s="897" t="s">
        <v>33</v>
      </c>
      <c r="DJ1044" s="734"/>
      <c r="DK1044" s="358"/>
      <c r="DL1044" s="358"/>
      <c r="DM1044" s="440"/>
      <c r="DN1044" s="440"/>
      <c r="DO1044" s="440"/>
      <c r="DP1044" s="440"/>
      <c r="DQ1044" s="440"/>
      <c r="DR1044" s="440"/>
      <c r="DS1044" s="440"/>
      <c r="DT1044" s="440"/>
      <c r="DU1044" s="440"/>
      <c r="DV1044" s="440"/>
      <c r="DW1044" s="440"/>
      <c r="DX1044" s="440"/>
      <c r="DY1044" s="440"/>
      <c r="DZ1044" s="440"/>
      <c r="EA1044" s="440"/>
      <c r="EB1044" s="440"/>
      <c r="EC1044" s="440"/>
      <c r="ED1044" s="440"/>
      <c r="EE1044" s="440"/>
      <c r="EF1044" s="440"/>
      <c r="EG1044" s="440"/>
      <c r="EH1044" s="440"/>
      <c r="EI1044" s="440"/>
      <c r="EJ1044" s="440"/>
      <c r="EK1044" s="440"/>
      <c r="EL1044" s="440"/>
      <c r="EM1044" s="440"/>
    </row>
    <row r="1045" spans="1:143" s="33" customFormat="1" ht="14.1" customHeight="1" x14ac:dyDescent="0.25">
      <c r="A1045" s="702">
        <f>ROW()-1</f>
        <v>1044</v>
      </c>
      <c r="B1045" s="710" t="s">
        <v>702</v>
      </c>
      <c r="C1045" s="711" t="str">
        <f>HYPERLINK(E1045,"OP")</f>
        <v>OP</v>
      </c>
      <c r="D1045" s="711" t="str">
        <f>HYPERLINK(F1045,"Prj")</f>
        <v>Prj</v>
      </c>
      <c r="E1045" s="663" t="s">
        <v>7143</v>
      </c>
      <c r="F1045" s="422" t="s">
        <v>7144</v>
      </c>
      <c r="G1045" s="414" t="s">
        <v>33</v>
      </c>
      <c r="H1045" s="414" t="s">
        <v>33</v>
      </c>
      <c r="I1045" s="694" t="s">
        <v>33</v>
      </c>
      <c r="J1045" s="696" t="s">
        <v>10280</v>
      </c>
      <c r="K1045" s="199" t="s">
        <v>33</v>
      </c>
      <c r="L1045" s="693" t="s">
        <v>16</v>
      </c>
      <c r="M1045" s="696" t="s">
        <v>304</v>
      </c>
      <c r="N1045" s="693" t="s">
        <v>18</v>
      </c>
      <c r="O1045" s="693" t="s">
        <v>25</v>
      </c>
      <c r="P1045" s="1080" t="s">
        <v>1419</v>
      </c>
      <c r="Q1045" s="1074" t="s">
        <v>33</v>
      </c>
      <c r="R1045" s="698" t="s">
        <v>33</v>
      </c>
      <c r="S1045" s="907" t="s">
        <v>10320</v>
      </c>
      <c r="T1045" s="908" t="s">
        <v>3144</v>
      </c>
      <c r="U1045" s="905" t="s">
        <v>579</v>
      </c>
      <c r="V1045" s="905" t="s">
        <v>10437</v>
      </c>
      <c r="W1045" s="1068" t="s">
        <v>20</v>
      </c>
      <c r="X1045" s="1064">
        <v>41933</v>
      </c>
      <c r="Y1045" s="1066">
        <v>42116</v>
      </c>
      <c r="Z1045" s="1046">
        <v>2015</v>
      </c>
      <c r="AA1045" s="1064">
        <v>42601</v>
      </c>
      <c r="AB1045" s="1065">
        <v>44196</v>
      </c>
      <c r="AC1045" s="1066">
        <v>44196</v>
      </c>
      <c r="AD1045" s="638">
        <v>0</v>
      </c>
      <c r="AE1045" s="639">
        <v>44</v>
      </c>
      <c r="AF1045" s="744">
        <v>0</v>
      </c>
      <c r="AG1045" s="690">
        <v>44</v>
      </c>
      <c r="AH1045" s="747">
        <v>0</v>
      </c>
      <c r="AI1045" s="744">
        <v>0</v>
      </c>
      <c r="AJ1045" s="1099">
        <v>22</v>
      </c>
      <c r="AK1045" s="1100">
        <v>2.7329627900000002</v>
      </c>
      <c r="AL1045" s="1092"/>
      <c r="AM1045" s="768">
        <v>1</v>
      </c>
      <c r="AN1045" s="774">
        <v>8</v>
      </c>
      <c r="AO1045" s="774" t="s">
        <v>2433</v>
      </c>
      <c r="AP1045" s="774">
        <v>3</v>
      </c>
      <c r="AQ1045" s="775"/>
      <c r="AR1045" s="780" t="s">
        <v>2704</v>
      </c>
      <c r="AS1045" s="792">
        <f>AT1045+AU1045</f>
        <v>11.2</v>
      </c>
      <c r="AT1045" s="792">
        <v>6.2</v>
      </c>
      <c r="AU1045" s="793">
        <v>5</v>
      </c>
      <c r="AV1045" s="699" t="s">
        <v>2706</v>
      </c>
      <c r="AW1045" s="686" t="s">
        <v>2705</v>
      </c>
      <c r="AX1045" s="686" t="s">
        <v>38</v>
      </c>
      <c r="AY1045" s="823">
        <v>42727</v>
      </c>
      <c r="AZ1045" s="736" t="s">
        <v>22</v>
      </c>
      <c r="BA1045" s="736" t="s">
        <v>22</v>
      </c>
      <c r="BB1045" s="625" t="s">
        <v>33</v>
      </c>
      <c r="BC1045" s="626" t="s">
        <v>33</v>
      </c>
      <c r="BD1045" s="633" t="s">
        <v>33</v>
      </c>
      <c r="BE1045" s="625" t="s">
        <v>33</v>
      </c>
      <c r="BF1045" s="626" t="s">
        <v>33</v>
      </c>
      <c r="BG1045" s="633" t="s">
        <v>33</v>
      </c>
      <c r="BH1045" s="905" t="s">
        <v>4485</v>
      </c>
      <c r="BI1045" s="903" t="s">
        <v>10472</v>
      </c>
      <c r="BJ1045" s="905" t="s">
        <v>13064</v>
      </c>
      <c r="BK1045" s="903" t="s">
        <v>13880</v>
      </c>
      <c r="BL1045" s="905" t="s">
        <v>0</v>
      </c>
      <c r="BM1045" s="903" t="s">
        <v>0</v>
      </c>
      <c r="BN1045" s="905" t="s">
        <v>0</v>
      </c>
      <c r="BO1045" s="903" t="s">
        <v>0</v>
      </c>
      <c r="BP1045" s="905" t="s">
        <v>0</v>
      </c>
      <c r="BQ1045" s="903" t="s">
        <v>0</v>
      </c>
      <c r="BR1045" s="909">
        <v>27</v>
      </c>
      <c r="BS1045" s="903" t="s">
        <v>4490</v>
      </c>
      <c r="BT1045" s="909">
        <v>22</v>
      </c>
      <c r="BU1045" s="903" t="s">
        <v>4502</v>
      </c>
      <c r="BV1045" s="909">
        <v>28</v>
      </c>
      <c r="BW1045" s="903" t="s">
        <v>4500</v>
      </c>
      <c r="BX1045" s="909">
        <v>40</v>
      </c>
      <c r="BY1045" s="903" t="s">
        <v>4563</v>
      </c>
      <c r="BZ1045" s="909">
        <v>25</v>
      </c>
      <c r="CA1045" s="903" t="s">
        <v>4489</v>
      </c>
      <c r="CB1045" s="340">
        <v>50</v>
      </c>
      <c r="CC1045" s="249">
        <f>IF(ISBLANK(AL1045),0,1)</f>
        <v>0</v>
      </c>
      <c r="CD1045" s="414">
        <f>IF(ISBLANK(AM1045),0,1)</f>
        <v>1</v>
      </c>
      <c r="CE1045" s="414">
        <f>IF(ISBLANK(AN1045),0,1)</f>
        <v>1</v>
      </c>
      <c r="CF1045" s="414">
        <f>IF(ISBLANK(AO1045),0,1)</f>
        <v>1</v>
      </c>
      <c r="CG1045" s="414">
        <f>IF(ISBLANK(AP1045),0,1)</f>
        <v>1</v>
      </c>
      <c r="CH1045" s="436">
        <f>IF(ISBLANK(AQ1045),0,1)</f>
        <v>0</v>
      </c>
      <c r="CI1045" s="435">
        <f>IF($W1045="Dropped","-",DAYS360(X1045,Y1045,TRUE)/360)</f>
        <v>0.50277777777777777</v>
      </c>
      <c r="CJ1045" s="416">
        <f>IF(OR($W1045="Pipeline",$W1045="Dropped"),"-",IF(OR($AA1045="-",$AA1045="n/a"),"-",DAYS360(Y1045,AA1045,TRUE)/360))</f>
        <v>1.325</v>
      </c>
      <c r="CK1045" s="416">
        <f>IF(OR($W1045="Pipeline",$W1045="Dropped"),"-",IF($AC1045="-","-",IF(OR($AA1045="-",$AA1045="n/a"),DAYS360(Y1045,AC1045,TRUE)/360,DAYS360(AA1045,AC1045,TRUE)/360)))</f>
        <v>4.3638888888888889</v>
      </c>
      <c r="CL1045" s="416">
        <f>IF(OR($W1045="Pipeline",$W1045="Dropped"),"-",IF($AC1045="-","-",DAYS360(X1045,AC1045,TRUE)/360))</f>
        <v>6.1916666666666664</v>
      </c>
      <c r="CM1045" s="437">
        <f>IF(OR($W1045="Pipeline",$W1045="Dropped"),"-",IF($AC1045="-","-",DAYS360(AB1045,AC1045,TRUE)/360))</f>
        <v>0</v>
      </c>
      <c r="CN1045" s="344" t="str">
        <f>IF(W1045="Closed",IF(AC1045="-","-",YEAR(AC1045)),"-")</f>
        <v>-</v>
      </c>
      <c r="CO1045" s="344" t="str">
        <f>IF(W1045="Closed",IF(OR(BE1045="S",BE1045="MS",BE1045="HS"),"S",IF(OR(BE1045="U",BE1045="MU",BE1045="HU"),"U",IF(OR(BE1045="NA",BE1045="NR",BE1045="NV",BE1045="?",BE1045="#"),"NR","-"))),"-")</f>
        <v>-</v>
      </c>
      <c r="CP1045" s="249" t="s">
        <v>33</v>
      </c>
      <c r="CQ1045" s="414" t="s">
        <v>33</v>
      </c>
      <c r="CR1045" s="414" t="s">
        <v>33</v>
      </c>
      <c r="CS1045" s="414" t="s">
        <v>33</v>
      </c>
      <c r="CT1045" s="414" t="s">
        <v>33</v>
      </c>
      <c r="CU1045" s="436" t="s">
        <v>33</v>
      </c>
      <c r="CV1045" s="432" t="str">
        <f>IF(OR(DC1045="-",DC1045="",DC1045="n/a"),"-",HYPERLINK(DC1045,"PAD"))</f>
        <v>PAD</v>
      </c>
      <c r="CW1045" s="417" t="str">
        <f>IF(OR(DD1045="-",DD1045="",DD1045="n/a"),"-",HYPERLINK(DD1045,"ICR"))</f>
        <v>-</v>
      </c>
      <c r="CX1045" s="438" t="str">
        <f>IF(OR(DE1045="-",DE1045="",DE1045="n/a"),"-",HYPERLINK(DE1045,"IEG"))</f>
        <v>-</v>
      </c>
      <c r="CY1045" s="687" t="str">
        <f>IF(OR(DF1045="-",DF1045="",DF1045="n/a"),"-",HYPERLINK(DF1045,"PPAR"))</f>
        <v>-</v>
      </c>
      <c r="CZ1045" s="665" t="str">
        <f>IF(OR(DG1045="-",DG1045="",DG1045="n/a"),"-",HYPERLINK(DG1045,"PCR"))</f>
        <v>-</v>
      </c>
      <c r="DA1045" s="665" t="str">
        <f>IF(OR(DH1045="-",DH1045="",DH1045="n/a"),"-",HYPERLINK(DH1045,"PP"))</f>
        <v>PP</v>
      </c>
      <c r="DB1045" s="688" t="str">
        <f>IF(OR(DI1045="-",DI1045="",DI1045="n/a"),"-",HYPERLINK(DI1045,"TA"))</f>
        <v>-</v>
      </c>
      <c r="DC1045" s="897" t="s">
        <v>12989</v>
      </c>
      <c r="DD1045" s="897" t="s">
        <v>33</v>
      </c>
      <c r="DE1045" s="897" t="s">
        <v>33</v>
      </c>
      <c r="DF1045" s="897" t="s">
        <v>33</v>
      </c>
      <c r="DG1045" s="897" t="s">
        <v>33</v>
      </c>
      <c r="DH1045" s="897" t="s">
        <v>12990</v>
      </c>
      <c r="DI1045" s="897" t="s">
        <v>33</v>
      </c>
      <c r="DJ1045" s="734"/>
      <c r="DK1045" s="358"/>
      <c r="DL1045" s="358"/>
      <c r="DM1045" s="440"/>
      <c r="DN1045" s="440"/>
      <c r="DO1045" s="440"/>
      <c r="DP1045" s="440"/>
      <c r="DQ1045" s="440"/>
      <c r="DR1045" s="440"/>
      <c r="DS1045" s="440"/>
      <c r="DT1045" s="440"/>
      <c r="DU1045" s="440"/>
      <c r="DV1045" s="440"/>
      <c r="DW1045" s="440"/>
      <c r="DX1045" s="440"/>
      <c r="DY1045" s="440"/>
      <c r="DZ1045" s="440"/>
      <c r="EA1045" s="440"/>
      <c r="EB1045" s="440"/>
      <c r="EC1045" s="440"/>
      <c r="ED1045" s="440"/>
      <c r="EE1045" s="440"/>
      <c r="EF1045" s="440"/>
      <c r="EG1045" s="440"/>
      <c r="EH1045" s="440"/>
      <c r="EI1045" s="440"/>
      <c r="EJ1045" s="440"/>
      <c r="EK1045" s="440"/>
      <c r="EL1045" s="440"/>
      <c r="EM1045" s="440"/>
    </row>
    <row r="1046" spans="1:143" s="33" customFormat="1" ht="14.1" customHeight="1" x14ac:dyDescent="0.25">
      <c r="A1046" s="702">
        <f>ROW()-1</f>
        <v>1045</v>
      </c>
      <c r="B1046" s="710" t="s">
        <v>295</v>
      </c>
      <c r="C1046" s="711" t="str">
        <f>HYPERLINK(E1046,"OP")</f>
        <v>OP</v>
      </c>
      <c r="D1046" s="711" t="str">
        <f>HYPERLINK(F1046,"Prj")</f>
        <v>Prj</v>
      </c>
      <c r="E1046" s="663" t="s">
        <v>7145</v>
      </c>
      <c r="F1046" s="422" t="s">
        <v>7146</v>
      </c>
      <c r="G1046" s="414" t="s">
        <v>33</v>
      </c>
      <c r="H1046" s="414" t="s">
        <v>33</v>
      </c>
      <c r="I1046" s="694" t="s">
        <v>33</v>
      </c>
      <c r="J1046" s="686" t="s">
        <v>10281</v>
      </c>
      <c r="K1046" s="199" t="s">
        <v>33</v>
      </c>
      <c r="L1046" s="693" t="s">
        <v>245</v>
      </c>
      <c r="M1046" s="696" t="s">
        <v>255</v>
      </c>
      <c r="N1046" s="693" t="s">
        <v>18</v>
      </c>
      <c r="O1046" s="693" t="s">
        <v>25</v>
      </c>
      <c r="P1046" s="1080" t="s">
        <v>1419</v>
      </c>
      <c r="Q1046" s="1074" t="s">
        <v>33</v>
      </c>
      <c r="R1046" s="698" t="s">
        <v>3982</v>
      </c>
      <c r="S1046" s="907" t="s">
        <v>3522</v>
      </c>
      <c r="T1046" s="908" t="s">
        <v>10373</v>
      </c>
      <c r="U1046" s="905" t="s">
        <v>731</v>
      </c>
      <c r="V1046" s="905" t="s">
        <v>10431</v>
      </c>
      <c r="W1046" s="1068" t="s">
        <v>20</v>
      </c>
      <c r="X1046" s="1064">
        <v>41893</v>
      </c>
      <c r="Y1046" s="1066">
        <v>42398</v>
      </c>
      <c r="Z1046" s="1046">
        <v>2016</v>
      </c>
      <c r="AA1046" s="1064">
        <v>42514</v>
      </c>
      <c r="AB1046" s="1065">
        <v>44286</v>
      </c>
      <c r="AC1046" s="1066">
        <v>44286</v>
      </c>
      <c r="AD1046" s="1050">
        <v>0</v>
      </c>
      <c r="AE1046" s="749">
        <v>35</v>
      </c>
      <c r="AF1046" s="744">
        <v>0</v>
      </c>
      <c r="AG1046" s="690">
        <v>35</v>
      </c>
      <c r="AH1046" s="747">
        <v>15</v>
      </c>
      <c r="AI1046" s="744">
        <v>0</v>
      </c>
      <c r="AJ1046" s="1099">
        <v>35</v>
      </c>
      <c r="AK1046" s="1100">
        <v>5</v>
      </c>
      <c r="AL1046" s="1092">
        <v>33</v>
      </c>
      <c r="AM1046" s="768">
        <v>12</v>
      </c>
      <c r="AN1046" s="774"/>
      <c r="AO1046" s="774" t="s">
        <v>2434</v>
      </c>
      <c r="AP1046" s="774"/>
      <c r="AQ1046" s="775"/>
      <c r="AR1046" s="780" t="s">
        <v>4443</v>
      </c>
      <c r="AS1046" s="792">
        <f>AT1046+AU1046</f>
        <v>50</v>
      </c>
      <c r="AT1046" s="792">
        <v>35</v>
      </c>
      <c r="AU1046" s="793">
        <v>15</v>
      </c>
      <c r="AV1046" s="809" t="s">
        <v>4444</v>
      </c>
      <c r="AW1046" s="686" t="s">
        <v>1982</v>
      </c>
      <c r="AX1046" s="686" t="s">
        <v>2257</v>
      </c>
      <c r="AY1046" s="823">
        <v>42667</v>
      </c>
      <c r="AZ1046" s="736" t="s">
        <v>22</v>
      </c>
      <c r="BA1046" s="736" t="s">
        <v>22</v>
      </c>
      <c r="BB1046" s="625" t="s">
        <v>33</v>
      </c>
      <c r="BC1046" s="626" t="s">
        <v>33</v>
      </c>
      <c r="BD1046" s="633" t="s">
        <v>33</v>
      </c>
      <c r="BE1046" s="625" t="s">
        <v>33</v>
      </c>
      <c r="BF1046" s="626" t="s">
        <v>33</v>
      </c>
      <c r="BG1046" s="633" t="s">
        <v>33</v>
      </c>
      <c r="BH1046" s="905" t="s">
        <v>4525</v>
      </c>
      <c r="BI1046" s="903" t="s">
        <v>10476</v>
      </c>
      <c r="BJ1046" s="905" t="s">
        <v>10064</v>
      </c>
      <c r="BK1046" s="903" t="s">
        <v>13770</v>
      </c>
      <c r="BL1046" s="905" t="s">
        <v>0</v>
      </c>
      <c r="BM1046" s="903" t="s">
        <v>0</v>
      </c>
      <c r="BN1046" s="905" t="s">
        <v>0</v>
      </c>
      <c r="BO1046" s="903" t="s">
        <v>0</v>
      </c>
      <c r="BP1046" s="905" t="s">
        <v>0</v>
      </c>
      <c r="BQ1046" s="903" t="s">
        <v>0</v>
      </c>
      <c r="BR1046" s="909">
        <v>30</v>
      </c>
      <c r="BS1046" s="903" t="s">
        <v>4501</v>
      </c>
      <c r="BT1046" s="909">
        <v>94</v>
      </c>
      <c r="BU1046" s="903" t="s">
        <v>4649</v>
      </c>
      <c r="BV1046" s="905" t="s">
        <v>0</v>
      </c>
      <c r="BW1046" s="903" t="s">
        <v>4492</v>
      </c>
      <c r="BX1046" s="905" t="s">
        <v>0</v>
      </c>
      <c r="BY1046" s="903" t="s">
        <v>4492</v>
      </c>
      <c r="BZ1046" s="905" t="s">
        <v>0</v>
      </c>
      <c r="CA1046" s="903" t="s">
        <v>4492</v>
      </c>
      <c r="CB1046" s="340">
        <v>50</v>
      </c>
      <c r="CC1046" s="249">
        <f>IF(ISBLANK(AL1046),0,1)</f>
        <v>1</v>
      </c>
      <c r="CD1046" s="414">
        <f>IF(ISBLANK(AM1046),0,1)</f>
        <v>1</v>
      </c>
      <c r="CE1046" s="414">
        <f>IF(ISBLANK(AN1046),0,1)</f>
        <v>0</v>
      </c>
      <c r="CF1046" s="414">
        <f>IF(ISBLANK(AO1046),0,1)</f>
        <v>1</v>
      </c>
      <c r="CG1046" s="414">
        <f>IF(ISBLANK(AP1046),0,1)</f>
        <v>0</v>
      </c>
      <c r="CH1046" s="436">
        <f>IF(ISBLANK(AQ1046),0,1)</f>
        <v>0</v>
      </c>
      <c r="CI1046" s="435">
        <f>IF($W1046="Dropped","-",DAYS360(X1046,Y1046,TRUE)/360)</f>
        <v>1.3833333333333333</v>
      </c>
      <c r="CJ1046" s="416">
        <f>IF(OR($W1046="Pipeline",$W1046="Dropped"),"-",IF(OR($AA1046="-",$AA1046="n/a"),"-",DAYS360(Y1046,AA1046,TRUE)/360))</f>
        <v>0.31944444444444442</v>
      </c>
      <c r="CK1046" s="416">
        <f>IF(OR($W1046="Pipeline",$W1046="Dropped"),"-",IF($AC1046="-","-",IF(OR($AA1046="-",$AA1046="n/a"),DAYS360(Y1046,AC1046,TRUE)/360,DAYS360(AA1046,AC1046,TRUE)/360)))</f>
        <v>4.8499999999999996</v>
      </c>
      <c r="CL1046" s="416">
        <f>IF(OR($W1046="Pipeline",$W1046="Dropped"),"-",IF($AC1046="-","-",DAYS360(X1046,AC1046,TRUE)/360))</f>
        <v>6.552777777777778</v>
      </c>
      <c r="CM1046" s="437">
        <f>IF(OR($W1046="Pipeline",$W1046="Dropped"),"-",IF($AC1046="-","-",DAYS360(AB1046,AC1046,TRUE)/360))</f>
        <v>0</v>
      </c>
      <c r="CN1046" s="344" t="str">
        <f>IF(W1046="Closed",IF(AC1046="-","-",YEAR(AC1046)),"-")</f>
        <v>-</v>
      </c>
      <c r="CO1046" s="344" t="str">
        <f>IF(W1046="Closed",IF(OR(BE1046="S",BE1046="MS",BE1046="HS"),"S",IF(OR(BE1046="U",BE1046="MU",BE1046="HU"),"U",IF(OR(BE1046="NA",BE1046="NR",BE1046="NV",BE1046="?",BE1046="#"),"NR","-"))),"-")</f>
        <v>-</v>
      </c>
      <c r="CP1046" s="249" t="s">
        <v>33</v>
      </c>
      <c r="CQ1046" s="414" t="s">
        <v>33</v>
      </c>
      <c r="CR1046" s="414" t="s">
        <v>33</v>
      </c>
      <c r="CS1046" s="414" t="s">
        <v>33</v>
      </c>
      <c r="CT1046" s="414" t="s">
        <v>33</v>
      </c>
      <c r="CU1046" s="436" t="s">
        <v>33</v>
      </c>
      <c r="CV1046" s="432" t="str">
        <f>IF(OR(DC1046="-",DC1046="",DC1046="n/a"),"-",HYPERLINK(DC1046,"PAD"))</f>
        <v>PAD</v>
      </c>
      <c r="CW1046" s="417" t="str">
        <f>IF(OR(DD1046="-",DD1046="",DD1046="n/a"),"-",HYPERLINK(DD1046,"ICR"))</f>
        <v>-</v>
      </c>
      <c r="CX1046" s="438" t="str">
        <f>IF(OR(DE1046="-",DE1046="",DE1046="n/a"),"-",HYPERLINK(DE1046,"IEG"))</f>
        <v>-</v>
      </c>
      <c r="CY1046" s="687" t="str">
        <f>IF(OR(DF1046="-",DF1046="",DF1046="n/a"),"-",HYPERLINK(DF1046,"PPAR"))</f>
        <v>-</v>
      </c>
      <c r="CZ1046" s="665" t="str">
        <f>IF(OR(DG1046="-",DG1046="",DG1046="n/a"),"-",HYPERLINK(DG1046,"PCR"))</f>
        <v>-</v>
      </c>
      <c r="DA1046" s="665" t="str">
        <f>IF(OR(DH1046="-",DH1046="",DH1046="n/a"),"-",HYPERLINK(DH1046,"PP"))</f>
        <v>-</v>
      </c>
      <c r="DB1046" s="688" t="str">
        <f>IF(OR(DI1046="-",DI1046="",DI1046="n/a"),"-",HYPERLINK(DI1046,"TA"))</f>
        <v>-</v>
      </c>
      <c r="DC1046" s="897" t="s">
        <v>12991</v>
      </c>
      <c r="DD1046" s="897" t="s">
        <v>33</v>
      </c>
      <c r="DE1046" s="897" t="s">
        <v>33</v>
      </c>
      <c r="DF1046" s="897" t="s">
        <v>33</v>
      </c>
      <c r="DG1046" s="897" t="s">
        <v>33</v>
      </c>
      <c r="DH1046" s="897" t="s">
        <v>33</v>
      </c>
      <c r="DI1046" s="897" t="s">
        <v>33</v>
      </c>
      <c r="DJ1046" s="806"/>
      <c r="DK1046" s="358"/>
      <c r="DL1046" s="358"/>
      <c r="DM1046" s="440"/>
      <c r="DN1046" s="440"/>
      <c r="DO1046" s="440"/>
      <c r="DP1046" s="440"/>
      <c r="DQ1046" s="440"/>
      <c r="DR1046" s="440"/>
      <c r="DS1046" s="440"/>
      <c r="DT1046" s="440"/>
      <c r="DU1046" s="440"/>
      <c r="DV1046" s="440"/>
      <c r="DW1046" s="440"/>
      <c r="DX1046" s="440"/>
      <c r="DY1046" s="440"/>
      <c r="DZ1046" s="440"/>
      <c r="EA1046" s="440"/>
      <c r="EB1046" s="440"/>
      <c r="EC1046" s="440"/>
      <c r="ED1046" s="440"/>
      <c r="EE1046" s="440"/>
      <c r="EF1046" s="440"/>
      <c r="EG1046" s="440"/>
      <c r="EH1046" s="440"/>
      <c r="EI1046" s="440"/>
      <c r="EJ1046" s="440"/>
      <c r="EK1046" s="440"/>
      <c r="EL1046" s="440"/>
      <c r="EM1046" s="440"/>
    </row>
    <row r="1047" spans="1:143" s="33" customFormat="1" ht="14.1" customHeight="1" x14ac:dyDescent="0.25">
      <c r="A1047" s="702">
        <f>ROW()-1</f>
        <v>1046</v>
      </c>
      <c r="B1047" s="710" t="s">
        <v>273</v>
      </c>
      <c r="C1047" s="711" t="str">
        <f>HYPERLINK(E1047,"OP")</f>
        <v>OP</v>
      </c>
      <c r="D1047" s="711" t="str">
        <f>HYPERLINK(F1047,"Prj")</f>
        <v>Prj</v>
      </c>
      <c r="E1047" s="663" t="s">
        <v>7147</v>
      </c>
      <c r="F1047" s="422" t="s">
        <v>7148</v>
      </c>
      <c r="G1047" s="414" t="s">
        <v>33</v>
      </c>
      <c r="H1047" s="414" t="s">
        <v>33</v>
      </c>
      <c r="I1047" s="694" t="s">
        <v>33</v>
      </c>
      <c r="J1047" s="686" t="s">
        <v>15</v>
      </c>
      <c r="K1047" s="199" t="s">
        <v>33</v>
      </c>
      <c r="L1047" s="693" t="s">
        <v>16</v>
      </c>
      <c r="M1047" s="696" t="s">
        <v>274</v>
      </c>
      <c r="N1047" s="693" t="s">
        <v>18</v>
      </c>
      <c r="O1047" s="693" t="s">
        <v>25</v>
      </c>
      <c r="P1047" s="1080" t="s">
        <v>19</v>
      </c>
      <c r="Q1047" s="1074" t="s">
        <v>33</v>
      </c>
      <c r="R1047" s="698" t="s">
        <v>3888</v>
      </c>
      <c r="S1047" s="907" t="s">
        <v>3549</v>
      </c>
      <c r="T1047" s="908" t="s">
        <v>3525</v>
      </c>
      <c r="U1047" s="905" t="s">
        <v>590</v>
      </c>
      <c r="V1047" s="905" t="s">
        <v>10441</v>
      </c>
      <c r="W1047" s="1068" t="s">
        <v>20</v>
      </c>
      <c r="X1047" s="1064">
        <v>41940</v>
      </c>
      <c r="Y1047" s="1066">
        <v>42263</v>
      </c>
      <c r="Z1047" s="1046">
        <v>2016</v>
      </c>
      <c r="AA1047" s="1064">
        <v>42410</v>
      </c>
      <c r="AB1047" s="1065">
        <v>44104</v>
      </c>
      <c r="AC1047" s="1066">
        <v>44104</v>
      </c>
      <c r="AD1047" s="1050">
        <v>0</v>
      </c>
      <c r="AE1047" s="749">
        <v>40</v>
      </c>
      <c r="AF1047" s="744">
        <v>0</v>
      </c>
      <c r="AG1047" s="690">
        <v>40</v>
      </c>
      <c r="AH1047" s="747">
        <v>0</v>
      </c>
      <c r="AI1047" s="744">
        <v>0</v>
      </c>
      <c r="AJ1047" s="1099">
        <v>75</v>
      </c>
      <c r="AK1047" s="1100">
        <v>26.41543729</v>
      </c>
      <c r="AL1047" s="1086"/>
      <c r="AM1047" s="760"/>
      <c r="AN1047" s="760">
        <v>7</v>
      </c>
      <c r="AO1047" s="760"/>
      <c r="AP1047" s="760"/>
      <c r="AQ1047" s="761">
        <v>14</v>
      </c>
      <c r="AR1047" s="779" t="s">
        <v>4331</v>
      </c>
      <c r="AS1047" s="781">
        <f>AT1047+AU1047</f>
        <v>3.3</v>
      </c>
      <c r="AT1047" s="649">
        <v>3.3</v>
      </c>
      <c r="AU1047" s="650">
        <v>0</v>
      </c>
      <c r="AV1047" s="807" t="s">
        <v>4332</v>
      </c>
      <c r="AW1047" s="686" t="s">
        <v>3992</v>
      </c>
      <c r="AX1047" s="686" t="s">
        <v>3527</v>
      </c>
      <c r="AY1047" s="823">
        <v>42725</v>
      </c>
      <c r="AZ1047" s="736" t="s">
        <v>26</v>
      </c>
      <c r="BA1047" s="736" t="s">
        <v>26</v>
      </c>
      <c r="BB1047" s="625" t="s">
        <v>33</v>
      </c>
      <c r="BC1047" s="626" t="s">
        <v>33</v>
      </c>
      <c r="BD1047" s="633" t="s">
        <v>33</v>
      </c>
      <c r="BE1047" s="625" t="s">
        <v>33</v>
      </c>
      <c r="BF1047" s="626" t="s">
        <v>33</v>
      </c>
      <c r="BG1047" s="633" t="s">
        <v>33</v>
      </c>
      <c r="BH1047" s="905" t="s">
        <v>13077</v>
      </c>
      <c r="BI1047" s="903" t="s">
        <v>9680</v>
      </c>
      <c r="BJ1047" s="905" t="s">
        <v>13078</v>
      </c>
      <c r="BK1047" s="903" t="s">
        <v>13872</v>
      </c>
      <c r="BL1047" s="905" t="s">
        <v>0</v>
      </c>
      <c r="BM1047" s="903" t="s">
        <v>0</v>
      </c>
      <c r="BN1047" s="905" t="s">
        <v>0</v>
      </c>
      <c r="BO1047" s="903" t="s">
        <v>0</v>
      </c>
      <c r="BP1047" s="905" t="s">
        <v>0</v>
      </c>
      <c r="BQ1047" s="903" t="s">
        <v>0</v>
      </c>
      <c r="BR1047" s="909">
        <v>54</v>
      </c>
      <c r="BS1047" s="903" t="s">
        <v>4553</v>
      </c>
      <c r="BT1047" s="909">
        <v>52</v>
      </c>
      <c r="BU1047" s="903" t="s">
        <v>4599</v>
      </c>
      <c r="BV1047" s="905" t="s">
        <v>0</v>
      </c>
      <c r="BW1047" s="903" t="s">
        <v>4492</v>
      </c>
      <c r="BX1047" s="905" t="s">
        <v>0</v>
      </c>
      <c r="BY1047" s="903" t="s">
        <v>4492</v>
      </c>
      <c r="BZ1047" s="905" t="s">
        <v>0</v>
      </c>
      <c r="CA1047" s="903" t="s">
        <v>4492</v>
      </c>
      <c r="CB1047" s="340">
        <v>10</v>
      </c>
      <c r="CC1047" s="249">
        <f>IF(ISBLANK(AL1047),0,1)</f>
        <v>0</v>
      </c>
      <c r="CD1047" s="414">
        <f>IF(ISBLANK(AM1047),0,1)</f>
        <v>0</v>
      </c>
      <c r="CE1047" s="414">
        <f>IF(ISBLANK(AN1047),0,1)</f>
        <v>1</v>
      </c>
      <c r="CF1047" s="414">
        <f>IF(ISBLANK(AO1047),0,1)</f>
        <v>0</v>
      </c>
      <c r="CG1047" s="414">
        <f>IF(ISBLANK(AP1047),0,1)</f>
        <v>0</v>
      </c>
      <c r="CH1047" s="436">
        <f>IF(ISBLANK(AQ1047),0,1)</f>
        <v>1</v>
      </c>
      <c r="CI1047" s="435">
        <f>IF($W1047="Dropped","-",DAYS360(X1047,Y1047,TRUE)/360)</f>
        <v>0.8833333333333333</v>
      </c>
      <c r="CJ1047" s="416">
        <f>IF(OR($W1047="Pipeline",$W1047="Dropped"),"-",IF(OR($AA1047="-",$AA1047="n/a"),"-",DAYS360(Y1047,AA1047,TRUE)/360))</f>
        <v>0.4</v>
      </c>
      <c r="CK1047" s="416">
        <f>IF(OR($W1047="Pipeline",$W1047="Dropped"),"-",IF($AC1047="-","-",IF(OR($AA1047="-",$AA1047="n/a"),DAYS360(Y1047,AC1047,TRUE)/360,DAYS360(AA1047,AC1047,TRUE)/360)))</f>
        <v>4.6388888888888893</v>
      </c>
      <c r="CL1047" s="416">
        <f>IF(OR($W1047="Pipeline",$W1047="Dropped"),"-",IF($AC1047="-","-",DAYS360(X1047,AC1047,TRUE)/360))</f>
        <v>5.9222222222222225</v>
      </c>
      <c r="CM1047" s="437">
        <f>IF(OR($W1047="Pipeline",$W1047="Dropped"),"-",IF($AC1047="-","-",DAYS360(AB1047,AC1047,TRUE)/360))</f>
        <v>0</v>
      </c>
      <c r="CN1047" s="344" t="str">
        <f>IF(W1047="Closed",IF(AC1047="-","-",YEAR(AC1047)),"-")</f>
        <v>-</v>
      </c>
      <c r="CO1047" s="344" t="str">
        <f>IF(W1047="Closed",IF(OR(BE1047="S",BE1047="MS",BE1047="HS"),"S",IF(OR(BE1047="U",BE1047="MU",BE1047="HU"),"U",IF(OR(BE1047="NA",BE1047="NR",BE1047="NV",BE1047="?",BE1047="#"),"NR","-"))),"-")</f>
        <v>-</v>
      </c>
      <c r="CP1047" s="249" t="s">
        <v>33</v>
      </c>
      <c r="CQ1047" s="414" t="s">
        <v>33</v>
      </c>
      <c r="CR1047" s="414" t="s">
        <v>33</v>
      </c>
      <c r="CS1047" s="414" t="s">
        <v>33</v>
      </c>
      <c r="CT1047" s="414" t="s">
        <v>33</v>
      </c>
      <c r="CU1047" s="436" t="s">
        <v>33</v>
      </c>
      <c r="CV1047" s="432" t="str">
        <f>IF(OR(DC1047="-",DC1047="",DC1047="n/a"),"-",HYPERLINK(DC1047,"PAD"))</f>
        <v>PAD</v>
      </c>
      <c r="CW1047" s="417" t="str">
        <f>IF(OR(DD1047="-",DD1047="",DD1047="n/a"),"-",HYPERLINK(DD1047,"ICR"))</f>
        <v>-</v>
      </c>
      <c r="CX1047" s="438" t="str">
        <f>IF(OR(DE1047="-",DE1047="",DE1047="n/a"),"-",HYPERLINK(DE1047,"IEG"))</f>
        <v>-</v>
      </c>
      <c r="CY1047" s="687" t="str">
        <f>IF(OR(DF1047="-",DF1047="",DF1047="n/a"),"-",HYPERLINK(DF1047,"PPAR"))</f>
        <v>-</v>
      </c>
      <c r="CZ1047" s="665" t="str">
        <f>IF(OR(DG1047="-",DG1047="",DG1047="n/a"),"-",HYPERLINK(DG1047,"PCR"))</f>
        <v>-</v>
      </c>
      <c r="DA1047" s="665" t="str">
        <f>IF(OR(DH1047="-",DH1047="",DH1047="n/a"),"-",HYPERLINK(DH1047,"PP"))</f>
        <v>PP</v>
      </c>
      <c r="DB1047" s="688" t="str">
        <f>IF(OR(DI1047="-",DI1047="",DI1047="n/a"),"-",HYPERLINK(DI1047,"TA"))</f>
        <v>-</v>
      </c>
      <c r="DC1047" s="897" t="s">
        <v>12992</v>
      </c>
      <c r="DD1047" s="897" t="s">
        <v>33</v>
      </c>
      <c r="DE1047" s="897" t="s">
        <v>33</v>
      </c>
      <c r="DF1047" s="897" t="s">
        <v>33</v>
      </c>
      <c r="DG1047" s="897" t="s">
        <v>33</v>
      </c>
      <c r="DH1047" s="897" t="s">
        <v>12993</v>
      </c>
      <c r="DI1047" s="897" t="s">
        <v>33</v>
      </c>
      <c r="DJ1047" s="734"/>
      <c r="DK1047" s="358"/>
      <c r="DL1047" s="358"/>
      <c r="DM1047" s="440"/>
      <c r="DN1047" s="440"/>
      <c r="DO1047" s="440"/>
      <c r="DP1047" s="440"/>
      <c r="DQ1047" s="440"/>
      <c r="DR1047" s="440"/>
      <c r="DS1047" s="440"/>
      <c r="DT1047" s="440"/>
      <c r="DU1047" s="440"/>
      <c r="DV1047" s="440"/>
      <c r="DW1047" s="440"/>
      <c r="DX1047" s="440"/>
      <c r="DY1047" s="440"/>
      <c r="DZ1047" s="440"/>
      <c r="EA1047" s="440"/>
      <c r="EB1047" s="440"/>
      <c r="EC1047" s="440"/>
      <c r="ED1047" s="440"/>
      <c r="EE1047" s="440"/>
      <c r="EF1047" s="440"/>
      <c r="EG1047" s="440"/>
      <c r="EH1047" s="440"/>
      <c r="EI1047" s="440"/>
      <c r="EJ1047" s="440"/>
      <c r="EK1047" s="440"/>
      <c r="EL1047" s="440"/>
      <c r="EM1047" s="440"/>
    </row>
    <row r="1048" spans="1:143" s="33" customFormat="1" ht="14.1" customHeight="1" x14ac:dyDescent="0.25">
      <c r="A1048" s="702">
        <f>ROW()-1</f>
        <v>1047</v>
      </c>
      <c r="B1048" s="710" t="s">
        <v>291</v>
      </c>
      <c r="C1048" s="711" t="str">
        <f>HYPERLINK(E1048,"OP")</f>
        <v>OP</v>
      </c>
      <c r="D1048" s="711" t="str">
        <f>HYPERLINK(F1048,"Prj")</f>
        <v>Prj</v>
      </c>
      <c r="E1048" s="663" t="s">
        <v>7149</v>
      </c>
      <c r="F1048" s="422" t="s">
        <v>7150</v>
      </c>
      <c r="G1048" s="414" t="s">
        <v>33</v>
      </c>
      <c r="H1048" s="414" t="s">
        <v>33</v>
      </c>
      <c r="I1048" s="694" t="s">
        <v>33</v>
      </c>
      <c r="J1048" s="686" t="s">
        <v>292</v>
      </c>
      <c r="K1048" s="199" t="s">
        <v>33</v>
      </c>
      <c r="L1048" s="693" t="s">
        <v>153</v>
      </c>
      <c r="M1048" s="696" t="s">
        <v>293</v>
      </c>
      <c r="N1048" s="693" t="s">
        <v>18</v>
      </c>
      <c r="O1048" s="693" t="s">
        <v>25</v>
      </c>
      <c r="P1048" s="1080" t="s">
        <v>1419</v>
      </c>
      <c r="Q1048" s="1074" t="s">
        <v>33</v>
      </c>
      <c r="R1048" s="698" t="s">
        <v>3888</v>
      </c>
      <c r="S1048" s="907" t="s">
        <v>3153</v>
      </c>
      <c r="T1048" s="908" t="s">
        <v>3528</v>
      </c>
      <c r="U1048" s="905" t="s">
        <v>13703</v>
      </c>
      <c r="V1048" s="905" t="s">
        <v>10413</v>
      </c>
      <c r="W1048" s="1068" t="s">
        <v>269</v>
      </c>
      <c r="X1048" s="1064">
        <v>41827</v>
      </c>
      <c r="Y1048" s="1066">
        <v>42947</v>
      </c>
      <c r="Z1048" s="1046">
        <v>2018</v>
      </c>
      <c r="AA1048" s="1064" t="s">
        <v>33</v>
      </c>
      <c r="AB1048" s="1065" t="s">
        <v>33</v>
      </c>
      <c r="AC1048" s="1066" t="s">
        <v>33</v>
      </c>
      <c r="AD1048" s="1050">
        <v>15.7</v>
      </c>
      <c r="AE1048" s="749">
        <v>0</v>
      </c>
      <c r="AF1048" s="744">
        <v>0</v>
      </c>
      <c r="AG1048" s="690">
        <v>15.7</v>
      </c>
      <c r="AH1048" s="747" t="s">
        <v>33</v>
      </c>
      <c r="AI1048" s="744" t="s">
        <v>33</v>
      </c>
      <c r="AJ1048" s="1099" t="s">
        <v>33</v>
      </c>
      <c r="AK1048" s="1100" t="s">
        <v>33</v>
      </c>
      <c r="AL1048" s="1094"/>
      <c r="AM1048" s="774" t="s">
        <v>2707</v>
      </c>
      <c r="AN1048" s="774"/>
      <c r="AO1048" s="774"/>
      <c r="AP1048" s="774">
        <v>2</v>
      </c>
      <c r="AQ1048" s="775">
        <v>12</v>
      </c>
      <c r="AR1048" s="780" t="s">
        <v>4445</v>
      </c>
      <c r="AS1048" s="786" t="s">
        <v>37</v>
      </c>
      <c r="AT1048" s="786" t="s">
        <v>37</v>
      </c>
      <c r="AU1048" s="787" t="s">
        <v>37</v>
      </c>
      <c r="AV1048" s="809" t="s">
        <v>2709</v>
      </c>
      <c r="AW1048" s="686" t="s">
        <v>38</v>
      </c>
      <c r="AX1048" s="686" t="s">
        <v>2708</v>
      </c>
      <c r="AY1048" s="823" t="s">
        <v>33</v>
      </c>
      <c r="AZ1048" s="736" t="s">
        <v>33</v>
      </c>
      <c r="BA1048" s="736" t="s">
        <v>33</v>
      </c>
      <c r="BB1048" s="625" t="s">
        <v>33</v>
      </c>
      <c r="BC1048" s="626" t="s">
        <v>33</v>
      </c>
      <c r="BD1048" s="633" t="s">
        <v>33</v>
      </c>
      <c r="BE1048" s="625" t="s">
        <v>33</v>
      </c>
      <c r="BF1048" s="626" t="s">
        <v>33</v>
      </c>
      <c r="BG1048" s="633" t="s">
        <v>33</v>
      </c>
      <c r="BH1048" s="905" t="s">
        <v>10072</v>
      </c>
      <c r="BI1048" s="903" t="s">
        <v>13093</v>
      </c>
      <c r="BJ1048" s="905" t="s">
        <v>10067</v>
      </c>
      <c r="BK1048" s="903" t="s">
        <v>9474</v>
      </c>
      <c r="BL1048" s="905" t="s">
        <v>4485</v>
      </c>
      <c r="BM1048" s="903" t="s">
        <v>10472</v>
      </c>
      <c r="BN1048" s="905" t="s">
        <v>0</v>
      </c>
      <c r="BO1048" s="903" t="s">
        <v>0</v>
      </c>
      <c r="BP1048" s="905" t="s">
        <v>0</v>
      </c>
      <c r="BQ1048" s="903" t="s">
        <v>0</v>
      </c>
      <c r="BR1048" s="909">
        <v>28</v>
      </c>
      <c r="BS1048" s="903" t="s">
        <v>4500</v>
      </c>
      <c r="BT1048" s="905" t="s">
        <v>0</v>
      </c>
      <c r="BU1048" s="903" t="s">
        <v>4492</v>
      </c>
      <c r="BV1048" s="905" t="s">
        <v>0</v>
      </c>
      <c r="BW1048" s="903" t="s">
        <v>4492</v>
      </c>
      <c r="BX1048" s="905" t="s">
        <v>0</v>
      </c>
      <c r="BY1048" s="903" t="s">
        <v>4492</v>
      </c>
      <c r="BZ1048" s="905" t="s">
        <v>0</v>
      </c>
      <c r="CA1048" s="903" t="s">
        <v>4492</v>
      </c>
      <c r="CB1048" s="340">
        <v>50</v>
      </c>
      <c r="CC1048" s="249">
        <f>IF(ISBLANK(AL1048),0,1)</f>
        <v>0</v>
      </c>
      <c r="CD1048" s="414">
        <f>IF(ISBLANK(AM1048),0,1)</f>
        <v>1</v>
      </c>
      <c r="CE1048" s="414">
        <f>IF(ISBLANK(AN1048),0,1)</f>
        <v>0</v>
      </c>
      <c r="CF1048" s="414">
        <f>IF(ISBLANK(AO1048),0,1)</f>
        <v>0</v>
      </c>
      <c r="CG1048" s="414">
        <f>IF(ISBLANK(AP1048),0,1)</f>
        <v>1</v>
      </c>
      <c r="CH1048" s="436">
        <f>IF(ISBLANK(AQ1048),0,1)</f>
        <v>1</v>
      </c>
      <c r="CI1048" s="435">
        <f>IF($W1048="Dropped","-",DAYS360(X1048,Y1048,TRUE)/360)</f>
        <v>3.0638888888888891</v>
      </c>
      <c r="CJ1048" s="416" t="str">
        <f>IF(OR($W1048="Pipeline",$W1048="Dropped"),"-",IF(OR($AA1048="-",$AA1048="n/a"),"-",DAYS360(Y1048,AA1048,TRUE)/360))</f>
        <v>-</v>
      </c>
      <c r="CK1048" s="416" t="str">
        <f>IF(OR($W1048="Pipeline",$W1048="Dropped"),"-",IF($AC1048="-","-",IF(OR($AA1048="-",$AA1048="n/a"),DAYS360(Y1048,AC1048,TRUE)/360,DAYS360(AA1048,AC1048,TRUE)/360)))</f>
        <v>-</v>
      </c>
      <c r="CL1048" s="416" t="str">
        <f>IF(OR($W1048="Pipeline",$W1048="Dropped"),"-",IF($AC1048="-","-",DAYS360(X1048,AC1048,TRUE)/360))</f>
        <v>-</v>
      </c>
      <c r="CM1048" s="437" t="str">
        <f>IF(OR($W1048="Pipeline",$W1048="Dropped"),"-",IF($AC1048="-","-",DAYS360(AB1048,AC1048,TRUE)/360))</f>
        <v>-</v>
      </c>
      <c r="CN1048" s="344" t="str">
        <f>IF(W1048="Closed",IF(AC1048="-","-",YEAR(AC1048)),"-")</f>
        <v>-</v>
      </c>
      <c r="CO1048" s="344" t="str">
        <f>IF(W1048="Closed",IF(OR(BE1048="S",BE1048="MS",BE1048="HS"),"S",IF(OR(BE1048="U",BE1048="MU",BE1048="HU"),"U",IF(OR(BE1048="NA",BE1048="NR",BE1048="NV",BE1048="?",BE1048="#"),"NR","-"))),"-")</f>
        <v>-</v>
      </c>
      <c r="CP1048" s="249" t="s">
        <v>33</v>
      </c>
      <c r="CQ1048" s="414" t="s">
        <v>33</v>
      </c>
      <c r="CR1048" s="414" t="s">
        <v>33</v>
      </c>
      <c r="CS1048" s="414" t="s">
        <v>33</v>
      </c>
      <c r="CT1048" s="414" t="s">
        <v>33</v>
      </c>
      <c r="CU1048" s="436" t="s">
        <v>33</v>
      </c>
      <c r="CV1048" s="432" t="str">
        <f>IF(OR(DC1048="-",DC1048="",DC1048="n/a"),"-",HYPERLINK(DC1048,"PAD"))</f>
        <v>-</v>
      </c>
      <c r="CW1048" s="417" t="str">
        <f>IF(OR(DD1048="-",DD1048="",DD1048="n/a"),"-",HYPERLINK(DD1048,"ICR"))</f>
        <v>-</v>
      </c>
      <c r="CX1048" s="438" t="str">
        <f>IF(OR(DE1048="-",DE1048="",DE1048="n/a"),"-",HYPERLINK(DE1048,"IEG"))</f>
        <v>-</v>
      </c>
      <c r="CY1048" s="687" t="str">
        <f>IF(OR(DF1048="-",DF1048="",DF1048="n/a"),"-",HYPERLINK(DF1048,"PPAR"))</f>
        <v>-</v>
      </c>
      <c r="CZ1048" s="665" t="str">
        <f>IF(OR(DG1048="-",DG1048="",DG1048="n/a"),"-",HYPERLINK(DG1048,"PCR"))</f>
        <v>-</v>
      </c>
      <c r="DA1048" s="665" t="str">
        <f>IF(OR(DH1048="-",DH1048="",DH1048="n/a"),"-",HYPERLINK(DH1048,"PP"))</f>
        <v>-</v>
      </c>
      <c r="DB1048" s="688" t="str">
        <f>IF(OR(DI1048="-",DI1048="",DI1048="n/a"),"-",HYPERLINK(DI1048,"TA"))</f>
        <v>-</v>
      </c>
      <c r="DC1048" s="897" t="s">
        <v>13773</v>
      </c>
      <c r="DD1048" s="897" t="s">
        <v>13773</v>
      </c>
      <c r="DE1048" s="897" t="s">
        <v>13773</v>
      </c>
      <c r="DF1048" s="897" t="s">
        <v>13773</v>
      </c>
      <c r="DG1048" s="897" t="s">
        <v>13773</v>
      </c>
      <c r="DH1048" s="897" t="s">
        <v>13773</v>
      </c>
      <c r="DI1048" s="897" t="s">
        <v>13773</v>
      </c>
      <c r="DJ1048" s="734"/>
      <c r="DK1048" s="358"/>
      <c r="DL1048" s="358"/>
      <c r="DM1048" s="440"/>
      <c r="DN1048" s="440"/>
      <c r="DO1048" s="440"/>
      <c r="DP1048" s="440"/>
      <c r="DQ1048" s="440"/>
      <c r="DR1048" s="440"/>
      <c r="DS1048" s="440"/>
      <c r="DT1048" s="440"/>
      <c r="DU1048" s="440"/>
      <c r="DV1048" s="440"/>
      <c r="DW1048" s="440"/>
      <c r="DX1048" s="440"/>
      <c r="DY1048" s="440"/>
      <c r="DZ1048" s="440"/>
      <c r="EA1048" s="440"/>
      <c r="EB1048" s="440"/>
      <c r="EC1048" s="440"/>
      <c r="ED1048" s="440"/>
      <c r="EE1048" s="440"/>
      <c r="EF1048" s="440"/>
      <c r="EG1048" s="440"/>
      <c r="EH1048" s="440"/>
      <c r="EI1048" s="440"/>
      <c r="EJ1048" s="440"/>
      <c r="EK1048" s="440"/>
      <c r="EL1048" s="440"/>
      <c r="EM1048" s="440"/>
    </row>
    <row r="1049" spans="1:143" s="33" customFormat="1" ht="14.1" customHeight="1" x14ac:dyDescent="0.25">
      <c r="A1049" s="702">
        <f>ROW()-1</f>
        <v>1048</v>
      </c>
      <c r="B1049" s="712" t="s">
        <v>2393</v>
      </c>
      <c r="C1049" s="711" t="str">
        <f>HYPERLINK(E1049,"OP")</f>
        <v>OP</v>
      </c>
      <c r="D1049" s="711" t="str">
        <f>HYPERLINK(F1049,"Prj")</f>
        <v>Prj</v>
      </c>
      <c r="E1049" s="663" t="s">
        <v>7151</v>
      </c>
      <c r="F1049" s="422" t="s">
        <v>7152</v>
      </c>
      <c r="G1049" s="414" t="s">
        <v>3140</v>
      </c>
      <c r="H1049" s="414" t="s">
        <v>33</v>
      </c>
      <c r="I1049" s="694" t="s">
        <v>33</v>
      </c>
      <c r="J1049" s="686" t="s">
        <v>2394</v>
      </c>
      <c r="K1049" s="199" t="s">
        <v>33</v>
      </c>
      <c r="L1049" s="693" t="s">
        <v>16</v>
      </c>
      <c r="M1049" s="696" t="s">
        <v>2395</v>
      </c>
      <c r="N1049" s="693" t="s">
        <v>18</v>
      </c>
      <c r="O1049" s="693" t="s">
        <v>25</v>
      </c>
      <c r="P1049" s="1080" t="s">
        <v>1419</v>
      </c>
      <c r="Q1049" s="1074" t="s">
        <v>33</v>
      </c>
      <c r="R1049" s="698" t="s">
        <v>33</v>
      </c>
      <c r="S1049" s="907" t="s">
        <v>3162</v>
      </c>
      <c r="T1049" s="908" t="s">
        <v>10325</v>
      </c>
      <c r="U1049" s="905" t="s">
        <v>584</v>
      </c>
      <c r="V1049" s="905" t="s">
        <v>9988</v>
      </c>
      <c r="W1049" s="1068" t="s">
        <v>20</v>
      </c>
      <c r="X1049" s="1064">
        <v>41711</v>
      </c>
      <c r="Y1049" s="1066">
        <v>41753</v>
      </c>
      <c r="Z1049" s="1046">
        <v>2014</v>
      </c>
      <c r="AA1049" s="1064">
        <v>41771</v>
      </c>
      <c r="AB1049" s="1065">
        <v>42350</v>
      </c>
      <c r="AC1049" s="1066">
        <v>43100</v>
      </c>
      <c r="AD1049" s="638">
        <v>0</v>
      </c>
      <c r="AE1049" s="749">
        <v>30</v>
      </c>
      <c r="AF1049" s="744">
        <v>0</v>
      </c>
      <c r="AG1049" s="690">
        <v>30</v>
      </c>
      <c r="AH1049" s="747">
        <v>0</v>
      </c>
      <c r="AI1049" s="744">
        <v>0</v>
      </c>
      <c r="AJ1049" s="1099">
        <v>39.753046580000003</v>
      </c>
      <c r="AK1049" s="1100">
        <v>39.428673459999999</v>
      </c>
      <c r="AL1049" s="646"/>
      <c r="AM1049" s="760" t="s">
        <v>3062</v>
      </c>
      <c r="AN1049" s="647"/>
      <c r="AO1049" s="647"/>
      <c r="AP1049" s="647"/>
      <c r="AQ1049" s="648"/>
      <c r="AR1049" s="780" t="s">
        <v>2440</v>
      </c>
      <c r="AS1049" s="649">
        <f>AT1049+AU1049</f>
        <v>3.6</v>
      </c>
      <c r="AT1049" s="649">
        <v>3.6</v>
      </c>
      <c r="AU1049" s="650">
        <v>0</v>
      </c>
      <c r="AV1049" s="699" t="s">
        <v>3091</v>
      </c>
      <c r="AW1049" s="686" t="s">
        <v>2395</v>
      </c>
      <c r="AX1049" s="686" t="s">
        <v>2439</v>
      </c>
      <c r="AY1049" s="819">
        <v>42590</v>
      </c>
      <c r="AZ1049" s="721" t="s">
        <v>26</v>
      </c>
      <c r="BA1049" s="721" t="s">
        <v>26</v>
      </c>
      <c r="BB1049" s="625" t="s">
        <v>33</v>
      </c>
      <c r="BC1049" s="626" t="s">
        <v>33</v>
      </c>
      <c r="BD1049" s="633" t="s">
        <v>33</v>
      </c>
      <c r="BE1049" s="625" t="s">
        <v>33</v>
      </c>
      <c r="BF1049" s="626" t="s">
        <v>33</v>
      </c>
      <c r="BG1049" s="633" t="s">
        <v>33</v>
      </c>
      <c r="BH1049" s="905" t="s">
        <v>4505</v>
      </c>
      <c r="BI1049" s="903" t="s">
        <v>10474</v>
      </c>
      <c r="BJ1049" s="905" t="s">
        <v>4485</v>
      </c>
      <c r="BK1049" s="903" t="s">
        <v>10472</v>
      </c>
      <c r="BL1049" s="905" t="s">
        <v>0</v>
      </c>
      <c r="BM1049" s="903" t="s">
        <v>0</v>
      </c>
      <c r="BN1049" s="905" t="s">
        <v>0</v>
      </c>
      <c r="BO1049" s="903" t="s">
        <v>0</v>
      </c>
      <c r="BP1049" s="905" t="s">
        <v>0</v>
      </c>
      <c r="BQ1049" s="903" t="s">
        <v>0</v>
      </c>
      <c r="BR1049" s="909">
        <v>25</v>
      </c>
      <c r="BS1049" s="903" t="s">
        <v>4489</v>
      </c>
      <c r="BT1049" s="905" t="s">
        <v>0</v>
      </c>
      <c r="BU1049" s="903" t="s">
        <v>4492</v>
      </c>
      <c r="BV1049" s="905" t="s">
        <v>0</v>
      </c>
      <c r="BW1049" s="903" t="s">
        <v>4492</v>
      </c>
      <c r="BX1049" s="905" t="s">
        <v>0</v>
      </c>
      <c r="BY1049" s="903" t="s">
        <v>4492</v>
      </c>
      <c r="BZ1049" s="905" t="s">
        <v>0</v>
      </c>
      <c r="CA1049" s="903" t="s">
        <v>4492</v>
      </c>
      <c r="CB1049" s="340">
        <v>10</v>
      </c>
      <c r="CC1049" s="249">
        <f>IF(ISBLANK(AL1049),0,1)</f>
        <v>0</v>
      </c>
      <c r="CD1049" s="414">
        <f>IF(ISBLANK(AM1049),0,1)</f>
        <v>1</v>
      </c>
      <c r="CE1049" s="414">
        <f>IF(ISBLANK(AN1049),0,1)</f>
        <v>0</v>
      </c>
      <c r="CF1049" s="414">
        <f>IF(ISBLANK(AO1049),0,1)</f>
        <v>0</v>
      </c>
      <c r="CG1049" s="414">
        <f>IF(ISBLANK(AP1049),0,1)</f>
        <v>0</v>
      </c>
      <c r="CH1049" s="436">
        <f>IF(ISBLANK(AQ1049),0,1)</f>
        <v>0</v>
      </c>
      <c r="CI1049" s="435">
        <f>IF($W1049="Dropped","-",DAYS360(X1049,Y1049,TRUE)/360)</f>
        <v>0.11388888888888889</v>
      </c>
      <c r="CJ1049" s="416">
        <f>IF(OR($W1049="Pipeline",$W1049="Dropped"),"-",IF(OR($AA1049="-",$AA1049="n/a"),"-",DAYS360(Y1049,AA1049,TRUE)/360))</f>
        <v>0.05</v>
      </c>
      <c r="CK1049" s="416">
        <f>IF(OR($W1049="Pipeline",$W1049="Dropped"),"-",IF($AC1049="-","-",IF(OR($AA1049="-",$AA1049="n/a"),DAYS360(Y1049,AC1049,TRUE)/360,DAYS360(AA1049,AC1049,TRUE)/360)))</f>
        <v>3.6333333333333333</v>
      </c>
      <c r="CL1049" s="416">
        <f>IF(OR($W1049="Pipeline",$W1049="Dropped"),"-",IF($AC1049="-","-",DAYS360(X1049,AC1049,TRUE)/360))</f>
        <v>3.7972222222222221</v>
      </c>
      <c r="CM1049" s="437">
        <f>IF(OR($W1049="Pipeline",$W1049="Dropped"),"-",IF($AC1049="-","-",DAYS360(AB1049,AC1049,TRUE)/360))</f>
        <v>2.0499999999999998</v>
      </c>
      <c r="CN1049" s="344" t="str">
        <f>IF(W1049="Closed",IF(AC1049="-","-",YEAR(AC1049)),"-")</f>
        <v>-</v>
      </c>
      <c r="CO1049" s="344" t="str">
        <f>IF(W1049="Closed",IF(OR(BE1049="S",BE1049="MS",BE1049="HS"),"S",IF(OR(BE1049="U",BE1049="MU",BE1049="HU"),"U",IF(OR(BE1049="NA",BE1049="NR",BE1049="NV",BE1049="?",BE1049="#"),"NR","-"))),"-")</f>
        <v>-</v>
      </c>
      <c r="CP1049" s="249">
        <v>2</v>
      </c>
      <c r="CQ1049" s="414">
        <v>5</v>
      </c>
      <c r="CR1049" s="414">
        <v>0</v>
      </c>
      <c r="CS1049" s="414">
        <v>0</v>
      </c>
      <c r="CT1049" s="414">
        <v>0</v>
      </c>
      <c r="CU1049" s="436">
        <v>0</v>
      </c>
      <c r="CV1049" s="432" t="str">
        <f>IF(OR(DC1049="-",DC1049="",DC1049="n/a"),"-",HYPERLINK(DC1049,"PAD"))</f>
        <v>PAD</v>
      </c>
      <c r="CW1049" s="417" t="str">
        <f>IF(OR(DD1049="-",DD1049="",DD1049="n/a"),"-",HYPERLINK(DD1049,"ICR"))</f>
        <v>-</v>
      </c>
      <c r="CX1049" s="438" t="str">
        <f>IF(OR(DE1049="-",DE1049="",DE1049="n/a"),"-",HYPERLINK(DE1049,"IEG"))</f>
        <v>-</v>
      </c>
      <c r="CY1049" s="687" t="str">
        <f>IF(OR(DF1049="-",DF1049="",DF1049="n/a"),"-",HYPERLINK(DF1049,"PPAR"))</f>
        <v>-</v>
      </c>
      <c r="CZ1049" s="665" t="str">
        <f>IF(OR(DG1049="-",DG1049="",DG1049="n/a"),"-",HYPERLINK(DG1049,"PCR"))</f>
        <v>-</v>
      </c>
      <c r="DA1049" s="665" t="str">
        <f>IF(OR(DH1049="-",DH1049="",DH1049="n/a"),"-",HYPERLINK(DH1049,"PP"))</f>
        <v>PP</v>
      </c>
      <c r="DB1049" s="688" t="str">
        <f>IF(OR(DI1049="-",DI1049="",DI1049="n/a"),"-",HYPERLINK(DI1049,"TA"))</f>
        <v>-</v>
      </c>
      <c r="DC1049" s="897" t="s">
        <v>12994</v>
      </c>
      <c r="DD1049" s="897" t="s">
        <v>33</v>
      </c>
      <c r="DE1049" s="897" t="s">
        <v>33</v>
      </c>
      <c r="DF1049" s="897" t="s">
        <v>33</v>
      </c>
      <c r="DG1049" s="897" t="s">
        <v>33</v>
      </c>
      <c r="DH1049" s="897" t="s">
        <v>12995</v>
      </c>
      <c r="DI1049" s="897" t="s">
        <v>33</v>
      </c>
      <c r="DJ1049" s="734"/>
      <c r="DK1049" s="358"/>
      <c r="DL1049" s="358"/>
      <c r="DM1049" s="440"/>
      <c r="DN1049" s="440"/>
      <c r="DO1049" s="440"/>
      <c r="DP1049" s="440"/>
      <c r="DQ1049" s="440"/>
      <c r="DR1049" s="440"/>
      <c r="DS1049" s="440"/>
      <c r="DT1049" s="440"/>
      <c r="DU1049" s="440"/>
      <c r="DV1049" s="440"/>
      <c r="DW1049" s="440"/>
      <c r="DX1049" s="440"/>
      <c r="DY1049" s="440"/>
      <c r="DZ1049" s="440"/>
      <c r="EA1049" s="440"/>
      <c r="EB1049" s="440"/>
      <c r="EC1049" s="440"/>
      <c r="ED1049" s="440"/>
      <c r="EE1049" s="440"/>
      <c r="EF1049" s="440"/>
      <c r="EG1049" s="440"/>
      <c r="EH1049" s="440"/>
      <c r="EI1049" s="440"/>
      <c r="EJ1049" s="440"/>
      <c r="EK1049" s="440"/>
      <c r="EL1049" s="440"/>
      <c r="EM1049" s="440"/>
    </row>
    <row r="1050" spans="1:143" s="33" customFormat="1" ht="14.1" customHeight="1" x14ac:dyDescent="0.25">
      <c r="A1050" s="702">
        <f>ROW()-1</f>
        <v>1049</v>
      </c>
      <c r="B1050" s="710" t="s">
        <v>616</v>
      </c>
      <c r="C1050" s="711" t="str">
        <f>HYPERLINK(E1050,"OP")</f>
        <v>OP</v>
      </c>
      <c r="D1050" s="711" t="str">
        <f>HYPERLINK(F1050,"Prj")</f>
        <v>Prj</v>
      </c>
      <c r="E1050" s="663" t="s">
        <v>7153</v>
      </c>
      <c r="F1050" s="422" t="s">
        <v>7154</v>
      </c>
      <c r="G1050" s="414" t="s">
        <v>33</v>
      </c>
      <c r="H1050" s="414" t="s">
        <v>33</v>
      </c>
      <c r="I1050" s="694" t="s">
        <v>33</v>
      </c>
      <c r="J1050" s="696" t="s">
        <v>617</v>
      </c>
      <c r="K1050" s="199" t="s">
        <v>33</v>
      </c>
      <c r="L1050" s="693" t="s">
        <v>153</v>
      </c>
      <c r="M1050" s="696" t="s">
        <v>161</v>
      </c>
      <c r="N1050" s="693" t="s">
        <v>18</v>
      </c>
      <c r="O1050" s="693" t="s">
        <v>25</v>
      </c>
      <c r="P1050" s="1080" t="s">
        <v>1419</v>
      </c>
      <c r="Q1050" s="1074" t="s">
        <v>1742</v>
      </c>
      <c r="R1050" s="698" t="s">
        <v>33</v>
      </c>
      <c r="S1050" s="907" t="s">
        <v>3153</v>
      </c>
      <c r="T1050" s="908" t="s">
        <v>3886</v>
      </c>
      <c r="U1050" s="905" t="s">
        <v>13822</v>
      </c>
      <c r="V1050" s="905" t="s">
        <v>10413</v>
      </c>
      <c r="W1050" s="1068" t="s">
        <v>20</v>
      </c>
      <c r="X1050" s="1064">
        <v>41962</v>
      </c>
      <c r="Y1050" s="1066">
        <v>42277</v>
      </c>
      <c r="Z1050" s="1046">
        <v>2016</v>
      </c>
      <c r="AA1050" s="1064">
        <v>42496</v>
      </c>
      <c r="AB1050" s="1065">
        <v>44196</v>
      </c>
      <c r="AC1050" s="1066">
        <v>44196</v>
      </c>
      <c r="AD1050" s="638">
        <v>21</v>
      </c>
      <c r="AE1050" s="639">
        <v>0</v>
      </c>
      <c r="AF1050" s="744">
        <v>0</v>
      </c>
      <c r="AG1050" s="690">
        <v>21</v>
      </c>
      <c r="AH1050" s="747">
        <v>15.7</v>
      </c>
      <c r="AI1050" s="744">
        <v>0</v>
      </c>
      <c r="AJ1050" s="1099">
        <v>21</v>
      </c>
      <c r="AK1050" s="1100">
        <v>0.35249999999999998</v>
      </c>
      <c r="AL1050" s="1092"/>
      <c r="AM1050" s="768" t="s">
        <v>3035</v>
      </c>
      <c r="AN1050" s="768"/>
      <c r="AO1050" s="768" t="s">
        <v>3036</v>
      </c>
      <c r="AP1050" s="768"/>
      <c r="AQ1050" s="769"/>
      <c r="AR1050" s="780" t="s">
        <v>2710</v>
      </c>
      <c r="AS1050" s="792">
        <f>AT1050+AU1050</f>
        <v>19.100000000000001</v>
      </c>
      <c r="AT1050" s="792">
        <v>19.100000000000001</v>
      </c>
      <c r="AU1050" s="793">
        <v>0</v>
      </c>
      <c r="AV1050" s="809" t="s">
        <v>2711</v>
      </c>
      <c r="AW1050" s="686" t="s">
        <v>3531</v>
      </c>
      <c r="AX1050" s="686" t="s">
        <v>3532</v>
      </c>
      <c r="AY1050" s="823">
        <v>42691</v>
      </c>
      <c r="AZ1050" s="736" t="s">
        <v>22</v>
      </c>
      <c r="BA1050" s="736" t="s">
        <v>22</v>
      </c>
      <c r="BB1050" s="625" t="s">
        <v>33</v>
      </c>
      <c r="BC1050" s="626" t="s">
        <v>33</v>
      </c>
      <c r="BD1050" s="633" t="s">
        <v>33</v>
      </c>
      <c r="BE1050" s="625" t="s">
        <v>33</v>
      </c>
      <c r="BF1050" s="626" t="s">
        <v>33</v>
      </c>
      <c r="BG1050" s="633" t="s">
        <v>33</v>
      </c>
      <c r="BH1050" s="905" t="s">
        <v>0</v>
      </c>
      <c r="BI1050" s="903" t="s">
        <v>0</v>
      </c>
      <c r="BJ1050" s="905" t="s">
        <v>0</v>
      </c>
      <c r="BK1050" s="903" t="s">
        <v>0</v>
      </c>
      <c r="BL1050" s="905" t="s">
        <v>4485</v>
      </c>
      <c r="BM1050" s="903" t="s">
        <v>10472</v>
      </c>
      <c r="BN1050" s="905" t="s">
        <v>0</v>
      </c>
      <c r="BO1050" s="903" t="s">
        <v>0</v>
      </c>
      <c r="BP1050" s="905" t="s">
        <v>10064</v>
      </c>
      <c r="BQ1050" s="903" t="s">
        <v>13770</v>
      </c>
      <c r="BR1050" s="909">
        <v>94</v>
      </c>
      <c r="BS1050" s="903" t="s">
        <v>4649</v>
      </c>
      <c r="BT1050" s="909">
        <v>27</v>
      </c>
      <c r="BU1050" s="903" t="s">
        <v>4490</v>
      </c>
      <c r="BV1050" s="905" t="s">
        <v>0</v>
      </c>
      <c r="BW1050" s="903" t="s">
        <v>4492</v>
      </c>
      <c r="BX1050" s="905" t="s">
        <v>0</v>
      </c>
      <c r="BY1050" s="903" t="s">
        <v>4492</v>
      </c>
      <c r="BZ1050" s="905" t="s">
        <v>0</v>
      </c>
      <c r="CA1050" s="903" t="s">
        <v>4492</v>
      </c>
      <c r="CB1050" s="340">
        <v>50</v>
      </c>
      <c r="CC1050" s="249">
        <f>IF(ISBLANK(AL1050),0,1)</f>
        <v>0</v>
      </c>
      <c r="CD1050" s="414">
        <f>IF(ISBLANK(AM1050),0,1)</f>
        <v>1</v>
      </c>
      <c r="CE1050" s="414">
        <f>IF(ISBLANK(AN1050),0,1)</f>
        <v>0</v>
      </c>
      <c r="CF1050" s="414">
        <f>IF(ISBLANK(AO1050),0,1)</f>
        <v>1</v>
      </c>
      <c r="CG1050" s="414">
        <f>IF(ISBLANK(AP1050),0,1)</f>
        <v>0</v>
      </c>
      <c r="CH1050" s="436">
        <f>IF(ISBLANK(AQ1050),0,1)</f>
        <v>0</v>
      </c>
      <c r="CI1050" s="435">
        <f>IF($W1050="Dropped","-",DAYS360(X1050,Y1050,TRUE)/360)</f>
        <v>0.86388888888888893</v>
      </c>
      <c r="CJ1050" s="416">
        <f>IF(OR($W1050="Pipeline",$W1050="Dropped"),"-",IF(OR($AA1050="-",$AA1050="n/a"),"-",DAYS360(Y1050,AA1050,TRUE)/360))</f>
        <v>0.6</v>
      </c>
      <c r="CK1050" s="416">
        <f>IF(OR($W1050="Pipeline",$W1050="Dropped"),"-",IF($AC1050="-","-",IF(OR($AA1050="-",$AA1050="n/a"),DAYS360(Y1050,AC1050,TRUE)/360,DAYS360(AA1050,AC1050,TRUE)/360)))</f>
        <v>4.6500000000000004</v>
      </c>
      <c r="CL1050" s="416">
        <f>IF(OR($W1050="Pipeline",$W1050="Dropped"),"-",IF($AC1050="-","-",DAYS360(X1050,AC1050,TRUE)/360))</f>
        <v>6.1138888888888889</v>
      </c>
      <c r="CM1050" s="437">
        <f>IF(OR($W1050="Pipeline",$W1050="Dropped"),"-",IF($AC1050="-","-",DAYS360(AB1050,AC1050,TRUE)/360))</f>
        <v>0</v>
      </c>
      <c r="CN1050" s="344" t="str">
        <f>IF(W1050="Closed",IF(AC1050="-","-",YEAR(AC1050)),"-")</f>
        <v>-</v>
      </c>
      <c r="CO1050" s="344" t="str">
        <f>IF(W1050="Closed",IF(OR(BE1050="S",BE1050="MS",BE1050="HS"),"S",IF(OR(BE1050="U",BE1050="MU",BE1050="HU"),"U",IF(OR(BE1050="NA",BE1050="NR",BE1050="NV",BE1050="?",BE1050="#"),"NR","-"))),"-")</f>
        <v>-</v>
      </c>
      <c r="CP1050" s="249" t="s">
        <v>33</v>
      </c>
      <c r="CQ1050" s="414" t="s">
        <v>33</v>
      </c>
      <c r="CR1050" s="414" t="s">
        <v>33</v>
      </c>
      <c r="CS1050" s="414" t="s">
        <v>33</v>
      </c>
      <c r="CT1050" s="414" t="s">
        <v>33</v>
      </c>
      <c r="CU1050" s="436" t="s">
        <v>33</v>
      </c>
      <c r="CV1050" s="432" t="str">
        <f>IF(OR(DC1050="-",DC1050="",DC1050="n/a"),"-",HYPERLINK(DC1050,"PAD"))</f>
        <v>PAD</v>
      </c>
      <c r="CW1050" s="417" t="str">
        <f>IF(OR(DD1050="-",DD1050="",DD1050="n/a"),"-",HYPERLINK(DD1050,"ICR"))</f>
        <v>-</v>
      </c>
      <c r="CX1050" s="438" t="str">
        <f>IF(OR(DE1050="-",DE1050="",DE1050="n/a"),"-",HYPERLINK(DE1050,"IEG"))</f>
        <v>-</v>
      </c>
      <c r="CY1050" s="687" t="str">
        <f>IF(OR(DF1050="-",DF1050="",DF1050="n/a"),"-",HYPERLINK(DF1050,"PPAR"))</f>
        <v>-</v>
      </c>
      <c r="CZ1050" s="665" t="str">
        <f>IF(OR(DG1050="-",DG1050="",DG1050="n/a"),"-",HYPERLINK(DG1050,"PCR"))</f>
        <v>-</v>
      </c>
      <c r="DA1050" s="665" t="str">
        <f>IF(OR(DH1050="-",DH1050="",DH1050="n/a"),"-",HYPERLINK(DH1050,"PP"))</f>
        <v>-</v>
      </c>
      <c r="DB1050" s="688" t="str">
        <f>IF(OR(DI1050="-",DI1050="",DI1050="n/a"),"-",HYPERLINK(DI1050,"TA"))</f>
        <v>-</v>
      </c>
      <c r="DC1050" s="897" t="s">
        <v>12996</v>
      </c>
      <c r="DD1050" s="897" t="s">
        <v>33</v>
      </c>
      <c r="DE1050" s="897" t="s">
        <v>33</v>
      </c>
      <c r="DF1050" s="897" t="s">
        <v>33</v>
      </c>
      <c r="DG1050" s="897" t="s">
        <v>33</v>
      </c>
      <c r="DH1050" s="897" t="s">
        <v>33</v>
      </c>
      <c r="DI1050" s="897" t="s">
        <v>33</v>
      </c>
      <c r="DJ1050" s="734"/>
      <c r="DK1050" s="358"/>
      <c r="DL1050" s="358"/>
      <c r="DM1050" s="440"/>
      <c r="DN1050" s="440"/>
      <c r="DO1050" s="440"/>
      <c r="DP1050" s="440"/>
      <c r="DQ1050" s="440"/>
      <c r="DR1050" s="440"/>
      <c r="DS1050" s="440"/>
      <c r="DT1050" s="440"/>
      <c r="DU1050" s="440"/>
      <c r="DV1050" s="440"/>
      <c r="DW1050" s="440"/>
      <c r="DX1050" s="440"/>
      <c r="DY1050" s="440"/>
      <c r="DZ1050" s="440"/>
      <c r="EA1050" s="440"/>
      <c r="EB1050" s="440"/>
      <c r="EC1050" s="440"/>
      <c r="ED1050" s="440"/>
      <c r="EE1050" s="440"/>
      <c r="EF1050" s="440"/>
      <c r="EG1050" s="440"/>
      <c r="EH1050" s="440"/>
      <c r="EI1050" s="440"/>
      <c r="EJ1050" s="440"/>
      <c r="EK1050" s="440"/>
      <c r="EL1050" s="440"/>
      <c r="EM1050" s="440"/>
    </row>
    <row r="1051" spans="1:143" s="33" customFormat="1" ht="14.1" customHeight="1" x14ac:dyDescent="0.25">
      <c r="A1051" s="702">
        <f>ROW()-1</f>
        <v>1050</v>
      </c>
      <c r="B1051" s="720" t="s">
        <v>2410</v>
      </c>
      <c r="C1051" s="711" t="str">
        <f>HYPERLINK(E1051,"OP")</f>
        <v>OP</v>
      </c>
      <c r="D1051" s="711" t="str">
        <f>HYPERLINK(F1051,"Prj")</f>
        <v>Prj</v>
      </c>
      <c r="E1051" s="704" t="s">
        <v>7354</v>
      </c>
      <c r="F1051" s="415" t="s">
        <v>5992</v>
      </c>
      <c r="G1051" s="414" t="s">
        <v>33</v>
      </c>
      <c r="H1051" s="414" t="s">
        <v>33</v>
      </c>
      <c r="I1051" s="694" t="s">
        <v>33</v>
      </c>
      <c r="J1051" s="697" t="s">
        <v>2411</v>
      </c>
      <c r="K1051" s="727" t="s">
        <v>33</v>
      </c>
      <c r="L1051" s="736" t="s">
        <v>16</v>
      </c>
      <c r="M1051" s="697" t="s">
        <v>610</v>
      </c>
      <c r="N1051" s="736" t="s">
        <v>233</v>
      </c>
      <c r="O1051" s="736" t="s">
        <v>25</v>
      </c>
      <c r="P1051" s="1080" t="s">
        <v>1419</v>
      </c>
      <c r="Q1051" s="1074" t="s">
        <v>33</v>
      </c>
      <c r="R1051" s="698" t="s">
        <v>33</v>
      </c>
      <c r="S1051" s="907" t="s">
        <v>10320</v>
      </c>
      <c r="T1051" s="908" t="s">
        <v>4862</v>
      </c>
      <c r="U1051" s="905" t="s">
        <v>579</v>
      </c>
      <c r="V1051" s="905" t="s">
        <v>10437</v>
      </c>
      <c r="W1051" s="1068" t="s">
        <v>20</v>
      </c>
      <c r="X1051" s="1064">
        <v>41912</v>
      </c>
      <c r="Y1051" s="1066">
        <v>42227</v>
      </c>
      <c r="Z1051" s="1046">
        <v>2016</v>
      </c>
      <c r="AA1051" s="1064">
        <v>42290</v>
      </c>
      <c r="AB1051" s="1065">
        <v>44012</v>
      </c>
      <c r="AC1051" s="1066">
        <v>44012</v>
      </c>
      <c r="AD1051" s="1049">
        <v>0</v>
      </c>
      <c r="AE1051" s="746">
        <v>0</v>
      </c>
      <c r="AF1051" s="744">
        <v>40</v>
      </c>
      <c r="AG1051" s="690">
        <v>40</v>
      </c>
      <c r="AH1051" s="747">
        <v>0</v>
      </c>
      <c r="AI1051" s="744">
        <v>10</v>
      </c>
      <c r="AJ1051" s="1101">
        <v>10</v>
      </c>
      <c r="AK1051" s="1102">
        <v>5.9324830500000001</v>
      </c>
      <c r="AL1051" s="1087"/>
      <c r="AM1051" s="758"/>
      <c r="AN1051" s="758"/>
      <c r="AO1051" s="758"/>
      <c r="AP1051" s="758"/>
      <c r="AQ1051" s="759"/>
      <c r="AR1051" s="783" t="s">
        <v>33</v>
      </c>
      <c r="AS1051" s="786" t="s">
        <v>37</v>
      </c>
      <c r="AT1051" s="786" t="s">
        <v>37</v>
      </c>
      <c r="AU1051" s="787" t="s">
        <v>37</v>
      </c>
      <c r="AV1051" s="806"/>
      <c r="AW1051" s="697" t="s">
        <v>3976</v>
      </c>
      <c r="AX1051" s="697" t="s">
        <v>3976</v>
      </c>
      <c r="AY1051" s="823">
        <v>42660</v>
      </c>
      <c r="AZ1051" s="736" t="s">
        <v>22</v>
      </c>
      <c r="BA1051" s="736" t="s">
        <v>22</v>
      </c>
      <c r="BB1051" s="840" t="s">
        <v>33</v>
      </c>
      <c r="BC1051" s="841" t="s">
        <v>33</v>
      </c>
      <c r="BD1051" s="842" t="s">
        <v>33</v>
      </c>
      <c r="BE1051" s="840" t="s">
        <v>33</v>
      </c>
      <c r="BF1051" s="841" t="s">
        <v>33</v>
      </c>
      <c r="BG1051" s="842" t="s">
        <v>33</v>
      </c>
      <c r="BH1051" s="905" t="s">
        <v>4505</v>
      </c>
      <c r="BI1051" s="903" t="s">
        <v>10474</v>
      </c>
      <c r="BJ1051" s="905" t="s">
        <v>13069</v>
      </c>
      <c r="BK1051" s="903" t="s">
        <v>13877</v>
      </c>
      <c r="BL1051" s="905" t="s">
        <v>13078</v>
      </c>
      <c r="BM1051" s="903" t="s">
        <v>13872</v>
      </c>
      <c r="BN1051" s="905" t="s">
        <v>0</v>
      </c>
      <c r="BO1051" s="903" t="s">
        <v>0</v>
      </c>
      <c r="BP1051" s="905" t="s">
        <v>0</v>
      </c>
      <c r="BQ1051" s="903" t="s">
        <v>0</v>
      </c>
      <c r="BR1051" s="909">
        <v>25</v>
      </c>
      <c r="BS1051" s="903" t="s">
        <v>4489</v>
      </c>
      <c r="BT1051" s="909">
        <v>30</v>
      </c>
      <c r="BU1051" s="903" t="s">
        <v>4501</v>
      </c>
      <c r="BV1051" s="909">
        <v>58</v>
      </c>
      <c r="BW1051" s="903" t="s">
        <v>4558</v>
      </c>
      <c r="BX1051" s="905" t="s">
        <v>0</v>
      </c>
      <c r="BY1051" s="903" t="s">
        <v>4492</v>
      </c>
      <c r="BZ1051" s="905" t="s">
        <v>0</v>
      </c>
      <c r="CA1051" s="903" t="s">
        <v>4492</v>
      </c>
      <c r="CB1051" s="340">
        <v>50</v>
      </c>
      <c r="CC1051" s="249">
        <f>IF(ISBLANK(AL1051),0,1)</f>
        <v>0</v>
      </c>
      <c r="CD1051" s="414">
        <f>IF(ISBLANK(AM1051),0,1)</f>
        <v>0</v>
      </c>
      <c r="CE1051" s="414">
        <f>IF(ISBLANK(AN1051),0,1)</f>
        <v>0</v>
      </c>
      <c r="CF1051" s="414">
        <f>IF(ISBLANK(AO1051),0,1)</f>
        <v>0</v>
      </c>
      <c r="CG1051" s="414">
        <f>IF(ISBLANK(AP1051),0,1)</f>
        <v>0</v>
      </c>
      <c r="CH1051" s="436">
        <f>IF(ISBLANK(AQ1051),0,1)</f>
        <v>0</v>
      </c>
      <c r="CI1051" s="435">
        <f>IF($W1051="Dropped","-",DAYS360(X1051,Y1051,TRUE)/360)</f>
        <v>0.86388888888888893</v>
      </c>
      <c r="CJ1051" s="416">
        <f>IF(OR($W1051="Pipeline",$W1051="Dropped"),"-",IF(OR($AA1051="-",$AA1051="n/a"),"-",DAYS360(Y1051,AA1051,TRUE)/360))</f>
        <v>0.17222222222222222</v>
      </c>
      <c r="CK1051" s="416">
        <f>IF(OR($W1051="Pipeline",$W1051="Dropped"),"-",IF($AC1051="-","-",IF(OR($AA1051="-",$AA1051="n/a"),DAYS360(Y1051,AC1051,TRUE)/360,DAYS360(AA1051,AC1051,TRUE)/360)))</f>
        <v>4.7138888888888886</v>
      </c>
      <c r="CL1051" s="416">
        <f>IF(OR($W1051="Pipeline",$W1051="Dropped"),"-",IF($AC1051="-","-",DAYS360(X1051,AC1051,TRUE)/360))</f>
        <v>5.75</v>
      </c>
      <c r="CM1051" s="437">
        <f>IF(OR($W1051="Pipeline",$W1051="Dropped"),"-",IF($AC1051="-","-",DAYS360(AB1051,AC1051,TRUE)/360))</f>
        <v>0</v>
      </c>
      <c r="CN1051" s="344" t="str">
        <f>IF(W1051="Closed",IF(AC1051="-","-",YEAR(AC1051)),"-")</f>
        <v>-</v>
      </c>
      <c r="CO1051" s="344" t="str">
        <f>IF(W1051="Closed",IF(OR(BE1051="S",BE1051="MS",BE1051="HS"),"S",IF(OR(BE1051="U",BE1051="MU",BE1051="HU"),"U",IF(OR(BE1051="NA",BE1051="NR",BE1051="NV",BE1051="?",BE1051="#"),"NR","-"))),"-")</f>
        <v>-</v>
      </c>
      <c r="CP1051" s="249" t="s">
        <v>33</v>
      </c>
      <c r="CQ1051" s="414" t="s">
        <v>33</v>
      </c>
      <c r="CR1051" s="414" t="s">
        <v>33</v>
      </c>
      <c r="CS1051" s="414" t="s">
        <v>33</v>
      </c>
      <c r="CT1051" s="414" t="s">
        <v>33</v>
      </c>
      <c r="CU1051" s="436" t="s">
        <v>33</v>
      </c>
      <c r="CV1051" s="432" t="str">
        <f>IF(OR(DC1051="-",DC1051="",DC1051="n/a"),"-",HYPERLINK(DC1051,"PAD"))</f>
        <v>PAD</v>
      </c>
      <c r="CW1051" s="417" t="str">
        <f>IF(OR(DD1051="-",DD1051="",DD1051="n/a"),"-",HYPERLINK(DD1051,"ICR"))</f>
        <v>-</v>
      </c>
      <c r="CX1051" s="438" t="str">
        <f>IF(OR(DE1051="-",DE1051="",DE1051="n/a"),"-",HYPERLINK(DE1051,"IEG"))</f>
        <v>-</v>
      </c>
      <c r="CY1051" s="687" t="str">
        <f>IF(OR(DF1051="-",DF1051="",DF1051="n/a"),"-",HYPERLINK(DF1051,"PPAR"))</f>
        <v>-</v>
      </c>
      <c r="CZ1051" s="665" t="str">
        <f>IF(OR(DG1051="-",DG1051="",DG1051="n/a"),"-",HYPERLINK(DG1051,"PCR"))</f>
        <v>-</v>
      </c>
      <c r="DA1051" s="665" t="str">
        <f>IF(OR(DH1051="-",DH1051="",DH1051="n/a"),"-",HYPERLINK(DH1051,"PP"))</f>
        <v>-</v>
      </c>
      <c r="DB1051" s="688" t="str">
        <f>IF(OR(DI1051="-",DI1051="",DI1051="n/a"),"-",HYPERLINK(DI1051,"TA"))</f>
        <v>-</v>
      </c>
      <c r="DC1051" s="897" t="s">
        <v>12997</v>
      </c>
      <c r="DD1051" s="897" t="s">
        <v>33</v>
      </c>
      <c r="DE1051" s="897" t="s">
        <v>33</v>
      </c>
      <c r="DF1051" s="897" t="s">
        <v>33</v>
      </c>
      <c r="DG1051" s="897" t="s">
        <v>33</v>
      </c>
      <c r="DH1051" s="897" t="s">
        <v>33</v>
      </c>
      <c r="DI1051" s="897" t="s">
        <v>33</v>
      </c>
      <c r="DJ1051" s="734"/>
      <c r="DK1051" s="358"/>
      <c r="DL1051" s="358"/>
      <c r="DM1051" s="440"/>
      <c r="DN1051" s="440"/>
      <c r="DO1051" s="440"/>
      <c r="DP1051" s="440"/>
      <c r="DQ1051" s="440"/>
      <c r="DR1051" s="440"/>
      <c r="DS1051" s="440"/>
      <c r="DT1051" s="440"/>
      <c r="DU1051" s="440"/>
      <c r="DV1051" s="440"/>
      <c r="DW1051" s="440"/>
      <c r="DX1051" s="440"/>
      <c r="DY1051" s="440"/>
      <c r="DZ1051" s="440"/>
      <c r="EA1051" s="440"/>
      <c r="EB1051" s="440"/>
      <c r="EC1051" s="440"/>
      <c r="ED1051" s="440"/>
      <c r="EE1051" s="440"/>
      <c r="EF1051" s="440"/>
      <c r="EG1051" s="440"/>
      <c r="EH1051" s="440"/>
      <c r="EI1051" s="440"/>
      <c r="EJ1051" s="440"/>
      <c r="EK1051" s="440"/>
      <c r="EL1051" s="440"/>
      <c r="EM1051" s="440"/>
    </row>
    <row r="1052" spans="1:143" s="33" customFormat="1" ht="14.1" customHeight="1" x14ac:dyDescent="0.25">
      <c r="A1052" s="702">
        <f>ROW()-1</f>
        <v>1051</v>
      </c>
      <c r="B1052" s="710" t="s">
        <v>3129</v>
      </c>
      <c r="C1052" s="711" t="str">
        <f>HYPERLINK(E1052,"OP")</f>
        <v>OP</v>
      </c>
      <c r="D1052" s="711" t="str">
        <f>HYPERLINK(F1052,"Prj")</f>
        <v>Prj</v>
      </c>
      <c r="E1052" s="663" t="s">
        <v>7157</v>
      </c>
      <c r="F1052" s="422" t="s">
        <v>7158</v>
      </c>
      <c r="G1052" s="414" t="s">
        <v>33</v>
      </c>
      <c r="H1052" s="414" t="s">
        <v>33</v>
      </c>
      <c r="I1052" s="694" t="s">
        <v>33</v>
      </c>
      <c r="J1052" s="686" t="s">
        <v>10254</v>
      </c>
      <c r="K1052" s="199" t="s">
        <v>33</v>
      </c>
      <c r="L1052" s="693" t="s">
        <v>16</v>
      </c>
      <c r="M1052" s="696" t="s">
        <v>274</v>
      </c>
      <c r="N1052" s="693" t="s">
        <v>18</v>
      </c>
      <c r="O1052" s="693" t="s">
        <v>25</v>
      </c>
      <c r="P1052" s="1080" t="s">
        <v>1419</v>
      </c>
      <c r="Q1052" s="1074" t="s">
        <v>3156</v>
      </c>
      <c r="R1052" s="698" t="s">
        <v>3520</v>
      </c>
      <c r="S1052" s="907" t="s">
        <v>3166</v>
      </c>
      <c r="T1052" s="908" t="s">
        <v>13862</v>
      </c>
      <c r="U1052" s="905" t="s">
        <v>590</v>
      </c>
      <c r="V1052" s="905" t="s">
        <v>10430</v>
      </c>
      <c r="W1052" s="1068" t="s">
        <v>20</v>
      </c>
      <c r="X1052" s="1064">
        <v>42181</v>
      </c>
      <c r="Y1052" s="1066">
        <v>42534</v>
      </c>
      <c r="Z1052" s="1046">
        <v>2016</v>
      </c>
      <c r="AA1052" s="1064">
        <v>42821</v>
      </c>
      <c r="AB1052" s="1065">
        <v>44012</v>
      </c>
      <c r="AC1052" s="1066">
        <v>44012</v>
      </c>
      <c r="AD1052" s="638">
        <v>0</v>
      </c>
      <c r="AE1052" s="639">
        <v>40</v>
      </c>
      <c r="AF1052" s="744">
        <v>0</v>
      </c>
      <c r="AG1052" s="690">
        <v>40</v>
      </c>
      <c r="AH1052" s="747">
        <v>0</v>
      </c>
      <c r="AI1052" s="744">
        <v>0</v>
      </c>
      <c r="AJ1052" s="1099">
        <v>40</v>
      </c>
      <c r="AK1052" s="1100">
        <v>1.4624048599999999</v>
      </c>
      <c r="AL1052" s="1093"/>
      <c r="AM1052" s="770"/>
      <c r="AN1052" s="770"/>
      <c r="AO1052" s="770"/>
      <c r="AP1052" s="770"/>
      <c r="AQ1052" s="771"/>
      <c r="AR1052" s="780" t="s">
        <v>33</v>
      </c>
      <c r="AS1052" s="786" t="s">
        <v>37</v>
      </c>
      <c r="AT1052" s="786" t="s">
        <v>37</v>
      </c>
      <c r="AU1052" s="787" t="s">
        <v>37</v>
      </c>
      <c r="AV1052" s="699" t="s">
        <v>33</v>
      </c>
      <c r="AW1052" s="686" t="s">
        <v>3534</v>
      </c>
      <c r="AX1052" s="686" t="s">
        <v>3526</v>
      </c>
      <c r="AY1052" s="823">
        <v>42655</v>
      </c>
      <c r="AZ1052" s="736" t="s">
        <v>22</v>
      </c>
      <c r="BA1052" s="736" t="s">
        <v>22</v>
      </c>
      <c r="BB1052" s="625" t="s">
        <v>33</v>
      </c>
      <c r="BC1052" s="626" t="s">
        <v>33</v>
      </c>
      <c r="BD1052" s="633" t="s">
        <v>33</v>
      </c>
      <c r="BE1052" s="625" t="s">
        <v>33</v>
      </c>
      <c r="BF1052" s="626" t="s">
        <v>33</v>
      </c>
      <c r="BG1052" s="633" t="s">
        <v>33</v>
      </c>
      <c r="BH1052" s="905" t="s">
        <v>4485</v>
      </c>
      <c r="BI1052" s="903" t="s">
        <v>10472</v>
      </c>
      <c r="BJ1052" s="905" t="s">
        <v>4525</v>
      </c>
      <c r="BK1052" s="903" t="s">
        <v>10476</v>
      </c>
      <c r="BL1052" s="905" t="s">
        <v>13050</v>
      </c>
      <c r="BM1052" s="903" t="s">
        <v>13876</v>
      </c>
      <c r="BN1052" s="905" t="s">
        <v>13064</v>
      </c>
      <c r="BO1052" s="903" t="s">
        <v>13880</v>
      </c>
      <c r="BP1052" s="905" t="s">
        <v>0</v>
      </c>
      <c r="BQ1052" s="903" t="s">
        <v>0</v>
      </c>
      <c r="BR1052" s="909">
        <v>27</v>
      </c>
      <c r="BS1052" s="903" t="s">
        <v>4490</v>
      </c>
      <c r="BT1052" s="909">
        <v>28</v>
      </c>
      <c r="BU1052" s="903" t="s">
        <v>4500</v>
      </c>
      <c r="BV1052" s="909">
        <v>26</v>
      </c>
      <c r="BW1052" s="903" t="s">
        <v>4517</v>
      </c>
      <c r="BX1052" s="909">
        <v>30</v>
      </c>
      <c r="BY1052" s="903" t="s">
        <v>4501</v>
      </c>
      <c r="BZ1052" s="905" t="s">
        <v>0</v>
      </c>
      <c r="CA1052" s="903" t="s">
        <v>4492</v>
      </c>
      <c r="CB1052" s="340">
        <v>50</v>
      </c>
      <c r="CC1052" s="249">
        <f>IF(ISBLANK(AL1052),0,1)</f>
        <v>0</v>
      </c>
      <c r="CD1052" s="414">
        <f>IF(ISBLANK(AM1052),0,1)</f>
        <v>0</v>
      </c>
      <c r="CE1052" s="414">
        <f>IF(ISBLANK(AN1052),0,1)</f>
        <v>0</v>
      </c>
      <c r="CF1052" s="414">
        <f>IF(ISBLANK(AO1052),0,1)</f>
        <v>0</v>
      </c>
      <c r="CG1052" s="414">
        <f>IF(ISBLANK(AP1052),0,1)</f>
        <v>0</v>
      </c>
      <c r="CH1052" s="436">
        <f>IF(ISBLANK(AQ1052),0,1)</f>
        <v>0</v>
      </c>
      <c r="CI1052" s="435">
        <f>IF($W1052="Dropped","-",DAYS360(X1052,Y1052,TRUE)/360)</f>
        <v>0.96388888888888891</v>
      </c>
      <c r="CJ1052" s="416">
        <f>IF(OR($W1052="Pipeline",$W1052="Dropped"),"-",IF(OR($AA1052="-",$AA1052="n/a"),"-",DAYS360(Y1052,AA1052,TRUE)/360))</f>
        <v>0.78888888888888886</v>
      </c>
      <c r="CK1052" s="416">
        <f>IF(OR($W1052="Pipeline",$W1052="Dropped"),"-",IF($AC1052="-","-",IF(OR($AA1052="-",$AA1052="n/a"),DAYS360(Y1052,AC1052,TRUE)/360,DAYS360(AA1052,AC1052,TRUE)/360)))</f>
        <v>3.2583333333333333</v>
      </c>
      <c r="CL1052" s="416">
        <f>IF(OR($W1052="Pipeline",$W1052="Dropped"),"-",IF($AC1052="-","-",DAYS360(X1052,AC1052,TRUE)/360))</f>
        <v>5.0111111111111111</v>
      </c>
      <c r="CM1052" s="437">
        <f>IF(OR($W1052="Pipeline",$W1052="Dropped"),"-",IF($AC1052="-","-",DAYS360(AB1052,AC1052,TRUE)/360))</f>
        <v>0</v>
      </c>
      <c r="CN1052" s="344" t="str">
        <f>IF(W1052="Closed",IF(AC1052="-","-",YEAR(AC1052)),"-")</f>
        <v>-</v>
      </c>
      <c r="CO1052" s="344" t="str">
        <f>IF(W1052="Closed",IF(OR(BE1052="S",BE1052="MS",BE1052="HS"),"S",IF(OR(BE1052="U",BE1052="MU",BE1052="HU"),"U",IF(OR(BE1052="NA",BE1052="NR",BE1052="NV",BE1052="?",BE1052="#"),"NR","-"))),"-")</f>
        <v>-</v>
      </c>
      <c r="CP1052" s="249" t="s">
        <v>33</v>
      </c>
      <c r="CQ1052" s="414" t="s">
        <v>33</v>
      </c>
      <c r="CR1052" s="414" t="s">
        <v>33</v>
      </c>
      <c r="CS1052" s="414" t="s">
        <v>33</v>
      </c>
      <c r="CT1052" s="414" t="s">
        <v>33</v>
      </c>
      <c r="CU1052" s="436" t="s">
        <v>33</v>
      </c>
      <c r="CV1052" s="432" t="str">
        <f>IF(OR(DC1052="-",DC1052="",DC1052="n/a"),"-",HYPERLINK(DC1052,"PAD"))</f>
        <v>PAD</v>
      </c>
      <c r="CW1052" s="417" t="str">
        <f>IF(OR(DD1052="-",DD1052="",DD1052="n/a"),"-",HYPERLINK(DD1052,"ICR"))</f>
        <v>-</v>
      </c>
      <c r="CX1052" s="438" t="str">
        <f>IF(OR(DE1052="-",DE1052="",DE1052="n/a"),"-",HYPERLINK(DE1052,"IEG"))</f>
        <v>-</v>
      </c>
      <c r="CY1052" s="687" t="str">
        <f>IF(OR(DF1052="-",DF1052="",DF1052="n/a"),"-",HYPERLINK(DF1052,"PPAR"))</f>
        <v>-</v>
      </c>
      <c r="CZ1052" s="665" t="str">
        <f>IF(OR(DG1052="-",DG1052="",DG1052="n/a"),"-",HYPERLINK(DG1052,"PCR"))</f>
        <v>-</v>
      </c>
      <c r="DA1052" s="665" t="str">
        <f>IF(OR(DH1052="-",DH1052="",DH1052="n/a"),"-",HYPERLINK(DH1052,"PP"))</f>
        <v>-</v>
      </c>
      <c r="DB1052" s="688" t="str">
        <f>IF(OR(DI1052="-",DI1052="",DI1052="n/a"),"-",HYPERLINK(DI1052,"TA"))</f>
        <v>-</v>
      </c>
      <c r="DC1052" s="897" t="s">
        <v>12998</v>
      </c>
      <c r="DD1052" s="897" t="s">
        <v>33</v>
      </c>
      <c r="DE1052" s="897" t="s">
        <v>33</v>
      </c>
      <c r="DF1052" s="897" t="s">
        <v>33</v>
      </c>
      <c r="DG1052" s="897" t="s">
        <v>33</v>
      </c>
      <c r="DH1052" s="897" t="s">
        <v>33</v>
      </c>
      <c r="DI1052" s="897" t="s">
        <v>33</v>
      </c>
      <c r="DJ1052" s="734"/>
      <c r="DK1052" s="358"/>
      <c r="DL1052" s="358"/>
      <c r="DM1052" s="440"/>
      <c r="DN1052" s="440"/>
      <c r="DO1052" s="440"/>
      <c r="DP1052" s="440"/>
      <c r="DQ1052" s="440"/>
      <c r="DR1052" s="440"/>
      <c r="DS1052" s="440"/>
      <c r="DT1052" s="440"/>
      <c r="DU1052" s="440"/>
      <c r="DV1052" s="440"/>
      <c r="DW1052" s="440"/>
      <c r="DX1052" s="440"/>
      <c r="DY1052" s="440"/>
      <c r="DZ1052" s="440"/>
      <c r="EA1052" s="440"/>
      <c r="EB1052" s="440"/>
      <c r="EC1052" s="440"/>
      <c r="ED1052" s="440"/>
      <c r="EE1052" s="440"/>
      <c r="EF1052" s="440"/>
      <c r="EG1052" s="440"/>
      <c r="EH1052" s="440"/>
      <c r="EI1052" s="440"/>
      <c r="EJ1052" s="440"/>
      <c r="EK1052" s="440"/>
      <c r="EL1052" s="440"/>
      <c r="EM1052" s="440"/>
    </row>
    <row r="1053" spans="1:143" s="33" customFormat="1" ht="14.1" customHeight="1" x14ac:dyDescent="0.25">
      <c r="A1053" s="702">
        <f>ROW()-1</f>
        <v>1052</v>
      </c>
      <c r="B1053" s="710" t="s">
        <v>297</v>
      </c>
      <c r="C1053" s="711" t="str">
        <f>HYPERLINK(E1053,"OP")</f>
        <v>OP</v>
      </c>
      <c r="D1053" s="711" t="str">
        <f>HYPERLINK(F1053,"Prj")</f>
        <v>Prj</v>
      </c>
      <c r="E1053" s="663" t="s">
        <v>7159</v>
      </c>
      <c r="F1053" s="422" t="s">
        <v>7160</v>
      </c>
      <c r="G1053" s="414" t="s">
        <v>33</v>
      </c>
      <c r="H1053" s="414" t="s">
        <v>33</v>
      </c>
      <c r="I1053" s="694" t="s">
        <v>33</v>
      </c>
      <c r="J1053" s="686" t="s">
        <v>10255</v>
      </c>
      <c r="K1053" s="199" t="s">
        <v>33</v>
      </c>
      <c r="L1053" s="693" t="s">
        <v>245</v>
      </c>
      <c r="M1053" s="696" t="s">
        <v>255</v>
      </c>
      <c r="N1053" s="693" t="s">
        <v>18</v>
      </c>
      <c r="O1053" s="693" t="s">
        <v>25</v>
      </c>
      <c r="P1053" s="1080" t="s">
        <v>1419</v>
      </c>
      <c r="Q1053" s="1074" t="s">
        <v>33</v>
      </c>
      <c r="R1053" s="698" t="s">
        <v>33</v>
      </c>
      <c r="S1053" s="907" t="s">
        <v>3522</v>
      </c>
      <c r="T1053" s="908" t="s">
        <v>3535</v>
      </c>
      <c r="U1053" s="905" t="s">
        <v>731</v>
      </c>
      <c r="V1053" s="905" t="s">
        <v>10431</v>
      </c>
      <c r="W1053" s="1068" t="s">
        <v>2734</v>
      </c>
      <c r="X1053" s="1064">
        <v>41772</v>
      </c>
      <c r="Y1053" s="1066">
        <v>42837</v>
      </c>
      <c r="Z1053" s="1046">
        <v>2017</v>
      </c>
      <c r="AA1053" s="1064" t="s">
        <v>33</v>
      </c>
      <c r="AB1053" s="1065" t="s">
        <v>33</v>
      </c>
      <c r="AC1053" s="1066" t="s">
        <v>33</v>
      </c>
      <c r="AD1053" s="1050">
        <v>209</v>
      </c>
      <c r="AE1053" s="749">
        <v>0</v>
      </c>
      <c r="AF1053" s="744">
        <v>0</v>
      </c>
      <c r="AG1053" s="690">
        <v>209</v>
      </c>
      <c r="AH1053" s="747">
        <v>89</v>
      </c>
      <c r="AI1053" s="744" t="s">
        <v>33</v>
      </c>
      <c r="AJ1053" s="1099" t="s">
        <v>33</v>
      </c>
      <c r="AK1053" s="1100" t="s">
        <v>33</v>
      </c>
      <c r="AL1053" s="1094" t="s">
        <v>2718</v>
      </c>
      <c r="AM1053" s="774">
        <v>11</v>
      </c>
      <c r="AN1053" s="774"/>
      <c r="AO1053" s="774"/>
      <c r="AP1053" s="774"/>
      <c r="AQ1053" s="775">
        <v>14</v>
      </c>
      <c r="AR1053" s="780" t="s">
        <v>2717</v>
      </c>
      <c r="AS1053" s="792">
        <f>AT1053+AU1053</f>
        <v>2</v>
      </c>
      <c r="AT1053" s="792">
        <v>2</v>
      </c>
      <c r="AU1053" s="782">
        <v>0</v>
      </c>
      <c r="AV1053" s="809" t="s">
        <v>3047</v>
      </c>
      <c r="AW1053" s="686" t="s">
        <v>2715</v>
      </c>
      <c r="AX1053" s="686" t="s">
        <v>2716</v>
      </c>
      <c r="AY1053" s="823" t="s">
        <v>33</v>
      </c>
      <c r="AZ1053" s="736" t="s">
        <v>33</v>
      </c>
      <c r="BA1053" s="736" t="s">
        <v>33</v>
      </c>
      <c r="BB1053" s="625" t="s">
        <v>33</v>
      </c>
      <c r="BC1053" s="626" t="s">
        <v>33</v>
      </c>
      <c r="BD1053" s="633" t="s">
        <v>33</v>
      </c>
      <c r="BE1053" s="625" t="s">
        <v>33</v>
      </c>
      <c r="BF1053" s="626" t="s">
        <v>33</v>
      </c>
      <c r="BG1053" s="633" t="s">
        <v>33</v>
      </c>
      <c r="BH1053" s="905" t="s">
        <v>4525</v>
      </c>
      <c r="BI1053" s="903" t="s">
        <v>10476</v>
      </c>
      <c r="BJ1053" s="905" t="s">
        <v>0</v>
      </c>
      <c r="BK1053" s="903" t="s">
        <v>0</v>
      </c>
      <c r="BL1053" s="905" t="s">
        <v>0</v>
      </c>
      <c r="BM1053" s="903" t="s">
        <v>0</v>
      </c>
      <c r="BN1053" s="905" t="s">
        <v>0</v>
      </c>
      <c r="BO1053" s="903" t="s">
        <v>0</v>
      </c>
      <c r="BP1053" s="905" t="s">
        <v>0</v>
      </c>
      <c r="BQ1053" s="903" t="s">
        <v>0</v>
      </c>
      <c r="BR1053" s="905" t="s">
        <v>0</v>
      </c>
      <c r="BS1053" s="903" t="s">
        <v>4492</v>
      </c>
      <c r="BT1053" s="905" t="s">
        <v>0</v>
      </c>
      <c r="BU1053" s="903" t="s">
        <v>4492</v>
      </c>
      <c r="BV1053" s="905" t="s">
        <v>0</v>
      </c>
      <c r="BW1053" s="903" t="s">
        <v>4492</v>
      </c>
      <c r="BX1053" s="905" t="s">
        <v>0</v>
      </c>
      <c r="BY1053" s="903" t="s">
        <v>4492</v>
      </c>
      <c r="BZ1053" s="905" t="s">
        <v>0</v>
      </c>
      <c r="CA1053" s="903" t="s">
        <v>4492</v>
      </c>
      <c r="CB1053" s="340">
        <v>50</v>
      </c>
      <c r="CC1053" s="249">
        <f>IF(ISBLANK(AL1053),0,1)</f>
        <v>1</v>
      </c>
      <c r="CD1053" s="414">
        <f>IF(ISBLANK(AM1053),0,1)</f>
        <v>1</v>
      </c>
      <c r="CE1053" s="414">
        <f>IF(ISBLANK(AN1053),0,1)</f>
        <v>0</v>
      </c>
      <c r="CF1053" s="414">
        <f>IF(ISBLANK(AO1053),0,1)</f>
        <v>0</v>
      </c>
      <c r="CG1053" s="414">
        <f>IF(ISBLANK(AP1053),0,1)</f>
        <v>0</v>
      </c>
      <c r="CH1053" s="436">
        <f>IF(ISBLANK(AQ1053),0,1)</f>
        <v>1</v>
      </c>
      <c r="CI1053" s="435" t="str">
        <f>IF($W1053="Dropped","-",DAYS360(X1053,Y1053,TRUE)/360)</f>
        <v>-</v>
      </c>
      <c r="CJ1053" s="416" t="str">
        <f>IF(OR($W1053="Pipeline",$W1053="Dropped"),"-",IF(OR($AA1053="-",$AA1053="n/a"),"-",DAYS360(Y1053,AA1053,TRUE)/360))</f>
        <v>-</v>
      </c>
      <c r="CK1053" s="416" t="str">
        <f>IF(OR($W1053="Pipeline",$W1053="Dropped"),"-",IF($AC1053="-","-",IF(OR($AA1053="-",$AA1053="n/a"),DAYS360(Y1053,AC1053,TRUE)/360,DAYS360(AA1053,AC1053,TRUE)/360)))</f>
        <v>-</v>
      </c>
      <c r="CL1053" s="416" t="str">
        <f>IF(OR($W1053="Pipeline",$W1053="Dropped"),"-",IF($AC1053="-","-",DAYS360(X1053,AC1053,TRUE)/360))</f>
        <v>-</v>
      </c>
      <c r="CM1053" s="437" t="str">
        <f>IF(OR($W1053="Pipeline",$W1053="Dropped"),"-",IF($AC1053="-","-",DAYS360(AB1053,AC1053,TRUE)/360))</f>
        <v>-</v>
      </c>
      <c r="CN1053" s="344" t="str">
        <f>IF(W1053="Closed",IF(AC1053="-","-",YEAR(AC1053)),"-")</f>
        <v>-</v>
      </c>
      <c r="CO1053" s="344" t="str">
        <f>IF(W1053="Closed",IF(OR(BE1053="S",BE1053="MS",BE1053="HS"),"S",IF(OR(BE1053="U",BE1053="MU",BE1053="HU"),"U",IF(OR(BE1053="NA",BE1053="NR",BE1053="NV",BE1053="?",BE1053="#"),"NR","-"))),"-")</f>
        <v>-</v>
      </c>
      <c r="CP1053" s="249" t="s">
        <v>33</v>
      </c>
      <c r="CQ1053" s="414" t="s">
        <v>33</v>
      </c>
      <c r="CR1053" s="414" t="s">
        <v>33</v>
      </c>
      <c r="CS1053" s="414" t="s">
        <v>33</v>
      </c>
      <c r="CT1053" s="414" t="s">
        <v>33</v>
      </c>
      <c r="CU1053" s="436" t="s">
        <v>33</v>
      </c>
      <c r="CV1053" s="432" t="str">
        <f>IF(OR(DC1053="-",DC1053="",DC1053="n/a"),"-",HYPERLINK(DC1053,"PAD"))</f>
        <v>-</v>
      </c>
      <c r="CW1053" s="417" t="str">
        <f>IF(OR(DD1053="-",DD1053="",DD1053="n/a"),"-",HYPERLINK(DD1053,"ICR"))</f>
        <v>-</v>
      </c>
      <c r="CX1053" s="438" t="str">
        <f>IF(OR(DE1053="-",DE1053="",DE1053="n/a"),"-",HYPERLINK(DE1053,"IEG"))</f>
        <v>-</v>
      </c>
      <c r="CY1053" s="687" t="str">
        <f>IF(OR(DF1053="-",DF1053="",DF1053="n/a"),"-",HYPERLINK(DF1053,"PPAR"))</f>
        <v>-</v>
      </c>
      <c r="CZ1053" s="665" t="str">
        <f>IF(OR(DG1053="-",DG1053="",DG1053="n/a"),"-",HYPERLINK(DG1053,"PCR"))</f>
        <v>-</v>
      </c>
      <c r="DA1053" s="665" t="str">
        <f>IF(OR(DH1053="-",DH1053="",DH1053="n/a"),"-",HYPERLINK(DH1053,"PP"))</f>
        <v>-</v>
      </c>
      <c r="DB1053" s="688" t="str">
        <f>IF(OR(DI1053="-",DI1053="",DI1053="n/a"),"-",HYPERLINK(DI1053,"TA"))</f>
        <v>-</v>
      </c>
      <c r="DC1053" s="897" t="s">
        <v>13773</v>
      </c>
      <c r="DD1053" s="897" t="s">
        <v>13773</v>
      </c>
      <c r="DE1053" s="897" t="s">
        <v>13773</v>
      </c>
      <c r="DF1053" s="897" t="s">
        <v>13773</v>
      </c>
      <c r="DG1053" s="897" t="s">
        <v>13773</v>
      </c>
      <c r="DH1053" s="897" t="s">
        <v>13773</v>
      </c>
      <c r="DI1053" s="897" t="s">
        <v>13773</v>
      </c>
      <c r="DJ1053" s="806"/>
      <c r="DK1053" s="358"/>
      <c r="DL1053" s="358"/>
      <c r="DM1053" s="440"/>
      <c r="DN1053" s="440"/>
      <c r="DO1053" s="440"/>
      <c r="DP1053" s="440"/>
      <c r="DQ1053" s="440"/>
      <c r="DR1053" s="440"/>
      <c r="DS1053" s="440"/>
      <c r="DT1053" s="440"/>
      <c r="DU1053" s="440"/>
      <c r="DV1053" s="440"/>
      <c r="DW1053" s="440"/>
      <c r="DX1053" s="440"/>
      <c r="DY1053" s="440"/>
      <c r="DZ1053" s="440"/>
      <c r="EA1053" s="440"/>
      <c r="EB1053" s="440"/>
      <c r="EC1053" s="440"/>
      <c r="ED1053" s="440"/>
      <c r="EE1053" s="440"/>
      <c r="EF1053" s="440"/>
      <c r="EG1053" s="440"/>
      <c r="EH1053" s="440"/>
      <c r="EI1053" s="440"/>
      <c r="EJ1053" s="440"/>
      <c r="EK1053" s="440"/>
      <c r="EL1053" s="440"/>
      <c r="EM1053" s="440"/>
    </row>
    <row r="1054" spans="1:143" s="33" customFormat="1" ht="14.1" customHeight="1" x14ac:dyDescent="0.25">
      <c r="A1054" s="702">
        <f>ROW()-1</f>
        <v>1053</v>
      </c>
      <c r="B1054" s="710" t="s">
        <v>296</v>
      </c>
      <c r="C1054" s="711" t="str">
        <f>HYPERLINK(E1054,"OP")</f>
        <v>OP</v>
      </c>
      <c r="D1054" s="711" t="str">
        <f>HYPERLINK(F1054,"Prj")</f>
        <v>Prj</v>
      </c>
      <c r="E1054" s="663" t="s">
        <v>7161</v>
      </c>
      <c r="F1054" s="422" t="s">
        <v>7162</v>
      </c>
      <c r="G1054" s="414" t="s">
        <v>33</v>
      </c>
      <c r="H1054" s="414" t="s">
        <v>33</v>
      </c>
      <c r="I1054" s="694" t="s">
        <v>33</v>
      </c>
      <c r="J1054" s="686" t="s">
        <v>10256</v>
      </c>
      <c r="K1054" s="199" t="s">
        <v>33</v>
      </c>
      <c r="L1054" s="693" t="s">
        <v>245</v>
      </c>
      <c r="M1054" s="696" t="s">
        <v>255</v>
      </c>
      <c r="N1054" s="693" t="s">
        <v>18</v>
      </c>
      <c r="O1054" s="693" t="s">
        <v>25</v>
      </c>
      <c r="P1054" s="1080" t="s">
        <v>1419</v>
      </c>
      <c r="Q1054" s="1074" t="s">
        <v>33</v>
      </c>
      <c r="R1054" s="698" t="s">
        <v>3935</v>
      </c>
      <c r="S1054" s="907" t="s">
        <v>3522</v>
      </c>
      <c r="T1054" s="908" t="s">
        <v>3536</v>
      </c>
      <c r="U1054" s="905" t="s">
        <v>731</v>
      </c>
      <c r="V1054" s="905" t="s">
        <v>10431</v>
      </c>
      <c r="W1054" s="1068" t="s">
        <v>20</v>
      </c>
      <c r="X1054" s="1064">
        <v>41767</v>
      </c>
      <c r="Y1054" s="1066">
        <v>42881</v>
      </c>
      <c r="Z1054" s="1046">
        <v>2017</v>
      </c>
      <c r="AA1054" s="1064" t="s">
        <v>33</v>
      </c>
      <c r="AB1054" s="1065">
        <v>44742</v>
      </c>
      <c r="AC1054" s="1066">
        <v>44742</v>
      </c>
      <c r="AD1054" s="1050">
        <v>39.200000000000003</v>
      </c>
      <c r="AE1054" s="749">
        <v>0</v>
      </c>
      <c r="AF1054" s="744">
        <v>0</v>
      </c>
      <c r="AG1054" s="690">
        <v>39.200000000000003</v>
      </c>
      <c r="AH1054" s="747">
        <v>9.8000000000000007</v>
      </c>
      <c r="AI1054" s="744">
        <v>0</v>
      </c>
      <c r="AJ1054" s="1099">
        <v>39.200000000000003</v>
      </c>
      <c r="AK1054" s="1100">
        <v>0</v>
      </c>
      <c r="AL1054" s="1092" t="s">
        <v>3037</v>
      </c>
      <c r="AM1054" s="774"/>
      <c r="AN1054" s="774"/>
      <c r="AO1054" s="774" t="s">
        <v>2433</v>
      </c>
      <c r="AP1054" s="774"/>
      <c r="AQ1054" s="775"/>
      <c r="AR1054" s="780" t="s">
        <v>3048</v>
      </c>
      <c r="AS1054" s="792">
        <f>AT1054+AU1054</f>
        <v>40</v>
      </c>
      <c r="AT1054" s="792">
        <v>40</v>
      </c>
      <c r="AU1054" s="793">
        <v>0</v>
      </c>
      <c r="AV1054" s="809" t="s">
        <v>3049</v>
      </c>
      <c r="AW1054" s="686" t="s">
        <v>2715</v>
      </c>
      <c r="AX1054" s="686" t="s">
        <v>2719</v>
      </c>
      <c r="AY1054" s="823" t="s">
        <v>33</v>
      </c>
      <c r="AZ1054" s="736" t="s">
        <v>33</v>
      </c>
      <c r="BA1054" s="736" t="s">
        <v>33</v>
      </c>
      <c r="BB1054" s="625" t="s">
        <v>33</v>
      </c>
      <c r="BC1054" s="626" t="s">
        <v>33</v>
      </c>
      <c r="BD1054" s="633" t="s">
        <v>33</v>
      </c>
      <c r="BE1054" s="625" t="s">
        <v>33</v>
      </c>
      <c r="BF1054" s="626" t="s">
        <v>33</v>
      </c>
      <c r="BG1054" s="633" t="s">
        <v>33</v>
      </c>
      <c r="BH1054" s="905" t="s">
        <v>4505</v>
      </c>
      <c r="BI1054" s="903" t="s">
        <v>10474</v>
      </c>
      <c r="BJ1054" s="905" t="s">
        <v>10067</v>
      </c>
      <c r="BK1054" s="903" t="s">
        <v>9474</v>
      </c>
      <c r="BL1054" s="905" t="s">
        <v>4525</v>
      </c>
      <c r="BM1054" s="903" t="s">
        <v>10476</v>
      </c>
      <c r="BN1054" s="905" t="s">
        <v>0</v>
      </c>
      <c r="BO1054" s="903" t="s">
        <v>0</v>
      </c>
      <c r="BP1054" s="905" t="s">
        <v>0</v>
      </c>
      <c r="BQ1054" s="903" t="s">
        <v>0</v>
      </c>
      <c r="BR1054" s="905" t="s">
        <v>0</v>
      </c>
      <c r="BS1054" s="903" t="s">
        <v>4492</v>
      </c>
      <c r="BT1054" s="905" t="s">
        <v>0</v>
      </c>
      <c r="BU1054" s="903" t="s">
        <v>4492</v>
      </c>
      <c r="BV1054" s="905" t="s">
        <v>0</v>
      </c>
      <c r="BW1054" s="903" t="s">
        <v>4492</v>
      </c>
      <c r="BX1054" s="905" t="s">
        <v>0</v>
      </c>
      <c r="BY1054" s="903" t="s">
        <v>4492</v>
      </c>
      <c r="BZ1054" s="905" t="s">
        <v>0</v>
      </c>
      <c r="CA1054" s="903" t="s">
        <v>4492</v>
      </c>
      <c r="CB1054" s="340">
        <v>50</v>
      </c>
      <c r="CC1054" s="249">
        <f>IF(ISBLANK(AL1054),0,1)</f>
        <v>1</v>
      </c>
      <c r="CD1054" s="414">
        <f>IF(ISBLANK(AM1054),0,1)</f>
        <v>0</v>
      </c>
      <c r="CE1054" s="414">
        <f>IF(ISBLANK(AN1054),0,1)</f>
        <v>0</v>
      </c>
      <c r="CF1054" s="414">
        <f>IF(ISBLANK(AO1054),0,1)</f>
        <v>1</v>
      </c>
      <c r="CG1054" s="414">
        <f>IF(ISBLANK(AP1054),0,1)</f>
        <v>0</v>
      </c>
      <c r="CH1054" s="436">
        <f>IF(ISBLANK(AQ1054),0,1)</f>
        <v>0</v>
      </c>
      <c r="CI1054" s="435">
        <f>IF($W1054="Dropped","-",DAYS360(X1054,Y1054,TRUE)/360)</f>
        <v>3.05</v>
      </c>
      <c r="CJ1054" s="416" t="str">
        <f>IF(OR($W1054="Pipeline",$W1054="Dropped"),"-",IF(OR($AA1054="-",$AA1054="n/a"),"-",DAYS360(Y1054,AA1054,TRUE)/360))</f>
        <v>-</v>
      </c>
      <c r="CK1054" s="416">
        <f>IF(OR($W1054="Pipeline",$W1054="Dropped"),"-",IF($AC1054="-","-",IF(OR($AA1054="-",$AA1054="n/a"),DAYS360(Y1054,AC1054,TRUE)/360,DAYS360(AA1054,AC1054,TRUE)/360)))</f>
        <v>5.0944444444444441</v>
      </c>
      <c r="CL1054" s="416">
        <f>IF(OR($W1054="Pipeline",$W1054="Dropped"),"-",IF($AC1054="-","-",DAYS360(X1054,AC1054,TRUE)/360))</f>
        <v>8.1444444444444439</v>
      </c>
      <c r="CM1054" s="437">
        <f>IF(OR($W1054="Pipeline",$W1054="Dropped"),"-",IF($AC1054="-","-",DAYS360(AB1054,AC1054,TRUE)/360))</f>
        <v>0</v>
      </c>
      <c r="CN1054" s="344" t="str">
        <f>IF(W1054="Closed",IF(AC1054="-","-",YEAR(AC1054)),"-")</f>
        <v>-</v>
      </c>
      <c r="CO1054" s="344" t="str">
        <f>IF(W1054="Closed",IF(OR(BE1054="S",BE1054="MS",BE1054="HS"),"S",IF(OR(BE1054="U",BE1054="MU",BE1054="HU"),"U",IF(OR(BE1054="NA",BE1054="NR",BE1054="NV",BE1054="?",BE1054="#"),"NR","-"))),"-")</f>
        <v>-</v>
      </c>
      <c r="CP1054" s="249" t="s">
        <v>33</v>
      </c>
      <c r="CQ1054" s="414" t="s">
        <v>33</v>
      </c>
      <c r="CR1054" s="414" t="s">
        <v>33</v>
      </c>
      <c r="CS1054" s="414" t="s">
        <v>33</v>
      </c>
      <c r="CT1054" s="414" t="s">
        <v>33</v>
      </c>
      <c r="CU1054" s="436" t="s">
        <v>33</v>
      </c>
      <c r="CV1054" s="432" t="str">
        <f>IF(OR(DC1054="-",DC1054="",DC1054="n/a"),"-",HYPERLINK(DC1054,"PAD"))</f>
        <v>PAD</v>
      </c>
      <c r="CW1054" s="417" t="str">
        <f>IF(OR(DD1054="-",DD1054="",DD1054="n/a"),"-",HYPERLINK(DD1054,"ICR"))</f>
        <v>-</v>
      </c>
      <c r="CX1054" s="438" t="str">
        <f>IF(OR(DE1054="-",DE1054="",DE1054="n/a"),"-",HYPERLINK(DE1054,"IEG"))</f>
        <v>-</v>
      </c>
      <c r="CY1054" s="687" t="str">
        <f>IF(OR(DF1054="-",DF1054="",DF1054="n/a"),"-",HYPERLINK(DF1054,"PPAR"))</f>
        <v>-</v>
      </c>
      <c r="CZ1054" s="665" t="str">
        <f>IF(OR(DG1054="-",DG1054="",DG1054="n/a"),"-",HYPERLINK(DG1054,"PCR"))</f>
        <v>-</v>
      </c>
      <c r="DA1054" s="665" t="str">
        <f>IF(OR(DH1054="-",DH1054="",DH1054="n/a"),"-",HYPERLINK(DH1054,"PP"))</f>
        <v>-</v>
      </c>
      <c r="DB1054" s="688" t="str">
        <f>IF(OR(DI1054="-",DI1054="",DI1054="n/a"),"-",HYPERLINK(DI1054,"TA"))</f>
        <v>-</v>
      </c>
      <c r="DC1054" s="897" t="s">
        <v>14202</v>
      </c>
      <c r="DD1054" s="897" t="s">
        <v>33</v>
      </c>
      <c r="DE1054" s="897" t="s">
        <v>33</v>
      </c>
      <c r="DF1054" s="897" t="s">
        <v>33</v>
      </c>
      <c r="DG1054" s="897" t="s">
        <v>33</v>
      </c>
      <c r="DH1054" s="897" t="s">
        <v>33</v>
      </c>
      <c r="DI1054" s="897" t="s">
        <v>33</v>
      </c>
      <c r="DJ1054" s="806"/>
      <c r="DK1054" s="358"/>
      <c r="DL1054" s="358"/>
      <c r="DM1054" s="440"/>
      <c r="DN1054" s="440"/>
      <c r="DO1054" s="440"/>
      <c r="DP1054" s="440"/>
      <c r="DQ1054" s="440"/>
      <c r="DR1054" s="440"/>
      <c r="DS1054" s="440"/>
      <c r="DT1054" s="440"/>
      <c r="DU1054" s="440"/>
      <c r="DV1054" s="440"/>
      <c r="DW1054" s="440"/>
      <c r="DX1054" s="440"/>
      <c r="DY1054" s="440"/>
      <c r="DZ1054" s="440"/>
      <c r="EA1054" s="440"/>
      <c r="EB1054" s="440"/>
      <c r="EC1054" s="440"/>
      <c r="ED1054" s="440"/>
      <c r="EE1054" s="440"/>
      <c r="EF1054" s="440"/>
      <c r="EG1054" s="440"/>
      <c r="EH1054" s="440"/>
      <c r="EI1054" s="440"/>
      <c r="EJ1054" s="440"/>
      <c r="EK1054" s="440"/>
      <c r="EL1054" s="440"/>
      <c r="EM1054" s="440"/>
    </row>
    <row r="1055" spans="1:143" s="33" customFormat="1" ht="14.1" customHeight="1" x14ac:dyDescent="0.25">
      <c r="A1055" s="702">
        <f>ROW()-1</f>
        <v>1054</v>
      </c>
      <c r="B1055" s="710" t="s">
        <v>620</v>
      </c>
      <c r="C1055" s="711" t="str">
        <f>HYPERLINK(E1055,"OP")</f>
        <v>OP</v>
      </c>
      <c r="D1055" s="711" t="str">
        <f>HYPERLINK(F1055,"Prj")</f>
        <v>Prj</v>
      </c>
      <c r="E1055" s="663" t="s">
        <v>7163</v>
      </c>
      <c r="F1055" s="422" t="s">
        <v>7164</v>
      </c>
      <c r="G1055" s="414" t="s">
        <v>33</v>
      </c>
      <c r="H1055" s="414" t="s">
        <v>33</v>
      </c>
      <c r="I1055" s="694" t="s">
        <v>33</v>
      </c>
      <c r="J1055" s="696" t="s">
        <v>10257</v>
      </c>
      <c r="K1055" s="199" t="s">
        <v>33</v>
      </c>
      <c r="L1055" s="693" t="s">
        <v>153</v>
      </c>
      <c r="M1055" s="696" t="s">
        <v>188</v>
      </c>
      <c r="N1055" s="693" t="s">
        <v>18</v>
      </c>
      <c r="O1055" s="693" t="s">
        <v>25</v>
      </c>
      <c r="P1055" s="1080" t="s">
        <v>1419</v>
      </c>
      <c r="Q1055" s="1074" t="s">
        <v>33</v>
      </c>
      <c r="R1055" s="698" t="s">
        <v>33</v>
      </c>
      <c r="S1055" s="907" t="s">
        <v>3153</v>
      </c>
      <c r="T1055" s="908" t="s">
        <v>3537</v>
      </c>
      <c r="U1055" s="905" t="s">
        <v>13707</v>
      </c>
      <c r="V1055" s="905" t="s">
        <v>10413</v>
      </c>
      <c r="W1055" s="1068" t="s">
        <v>20</v>
      </c>
      <c r="X1055" s="1064">
        <v>41893</v>
      </c>
      <c r="Y1055" s="1066">
        <v>42156</v>
      </c>
      <c r="Z1055" s="1046">
        <v>2015</v>
      </c>
      <c r="AA1055" s="1064">
        <v>42500</v>
      </c>
      <c r="AB1055" s="1065">
        <v>44377</v>
      </c>
      <c r="AC1055" s="1066">
        <v>44377</v>
      </c>
      <c r="AD1055" s="638">
        <v>0</v>
      </c>
      <c r="AE1055" s="639">
        <v>10</v>
      </c>
      <c r="AF1055" s="744">
        <v>0</v>
      </c>
      <c r="AG1055" s="690">
        <v>10</v>
      </c>
      <c r="AH1055" s="747">
        <v>0</v>
      </c>
      <c r="AI1055" s="744">
        <v>9.77</v>
      </c>
      <c r="AJ1055" s="1099">
        <v>10</v>
      </c>
      <c r="AK1055" s="1100">
        <v>1.3077531600000001</v>
      </c>
      <c r="AL1055" s="1092">
        <v>33</v>
      </c>
      <c r="AM1055" s="768" t="s">
        <v>3038</v>
      </c>
      <c r="AN1055" s="768"/>
      <c r="AO1055" s="768">
        <v>3</v>
      </c>
      <c r="AP1055" s="768"/>
      <c r="AQ1055" s="769"/>
      <c r="AR1055" s="780" t="s">
        <v>2722</v>
      </c>
      <c r="AS1055" s="792">
        <f>AT1055+AU1055</f>
        <v>10</v>
      </c>
      <c r="AT1055" s="792">
        <v>10</v>
      </c>
      <c r="AU1055" s="793">
        <v>0</v>
      </c>
      <c r="AV1055" s="809" t="s">
        <v>3050</v>
      </c>
      <c r="AW1055" s="686" t="s">
        <v>2720</v>
      </c>
      <c r="AX1055" s="686" t="s">
        <v>2721</v>
      </c>
      <c r="AY1055" s="823">
        <v>42682</v>
      </c>
      <c r="AZ1055" s="736" t="s">
        <v>22</v>
      </c>
      <c r="BA1055" s="736" t="s">
        <v>22</v>
      </c>
      <c r="BB1055" s="625" t="s">
        <v>33</v>
      </c>
      <c r="BC1055" s="626" t="s">
        <v>33</v>
      </c>
      <c r="BD1055" s="633" t="s">
        <v>33</v>
      </c>
      <c r="BE1055" s="625" t="s">
        <v>33</v>
      </c>
      <c r="BF1055" s="626" t="s">
        <v>33</v>
      </c>
      <c r="BG1055" s="633" t="s">
        <v>33</v>
      </c>
      <c r="BH1055" s="905" t="s">
        <v>4485</v>
      </c>
      <c r="BI1055" s="903" t="s">
        <v>10472</v>
      </c>
      <c r="BJ1055" s="905" t="s">
        <v>0</v>
      </c>
      <c r="BK1055" s="903" t="s">
        <v>0</v>
      </c>
      <c r="BL1055" s="905" t="s">
        <v>0</v>
      </c>
      <c r="BM1055" s="903" t="s">
        <v>0</v>
      </c>
      <c r="BN1055" s="905" t="s">
        <v>0</v>
      </c>
      <c r="BO1055" s="903" t="s">
        <v>0</v>
      </c>
      <c r="BP1055" s="905" t="s">
        <v>0</v>
      </c>
      <c r="BQ1055" s="903" t="s">
        <v>0</v>
      </c>
      <c r="BR1055" s="909">
        <v>27</v>
      </c>
      <c r="BS1055" s="903" t="s">
        <v>4490</v>
      </c>
      <c r="BT1055" s="909">
        <v>94</v>
      </c>
      <c r="BU1055" s="903" t="s">
        <v>4649</v>
      </c>
      <c r="BV1055" s="909">
        <v>25</v>
      </c>
      <c r="BW1055" s="903" t="s">
        <v>4489</v>
      </c>
      <c r="BX1055" s="905" t="s">
        <v>0</v>
      </c>
      <c r="BY1055" s="903" t="s">
        <v>4492</v>
      </c>
      <c r="BZ1055" s="905" t="s">
        <v>0</v>
      </c>
      <c r="CA1055" s="903" t="s">
        <v>4492</v>
      </c>
      <c r="CB1055" s="340">
        <v>50</v>
      </c>
      <c r="CC1055" s="249">
        <f>IF(ISBLANK(AL1055),0,1)</f>
        <v>1</v>
      </c>
      <c r="CD1055" s="414">
        <f>IF(ISBLANK(AM1055),0,1)</f>
        <v>1</v>
      </c>
      <c r="CE1055" s="414">
        <f>IF(ISBLANK(AN1055),0,1)</f>
        <v>0</v>
      </c>
      <c r="CF1055" s="414">
        <f>IF(ISBLANK(AO1055),0,1)</f>
        <v>1</v>
      </c>
      <c r="CG1055" s="414">
        <f>IF(ISBLANK(AP1055),0,1)</f>
        <v>0</v>
      </c>
      <c r="CH1055" s="436">
        <f>IF(ISBLANK(AQ1055),0,1)</f>
        <v>0</v>
      </c>
      <c r="CI1055" s="435">
        <f>IF($W1055="Dropped","-",DAYS360(X1055,Y1055,TRUE)/360)</f>
        <v>0.72222222222222221</v>
      </c>
      <c r="CJ1055" s="416">
        <f>IF(OR($W1055="Pipeline",$W1055="Dropped"),"-",IF(OR($AA1055="-",$AA1055="n/a"),"-",DAYS360(Y1055,AA1055,TRUE)/360))</f>
        <v>0.94166666666666665</v>
      </c>
      <c r="CK1055" s="416">
        <f>IF(OR($W1055="Pipeline",$W1055="Dropped"),"-",IF($AC1055="-","-",IF(OR($AA1055="-",$AA1055="n/a"),DAYS360(Y1055,AC1055,TRUE)/360,DAYS360(AA1055,AC1055,TRUE)/360)))</f>
        <v>5.1388888888888893</v>
      </c>
      <c r="CL1055" s="416">
        <f>IF(OR($W1055="Pipeline",$W1055="Dropped"),"-",IF($AC1055="-","-",DAYS360(X1055,AC1055,TRUE)/360))</f>
        <v>6.802777777777778</v>
      </c>
      <c r="CM1055" s="437">
        <f>IF(OR($W1055="Pipeline",$W1055="Dropped"),"-",IF($AC1055="-","-",DAYS360(AB1055,AC1055,TRUE)/360))</f>
        <v>0</v>
      </c>
      <c r="CN1055" s="344" t="str">
        <f>IF(W1055="Closed",IF(AC1055="-","-",YEAR(AC1055)),"-")</f>
        <v>-</v>
      </c>
      <c r="CO1055" s="344" t="str">
        <f>IF(W1055="Closed",IF(OR(BE1055="S",BE1055="MS",BE1055="HS"),"S",IF(OR(BE1055="U",BE1055="MU",BE1055="HU"),"U",IF(OR(BE1055="NA",BE1055="NR",BE1055="NV",BE1055="?",BE1055="#"),"NR","-"))),"-")</f>
        <v>-</v>
      </c>
      <c r="CP1055" s="249" t="s">
        <v>33</v>
      </c>
      <c r="CQ1055" s="414" t="s">
        <v>33</v>
      </c>
      <c r="CR1055" s="414" t="s">
        <v>33</v>
      </c>
      <c r="CS1055" s="414" t="s">
        <v>33</v>
      </c>
      <c r="CT1055" s="414" t="s">
        <v>33</v>
      </c>
      <c r="CU1055" s="436" t="s">
        <v>33</v>
      </c>
      <c r="CV1055" s="432" t="str">
        <f>IF(OR(DC1055="-",DC1055="",DC1055="n/a"),"-",HYPERLINK(DC1055,"PAD"))</f>
        <v>PAD</v>
      </c>
      <c r="CW1055" s="417" t="str">
        <f>IF(OR(DD1055="-",DD1055="",DD1055="n/a"),"-",HYPERLINK(DD1055,"ICR"))</f>
        <v>-</v>
      </c>
      <c r="CX1055" s="438" t="str">
        <f>IF(OR(DE1055="-",DE1055="",DE1055="n/a"),"-",HYPERLINK(DE1055,"IEG"))</f>
        <v>-</v>
      </c>
      <c r="CY1055" s="687" t="str">
        <f>IF(OR(DF1055="-",DF1055="",DF1055="n/a"),"-",HYPERLINK(DF1055,"PPAR"))</f>
        <v>-</v>
      </c>
      <c r="CZ1055" s="665" t="str">
        <f>IF(OR(DG1055="-",DG1055="",DG1055="n/a"),"-",HYPERLINK(DG1055,"PCR"))</f>
        <v>-</v>
      </c>
      <c r="DA1055" s="665" t="str">
        <f>IF(OR(DH1055="-",DH1055="",DH1055="n/a"),"-",HYPERLINK(DH1055,"PP"))</f>
        <v>-</v>
      </c>
      <c r="DB1055" s="688" t="str">
        <f>IF(OR(DI1055="-",DI1055="",DI1055="n/a"),"-",HYPERLINK(DI1055,"TA"))</f>
        <v>-</v>
      </c>
      <c r="DC1055" s="897" t="s">
        <v>12999</v>
      </c>
      <c r="DD1055" s="897" t="s">
        <v>33</v>
      </c>
      <c r="DE1055" s="897" t="s">
        <v>33</v>
      </c>
      <c r="DF1055" s="897" t="s">
        <v>33</v>
      </c>
      <c r="DG1055" s="897" t="s">
        <v>33</v>
      </c>
      <c r="DH1055" s="897" t="s">
        <v>33</v>
      </c>
      <c r="DI1055" s="897" t="s">
        <v>33</v>
      </c>
      <c r="DJ1055" s="734"/>
      <c r="DK1055" s="358"/>
      <c r="DL1055" s="358"/>
      <c r="DM1055" s="440"/>
      <c r="DN1055" s="440"/>
      <c r="DO1055" s="440"/>
      <c r="DP1055" s="440"/>
      <c r="DQ1055" s="440"/>
      <c r="DR1055" s="440"/>
      <c r="DS1055" s="440"/>
      <c r="DT1055" s="440"/>
      <c r="DU1055" s="440"/>
      <c r="DV1055" s="440"/>
      <c r="DW1055" s="440"/>
      <c r="DX1055" s="440"/>
      <c r="DY1055" s="440"/>
      <c r="DZ1055" s="440"/>
      <c r="EA1055" s="440"/>
      <c r="EB1055" s="440"/>
      <c r="EC1055" s="440"/>
      <c r="ED1055" s="440"/>
      <c r="EE1055" s="440"/>
      <c r="EF1055" s="440"/>
      <c r="EG1055" s="440"/>
      <c r="EH1055" s="440"/>
      <c r="EI1055" s="440"/>
      <c r="EJ1055" s="440"/>
      <c r="EK1055" s="440"/>
      <c r="EL1055" s="440"/>
      <c r="EM1055" s="440"/>
    </row>
    <row r="1056" spans="1:143" s="33" customFormat="1" ht="14.1" customHeight="1" x14ac:dyDescent="0.25">
      <c r="A1056" s="702">
        <f>ROW()-1</f>
        <v>1055</v>
      </c>
      <c r="B1056" s="710" t="s">
        <v>277</v>
      </c>
      <c r="C1056" s="711" t="str">
        <f>HYPERLINK(E1056,"OP")</f>
        <v>OP</v>
      </c>
      <c r="D1056" s="711" t="str">
        <f>HYPERLINK(F1056,"Prj")</f>
        <v>Prj</v>
      </c>
      <c r="E1056" s="663" t="s">
        <v>7165</v>
      </c>
      <c r="F1056" s="422" t="s">
        <v>7166</v>
      </c>
      <c r="G1056" s="414" t="s">
        <v>33</v>
      </c>
      <c r="H1056" s="414" t="s">
        <v>33</v>
      </c>
      <c r="I1056" s="694" t="s">
        <v>33</v>
      </c>
      <c r="J1056" s="686" t="s">
        <v>278</v>
      </c>
      <c r="K1056" s="199" t="s">
        <v>33</v>
      </c>
      <c r="L1056" s="693" t="s">
        <v>16</v>
      </c>
      <c r="M1056" s="696" t="s">
        <v>276</v>
      </c>
      <c r="N1056" s="693" t="s">
        <v>18</v>
      </c>
      <c r="O1056" s="693" t="s">
        <v>25</v>
      </c>
      <c r="P1056" s="1080" t="s">
        <v>19</v>
      </c>
      <c r="Q1056" s="1074" t="s">
        <v>33</v>
      </c>
      <c r="R1056" s="698" t="s">
        <v>3888</v>
      </c>
      <c r="S1056" s="907" t="s">
        <v>3538</v>
      </c>
      <c r="T1056" s="908" t="s">
        <v>3539</v>
      </c>
      <c r="U1056" s="905" t="s">
        <v>581</v>
      </c>
      <c r="V1056" s="905" t="s">
        <v>10447</v>
      </c>
      <c r="W1056" s="1068" t="s">
        <v>20</v>
      </c>
      <c r="X1056" s="1064">
        <v>41933</v>
      </c>
      <c r="Y1056" s="1066">
        <v>42138</v>
      </c>
      <c r="Z1056" s="1046">
        <v>2015</v>
      </c>
      <c r="AA1056" s="1064">
        <v>42277</v>
      </c>
      <c r="AB1056" s="1065">
        <v>44135</v>
      </c>
      <c r="AC1056" s="1066">
        <v>44135</v>
      </c>
      <c r="AD1056" s="1050">
        <v>0</v>
      </c>
      <c r="AE1056" s="749">
        <v>15</v>
      </c>
      <c r="AF1056" s="744">
        <v>0</v>
      </c>
      <c r="AG1056" s="690">
        <v>15</v>
      </c>
      <c r="AH1056" s="747">
        <v>10</v>
      </c>
      <c r="AI1056" s="744">
        <v>4</v>
      </c>
      <c r="AJ1056" s="1099">
        <v>15</v>
      </c>
      <c r="AK1056" s="1100">
        <v>2.7364544899999999</v>
      </c>
      <c r="AL1056" s="1086"/>
      <c r="AM1056" s="760"/>
      <c r="AN1056" s="760">
        <v>7</v>
      </c>
      <c r="AO1056" s="760"/>
      <c r="AP1056" s="760"/>
      <c r="AQ1056" s="761">
        <v>14</v>
      </c>
      <c r="AR1056" s="779" t="s">
        <v>4333</v>
      </c>
      <c r="AS1056" s="781">
        <f>AT1056+AU1056</f>
        <v>2.7</v>
      </c>
      <c r="AT1056" s="649">
        <v>1.7</v>
      </c>
      <c r="AU1056" s="650">
        <v>1</v>
      </c>
      <c r="AV1056" s="807" t="s">
        <v>4334</v>
      </c>
      <c r="AW1056" s="686" t="s">
        <v>3540</v>
      </c>
      <c r="AX1056" s="686" t="s">
        <v>3540</v>
      </c>
      <c r="AY1056" s="823">
        <v>42550</v>
      </c>
      <c r="AZ1056" s="736" t="s">
        <v>26</v>
      </c>
      <c r="BA1056" s="736" t="s">
        <v>26</v>
      </c>
      <c r="BB1056" s="625" t="s">
        <v>33</v>
      </c>
      <c r="BC1056" s="626" t="s">
        <v>33</v>
      </c>
      <c r="BD1056" s="633" t="s">
        <v>33</v>
      </c>
      <c r="BE1056" s="625" t="s">
        <v>33</v>
      </c>
      <c r="BF1056" s="626" t="s">
        <v>33</v>
      </c>
      <c r="BG1056" s="633" t="s">
        <v>33</v>
      </c>
      <c r="BH1056" s="905" t="s">
        <v>0</v>
      </c>
      <c r="BI1056" s="903" t="s">
        <v>0</v>
      </c>
      <c r="BJ1056" s="905" t="s">
        <v>0</v>
      </c>
      <c r="BK1056" s="903" t="s">
        <v>0</v>
      </c>
      <c r="BL1056" s="905" t="s">
        <v>13077</v>
      </c>
      <c r="BM1056" s="903" t="s">
        <v>9680</v>
      </c>
      <c r="BN1056" s="905" t="s">
        <v>13078</v>
      </c>
      <c r="BO1056" s="903" t="s">
        <v>13872</v>
      </c>
      <c r="BP1056" s="905" t="s">
        <v>0</v>
      </c>
      <c r="BQ1056" s="903" t="s">
        <v>0</v>
      </c>
      <c r="BR1056" s="909">
        <v>54</v>
      </c>
      <c r="BS1056" s="903" t="s">
        <v>4553</v>
      </c>
      <c r="BT1056" s="905" t="s">
        <v>0</v>
      </c>
      <c r="BU1056" s="903" t="s">
        <v>4492</v>
      </c>
      <c r="BV1056" s="905" t="s">
        <v>0</v>
      </c>
      <c r="BW1056" s="903" t="s">
        <v>4492</v>
      </c>
      <c r="BX1056" s="905" t="s">
        <v>0</v>
      </c>
      <c r="BY1056" s="903" t="s">
        <v>4492</v>
      </c>
      <c r="BZ1056" s="905" t="s">
        <v>0</v>
      </c>
      <c r="CA1056" s="903" t="s">
        <v>4492</v>
      </c>
      <c r="CB1056" s="340">
        <v>10</v>
      </c>
      <c r="CC1056" s="249">
        <f>IF(ISBLANK(AL1056),0,1)</f>
        <v>0</v>
      </c>
      <c r="CD1056" s="414">
        <f>IF(ISBLANK(AM1056),0,1)</f>
        <v>0</v>
      </c>
      <c r="CE1056" s="414">
        <f>IF(ISBLANK(AN1056),0,1)</f>
        <v>1</v>
      </c>
      <c r="CF1056" s="414">
        <f>IF(ISBLANK(AO1056),0,1)</f>
        <v>0</v>
      </c>
      <c r="CG1056" s="414">
        <f>IF(ISBLANK(AP1056),0,1)</f>
        <v>0</v>
      </c>
      <c r="CH1056" s="436">
        <f>IF(ISBLANK(AQ1056),0,1)</f>
        <v>1</v>
      </c>
      <c r="CI1056" s="435">
        <f>IF($W1056="Dropped","-",DAYS360(X1056,Y1056,TRUE)/360)</f>
        <v>0.56388888888888888</v>
      </c>
      <c r="CJ1056" s="416">
        <f>IF(OR($W1056="Pipeline",$W1056="Dropped"),"-",IF(OR($AA1056="-",$AA1056="n/a"),"-",DAYS360(Y1056,AA1056,TRUE)/360))</f>
        <v>0.37777777777777777</v>
      </c>
      <c r="CK1056" s="416">
        <f>IF(OR($W1056="Pipeline",$W1056="Dropped"),"-",IF($AC1056="-","-",IF(OR($AA1056="-",$AA1056="n/a"),DAYS360(Y1056,AC1056,TRUE)/360,DAYS360(AA1056,AC1056,TRUE)/360)))</f>
        <v>5.083333333333333</v>
      </c>
      <c r="CL1056" s="416">
        <f>IF(OR($W1056="Pipeline",$W1056="Dropped"),"-",IF($AC1056="-","-",DAYS360(X1056,AC1056,TRUE)/360))</f>
        <v>6.0250000000000004</v>
      </c>
      <c r="CM1056" s="437">
        <f>IF(OR($W1056="Pipeline",$W1056="Dropped"),"-",IF($AC1056="-","-",DAYS360(AB1056,AC1056,TRUE)/360))</f>
        <v>0</v>
      </c>
      <c r="CN1056" s="344" t="str">
        <f>IF(W1056="Closed",IF(AC1056="-","-",YEAR(AC1056)),"-")</f>
        <v>-</v>
      </c>
      <c r="CO1056" s="344" t="str">
        <f>IF(W1056="Closed",IF(OR(BE1056="S",BE1056="MS",BE1056="HS"),"S",IF(OR(BE1056="U",BE1056="MU",BE1056="HU"),"U",IF(OR(BE1056="NA",BE1056="NR",BE1056="NV",BE1056="?",BE1056="#"),"NR","-"))),"-")</f>
        <v>-</v>
      </c>
      <c r="CP1056" s="249" t="s">
        <v>33</v>
      </c>
      <c r="CQ1056" s="414" t="s">
        <v>33</v>
      </c>
      <c r="CR1056" s="414" t="s">
        <v>33</v>
      </c>
      <c r="CS1056" s="414" t="s">
        <v>33</v>
      </c>
      <c r="CT1056" s="414" t="s">
        <v>33</v>
      </c>
      <c r="CU1056" s="436" t="s">
        <v>33</v>
      </c>
      <c r="CV1056" s="432" t="str">
        <f>IF(OR(DC1056="-",DC1056="",DC1056="n/a"),"-",HYPERLINK(DC1056,"PAD"))</f>
        <v>PAD</v>
      </c>
      <c r="CW1056" s="417" t="str">
        <f>IF(OR(DD1056="-",DD1056="",DD1056="n/a"),"-",HYPERLINK(DD1056,"ICR"))</f>
        <v>-</v>
      </c>
      <c r="CX1056" s="438" t="str">
        <f>IF(OR(DE1056="-",DE1056="",DE1056="n/a"),"-",HYPERLINK(DE1056,"IEG"))</f>
        <v>-</v>
      </c>
      <c r="CY1056" s="687" t="str">
        <f>IF(OR(DF1056="-",DF1056="",DF1056="n/a"),"-",HYPERLINK(DF1056,"PPAR"))</f>
        <v>-</v>
      </c>
      <c r="CZ1056" s="665" t="str">
        <f>IF(OR(DG1056="-",DG1056="",DG1056="n/a"),"-",HYPERLINK(DG1056,"PCR"))</f>
        <v>-</v>
      </c>
      <c r="DA1056" s="665" t="str">
        <f>IF(OR(DH1056="-",DH1056="",DH1056="n/a"),"-",HYPERLINK(DH1056,"PP"))</f>
        <v>-</v>
      </c>
      <c r="DB1056" s="688" t="str">
        <f>IF(OR(DI1056="-",DI1056="",DI1056="n/a"),"-",HYPERLINK(DI1056,"TA"))</f>
        <v>-</v>
      </c>
      <c r="DC1056" s="897" t="s">
        <v>13000</v>
      </c>
      <c r="DD1056" s="897" t="s">
        <v>33</v>
      </c>
      <c r="DE1056" s="897" t="s">
        <v>33</v>
      </c>
      <c r="DF1056" s="897" t="s">
        <v>33</v>
      </c>
      <c r="DG1056" s="897" t="s">
        <v>33</v>
      </c>
      <c r="DH1056" s="897" t="s">
        <v>33</v>
      </c>
      <c r="DI1056" s="897" t="s">
        <v>33</v>
      </c>
      <c r="DJ1056" s="734"/>
      <c r="DK1056" s="358"/>
      <c r="DL1056" s="358"/>
      <c r="DM1056" s="440"/>
      <c r="DN1056" s="440"/>
      <c r="DO1056" s="440"/>
      <c r="DP1056" s="440"/>
      <c r="DQ1056" s="440"/>
      <c r="DR1056" s="440"/>
      <c r="DS1056" s="440"/>
      <c r="DT1056" s="440"/>
      <c r="DU1056" s="440"/>
      <c r="DV1056" s="440"/>
      <c r="DW1056" s="440"/>
      <c r="DX1056" s="440"/>
      <c r="DY1056" s="440"/>
      <c r="DZ1056" s="440"/>
      <c r="EA1056" s="440"/>
      <c r="EB1056" s="440"/>
      <c r="EC1056" s="440"/>
      <c r="ED1056" s="440"/>
      <c r="EE1056" s="440"/>
      <c r="EF1056" s="440"/>
      <c r="EG1056" s="440"/>
      <c r="EH1056" s="440"/>
      <c r="EI1056" s="440"/>
      <c r="EJ1056" s="440"/>
      <c r="EK1056" s="440"/>
      <c r="EL1056" s="440"/>
      <c r="EM1056" s="440"/>
    </row>
    <row r="1057" spans="1:143" s="33" customFormat="1" ht="14.1" customHeight="1" x14ac:dyDescent="0.25">
      <c r="A1057" s="702">
        <f>ROW()-1</f>
        <v>1056</v>
      </c>
      <c r="B1057" s="713" t="s">
        <v>7587</v>
      </c>
      <c r="C1057" s="711" t="str">
        <f>HYPERLINK(E1057,"OP")</f>
        <v>OP</v>
      </c>
      <c r="D1057" s="711" t="str">
        <f>HYPERLINK(F1057,"Prj")</f>
        <v>Prj</v>
      </c>
      <c r="E1057" s="631" t="s">
        <v>8469</v>
      </c>
      <c r="F1057" s="413" t="s">
        <v>8470</v>
      </c>
      <c r="G1057" s="414" t="s">
        <v>33</v>
      </c>
      <c r="H1057" s="414" t="s">
        <v>33</v>
      </c>
      <c r="I1057" s="694" t="s">
        <v>33</v>
      </c>
      <c r="J1057" s="697" t="s">
        <v>7588</v>
      </c>
      <c r="K1057" s="727" t="s">
        <v>33</v>
      </c>
      <c r="L1057" s="736" t="s">
        <v>231</v>
      </c>
      <c r="M1057" s="697" t="s">
        <v>730</v>
      </c>
      <c r="N1057" s="736" t="s">
        <v>1386</v>
      </c>
      <c r="O1057" s="736" t="s">
        <v>25</v>
      </c>
      <c r="P1057" s="1080" t="s">
        <v>36</v>
      </c>
      <c r="Q1057" s="1074" t="s">
        <v>33</v>
      </c>
      <c r="R1057" s="698" t="s">
        <v>3520</v>
      </c>
      <c r="S1057" s="907" t="s">
        <v>10296</v>
      </c>
      <c r="T1057" s="908" t="s">
        <v>7589</v>
      </c>
      <c r="U1057" s="905" t="s">
        <v>1781</v>
      </c>
      <c r="V1057" s="905" t="s">
        <v>10403</v>
      </c>
      <c r="W1057" s="1068" t="s">
        <v>20</v>
      </c>
      <c r="X1057" s="1064">
        <v>41912</v>
      </c>
      <c r="Y1057" s="1066">
        <v>42025</v>
      </c>
      <c r="Z1057" s="1046">
        <v>2015</v>
      </c>
      <c r="AA1057" s="1064">
        <v>42051</v>
      </c>
      <c r="AB1057" s="1065">
        <v>44012</v>
      </c>
      <c r="AC1057" s="1066">
        <v>44012</v>
      </c>
      <c r="AD1057" s="1049">
        <v>0</v>
      </c>
      <c r="AE1057" s="746">
        <v>0</v>
      </c>
      <c r="AF1057" s="744">
        <v>8.5</v>
      </c>
      <c r="AG1057" s="690">
        <v>8.5</v>
      </c>
      <c r="AH1057" s="747">
        <v>0</v>
      </c>
      <c r="AI1057" s="744">
        <v>8.5</v>
      </c>
      <c r="AJ1057" s="1101">
        <v>8.5</v>
      </c>
      <c r="AK1057" s="1102">
        <v>3.9391912499999999</v>
      </c>
      <c r="AL1057" s="1085"/>
      <c r="AM1057" s="632"/>
      <c r="AN1057" s="632">
        <v>3</v>
      </c>
      <c r="AO1057" s="632"/>
      <c r="AP1057" s="632"/>
      <c r="AQ1057" s="757"/>
      <c r="AR1057" s="778" t="s">
        <v>8986</v>
      </c>
      <c r="AS1057" s="784">
        <f>AT1057+AU1057</f>
        <v>1.3</v>
      </c>
      <c r="AT1057" s="784">
        <v>1.3</v>
      </c>
      <c r="AU1057" s="785">
        <v>0</v>
      </c>
      <c r="AV1057" s="734" t="s">
        <v>8987</v>
      </c>
      <c r="AW1057" s="697" t="s">
        <v>5372</v>
      </c>
      <c r="AX1057" s="697" t="s">
        <v>3547</v>
      </c>
      <c r="AY1057" s="823">
        <v>42709</v>
      </c>
      <c r="AZ1057" s="736" t="s">
        <v>26</v>
      </c>
      <c r="BA1057" s="736" t="s">
        <v>26</v>
      </c>
      <c r="BB1057" s="625" t="s">
        <v>33</v>
      </c>
      <c r="BC1057" s="626" t="s">
        <v>33</v>
      </c>
      <c r="BD1057" s="633" t="s">
        <v>33</v>
      </c>
      <c r="BE1057" s="625" t="s">
        <v>33</v>
      </c>
      <c r="BF1057" s="626" t="s">
        <v>33</v>
      </c>
      <c r="BG1057" s="633" t="s">
        <v>33</v>
      </c>
      <c r="BH1057" s="905" t="s">
        <v>13075</v>
      </c>
      <c r="BI1057" s="903" t="s">
        <v>13771</v>
      </c>
      <c r="BJ1057" s="905" t="s">
        <v>13072</v>
      </c>
      <c r="BK1057" s="903" t="s">
        <v>4508</v>
      </c>
      <c r="BL1057" s="905" t="s">
        <v>0</v>
      </c>
      <c r="BM1057" s="903" t="s">
        <v>0</v>
      </c>
      <c r="BN1057" s="905" t="s">
        <v>0</v>
      </c>
      <c r="BO1057" s="903" t="s">
        <v>0</v>
      </c>
      <c r="BP1057" s="905" t="s">
        <v>0</v>
      </c>
      <c r="BQ1057" s="903" t="s">
        <v>0</v>
      </c>
      <c r="BR1057" s="909">
        <v>67</v>
      </c>
      <c r="BS1057" s="903" t="s">
        <v>4577</v>
      </c>
      <c r="BT1057" s="905" t="s">
        <v>0</v>
      </c>
      <c r="BU1057" s="903" t="s">
        <v>4492</v>
      </c>
      <c r="BV1057" s="905" t="s">
        <v>0</v>
      </c>
      <c r="BW1057" s="903" t="s">
        <v>4492</v>
      </c>
      <c r="BX1057" s="905" t="s">
        <v>0</v>
      </c>
      <c r="BY1057" s="903" t="s">
        <v>4492</v>
      </c>
      <c r="BZ1057" s="905" t="s">
        <v>0</v>
      </c>
      <c r="CA1057" s="903" t="s">
        <v>4492</v>
      </c>
      <c r="CB1057" s="340">
        <v>10</v>
      </c>
      <c r="CC1057" s="249">
        <f>IF(ISBLANK(AL1057),0,1)</f>
        <v>0</v>
      </c>
      <c r="CD1057" s="414">
        <f>IF(ISBLANK(AM1057),0,1)</f>
        <v>0</v>
      </c>
      <c r="CE1057" s="414">
        <f>IF(ISBLANK(AN1057),0,1)</f>
        <v>1</v>
      </c>
      <c r="CF1057" s="414">
        <f>IF(ISBLANK(AO1057),0,1)</f>
        <v>0</v>
      </c>
      <c r="CG1057" s="414">
        <f>IF(ISBLANK(AP1057),0,1)</f>
        <v>0</v>
      </c>
      <c r="CH1057" s="436">
        <f>IF(ISBLANK(AQ1057),0,1)</f>
        <v>0</v>
      </c>
      <c r="CI1057" s="435">
        <f>IF($W1057="Dropped","-",DAYS360(X1057,Y1057,TRUE)/360)</f>
        <v>0.30833333333333335</v>
      </c>
      <c r="CJ1057" s="416">
        <f>IF(OR($W1057="Pipeline",$W1057="Dropped"),"-",IF(OR($AA1057="-",$AA1057="n/a"),"-",DAYS360(Y1057,AA1057,TRUE)/360))</f>
        <v>6.9444444444444448E-2</v>
      </c>
      <c r="CK1057" s="416">
        <f>IF(OR($W1057="Pipeline",$W1057="Dropped"),"-",IF($AC1057="-","-",IF(OR($AA1057="-",$AA1057="n/a"),DAYS360(Y1057,AC1057,TRUE)/360,DAYS360(AA1057,AC1057,TRUE)/360)))</f>
        <v>5.3722222222222218</v>
      </c>
      <c r="CL1057" s="416">
        <f>IF(OR($W1057="Pipeline",$W1057="Dropped"),"-",IF($AC1057="-","-",DAYS360(X1057,AC1057,TRUE)/360))</f>
        <v>5.75</v>
      </c>
      <c r="CM1057" s="437">
        <f>IF(OR($W1057="Pipeline",$W1057="Dropped"),"-",IF($AC1057="-","-",DAYS360(AB1057,AC1057,TRUE)/360))</f>
        <v>0</v>
      </c>
      <c r="CN1057" s="344" t="str">
        <f>IF(W1057="Closed",IF(AC1057="-","-",YEAR(AC1057)),"-")</f>
        <v>-</v>
      </c>
      <c r="CO1057" s="344" t="str">
        <f>IF(W1057="Closed",IF(OR(BE1057="S",BE1057="MS",BE1057="HS"),"S",IF(OR(BE1057="U",BE1057="MU",BE1057="HU"),"U",IF(OR(BE1057="NA",BE1057="NR",BE1057="NV",BE1057="?",BE1057="#"),"NR","-"))),"-")</f>
        <v>-</v>
      </c>
      <c r="CP1057" s="249">
        <v>1</v>
      </c>
      <c r="CQ1057" s="414">
        <v>1</v>
      </c>
      <c r="CR1057" s="414">
        <v>2</v>
      </c>
      <c r="CS1057" s="414">
        <v>1</v>
      </c>
      <c r="CT1057" s="414">
        <v>0</v>
      </c>
      <c r="CU1057" s="436">
        <v>0</v>
      </c>
      <c r="CV1057" s="432" t="str">
        <f>IF(OR(DC1057="-",DC1057="",DC1057="n/a"),"-",HYPERLINK(DC1057,"PAD"))</f>
        <v>PAD</v>
      </c>
      <c r="CW1057" s="417" t="str">
        <f>IF(OR(DD1057="-",DD1057="",DD1057="n/a"),"-",HYPERLINK(DD1057,"ICR"))</f>
        <v>-</v>
      </c>
      <c r="CX1057" s="438" t="str">
        <f>IF(OR(DE1057="-",DE1057="",DE1057="n/a"),"-",HYPERLINK(DE1057,"IEG"))</f>
        <v>-</v>
      </c>
      <c r="CY1057" s="687" t="str">
        <f>IF(OR(DF1057="-",DF1057="",DF1057="n/a"),"-",HYPERLINK(DF1057,"PPAR"))</f>
        <v>-</v>
      </c>
      <c r="CZ1057" s="665" t="str">
        <f>IF(OR(DG1057="-",DG1057="",DG1057="n/a"),"-",HYPERLINK(DG1057,"PCR"))</f>
        <v>-</v>
      </c>
      <c r="DA1057" s="665" t="str">
        <f>IF(OR(DH1057="-",DH1057="",DH1057="n/a"),"-",HYPERLINK(DH1057,"PP"))</f>
        <v>PP</v>
      </c>
      <c r="DB1057" s="688" t="str">
        <f>IF(OR(DI1057="-",DI1057="",DI1057="n/a"),"-",HYPERLINK(DI1057,"TA"))</f>
        <v>-</v>
      </c>
      <c r="DC1057" s="897" t="s">
        <v>14203</v>
      </c>
      <c r="DD1057" s="897" t="s">
        <v>33</v>
      </c>
      <c r="DE1057" s="897" t="s">
        <v>33</v>
      </c>
      <c r="DF1057" s="897" t="s">
        <v>33</v>
      </c>
      <c r="DG1057" s="897" t="s">
        <v>33</v>
      </c>
      <c r="DH1057" s="897" t="s">
        <v>13001</v>
      </c>
      <c r="DI1057" s="897" t="s">
        <v>33</v>
      </c>
      <c r="DJ1057" s="734"/>
      <c r="DK1057" s="358"/>
      <c r="DL1057" s="358"/>
      <c r="DM1057" s="440"/>
      <c r="DN1057" s="440"/>
      <c r="DO1057" s="440"/>
      <c r="DP1057" s="440"/>
      <c r="DQ1057" s="440"/>
      <c r="DR1057" s="440"/>
      <c r="DS1057" s="440"/>
      <c r="DT1057" s="440"/>
      <c r="DU1057" s="440"/>
      <c r="DV1057" s="440"/>
      <c r="DW1057" s="440"/>
      <c r="DX1057" s="440"/>
      <c r="DY1057" s="440"/>
      <c r="DZ1057" s="440"/>
      <c r="EA1057" s="440"/>
      <c r="EB1057" s="440"/>
      <c r="EC1057" s="440"/>
      <c r="ED1057" s="440"/>
      <c r="EE1057" s="440"/>
      <c r="EF1057" s="440"/>
      <c r="EG1057" s="440"/>
      <c r="EH1057" s="440"/>
      <c r="EI1057" s="440"/>
      <c r="EJ1057" s="440"/>
      <c r="EK1057" s="440"/>
      <c r="EL1057" s="440"/>
      <c r="EM1057" s="440"/>
    </row>
    <row r="1058" spans="1:143" s="33" customFormat="1" ht="14.1" customHeight="1" x14ac:dyDescent="0.25">
      <c r="A1058" s="702">
        <f>ROW()-1</f>
        <v>1057</v>
      </c>
      <c r="B1058" s="710" t="s">
        <v>5374</v>
      </c>
      <c r="C1058" s="711" t="str">
        <f>HYPERLINK(E1058,"OP")</f>
        <v>OP</v>
      </c>
      <c r="D1058" s="711" t="str">
        <f>HYPERLINK(F1058,"Prj")</f>
        <v>Prj</v>
      </c>
      <c r="E1058" s="704" t="s">
        <v>7358</v>
      </c>
      <c r="F1058" s="415" t="s">
        <v>5996</v>
      </c>
      <c r="G1058" s="414" t="s">
        <v>33</v>
      </c>
      <c r="H1058" s="414" t="s">
        <v>33</v>
      </c>
      <c r="I1058" s="694" t="s">
        <v>33</v>
      </c>
      <c r="J1058" s="697" t="s">
        <v>10242</v>
      </c>
      <c r="K1058" s="727" t="s">
        <v>33</v>
      </c>
      <c r="L1058" s="736" t="s">
        <v>193</v>
      </c>
      <c r="M1058" s="697" t="s">
        <v>194</v>
      </c>
      <c r="N1058" s="736" t="s">
        <v>233</v>
      </c>
      <c r="O1058" s="736" t="s">
        <v>25</v>
      </c>
      <c r="P1058" s="1080" t="s">
        <v>10323</v>
      </c>
      <c r="Q1058" s="1074" t="s">
        <v>33</v>
      </c>
      <c r="R1058" s="698" t="s">
        <v>33</v>
      </c>
      <c r="S1058" s="907" t="s">
        <v>3586</v>
      </c>
      <c r="T1058" s="908" t="s">
        <v>13863</v>
      </c>
      <c r="U1058" s="905" t="s">
        <v>577</v>
      </c>
      <c r="V1058" s="905" t="s">
        <v>10467</v>
      </c>
      <c r="W1058" s="1068" t="s">
        <v>20</v>
      </c>
      <c r="X1058" s="1064">
        <v>41767</v>
      </c>
      <c r="Y1058" s="1066">
        <v>42297</v>
      </c>
      <c r="Z1058" s="1046">
        <v>2016</v>
      </c>
      <c r="AA1058" s="1064">
        <v>42307</v>
      </c>
      <c r="AB1058" s="1065">
        <v>43252</v>
      </c>
      <c r="AC1058" s="1066">
        <v>43252</v>
      </c>
      <c r="AD1058" s="1049">
        <v>0</v>
      </c>
      <c r="AE1058" s="746">
        <v>0</v>
      </c>
      <c r="AF1058" s="744">
        <v>0.2</v>
      </c>
      <c r="AG1058" s="690">
        <v>0.2</v>
      </c>
      <c r="AH1058" s="747">
        <v>0</v>
      </c>
      <c r="AI1058" s="744">
        <v>0.27700000000000002</v>
      </c>
      <c r="AJ1058" s="1099">
        <v>0.27700000000000002</v>
      </c>
      <c r="AK1058" s="1100">
        <v>0.18135039999999999</v>
      </c>
      <c r="AL1058" s="1087"/>
      <c r="AM1058" s="758"/>
      <c r="AN1058" s="758"/>
      <c r="AO1058" s="758"/>
      <c r="AP1058" s="758"/>
      <c r="AQ1058" s="759"/>
      <c r="AR1058" s="783" t="s">
        <v>33</v>
      </c>
      <c r="AS1058" s="786" t="s">
        <v>37</v>
      </c>
      <c r="AT1058" s="786" t="s">
        <v>37</v>
      </c>
      <c r="AU1058" s="787" t="s">
        <v>37</v>
      </c>
      <c r="AV1058" s="806"/>
      <c r="AW1058" s="697" t="s">
        <v>5375</v>
      </c>
      <c r="AX1058" s="697" t="s">
        <v>5376</v>
      </c>
      <c r="AY1058" s="823" t="s">
        <v>33</v>
      </c>
      <c r="AZ1058" s="736" t="s">
        <v>33</v>
      </c>
      <c r="BA1058" s="736" t="s">
        <v>33</v>
      </c>
      <c r="BB1058" s="840" t="s">
        <v>33</v>
      </c>
      <c r="BC1058" s="841" t="s">
        <v>33</v>
      </c>
      <c r="BD1058" s="842" t="s">
        <v>33</v>
      </c>
      <c r="BE1058" s="840" t="s">
        <v>33</v>
      </c>
      <c r="BF1058" s="841" t="s">
        <v>33</v>
      </c>
      <c r="BG1058" s="842" t="s">
        <v>33</v>
      </c>
      <c r="BH1058" s="905" t="s">
        <v>4505</v>
      </c>
      <c r="BI1058" s="903" t="s">
        <v>10474</v>
      </c>
      <c r="BJ1058" s="905" t="s">
        <v>0</v>
      </c>
      <c r="BK1058" s="903" t="s">
        <v>0</v>
      </c>
      <c r="BL1058" s="905" t="s">
        <v>0</v>
      </c>
      <c r="BM1058" s="903" t="s">
        <v>0</v>
      </c>
      <c r="BN1058" s="905" t="s">
        <v>0</v>
      </c>
      <c r="BO1058" s="903" t="s">
        <v>0</v>
      </c>
      <c r="BP1058" s="905" t="s">
        <v>0</v>
      </c>
      <c r="BQ1058" s="903" t="s">
        <v>0</v>
      </c>
      <c r="BR1058" s="909">
        <v>30</v>
      </c>
      <c r="BS1058" s="903" t="s">
        <v>4501</v>
      </c>
      <c r="BT1058" s="909">
        <v>90</v>
      </c>
      <c r="BU1058" s="903" t="s">
        <v>4621</v>
      </c>
      <c r="BV1058" s="905" t="s">
        <v>0</v>
      </c>
      <c r="BW1058" s="903" t="s">
        <v>4492</v>
      </c>
      <c r="BX1058" s="905" t="s">
        <v>0</v>
      </c>
      <c r="BY1058" s="903" t="s">
        <v>4492</v>
      </c>
      <c r="BZ1058" s="905" t="s">
        <v>0</v>
      </c>
      <c r="CA1058" s="903" t="s">
        <v>4492</v>
      </c>
      <c r="CB1058" s="340">
        <v>50</v>
      </c>
      <c r="CC1058" s="249">
        <f>IF(ISBLANK(AL1058),0,1)</f>
        <v>0</v>
      </c>
      <c r="CD1058" s="414">
        <f>IF(ISBLANK(AM1058),0,1)</f>
        <v>0</v>
      </c>
      <c r="CE1058" s="414">
        <f>IF(ISBLANK(AN1058),0,1)</f>
        <v>0</v>
      </c>
      <c r="CF1058" s="414">
        <f>IF(ISBLANK(AO1058),0,1)</f>
        <v>0</v>
      </c>
      <c r="CG1058" s="414">
        <f>IF(ISBLANK(AP1058),0,1)</f>
        <v>0</v>
      </c>
      <c r="CH1058" s="436">
        <f>IF(ISBLANK(AQ1058),0,1)</f>
        <v>0</v>
      </c>
      <c r="CI1058" s="435">
        <f>IF($W1058="Dropped","-",DAYS360(X1058,Y1058,TRUE)/360)</f>
        <v>1.45</v>
      </c>
      <c r="CJ1058" s="416">
        <f>IF(OR($W1058="Pipeline",$W1058="Dropped"),"-",IF(OR($AA1058="-",$AA1058="n/a"),"-",DAYS360(Y1058,AA1058,TRUE)/360))</f>
        <v>2.7777777777777776E-2</v>
      </c>
      <c r="CK1058" s="416">
        <f>IF(OR($W1058="Pipeline",$W1058="Dropped"),"-",IF($AC1058="-","-",IF(OR($AA1058="-",$AA1058="n/a"),DAYS360(Y1058,AC1058,TRUE)/360,DAYS360(AA1058,AC1058,TRUE)/360)))</f>
        <v>2.5861111111111112</v>
      </c>
      <c r="CL1058" s="416">
        <f>IF(OR($W1058="Pipeline",$W1058="Dropped"),"-",IF($AC1058="-","-",DAYS360(X1058,AC1058,TRUE)/360))</f>
        <v>4.0638888888888891</v>
      </c>
      <c r="CM1058" s="437">
        <f>IF(OR($W1058="Pipeline",$W1058="Dropped"),"-",IF($AC1058="-","-",DAYS360(AB1058,AC1058,TRUE)/360))</f>
        <v>0</v>
      </c>
      <c r="CN1058" s="344" t="str">
        <f>IF(W1058="Closed",IF(AC1058="-","-",YEAR(AC1058)),"-")</f>
        <v>-</v>
      </c>
      <c r="CO1058" s="344" t="str">
        <f>IF(W1058="Closed",IF(OR(BE1058="S",BE1058="MS",BE1058="HS"),"S",IF(OR(BE1058="U",BE1058="MU",BE1058="HU"),"U",IF(OR(BE1058="NA",BE1058="NR",BE1058="NV",BE1058="?",BE1058="#"),"NR","-"))),"-")</f>
        <v>-</v>
      </c>
      <c r="CP1058" s="249" t="s">
        <v>33</v>
      </c>
      <c r="CQ1058" s="414" t="s">
        <v>33</v>
      </c>
      <c r="CR1058" s="414" t="s">
        <v>33</v>
      </c>
      <c r="CS1058" s="414" t="s">
        <v>33</v>
      </c>
      <c r="CT1058" s="414" t="s">
        <v>33</v>
      </c>
      <c r="CU1058" s="436" t="s">
        <v>33</v>
      </c>
      <c r="CV1058" s="432" t="str">
        <f>IF(OR(DC1058="-",DC1058="",DC1058="n/a"),"-",HYPERLINK(DC1058,"PAD"))</f>
        <v>-</v>
      </c>
      <c r="CW1058" s="417" t="str">
        <f>IF(OR(DD1058="-",DD1058="",DD1058="n/a"),"-",HYPERLINK(DD1058,"ICR"))</f>
        <v>-</v>
      </c>
      <c r="CX1058" s="438" t="str">
        <f>IF(OR(DE1058="-",DE1058="",DE1058="n/a"),"-",HYPERLINK(DE1058,"IEG"))</f>
        <v>-</v>
      </c>
      <c r="CY1058" s="687" t="str">
        <f>IF(OR(DF1058="-",DF1058="",DF1058="n/a"),"-",HYPERLINK(DF1058,"PPAR"))</f>
        <v>-</v>
      </c>
      <c r="CZ1058" s="665" t="str">
        <f>IF(OR(DG1058="-",DG1058="",DG1058="n/a"),"-",HYPERLINK(DG1058,"PCR"))</f>
        <v>-</v>
      </c>
      <c r="DA1058" s="665" t="str">
        <f>IF(OR(DH1058="-",DH1058="",DH1058="n/a"),"-",HYPERLINK(DH1058,"PP"))</f>
        <v>-</v>
      </c>
      <c r="DB1058" s="688" t="str">
        <f>IF(OR(DI1058="-",DI1058="",DI1058="n/a"),"-",HYPERLINK(DI1058,"TA"))</f>
        <v>-</v>
      </c>
      <c r="DC1058" s="897" t="s">
        <v>13773</v>
      </c>
      <c r="DD1058" s="897" t="s">
        <v>13773</v>
      </c>
      <c r="DE1058" s="897" t="s">
        <v>13773</v>
      </c>
      <c r="DF1058" s="897" t="s">
        <v>13773</v>
      </c>
      <c r="DG1058" s="897" t="s">
        <v>13773</v>
      </c>
      <c r="DH1058" s="897" t="s">
        <v>13773</v>
      </c>
      <c r="DI1058" s="897" t="s">
        <v>13773</v>
      </c>
      <c r="DJ1058" s="734"/>
      <c r="DK1058" s="358"/>
      <c r="DL1058" s="358"/>
      <c r="DM1058" s="440"/>
      <c r="DN1058" s="440"/>
      <c r="DO1058" s="440"/>
      <c r="DP1058" s="440"/>
      <c r="DQ1058" s="440"/>
      <c r="DR1058" s="440"/>
      <c r="DS1058" s="440"/>
      <c r="DT1058" s="440"/>
      <c r="DU1058" s="440"/>
      <c r="DV1058" s="440"/>
      <c r="DW1058" s="440"/>
      <c r="DX1058" s="440"/>
      <c r="DY1058" s="440"/>
      <c r="DZ1058" s="440"/>
      <c r="EA1058" s="440"/>
      <c r="EB1058" s="440"/>
      <c r="EC1058" s="440"/>
      <c r="ED1058" s="440"/>
      <c r="EE1058" s="440"/>
      <c r="EF1058" s="440"/>
      <c r="EG1058" s="440"/>
      <c r="EH1058" s="440"/>
      <c r="EI1058" s="440"/>
      <c r="EJ1058" s="440"/>
      <c r="EK1058" s="440"/>
      <c r="EL1058" s="440"/>
      <c r="EM1058" s="440"/>
    </row>
    <row r="1059" spans="1:143" s="33" customFormat="1" ht="14.1" customHeight="1" x14ac:dyDescent="0.25">
      <c r="A1059" s="702">
        <f>ROW()-1</f>
        <v>1058</v>
      </c>
      <c r="B1059" s="714" t="s">
        <v>13290</v>
      </c>
      <c r="C1059" s="715" t="str">
        <f>HYPERLINK(E1059,"OP")</f>
        <v>OP</v>
      </c>
      <c r="D1059" s="715" t="str">
        <f>HYPERLINK(F1059,"Prj")</f>
        <v>Prj</v>
      </c>
      <c r="E1059" s="652" t="s">
        <v>13291</v>
      </c>
      <c r="F1059" s="412" t="s">
        <v>13292</v>
      </c>
      <c r="G1059" s="414" t="s">
        <v>33</v>
      </c>
      <c r="H1059" s="414" t="s">
        <v>33</v>
      </c>
      <c r="I1059" s="694" t="s">
        <v>33</v>
      </c>
      <c r="J1059" s="698" t="s">
        <v>13293</v>
      </c>
      <c r="K1059" s="728" t="s">
        <v>33</v>
      </c>
      <c r="L1059" s="733" t="s">
        <v>16</v>
      </c>
      <c r="M1059" s="698" t="s">
        <v>597</v>
      </c>
      <c r="N1059" s="733" t="s">
        <v>18</v>
      </c>
      <c r="O1059" s="733" t="s">
        <v>25</v>
      </c>
      <c r="P1059" s="1080" t="s">
        <v>19</v>
      </c>
      <c r="Q1059" s="1074" t="s">
        <v>33</v>
      </c>
      <c r="R1059" s="698" t="s">
        <v>3888</v>
      </c>
      <c r="S1059" s="907" t="s">
        <v>3549</v>
      </c>
      <c r="T1059" s="908" t="s">
        <v>3525</v>
      </c>
      <c r="U1059" s="905" t="s">
        <v>590</v>
      </c>
      <c r="V1059" s="905" t="s">
        <v>10441</v>
      </c>
      <c r="W1059" s="1068" t="s">
        <v>20</v>
      </c>
      <c r="X1059" s="1064">
        <v>41911</v>
      </c>
      <c r="Y1059" s="1066">
        <v>42082</v>
      </c>
      <c r="Z1059" s="1046">
        <v>2015</v>
      </c>
      <c r="AA1059" s="1064">
        <v>42187</v>
      </c>
      <c r="AB1059" s="1065">
        <v>43646</v>
      </c>
      <c r="AC1059" s="1066">
        <v>43646</v>
      </c>
      <c r="AD1059" s="1052">
        <v>0</v>
      </c>
      <c r="AE1059" s="748">
        <v>6</v>
      </c>
      <c r="AF1059" s="744">
        <v>0</v>
      </c>
      <c r="AG1059" s="690">
        <v>6</v>
      </c>
      <c r="AH1059" s="747">
        <v>0</v>
      </c>
      <c r="AI1059" s="744">
        <v>0</v>
      </c>
      <c r="AJ1059" s="1105">
        <v>6</v>
      </c>
      <c r="AK1059" s="1106">
        <v>2.5709566100000001</v>
      </c>
      <c r="AL1059" s="646"/>
      <c r="AM1059" s="647"/>
      <c r="AN1059" s="647">
        <v>4</v>
      </c>
      <c r="AO1059" s="647"/>
      <c r="AP1059" s="647"/>
      <c r="AQ1059" s="648"/>
      <c r="AR1059" s="756" t="s">
        <v>13530</v>
      </c>
      <c r="AS1059" s="649">
        <f>AT1059+AU1059</f>
        <v>1</v>
      </c>
      <c r="AT1059" s="784">
        <v>1</v>
      </c>
      <c r="AU1059" s="785">
        <v>0</v>
      </c>
      <c r="AV1059" s="686" t="s">
        <v>13523</v>
      </c>
      <c r="AW1059" s="698" t="s">
        <v>13277</v>
      </c>
      <c r="AX1059" s="698" t="s">
        <v>13294</v>
      </c>
      <c r="AY1059" s="825">
        <v>42689</v>
      </c>
      <c r="AZ1059" s="733" t="s">
        <v>26</v>
      </c>
      <c r="BA1059" s="733" t="s">
        <v>26</v>
      </c>
      <c r="BB1059" s="669" t="s">
        <v>33</v>
      </c>
      <c r="BC1059" s="689" t="s">
        <v>33</v>
      </c>
      <c r="BD1059" s="691" t="s">
        <v>33</v>
      </c>
      <c r="BE1059" s="669" t="s">
        <v>33</v>
      </c>
      <c r="BF1059" s="689" t="s">
        <v>33</v>
      </c>
      <c r="BG1059" s="691" t="s">
        <v>33</v>
      </c>
      <c r="BH1059" s="905" t="s">
        <v>13077</v>
      </c>
      <c r="BI1059" s="903" t="s">
        <v>9680</v>
      </c>
      <c r="BJ1059" s="905" t="s">
        <v>13072</v>
      </c>
      <c r="BK1059" s="903" t="s">
        <v>4508</v>
      </c>
      <c r="BL1059" s="905" t="s">
        <v>13078</v>
      </c>
      <c r="BM1059" s="903" t="s">
        <v>13872</v>
      </c>
      <c r="BN1059" s="905" t="s">
        <v>0</v>
      </c>
      <c r="BO1059" s="903" t="s">
        <v>0</v>
      </c>
      <c r="BP1059" s="905" t="s">
        <v>0</v>
      </c>
      <c r="BQ1059" s="903" t="s">
        <v>0</v>
      </c>
      <c r="BR1059" s="909">
        <v>54</v>
      </c>
      <c r="BS1059" s="903" t="s">
        <v>4553</v>
      </c>
      <c r="BT1059" s="909">
        <v>68</v>
      </c>
      <c r="BU1059" s="903" t="s">
        <v>4557</v>
      </c>
      <c r="BV1059" s="909">
        <v>79</v>
      </c>
      <c r="BW1059" s="903" t="s">
        <v>4582</v>
      </c>
      <c r="BX1059" s="909">
        <v>52</v>
      </c>
      <c r="BY1059" s="903" t="s">
        <v>4599</v>
      </c>
      <c r="BZ1059" s="905" t="s">
        <v>0</v>
      </c>
      <c r="CA1059" s="903" t="s">
        <v>4492</v>
      </c>
      <c r="CB1059" s="340" t="s">
        <v>33</v>
      </c>
      <c r="CC1059" s="249">
        <f>IF(ISBLANK(AL1059),0,1)</f>
        <v>0</v>
      </c>
      <c r="CD1059" s="414">
        <f>IF(ISBLANK(AM1059),0,1)</f>
        <v>0</v>
      </c>
      <c r="CE1059" s="414">
        <f>IF(ISBLANK(AN1059),0,1)</f>
        <v>1</v>
      </c>
      <c r="CF1059" s="414">
        <f>IF(ISBLANK(AO1059),0,1)</f>
        <v>0</v>
      </c>
      <c r="CG1059" s="414">
        <f>IF(ISBLANK(AP1059),0,1)</f>
        <v>0</v>
      </c>
      <c r="CH1059" s="436">
        <f>IF(ISBLANK(AQ1059),0,1)</f>
        <v>0</v>
      </c>
      <c r="CI1059" s="435">
        <f>IF($W1059="Dropped","-",DAYS360(X1059,Y1059,TRUE)/360)</f>
        <v>0.47222222222222221</v>
      </c>
      <c r="CJ1059" s="416">
        <f>IF(OR($W1059="Pipeline",$W1059="Dropped"),"-",IF(OR($AA1059="-",$AA1059="n/a"),"-",DAYS360(Y1059,AA1059,TRUE)/360))</f>
        <v>0.28611111111111109</v>
      </c>
      <c r="CK1059" s="416">
        <f>IF(OR($W1059="Pipeline",$W1059="Dropped"),"-",IF($AC1059="-","-",IF(OR($AA1059="-",$AA1059="n/a"),DAYS360(Y1059,AC1059,TRUE)/360,DAYS360(AA1059,AC1059,TRUE)/360)))</f>
        <v>3.9944444444444445</v>
      </c>
      <c r="CL1059" s="416">
        <f>IF(OR($W1059="Pipeline",$W1059="Dropped"),"-",IF($AC1059="-","-",DAYS360(X1059,AC1059,TRUE)/360))</f>
        <v>4.7527777777777782</v>
      </c>
      <c r="CM1059" s="437">
        <f>IF(OR($W1059="Pipeline",$W1059="Dropped"),"-",IF($AC1059="-","-",DAYS360(AB1059,AC1059,TRUE)/360))</f>
        <v>0</v>
      </c>
      <c r="CN1059" s="344" t="str">
        <f>IF(W1059="Closed",IF(AC1059="-","-",YEAR(AC1059)),"-")</f>
        <v>-</v>
      </c>
      <c r="CO1059" s="344" t="str">
        <f>IF(W1059="Closed",IF(OR(BE1059="S",BE1059="MS",BE1059="HS"),"S",IF(OR(BE1059="U",BE1059="MU",BE1059="HU"),"U",IF(OR(BE1059="NA",BE1059="NR",BE1059="NV",BE1059="?",BE1059="#"),"NR","-"))),"-")</f>
        <v>-</v>
      </c>
      <c r="CP1059" s="249" t="s">
        <v>33</v>
      </c>
      <c r="CQ1059" s="414" t="s">
        <v>33</v>
      </c>
      <c r="CR1059" s="414" t="s">
        <v>33</v>
      </c>
      <c r="CS1059" s="414" t="s">
        <v>33</v>
      </c>
      <c r="CT1059" s="414" t="s">
        <v>33</v>
      </c>
      <c r="CU1059" s="436" t="s">
        <v>33</v>
      </c>
      <c r="CV1059" s="432" t="str">
        <f>IF(OR(DC1059="-",DC1059="",DC1059="n/a"),"-",HYPERLINK(DC1059,"PAD"))</f>
        <v>PAD</v>
      </c>
      <c r="CW1059" s="417" t="str">
        <f>IF(OR(DD1059="-",DD1059="",DD1059="n/a"),"-",HYPERLINK(DD1059,"ICR"))</f>
        <v>-</v>
      </c>
      <c r="CX1059" s="438" t="str">
        <f>IF(OR(DE1059="-",DE1059="",DE1059="n/a"),"-",HYPERLINK(DE1059,"IEG"))</f>
        <v>-</v>
      </c>
      <c r="CY1059" s="687" t="str">
        <f>IF(OR(DF1059="-",DF1059="",DF1059="n/a"),"-",HYPERLINK(DF1059,"PPAR"))</f>
        <v>-</v>
      </c>
      <c r="CZ1059" s="665" t="str">
        <f>IF(OR(DG1059="-",DG1059="",DG1059="n/a"),"-",HYPERLINK(DG1059,"PCR"))</f>
        <v>-</v>
      </c>
      <c r="DA1059" s="665" t="str">
        <f>IF(OR(DH1059="-",DH1059="",DH1059="n/a"),"-",HYPERLINK(DH1059,"PP"))</f>
        <v>-</v>
      </c>
      <c r="DB1059" s="688" t="str">
        <f>IF(OR(DI1059="-",DI1059="",DI1059="n/a"),"-",HYPERLINK(DI1059,"TA"))</f>
        <v>-</v>
      </c>
      <c r="DC1059" s="897" t="s">
        <v>13295</v>
      </c>
      <c r="DD1059" s="897" t="s">
        <v>33</v>
      </c>
      <c r="DE1059" s="897" t="s">
        <v>33</v>
      </c>
      <c r="DF1059" s="897" t="s">
        <v>33</v>
      </c>
      <c r="DG1059" s="897" t="s">
        <v>33</v>
      </c>
      <c r="DH1059" s="897" t="s">
        <v>33</v>
      </c>
      <c r="DI1059" s="897" t="s">
        <v>33</v>
      </c>
      <c r="DJ1059" s="734"/>
      <c r="DK1059" s="358"/>
      <c r="DL1059" s="358"/>
      <c r="DM1059" s="440"/>
      <c r="DN1059" s="440"/>
      <c r="DO1059" s="440"/>
      <c r="DP1059" s="440"/>
      <c r="DQ1059" s="440"/>
      <c r="DR1059" s="440"/>
      <c r="DS1059" s="440"/>
      <c r="DT1059" s="440"/>
      <c r="DU1059" s="440"/>
      <c r="DV1059" s="440"/>
      <c r="DW1059" s="440"/>
      <c r="DX1059" s="440"/>
      <c r="DY1059" s="440"/>
      <c r="DZ1059" s="440"/>
      <c r="EA1059" s="440"/>
      <c r="EB1059" s="440"/>
      <c r="EC1059" s="440"/>
      <c r="ED1059" s="440"/>
      <c r="EE1059" s="440"/>
      <c r="EF1059" s="440"/>
      <c r="EG1059" s="440"/>
      <c r="EH1059" s="440"/>
      <c r="EI1059" s="440"/>
      <c r="EJ1059" s="440"/>
      <c r="EK1059" s="440"/>
      <c r="EL1059" s="440"/>
      <c r="EM1059" s="440"/>
    </row>
    <row r="1060" spans="1:143" s="33" customFormat="1" ht="14.1" customHeight="1" x14ac:dyDescent="0.25">
      <c r="A1060" s="702">
        <f>ROW()-1</f>
        <v>1059</v>
      </c>
      <c r="B1060" s="710" t="s">
        <v>4863</v>
      </c>
      <c r="C1060" s="711" t="str">
        <f>HYPERLINK(E1060,"OP")</f>
        <v>OP</v>
      </c>
      <c r="D1060" s="711" t="str">
        <f>HYPERLINK(F1060,"Prj")</f>
        <v>Prj</v>
      </c>
      <c r="E1060" s="704" t="s">
        <v>7359</v>
      </c>
      <c r="F1060" s="415" t="s">
        <v>5997</v>
      </c>
      <c r="G1060" s="414" t="s">
        <v>33</v>
      </c>
      <c r="H1060" s="414" t="s">
        <v>33</v>
      </c>
      <c r="I1060" s="694" t="s">
        <v>33</v>
      </c>
      <c r="J1060" s="697" t="s">
        <v>3169</v>
      </c>
      <c r="K1060" s="727" t="s">
        <v>33</v>
      </c>
      <c r="L1060" s="736" t="s">
        <v>16</v>
      </c>
      <c r="M1060" s="697" t="s">
        <v>1082</v>
      </c>
      <c r="N1060" s="736" t="s">
        <v>18</v>
      </c>
      <c r="O1060" s="736" t="s">
        <v>25</v>
      </c>
      <c r="P1060" s="1080" t="s">
        <v>1419</v>
      </c>
      <c r="Q1060" s="1074" t="s">
        <v>33</v>
      </c>
      <c r="R1060" s="698" t="s">
        <v>3520</v>
      </c>
      <c r="S1060" s="907" t="s">
        <v>3166</v>
      </c>
      <c r="T1060" s="908" t="s">
        <v>3148</v>
      </c>
      <c r="U1060" s="905" t="s">
        <v>581</v>
      </c>
      <c r="V1060" s="905" t="s">
        <v>10430</v>
      </c>
      <c r="W1060" s="1068" t="s">
        <v>20</v>
      </c>
      <c r="X1060" s="1064">
        <v>41919</v>
      </c>
      <c r="Y1060" s="1066">
        <v>42087</v>
      </c>
      <c r="Z1060" s="1046">
        <v>2015</v>
      </c>
      <c r="AA1060" s="1064">
        <v>42177</v>
      </c>
      <c r="AB1060" s="1065">
        <v>43465</v>
      </c>
      <c r="AC1060" s="1066">
        <v>43465</v>
      </c>
      <c r="AD1060" s="1049">
        <v>0</v>
      </c>
      <c r="AE1060" s="746">
        <v>5</v>
      </c>
      <c r="AF1060" s="744">
        <v>0</v>
      </c>
      <c r="AG1060" s="690">
        <v>5</v>
      </c>
      <c r="AH1060" s="747">
        <v>0</v>
      </c>
      <c r="AI1060" s="744">
        <v>0</v>
      </c>
      <c r="AJ1060" s="1101">
        <v>5</v>
      </c>
      <c r="AK1060" s="1102">
        <v>2.4222769</v>
      </c>
      <c r="AL1060" s="1085" t="s">
        <v>7400</v>
      </c>
      <c r="AM1060" s="632" t="s">
        <v>13613</v>
      </c>
      <c r="AN1060" s="632"/>
      <c r="AO1060" s="632"/>
      <c r="AP1060" s="632"/>
      <c r="AQ1060" s="757"/>
      <c r="AR1060" s="783" t="s">
        <v>5546</v>
      </c>
      <c r="AS1060" s="784">
        <f>AT1060+AU1060</f>
        <v>2.4</v>
      </c>
      <c r="AT1060" s="784">
        <v>2.4</v>
      </c>
      <c r="AU1060" s="785">
        <v>0</v>
      </c>
      <c r="AV1060" s="806" t="s">
        <v>5547</v>
      </c>
      <c r="AW1060" s="697" t="s">
        <v>4865</v>
      </c>
      <c r="AX1060" s="697" t="s">
        <v>4865</v>
      </c>
      <c r="AY1060" s="823">
        <v>42643</v>
      </c>
      <c r="AZ1060" s="736" t="s">
        <v>45</v>
      </c>
      <c r="BA1060" s="736" t="s">
        <v>45</v>
      </c>
      <c r="BB1060" s="840" t="s">
        <v>33</v>
      </c>
      <c r="BC1060" s="841" t="s">
        <v>33</v>
      </c>
      <c r="BD1060" s="842" t="s">
        <v>33</v>
      </c>
      <c r="BE1060" s="840" t="s">
        <v>33</v>
      </c>
      <c r="BF1060" s="841" t="s">
        <v>33</v>
      </c>
      <c r="BG1060" s="842" t="s">
        <v>33</v>
      </c>
      <c r="BH1060" s="905" t="s">
        <v>4485</v>
      </c>
      <c r="BI1060" s="903" t="s">
        <v>10472</v>
      </c>
      <c r="BJ1060" s="905" t="s">
        <v>4505</v>
      </c>
      <c r="BK1060" s="903" t="s">
        <v>10474</v>
      </c>
      <c r="BL1060" s="905" t="s">
        <v>0</v>
      </c>
      <c r="BM1060" s="903" t="s">
        <v>0</v>
      </c>
      <c r="BN1060" s="905" t="s">
        <v>0</v>
      </c>
      <c r="BO1060" s="903" t="s">
        <v>0</v>
      </c>
      <c r="BP1060" s="905" t="s">
        <v>0</v>
      </c>
      <c r="BQ1060" s="903" t="s">
        <v>0</v>
      </c>
      <c r="BR1060" s="909">
        <v>27</v>
      </c>
      <c r="BS1060" s="903" t="s">
        <v>4490</v>
      </c>
      <c r="BT1060" s="909">
        <v>28</v>
      </c>
      <c r="BU1060" s="903" t="s">
        <v>4500</v>
      </c>
      <c r="BV1060" s="905" t="s">
        <v>0</v>
      </c>
      <c r="BW1060" s="903" t="s">
        <v>4492</v>
      </c>
      <c r="BX1060" s="905" t="s">
        <v>0</v>
      </c>
      <c r="BY1060" s="903" t="s">
        <v>4492</v>
      </c>
      <c r="BZ1060" s="905" t="s">
        <v>0</v>
      </c>
      <c r="CA1060" s="903" t="s">
        <v>4492</v>
      </c>
      <c r="CB1060" s="340">
        <v>50</v>
      </c>
      <c r="CC1060" s="249">
        <f>IF(ISBLANK(AL1060),0,1)</f>
        <v>1</v>
      </c>
      <c r="CD1060" s="414">
        <f>IF(ISBLANK(AM1060),0,1)</f>
        <v>1</v>
      </c>
      <c r="CE1060" s="414">
        <f>IF(ISBLANK(AN1060),0,1)</f>
        <v>0</v>
      </c>
      <c r="CF1060" s="414">
        <f>IF(ISBLANK(AO1060),0,1)</f>
        <v>0</v>
      </c>
      <c r="CG1060" s="414">
        <f>IF(ISBLANK(AP1060),0,1)</f>
        <v>0</v>
      </c>
      <c r="CH1060" s="436">
        <f>IF(ISBLANK(AQ1060),0,1)</f>
        <v>0</v>
      </c>
      <c r="CI1060" s="435">
        <f>IF($W1060="Dropped","-",DAYS360(X1060,Y1060,TRUE)/360)</f>
        <v>0.46388888888888891</v>
      </c>
      <c r="CJ1060" s="416">
        <f>IF(OR($W1060="Pipeline",$W1060="Dropped"),"-",IF(OR($AA1060="-",$AA1060="n/a"),"-",DAYS360(Y1060,AA1060,TRUE)/360))</f>
        <v>0.24444444444444444</v>
      </c>
      <c r="CK1060" s="416">
        <f>IF(OR($W1060="Pipeline",$W1060="Dropped"),"-",IF($AC1060="-","-",IF(OR($AA1060="-",$AA1060="n/a"),DAYS360(Y1060,AC1060,TRUE)/360,DAYS360(AA1060,AC1060,TRUE)/360)))</f>
        <v>3.5222222222222221</v>
      </c>
      <c r="CL1060" s="416">
        <f>IF(OR($W1060="Pipeline",$W1060="Dropped"),"-",IF($AC1060="-","-",DAYS360(X1060,AC1060,TRUE)/360))</f>
        <v>4.2305555555555552</v>
      </c>
      <c r="CM1060" s="437">
        <f>IF(OR($W1060="Pipeline",$W1060="Dropped"),"-",IF($AC1060="-","-",DAYS360(AB1060,AC1060,TRUE)/360))</f>
        <v>0</v>
      </c>
      <c r="CN1060" s="344" t="str">
        <f>IF(W1060="Closed",IF(AC1060="-","-",YEAR(AC1060)),"-")</f>
        <v>-</v>
      </c>
      <c r="CO1060" s="344" t="str">
        <f>IF(W1060="Closed",IF(OR(BE1060="S",BE1060="MS",BE1060="HS"),"S",IF(OR(BE1060="U",BE1060="MU",BE1060="HU"),"U",IF(OR(BE1060="NA",BE1060="NR",BE1060="NV",BE1060="?",BE1060="#"),"NR","-"))),"-")</f>
        <v>-</v>
      </c>
      <c r="CP1060" s="249" t="s">
        <v>33</v>
      </c>
      <c r="CQ1060" s="414" t="s">
        <v>33</v>
      </c>
      <c r="CR1060" s="414" t="s">
        <v>33</v>
      </c>
      <c r="CS1060" s="414" t="s">
        <v>33</v>
      </c>
      <c r="CT1060" s="414" t="s">
        <v>33</v>
      </c>
      <c r="CU1060" s="436" t="s">
        <v>33</v>
      </c>
      <c r="CV1060" s="432" t="str">
        <f>IF(OR(DC1060="-",DC1060="",DC1060="n/a"),"-",HYPERLINK(DC1060,"PAD"))</f>
        <v>PAD</v>
      </c>
      <c r="CW1060" s="417" t="str">
        <f>IF(OR(DD1060="-",DD1060="",DD1060="n/a"),"-",HYPERLINK(DD1060,"ICR"))</f>
        <v>-</v>
      </c>
      <c r="CX1060" s="438" t="str">
        <f>IF(OR(DE1060="-",DE1060="",DE1060="n/a"),"-",HYPERLINK(DE1060,"IEG"))</f>
        <v>-</v>
      </c>
      <c r="CY1060" s="687" t="str">
        <f>IF(OR(DF1060="-",DF1060="",DF1060="n/a"),"-",HYPERLINK(DF1060,"PPAR"))</f>
        <v>-</v>
      </c>
      <c r="CZ1060" s="665" t="str">
        <f>IF(OR(DG1060="-",DG1060="",DG1060="n/a"),"-",HYPERLINK(DG1060,"PCR"))</f>
        <v>-</v>
      </c>
      <c r="DA1060" s="665" t="str">
        <f>IF(OR(DH1060="-",DH1060="",DH1060="n/a"),"-",HYPERLINK(DH1060,"PP"))</f>
        <v>-</v>
      </c>
      <c r="DB1060" s="688" t="str">
        <f>IF(OR(DI1060="-",DI1060="",DI1060="n/a"),"-",HYPERLINK(DI1060,"TA"))</f>
        <v>-</v>
      </c>
      <c r="DC1060" s="897" t="s">
        <v>14204</v>
      </c>
      <c r="DD1060" s="897" t="s">
        <v>33</v>
      </c>
      <c r="DE1060" s="897" t="s">
        <v>33</v>
      </c>
      <c r="DF1060" s="897" t="s">
        <v>33</v>
      </c>
      <c r="DG1060" s="897" t="s">
        <v>33</v>
      </c>
      <c r="DH1060" s="897" t="s">
        <v>33</v>
      </c>
      <c r="DI1060" s="897" t="s">
        <v>33</v>
      </c>
      <c r="DJ1060" s="806"/>
      <c r="DK1060" s="358"/>
      <c r="DL1060" s="358"/>
      <c r="DM1060" s="440"/>
      <c r="DN1060" s="440"/>
      <c r="DO1060" s="440"/>
      <c r="DP1060" s="440"/>
      <c r="DQ1060" s="440"/>
      <c r="DR1060" s="440"/>
      <c r="DS1060" s="440"/>
      <c r="DT1060" s="440"/>
      <c r="DU1060" s="440"/>
      <c r="DV1060" s="440"/>
      <c r="DW1060" s="440"/>
      <c r="DX1060" s="440"/>
      <c r="DY1060" s="440"/>
      <c r="DZ1060" s="440"/>
      <c r="EA1060" s="440"/>
      <c r="EB1060" s="440"/>
      <c r="EC1060" s="440"/>
      <c r="ED1060" s="440"/>
      <c r="EE1060" s="440"/>
      <c r="EF1060" s="440"/>
      <c r="EG1060" s="440"/>
      <c r="EH1060" s="440"/>
      <c r="EI1060" s="440"/>
      <c r="EJ1060" s="440"/>
      <c r="EK1060" s="440"/>
      <c r="EL1060" s="440"/>
      <c r="EM1060" s="440"/>
    </row>
    <row r="1061" spans="1:143" s="33" customFormat="1" ht="14.1" customHeight="1" x14ac:dyDescent="0.25">
      <c r="A1061" s="702">
        <f>ROW()-1</f>
        <v>1060</v>
      </c>
      <c r="B1061" s="710" t="s">
        <v>5377</v>
      </c>
      <c r="C1061" s="711" t="str">
        <f>HYPERLINK(E1061,"OP")</f>
        <v>OP</v>
      </c>
      <c r="D1061" s="711" t="str">
        <f>HYPERLINK(F1061,"Prj")</f>
        <v>Prj</v>
      </c>
      <c r="E1061" s="704" t="s">
        <v>7360</v>
      </c>
      <c r="F1061" s="415" t="s">
        <v>5998</v>
      </c>
      <c r="G1061" s="414" t="s">
        <v>33</v>
      </c>
      <c r="H1061" s="414" t="s">
        <v>33</v>
      </c>
      <c r="I1061" s="694" t="s">
        <v>33</v>
      </c>
      <c r="J1061" s="697" t="s">
        <v>5378</v>
      </c>
      <c r="K1061" s="727" t="s">
        <v>33</v>
      </c>
      <c r="L1061" s="736" t="s">
        <v>16</v>
      </c>
      <c r="M1061" s="697" t="s">
        <v>58</v>
      </c>
      <c r="N1061" s="736" t="s">
        <v>233</v>
      </c>
      <c r="O1061" s="736" t="s">
        <v>25</v>
      </c>
      <c r="P1061" s="1080" t="s">
        <v>1419</v>
      </c>
      <c r="Q1061" s="1074" t="s">
        <v>33</v>
      </c>
      <c r="R1061" s="698" t="s">
        <v>33</v>
      </c>
      <c r="S1061" s="907" t="s">
        <v>10320</v>
      </c>
      <c r="T1061" s="908" t="s">
        <v>3865</v>
      </c>
      <c r="U1061" s="905" t="s">
        <v>586</v>
      </c>
      <c r="V1061" s="905" t="s">
        <v>10437</v>
      </c>
      <c r="W1061" s="1068" t="s">
        <v>20</v>
      </c>
      <c r="X1061" s="1064">
        <v>41766</v>
      </c>
      <c r="Y1061" s="1066">
        <v>41934</v>
      </c>
      <c r="Z1061" s="1046">
        <v>2015</v>
      </c>
      <c r="AA1061" s="1064">
        <v>41947</v>
      </c>
      <c r="AB1061" s="1065">
        <v>43408</v>
      </c>
      <c r="AC1061" s="1066">
        <v>43408</v>
      </c>
      <c r="AD1061" s="1049">
        <v>0</v>
      </c>
      <c r="AE1061" s="746">
        <v>0</v>
      </c>
      <c r="AF1061" s="744">
        <v>0.85</v>
      </c>
      <c r="AG1061" s="690">
        <v>0.85</v>
      </c>
      <c r="AH1061" s="747">
        <v>0</v>
      </c>
      <c r="AI1061" s="744">
        <v>0.85</v>
      </c>
      <c r="AJ1061" s="1101">
        <v>0.85</v>
      </c>
      <c r="AK1061" s="1102">
        <v>0.65</v>
      </c>
      <c r="AL1061" s="1087"/>
      <c r="AM1061" s="758"/>
      <c r="AN1061" s="758"/>
      <c r="AO1061" s="758"/>
      <c r="AP1061" s="758"/>
      <c r="AQ1061" s="759"/>
      <c r="AR1061" s="783" t="s">
        <v>33</v>
      </c>
      <c r="AS1061" s="786" t="s">
        <v>37</v>
      </c>
      <c r="AT1061" s="786" t="s">
        <v>37</v>
      </c>
      <c r="AU1061" s="787" t="s">
        <v>37</v>
      </c>
      <c r="AV1061" s="806"/>
      <c r="AW1061" s="697" t="s">
        <v>5379</v>
      </c>
      <c r="AX1061" s="697" t="s">
        <v>5379</v>
      </c>
      <c r="AY1061" s="823">
        <v>42716</v>
      </c>
      <c r="AZ1061" s="736" t="s">
        <v>26</v>
      </c>
      <c r="BA1061" s="736" t="s">
        <v>26</v>
      </c>
      <c r="BB1061" s="840" t="s">
        <v>33</v>
      </c>
      <c r="BC1061" s="841" t="s">
        <v>33</v>
      </c>
      <c r="BD1061" s="842" t="s">
        <v>33</v>
      </c>
      <c r="BE1061" s="840" t="s">
        <v>33</v>
      </c>
      <c r="BF1061" s="841" t="s">
        <v>33</v>
      </c>
      <c r="BG1061" s="842" t="s">
        <v>33</v>
      </c>
      <c r="BH1061" s="905" t="s">
        <v>4518</v>
      </c>
      <c r="BI1061" s="903" t="s">
        <v>10475</v>
      </c>
      <c r="BJ1061" s="905" t="s">
        <v>13075</v>
      </c>
      <c r="BK1061" s="903" t="s">
        <v>13771</v>
      </c>
      <c r="BL1061" s="905" t="s">
        <v>0</v>
      </c>
      <c r="BM1061" s="903" t="s">
        <v>0</v>
      </c>
      <c r="BN1061" s="905" t="s">
        <v>0</v>
      </c>
      <c r="BO1061" s="903" t="s">
        <v>0</v>
      </c>
      <c r="BP1061" s="905" t="s">
        <v>0</v>
      </c>
      <c r="BQ1061" s="903" t="s">
        <v>0</v>
      </c>
      <c r="BR1061" s="909">
        <v>29</v>
      </c>
      <c r="BS1061" s="903" t="s">
        <v>4497</v>
      </c>
      <c r="BT1061" s="905" t="s">
        <v>0</v>
      </c>
      <c r="BU1061" s="903" t="s">
        <v>4492</v>
      </c>
      <c r="BV1061" s="905" t="s">
        <v>0</v>
      </c>
      <c r="BW1061" s="903" t="s">
        <v>4492</v>
      </c>
      <c r="BX1061" s="905" t="s">
        <v>0</v>
      </c>
      <c r="BY1061" s="903" t="s">
        <v>4492</v>
      </c>
      <c r="BZ1061" s="905" t="s">
        <v>0</v>
      </c>
      <c r="CA1061" s="903" t="s">
        <v>4492</v>
      </c>
      <c r="CB1061" s="340">
        <v>50</v>
      </c>
      <c r="CC1061" s="249">
        <f>IF(ISBLANK(AL1061),0,1)</f>
        <v>0</v>
      </c>
      <c r="CD1061" s="414">
        <f>IF(ISBLANK(AM1061),0,1)</f>
        <v>0</v>
      </c>
      <c r="CE1061" s="414">
        <f>IF(ISBLANK(AN1061),0,1)</f>
        <v>0</v>
      </c>
      <c r="CF1061" s="414">
        <f>IF(ISBLANK(AO1061),0,1)</f>
        <v>0</v>
      </c>
      <c r="CG1061" s="414">
        <f>IF(ISBLANK(AP1061),0,1)</f>
        <v>0</v>
      </c>
      <c r="CH1061" s="436">
        <f>IF(ISBLANK(AQ1061),0,1)</f>
        <v>0</v>
      </c>
      <c r="CI1061" s="435">
        <f>IF($W1061="Dropped","-",DAYS360(X1061,Y1061,TRUE)/360)</f>
        <v>0.45833333333333331</v>
      </c>
      <c r="CJ1061" s="416">
        <f>IF(OR($W1061="Pipeline",$W1061="Dropped"),"-",IF(OR($AA1061="-",$AA1061="n/a"),"-",DAYS360(Y1061,AA1061,TRUE)/360))</f>
        <v>3.3333333333333333E-2</v>
      </c>
      <c r="CK1061" s="416">
        <f>IF(OR($W1061="Pipeline",$W1061="Dropped"),"-",IF($AC1061="-","-",IF(OR($AA1061="-",$AA1061="n/a"),DAYS360(Y1061,AC1061,TRUE)/360,DAYS360(AA1061,AC1061,TRUE)/360)))</f>
        <v>4</v>
      </c>
      <c r="CL1061" s="416">
        <f>IF(OR($W1061="Pipeline",$W1061="Dropped"),"-",IF($AC1061="-","-",DAYS360(X1061,AC1061,TRUE)/360))</f>
        <v>4.4916666666666663</v>
      </c>
      <c r="CM1061" s="437">
        <f>IF(OR($W1061="Pipeline",$W1061="Dropped"),"-",IF($AC1061="-","-",DAYS360(AB1061,AC1061,TRUE)/360))</f>
        <v>0</v>
      </c>
      <c r="CN1061" s="344" t="str">
        <f>IF(W1061="Closed",IF(AC1061="-","-",YEAR(AC1061)),"-")</f>
        <v>-</v>
      </c>
      <c r="CO1061" s="344" t="str">
        <f>IF(W1061="Closed",IF(OR(BE1061="S",BE1061="MS",BE1061="HS"),"S",IF(OR(BE1061="U",BE1061="MU",BE1061="HU"),"U",IF(OR(BE1061="NA",BE1061="NR",BE1061="NV",BE1061="?",BE1061="#"),"NR","-"))),"-")</f>
        <v>-</v>
      </c>
      <c r="CP1061" s="249" t="s">
        <v>33</v>
      </c>
      <c r="CQ1061" s="414" t="s">
        <v>33</v>
      </c>
      <c r="CR1061" s="414" t="s">
        <v>33</v>
      </c>
      <c r="CS1061" s="414" t="s">
        <v>33</v>
      </c>
      <c r="CT1061" s="414" t="s">
        <v>33</v>
      </c>
      <c r="CU1061" s="436" t="s">
        <v>33</v>
      </c>
      <c r="CV1061" s="432" t="str">
        <f>IF(OR(DC1061="-",DC1061="",DC1061="n/a"),"-",HYPERLINK(DC1061,"PAD"))</f>
        <v>-</v>
      </c>
      <c r="CW1061" s="417" t="str">
        <f>IF(OR(DD1061="-",DD1061="",DD1061="n/a"),"-",HYPERLINK(DD1061,"ICR"))</f>
        <v>-</v>
      </c>
      <c r="CX1061" s="438" t="str">
        <f>IF(OR(DE1061="-",DE1061="",DE1061="n/a"),"-",HYPERLINK(DE1061,"IEG"))</f>
        <v>-</v>
      </c>
      <c r="CY1061" s="687" t="str">
        <f>IF(OR(DF1061="-",DF1061="",DF1061="n/a"),"-",HYPERLINK(DF1061,"PPAR"))</f>
        <v>-</v>
      </c>
      <c r="CZ1061" s="665" t="str">
        <f>IF(OR(DG1061="-",DG1061="",DG1061="n/a"),"-",HYPERLINK(DG1061,"PCR"))</f>
        <v>-</v>
      </c>
      <c r="DA1061" s="665" t="str">
        <f>IF(OR(DH1061="-",DH1061="",DH1061="n/a"),"-",HYPERLINK(DH1061,"PP"))</f>
        <v>-</v>
      </c>
      <c r="DB1061" s="688" t="str">
        <f>IF(OR(DI1061="-",DI1061="",DI1061="n/a"),"-",HYPERLINK(DI1061,"TA"))</f>
        <v>-</v>
      </c>
      <c r="DC1061" s="897" t="s">
        <v>13773</v>
      </c>
      <c r="DD1061" s="897" t="s">
        <v>13773</v>
      </c>
      <c r="DE1061" s="897" t="s">
        <v>13773</v>
      </c>
      <c r="DF1061" s="897" t="s">
        <v>13773</v>
      </c>
      <c r="DG1061" s="897" t="s">
        <v>13773</v>
      </c>
      <c r="DH1061" s="897" t="s">
        <v>13773</v>
      </c>
      <c r="DI1061" s="897" t="s">
        <v>13773</v>
      </c>
      <c r="DJ1061" s="806"/>
      <c r="DK1061" s="358"/>
      <c r="DL1061" s="358"/>
      <c r="DM1061" s="440"/>
      <c r="DN1061" s="440"/>
      <c r="DO1061" s="440"/>
      <c r="DP1061" s="440"/>
      <c r="DQ1061" s="440"/>
      <c r="DR1061" s="440"/>
      <c r="DS1061" s="440"/>
      <c r="DT1061" s="440"/>
      <c r="DU1061" s="440"/>
      <c r="DV1061" s="440"/>
      <c r="DW1061" s="440"/>
      <c r="DX1061" s="440"/>
      <c r="DY1061" s="440"/>
      <c r="DZ1061" s="440"/>
      <c r="EA1061" s="440"/>
      <c r="EB1061" s="440"/>
      <c r="EC1061" s="440"/>
      <c r="ED1061" s="440"/>
      <c r="EE1061" s="440"/>
      <c r="EF1061" s="440"/>
      <c r="EG1061" s="440"/>
      <c r="EH1061" s="440"/>
      <c r="EI1061" s="440"/>
      <c r="EJ1061" s="440"/>
      <c r="EK1061" s="440"/>
      <c r="EL1061" s="440"/>
      <c r="EM1061" s="440"/>
    </row>
    <row r="1062" spans="1:143" s="33" customFormat="1" ht="14.1" customHeight="1" x14ac:dyDescent="0.25">
      <c r="A1062" s="702">
        <f>ROW()-1</f>
        <v>1061</v>
      </c>
      <c r="B1062" s="710" t="s">
        <v>5380</v>
      </c>
      <c r="C1062" s="711" t="str">
        <f>HYPERLINK(E1062,"OP")</f>
        <v>OP</v>
      </c>
      <c r="D1062" s="711" t="str">
        <f>HYPERLINK(F1062,"Prj")</f>
        <v>Prj</v>
      </c>
      <c r="E1062" s="704" t="s">
        <v>7361</v>
      </c>
      <c r="F1062" s="415" t="s">
        <v>5999</v>
      </c>
      <c r="G1062" s="414" t="s">
        <v>33</v>
      </c>
      <c r="H1062" s="414" t="s">
        <v>33</v>
      </c>
      <c r="I1062" s="694" t="s">
        <v>33</v>
      </c>
      <c r="J1062" s="697" t="s">
        <v>5381</v>
      </c>
      <c r="K1062" s="727" t="s">
        <v>33</v>
      </c>
      <c r="L1062" s="736" t="s">
        <v>16</v>
      </c>
      <c r="M1062" s="697" t="s">
        <v>120</v>
      </c>
      <c r="N1062" s="736" t="s">
        <v>233</v>
      </c>
      <c r="O1062" s="736" t="s">
        <v>25</v>
      </c>
      <c r="P1062" s="1080" t="s">
        <v>1419</v>
      </c>
      <c r="Q1062" s="1074" t="s">
        <v>10374</v>
      </c>
      <c r="R1062" s="698" t="s">
        <v>33</v>
      </c>
      <c r="S1062" s="907" t="s">
        <v>3166</v>
      </c>
      <c r="T1062" s="908" t="s">
        <v>5001</v>
      </c>
      <c r="U1062" s="905" t="s">
        <v>579</v>
      </c>
      <c r="V1062" s="905" t="s">
        <v>10430</v>
      </c>
      <c r="W1062" s="1068" t="s">
        <v>269</v>
      </c>
      <c r="X1062" s="1064">
        <v>41766</v>
      </c>
      <c r="Y1062" s="1066">
        <v>41970</v>
      </c>
      <c r="Z1062" s="1046">
        <v>2015</v>
      </c>
      <c r="AA1062" s="1064">
        <v>41983</v>
      </c>
      <c r="AB1062" s="1065">
        <v>43444</v>
      </c>
      <c r="AC1062" s="1066">
        <v>43444</v>
      </c>
      <c r="AD1062" s="1049">
        <v>0</v>
      </c>
      <c r="AE1062" s="746">
        <v>0</v>
      </c>
      <c r="AF1062" s="744">
        <v>0.65</v>
      </c>
      <c r="AG1062" s="690">
        <v>0.65</v>
      </c>
      <c r="AH1062" s="747" t="s">
        <v>33</v>
      </c>
      <c r="AI1062" s="744" t="s">
        <v>33</v>
      </c>
      <c r="AJ1062" s="1101" t="s">
        <v>33</v>
      </c>
      <c r="AK1062" s="1102" t="s">
        <v>33</v>
      </c>
      <c r="AL1062" s="1087"/>
      <c r="AM1062" s="758"/>
      <c r="AN1062" s="758"/>
      <c r="AO1062" s="758"/>
      <c r="AP1062" s="758"/>
      <c r="AQ1062" s="759"/>
      <c r="AR1062" s="783" t="s">
        <v>33</v>
      </c>
      <c r="AS1062" s="786" t="s">
        <v>37</v>
      </c>
      <c r="AT1062" s="786" t="s">
        <v>37</v>
      </c>
      <c r="AU1062" s="787" t="s">
        <v>37</v>
      </c>
      <c r="AV1062" s="806"/>
      <c r="AW1062" s="697" t="s">
        <v>5382</v>
      </c>
      <c r="AX1062" s="697" t="s">
        <v>5383</v>
      </c>
      <c r="AY1062" s="823" t="s">
        <v>33</v>
      </c>
      <c r="AZ1062" s="736" t="s">
        <v>33</v>
      </c>
      <c r="BA1062" s="736" t="s">
        <v>33</v>
      </c>
      <c r="BB1062" s="840" t="s">
        <v>33</v>
      </c>
      <c r="BC1062" s="841" t="s">
        <v>33</v>
      </c>
      <c r="BD1062" s="842" t="s">
        <v>33</v>
      </c>
      <c r="BE1062" s="840" t="s">
        <v>33</v>
      </c>
      <c r="BF1062" s="841" t="s">
        <v>33</v>
      </c>
      <c r="BG1062" s="842" t="s">
        <v>33</v>
      </c>
      <c r="BH1062" s="905" t="s">
        <v>4518</v>
      </c>
      <c r="BI1062" s="903" t="s">
        <v>10475</v>
      </c>
      <c r="BJ1062" s="905" t="s">
        <v>4580</v>
      </c>
      <c r="BK1062" s="903" t="s">
        <v>10478</v>
      </c>
      <c r="BL1062" s="905" t="s">
        <v>13072</v>
      </c>
      <c r="BM1062" s="903" t="s">
        <v>4508</v>
      </c>
      <c r="BN1062" s="905" t="s">
        <v>0</v>
      </c>
      <c r="BO1062" s="903" t="s">
        <v>0</v>
      </c>
      <c r="BP1062" s="905" t="s">
        <v>0</v>
      </c>
      <c r="BQ1062" s="903" t="s">
        <v>0</v>
      </c>
      <c r="BR1062" s="909">
        <v>29</v>
      </c>
      <c r="BS1062" s="903" t="s">
        <v>4497</v>
      </c>
      <c r="BT1062" s="905" t="s">
        <v>0</v>
      </c>
      <c r="BU1062" s="903" t="s">
        <v>4492</v>
      </c>
      <c r="BV1062" s="905" t="s">
        <v>0</v>
      </c>
      <c r="BW1062" s="903" t="s">
        <v>4492</v>
      </c>
      <c r="BX1062" s="905" t="s">
        <v>0</v>
      </c>
      <c r="BY1062" s="903" t="s">
        <v>4492</v>
      </c>
      <c r="BZ1062" s="905" t="s">
        <v>0</v>
      </c>
      <c r="CA1062" s="903" t="s">
        <v>4492</v>
      </c>
      <c r="CB1062" s="340">
        <v>50</v>
      </c>
      <c r="CC1062" s="249">
        <f>IF(ISBLANK(AL1062),0,1)</f>
        <v>0</v>
      </c>
      <c r="CD1062" s="414">
        <f>IF(ISBLANK(AM1062),0,1)</f>
        <v>0</v>
      </c>
      <c r="CE1062" s="414">
        <f>IF(ISBLANK(AN1062),0,1)</f>
        <v>0</v>
      </c>
      <c r="CF1062" s="414">
        <f>IF(ISBLANK(AO1062),0,1)</f>
        <v>0</v>
      </c>
      <c r="CG1062" s="414">
        <f>IF(ISBLANK(AP1062),0,1)</f>
        <v>0</v>
      </c>
      <c r="CH1062" s="436">
        <f>IF(ISBLANK(AQ1062),0,1)</f>
        <v>0</v>
      </c>
      <c r="CI1062" s="435">
        <f>IF($W1062="Dropped","-",DAYS360(X1062,Y1062,TRUE)/360)</f>
        <v>0.55555555555555558</v>
      </c>
      <c r="CJ1062" s="416" t="str">
        <f>IF(OR($W1062="Pipeline",$W1062="Dropped"),"-",IF(OR($AA1062="-",$AA1062="n/a"),"-",DAYS360(Y1062,AA1062,TRUE)/360))</f>
        <v>-</v>
      </c>
      <c r="CK1062" s="416" t="str">
        <f>IF(OR($W1062="Pipeline",$W1062="Dropped"),"-",IF($AC1062="-","-",IF(OR($AA1062="-",$AA1062="n/a"),DAYS360(Y1062,AC1062,TRUE)/360,DAYS360(AA1062,AC1062,TRUE)/360)))</f>
        <v>-</v>
      </c>
      <c r="CL1062" s="416" t="str">
        <f>IF(OR($W1062="Pipeline",$W1062="Dropped"),"-",IF($AC1062="-","-",DAYS360(X1062,AC1062,TRUE)/360))</f>
        <v>-</v>
      </c>
      <c r="CM1062" s="437" t="str">
        <f>IF(OR($W1062="Pipeline",$W1062="Dropped"),"-",IF($AC1062="-","-",DAYS360(AB1062,AC1062,TRUE)/360))</f>
        <v>-</v>
      </c>
      <c r="CN1062" s="344" t="str">
        <f>IF(W1062="Closed",IF(AC1062="-","-",YEAR(AC1062)),"-")</f>
        <v>-</v>
      </c>
      <c r="CO1062" s="344" t="str">
        <f>IF(W1062="Closed",IF(OR(BE1062="S",BE1062="MS",BE1062="HS"),"S",IF(OR(BE1062="U",BE1062="MU",BE1062="HU"),"U",IF(OR(BE1062="NA",BE1062="NR",BE1062="NV",BE1062="?",BE1062="#"),"NR","-"))),"-")</f>
        <v>-</v>
      </c>
      <c r="CP1062" s="249" t="s">
        <v>33</v>
      </c>
      <c r="CQ1062" s="414" t="s">
        <v>33</v>
      </c>
      <c r="CR1062" s="414" t="s">
        <v>33</v>
      </c>
      <c r="CS1062" s="414" t="s">
        <v>33</v>
      </c>
      <c r="CT1062" s="414" t="s">
        <v>33</v>
      </c>
      <c r="CU1062" s="436" t="s">
        <v>33</v>
      </c>
      <c r="CV1062" s="432" t="str">
        <f>IF(OR(DC1062="-",DC1062="",DC1062="n/a"),"-",HYPERLINK(DC1062,"PAD"))</f>
        <v>-</v>
      </c>
      <c r="CW1062" s="417" t="str">
        <f>IF(OR(DD1062="-",DD1062="",DD1062="n/a"),"-",HYPERLINK(DD1062,"ICR"))</f>
        <v>-</v>
      </c>
      <c r="CX1062" s="438" t="str">
        <f>IF(OR(DE1062="-",DE1062="",DE1062="n/a"),"-",HYPERLINK(DE1062,"IEG"))</f>
        <v>-</v>
      </c>
      <c r="CY1062" s="687" t="str">
        <f>IF(OR(DF1062="-",DF1062="",DF1062="n/a"),"-",HYPERLINK(DF1062,"PPAR"))</f>
        <v>-</v>
      </c>
      <c r="CZ1062" s="665" t="str">
        <f>IF(OR(DG1062="-",DG1062="",DG1062="n/a"),"-",HYPERLINK(DG1062,"PCR"))</f>
        <v>-</v>
      </c>
      <c r="DA1062" s="665" t="str">
        <f>IF(OR(DH1062="-",DH1062="",DH1062="n/a"),"-",HYPERLINK(DH1062,"PP"))</f>
        <v>-</v>
      </c>
      <c r="DB1062" s="688" t="str">
        <f>IF(OR(DI1062="-",DI1062="",DI1062="n/a"),"-",HYPERLINK(DI1062,"TA"))</f>
        <v>-</v>
      </c>
      <c r="DC1062" s="897" t="s">
        <v>13773</v>
      </c>
      <c r="DD1062" s="897" t="s">
        <v>13773</v>
      </c>
      <c r="DE1062" s="897" t="s">
        <v>13773</v>
      </c>
      <c r="DF1062" s="897" t="s">
        <v>13773</v>
      </c>
      <c r="DG1062" s="897" t="s">
        <v>13773</v>
      </c>
      <c r="DH1062" s="897" t="s">
        <v>13773</v>
      </c>
      <c r="DI1062" s="897" t="s">
        <v>13773</v>
      </c>
      <c r="DJ1062" s="806"/>
      <c r="DK1062" s="358"/>
      <c r="DL1062" s="358"/>
      <c r="DM1062" s="440"/>
      <c r="DN1062" s="440"/>
      <c r="DO1062" s="440"/>
      <c r="DP1062" s="440"/>
      <c r="DQ1062" s="440"/>
      <c r="DR1062" s="440"/>
      <c r="DS1062" s="440"/>
      <c r="DT1062" s="440"/>
      <c r="DU1062" s="440"/>
      <c r="DV1062" s="440"/>
      <c r="DW1062" s="440"/>
      <c r="DX1062" s="440"/>
      <c r="DY1062" s="440"/>
      <c r="DZ1062" s="440"/>
      <c r="EA1062" s="440"/>
      <c r="EB1062" s="440"/>
      <c r="EC1062" s="440"/>
      <c r="ED1062" s="440"/>
      <c r="EE1062" s="440"/>
      <c r="EF1062" s="440"/>
      <c r="EG1062" s="440"/>
      <c r="EH1062" s="440"/>
      <c r="EI1062" s="440"/>
      <c r="EJ1062" s="440"/>
      <c r="EK1062" s="440"/>
      <c r="EL1062" s="440"/>
      <c r="EM1062" s="440"/>
    </row>
    <row r="1063" spans="1:143" s="33" customFormat="1" ht="14.1" customHeight="1" x14ac:dyDescent="0.25">
      <c r="A1063" s="702">
        <f>ROW()-1</f>
        <v>1062</v>
      </c>
      <c r="B1063" s="710" t="s">
        <v>4866</v>
      </c>
      <c r="C1063" s="711" t="str">
        <f>HYPERLINK(E1063,"OP")</f>
        <v>OP</v>
      </c>
      <c r="D1063" s="711" t="str">
        <f>HYPERLINK(F1063,"Prj")</f>
        <v>Prj</v>
      </c>
      <c r="E1063" s="704" t="s">
        <v>7362</v>
      </c>
      <c r="F1063" s="415" t="s">
        <v>6000</v>
      </c>
      <c r="G1063" s="414" t="s">
        <v>33</v>
      </c>
      <c r="H1063" s="414" t="s">
        <v>33</v>
      </c>
      <c r="I1063" s="694" t="s">
        <v>33</v>
      </c>
      <c r="J1063" s="697" t="s">
        <v>4867</v>
      </c>
      <c r="K1063" s="727" t="s">
        <v>33</v>
      </c>
      <c r="L1063" s="736" t="s">
        <v>153</v>
      </c>
      <c r="M1063" s="697" t="s">
        <v>180</v>
      </c>
      <c r="N1063" s="736" t="s">
        <v>233</v>
      </c>
      <c r="O1063" s="736" t="s">
        <v>25</v>
      </c>
      <c r="P1063" s="1080" t="s">
        <v>36</v>
      </c>
      <c r="Q1063" s="1074" t="s">
        <v>33</v>
      </c>
      <c r="R1063" s="698" t="s">
        <v>33</v>
      </c>
      <c r="S1063" s="907" t="s">
        <v>3853</v>
      </c>
      <c r="T1063" s="908" t="s">
        <v>7994</v>
      </c>
      <c r="U1063" s="905" t="s">
        <v>13824</v>
      </c>
      <c r="V1063" s="905" t="s">
        <v>10409</v>
      </c>
      <c r="W1063" s="1068" t="s">
        <v>20</v>
      </c>
      <c r="X1063" s="1064">
        <v>41709</v>
      </c>
      <c r="Y1063" s="1066">
        <v>41962</v>
      </c>
      <c r="Z1063" s="1046">
        <v>2015</v>
      </c>
      <c r="AA1063" s="1064">
        <v>41962</v>
      </c>
      <c r="AB1063" s="1065">
        <v>43788</v>
      </c>
      <c r="AC1063" s="1066">
        <v>43788</v>
      </c>
      <c r="AD1063" s="1049">
        <v>0</v>
      </c>
      <c r="AE1063" s="746">
        <v>0</v>
      </c>
      <c r="AF1063" s="744">
        <v>0.73</v>
      </c>
      <c r="AG1063" s="690">
        <v>0.73</v>
      </c>
      <c r="AH1063" s="747">
        <v>0</v>
      </c>
      <c r="AI1063" s="744">
        <v>0.73</v>
      </c>
      <c r="AJ1063" s="1101">
        <v>0.73</v>
      </c>
      <c r="AK1063" s="1102">
        <v>0.2555</v>
      </c>
      <c r="AL1063" s="1085"/>
      <c r="AM1063" s="632"/>
      <c r="AN1063" s="632">
        <v>3</v>
      </c>
      <c r="AO1063" s="632"/>
      <c r="AP1063" s="632"/>
      <c r="AQ1063" s="757"/>
      <c r="AR1063" s="783" t="s">
        <v>5548</v>
      </c>
      <c r="AS1063" s="788">
        <f>AT1063+AU1063</f>
        <v>0</v>
      </c>
      <c r="AT1063" s="788">
        <v>0</v>
      </c>
      <c r="AU1063" s="789">
        <v>0</v>
      </c>
      <c r="AV1063" s="806" t="s">
        <v>5549</v>
      </c>
      <c r="AW1063" s="697" t="s">
        <v>4868</v>
      </c>
      <c r="AX1063" s="697" t="s">
        <v>4868</v>
      </c>
      <c r="AY1063" s="823">
        <v>42345</v>
      </c>
      <c r="AZ1063" s="736" t="s">
        <v>112</v>
      </c>
      <c r="BA1063" s="736" t="s">
        <v>112</v>
      </c>
      <c r="BB1063" s="840" t="s">
        <v>33</v>
      </c>
      <c r="BC1063" s="841" t="s">
        <v>33</v>
      </c>
      <c r="BD1063" s="842" t="s">
        <v>33</v>
      </c>
      <c r="BE1063" s="840" t="s">
        <v>33</v>
      </c>
      <c r="BF1063" s="841" t="s">
        <v>33</v>
      </c>
      <c r="BG1063" s="842" t="s">
        <v>33</v>
      </c>
      <c r="BH1063" s="905" t="s">
        <v>13077</v>
      </c>
      <c r="BI1063" s="903" t="s">
        <v>9680</v>
      </c>
      <c r="BJ1063" s="905" t="s">
        <v>13072</v>
      </c>
      <c r="BK1063" s="903" t="s">
        <v>4508</v>
      </c>
      <c r="BL1063" s="905" t="s">
        <v>0</v>
      </c>
      <c r="BM1063" s="903" t="s">
        <v>0</v>
      </c>
      <c r="BN1063" s="905" t="s">
        <v>0</v>
      </c>
      <c r="BO1063" s="903" t="s">
        <v>0</v>
      </c>
      <c r="BP1063" s="905" t="s">
        <v>0</v>
      </c>
      <c r="BQ1063" s="903" t="s">
        <v>0</v>
      </c>
      <c r="BR1063" s="909">
        <v>29</v>
      </c>
      <c r="BS1063" s="903" t="s">
        <v>4497</v>
      </c>
      <c r="BT1063" s="905" t="s">
        <v>0</v>
      </c>
      <c r="BU1063" s="903" t="s">
        <v>4492</v>
      </c>
      <c r="BV1063" s="905" t="s">
        <v>0</v>
      </c>
      <c r="BW1063" s="903" t="s">
        <v>4492</v>
      </c>
      <c r="BX1063" s="905" t="s">
        <v>0</v>
      </c>
      <c r="BY1063" s="903" t="s">
        <v>4492</v>
      </c>
      <c r="BZ1063" s="905" t="s">
        <v>0</v>
      </c>
      <c r="CA1063" s="903" t="s">
        <v>4492</v>
      </c>
      <c r="CB1063" s="340">
        <v>50</v>
      </c>
      <c r="CC1063" s="249">
        <f>IF(ISBLANK(AL1063),0,1)</f>
        <v>0</v>
      </c>
      <c r="CD1063" s="414">
        <f>IF(ISBLANK(AM1063),0,1)</f>
        <v>0</v>
      </c>
      <c r="CE1063" s="414">
        <f>IF(ISBLANK(AN1063),0,1)</f>
        <v>1</v>
      </c>
      <c r="CF1063" s="414">
        <f>IF(ISBLANK(AO1063),0,1)</f>
        <v>0</v>
      </c>
      <c r="CG1063" s="414">
        <f>IF(ISBLANK(AP1063),0,1)</f>
        <v>0</v>
      </c>
      <c r="CH1063" s="436">
        <f>IF(ISBLANK(AQ1063),0,1)</f>
        <v>0</v>
      </c>
      <c r="CI1063" s="435">
        <f>IF($W1063="Dropped","-",DAYS360(X1063,Y1063,TRUE)/360)</f>
        <v>0.68888888888888888</v>
      </c>
      <c r="CJ1063" s="416">
        <f>IF(OR($W1063="Pipeline",$W1063="Dropped"),"-",IF(OR($AA1063="-",$AA1063="n/a"),"-",DAYS360(Y1063,AA1063,TRUE)/360))</f>
        <v>0</v>
      </c>
      <c r="CK1063" s="416">
        <f>IF(OR($W1063="Pipeline",$W1063="Dropped"),"-",IF($AC1063="-","-",IF(OR($AA1063="-",$AA1063="n/a"),DAYS360(Y1063,AC1063,TRUE)/360,DAYS360(AA1063,AC1063,TRUE)/360)))</f>
        <v>5</v>
      </c>
      <c r="CL1063" s="416">
        <f>IF(OR($W1063="Pipeline",$W1063="Dropped"),"-",IF($AC1063="-","-",DAYS360(X1063,AC1063,TRUE)/360))</f>
        <v>5.6888888888888891</v>
      </c>
      <c r="CM1063" s="437">
        <f>IF(OR($W1063="Pipeline",$W1063="Dropped"),"-",IF($AC1063="-","-",DAYS360(AB1063,AC1063,TRUE)/360))</f>
        <v>0</v>
      </c>
      <c r="CN1063" s="344" t="str">
        <f>IF(W1063="Closed",IF(AC1063="-","-",YEAR(AC1063)),"-")</f>
        <v>-</v>
      </c>
      <c r="CO1063" s="344" t="str">
        <f>IF(W1063="Closed",IF(OR(BE1063="S",BE1063="MS",BE1063="HS"),"S",IF(OR(BE1063="U",BE1063="MU",BE1063="HU"),"U",IF(OR(BE1063="NA",BE1063="NR",BE1063="NV",BE1063="?",BE1063="#"),"NR","-"))),"-")</f>
        <v>-</v>
      </c>
      <c r="CP1063" s="249" t="s">
        <v>33</v>
      </c>
      <c r="CQ1063" s="414" t="s">
        <v>33</v>
      </c>
      <c r="CR1063" s="414" t="s">
        <v>33</v>
      </c>
      <c r="CS1063" s="414" t="s">
        <v>33</v>
      </c>
      <c r="CT1063" s="414" t="s">
        <v>33</v>
      </c>
      <c r="CU1063" s="436" t="s">
        <v>33</v>
      </c>
      <c r="CV1063" s="432" t="str">
        <f>IF(OR(DC1063="-",DC1063="",DC1063="n/a"),"-",HYPERLINK(DC1063,"PAD"))</f>
        <v>-</v>
      </c>
      <c r="CW1063" s="417" t="str">
        <f>IF(OR(DD1063="-",DD1063="",DD1063="n/a"),"-",HYPERLINK(DD1063,"ICR"))</f>
        <v>-</v>
      </c>
      <c r="CX1063" s="438" t="str">
        <f>IF(OR(DE1063="-",DE1063="",DE1063="n/a"),"-",HYPERLINK(DE1063,"IEG"))</f>
        <v>-</v>
      </c>
      <c r="CY1063" s="687" t="str">
        <f>IF(OR(DF1063="-",DF1063="",DF1063="n/a"),"-",HYPERLINK(DF1063,"PPAR"))</f>
        <v>-</v>
      </c>
      <c r="CZ1063" s="665" t="str">
        <f>IF(OR(DG1063="-",DG1063="",DG1063="n/a"),"-",HYPERLINK(DG1063,"PCR"))</f>
        <v>-</v>
      </c>
      <c r="DA1063" s="665" t="str">
        <f>IF(OR(DH1063="-",DH1063="",DH1063="n/a"),"-",HYPERLINK(DH1063,"PP"))</f>
        <v>PP</v>
      </c>
      <c r="DB1063" s="688" t="str">
        <f>IF(OR(DI1063="-",DI1063="",DI1063="n/a"),"-",HYPERLINK(DI1063,"TA"))</f>
        <v>-</v>
      </c>
      <c r="DC1063" s="897" t="s">
        <v>33</v>
      </c>
      <c r="DD1063" s="897" t="s">
        <v>33</v>
      </c>
      <c r="DE1063" s="897" t="s">
        <v>33</v>
      </c>
      <c r="DF1063" s="897" t="s">
        <v>33</v>
      </c>
      <c r="DG1063" s="897" t="s">
        <v>33</v>
      </c>
      <c r="DH1063" s="897" t="s">
        <v>13002</v>
      </c>
      <c r="DI1063" s="897" t="s">
        <v>33</v>
      </c>
      <c r="DJ1063" s="815"/>
      <c r="DK1063" s="358"/>
      <c r="DL1063" s="358"/>
      <c r="DM1063" s="440"/>
      <c r="DN1063" s="440"/>
      <c r="DO1063" s="440"/>
      <c r="DP1063" s="440"/>
      <c r="DQ1063" s="440"/>
      <c r="DR1063" s="440"/>
      <c r="DS1063" s="440"/>
      <c r="DT1063" s="440"/>
      <c r="DU1063" s="440"/>
      <c r="DV1063" s="440"/>
      <c r="DW1063" s="440"/>
      <c r="DX1063" s="440"/>
      <c r="DY1063" s="440"/>
      <c r="DZ1063" s="440"/>
      <c r="EA1063" s="440"/>
      <c r="EB1063" s="440"/>
      <c r="EC1063" s="440"/>
      <c r="ED1063" s="440"/>
      <c r="EE1063" s="440"/>
      <c r="EF1063" s="440"/>
      <c r="EG1063" s="440"/>
      <c r="EH1063" s="440"/>
      <c r="EI1063" s="440"/>
      <c r="EJ1063" s="440"/>
      <c r="EK1063" s="440"/>
      <c r="EL1063" s="440"/>
      <c r="EM1063" s="440"/>
    </row>
    <row r="1064" spans="1:143" s="33" customFormat="1" ht="14.1" customHeight="1" x14ac:dyDescent="0.25">
      <c r="A1064" s="702">
        <f>ROW()-1</f>
        <v>1063</v>
      </c>
      <c r="B1064" s="710" t="s">
        <v>5384</v>
      </c>
      <c r="C1064" s="711" t="str">
        <f>HYPERLINK(E1064,"OP")</f>
        <v>OP</v>
      </c>
      <c r="D1064" s="711" t="str">
        <f>HYPERLINK(F1064,"Prj")</f>
        <v>Prj</v>
      </c>
      <c r="E1064" s="704" t="s">
        <v>7363</v>
      </c>
      <c r="F1064" s="415" t="s">
        <v>6001</v>
      </c>
      <c r="G1064" s="414" t="s">
        <v>33</v>
      </c>
      <c r="H1064" s="414" t="s">
        <v>33</v>
      </c>
      <c r="I1064" s="694" t="s">
        <v>33</v>
      </c>
      <c r="J1064" s="697" t="s">
        <v>5385</v>
      </c>
      <c r="K1064" s="727" t="s">
        <v>33</v>
      </c>
      <c r="L1064" s="736" t="s">
        <v>16</v>
      </c>
      <c r="M1064" s="696" t="s">
        <v>29</v>
      </c>
      <c r="N1064" s="736" t="s">
        <v>233</v>
      </c>
      <c r="O1064" s="736" t="s">
        <v>25</v>
      </c>
      <c r="P1064" s="1080" t="s">
        <v>36</v>
      </c>
      <c r="Q1064" s="1074" t="s">
        <v>33</v>
      </c>
      <c r="R1064" s="698" t="s">
        <v>33</v>
      </c>
      <c r="S1064" s="907" t="s">
        <v>3944</v>
      </c>
      <c r="T1064" s="908" t="s">
        <v>3983</v>
      </c>
      <c r="U1064" s="905" t="s">
        <v>584</v>
      </c>
      <c r="V1064" s="905" t="s">
        <v>10448</v>
      </c>
      <c r="W1064" s="1068" t="s">
        <v>20</v>
      </c>
      <c r="X1064" s="1064">
        <v>41766</v>
      </c>
      <c r="Y1064" s="1066">
        <v>41961</v>
      </c>
      <c r="Z1064" s="1046">
        <v>2015</v>
      </c>
      <c r="AA1064" s="1064">
        <v>41961</v>
      </c>
      <c r="AB1064" s="1065">
        <v>43422</v>
      </c>
      <c r="AC1064" s="1066">
        <v>43422</v>
      </c>
      <c r="AD1064" s="1049">
        <v>0</v>
      </c>
      <c r="AE1064" s="746">
        <v>0</v>
      </c>
      <c r="AF1064" s="744">
        <v>0.8</v>
      </c>
      <c r="AG1064" s="690">
        <v>0.8</v>
      </c>
      <c r="AH1064" s="747">
        <v>0</v>
      </c>
      <c r="AI1064" s="744">
        <v>0.8</v>
      </c>
      <c r="AJ1064" s="1101">
        <v>0.8</v>
      </c>
      <c r="AK1064" s="1102">
        <v>0.35585493000000001</v>
      </c>
      <c r="AL1064" s="1087"/>
      <c r="AM1064" s="758"/>
      <c r="AN1064" s="758"/>
      <c r="AO1064" s="758"/>
      <c r="AP1064" s="758"/>
      <c r="AQ1064" s="759"/>
      <c r="AR1064" s="783" t="s">
        <v>33</v>
      </c>
      <c r="AS1064" s="786" t="s">
        <v>37</v>
      </c>
      <c r="AT1064" s="786" t="s">
        <v>37</v>
      </c>
      <c r="AU1064" s="787" t="s">
        <v>37</v>
      </c>
      <c r="AV1064" s="806"/>
      <c r="AW1064" s="697" t="s">
        <v>5386</v>
      </c>
      <c r="AX1064" s="697" t="s">
        <v>5386</v>
      </c>
      <c r="AY1064" s="823">
        <v>42451</v>
      </c>
      <c r="AZ1064" s="736" t="s">
        <v>22</v>
      </c>
      <c r="BA1064" s="736" t="s">
        <v>22</v>
      </c>
      <c r="BB1064" s="840" t="s">
        <v>33</v>
      </c>
      <c r="BC1064" s="841" t="s">
        <v>33</v>
      </c>
      <c r="BD1064" s="842" t="s">
        <v>33</v>
      </c>
      <c r="BE1064" s="840" t="s">
        <v>33</v>
      </c>
      <c r="BF1064" s="841" t="s">
        <v>33</v>
      </c>
      <c r="BG1064" s="842" t="s">
        <v>33</v>
      </c>
      <c r="BH1064" s="905" t="s">
        <v>13072</v>
      </c>
      <c r="BI1064" s="903" t="s">
        <v>4508</v>
      </c>
      <c r="BJ1064" s="905" t="s">
        <v>0</v>
      </c>
      <c r="BK1064" s="903" t="s">
        <v>0</v>
      </c>
      <c r="BL1064" s="905" t="s">
        <v>0</v>
      </c>
      <c r="BM1064" s="903" t="s">
        <v>0</v>
      </c>
      <c r="BN1064" s="905" t="s">
        <v>0</v>
      </c>
      <c r="BO1064" s="903" t="s">
        <v>0</v>
      </c>
      <c r="BP1064" s="905" t="s">
        <v>0</v>
      </c>
      <c r="BQ1064" s="903" t="s">
        <v>0</v>
      </c>
      <c r="BR1064" s="909">
        <v>29</v>
      </c>
      <c r="BS1064" s="903" t="s">
        <v>4497</v>
      </c>
      <c r="BT1064" s="905" t="s">
        <v>0</v>
      </c>
      <c r="BU1064" s="903" t="s">
        <v>4492</v>
      </c>
      <c r="BV1064" s="905" t="s">
        <v>0</v>
      </c>
      <c r="BW1064" s="903" t="s">
        <v>4492</v>
      </c>
      <c r="BX1064" s="905" t="s">
        <v>0</v>
      </c>
      <c r="BY1064" s="903" t="s">
        <v>4492</v>
      </c>
      <c r="BZ1064" s="905" t="s">
        <v>0</v>
      </c>
      <c r="CA1064" s="903" t="s">
        <v>4492</v>
      </c>
      <c r="CB1064" s="340">
        <v>50</v>
      </c>
      <c r="CC1064" s="249">
        <f>IF(ISBLANK(AL1064),0,1)</f>
        <v>0</v>
      </c>
      <c r="CD1064" s="414">
        <f>IF(ISBLANK(AM1064),0,1)</f>
        <v>0</v>
      </c>
      <c r="CE1064" s="414">
        <f>IF(ISBLANK(AN1064),0,1)</f>
        <v>0</v>
      </c>
      <c r="CF1064" s="414">
        <f>IF(ISBLANK(AO1064),0,1)</f>
        <v>0</v>
      </c>
      <c r="CG1064" s="414">
        <f>IF(ISBLANK(AP1064),0,1)</f>
        <v>0</v>
      </c>
      <c r="CH1064" s="436">
        <f>IF(ISBLANK(AQ1064),0,1)</f>
        <v>0</v>
      </c>
      <c r="CI1064" s="435">
        <f>IF($W1064="Dropped","-",DAYS360(X1064,Y1064,TRUE)/360)</f>
        <v>0.53055555555555556</v>
      </c>
      <c r="CJ1064" s="416">
        <f>IF(OR($W1064="Pipeline",$W1064="Dropped"),"-",IF(OR($AA1064="-",$AA1064="n/a"),"-",DAYS360(Y1064,AA1064,TRUE)/360))</f>
        <v>0</v>
      </c>
      <c r="CK1064" s="416">
        <f>IF(OR($W1064="Pipeline",$W1064="Dropped"),"-",IF($AC1064="-","-",IF(OR($AA1064="-",$AA1064="n/a"),DAYS360(Y1064,AC1064,TRUE)/360,DAYS360(AA1064,AC1064,TRUE)/360)))</f>
        <v>4</v>
      </c>
      <c r="CL1064" s="416">
        <f>IF(OR($W1064="Pipeline",$W1064="Dropped"),"-",IF($AC1064="-","-",DAYS360(X1064,AC1064,TRUE)/360))</f>
        <v>4.5305555555555559</v>
      </c>
      <c r="CM1064" s="437">
        <f>IF(OR($W1064="Pipeline",$W1064="Dropped"),"-",IF($AC1064="-","-",DAYS360(AB1064,AC1064,TRUE)/360))</f>
        <v>0</v>
      </c>
      <c r="CN1064" s="344" t="str">
        <f>IF(W1064="Closed",IF(AC1064="-","-",YEAR(AC1064)),"-")</f>
        <v>-</v>
      </c>
      <c r="CO1064" s="344" t="str">
        <f>IF(W1064="Closed",IF(OR(BE1064="S",BE1064="MS",BE1064="HS"),"S",IF(OR(BE1064="U",BE1064="MU",BE1064="HU"),"U",IF(OR(BE1064="NA",BE1064="NR",BE1064="NV",BE1064="?",BE1064="#"),"NR","-"))),"-")</f>
        <v>-</v>
      </c>
      <c r="CP1064" s="249" t="s">
        <v>33</v>
      </c>
      <c r="CQ1064" s="414" t="s">
        <v>33</v>
      </c>
      <c r="CR1064" s="414" t="s">
        <v>33</v>
      </c>
      <c r="CS1064" s="414" t="s">
        <v>33</v>
      </c>
      <c r="CT1064" s="414" t="s">
        <v>33</v>
      </c>
      <c r="CU1064" s="436" t="s">
        <v>33</v>
      </c>
      <c r="CV1064" s="432" t="str">
        <f>IF(OR(DC1064="-",DC1064="",DC1064="n/a"),"-",HYPERLINK(DC1064,"PAD"))</f>
        <v>-</v>
      </c>
      <c r="CW1064" s="417" t="str">
        <f>IF(OR(DD1064="-",DD1064="",DD1064="n/a"),"-",HYPERLINK(DD1064,"ICR"))</f>
        <v>-</v>
      </c>
      <c r="CX1064" s="438" t="str">
        <f>IF(OR(DE1064="-",DE1064="",DE1064="n/a"),"-",HYPERLINK(DE1064,"IEG"))</f>
        <v>-</v>
      </c>
      <c r="CY1064" s="687" t="str">
        <f>IF(OR(DF1064="-",DF1064="",DF1064="n/a"),"-",HYPERLINK(DF1064,"PPAR"))</f>
        <v>-</v>
      </c>
      <c r="CZ1064" s="665" t="str">
        <f>IF(OR(DG1064="-",DG1064="",DG1064="n/a"),"-",HYPERLINK(DG1064,"PCR"))</f>
        <v>-</v>
      </c>
      <c r="DA1064" s="665" t="str">
        <f>IF(OR(DH1064="-",DH1064="",DH1064="n/a"),"-",HYPERLINK(DH1064,"PP"))</f>
        <v>-</v>
      </c>
      <c r="DB1064" s="688" t="str">
        <f>IF(OR(DI1064="-",DI1064="",DI1064="n/a"),"-",HYPERLINK(DI1064,"TA"))</f>
        <v>-</v>
      </c>
      <c r="DC1064" s="897" t="s">
        <v>13773</v>
      </c>
      <c r="DD1064" s="897" t="s">
        <v>13773</v>
      </c>
      <c r="DE1064" s="897" t="s">
        <v>13773</v>
      </c>
      <c r="DF1064" s="897" t="s">
        <v>13773</v>
      </c>
      <c r="DG1064" s="897" t="s">
        <v>13773</v>
      </c>
      <c r="DH1064" s="897" t="s">
        <v>13773</v>
      </c>
      <c r="DI1064" s="897" t="s">
        <v>13773</v>
      </c>
      <c r="DJ1064" s="734"/>
      <c r="DK1064" s="358"/>
      <c r="DL1064" s="358"/>
      <c r="DM1064" s="440"/>
      <c r="DN1064" s="440"/>
      <c r="DO1064" s="440"/>
      <c r="DP1064" s="440"/>
      <c r="DQ1064" s="440"/>
      <c r="DR1064" s="440"/>
      <c r="DS1064" s="440"/>
      <c r="DT1064" s="440"/>
      <c r="DU1064" s="440"/>
      <c r="DV1064" s="440"/>
      <c r="DW1064" s="440"/>
      <c r="DX1064" s="440"/>
      <c r="DY1064" s="440"/>
      <c r="DZ1064" s="440"/>
      <c r="EA1064" s="440"/>
      <c r="EB1064" s="440"/>
      <c r="EC1064" s="440"/>
      <c r="ED1064" s="440"/>
      <c r="EE1064" s="440"/>
      <c r="EF1064" s="440"/>
      <c r="EG1064" s="440"/>
      <c r="EH1064" s="440"/>
      <c r="EI1064" s="440"/>
      <c r="EJ1064" s="440"/>
      <c r="EK1064" s="440"/>
      <c r="EL1064" s="440"/>
      <c r="EM1064" s="440"/>
    </row>
    <row r="1065" spans="1:143" s="33" customFormat="1" ht="14.1" customHeight="1" x14ac:dyDescent="0.25">
      <c r="A1065" s="702">
        <f>ROW()-1</f>
        <v>1064</v>
      </c>
      <c r="B1065" s="710" t="s">
        <v>4869</v>
      </c>
      <c r="C1065" s="711" t="str">
        <f>HYPERLINK(E1065,"OP")</f>
        <v>OP</v>
      </c>
      <c r="D1065" s="711" t="str">
        <f>HYPERLINK(F1065,"Prj")</f>
        <v>Prj</v>
      </c>
      <c r="E1065" s="704" t="s">
        <v>7364</v>
      </c>
      <c r="F1065" s="415" t="s">
        <v>6002</v>
      </c>
      <c r="G1065" s="414" t="s">
        <v>33</v>
      </c>
      <c r="H1065" s="414" t="s">
        <v>33</v>
      </c>
      <c r="I1065" s="694" t="s">
        <v>33</v>
      </c>
      <c r="J1065" s="697" t="s">
        <v>4870</v>
      </c>
      <c r="K1065" s="727" t="s">
        <v>33</v>
      </c>
      <c r="L1065" s="736" t="s">
        <v>231</v>
      </c>
      <c r="M1065" s="697" t="s">
        <v>655</v>
      </c>
      <c r="N1065" s="736" t="s">
        <v>233</v>
      </c>
      <c r="O1065" s="736" t="s">
        <v>25</v>
      </c>
      <c r="P1065" s="1080" t="s">
        <v>1419</v>
      </c>
      <c r="Q1065" s="1074" t="s">
        <v>33</v>
      </c>
      <c r="R1065" s="698" t="s">
        <v>33</v>
      </c>
      <c r="S1065" s="907" t="s">
        <v>10371</v>
      </c>
      <c r="T1065" s="908" t="s">
        <v>13860</v>
      </c>
      <c r="U1065" s="905" t="s">
        <v>572</v>
      </c>
      <c r="V1065" s="905" t="s">
        <v>4871</v>
      </c>
      <c r="W1065" s="1068" t="s">
        <v>20</v>
      </c>
      <c r="X1065" s="1064">
        <v>41716</v>
      </c>
      <c r="Y1065" s="1066">
        <v>41970</v>
      </c>
      <c r="Z1065" s="1046">
        <v>2015</v>
      </c>
      <c r="AA1065" s="1064">
        <v>41970</v>
      </c>
      <c r="AB1065" s="1065">
        <v>43431</v>
      </c>
      <c r="AC1065" s="1066">
        <v>43431</v>
      </c>
      <c r="AD1065" s="1049">
        <v>0</v>
      </c>
      <c r="AE1065" s="746">
        <v>0</v>
      </c>
      <c r="AF1065" s="744">
        <v>0.8</v>
      </c>
      <c r="AG1065" s="690">
        <v>0.8</v>
      </c>
      <c r="AH1065" s="747">
        <v>0</v>
      </c>
      <c r="AI1065" s="744">
        <v>0.8</v>
      </c>
      <c r="AJ1065" s="1101">
        <v>0.8</v>
      </c>
      <c r="AK1065" s="1102">
        <v>0.27550778999999997</v>
      </c>
      <c r="AL1065" s="1085"/>
      <c r="AM1065" s="632">
        <v>16</v>
      </c>
      <c r="AN1065" s="632">
        <v>3</v>
      </c>
      <c r="AO1065" s="632"/>
      <c r="AP1065" s="632"/>
      <c r="AQ1065" s="757"/>
      <c r="AR1065" s="783" t="s">
        <v>5550</v>
      </c>
      <c r="AS1065" s="788">
        <f>AT1065+AU1065</f>
        <v>0</v>
      </c>
      <c r="AT1065" s="788">
        <v>0</v>
      </c>
      <c r="AU1065" s="789">
        <v>0</v>
      </c>
      <c r="AV1065" s="806" t="s">
        <v>5551</v>
      </c>
      <c r="AW1065" s="697" t="s">
        <v>4872</v>
      </c>
      <c r="AX1065" s="697" t="s">
        <v>4872</v>
      </c>
      <c r="AY1065" s="823">
        <v>42697</v>
      </c>
      <c r="AZ1065" s="736" t="s">
        <v>112</v>
      </c>
      <c r="BA1065" s="736" t="s">
        <v>112</v>
      </c>
      <c r="BB1065" s="840" t="s">
        <v>33</v>
      </c>
      <c r="BC1065" s="841" t="s">
        <v>33</v>
      </c>
      <c r="BD1065" s="842" t="s">
        <v>33</v>
      </c>
      <c r="BE1065" s="840" t="s">
        <v>33</v>
      </c>
      <c r="BF1065" s="841" t="s">
        <v>33</v>
      </c>
      <c r="BG1065" s="842" t="s">
        <v>33</v>
      </c>
      <c r="BH1065" s="905" t="s">
        <v>13069</v>
      </c>
      <c r="BI1065" s="903" t="s">
        <v>13877</v>
      </c>
      <c r="BJ1065" s="905" t="s">
        <v>4518</v>
      </c>
      <c r="BK1065" s="903" t="s">
        <v>10475</v>
      </c>
      <c r="BL1065" s="905" t="s">
        <v>13072</v>
      </c>
      <c r="BM1065" s="903" t="s">
        <v>4508</v>
      </c>
      <c r="BN1065" s="905" t="s">
        <v>0</v>
      </c>
      <c r="BO1065" s="903" t="s">
        <v>0</v>
      </c>
      <c r="BP1065" s="905" t="s">
        <v>0</v>
      </c>
      <c r="BQ1065" s="903" t="s">
        <v>0</v>
      </c>
      <c r="BR1065" s="909">
        <v>29</v>
      </c>
      <c r="BS1065" s="903" t="s">
        <v>4497</v>
      </c>
      <c r="BT1065" s="905" t="s">
        <v>0</v>
      </c>
      <c r="BU1065" s="903" t="s">
        <v>4492</v>
      </c>
      <c r="BV1065" s="905" t="s">
        <v>0</v>
      </c>
      <c r="BW1065" s="903" t="s">
        <v>4492</v>
      </c>
      <c r="BX1065" s="905" t="s">
        <v>0</v>
      </c>
      <c r="BY1065" s="903" t="s">
        <v>4492</v>
      </c>
      <c r="BZ1065" s="905" t="s">
        <v>0</v>
      </c>
      <c r="CA1065" s="903" t="s">
        <v>4492</v>
      </c>
      <c r="CB1065" s="340">
        <v>50</v>
      </c>
      <c r="CC1065" s="249">
        <f>IF(ISBLANK(AL1065),0,1)</f>
        <v>0</v>
      </c>
      <c r="CD1065" s="414">
        <f>IF(ISBLANK(AM1065),0,1)</f>
        <v>1</v>
      </c>
      <c r="CE1065" s="414">
        <f>IF(ISBLANK(AN1065),0,1)</f>
        <v>1</v>
      </c>
      <c r="CF1065" s="414">
        <f>IF(ISBLANK(AO1065),0,1)</f>
        <v>0</v>
      </c>
      <c r="CG1065" s="414">
        <f>IF(ISBLANK(AP1065),0,1)</f>
        <v>0</v>
      </c>
      <c r="CH1065" s="436">
        <f>IF(ISBLANK(AQ1065),0,1)</f>
        <v>0</v>
      </c>
      <c r="CI1065" s="435">
        <f>IF($W1065="Dropped","-",DAYS360(X1065,Y1065,TRUE)/360)</f>
        <v>0.69166666666666665</v>
      </c>
      <c r="CJ1065" s="416">
        <f>IF(OR($W1065="Pipeline",$W1065="Dropped"),"-",IF(OR($AA1065="-",$AA1065="n/a"),"-",DAYS360(Y1065,AA1065,TRUE)/360))</f>
        <v>0</v>
      </c>
      <c r="CK1065" s="416">
        <f>IF(OR($W1065="Pipeline",$W1065="Dropped"),"-",IF($AC1065="-","-",IF(OR($AA1065="-",$AA1065="n/a"),DAYS360(Y1065,AC1065,TRUE)/360,DAYS360(AA1065,AC1065,TRUE)/360)))</f>
        <v>4</v>
      </c>
      <c r="CL1065" s="416">
        <f>IF(OR($W1065="Pipeline",$W1065="Dropped"),"-",IF($AC1065="-","-",DAYS360(X1065,AC1065,TRUE)/360))</f>
        <v>4.6916666666666664</v>
      </c>
      <c r="CM1065" s="437">
        <f>IF(OR($W1065="Pipeline",$W1065="Dropped"),"-",IF($AC1065="-","-",DAYS360(AB1065,AC1065,TRUE)/360))</f>
        <v>0</v>
      </c>
      <c r="CN1065" s="344" t="str">
        <f>IF(W1065="Closed",IF(AC1065="-","-",YEAR(AC1065)),"-")</f>
        <v>-</v>
      </c>
      <c r="CO1065" s="344" t="str">
        <f>IF(W1065="Closed",IF(OR(BE1065="S",BE1065="MS",BE1065="HS"),"S",IF(OR(BE1065="U",BE1065="MU",BE1065="HU"),"U",IF(OR(BE1065="NA",BE1065="NR",BE1065="NV",BE1065="?",BE1065="#"),"NR","-"))),"-")</f>
        <v>-</v>
      </c>
      <c r="CP1065" s="249" t="s">
        <v>33</v>
      </c>
      <c r="CQ1065" s="414" t="s">
        <v>33</v>
      </c>
      <c r="CR1065" s="414" t="s">
        <v>33</v>
      </c>
      <c r="CS1065" s="414" t="s">
        <v>33</v>
      </c>
      <c r="CT1065" s="414" t="s">
        <v>33</v>
      </c>
      <c r="CU1065" s="436" t="s">
        <v>33</v>
      </c>
      <c r="CV1065" s="432" t="str">
        <f>IF(OR(DC1065="-",DC1065="",DC1065="n/a"),"-",HYPERLINK(DC1065,"PAD"))</f>
        <v>-</v>
      </c>
      <c r="CW1065" s="417" t="str">
        <f>IF(OR(DD1065="-",DD1065="",DD1065="n/a"),"-",HYPERLINK(DD1065,"ICR"))</f>
        <v>-</v>
      </c>
      <c r="CX1065" s="438" t="str">
        <f>IF(OR(DE1065="-",DE1065="",DE1065="n/a"),"-",HYPERLINK(DE1065,"IEG"))</f>
        <v>-</v>
      </c>
      <c r="CY1065" s="687" t="str">
        <f>IF(OR(DF1065="-",DF1065="",DF1065="n/a"),"-",HYPERLINK(DF1065,"PPAR"))</f>
        <v>-</v>
      </c>
      <c r="CZ1065" s="665" t="str">
        <f>IF(OR(DG1065="-",DG1065="",DG1065="n/a"),"-",HYPERLINK(DG1065,"PCR"))</f>
        <v>-</v>
      </c>
      <c r="DA1065" s="665" t="str">
        <f>IF(OR(DH1065="-",DH1065="",DH1065="n/a"),"-",HYPERLINK(DH1065,"PP"))</f>
        <v>PP</v>
      </c>
      <c r="DB1065" s="688" t="str">
        <f>IF(OR(DI1065="-",DI1065="",DI1065="n/a"),"-",HYPERLINK(DI1065,"TA"))</f>
        <v>-</v>
      </c>
      <c r="DC1065" s="897" t="s">
        <v>33</v>
      </c>
      <c r="DD1065" s="897" t="s">
        <v>33</v>
      </c>
      <c r="DE1065" s="897" t="s">
        <v>33</v>
      </c>
      <c r="DF1065" s="897" t="s">
        <v>33</v>
      </c>
      <c r="DG1065" s="897" t="s">
        <v>33</v>
      </c>
      <c r="DH1065" s="897" t="s">
        <v>13003</v>
      </c>
      <c r="DI1065" s="897" t="s">
        <v>33</v>
      </c>
      <c r="DJ1065" s="734"/>
      <c r="DK1065" s="358"/>
      <c r="DL1065" s="358"/>
      <c r="DM1065" s="440"/>
      <c r="DN1065" s="440"/>
      <c r="DO1065" s="440"/>
      <c r="DP1065" s="440"/>
      <c r="DQ1065" s="440"/>
      <c r="DR1065" s="440"/>
      <c r="DS1065" s="440"/>
      <c r="DT1065" s="440"/>
      <c r="DU1065" s="440"/>
      <c r="DV1065" s="440"/>
      <c r="DW1065" s="440"/>
      <c r="DX1065" s="440"/>
      <c r="DY1065" s="440"/>
      <c r="DZ1065" s="440"/>
      <c r="EA1065" s="440"/>
      <c r="EB1065" s="440"/>
      <c r="EC1065" s="440"/>
      <c r="ED1065" s="440"/>
      <c r="EE1065" s="440"/>
      <c r="EF1065" s="440"/>
      <c r="EG1065" s="440"/>
      <c r="EH1065" s="440"/>
      <c r="EI1065" s="440"/>
      <c r="EJ1065" s="440"/>
      <c r="EK1065" s="440"/>
      <c r="EL1065" s="440"/>
      <c r="EM1065" s="440"/>
    </row>
    <row r="1066" spans="1:143" s="33" customFormat="1" ht="14.1" customHeight="1" x14ac:dyDescent="0.25">
      <c r="A1066" s="702">
        <f>ROW()-1</f>
        <v>1065</v>
      </c>
      <c r="B1066" s="710" t="s">
        <v>270</v>
      </c>
      <c r="C1066" s="711" t="str">
        <f>HYPERLINK(E1066,"OP")</f>
        <v>OP</v>
      </c>
      <c r="D1066" s="711" t="str">
        <f>HYPERLINK(F1066,"Prj")</f>
        <v>Prj</v>
      </c>
      <c r="E1066" s="663" t="s">
        <v>7171</v>
      </c>
      <c r="F1066" s="422" t="s">
        <v>7172</v>
      </c>
      <c r="G1066" s="414" t="s">
        <v>33</v>
      </c>
      <c r="H1066" s="414" t="s">
        <v>33</v>
      </c>
      <c r="I1066" s="694" t="s">
        <v>33</v>
      </c>
      <c r="J1066" s="686" t="s">
        <v>271</v>
      </c>
      <c r="K1066" s="199" t="s">
        <v>33</v>
      </c>
      <c r="L1066" s="693" t="s">
        <v>16</v>
      </c>
      <c r="M1066" s="696" t="s">
        <v>268</v>
      </c>
      <c r="N1066" s="693" t="s">
        <v>18</v>
      </c>
      <c r="O1066" s="693" t="s">
        <v>25</v>
      </c>
      <c r="P1066" s="1080" t="s">
        <v>1419</v>
      </c>
      <c r="Q1066" s="1074" t="s">
        <v>33</v>
      </c>
      <c r="R1066" s="698" t="s">
        <v>33</v>
      </c>
      <c r="S1066" s="907" t="s">
        <v>3162</v>
      </c>
      <c r="T1066" s="908" t="s">
        <v>4864</v>
      </c>
      <c r="U1066" s="905" t="s">
        <v>626</v>
      </c>
      <c r="V1066" s="905" t="s">
        <v>9988</v>
      </c>
      <c r="W1066" s="1068" t="s">
        <v>20</v>
      </c>
      <c r="X1066" s="1064">
        <v>41823</v>
      </c>
      <c r="Y1066" s="1066">
        <v>42426</v>
      </c>
      <c r="Z1066" s="1046">
        <v>2016</v>
      </c>
      <c r="AA1066" s="1064">
        <v>42508</v>
      </c>
      <c r="AB1066" s="1065">
        <v>43928</v>
      </c>
      <c r="AC1066" s="1066">
        <v>43928</v>
      </c>
      <c r="AD1066" s="1050">
        <v>0</v>
      </c>
      <c r="AE1066" s="749">
        <v>33</v>
      </c>
      <c r="AF1066" s="744">
        <v>0</v>
      </c>
      <c r="AG1066" s="690">
        <v>33</v>
      </c>
      <c r="AH1066" s="747">
        <v>0</v>
      </c>
      <c r="AI1066" s="744">
        <v>0</v>
      </c>
      <c r="AJ1066" s="1099">
        <v>33</v>
      </c>
      <c r="AK1066" s="1100">
        <v>6.3516060300000001</v>
      </c>
      <c r="AL1066" s="1092"/>
      <c r="AM1066" s="768" t="s">
        <v>4441</v>
      </c>
      <c r="AN1066" s="774"/>
      <c r="AO1066" s="774"/>
      <c r="AP1066" s="774"/>
      <c r="AQ1066" s="775"/>
      <c r="AR1066" s="780" t="s">
        <v>4446</v>
      </c>
      <c r="AS1066" s="792">
        <f>AT1066+AU1066</f>
        <v>73</v>
      </c>
      <c r="AT1066" s="792">
        <v>73</v>
      </c>
      <c r="AU1066" s="793">
        <v>0</v>
      </c>
      <c r="AV1066" s="699" t="s">
        <v>4447</v>
      </c>
      <c r="AW1066" s="686" t="s">
        <v>3542</v>
      </c>
      <c r="AX1066" s="686" t="s">
        <v>3542</v>
      </c>
      <c r="AY1066" s="823">
        <v>42713</v>
      </c>
      <c r="AZ1066" s="736" t="s">
        <v>26</v>
      </c>
      <c r="BA1066" s="736" t="s">
        <v>26</v>
      </c>
      <c r="BB1066" s="625" t="s">
        <v>33</v>
      </c>
      <c r="BC1066" s="626" t="s">
        <v>33</v>
      </c>
      <c r="BD1066" s="633" t="s">
        <v>33</v>
      </c>
      <c r="BE1066" s="625" t="s">
        <v>33</v>
      </c>
      <c r="BF1066" s="626" t="s">
        <v>33</v>
      </c>
      <c r="BG1066" s="633" t="s">
        <v>33</v>
      </c>
      <c r="BH1066" s="905" t="s">
        <v>4485</v>
      </c>
      <c r="BI1066" s="903" t="s">
        <v>10472</v>
      </c>
      <c r="BJ1066" s="905" t="s">
        <v>4525</v>
      </c>
      <c r="BK1066" s="903" t="s">
        <v>10476</v>
      </c>
      <c r="BL1066" s="905" t="s">
        <v>0</v>
      </c>
      <c r="BM1066" s="903" t="s">
        <v>0</v>
      </c>
      <c r="BN1066" s="905" t="s">
        <v>0</v>
      </c>
      <c r="BO1066" s="903" t="s">
        <v>0</v>
      </c>
      <c r="BP1066" s="905" t="s">
        <v>0</v>
      </c>
      <c r="BQ1066" s="903" t="s">
        <v>0</v>
      </c>
      <c r="BR1066" s="909">
        <v>27</v>
      </c>
      <c r="BS1066" s="903" t="s">
        <v>4490</v>
      </c>
      <c r="BT1066" s="909">
        <v>29</v>
      </c>
      <c r="BU1066" s="903" t="s">
        <v>4497</v>
      </c>
      <c r="BV1066" s="909">
        <v>21</v>
      </c>
      <c r="BW1066" s="903" t="s">
        <v>4547</v>
      </c>
      <c r="BX1066" s="905" t="s">
        <v>0</v>
      </c>
      <c r="BY1066" s="903" t="s">
        <v>4492</v>
      </c>
      <c r="BZ1066" s="905" t="s">
        <v>0</v>
      </c>
      <c r="CA1066" s="903" t="s">
        <v>4492</v>
      </c>
      <c r="CB1066" s="340">
        <v>50</v>
      </c>
      <c r="CC1066" s="249">
        <f>IF(ISBLANK(AL1066),0,1)</f>
        <v>0</v>
      </c>
      <c r="CD1066" s="414">
        <f>IF(ISBLANK(AM1066),0,1)</f>
        <v>1</v>
      </c>
      <c r="CE1066" s="414">
        <f>IF(ISBLANK(AN1066),0,1)</f>
        <v>0</v>
      </c>
      <c r="CF1066" s="414">
        <f>IF(ISBLANK(AO1066),0,1)</f>
        <v>0</v>
      </c>
      <c r="CG1066" s="414">
        <f>IF(ISBLANK(AP1066),0,1)</f>
        <v>0</v>
      </c>
      <c r="CH1066" s="436">
        <f>IF(ISBLANK(AQ1066),0,1)</f>
        <v>0</v>
      </c>
      <c r="CI1066" s="435">
        <f>IF($W1066="Dropped","-",DAYS360(X1066,Y1066,TRUE)/360)</f>
        <v>1.6472222222222221</v>
      </c>
      <c r="CJ1066" s="416">
        <f>IF(OR($W1066="Pipeline",$W1066="Dropped"),"-",IF(OR($AA1066="-",$AA1066="n/a"),"-",DAYS360(Y1066,AA1066,TRUE)/360))</f>
        <v>0.22777777777777777</v>
      </c>
      <c r="CK1066" s="416">
        <f>IF(OR($W1066="Pipeline",$W1066="Dropped"),"-",IF($AC1066="-","-",IF(OR($AA1066="-",$AA1066="n/a"),DAYS360(Y1066,AC1066,TRUE)/360,DAYS360(AA1066,AC1066,TRUE)/360)))</f>
        <v>3.8861111111111111</v>
      </c>
      <c r="CL1066" s="416">
        <f>IF(OR($W1066="Pipeline",$W1066="Dropped"),"-",IF($AC1066="-","-",DAYS360(X1066,AC1066,TRUE)/360))</f>
        <v>5.7611111111111111</v>
      </c>
      <c r="CM1066" s="437">
        <f>IF(OR($W1066="Pipeline",$W1066="Dropped"),"-",IF($AC1066="-","-",DAYS360(AB1066,AC1066,TRUE)/360))</f>
        <v>0</v>
      </c>
      <c r="CN1066" s="344" t="str">
        <f>IF(W1066="Closed",IF(AC1066="-","-",YEAR(AC1066)),"-")</f>
        <v>-</v>
      </c>
      <c r="CO1066" s="344" t="str">
        <f>IF(W1066="Closed",IF(OR(BE1066="S",BE1066="MS",BE1066="HS"),"S",IF(OR(BE1066="U",BE1066="MU",BE1066="HU"),"U",IF(OR(BE1066="NA",BE1066="NR",BE1066="NV",BE1066="?",BE1066="#"),"NR","-"))),"-")</f>
        <v>-</v>
      </c>
      <c r="CP1066" s="249" t="s">
        <v>33</v>
      </c>
      <c r="CQ1066" s="414" t="s">
        <v>33</v>
      </c>
      <c r="CR1066" s="414" t="s">
        <v>33</v>
      </c>
      <c r="CS1066" s="414" t="s">
        <v>33</v>
      </c>
      <c r="CT1066" s="414" t="s">
        <v>33</v>
      </c>
      <c r="CU1066" s="436" t="s">
        <v>33</v>
      </c>
      <c r="CV1066" s="432" t="str">
        <f>IF(OR(DC1066="-",DC1066="",DC1066="n/a"),"-",HYPERLINK(DC1066,"PAD"))</f>
        <v>PAD</v>
      </c>
      <c r="CW1066" s="417" t="str">
        <f>IF(OR(DD1066="-",DD1066="",DD1066="n/a"),"-",HYPERLINK(DD1066,"ICR"))</f>
        <v>-</v>
      </c>
      <c r="CX1066" s="438" t="str">
        <f>IF(OR(DE1066="-",DE1066="",DE1066="n/a"),"-",HYPERLINK(DE1066,"IEG"))</f>
        <v>-</v>
      </c>
      <c r="CY1066" s="687" t="str">
        <f>IF(OR(DF1066="-",DF1066="",DF1066="n/a"),"-",HYPERLINK(DF1066,"PPAR"))</f>
        <v>-</v>
      </c>
      <c r="CZ1066" s="665" t="str">
        <f>IF(OR(DG1066="-",DG1066="",DG1066="n/a"),"-",HYPERLINK(DG1066,"PCR"))</f>
        <v>-</v>
      </c>
      <c r="DA1066" s="665" t="str">
        <f>IF(OR(DH1066="-",DH1066="",DH1066="n/a"),"-",HYPERLINK(DH1066,"PP"))</f>
        <v>-</v>
      </c>
      <c r="DB1066" s="688" t="str">
        <f>IF(OR(DI1066="-",DI1066="",DI1066="n/a"),"-",HYPERLINK(DI1066,"TA"))</f>
        <v>-</v>
      </c>
      <c r="DC1066" s="897" t="s">
        <v>13004</v>
      </c>
      <c r="DD1066" s="897" t="s">
        <v>33</v>
      </c>
      <c r="DE1066" s="897" t="s">
        <v>33</v>
      </c>
      <c r="DF1066" s="897" t="s">
        <v>33</v>
      </c>
      <c r="DG1066" s="897" t="s">
        <v>33</v>
      </c>
      <c r="DH1066" s="897" t="s">
        <v>33</v>
      </c>
      <c r="DI1066" s="897" t="s">
        <v>33</v>
      </c>
      <c r="DJ1066" s="734"/>
      <c r="DK1066" s="358"/>
      <c r="DL1066" s="358"/>
      <c r="DM1066" s="440"/>
      <c r="DN1066" s="440"/>
      <c r="DO1066" s="440"/>
      <c r="DP1066" s="440"/>
      <c r="DQ1066" s="440"/>
      <c r="DR1066" s="440"/>
      <c r="DS1066" s="440"/>
      <c r="DT1066" s="440"/>
      <c r="DU1066" s="440"/>
      <c r="DV1066" s="440"/>
      <c r="DW1066" s="440"/>
      <c r="DX1066" s="440"/>
      <c r="DY1066" s="440"/>
      <c r="DZ1066" s="440"/>
      <c r="EA1066" s="440"/>
      <c r="EB1066" s="440"/>
      <c r="EC1066" s="440"/>
      <c r="ED1066" s="440"/>
      <c r="EE1066" s="440"/>
      <c r="EF1066" s="440"/>
      <c r="EG1066" s="440"/>
      <c r="EH1066" s="440"/>
      <c r="EI1066" s="440"/>
      <c r="EJ1066" s="440"/>
      <c r="EK1066" s="440"/>
      <c r="EL1066" s="440"/>
      <c r="EM1066" s="440"/>
    </row>
    <row r="1067" spans="1:143" s="33" customFormat="1" ht="14.1" customHeight="1" x14ac:dyDescent="0.25">
      <c r="A1067" s="702">
        <f>ROW()-1</f>
        <v>1066</v>
      </c>
      <c r="B1067" s="721" t="s">
        <v>3131</v>
      </c>
      <c r="C1067" s="715" t="str">
        <f>HYPERLINK(E1067,"OP")</f>
        <v>OP</v>
      </c>
      <c r="D1067" s="715" t="str">
        <f>HYPERLINK(F1067,"Prj")</f>
        <v>Prj</v>
      </c>
      <c r="E1067" s="652" t="s">
        <v>7173</v>
      </c>
      <c r="F1067" s="412" t="s">
        <v>7174</v>
      </c>
      <c r="G1067" s="411" t="s">
        <v>33</v>
      </c>
      <c r="H1067" s="411" t="s">
        <v>33</v>
      </c>
      <c r="I1067" s="324" t="s">
        <v>33</v>
      </c>
      <c r="J1067" s="686" t="s">
        <v>10258</v>
      </c>
      <c r="K1067" s="199" t="s">
        <v>33</v>
      </c>
      <c r="L1067" s="693" t="s">
        <v>16</v>
      </c>
      <c r="M1067" s="696" t="s">
        <v>596</v>
      </c>
      <c r="N1067" s="693" t="s">
        <v>18</v>
      </c>
      <c r="O1067" s="693" t="s">
        <v>25</v>
      </c>
      <c r="P1067" s="1080" t="s">
        <v>1419</v>
      </c>
      <c r="Q1067" s="1074" t="s">
        <v>33</v>
      </c>
      <c r="R1067" s="698" t="s">
        <v>33</v>
      </c>
      <c r="S1067" s="907" t="s">
        <v>3166</v>
      </c>
      <c r="T1067" s="908" t="s">
        <v>3161</v>
      </c>
      <c r="U1067" s="905" t="s">
        <v>1792</v>
      </c>
      <c r="V1067" s="905" t="s">
        <v>10416</v>
      </c>
      <c r="W1067" s="1068" t="s">
        <v>269</v>
      </c>
      <c r="X1067" s="1064">
        <v>42681</v>
      </c>
      <c r="Y1067" s="1066">
        <v>43033</v>
      </c>
      <c r="Z1067" s="1046">
        <v>2018</v>
      </c>
      <c r="AA1067" s="1064" t="s">
        <v>33</v>
      </c>
      <c r="AB1067" s="1065" t="s">
        <v>33</v>
      </c>
      <c r="AC1067" s="1066" t="s">
        <v>33</v>
      </c>
      <c r="AD1067" s="638">
        <v>0</v>
      </c>
      <c r="AE1067" s="639">
        <v>30</v>
      </c>
      <c r="AF1067" s="744">
        <v>0</v>
      </c>
      <c r="AG1067" s="690">
        <v>30</v>
      </c>
      <c r="AH1067" s="747" t="s">
        <v>33</v>
      </c>
      <c r="AI1067" s="744" t="s">
        <v>33</v>
      </c>
      <c r="AJ1067" s="1099" t="s">
        <v>33</v>
      </c>
      <c r="AK1067" s="1100" t="s">
        <v>33</v>
      </c>
      <c r="AL1067" s="1093"/>
      <c r="AM1067" s="770"/>
      <c r="AN1067" s="770"/>
      <c r="AO1067" s="770"/>
      <c r="AP1067" s="770"/>
      <c r="AQ1067" s="771"/>
      <c r="AR1067" s="780" t="s">
        <v>33</v>
      </c>
      <c r="AS1067" s="786" t="s">
        <v>37</v>
      </c>
      <c r="AT1067" s="786" t="s">
        <v>37</v>
      </c>
      <c r="AU1067" s="787" t="s">
        <v>37</v>
      </c>
      <c r="AV1067" s="699" t="s">
        <v>33</v>
      </c>
      <c r="AW1067" s="686" t="s">
        <v>3543</v>
      </c>
      <c r="AX1067" s="686" t="s">
        <v>3544</v>
      </c>
      <c r="AY1067" s="823" t="s">
        <v>33</v>
      </c>
      <c r="AZ1067" s="736" t="s">
        <v>33</v>
      </c>
      <c r="BA1067" s="736" t="s">
        <v>33</v>
      </c>
      <c r="BB1067" s="625" t="s">
        <v>33</v>
      </c>
      <c r="BC1067" s="626" t="s">
        <v>33</v>
      </c>
      <c r="BD1067" s="633" t="s">
        <v>33</v>
      </c>
      <c r="BE1067" s="625" t="s">
        <v>33</v>
      </c>
      <c r="BF1067" s="626" t="s">
        <v>33</v>
      </c>
      <c r="BG1067" s="633" t="s">
        <v>33</v>
      </c>
      <c r="BH1067" s="905" t="s">
        <v>0</v>
      </c>
      <c r="BI1067" s="903" t="s">
        <v>0</v>
      </c>
      <c r="BJ1067" s="905" t="s">
        <v>0</v>
      </c>
      <c r="BK1067" s="903" t="s">
        <v>0</v>
      </c>
      <c r="BL1067" s="905" t="s">
        <v>4485</v>
      </c>
      <c r="BM1067" s="903" t="s">
        <v>10472</v>
      </c>
      <c r="BN1067" s="905" t="s">
        <v>0</v>
      </c>
      <c r="BO1067" s="903" t="s">
        <v>0</v>
      </c>
      <c r="BP1067" s="905" t="s">
        <v>10067</v>
      </c>
      <c r="BQ1067" s="903" t="s">
        <v>9474</v>
      </c>
      <c r="BR1067" s="909">
        <v>27</v>
      </c>
      <c r="BS1067" s="903" t="s">
        <v>4490</v>
      </c>
      <c r="BT1067" s="905" t="s">
        <v>0</v>
      </c>
      <c r="BU1067" s="903" t="s">
        <v>4492</v>
      </c>
      <c r="BV1067" s="905" t="s">
        <v>0</v>
      </c>
      <c r="BW1067" s="903" t="s">
        <v>4492</v>
      </c>
      <c r="BX1067" s="905" t="s">
        <v>0</v>
      </c>
      <c r="BY1067" s="903" t="s">
        <v>4492</v>
      </c>
      <c r="BZ1067" s="905" t="s">
        <v>0</v>
      </c>
      <c r="CA1067" s="903" t="s">
        <v>4492</v>
      </c>
      <c r="CB1067" s="340">
        <v>50</v>
      </c>
      <c r="CC1067" s="335">
        <f>IF(ISBLANK(AL1067),0,1)</f>
        <v>0</v>
      </c>
      <c r="CD1067" s="411">
        <f>IF(ISBLANK(AM1067),0,1)</f>
        <v>0</v>
      </c>
      <c r="CE1067" s="411">
        <f>IF(ISBLANK(AN1067),0,1)</f>
        <v>0</v>
      </c>
      <c r="CF1067" s="411">
        <f>IF(ISBLANK(AO1067),0,1)</f>
        <v>0</v>
      </c>
      <c r="CG1067" s="411">
        <f>IF(ISBLANK(AP1067),0,1)</f>
        <v>0</v>
      </c>
      <c r="CH1067" s="431">
        <f>IF(ISBLANK(AQ1067),0,1)</f>
        <v>0</v>
      </c>
      <c r="CI1067" s="435">
        <f>IF($W1067="Dropped","-",DAYS360(X1067,Y1067,TRUE)/360)</f>
        <v>0.96666666666666667</v>
      </c>
      <c r="CJ1067" s="416" t="str">
        <f>IF(OR($W1067="Pipeline",$W1067="Dropped"),"-",IF(OR($AA1067="-",$AA1067="n/a"),"-",DAYS360(Y1067,AA1067,TRUE)/360))</f>
        <v>-</v>
      </c>
      <c r="CK1067" s="416" t="str">
        <f>IF(OR($W1067="Pipeline",$W1067="Dropped"),"-",IF($AC1067="-","-",IF(OR($AA1067="-",$AA1067="n/a"),DAYS360(Y1067,AC1067,TRUE)/360,DAYS360(AA1067,AC1067,TRUE)/360)))</f>
        <v>-</v>
      </c>
      <c r="CL1067" s="416" t="str">
        <f>IF(OR($W1067="Pipeline",$W1067="Dropped"),"-",IF($AC1067="-","-",DAYS360(X1067,AC1067,TRUE)/360))</f>
        <v>-</v>
      </c>
      <c r="CM1067" s="437" t="str">
        <f>IF(OR($W1067="Pipeline",$W1067="Dropped"),"-",IF($AC1067="-","-",DAYS360(AB1067,AC1067,TRUE)/360))</f>
        <v>-</v>
      </c>
      <c r="CN1067" s="344" t="str">
        <f>IF(W1067="Closed",IF(AC1067="-","-",YEAR(AC1067)),"-")</f>
        <v>-</v>
      </c>
      <c r="CO1067" s="344" t="str">
        <f>IF(W1067="Closed",IF(OR(BE1067="S",BE1067="MS",BE1067="HS"),"S",IF(OR(BE1067="U",BE1067="MU",BE1067="HU"),"U",IF(OR(BE1067="NA",BE1067="NR",BE1067="NV",BE1067="?",BE1067="#"),"NR","-"))),"-")</f>
        <v>-</v>
      </c>
      <c r="CP1067" s="249" t="s">
        <v>33</v>
      </c>
      <c r="CQ1067" s="414" t="s">
        <v>33</v>
      </c>
      <c r="CR1067" s="414" t="s">
        <v>33</v>
      </c>
      <c r="CS1067" s="414" t="s">
        <v>33</v>
      </c>
      <c r="CT1067" s="414" t="s">
        <v>33</v>
      </c>
      <c r="CU1067" s="436" t="s">
        <v>33</v>
      </c>
      <c r="CV1067" s="432" t="str">
        <f>IF(OR(DC1067="-",DC1067="",DC1067="n/a"),"-",HYPERLINK(DC1067,"PAD"))</f>
        <v>-</v>
      </c>
      <c r="CW1067" s="417" t="str">
        <f>IF(OR(DD1067="-",DD1067="",DD1067="n/a"),"-",HYPERLINK(DD1067,"ICR"))</f>
        <v>-</v>
      </c>
      <c r="CX1067" s="438" t="str">
        <f>IF(OR(DE1067="-",DE1067="",DE1067="n/a"),"-",HYPERLINK(DE1067,"IEG"))</f>
        <v>-</v>
      </c>
      <c r="CY1067" s="687" t="str">
        <f>IF(OR(DF1067="-",DF1067="",DF1067="n/a"),"-",HYPERLINK(DF1067,"PPAR"))</f>
        <v>-</v>
      </c>
      <c r="CZ1067" s="665" t="str">
        <f>IF(OR(DG1067="-",DG1067="",DG1067="n/a"),"-",HYPERLINK(DG1067,"PCR"))</f>
        <v>-</v>
      </c>
      <c r="DA1067" s="665" t="str">
        <f>IF(OR(DH1067="-",DH1067="",DH1067="n/a"),"-",HYPERLINK(DH1067,"PP"))</f>
        <v>-</v>
      </c>
      <c r="DB1067" s="688" t="str">
        <f>IF(OR(DI1067="-",DI1067="",DI1067="n/a"),"-",HYPERLINK(DI1067,"TA"))</f>
        <v>-</v>
      </c>
      <c r="DC1067" s="897" t="s">
        <v>13773</v>
      </c>
      <c r="DD1067" s="897" t="s">
        <v>13773</v>
      </c>
      <c r="DE1067" s="897" t="s">
        <v>13773</v>
      </c>
      <c r="DF1067" s="897" t="s">
        <v>13773</v>
      </c>
      <c r="DG1067" s="897" t="s">
        <v>13773</v>
      </c>
      <c r="DH1067" s="897" t="s">
        <v>13773</v>
      </c>
      <c r="DI1067" s="897" t="s">
        <v>13773</v>
      </c>
      <c r="DJ1067" s="734"/>
      <c r="DK1067" s="358"/>
      <c r="DL1067" s="358"/>
      <c r="DM1067" s="440"/>
      <c r="DN1067" s="440"/>
      <c r="DO1067" s="440"/>
      <c r="DP1067" s="440"/>
      <c r="DQ1067" s="440"/>
      <c r="DR1067" s="440"/>
      <c r="DS1067" s="440"/>
      <c r="DT1067" s="440"/>
      <c r="DU1067" s="440"/>
      <c r="DV1067" s="440"/>
      <c r="DW1067" s="440"/>
      <c r="DX1067" s="440"/>
      <c r="DY1067" s="440"/>
      <c r="DZ1067" s="440"/>
      <c r="EA1067" s="440"/>
      <c r="EB1067" s="440"/>
      <c r="EC1067" s="440"/>
      <c r="ED1067" s="440"/>
      <c r="EE1067" s="440"/>
      <c r="EF1067" s="440"/>
      <c r="EG1067" s="440"/>
      <c r="EH1067" s="440"/>
      <c r="EI1067" s="440"/>
      <c r="EJ1067" s="440"/>
      <c r="EK1067" s="440"/>
      <c r="EL1067" s="440"/>
      <c r="EM1067" s="440"/>
    </row>
    <row r="1068" spans="1:143" s="33" customFormat="1" ht="14.1" customHeight="1" x14ac:dyDescent="0.25">
      <c r="A1068" s="702">
        <f>ROW()-1</f>
        <v>1067</v>
      </c>
      <c r="B1068" s="710" t="s">
        <v>3132</v>
      </c>
      <c r="C1068" s="711" t="str">
        <f>HYPERLINK(E1068,"OP")</f>
        <v>OP</v>
      </c>
      <c r="D1068" s="711" t="str">
        <f>HYPERLINK(F1068,"Prj")</f>
        <v>Prj</v>
      </c>
      <c r="E1068" s="663" t="s">
        <v>7175</v>
      </c>
      <c r="F1068" s="422" t="s">
        <v>7176</v>
      </c>
      <c r="G1068" s="414" t="s">
        <v>33</v>
      </c>
      <c r="H1068" s="414" t="s">
        <v>33</v>
      </c>
      <c r="I1068" s="694" t="s">
        <v>33</v>
      </c>
      <c r="J1068" s="686" t="s">
        <v>10259</v>
      </c>
      <c r="K1068" s="199" t="s">
        <v>33</v>
      </c>
      <c r="L1068" s="693" t="s">
        <v>231</v>
      </c>
      <c r="M1068" s="696" t="s">
        <v>729</v>
      </c>
      <c r="N1068" s="693" t="s">
        <v>18</v>
      </c>
      <c r="O1068" s="693" t="s">
        <v>25</v>
      </c>
      <c r="P1068" s="1080" t="s">
        <v>1419</v>
      </c>
      <c r="Q1068" s="1074" t="s">
        <v>1765</v>
      </c>
      <c r="R1068" s="698" t="s">
        <v>33</v>
      </c>
      <c r="S1068" s="907" t="s">
        <v>3160</v>
      </c>
      <c r="T1068" s="908" t="s">
        <v>3163</v>
      </c>
      <c r="U1068" s="905" t="s">
        <v>1782</v>
      </c>
      <c r="V1068" s="905" t="s">
        <v>10459</v>
      </c>
      <c r="W1068" s="1068" t="s">
        <v>20</v>
      </c>
      <c r="X1068" s="1064">
        <v>42472</v>
      </c>
      <c r="Y1068" s="1066">
        <v>42724</v>
      </c>
      <c r="Z1068" s="1046">
        <v>2017</v>
      </c>
      <c r="AA1068" s="1064">
        <v>42732</v>
      </c>
      <c r="AB1068" s="1065">
        <v>44530</v>
      </c>
      <c r="AC1068" s="1066">
        <v>44530</v>
      </c>
      <c r="AD1068" s="638">
        <v>41.5</v>
      </c>
      <c r="AE1068" s="746">
        <v>0</v>
      </c>
      <c r="AF1068" s="744">
        <v>0</v>
      </c>
      <c r="AG1068" s="690">
        <v>41.5</v>
      </c>
      <c r="AH1068" s="747">
        <v>0</v>
      </c>
      <c r="AI1068" s="744">
        <v>0</v>
      </c>
      <c r="AJ1068" s="1099">
        <v>41.5</v>
      </c>
      <c r="AK1068" s="1100">
        <v>0.10375</v>
      </c>
      <c r="AL1068" s="1093"/>
      <c r="AM1068" s="770"/>
      <c r="AN1068" s="770"/>
      <c r="AO1068" s="770"/>
      <c r="AP1068" s="770"/>
      <c r="AQ1068" s="771"/>
      <c r="AR1068" s="780" t="s">
        <v>33</v>
      </c>
      <c r="AS1068" s="786" t="s">
        <v>37</v>
      </c>
      <c r="AT1068" s="786" t="s">
        <v>37</v>
      </c>
      <c r="AU1068" s="787" t="s">
        <v>37</v>
      </c>
      <c r="AV1068" s="699" t="s">
        <v>33</v>
      </c>
      <c r="AW1068" s="686" t="s">
        <v>2721</v>
      </c>
      <c r="AX1068" s="686" t="s">
        <v>2721</v>
      </c>
      <c r="AY1068" s="823" t="s">
        <v>33</v>
      </c>
      <c r="AZ1068" s="736" t="s">
        <v>33</v>
      </c>
      <c r="BA1068" s="736" t="s">
        <v>33</v>
      </c>
      <c r="BB1068" s="625" t="s">
        <v>33</v>
      </c>
      <c r="BC1068" s="626" t="s">
        <v>33</v>
      </c>
      <c r="BD1068" s="633" t="s">
        <v>33</v>
      </c>
      <c r="BE1068" s="625" t="s">
        <v>33</v>
      </c>
      <c r="BF1068" s="626" t="s">
        <v>33</v>
      </c>
      <c r="BG1068" s="633" t="s">
        <v>33</v>
      </c>
      <c r="BH1068" s="905" t="s">
        <v>4485</v>
      </c>
      <c r="BI1068" s="903" t="s">
        <v>10472</v>
      </c>
      <c r="BJ1068" s="905" t="s">
        <v>4525</v>
      </c>
      <c r="BK1068" s="903" t="s">
        <v>10476</v>
      </c>
      <c r="BL1068" s="905" t="s">
        <v>0</v>
      </c>
      <c r="BM1068" s="903" t="s">
        <v>0</v>
      </c>
      <c r="BN1068" s="905" t="s">
        <v>0</v>
      </c>
      <c r="BO1068" s="903" t="s">
        <v>0</v>
      </c>
      <c r="BP1068" s="905" t="s">
        <v>0</v>
      </c>
      <c r="BQ1068" s="903" t="s">
        <v>0</v>
      </c>
      <c r="BR1068" s="905" t="s">
        <v>0</v>
      </c>
      <c r="BS1068" s="903" t="s">
        <v>4492</v>
      </c>
      <c r="BT1068" s="905" t="s">
        <v>0</v>
      </c>
      <c r="BU1068" s="903" t="s">
        <v>4492</v>
      </c>
      <c r="BV1068" s="905" t="s">
        <v>0</v>
      </c>
      <c r="BW1068" s="903" t="s">
        <v>4492</v>
      </c>
      <c r="BX1068" s="905" t="s">
        <v>0</v>
      </c>
      <c r="BY1068" s="903" t="s">
        <v>4492</v>
      </c>
      <c r="BZ1068" s="905" t="s">
        <v>0</v>
      </c>
      <c r="CA1068" s="903" t="s">
        <v>4492</v>
      </c>
      <c r="CB1068" s="340">
        <v>50</v>
      </c>
      <c r="CC1068" s="249">
        <f>IF(ISBLANK(AL1068),0,1)</f>
        <v>0</v>
      </c>
      <c r="CD1068" s="414">
        <f>IF(ISBLANK(AM1068),0,1)</f>
        <v>0</v>
      </c>
      <c r="CE1068" s="414">
        <f>IF(ISBLANK(AN1068),0,1)</f>
        <v>0</v>
      </c>
      <c r="CF1068" s="414">
        <f>IF(ISBLANK(AO1068),0,1)</f>
        <v>0</v>
      </c>
      <c r="CG1068" s="414">
        <f>IF(ISBLANK(AP1068),0,1)</f>
        <v>0</v>
      </c>
      <c r="CH1068" s="436">
        <f>IF(ISBLANK(AQ1068),0,1)</f>
        <v>0</v>
      </c>
      <c r="CI1068" s="435">
        <f>IF($W1068="Dropped","-",DAYS360(X1068,Y1068,TRUE)/360)</f>
        <v>0.68888888888888888</v>
      </c>
      <c r="CJ1068" s="416">
        <f>IF(OR($W1068="Pipeline",$W1068="Dropped"),"-",IF(OR($AA1068="-",$AA1068="n/a"),"-",DAYS360(Y1068,AA1068,TRUE)/360))</f>
        <v>2.2222222222222223E-2</v>
      </c>
      <c r="CK1068" s="416">
        <f>IF(OR($W1068="Pipeline",$W1068="Dropped"),"-",IF($AC1068="-","-",IF(OR($AA1068="-",$AA1068="n/a"),DAYS360(Y1068,AC1068,TRUE)/360,DAYS360(AA1068,AC1068,TRUE)/360)))</f>
        <v>4.9222222222222225</v>
      </c>
      <c r="CL1068" s="416">
        <f>IF(OR($W1068="Pipeline",$W1068="Dropped"),"-",IF($AC1068="-","-",DAYS360(X1068,AC1068,TRUE)/360))</f>
        <v>5.6333333333333337</v>
      </c>
      <c r="CM1068" s="437">
        <f>IF(OR($W1068="Pipeline",$W1068="Dropped"),"-",IF($AC1068="-","-",DAYS360(AB1068,AC1068,TRUE)/360))</f>
        <v>0</v>
      </c>
      <c r="CN1068" s="344" t="str">
        <f>IF(W1068="Closed",IF(AC1068="-","-",YEAR(AC1068)),"-")</f>
        <v>-</v>
      </c>
      <c r="CO1068" s="344" t="str">
        <f>IF(W1068="Closed",IF(OR(BE1068="S",BE1068="MS",BE1068="HS"),"S",IF(OR(BE1068="U",BE1068="MU",BE1068="HU"),"U",IF(OR(BE1068="NA",BE1068="NR",BE1068="NV",BE1068="?",BE1068="#"),"NR","-"))),"-")</f>
        <v>-</v>
      </c>
      <c r="CP1068" s="249" t="s">
        <v>33</v>
      </c>
      <c r="CQ1068" s="414" t="s">
        <v>33</v>
      </c>
      <c r="CR1068" s="414" t="s">
        <v>33</v>
      </c>
      <c r="CS1068" s="414" t="s">
        <v>33</v>
      </c>
      <c r="CT1068" s="414" t="s">
        <v>33</v>
      </c>
      <c r="CU1068" s="436" t="s">
        <v>33</v>
      </c>
      <c r="CV1068" s="432" t="str">
        <f>IF(OR(DC1068="-",DC1068="",DC1068="n/a"),"-",HYPERLINK(DC1068,"PAD"))</f>
        <v>PAD</v>
      </c>
      <c r="CW1068" s="417" t="str">
        <f>IF(OR(DD1068="-",DD1068="",DD1068="n/a"),"-",HYPERLINK(DD1068,"ICR"))</f>
        <v>-</v>
      </c>
      <c r="CX1068" s="438" t="str">
        <f>IF(OR(DE1068="-",DE1068="",DE1068="n/a"),"-",HYPERLINK(DE1068,"IEG"))</f>
        <v>-</v>
      </c>
      <c r="CY1068" s="687" t="str">
        <f>IF(OR(DF1068="-",DF1068="",DF1068="n/a"),"-",HYPERLINK(DF1068,"PPAR"))</f>
        <v>-</v>
      </c>
      <c r="CZ1068" s="665" t="str">
        <f>IF(OR(DG1068="-",DG1068="",DG1068="n/a"),"-",HYPERLINK(DG1068,"PCR"))</f>
        <v>-</v>
      </c>
      <c r="DA1068" s="665" t="str">
        <f>IF(OR(DH1068="-",DH1068="",DH1068="n/a"),"-",HYPERLINK(DH1068,"PP"))</f>
        <v>-</v>
      </c>
      <c r="DB1068" s="688" t="str">
        <f>IF(OR(DI1068="-",DI1068="",DI1068="n/a"),"-",HYPERLINK(DI1068,"TA"))</f>
        <v>-</v>
      </c>
      <c r="DC1068" s="897" t="s">
        <v>13005</v>
      </c>
      <c r="DD1068" s="897" t="s">
        <v>33</v>
      </c>
      <c r="DE1068" s="897" t="s">
        <v>33</v>
      </c>
      <c r="DF1068" s="897" t="s">
        <v>33</v>
      </c>
      <c r="DG1068" s="897" t="s">
        <v>33</v>
      </c>
      <c r="DH1068" s="897" t="s">
        <v>33</v>
      </c>
      <c r="DI1068" s="897" t="s">
        <v>33</v>
      </c>
      <c r="DJ1068" s="806"/>
      <c r="DK1068" s="358"/>
      <c r="DL1068" s="358"/>
      <c r="DM1068" s="440"/>
      <c r="DN1068" s="440"/>
      <c r="DO1068" s="440"/>
      <c r="DP1068" s="440"/>
      <c r="DQ1068" s="440"/>
      <c r="DR1068" s="440"/>
      <c r="DS1068" s="440"/>
      <c r="DT1068" s="440"/>
      <c r="DU1068" s="440"/>
      <c r="DV1068" s="440"/>
      <c r="DW1068" s="440"/>
      <c r="DX1068" s="440"/>
      <c r="DY1068" s="440"/>
      <c r="DZ1068" s="440"/>
      <c r="EA1068" s="440"/>
      <c r="EB1068" s="440"/>
      <c r="EC1068" s="440"/>
      <c r="ED1068" s="440"/>
      <c r="EE1068" s="440"/>
      <c r="EF1068" s="440"/>
      <c r="EG1068" s="440"/>
      <c r="EH1068" s="440"/>
      <c r="EI1068" s="440"/>
      <c r="EJ1068" s="440"/>
      <c r="EK1068" s="440"/>
      <c r="EL1068" s="440"/>
      <c r="EM1068" s="440"/>
    </row>
    <row r="1069" spans="1:143" s="33" customFormat="1" ht="14.1" customHeight="1" x14ac:dyDescent="0.25">
      <c r="A1069" s="702">
        <f>ROW()-1</f>
        <v>1068</v>
      </c>
      <c r="B1069" s="710" t="s">
        <v>283</v>
      </c>
      <c r="C1069" s="711" t="str">
        <f>HYPERLINK(E1069,"OP")</f>
        <v>OP</v>
      </c>
      <c r="D1069" s="711" t="str">
        <f>HYPERLINK(F1069,"Prj")</f>
        <v>Prj</v>
      </c>
      <c r="E1069" s="663" t="s">
        <v>7177</v>
      </c>
      <c r="F1069" s="422" t="s">
        <v>7178</v>
      </c>
      <c r="G1069" s="414" t="s">
        <v>33</v>
      </c>
      <c r="H1069" s="414" t="s">
        <v>33</v>
      </c>
      <c r="I1069" s="694" t="s">
        <v>33</v>
      </c>
      <c r="J1069" s="686" t="s">
        <v>10260</v>
      </c>
      <c r="K1069" s="199" t="s">
        <v>33</v>
      </c>
      <c r="L1069" s="693" t="s">
        <v>124</v>
      </c>
      <c r="M1069" s="734" t="s">
        <v>602</v>
      </c>
      <c r="N1069" s="693" t="s">
        <v>18</v>
      </c>
      <c r="O1069" s="693" t="s">
        <v>25</v>
      </c>
      <c r="P1069" s="1080" t="s">
        <v>36</v>
      </c>
      <c r="Q1069" s="1074" t="s">
        <v>33</v>
      </c>
      <c r="R1069" s="698" t="s">
        <v>33</v>
      </c>
      <c r="S1069" s="907" t="s">
        <v>3545</v>
      </c>
      <c r="T1069" s="908" t="s">
        <v>7564</v>
      </c>
      <c r="U1069" s="905" t="s">
        <v>580</v>
      </c>
      <c r="V1069" s="905" t="s">
        <v>10397</v>
      </c>
      <c r="W1069" s="1068" t="s">
        <v>20</v>
      </c>
      <c r="X1069" s="1064">
        <v>42047</v>
      </c>
      <c r="Y1069" s="1066">
        <v>42178</v>
      </c>
      <c r="Z1069" s="1046">
        <v>2015</v>
      </c>
      <c r="AA1069" s="1064">
        <v>42289</v>
      </c>
      <c r="AB1069" s="1065">
        <v>44196</v>
      </c>
      <c r="AC1069" s="1066">
        <v>44196</v>
      </c>
      <c r="AD1069" s="1050">
        <v>0</v>
      </c>
      <c r="AE1069" s="749">
        <v>26.4</v>
      </c>
      <c r="AF1069" s="744">
        <v>0</v>
      </c>
      <c r="AG1069" s="690">
        <v>26.4</v>
      </c>
      <c r="AH1069" s="747">
        <v>0</v>
      </c>
      <c r="AI1069" s="744">
        <v>0</v>
      </c>
      <c r="AJ1069" s="1099">
        <v>26.4</v>
      </c>
      <c r="AK1069" s="1100">
        <v>12.1101434</v>
      </c>
      <c r="AL1069" s="1086"/>
      <c r="AM1069" s="760"/>
      <c r="AN1069" s="760"/>
      <c r="AO1069" s="760"/>
      <c r="AP1069" s="760"/>
      <c r="AQ1069" s="761" t="s">
        <v>433</v>
      </c>
      <c r="AR1069" s="779" t="s">
        <v>4265</v>
      </c>
      <c r="AS1069" s="781">
        <f>AT1069+AU1069</f>
        <v>0.5</v>
      </c>
      <c r="AT1069" s="649">
        <v>0.5</v>
      </c>
      <c r="AU1069" s="650">
        <v>0</v>
      </c>
      <c r="AV1069" s="807" t="s">
        <v>4266</v>
      </c>
      <c r="AW1069" s="686" t="s">
        <v>3546</v>
      </c>
      <c r="AX1069" s="686" t="s">
        <v>3547</v>
      </c>
      <c r="AY1069" s="823">
        <v>42625</v>
      </c>
      <c r="AZ1069" s="736" t="s">
        <v>22</v>
      </c>
      <c r="BA1069" s="736" t="s">
        <v>26</v>
      </c>
      <c r="BB1069" s="625" t="s">
        <v>33</v>
      </c>
      <c r="BC1069" s="626" t="s">
        <v>33</v>
      </c>
      <c r="BD1069" s="633" t="s">
        <v>33</v>
      </c>
      <c r="BE1069" s="625" t="s">
        <v>33</v>
      </c>
      <c r="BF1069" s="626" t="s">
        <v>33</v>
      </c>
      <c r="BG1069" s="633" t="s">
        <v>33</v>
      </c>
      <c r="BH1069" s="905" t="s">
        <v>13072</v>
      </c>
      <c r="BI1069" s="903" t="s">
        <v>4508</v>
      </c>
      <c r="BJ1069" s="905" t="s">
        <v>13075</v>
      </c>
      <c r="BK1069" s="903" t="s">
        <v>13771</v>
      </c>
      <c r="BL1069" s="905" t="s">
        <v>0</v>
      </c>
      <c r="BM1069" s="903" t="s">
        <v>0</v>
      </c>
      <c r="BN1069" s="905" t="s">
        <v>0</v>
      </c>
      <c r="BO1069" s="903" t="s">
        <v>0</v>
      </c>
      <c r="BP1069" s="905" t="s">
        <v>0</v>
      </c>
      <c r="BQ1069" s="903" t="s">
        <v>0</v>
      </c>
      <c r="BR1069" s="909">
        <v>68</v>
      </c>
      <c r="BS1069" s="903" t="s">
        <v>4557</v>
      </c>
      <c r="BT1069" s="909">
        <v>69</v>
      </c>
      <c r="BU1069" s="903" t="s">
        <v>4598</v>
      </c>
      <c r="BV1069" s="909">
        <v>63</v>
      </c>
      <c r="BW1069" s="903" t="s">
        <v>4512</v>
      </c>
      <c r="BX1069" s="909">
        <v>67</v>
      </c>
      <c r="BY1069" s="903" t="s">
        <v>4577</v>
      </c>
      <c r="BZ1069" s="909">
        <v>70</v>
      </c>
      <c r="CA1069" s="903" t="s">
        <v>4609</v>
      </c>
      <c r="CB1069" s="340">
        <v>10</v>
      </c>
      <c r="CC1069" s="249">
        <f>IF(ISBLANK(AL1069),0,1)</f>
        <v>0</v>
      </c>
      <c r="CD1069" s="414">
        <f>IF(ISBLANK(AM1069),0,1)</f>
        <v>0</v>
      </c>
      <c r="CE1069" s="414">
        <f>IF(ISBLANK(AN1069),0,1)</f>
        <v>0</v>
      </c>
      <c r="CF1069" s="414">
        <f>IF(ISBLANK(AO1069),0,1)</f>
        <v>0</v>
      </c>
      <c r="CG1069" s="414">
        <f>IF(ISBLANK(AP1069),0,1)</f>
        <v>0</v>
      </c>
      <c r="CH1069" s="436">
        <f>IF(ISBLANK(AQ1069),0,1)</f>
        <v>1</v>
      </c>
      <c r="CI1069" s="435">
        <f>IF($W1069="Dropped","-",DAYS360(X1069,Y1069,TRUE)/360)</f>
        <v>0.36388888888888887</v>
      </c>
      <c r="CJ1069" s="416">
        <f>IF(OR($W1069="Pipeline",$W1069="Dropped"),"-",IF(OR($AA1069="-",$AA1069="n/a"),"-",DAYS360(Y1069,AA1069,TRUE)/360))</f>
        <v>0.30277777777777776</v>
      </c>
      <c r="CK1069" s="416">
        <f>IF(OR($W1069="Pipeline",$W1069="Dropped"),"-",IF($AC1069="-","-",IF(OR($AA1069="-",$AA1069="n/a"),DAYS360(Y1069,AC1069,TRUE)/360,DAYS360(AA1069,AC1069,TRUE)/360)))</f>
        <v>5.2166666666666668</v>
      </c>
      <c r="CL1069" s="416">
        <f>IF(OR($W1069="Pipeline",$W1069="Dropped"),"-",IF($AC1069="-","-",DAYS360(X1069,AC1069,TRUE)/360))</f>
        <v>5.8833333333333337</v>
      </c>
      <c r="CM1069" s="437">
        <f>IF(OR($W1069="Pipeline",$W1069="Dropped"),"-",IF($AC1069="-","-",DAYS360(AB1069,AC1069,TRUE)/360))</f>
        <v>0</v>
      </c>
      <c r="CN1069" s="344" t="str">
        <f>IF(W1069="Closed",IF(AC1069="-","-",YEAR(AC1069)),"-")</f>
        <v>-</v>
      </c>
      <c r="CO1069" s="344" t="str">
        <f>IF(W1069="Closed",IF(OR(BE1069="S",BE1069="MS",BE1069="HS"),"S",IF(OR(BE1069="U",BE1069="MU",BE1069="HU"),"U",IF(OR(BE1069="NA",BE1069="NR",BE1069="NV",BE1069="?",BE1069="#"),"NR","-"))),"-")</f>
        <v>-</v>
      </c>
      <c r="CP1069" s="249" t="s">
        <v>33</v>
      </c>
      <c r="CQ1069" s="414" t="s">
        <v>33</v>
      </c>
      <c r="CR1069" s="414" t="s">
        <v>33</v>
      </c>
      <c r="CS1069" s="414" t="s">
        <v>33</v>
      </c>
      <c r="CT1069" s="414" t="s">
        <v>33</v>
      </c>
      <c r="CU1069" s="436" t="s">
        <v>33</v>
      </c>
      <c r="CV1069" s="432" t="str">
        <f>IF(OR(DC1069="-",DC1069="",DC1069="n/a"),"-",HYPERLINK(DC1069,"PAD"))</f>
        <v>PAD</v>
      </c>
      <c r="CW1069" s="417" t="str">
        <f>IF(OR(DD1069="-",DD1069="",DD1069="n/a"),"-",HYPERLINK(DD1069,"ICR"))</f>
        <v>-</v>
      </c>
      <c r="CX1069" s="438" t="str">
        <f>IF(OR(DE1069="-",DE1069="",DE1069="n/a"),"-",HYPERLINK(DE1069,"IEG"))</f>
        <v>-</v>
      </c>
      <c r="CY1069" s="687" t="str">
        <f>IF(OR(DF1069="-",DF1069="",DF1069="n/a"),"-",HYPERLINK(DF1069,"PPAR"))</f>
        <v>-</v>
      </c>
      <c r="CZ1069" s="665" t="str">
        <f>IF(OR(DG1069="-",DG1069="",DG1069="n/a"),"-",HYPERLINK(DG1069,"PCR"))</f>
        <v>-</v>
      </c>
      <c r="DA1069" s="665" t="str">
        <f>IF(OR(DH1069="-",DH1069="",DH1069="n/a"),"-",HYPERLINK(DH1069,"PP"))</f>
        <v>PP</v>
      </c>
      <c r="DB1069" s="688" t="str">
        <f>IF(OR(DI1069="-",DI1069="",DI1069="n/a"),"-",HYPERLINK(DI1069,"TA"))</f>
        <v>-</v>
      </c>
      <c r="DC1069" s="897" t="s">
        <v>13006</v>
      </c>
      <c r="DD1069" s="897" t="s">
        <v>33</v>
      </c>
      <c r="DE1069" s="897" t="s">
        <v>33</v>
      </c>
      <c r="DF1069" s="897" t="s">
        <v>33</v>
      </c>
      <c r="DG1069" s="897" t="s">
        <v>33</v>
      </c>
      <c r="DH1069" s="897" t="s">
        <v>13007</v>
      </c>
      <c r="DI1069" s="897" t="s">
        <v>33</v>
      </c>
      <c r="DJ1069" s="734"/>
      <c r="DK1069" s="358"/>
      <c r="DL1069" s="358"/>
      <c r="DM1069" s="440"/>
      <c r="DN1069" s="440"/>
      <c r="DO1069" s="440"/>
      <c r="DP1069" s="440"/>
      <c r="DQ1069" s="440"/>
      <c r="DR1069" s="440"/>
      <c r="DS1069" s="440"/>
      <c r="DT1069" s="440"/>
      <c r="DU1069" s="440"/>
      <c r="DV1069" s="440"/>
      <c r="DW1069" s="440"/>
      <c r="DX1069" s="440"/>
      <c r="DY1069" s="440"/>
      <c r="DZ1069" s="440"/>
      <c r="EA1069" s="440"/>
      <c r="EB1069" s="440"/>
      <c r="EC1069" s="440"/>
      <c r="ED1069" s="440"/>
      <c r="EE1069" s="440"/>
      <c r="EF1069" s="440"/>
      <c r="EG1069" s="440"/>
      <c r="EH1069" s="440"/>
      <c r="EI1069" s="440"/>
      <c r="EJ1069" s="440"/>
      <c r="EK1069" s="440"/>
      <c r="EL1069" s="440"/>
      <c r="EM1069" s="440"/>
    </row>
    <row r="1070" spans="1:143" s="33" customFormat="1" ht="14.1" customHeight="1" x14ac:dyDescent="0.25">
      <c r="A1070" s="702">
        <f>ROW()-1</f>
        <v>1069</v>
      </c>
      <c r="B1070" s="714" t="s">
        <v>13296</v>
      </c>
      <c r="C1070" s="715" t="str">
        <f>HYPERLINK(E1070,"OP")</f>
        <v>OP</v>
      </c>
      <c r="D1070" s="715" t="str">
        <f>HYPERLINK(F1070,"Prj")</f>
        <v>Prj</v>
      </c>
      <c r="E1070" s="652" t="s">
        <v>13297</v>
      </c>
      <c r="F1070" s="412" t="s">
        <v>13298</v>
      </c>
      <c r="G1070" s="414" t="s">
        <v>33</v>
      </c>
      <c r="H1070" s="414" t="s">
        <v>33</v>
      </c>
      <c r="I1070" s="694" t="s">
        <v>33</v>
      </c>
      <c r="J1070" s="698" t="s">
        <v>13299</v>
      </c>
      <c r="K1070" s="728" t="s">
        <v>33</v>
      </c>
      <c r="L1070" s="733" t="s">
        <v>16</v>
      </c>
      <c r="M1070" s="698" t="s">
        <v>604</v>
      </c>
      <c r="N1070" s="733" t="s">
        <v>18</v>
      </c>
      <c r="O1070" s="733" t="s">
        <v>25</v>
      </c>
      <c r="P1070" s="1080" t="s">
        <v>19</v>
      </c>
      <c r="Q1070" s="1074" t="s">
        <v>33</v>
      </c>
      <c r="R1070" s="698" t="s">
        <v>33</v>
      </c>
      <c r="S1070" s="907" t="s">
        <v>3549</v>
      </c>
      <c r="T1070" s="908" t="s">
        <v>13300</v>
      </c>
      <c r="U1070" s="905" t="s">
        <v>1791</v>
      </c>
      <c r="V1070" s="905" t="s">
        <v>10441</v>
      </c>
      <c r="W1070" s="1068" t="s">
        <v>20</v>
      </c>
      <c r="X1070" s="1064">
        <v>41988</v>
      </c>
      <c r="Y1070" s="1066">
        <v>42524</v>
      </c>
      <c r="Z1070" s="1046">
        <v>2016</v>
      </c>
      <c r="AA1070" s="1064">
        <v>42563</v>
      </c>
      <c r="AB1070" s="1065">
        <v>43981</v>
      </c>
      <c r="AC1070" s="1066">
        <v>43981</v>
      </c>
      <c r="AD1070" s="1052">
        <v>0</v>
      </c>
      <c r="AE1070" s="748">
        <v>20</v>
      </c>
      <c r="AF1070" s="744">
        <v>0</v>
      </c>
      <c r="AG1070" s="690">
        <v>20</v>
      </c>
      <c r="AH1070" s="747">
        <v>7</v>
      </c>
      <c r="AI1070" s="744">
        <v>0</v>
      </c>
      <c r="AJ1070" s="1105">
        <v>40</v>
      </c>
      <c r="AK1070" s="1106">
        <v>4.8420072000000003</v>
      </c>
      <c r="AL1070" s="646"/>
      <c r="AM1070" s="647"/>
      <c r="AN1070" s="647">
        <v>4</v>
      </c>
      <c r="AO1070" s="647"/>
      <c r="AP1070" s="647"/>
      <c r="AQ1070" s="648"/>
      <c r="AR1070" s="756" t="s">
        <v>13525</v>
      </c>
      <c r="AS1070" s="649">
        <f>AT1070+AU1070</f>
        <v>2</v>
      </c>
      <c r="AT1070" s="784">
        <v>2</v>
      </c>
      <c r="AU1070" s="785">
        <v>0</v>
      </c>
      <c r="AV1070" s="686" t="s">
        <v>13523</v>
      </c>
      <c r="AW1070" s="698" t="s">
        <v>33</v>
      </c>
      <c r="AX1070" s="698" t="s">
        <v>33</v>
      </c>
      <c r="AY1070" s="825">
        <v>42629</v>
      </c>
      <c r="AZ1070" s="733" t="s">
        <v>26</v>
      </c>
      <c r="BA1070" s="733" t="s">
        <v>26</v>
      </c>
      <c r="BB1070" s="669" t="s">
        <v>33</v>
      </c>
      <c r="BC1070" s="689" t="s">
        <v>33</v>
      </c>
      <c r="BD1070" s="691" t="s">
        <v>33</v>
      </c>
      <c r="BE1070" s="669" t="s">
        <v>33</v>
      </c>
      <c r="BF1070" s="689" t="s">
        <v>33</v>
      </c>
      <c r="BG1070" s="691" t="s">
        <v>33</v>
      </c>
      <c r="BH1070" s="905" t="s">
        <v>13077</v>
      </c>
      <c r="BI1070" s="903" t="s">
        <v>9680</v>
      </c>
      <c r="BJ1070" s="905" t="s">
        <v>13078</v>
      </c>
      <c r="BK1070" s="903" t="s">
        <v>13872</v>
      </c>
      <c r="BL1070" s="905" t="s">
        <v>0</v>
      </c>
      <c r="BM1070" s="903" t="s">
        <v>0</v>
      </c>
      <c r="BN1070" s="905" t="s">
        <v>0</v>
      </c>
      <c r="BO1070" s="903" t="s">
        <v>0</v>
      </c>
      <c r="BP1070" s="905" t="s">
        <v>0</v>
      </c>
      <c r="BQ1070" s="903" t="s">
        <v>0</v>
      </c>
      <c r="BR1070" s="909">
        <v>55</v>
      </c>
      <c r="BS1070" s="903" t="s">
        <v>4541</v>
      </c>
      <c r="BT1070" s="909">
        <v>54</v>
      </c>
      <c r="BU1070" s="903" t="s">
        <v>4553</v>
      </c>
      <c r="BV1070" s="909">
        <v>53</v>
      </c>
      <c r="BW1070" s="903" t="s">
        <v>4528</v>
      </c>
      <c r="BX1070" s="905" t="s">
        <v>0</v>
      </c>
      <c r="BY1070" s="903" t="s">
        <v>4492</v>
      </c>
      <c r="BZ1070" s="905" t="s">
        <v>0</v>
      </c>
      <c r="CA1070" s="903" t="s">
        <v>4492</v>
      </c>
      <c r="CB1070" s="340" t="s">
        <v>33</v>
      </c>
      <c r="CC1070" s="249">
        <f>IF(ISBLANK(AL1070),0,1)</f>
        <v>0</v>
      </c>
      <c r="CD1070" s="414">
        <f>IF(ISBLANK(AM1070),0,1)</f>
        <v>0</v>
      </c>
      <c r="CE1070" s="414">
        <f>IF(ISBLANK(AN1070),0,1)</f>
        <v>1</v>
      </c>
      <c r="CF1070" s="414">
        <f>IF(ISBLANK(AO1070),0,1)</f>
        <v>0</v>
      </c>
      <c r="CG1070" s="414">
        <f>IF(ISBLANK(AP1070),0,1)</f>
        <v>0</v>
      </c>
      <c r="CH1070" s="436">
        <f>IF(ISBLANK(AQ1070),0,1)</f>
        <v>0</v>
      </c>
      <c r="CI1070" s="435">
        <f>IF($W1070="Dropped","-",DAYS360(X1070,Y1070,TRUE)/360)</f>
        <v>1.4666666666666666</v>
      </c>
      <c r="CJ1070" s="416">
        <f>IF(OR($W1070="Pipeline",$W1070="Dropped"),"-",IF(OR($AA1070="-",$AA1070="n/a"),"-",DAYS360(Y1070,AA1070,TRUE)/360))</f>
        <v>0.10833333333333334</v>
      </c>
      <c r="CK1070" s="416">
        <f>IF(OR($W1070="Pipeline",$W1070="Dropped"),"-",IF($AC1070="-","-",IF(OR($AA1070="-",$AA1070="n/a"),DAYS360(Y1070,AC1070,TRUE)/360,DAYS360(AA1070,AC1070,TRUE)/360)))</f>
        <v>3.8833333333333333</v>
      </c>
      <c r="CL1070" s="416">
        <f>IF(OR($W1070="Pipeline",$W1070="Dropped"),"-",IF($AC1070="-","-",DAYS360(X1070,AC1070,TRUE)/360))</f>
        <v>5.458333333333333</v>
      </c>
      <c r="CM1070" s="437">
        <f>IF(OR($W1070="Pipeline",$W1070="Dropped"),"-",IF($AC1070="-","-",DAYS360(AB1070,AC1070,TRUE)/360))</f>
        <v>0</v>
      </c>
      <c r="CN1070" s="344" t="str">
        <f>IF(W1070="Closed",IF(AC1070="-","-",YEAR(AC1070)),"-")</f>
        <v>-</v>
      </c>
      <c r="CO1070" s="344" t="str">
        <f>IF(W1070="Closed",IF(OR(BE1070="S",BE1070="MS",BE1070="HS"),"S",IF(OR(BE1070="U",BE1070="MU",BE1070="HU"),"U",IF(OR(BE1070="NA",BE1070="NR",BE1070="NV",BE1070="?",BE1070="#"),"NR","-"))),"-")</f>
        <v>-</v>
      </c>
      <c r="CP1070" s="249" t="s">
        <v>33</v>
      </c>
      <c r="CQ1070" s="414" t="s">
        <v>33</v>
      </c>
      <c r="CR1070" s="414" t="s">
        <v>33</v>
      </c>
      <c r="CS1070" s="414" t="s">
        <v>33</v>
      </c>
      <c r="CT1070" s="414" t="s">
        <v>33</v>
      </c>
      <c r="CU1070" s="436" t="s">
        <v>33</v>
      </c>
      <c r="CV1070" s="432" t="str">
        <f>IF(OR(DC1070="-",DC1070="",DC1070="n/a"),"-",HYPERLINK(DC1070,"PAD"))</f>
        <v>PAD</v>
      </c>
      <c r="CW1070" s="417" t="str">
        <f>IF(OR(DD1070="-",DD1070="",DD1070="n/a"),"-",HYPERLINK(DD1070,"ICR"))</f>
        <v>-</v>
      </c>
      <c r="CX1070" s="438" t="str">
        <f>IF(OR(DE1070="-",DE1070="",DE1070="n/a"),"-",HYPERLINK(DE1070,"IEG"))</f>
        <v>-</v>
      </c>
      <c r="CY1070" s="687" t="str">
        <f>IF(OR(DF1070="-",DF1070="",DF1070="n/a"),"-",HYPERLINK(DF1070,"PPAR"))</f>
        <v>-</v>
      </c>
      <c r="CZ1070" s="665" t="str">
        <f>IF(OR(DG1070="-",DG1070="",DG1070="n/a"),"-",HYPERLINK(DG1070,"PCR"))</f>
        <v>-</v>
      </c>
      <c r="DA1070" s="665" t="str">
        <f>IF(OR(DH1070="-",DH1070="",DH1070="n/a"),"-",HYPERLINK(DH1070,"PP"))</f>
        <v>PP</v>
      </c>
      <c r="DB1070" s="688" t="str">
        <f>IF(OR(DI1070="-",DI1070="",DI1070="n/a"),"-",HYPERLINK(DI1070,"TA"))</f>
        <v>-</v>
      </c>
      <c r="DC1070" s="897" t="s">
        <v>13301</v>
      </c>
      <c r="DD1070" s="897" t="s">
        <v>33</v>
      </c>
      <c r="DE1070" s="897" t="s">
        <v>33</v>
      </c>
      <c r="DF1070" s="897" t="s">
        <v>33</v>
      </c>
      <c r="DG1070" s="897" t="s">
        <v>33</v>
      </c>
      <c r="DH1070" s="897" t="s">
        <v>13302</v>
      </c>
      <c r="DI1070" s="897" t="s">
        <v>33</v>
      </c>
      <c r="DJ1070" s="734"/>
      <c r="DK1070" s="358"/>
      <c r="DL1070" s="358"/>
      <c r="DM1070" s="440"/>
      <c r="DN1070" s="440"/>
      <c r="DO1070" s="440"/>
      <c r="DP1070" s="440"/>
      <c r="DQ1070" s="440"/>
      <c r="DR1070" s="440"/>
      <c r="DS1070" s="440"/>
      <c r="DT1070" s="440"/>
      <c r="DU1070" s="440"/>
      <c r="DV1070" s="440"/>
      <c r="DW1070" s="440"/>
      <c r="DX1070" s="440"/>
      <c r="DY1070" s="440"/>
      <c r="DZ1070" s="440"/>
      <c r="EA1070" s="440"/>
      <c r="EB1070" s="440"/>
      <c r="EC1070" s="440"/>
      <c r="ED1070" s="440"/>
      <c r="EE1070" s="440"/>
      <c r="EF1070" s="440"/>
      <c r="EG1070" s="440"/>
      <c r="EH1070" s="440"/>
      <c r="EI1070" s="440"/>
      <c r="EJ1070" s="440"/>
      <c r="EK1070" s="440"/>
      <c r="EL1070" s="440"/>
      <c r="EM1070" s="440"/>
    </row>
    <row r="1071" spans="1:143" s="33" customFormat="1" ht="14.1" customHeight="1" x14ac:dyDescent="0.25">
      <c r="A1071" s="702">
        <f>ROW()-1</f>
        <v>1070</v>
      </c>
      <c r="B1071" s="710" t="s">
        <v>614</v>
      </c>
      <c r="C1071" s="711" t="str">
        <f>HYPERLINK(E1071,"OP")</f>
        <v>OP</v>
      </c>
      <c r="D1071" s="711" t="str">
        <f>HYPERLINK(F1071,"Prj")</f>
        <v>Prj</v>
      </c>
      <c r="E1071" s="663" t="s">
        <v>7179</v>
      </c>
      <c r="F1071" s="422" t="s">
        <v>7180</v>
      </c>
      <c r="G1071" s="414" t="s">
        <v>33</v>
      </c>
      <c r="H1071" s="414" t="s">
        <v>33</v>
      </c>
      <c r="I1071" s="694" t="s">
        <v>33</v>
      </c>
      <c r="J1071" s="696" t="s">
        <v>10261</v>
      </c>
      <c r="K1071" s="199" t="s">
        <v>33</v>
      </c>
      <c r="L1071" s="693" t="s">
        <v>16</v>
      </c>
      <c r="M1071" s="696" t="s">
        <v>58</v>
      </c>
      <c r="N1071" s="693" t="s">
        <v>18</v>
      </c>
      <c r="O1071" s="693" t="s">
        <v>25</v>
      </c>
      <c r="P1071" s="1080" t="s">
        <v>1419</v>
      </c>
      <c r="Q1071" s="1074" t="s">
        <v>33</v>
      </c>
      <c r="R1071" s="698" t="s">
        <v>33</v>
      </c>
      <c r="S1071" s="907" t="s">
        <v>10320</v>
      </c>
      <c r="T1071" s="908" t="s">
        <v>10353</v>
      </c>
      <c r="U1071" s="905" t="s">
        <v>586</v>
      </c>
      <c r="V1071" s="905" t="s">
        <v>10462</v>
      </c>
      <c r="W1071" s="1068" t="s">
        <v>20</v>
      </c>
      <c r="X1071" s="1064">
        <v>42031</v>
      </c>
      <c r="Y1071" s="1066">
        <v>42139</v>
      </c>
      <c r="Z1071" s="1046">
        <v>2015</v>
      </c>
      <c r="AA1071" s="1064">
        <v>42234</v>
      </c>
      <c r="AB1071" s="1065">
        <v>43646</v>
      </c>
      <c r="AC1071" s="1066">
        <v>43646</v>
      </c>
      <c r="AD1071" s="638">
        <v>0</v>
      </c>
      <c r="AE1071" s="639">
        <v>45</v>
      </c>
      <c r="AF1071" s="744">
        <v>0</v>
      </c>
      <c r="AG1071" s="690">
        <v>45</v>
      </c>
      <c r="AH1071" s="747">
        <v>0</v>
      </c>
      <c r="AI1071" s="744">
        <v>0</v>
      </c>
      <c r="AJ1071" s="1099">
        <v>45</v>
      </c>
      <c r="AK1071" s="1100">
        <v>22.843343399999998</v>
      </c>
      <c r="AL1071" s="1092"/>
      <c r="AM1071" s="768" t="s">
        <v>2725</v>
      </c>
      <c r="AN1071" s="768"/>
      <c r="AO1071" s="768"/>
      <c r="AP1071" s="768"/>
      <c r="AQ1071" s="769"/>
      <c r="AR1071" s="780" t="s">
        <v>2724</v>
      </c>
      <c r="AS1071" s="792">
        <f>AT1071+AU1071</f>
        <v>45</v>
      </c>
      <c r="AT1071" s="792">
        <v>45</v>
      </c>
      <c r="AU1071" s="793">
        <v>0</v>
      </c>
      <c r="AV1071" s="809" t="s">
        <v>2727</v>
      </c>
      <c r="AW1071" s="686" t="s">
        <v>2726</v>
      </c>
      <c r="AX1071" s="686" t="s">
        <v>38</v>
      </c>
      <c r="AY1071" s="823">
        <v>42731</v>
      </c>
      <c r="AZ1071" s="736" t="s">
        <v>26</v>
      </c>
      <c r="BA1071" s="736" t="s">
        <v>26</v>
      </c>
      <c r="BB1071" s="625" t="s">
        <v>33</v>
      </c>
      <c r="BC1071" s="626" t="s">
        <v>33</v>
      </c>
      <c r="BD1071" s="633" t="s">
        <v>33</v>
      </c>
      <c r="BE1071" s="625" t="s">
        <v>33</v>
      </c>
      <c r="BF1071" s="626" t="s">
        <v>33</v>
      </c>
      <c r="BG1071" s="633" t="s">
        <v>33</v>
      </c>
      <c r="BH1071" s="905" t="s">
        <v>4485</v>
      </c>
      <c r="BI1071" s="903" t="s">
        <v>10472</v>
      </c>
      <c r="BJ1071" s="905" t="s">
        <v>4505</v>
      </c>
      <c r="BK1071" s="903" t="s">
        <v>10474</v>
      </c>
      <c r="BL1071" s="905" t="s">
        <v>0</v>
      </c>
      <c r="BM1071" s="903" t="s">
        <v>0</v>
      </c>
      <c r="BN1071" s="905" t="s">
        <v>0</v>
      </c>
      <c r="BO1071" s="903" t="s">
        <v>0</v>
      </c>
      <c r="BP1071" s="905" t="s">
        <v>0</v>
      </c>
      <c r="BQ1071" s="903" t="s">
        <v>0</v>
      </c>
      <c r="BR1071" s="909">
        <v>27</v>
      </c>
      <c r="BS1071" s="903" t="s">
        <v>4490</v>
      </c>
      <c r="BT1071" s="905" t="s">
        <v>0</v>
      </c>
      <c r="BU1071" s="903" t="s">
        <v>4492</v>
      </c>
      <c r="BV1071" s="905" t="s">
        <v>0</v>
      </c>
      <c r="BW1071" s="903" t="s">
        <v>4492</v>
      </c>
      <c r="BX1071" s="905" t="s">
        <v>0</v>
      </c>
      <c r="BY1071" s="903" t="s">
        <v>4492</v>
      </c>
      <c r="BZ1071" s="905" t="s">
        <v>0</v>
      </c>
      <c r="CA1071" s="903" t="s">
        <v>4492</v>
      </c>
      <c r="CB1071" s="340">
        <v>50</v>
      </c>
      <c r="CC1071" s="249">
        <f>IF(ISBLANK(AL1071),0,1)</f>
        <v>0</v>
      </c>
      <c r="CD1071" s="414">
        <f>IF(ISBLANK(AM1071),0,1)</f>
        <v>1</v>
      </c>
      <c r="CE1071" s="414">
        <f>IF(ISBLANK(AN1071),0,1)</f>
        <v>0</v>
      </c>
      <c r="CF1071" s="414">
        <f>IF(ISBLANK(AO1071),0,1)</f>
        <v>0</v>
      </c>
      <c r="CG1071" s="414">
        <f>IF(ISBLANK(AP1071),0,1)</f>
        <v>0</v>
      </c>
      <c r="CH1071" s="436">
        <f>IF(ISBLANK(AQ1071),0,1)</f>
        <v>0</v>
      </c>
      <c r="CI1071" s="435">
        <f>IF($W1071="Dropped","-",DAYS360(X1071,Y1071,TRUE)/360)</f>
        <v>0.3</v>
      </c>
      <c r="CJ1071" s="416">
        <f>IF(OR($W1071="Pipeline",$W1071="Dropped"),"-",IF(OR($AA1071="-",$AA1071="n/a"),"-",DAYS360(Y1071,AA1071,TRUE)/360))</f>
        <v>0.25833333333333336</v>
      </c>
      <c r="CK1071" s="416">
        <f>IF(OR($W1071="Pipeline",$W1071="Dropped"),"-",IF($AC1071="-","-",IF(OR($AA1071="-",$AA1071="n/a"),DAYS360(Y1071,AC1071,TRUE)/360,DAYS360(AA1071,AC1071,TRUE)/360)))</f>
        <v>3.8666666666666667</v>
      </c>
      <c r="CL1071" s="416">
        <f>IF(OR($W1071="Pipeline",$W1071="Dropped"),"-",IF($AC1071="-","-",DAYS360(X1071,AC1071,TRUE)/360))</f>
        <v>4.4249999999999998</v>
      </c>
      <c r="CM1071" s="437">
        <f>IF(OR($W1071="Pipeline",$W1071="Dropped"),"-",IF($AC1071="-","-",DAYS360(AB1071,AC1071,TRUE)/360))</f>
        <v>0</v>
      </c>
      <c r="CN1071" s="344" t="str">
        <f>IF(W1071="Closed",IF(AC1071="-","-",YEAR(AC1071)),"-")</f>
        <v>-</v>
      </c>
      <c r="CO1071" s="344" t="str">
        <f>IF(W1071="Closed",IF(OR(BE1071="S",BE1071="MS",BE1071="HS"),"S",IF(OR(BE1071="U",BE1071="MU",BE1071="HU"),"U",IF(OR(BE1071="NA",BE1071="NR",BE1071="NV",BE1071="?",BE1071="#"),"NR","-"))),"-")</f>
        <v>-</v>
      </c>
      <c r="CP1071" s="249" t="s">
        <v>33</v>
      </c>
      <c r="CQ1071" s="414" t="s">
        <v>33</v>
      </c>
      <c r="CR1071" s="414" t="s">
        <v>33</v>
      </c>
      <c r="CS1071" s="414" t="s">
        <v>33</v>
      </c>
      <c r="CT1071" s="414" t="s">
        <v>33</v>
      </c>
      <c r="CU1071" s="436" t="s">
        <v>33</v>
      </c>
      <c r="CV1071" s="432" t="str">
        <f>IF(OR(DC1071="-",DC1071="",DC1071="n/a"),"-",HYPERLINK(DC1071,"PAD"))</f>
        <v>PAD</v>
      </c>
      <c r="CW1071" s="417" t="str">
        <f>IF(OR(DD1071="-",DD1071="",DD1071="n/a"),"-",HYPERLINK(DD1071,"ICR"))</f>
        <v>-</v>
      </c>
      <c r="CX1071" s="438" t="str">
        <f>IF(OR(DE1071="-",DE1071="",DE1071="n/a"),"-",HYPERLINK(DE1071,"IEG"))</f>
        <v>-</v>
      </c>
      <c r="CY1071" s="687" t="str">
        <f>IF(OR(DF1071="-",DF1071="",DF1071="n/a"),"-",HYPERLINK(DF1071,"PPAR"))</f>
        <v>-</v>
      </c>
      <c r="CZ1071" s="665" t="str">
        <f>IF(OR(DG1071="-",DG1071="",DG1071="n/a"),"-",HYPERLINK(DG1071,"PCR"))</f>
        <v>-</v>
      </c>
      <c r="DA1071" s="665" t="str">
        <f>IF(OR(DH1071="-",DH1071="",DH1071="n/a"),"-",HYPERLINK(DH1071,"PP"))</f>
        <v>-</v>
      </c>
      <c r="DB1071" s="688" t="str">
        <f>IF(OR(DI1071="-",DI1071="",DI1071="n/a"),"-",HYPERLINK(DI1071,"TA"))</f>
        <v>-</v>
      </c>
      <c r="DC1071" s="897" t="s">
        <v>13008</v>
      </c>
      <c r="DD1071" s="897" t="s">
        <v>33</v>
      </c>
      <c r="DE1071" s="897" t="s">
        <v>33</v>
      </c>
      <c r="DF1071" s="897" t="s">
        <v>33</v>
      </c>
      <c r="DG1071" s="897" t="s">
        <v>33</v>
      </c>
      <c r="DH1071" s="897" t="s">
        <v>33</v>
      </c>
      <c r="DI1071" s="897" t="s">
        <v>33</v>
      </c>
      <c r="DJ1071" s="806"/>
      <c r="DK1071" s="358"/>
      <c r="DL1071" s="358"/>
      <c r="DM1071" s="440"/>
      <c r="DN1071" s="440"/>
      <c r="DO1071" s="440"/>
      <c r="DP1071" s="440"/>
      <c r="DQ1071" s="440"/>
      <c r="DR1071" s="440"/>
      <c r="DS1071" s="440"/>
      <c r="DT1071" s="440"/>
      <c r="DU1071" s="440"/>
      <c r="DV1071" s="440"/>
      <c r="DW1071" s="440"/>
      <c r="DX1071" s="440"/>
      <c r="DY1071" s="440"/>
      <c r="DZ1071" s="440"/>
      <c r="EA1071" s="440"/>
      <c r="EB1071" s="440"/>
      <c r="EC1071" s="440"/>
      <c r="ED1071" s="440"/>
      <c r="EE1071" s="440"/>
      <c r="EF1071" s="440"/>
      <c r="EG1071" s="440"/>
      <c r="EH1071" s="440"/>
      <c r="EI1071" s="440"/>
      <c r="EJ1071" s="440"/>
      <c r="EK1071" s="440"/>
      <c r="EL1071" s="440"/>
      <c r="EM1071" s="440"/>
    </row>
    <row r="1072" spans="1:143" s="33" customFormat="1" ht="14.1" customHeight="1" x14ac:dyDescent="0.25">
      <c r="A1072" s="702">
        <f>ROW()-1</f>
        <v>1071</v>
      </c>
      <c r="B1072" s="714" t="s">
        <v>13303</v>
      </c>
      <c r="C1072" s="715" t="str">
        <f>HYPERLINK(E1072,"OP")</f>
        <v>OP</v>
      </c>
      <c r="D1072" s="715" t="str">
        <f>HYPERLINK(F1072,"Prj")</f>
        <v>Prj</v>
      </c>
      <c r="E1072" s="652" t="s">
        <v>13304</v>
      </c>
      <c r="F1072" s="412" t="s">
        <v>13305</v>
      </c>
      <c r="G1072" s="414" t="s">
        <v>33</v>
      </c>
      <c r="H1072" s="414" t="s">
        <v>33</v>
      </c>
      <c r="I1072" s="694" t="s">
        <v>33</v>
      </c>
      <c r="J1072" s="698" t="s">
        <v>13306</v>
      </c>
      <c r="K1072" s="728" t="s">
        <v>33</v>
      </c>
      <c r="L1072" s="733" t="s">
        <v>16</v>
      </c>
      <c r="M1072" s="698" t="s">
        <v>329</v>
      </c>
      <c r="N1072" s="733" t="s">
        <v>18</v>
      </c>
      <c r="O1072" s="733" t="s">
        <v>25</v>
      </c>
      <c r="P1072" s="1080" t="s">
        <v>19</v>
      </c>
      <c r="Q1072" s="1074" t="s">
        <v>33</v>
      </c>
      <c r="R1072" s="698" t="s">
        <v>3888</v>
      </c>
      <c r="S1072" s="907" t="s">
        <v>3549</v>
      </c>
      <c r="T1072" s="908" t="s">
        <v>13864</v>
      </c>
      <c r="U1072" s="905" t="s">
        <v>1791</v>
      </c>
      <c r="V1072" s="905" t="s">
        <v>10441</v>
      </c>
      <c r="W1072" s="1068" t="s">
        <v>20</v>
      </c>
      <c r="X1072" s="1064">
        <v>41967</v>
      </c>
      <c r="Y1072" s="1066">
        <v>42146</v>
      </c>
      <c r="Z1072" s="1046">
        <v>2015</v>
      </c>
      <c r="AA1072" s="1064">
        <v>42488</v>
      </c>
      <c r="AB1072" s="1065">
        <v>44104</v>
      </c>
      <c r="AC1072" s="1066">
        <v>44104</v>
      </c>
      <c r="AD1072" s="1052">
        <v>0</v>
      </c>
      <c r="AE1072" s="748">
        <v>65</v>
      </c>
      <c r="AF1072" s="744">
        <v>0</v>
      </c>
      <c r="AG1072" s="690">
        <v>65</v>
      </c>
      <c r="AH1072" s="747">
        <v>0</v>
      </c>
      <c r="AI1072" s="744">
        <v>0</v>
      </c>
      <c r="AJ1072" s="1105">
        <v>65</v>
      </c>
      <c r="AK1072" s="1106">
        <v>7.5164552699999998</v>
      </c>
      <c r="AL1072" s="646"/>
      <c r="AM1072" s="647"/>
      <c r="AN1072" s="647">
        <v>4</v>
      </c>
      <c r="AO1072" s="647"/>
      <c r="AP1072" s="647"/>
      <c r="AQ1072" s="648"/>
      <c r="AR1072" s="756" t="s">
        <v>13526</v>
      </c>
      <c r="AS1072" s="649">
        <f>AT1072+AU1072</f>
        <v>2.7</v>
      </c>
      <c r="AT1072" s="784">
        <v>2.7</v>
      </c>
      <c r="AU1072" s="785">
        <v>0</v>
      </c>
      <c r="AV1072" s="686" t="s">
        <v>13527</v>
      </c>
      <c r="AW1072" s="698" t="s">
        <v>33</v>
      </c>
      <c r="AX1072" s="698" t="s">
        <v>33</v>
      </c>
      <c r="AY1072" s="825">
        <v>42660</v>
      </c>
      <c r="AZ1072" s="733" t="s">
        <v>22</v>
      </c>
      <c r="BA1072" s="733" t="s">
        <v>22</v>
      </c>
      <c r="BB1072" s="669" t="s">
        <v>33</v>
      </c>
      <c r="BC1072" s="689" t="s">
        <v>33</v>
      </c>
      <c r="BD1072" s="691" t="s">
        <v>33</v>
      </c>
      <c r="BE1072" s="669" t="s">
        <v>33</v>
      </c>
      <c r="BF1072" s="689" t="s">
        <v>33</v>
      </c>
      <c r="BG1072" s="691" t="s">
        <v>33</v>
      </c>
      <c r="BH1072" s="905" t="s">
        <v>13077</v>
      </c>
      <c r="BI1072" s="903" t="s">
        <v>9680</v>
      </c>
      <c r="BJ1072" s="905" t="s">
        <v>4515</v>
      </c>
      <c r="BK1072" s="903" t="s">
        <v>4704</v>
      </c>
      <c r="BL1072" s="905" t="s">
        <v>13078</v>
      </c>
      <c r="BM1072" s="903" t="s">
        <v>13872</v>
      </c>
      <c r="BN1072" s="905" t="s">
        <v>13050</v>
      </c>
      <c r="BO1072" s="903" t="s">
        <v>13876</v>
      </c>
      <c r="BP1072" s="905" t="s">
        <v>0</v>
      </c>
      <c r="BQ1072" s="903" t="s">
        <v>0</v>
      </c>
      <c r="BR1072" s="909">
        <v>54</v>
      </c>
      <c r="BS1072" s="903" t="s">
        <v>4553</v>
      </c>
      <c r="BT1072" s="909">
        <v>56</v>
      </c>
      <c r="BU1072" s="903" t="s">
        <v>4566</v>
      </c>
      <c r="BV1072" s="909">
        <v>59</v>
      </c>
      <c r="BW1072" s="903" t="s">
        <v>4510</v>
      </c>
      <c r="BX1072" s="905" t="s">
        <v>0</v>
      </c>
      <c r="BY1072" s="903" t="s">
        <v>4492</v>
      </c>
      <c r="BZ1072" s="905" t="s">
        <v>0</v>
      </c>
      <c r="CA1072" s="903" t="s">
        <v>4492</v>
      </c>
      <c r="CB1072" s="340" t="s">
        <v>33</v>
      </c>
      <c r="CC1072" s="249">
        <f>IF(ISBLANK(AL1072),0,1)</f>
        <v>0</v>
      </c>
      <c r="CD1072" s="414">
        <f>IF(ISBLANK(AM1072),0,1)</f>
        <v>0</v>
      </c>
      <c r="CE1072" s="414">
        <f>IF(ISBLANK(AN1072),0,1)</f>
        <v>1</v>
      </c>
      <c r="CF1072" s="414">
        <f>IF(ISBLANK(AO1072),0,1)</f>
        <v>0</v>
      </c>
      <c r="CG1072" s="414">
        <f>IF(ISBLANK(AP1072),0,1)</f>
        <v>0</v>
      </c>
      <c r="CH1072" s="436">
        <f>IF(ISBLANK(AQ1072),0,1)</f>
        <v>0</v>
      </c>
      <c r="CI1072" s="435">
        <f>IF($W1072="Dropped","-",DAYS360(X1072,Y1072,TRUE)/360)</f>
        <v>0.49444444444444446</v>
      </c>
      <c r="CJ1072" s="416">
        <f>IF(OR($W1072="Pipeline",$W1072="Dropped"),"-",IF(OR($AA1072="-",$AA1072="n/a"),"-",DAYS360(Y1072,AA1072,TRUE)/360))</f>
        <v>0.93333333333333335</v>
      </c>
      <c r="CK1072" s="416">
        <f>IF(OR($W1072="Pipeline",$W1072="Dropped"),"-",IF($AC1072="-","-",IF(OR($AA1072="-",$AA1072="n/a"),DAYS360(Y1072,AC1072,TRUE)/360,DAYS360(AA1072,AC1072,TRUE)/360)))</f>
        <v>4.4222222222222225</v>
      </c>
      <c r="CL1072" s="416">
        <f>IF(OR($W1072="Pipeline",$W1072="Dropped"),"-",IF($AC1072="-","-",DAYS360(X1072,AC1072,TRUE)/360))</f>
        <v>5.85</v>
      </c>
      <c r="CM1072" s="437">
        <f>IF(OR($W1072="Pipeline",$W1072="Dropped"),"-",IF($AC1072="-","-",DAYS360(AB1072,AC1072,TRUE)/360))</f>
        <v>0</v>
      </c>
      <c r="CN1072" s="344" t="str">
        <f>IF(W1072="Closed",IF(AC1072="-","-",YEAR(AC1072)),"-")</f>
        <v>-</v>
      </c>
      <c r="CO1072" s="344" t="str">
        <f>IF(W1072="Closed",IF(OR(BE1072="S",BE1072="MS",BE1072="HS"),"S",IF(OR(BE1072="U",BE1072="MU",BE1072="HU"),"U",IF(OR(BE1072="NA",BE1072="NR",BE1072="NV",BE1072="?",BE1072="#"),"NR","-"))),"-")</f>
        <v>-</v>
      </c>
      <c r="CP1072" s="249" t="s">
        <v>33</v>
      </c>
      <c r="CQ1072" s="414" t="s">
        <v>33</v>
      </c>
      <c r="CR1072" s="414" t="s">
        <v>33</v>
      </c>
      <c r="CS1072" s="414" t="s">
        <v>33</v>
      </c>
      <c r="CT1072" s="414" t="s">
        <v>33</v>
      </c>
      <c r="CU1072" s="436" t="s">
        <v>33</v>
      </c>
      <c r="CV1072" s="432" t="str">
        <f>IF(OR(DC1072="-",DC1072="",DC1072="n/a"),"-",HYPERLINK(DC1072,"PAD"))</f>
        <v>PAD</v>
      </c>
      <c r="CW1072" s="417" t="str">
        <f>IF(OR(DD1072="-",DD1072="",DD1072="n/a"),"-",HYPERLINK(DD1072,"ICR"))</f>
        <v>-</v>
      </c>
      <c r="CX1072" s="438" t="str">
        <f>IF(OR(DE1072="-",DE1072="",DE1072="n/a"),"-",HYPERLINK(DE1072,"IEG"))</f>
        <v>-</v>
      </c>
      <c r="CY1072" s="687" t="str">
        <f>IF(OR(DF1072="-",DF1072="",DF1072="n/a"),"-",HYPERLINK(DF1072,"PPAR"))</f>
        <v>-</v>
      </c>
      <c r="CZ1072" s="665" t="str">
        <f>IF(OR(DG1072="-",DG1072="",DG1072="n/a"),"-",HYPERLINK(DG1072,"PCR"))</f>
        <v>-</v>
      </c>
      <c r="DA1072" s="665" t="str">
        <f>IF(OR(DH1072="-",DH1072="",DH1072="n/a"),"-",HYPERLINK(DH1072,"PP"))</f>
        <v>-</v>
      </c>
      <c r="DB1072" s="688" t="str">
        <f>IF(OR(DI1072="-",DI1072="",DI1072="n/a"),"-",HYPERLINK(DI1072,"TA"))</f>
        <v>-</v>
      </c>
      <c r="DC1072" s="897" t="s">
        <v>13307</v>
      </c>
      <c r="DD1072" s="897" t="s">
        <v>33</v>
      </c>
      <c r="DE1072" s="897" t="s">
        <v>33</v>
      </c>
      <c r="DF1072" s="897" t="s">
        <v>33</v>
      </c>
      <c r="DG1072" s="897" t="s">
        <v>33</v>
      </c>
      <c r="DH1072" s="897" t="s">
        <v>33</v>
      </c>
      <c r="DI1072" s="897" t="s">
        <v>33</v>
      </c>
      <c r="DJ1072" s="734"/>
      <c r="DK1072" s="358"/>
      <c r="DL1072" s="358"/>
      <c r="DM1072" s="440"/>
      <c r="DN1072" s="440"/>
      <c r="DO1072" s="440"/>
      <c r="DP1072" s="440"/>
      <c r="DQ1072" s="440"/>
      <c r="DR1072" s="440"/>
      <c r="DS1072" s="440"/>
      <c r="DT1072" s="440"/>
      <c r="DU1072" s="440"/>
      <c r="DV1072" s="440"/>
      <c r="DW1072" s="440"/>
      <c r="DX1072" s="440"/>
      <c r="DY1072" s="440"/>
      <c r="DZ1072" s="440"/>
      <c r="EA1072" s="440"/>
      <c r="EB1072" s="440"/>
      <c r="EC1072" s="440"/>
      <c r="ED1072" s="440"/>
      <c r="EE1072" s="440"/>
      <c r="EF1072" s="440"/>
      <c r="EG1072" s="440"/>
      <c r="EH1072" s="440"/>
      <c r="EI1072" s="440"/>
      <c r="EJ1072" s="440"/>
      <c r="EK1072" s="440"/>
      <c r="EL1072" s="440"/>
      <c r="EM1072" s="440"/>
    </row>
    <row r="1073" spans="1:143" s="33" customFormat="1" ht="14.1" customHeight="1" x14ac:dyDescent="0.25">
      <c r="A1073" s="702">
        <f>ROW()-1</f>
        <v>1072</v>
      </c>
      <c r="B1073" s="710" t="s">
        <v>279</v>
      </c>
      <c r="C1073" s="711" t="str">
        <f>HYPERLINK(E1073,"OP")</f>
        <v>OP</v>
      </c>
      <c r="D1073" s="711" t="str">
        <f>HYPERLINK(F1073,"Prj")</f>
        <v>Prj</v>
      </c>
      <c r="E1073" s="663" t="s">
        <v>7181</v>
      </c>
      <c r="F1073" s="422" t="s">
        <v>7182</v>
      </c>
      <c r="G1073" s="414" t="s">
        <v>33</v>
      </c>
      <c r="H1073" s="414" t="s">
        <v>33</v>
      </c>
      <c r="I1073" s="694" t="s">
        <v>33</v>
      </c>
      <c r="J1073" s="686" t="s">
        <v>10262</v>
      </c>
      <c r="K1073" s="199" t="s">
        <v>33</v>
      </c>
      <c r="L1073" s="693" t="s">
        <v>16</v>
      </c>
      <c r="M1073" s="696" t="s">
        <v>280</v>
      </c>
      <c r="N1073" s="693" t="s">
        <v>18</v>
      </c>
      <c r="O1073" s="693" t="s">
        <v>25</v>
      </c>
      <c r="P1073" s="1080" t="s">
        <v>19</v>
      </c>
      <c r="Q1073" s="1074" t="s">
        <v>1419</v>
      </c>
      <c r="R1073" s="698" t="s">
        <v>33</v>
      </c>
      <c r="S1073" s="907" t="s">
        <v>3538</v>
      </c>
      <c r="T1073" s="908" t="s">
        <v>3954</v>
      </c>
      <c r="U1073" s="905" t="s">
        <v>1790</v>
      </c>
      <c r="V1073" s="905" t="s">
        <v>10447</v>
      </c>
      <c r="W1073" s="1068" t="s">
        <v>20</v>
      </c>
      <c r="X1073" s="1064">
        <v>42059</v>
      </c>
      <c r="Y1073" s="1066">
        <v>42528</v>
      </c>
      <c r="Z1073" s="1046">
        <v>2016</v>
      </c>
      <c r="AA1073" s="1064" t="s">
        <v>33</v>
      </c>
      <c r="AB1073" s="1065">
        <v>44742</v>
      </c>
      <c r="AC1073" s="1066">
        <v>44742</v>
      </c>
      <c r="AD1073" s="1050">
        <v>0</v>
      </c>
      <c r="AE1073" s="749">
        <v>500</v>
      </c>
      <c r="AF1073" s="744">
        <v>0</v>
      </c>
      <c r="AG1073" s="690">
        <v>500</v>
      </c>
      <c r="AH1073" s="747">
        <v>1333</v>
      </c>
      <c r="AI1073" s="744">
        <v>0</v>
      </c>
      <c r="AJ1073" s="1099">
        <v>500</v>
      </c>
      <c r="AK1073" s="1100">
        <v>0</v>
      </c>
      <c r="AL1073" s="1086"/>
      <c r="AM1073" s="760"/>
      <c r="AN1073" s="760">
        <v>7</v>
      </c>
      <c r="AO1073" s="760"/>
      <c r="AP1073" s="760"/>
      <c r="AQ1073" s="761">
        <v>14</v>
      </c>
      <c r="AR1073" s="780" t="s">
        <v>4335</v>
      </c>
      <c r="AS1073" s="781">
        <f>AT1073+AU1073</f>
        <v>0</v>
      </c>
      <c r="AT1073" s="781">
        <v>0</v>
      </c>
      <c r="AU1073" s="782">
        <v>0</v>
      </c>
      <c r="AV1073" s="809" t="s">
        <v>4336</v>
      </c>
      <c r="AW1073" s="686" t="s">
        <v>4454</v>
      </c>
      <c r="AX1073" s="686" t="s">
        <v>4454</v>
      </c>
      <c r="AY1073" s="823">
        <v>42675</v>
      </c>
      <c r="AZ1073" s="736" t="s">
        <v>26</v>
      </c>
      <c r="BA1073" s="736" t="s">
        <v>26</v>
      </c>
      <c r="BB1073" s="625" t="s">
        <v>33</v>
      </c>
      <c r="BC1073" s="626" t="s">
        <v>33</v>
      </c>
      <c r="BD1073" s="633" t="s">
        <v>33</v>
      </c>
      <c r="BE1073" s="625" t="s">
        <v>33</v>
      </c>
      <c r="BF1073" s="626" t="s">
        <v>33</v>
      </c>
      <c r="BG1073" s="633" t="s">
        <v>33</v>
      </c>
      <c r="BH1073" s="905" t="s">
        <v>0</v>
      </c>
      <c r="BI1073" s="903" t="s">
        <v>0</v>
      </c>
      <c r="BJ1073" s="905" t="s">
        <v>0</v>
      </c>
      <c r="BK1073" s="903" t="s">
        <v>0</v>
      </c>
      <c r="BL1073" s="905" t="s">
        <v>13077</v>
      </c>
      <c r="BM1073" s="903" t="s">
        <v>9680</v>
      </c>
      <c r="BN1073" s="905" t="s">
        <v>13078</v>
      </c>
      <c r="BO1073" s="903" t="s">
        <v>13872</v>
      </c>
      <c r="BP1073" s="905" t="s">
        <v>0</v>
      </c>
      <c r="BQ1073" s="903" t="s">
        <v>0</v>
      </c>
      <c r="BR1073" s="909">
        <v>54</v>
      </c>
      <c r="BS1073" s="903" t="s">
        <v>4553</v>
      </c>
      <c r="BT1073" s="909">
        <v>55</v>
      </c>
      <c r="BU1073" s="903" t="s">
        <v>4541</v>
      </c>
      <c r="BV1073" s="905" t="s">
        <v>0</v>
      </c>
      <c r="BW1073" s="903" t="s">
        <v>4492</v>
      </c>
      <c r="BX1073" s="905" t="s">
        <v>0</v>
      </c>
      <c r="BY1073" s="903" t="s">
        <v>4492</v>
      </c>
      <c r="BZ1073" s="905" t="s">
        <v>0</v>
      </c>
      <c r="CA1073" s="903" t="s">
        <v>4492</v>
      </c>
      <c r="CB1073" s="340">
        <v>10</v>
      </c>
      <c r="CC1073" s="249">
        <f>IF(ISBLANK(AL1073),0,1)</f>
        <v>0</v>
      </c>
      <c r="CD1073" s="414">
        <f>IF(ISBLANK(AM1073),0,1)</f>
        <v>0</v>
      </c>
      <c r="CE1073" s="414">
        <f>IF(ISBLANK(AN1073),0,1)</f>
        <v>1</v>
      </c>
      <c r="CF1073" s="414">
        <f>IF(ISBLANK(AO1073),0,1)</f>
        <v>0</v>
      </c>
      <c r="CG1073" s="414">
        <f>IF(ISBLANK(AP1073),0,1)</f>
        <v>0</v>
      </c>
      <c r="CH1073" s="436">
        <f>IF(ISBLANK(AQ1073),0,1)</f>
        <v>1</v>
      </c>
      <c r="CI1073" s="435">
        <f>IF($W1073="Dropped","-",DAYS360(X1073,Y1073,TRUE)/360)</f>
        <v>1.2861111111111112</v>
      </c>
      <c r="CJ1073" s="416" t="str">
        <f>IF(OR($W1073="Pipeline",$W1073="Dropped"),"-",IF(OR($AA1073="-",$AA1073="n/a"),"-",DAYS360(Y1073,AA1073,TRUE)/360))</f>
        <v>-</v>
      </c>
      <c r="CK1073" s="416">
        <f>IF(OR($W1073="Pipeline",$W1073="Dropped"),"-",IF($AC1073="-","-",IF(OR($AA1073="-",$AA1073="n/a"),DAYS360(Y1073,AC1073,TRUE)/360,DAYS360(AA1073,AC1073,TRUE)/360)))</f>
        <v>6.0638888888888891</v>
      </c>
      <c r="CL1073" s="416">
        <f>IF(OR($W1073="Pipeline",$W1073="Dropped"),"-",IF($AC1073="-","-",DAYS360(X1073,AC1073,TRUE)/360))</f>
        <v>7.35</v>
      </c>
      <c r="CM1073" s="437">
        <f>IF(OR($W1073="Pipeline",$W1073="Dropped"),"-",IF($AC1073="-","-",DAYS360(AB1073,AC1073,TRUE)/360))</f>
        <v>0</v>
      </c>
      <c r="CN1073" s="344" t="str">
        <f>IF(W1073="Closed",IF(AC1073="-","-",YEAR(AC1073)),"-")</f>
        <v>-</v>
      </c>
      <c r="CO1073" s="344" t="str">
        <f>IF(W1073="Closed",IF(OR(BE1073="S",BE1073="MS",BE1073="HS"),"S",IF(OR(BE1073="U",BE1073="MU",BE1073="HU"),"U",IF(OR(BE1073="NA",BE1073="NR",BE1073="NV",BE1073="?",BE1073="#"),"NR","-"))),"-")</f>
        <v>-</v>
      </c>
      <c r="CP1073" s="249" t="s">
        <v>33</v>
      </c>
      <c r="CQ1073" s="414" t="s">
        <v>33</v>
      </c>
      <c r="CR1073" s="414" t="s">
        <v>33</v>
      </c>
      <c r="CS1073" s="414" t="s">
        <v>33</v>
      </c>
      <c r="CT1073" s="414" t="s">
        <v>33</v>
      </c>
      <c r="CU1073" s="436" t="s">
        <v>33</v>
      </c>
      <c r="CV1073" s="432" t="str">
        <f>IF(OR(DC1073="-",DC1073="",DC1073="n/a"),"-",HYPERLINK(DC1073,"PAD"))</f>
        <v>PAD</v>
      </c>
      <c r="CW1073" s="417" t="str">
        <f>IF(OR(DD1073="-",DD1073="",DD1073="n/a"),"-",HYPERLINK(DD1073,"ICR"))</f>
        <v>-</v>
      </c>
      <c r="CX1073" s="438" t="str">
        <f>IF(OR(DE1073="-",DE1073="",DE1073="n/a"),"-",HYPERLINK(DE1073,"IEG"))</f>
        <v>-</v>
      </c>
      <c r="CY1073" s="687" t="str">
        <f>IF(OR(DF1073="-",DF1073="",DF1073="n/a"),"-",HYPERLINK(DF1073,"PPAR"))</f>
        <v>-</v>
      </c>
      <c r="CZ1073" s="665" t="str">
        <f>IF(OR(DG1073="-",DG1073="",DG1073="n/a"),"-",HYPERLINK(DG1073,"PCR"))</f>
        <v>-</v>
      </c>
      <c r="DA1073" s="665" t="str">
        <f>IF(OR(DH1073="-",DH1073="",DH1073="n/a"),"-",HYPERLINK(DH1073,"PP"))</f>
        <v>-</v>
      </c>
      <c r="DB1073" s="688" t="str">
        <f>IF(OR(DI1073="-",DI1073="",DI1073="n/a"),"-",HYPERLINK(DI1073,"TA"))</f>
        <v>-</v>
      </c>
      <c r="DC1073" s="897" t="s">
        <v>13009</v>
      </c>
      <c r="DD1073" s="897" t="s">
        <v>33</v>
      </c>
      <c r="DE1073" s="897" t="s">
        <v>33</v>
      </c>
      <c r="DF1073" s="897" t="s">
        <v>33</v>
      </c>
      <c r="DG1073" s="897" t="s">
        <v>33</v>
      </c>
      <c r="DH1073" s="897" t="s">
        <v>33</v>
      </c>
      <c r="DI1073" s="897" t="s">
        <v>33</v>
      </c>
      <c r="DJ1073" s="734"/>
      <c r="DK1073" s="358"/>
      <c r="DL1073" s="358"/>
      <c r="DM1073" s="440"/>
      <c r="DN1073" s="440"/>
      <c r="DO1073" s="440"/>
      <c r="DP1073" s="440"/>
      <c r="DQ1073" s="440"/>
      <c r="DR1073" s="440"/>
      <c r="DS1073" s="440"/>
      <c r="DT1073" s="440"/>
      <c r="DU1073" s="440"/>
      <c r="DV1073" s="440"/>
      <c r="DW1073" s="440"/>
      <c r="DX1073" s="440"/>
      <c r="DY1073" s="440"/>
      <c r="DZ1073" s="440"/>
      <c r="EA1073" s="440"/>
      <c r="EB1073" s="440"/>
      <c r="EC1073" s="440"/>
      <c r="ED1073" s="440"/>
      <c r="EE1073" s="440"/>
      <c r="EF1073" s="440"/>
      <c r="EG1073" s="440"/>
      <c r="EH1073" s="440"/>
      <c r="EI1073" s="440"/>
      <c r="EJ1073" s="440"/>
      <c r="EK1073" s="440"/>
      <c r="EL1073" s="440"/>
      <c r="EM1073" s="440"/>
    </row>
    <row r="1074" spans="1:143" s="33" customFormat="1" ht="14.1" customHeight="1" x14ac:dyDescent="0.25">
      <c r="A1074" s="702">
        <f>ROW()-1</f>
        <v>1073</v>
      </c>
      <c r="B1074" s="710" t="s">
        <v>615</v>
      </c>
      <c r="C1074" s="711" t="str">
        <f>HYPERLINK(E1074,"OP")</f>
        <v>OP</v>
      </c>
      <c r="D1074" s="711" t="str">
        <f>HYPERLINK(F1074,"Prj")</f>
        <v>Prj</v>
      </c>
      <c r="E1074" s="663" t="s">
        <v>7183</v>
      </c>
      <c r="F1074" s="422" t="s">
        <v>7184</v>
      </c>
      <c r="G1074" s="414" t="s">
        <v>33</v>
      </c>
      <c r="H1074" s="414" t="s">
        <v>33</v>
      </c>
      <c r="I1074" s="694" t="s">
        <v>33</v>
      </c>
      <c r="J1074" s="696" t="s">
        <v>10279</v>
      </c>
      <c r="K1074" s="199" t="s">
        <v>33</v>
      </c>
      <c r="L1074" s="693" t="s">
        <v>16</v>
      </c>
      <c r="M1074" s="696" t="s">
        <v>610</v>
      </c>
      <c r="N1074" s="693" t="s">
        <v>233</v>
      </c>
      <c r="O1074" s="693" t="s">
        <v>25</v>
      </c>
      <c r="P1074" s="1080" t="s">
        <v>1419</v>
      </c>
      <c r="Q1074" s="1074" t="s">
        <v>33</v>
      </c>
      <c r="R1074" s="698" t="s">
        <v>33</v>
      </c>
      <c r="S1074" s="907" t="s">
        <v>10320</v>
      </c>
      <c r="T1074" s="908" t="s">
        <v>10375</v>
      </c>
      <c r="U1074" s="905" t="s">
        <v>579</v>
      </c>
      <c r="V1074" s="905" t="s">
        <v>10462</v>
      </c>
      <c r="W1074" s="1068" t="s">
        <v>20</v>
      </c>
      <c r="X1074" s="1064">
        <v>41984</v>
      </c>
      <c r="Y1074" s="1066">
        <v>42192</v>
      </c>
      <c r="Z1074" s="1046">
        <v>2016</v>
      </c>
      <c r="AA1074" s="1064">
        <v>42256</v>
      </c>
      <c r="AB1074" s="1065">
        <v>43281</v>
      </c>
      <c r="AC1074" s="1066">
        <v>43281</v>
      </c>
      <c r="AD1074" s="638">
        <v>0</v>
      </c>
      <c r="AE1074" s="639">
        <v>0</v>
      </c>
      <c r="AF1074" s="744">
        <v>20</v>
      </c>
      <c r="AG1074" s="690">
        <v>20</v>
      </c>
      <c r="AH1074" s="747">
        <v>0</v>
      </c>
      <c r="AI1074" s="744">
        <v>20</v>
      </c>
      <c r="AJ1074" s="1099">
        <v>20</v>
      </c>
      <c r="AK1074" s="1100">
        <v>8.6472054699999994</v>
      </c>
      <c r="AL1074" s="1092"/>
      <c r="AM1074" s="768" t="s">
        <v>3039</v>
      </c>
      <c r="AN1074" s="768"/>
      <c r="AO1074" s="768"/>
      <c r="AP1074" s="768"/>
      <c r="AQ1074" s="769">
        <v>6</v>
      </c>
      <c r="AR1074" s="780" t="s">
        <v>2729</v>
      </c>
      <c r="AS1074" s="792">
        <f>AT1074+AU1074</f>
        <v>23.5</v>
      </c>
      <c r="AT1074" s="781">
        <v>0</v>
      </c>
      <c r="AU1074" s="793">
        <v>23.5</v>
      </c>
      <c r="AV1074" s="809" t="s">
        <v>3052</v>
      </c>
      <c r="AW1074" s="686" t="s">
        <v>2728</v>
      </c>
      <c r="AX1074" s="686" t="s">
        <v>38</v>
      </c>
      <c r="AY1074" s="823">
        <v>42550</v>
      </c>
      <c r="AZ1074" s="736" t="s">
        <v>22</v>
      </c>
      <c r="BA1074" s="736" t="s">
        <v>22</v>
      </c>
      <c r="BB1074" s="625" t="s">
        <v>33</v>
      </c>
      <c r="BC1074" s="626" t="s">
        <v>33</v>
      </c>
      <c r="BD1074" s="633" t="s">
        <v>33</v>
      </c>
      <c r="BE1074" s="625" t="s">
        <v>33</v>
      </c>
      <c r="BF1074" s="626" t="s">
        <v>33</v>
      </c>
      <c r="BG1074" s="633" t="s">
        <v>33</v>
      </c>
      <c r="BH1074" s="905" t="s">
        <v>4505</v>
      </c>
      <c r="BI1074" s="903" t="s">
        <v>10474</v>
      </c>
      <c r="BJ1074" s="905" t="s">
        <v>4525</v>
      </c>
      <c r="BK1074" s="903" t="s">
        <v>10476</v>
      </c>
      <c r="BL1074" s="905" t="s">
        <v>0</v>
      </c>
      <c r="BM1074" s="903" t="s">
        <v>0</v>
      </c>
      <c r="BN1074" s="905" t="s">
        <v>0</v>
      </c>
      <c r="BO1074" s="903" t="s">
        <v>0</v>
      </c>
      <c r="BP1074" s="905" t="s">
        <v>0</v>
      </c>
      <c r="BQ1074" s="903" t="s">
        <v>0</v>
      </c>
      <c r="BR1074" s="909">
        <v>27</v>
      </c>
      <c r="BS1074" s="903" t="s">
        <v>4490</v>
      </c>
      <c r="BT1074" s="909">
        <v>28</v>
      </c>
      <c r="BU1074" s="903" t="s">
        <v>4500</v>
      </c>
      <c r="BV1074" s="909">
        <v>58</v>
      </c>
      <c r="BW1074" s="903" t="s">
        <v>4558</v>
      </c>
      <c r="BX1074" s="905" t="s">
        <v>0</v>
      </c>
      <c r="BY1074" s="903" t="s">
        <v>4492</v>
      </c>
      <c r="BZ1074" s="905" t="s">
        <v>0</v>
      </c>
      <c r="CA1074" s="903" t="s">
        <v>4492</v>
      </c>
      <c r="CB1074" s="340">
        <v>50</v>
      </c>
      <c r="CC1074" s="249">
        <f>IF(ISBLANK(AL1074),0,1)</f>
        <v>0</v>
      </c>
      <c r="CD1074" s="414">
        <f>IF(ISBLANK(AM1074),0,1)</f>
        <v>1</v>
      </c>
      <c r="CE1074" s="414">
        <f>IF(ISBLANK(AN1074),0,1)</f>
        <v>0</v>
      </c>
      <c r="CF1074" s="414">
        <f>IF(ISBLANK(AO1074),0,1)</f>
        <v>0</v>
      </c>
      <c r="CG1074" s="414">
        <f>IF(ISBLANK(AP1074),0,1)</f>
        <v>0</v>
      </c>
      <c r="CH1074" s="436">
        <f>IF(ISBLANK(AQ1074),0,1)</f>
        <v>1</v>
      </c>
      <c r="CI1074" s="435">
        <f>IF($W1074="Dropped","-",DAYS360(X1074,Y1074,TRUE)/360)</f>
        <v>0.57222222222222219</v>
      </c>
      <c r="CJ1074" s="416">
        <f>IF(OR($W1074="Pipeline",$W1074="Dropped"),"-",IF(OR($AA1074="-",$AA1074="n/a"),"-",DAYS360(Y1074,AA1074,TRUE)/360))</f>
        <v>0.17222222222222222</v>
      </c>
      <c r="CK1074" s="416">
        <f>IF(OR($W1074="Pipeline",$W1074="Dropped"),"-",IF($AC1074="-","-",IF(OR($AA1074="-",$AA1074="n/a"),DAYS360(Y1074,AC1074,TRUE)/360,DAYS360(AA1074,AC1074,TRUE)/360)))</f>
        <v>2.8083333333333331</v>
      </c>
      <c r="CL1074" s="416">
        <f>IF(OR($W1074="Pipeline",$W1074="Dropped"),"-",IF($AC1074="-","-",DAYS360(X1074,AC1074,TRUE)/360))</f>
        <v>3.5527777777777776</v>
      </c>
      <c r="CM1074" s="437">
        <f>IF(OR($W1074="Pipeline",$W1074="Dropped"),"-",IF($AC1074="-","-",DAYS360(AB1074,AC1074,TRUE)/360))</f>
        <v>0</v>
      </c>
      <c r="CN1074" s="344" t="str">
        <f>IF(W1074="Closed",IF(AC1074="-","-",YEAR(AC1074)),"-")</f>
        <v>-</v>
      </c>
      <c r="CO1074" s="344" t="str">
        <f>IF(W1074="Closed",IF(OR(BE1074="S",BE1074="MS",BE1074="HS"),"S",IF(OR(BE1074="U",BE1074="MU",BE1074="HU"),"U",IF(OR(BE1074="NA",BE1074="NR",BE1074="NV",BE1074="?",BE1074="#"),"NR","-"))),"-")</f>
        <v>-</v>
      </c>
      <c r="CP1074" s="249" t="s">
        <v>33</v>
      </c>
      <c r="CQ1074" s="414" t="s">
        <v>33</v>
      </c>
      <c r="CR1074" s="414" t="s">
        <v>33</v>
      </c>
      <c r="CS1074" s="414" t="s">
        <v>33</v>
      </c>
      <c r="CT1074" s="414" t="s">
        <v>33</v>
      </c>
      <c r="CU1074" s="436" t="s">
        <v>33</v>
      </c>
      <c r="CV1074" s="432" t="str">
        <f>IF(OR(DC1074="-",DC1074="",DC1074="n/a"),"-",HYPERLINK(DC1074,"PAD"))</f>
        <v>PAD</v>
      </c>
      <c r="CW1074" s="417" t="str">
        <f>IF(OR(DD1074="-",DD1074="",DD1074="n/a"),"-",HYPERLINK(DD1074,"ICR"))</f>
        <v>-</v>
      </c>
      <c r="CX1074" s="438" t="str">
        <f>IF(OR(DE1074="-",DE1074="",DE1074="n/a"),"-",HYPERLINK(DE1074,"IEG"))</f>
        <v>-</v>
      </c>
      <c r="CY1074" s="687" t="str">
        <f>IF(OR(DF1074="-",DF1074="",DF1074="n/a"),"-",HYPERLINK(DF1074,"PPAR"))</f>
        <v>-</v>
      </c>
      <c r="CZ1074" s="665" t="str">
        <f>IF(OR(DG1074="-",DG1074="",DG1074="n/a"),"-",HYPERLINK(DG1074,"PCR"))</f>
        <v>-</v>
      </c>
      <c r="DA1074" s="665" t="str">
        <f>IF(OR(DH1074="-",DH1074="",DH1074="n/a"),"-",HYPERLINK(DH1074,"PP"))</f>
        <v>-</v>
      </c>
      <c r="DB1074" s="688" t="str">
        <f>IF(OR(DI1074="-",DI1074="",DI1074="n/a"),"-",HYPERLINK(DI1074,"TA"))</f>
        <v>-</v>
      </c>
      <c r="DC1074" s="897" t="s">
        <v>13010</v>
      </c>
      <c r="DD1074" s="897" t="s">
        <v>33</v>
      </c>
      <c r="DE1074" s="897" t="s">
        <v>33</v>
      </c>
      <c r="DF1074" s="897" t="s">
        <v>33</v>
      </c>
      <c r="DG1074" s="897" t="s">
        <v>33</v>
      </c>
      <c r="DH1074" s="897" t="s">
        <v>33</v>
      </c>
      <c r="DI1074" s="897" t="s">
        <v>33</v>
      </c>
      <c r="DJ1074" s="734"/>
      <c r="DK1074" s="358"/>
      <c r="DL1074" s="358"/>
      <c r="DM1074" s="440"/>
      <c r="DN1074" s="440"/>
      <c r="DO1074" s="440"/>
      <c r="DP1074" s="440"/>
      <c r="DQ1074" s="440"/>
      <c r="DR1074" s="440"/>
      <c r="DS1074" s="440"/>
      <c r="DT1074" s="440"/>
      <c r="DU1074" s="440"/>
      <c r="DV1074" s="440"/>
      <c r="DW1074" s="440"/>
      <c r="DX1074" s="440"/>
      <c r="DY1074" s="440"/>
      <c r="DZ1074" s="440"/>
      <c r="EA1074" s="440"/>
      <c r="EB1074" s="440"/>
      <c r="EC1074" s="440"/>
      <c r="ED1074" s="440"/>
      <c r="EE1074" s="440"/>
      <c r="EF1074" s="440"/>
      <c r="EG1074" s="440"/>
      <c r="EH1074" s="440"/>
      <c r="EI1074" s="440"/>
      <c r="EJ1074" s="440"/>
      <c r="EK1074" s="440"/>
      <c r="EL1074" s="440"/>
      <c r="EM1074" s="440"/>
    </row>
    <row r="1075" spans="1:143" s="33" customFormat="1" ht="14.1" customHeight="1" x14ac:dyDescent="0.25">
      <c r="A1075" s="702">
        <f>ROW()-1</f>
        <v>1074</v>
      </c>
      <c r="B1075" s="710" t="s">
        <v>3133</v>
      </c>
      <c r="C1075" s="711" t="str">
        <f>HYPERLINK(E1075,"OP")</f>
        <v>OP</v>
      </c>
      <c r="D1075" s="711" t="str">
        <f>HYPERLINK(F1075,"Prj")</f>
        <v>Prj</v>
      </c>
      <c r="E1075" s="663" t="s">
        <v>7185</v>
      </c>
      <c r="F1075" s="422" t="s">
        <v>7186</v>
      </c>
      <c r="G1075" s="414" t="s">
        <v>33</v>
      </c>
      <c r="H1075" s="414" t="s">
        <v>33</v>
      </c>
      <c r="I1075" s="694" t="s">
        <v>33</v>
      </c>
      <c r="J1075" s="686" t="s">
        <v>10263</v>
      </c>
      <c r="K1075" s="199" t="s">
        <v>33</v>
      </c>
      <c r="L1075" s="693" t="s">
        <v>16</v>
      </c>
      <c r="M1075" s="696" t="s">
        <v>598</v>
      </c>
      <c r="N1075" s="693" t="s">
        <v>18</v>
      </c>
      <c r="O1075" s="733" t="s">
        <v>25</v>
      </c>
      <c r="P1075" s="1080" t="s">
        <v>1744</v>
      </c>
      <c r="Q1075" s="1074" t="s">
        <v>33</v>
      </c>
      <c r="R1075" s="698" t="s">
        <v>33</v>
      </c>
      <c r="S1075" s="907" t="s">
        <v>13865</v>
      </c>
      <c r="T1075" s="908" t="s">
        <v>10376</v>
      </c>
      <c r="U1075" s="905" t="s">
        <v>578</v>
      </c>
      <c r="V1075" s="905" t="s">
        <v>10469</v>
      </c>
      <c r="W1075" s="1068" t="s">
        <v>269</v>
      </c>
      <c r="X1075" s="1064">
        <v>42501</v>
      </c>
      <c r="Y1075" s="1066">
        <v>43174</v>
      </c>
      <c r="Z1075" s="1046">
        <v>2018</v>
      </c>
      <c r="AA1075" s="1064" t="s">
        <v>33</v>
      </c>
      <c r="AB1075" s="1065" t="s">
        <v>33</v>
      </c>
      <c r="AC1075" s="1066" t="s">
        <v>33</v>
      </c>
      <c r="AD1075" s="638">
        <v>0</v>
      </c>
      <c r="AE1075" s="639">
        <v>30</v>
      </c>
      <c r="AF1075" s="744">
        <v>0</v>
      </c>
      <c r="AG1075" s="690">
        <v>30</v>
      </c>
      <c r="AH1075" s="747">
        <v>0</v>
      </c>
      <c r="AI1075" s="744" t="s">
        <v>33</v>
      </c>
      <c r="AJ1075" s="1099" t="s">
        <v>33</v>
      </c>
      <c r="AK1075" s="1100" t="s">
        <v>33</v>
      </c>
      <c r="AL1075" s="1095"/>
      <c r="AM1075" s="764"/>
      <c r="AN1075" s="764"/>
      <c r="AO1075" s="764"/>
      <c r="AP1075" s="764"/>
      <c r="AQ1075" s="765"/>
      <c r="AR1075" s="780" t="s">
        <v>33</v>
      </c>
      <c r="AS1075" s="786" t="s">
        <v>37</v>
      </c>
      <c r="AT1075" s="786" t="s">
        <v>37</v>
      </c>
      <c r="AU1075" s="787" t="s">
        <v>37</v>
      </c>
      <c r="AV1075" s="806"/>
      <c r="AW1075" s="686" t="s">
        <v>3551</v>
      </c>
      <c r="AX1075" s="686" t="s">
        <v>33</v>
      </c>
      <c r="AY1075" s="823" t="s">
        <v>33</v>
      </c>
      <c r="AZ1075" s="736" t="s">
        <v>33</v>
      </c>
      <c r="BA1075" s="736" t="s">
        <v>33</v>
      </c>
      <c r="BB1075" s="625" t="s">
        <v>33</v>
      </c>
      <c r="BC1075" s="626" t="s">
        <v>33</v>
      </c>
      <c r="BD1075" s="633" t="s">
        <v>33</v>
      </c>
      <c r="BE1075" s="625" t="s">
        <v>33</v>
      </c>
      <c r="BF1075" s="626" t="s">
        <v>33</v>
      </c>
      <c r="BG1075" s="633" t="s">
        <v>33</v>
      </c>
      <c r="BH1075" s="905" t="s">
        <v>4494</v>
      </c>
      <c r="BI1075" s="903" t="s">
        <v>10485</v>
      </c>
      <c r="BJ1075" s="905" t="s">
        <v>0</v>
      </c>
      <c r="BK1075" s="903" t="s">
        <v>0</v>
      </c>
      <c r="BL1075" s="905" t="s">
        <v>0</v>
      </c>
      <c r="BM1075" s="903" t="s">
        <v>0</v>
      </c>
      <c r="BN1075" s="905" t="s">
        <v>0</v>
      </c>
      <c r="BO1075" s="903" t="s">
        <v>0</v>
      </c>
      <c r="BP1075" s="905" t="s">
        <v>0</v>
      </c>
      <c r="BQ1075" s="903" t="s">
        <v>0</v>
      </c>
      <c r="BR1075" s="909">
        <v>98</v>
      </c>
      <c r="BS1075" s="903" t="s">
        <v>4648</v>
      </c>
      <c r="BT1075" s="909">
        <v>96</v>
      </c>
      <c r="BU1075" s="903" t="s">
        <v>4652</v>
      </c>
      <c r="BV1075" s="909">
        <v>38</v>
      </c>
      <c r="BW1075" s="903" t="s">
        <v>4631</v>
      </c>
      <c r="BX1075" s="909">
        <v>43</v>
      </c>
      <c r="BY1075" s="903" t="s">
        <v>4496</v>
      </c>
      <c r="BZ1075" s="905" t="s">
        <v>0</v>
      </c>
      <c r="CA1075" s="903" t="s">
        <v>4492</v>
      </c>
      <c r="CB1075" s="340">
        <v>50</v>
      </c>
      <c r="CC1075" s="249">
        <f>IF(ISBLANK(AL1075),0,1)</f>
        <v>0</v>
      </c>
      <c r="CD1075" s="414">
        <f>IF(ISBLANK(AM1075),0,1)</f>
        <v>0</v>
      </c>
      <c r="CE1075" s="414">
        <f>IF(ISBLANK(AN1075),0,1)</f>
        <v>0</v>
      </c>
      <c r="CF1075" s="414">
        <f>IF(ISBLANK(AO1075),0,1)</f>
        <v>0</v>
      </c>
      <c r="CG1075" s="414">
        <f>IF(ISBLANK(AP1075),0,1)</f>
        <v>0</v>
      </c>
      <c r="CH1075" s="436">
        <f>IF(ISBLANK(AQ1075),0,1)</f>
        <v>0</v>
      </c>
      <c r="CI1075" s="435">
        <f>IF($W1075="Dropped","-",DAYS360(X1075,Y1075,TRUE)/360)</f>
        <v>1.8444444444444446</v>
      </c>
      <c r="CJ1075" s="416" t="str">
        <f>IF(OR($W1075="Pipeline",$W1075="Dropped"),"-",IF(OR($AA1075="-",$AA1075="n/a"),"-",DAYS360(Y1075,AA1075,TRUE)/360))</f>
        <v>-</v>
      </c>
      <c r="CK1075" s="416" t="str">
        <f>IF(OR($W1075="Pipeline",$W1075="Dropped"),"-",IF($AC1075="-","-",IF(OR($AA1075="-",$AA1075="n/a"),DAYS360(Y1075,AC1075,TRUE)/360,DAYS360(AA1075,AC1075,TRUE)/360)))</f>
        <v>-</v>
      </c>
      <c r="CL1075" s="416" t="str">
        <f>IF(OR($W1075="Pipeline",$W1075="Dropped"),"-",IF($AC1075="-","-",DAYS360(X1075,AC1075,TRUE)/360))</f>
        <v>-</v>
      </c>
      <c r="CM1075" s="437" t="str">
        <f>IF(OR($W1075="Pipeline",$W1075="Dropped"),"-",IF($AC1075="-","-",DAYS360(AB1075,AC1075,TRUE)/360))</f>
        <v>-</v>
      </c>
      <c r="CN1075" s="344" t="str">
        <f>IF(W1075="Closed",IF(AC1075="-","-",YEAR(AC1075)),"-")</f>
        <v>-</v>
      </c>
      <c r="CO1075" s="344" t="str">
        <f>IF(W1075="Closed",IF(OR(BE1075="S",BE1075="MS",BE1075="HS"),"S",IF(OR(BE1075="U",BE1075="MU",BE1075="HU"),"U",IF(OR(BE1075="NA",BE1075="NR",BE1075="NV",BE1075="?",BE1075="#"),"NR","-"))),"-")</f>
        <v>-</v>
      </c>
      <c r="CP1075" s="249" t="s">
        <v>33</v>
      </c>
      <c r="CQ1075" s="414" t="s">
        <v>33</v>
      </c>
      <c r="CR1075" s="414" t="s">
        <v>33</v>
      </c>
      <c r="CS1075" s="414" t="s">
        <v>33</v>
      </c>
      <c r="CT1075" s="414" t="s">
        <v>33</v>
      </c>
      <c r="CU1075" s="436" t="s">
        <v>33</v>
      </c>
      <c r="CV1075" s="432" t="str">
        <f>IF(OR(DC1075="-",DC1075="",DC1075="n/a"),"-",HYPERLINK(DC1075,"PAD"))</f>
        <v>-</v>
      </c>
      <c r="CW1075" s="417" t="str">
        <f>IF(OR(DD1075="-",DD1075="",DD1075="n/a"),"-",HYPERLINK(DD1075,"ICR"))</f>
        <v>-</v>
      </c>
      <c r="CX1075" s="438" t="str">
        <f>IF(OR(DE1075="-",DE1075="",DE1075="n/a"),"-",HYPERLINK(DE1075,"IEG"))</f>
        <v>-</v>
      </c>
      <c r="CY1075" s="687" t="str">
        <f>IF(OR(DF1075="-",DF1075="",DF1075="n/a"),"-",HYPERLINK(DF1075,"PPAR"))</f>
        <v>-</v>
      </c>
      <c r="CZ1075" s="665" t="str">
        <f>IF(OR(DG1075="-",DG1075="",DG1075="n/a"),"-",HYPERLINK(DG1075,"PCR"))</f>
        <v>-</v>
      </c>
      <c r="DA1075" s="665" t="str">
        <f>IF(OR(DH1075="-",DH1075="",DH1075="n/a"),"-",HYPERLINK(DH1075,"PP"))</f>
        <v>-</v>
      </c>
      <c r="DB1075" s="688" t="str">
        <f>IF(OR(DI1075="-",DI1075="",DI1075="n/a"),"-",HYPERLINK(DI1075,"TA"))</f>
        <v>-</v>
      </c>
      <c r="DC1075" s="897" t="s">
        <v>13773</v>
      </c>
      <c r="DD1075" s="897" t="s">
        <v>13773</v>
      </c>
      <c r="DE1075" s="897" t="s">
        <v>13773</v>
      </c>
      <c r="DF1075" s="897" t="s">
        <v>13773</v>
      </c>
      <c r="DG1075" s="897" t="s">
        <v>13773</v>
      </c>
      <c r="DH1075" s="897" t="s">
        <v>13773</v>
      </c>
      <c r="DI1075" s="897" t="s">
        <v>13773</v>
      </c>
      <c r="DJ1075" s="734"/>
      <c r="DK1075" s="358"/>
      <c r="DL1075" s="358"/>
      <c r="DM1075" s="440"/>
      <c r="DN1075" s="440"/>
      <c r="DO1075" s="440"/>
      <c r="DP1075" s="440"/>
      <c r="DQ1075" s="440"/>
      <c r="DR1075" s="440"/>
      <c r="DS1075" s="440"/>
      <c r="DT1075" s="440"/>
      <c r="DU1075" s="440"/>
      <c r="DV1075" s="440"/>
      <c r="DW1075" s="440"/>
      <c r="DX1075" s="440"/>
      <c r="DY1075" s="440"/>
      <c r="DZ1075" s="440"/>
      <c r="EA1075" s="440"/>
      <c r="EB1075" s="440"/>
      <c r="EC1075" s="440"/>
      <c r="ED1075" s="440"/>
      <c r="EE1075" s="440"/>
      <c r="EF1075" s="440"/>
      <c r="EG1075" s="440"/>
      <c r="EH1075" s="440"/>
      <c r="EI1075" s="440"/>
      <c r="EJ1075" s="440"/>
      <c r="EK1075" s="440"/>
      <c r="EL1075" s="440"/>
      <c r="EM1075" s="440"/>
    </row>
    <row r="1076" spans="1:143" s="33" customFormat="1" ht="14.1" customHeight="1" x14ac:dyDescent="0.25">
      <c r="A1076" s="702">
        <f>ROW()-1</f>
        <v>1075</v>
      </c>
      <c r="B1076" s="714" t="s">
        <v>13308</v>
      </c>
      <c r="C1076" s="715" t="str">
        <f>HYPERLINK(E1076,"OP")</f>
        <v>OP</v>
      </c>
      <c r="D1076" s="715" t="str">
        <f>HYPERLINK(F1076,"Prj")</f>
        <v>Prj</v>
      </c>
      <c r="E1076" s="652" t="s">
        <v>13309</v>
      </c>
      <c r="F1076" s="412" t="s">
        <v>13310</v>
      </c>
      <c r="G1076" s="414" t="s">
        <v>33</v>
      </c>
      <c r="H1076" s="414" t="s">
        <v>33</v>
      </c>
      <c r="I1076" s="694" t="s">
        <v>33</v>
      </c>
      <c r="J1076" s="698" t="s">
        <v>13311</v>
      </c>
      <c r="K1076" s="728" t="s">
        <v>33</v>
      </c>
      <c r="L1076" s="733" t="s">
        <v>16</v>
      </c>
      <c r="M1076" s="698" t="s">
        <v>268</v>
      </c>
      <c r="N1076" s="733" t="s">
        <v>18</v>
      </c>
      <c r="O1076" s="733" t="s">
        <v>25</v>
      </c>
      <c r="P1076" s="1080" t="s">
        <v>19</v>
      </c>
      <c r="Q1076" s="1074" t="s">
        <v>299</v>
      </c>
      <c r="R1076" s="698" t="s">
        <v>8303</v>
      </c>
      <c r="S1076" s="907" t="s">
        <v>3549</v>
      </c>
      <c r="T1076" s="908" t="s">
        <v>3924</v>
      </c>
      <c r="U1076" s="905" t="s">
        <v>626</v>
      </c>
      <c r="V1076" s="905" t="s">
        <v>10441</v>
      </c>
      <c r="W1076" s="1068" t="s">
        <v>20</v>
      </c>
      <c r="X1076" s="1064">
        <v>42033</v>
      </c>
      <c r="Y1076" s="1066">
        <v>42354</v>
      </c>
      <c r="Z1076" s="1046">
        <v>2016</v>
      </c>
      <c r="AA1076" s="1064">
        <v>42550</v>
      </c>
      <c r="AB1076" s="1065">
        <v>44384</v>
      </c>
      <c r="AC1076" s="1066">
        <v>44384</v>
      </c>
      <c r="AD1076" s="1052">
        <v>0</v>
      </c>
      <c r="AE1076" s="748">
        <v>300</v>
      </c>
      <c r="AF1076" s="744">
        <v>0</v>
      </c>
      <c r="AG1076" s="690">
        <v>300</v>
      </c>
      <c r="AH1076" s="747">
        <v>150</v>
      </c>
      <c r="AI1076" s="744">
        <v>0</v>
      </c>
      <c r="AJ1076" s="1105">
        <v>300</v>
      </c>
      <c r="AK1076" s="1106">
        <v>31.0351952</v>
      </c>
      <c r="AL1076" s="646"/>
      <c r="AM1076" s="647"/>
      <c r="AN1076" s="647">
        <v>4</v>
      </c>
      <c r="AO1076" s="647"/>
      <c r="AP1076" s="647"/>
      <c r="AQ1076" s="648"/>
      <c r="AR1076" s="756" t="s">
        <v>13528</v>
      </c>
      <c r="AS1076" s="649">
        <f>AT1076+AU1076</f>
        <v>3</v>
      </c>
      <c r="AT1076" s="784">
        <v>3</v>
      </c>
      <c r="AU1076" s="785">
        <v>0</v>
      </c>
      <c r="AV1076" s="686" t="s">
        <v>13523</v>
      </c>
      <c r="AW1076" s="698" t="s">
        <v>13312</v>
      </c>
      <c r="AX1076" s="698" t="s">
        <v>13271</v>
      </c>
      <c r="AY1076" s="825">
        <v>42704</v>
      </c>
      <c r="AZ1076" s="733" t="s">
        <v>22</v>
      </c>
      <c r="BA1076" s="733" t="s">
        <v>22</v>
      </c>
      <c r="BB1076" s="669" t="s">
        <v>33</v>
      </c>
      <c r="BC1076" s="689" t="s">
        <v>33</v>
      </c>
      <c r="BD1076" s="691" t="s">
        <v>33</v>
      </c>
      <c r="BE1076" s="669" t="s">
        <v>33</v>
      </c>
      <c r="BF1076" s="689" t="s">
        <v>33</v>
      </c>
      <c r="BG1076" s="691" t="s">
        <v>33</v>
      </c>
      <c r="BH1076" s="905" t="s">
        <v>13077</v>
      </c>
      <c r="BI1076" s="903" t="s">
        <v>9680</v>
      </c>
      <c r="BJ1076" s="905" t="s">
        <v>13078</v>
      </c>
      <c r="BK1076" s="903" t="s">
        <v>13872</v>
      </c>
      <c r="BL1076" s="905" t="s">
        <v>0</v>
      </c>
      <c r="BM1076" s="903" t="s">
        <v>0</v>
      </c>
      <c r="BN1076" s="905" t="s">
        <v>0</v>
      </c>
      <c r="BO1076" s="903" t="s">
        <v>0</v>
      </c>
      <c r="BP1076" s="905" t="s">
        <v>0</v>
      </c>
      <c r="BQ1076" s="903" t="s">
        <v>0</v>
      </c>
      <c r="BR1076" s="909">
        <v>54</v>
      </c>
      <c r="BS1076" s="903" t="s">
        <v>4553</v>
      </c>
      <c r="BT1076" s="909">
        <v>51</v>
      </c>
      <c r="BU1076" s="903" t="s">
        <v>4520</v>
      </c>
      <c r="BV1076" s="909">
        <v>74</v>
      </c>
      <c r="BW1076" s="903" t="s">
        <v>4588</v>
      </c>
      <c r="BX1076" s="905" t="s">
        <v>0</v>
      </c>
      <c r="BY1076" s="903" t="s">
        <v>4492</v>
      </c>
      <c r="BZ1076" s="905" t="s">
        <v>0</v>
      </c>
      <c r="CA1076" s="903" t="s">
        <v>4492</v>
      </c>
      <c r="CB1076" s="340" t="s">
        <v>33</v>
      </c>
      <c r="CC1076" s="249">
        <f>IF(ISBLANK(AL1076),0,1)</f>
        <v>0</v>
      </c>
      <c r="CD1076" s="414">
        <f>IF(ISBLANK(AM1076),0,1)</f>
        <v>0</v>
      </c>
      <c r="CE1076" s="414">
        <f>IF(ISBLANK(AN1076),0,1)</f>
        <v>1</v>
      </c>
      <c r="CF1076" s="414">
        <f>IF(ISBLANK(AO1076),0,1)</f>
        <v>0</v>
      </c>
      <c r="CG1076" s="414">
        <f>IF(ISBLANK(AP1076),0,1)</f>
        <v>0</v>
      </c>
      <c r="CH1076" s="436">
        <f>IF(ISBLANK(AQ1076),0,1)</f>
        <v>0</v>
      </c>
      <c r="CI1076" s="435">
        <f>IF($W1076="Dropped","-",DAYS360(X1076,Y1076,TRUE)/360)</f>
        <v>0.88055555555555554</v>
      </c>
      <c r="CJ1076" s="416">
        <f>IF(OR($W1076="Pipeline",$W1076="Dropped"),"-",IF(OR($AA1076="-",$AA1076="n/a"),"-",DAYS360(Y1076,AA1076,TRUE)/360))</f>
        <v>0.53611111111111109</v>
      </c>
      <c r="CK1076" s="416">
        <f>IF(OR($W1076="Pipeline",$W1076="Dropped"),"-",IF($AC1076="-","-",IF(OR($AA1076="-",$AA1076="n/a"),DAYS360(Y1076,AC1076,TRUE)/360,DAYS360(AA1076,AC1076,TRUE)/360)))</f>
        <v>5.0222222222222221</v>
      </c>
      <c r="CL1076" s="416">
        <f>IF(OR($W1076="Pipeline",$W1076="Dropped"),"-",IF($AC1076="-","-",DAYS360(X1076,AC1076,TRUE)/360))</f>
        <v>6.4388888888888891</v>
      </c>
      <c r="CM1076" s="437">
        <f>IF(OR($W1076="Pipeline",$W1076="Dropped"),"-",IF($AC1076="-","-",DAYS360(AB1076,AC1076,TRUE)/360))</f>
        <v>0</v>
      </c>
      <c r="CN1076" s="344" t="str">
        <f>IF(W1076="Closed",IF(AC1076="-","-",YEAR(AC1076)),"-")</f>
        <v>-</v>
      </c>
      <c r="CO1076" s="344" t="str">
        <f>IF(W1076="Closed",IF(OR(BE1076="S",BE1076="MS",BE1076="HS"),"S",IF(OR(BE1076="U",BE1076="MU",BE1076="HU"),"U",IF(OR(BE1076="NA",BE1076="NR",BE1076="NV",BE1076="?",BE1076="#"),"NR","-"))),"-")</f>
        <v>-</v>
      </c>
      <c r="CP1076" s="249" t="s">
        <v>33</v>
      </c>
      <c r="CQ1076" s="414" t="s">
        <v>33</v>
      </c>
      <c r="CR1076" s="414" t="s">
        <v>33</v>
      </c>
      <c r="CS1076" s="414" t="s">
        <v>33</v>
      </c>
      <c r="CT1076" s="414" t="s">
        <v>33</v>
      </c>
      <c r="CU1076" s="436" t="s">
        <v>33</v>
      </c>
      <c r="CV1076" s="432" t="str">
        <f>IF(OR(DC1076="-",DC1076="",DC1076="n/a"),"-",HYPERLINK(DC1076,"PAD"))</f>
        <v>PAD</v>
      </c>
      <c r="CW1076" s="417" t="str">
        <f>IF(OR(DD1076="-",DD1076="",DD1076="n/a"),"-",HYPERLINK(DD1076,"ICR"))</f>
        <v>-</v>
      </c>
      <c r="CX1076" s="438" t="str">
        <f>IF(OR(DE1076="-",DE1076="",DE1076="n/a"),"-",HYPERLINK(DE1076,"IEG"))</f>
        <v>-</v>
      </c>
      <c r="CY1076" s="687" t="str">
        <f>IF(OR(DF1076="-",DF1076="",DF1076="n/a"),"-",HYPERLINK(DF1076,"PPAR"))</f>
        <v>-</v>
      </c>
      <c r="CZ1076" s="665" t="str">
        <f>IF(OR(DG1076="-",DG1076="",DG1076="n/a"),"-",HYPERLINK(DG1076,"PCR"))</f>
        <v>-</v>
      </c>
      <c r="DA1076" s="665" t="str">
        <f>IF(OR(DH1076="-",DH1076="",DH1076="n/a"),"-",HYPERLINK(DH1076,"PP"))</f>
        <v>-</v>
      </c>
      <c r="DB1076" s="688" t="str">
        <f>IF(OR(DI1076="-",DI1076="",DI1076="n/a"),"-",HYPERLINK(DI1076,"TA"))</f>
        <v>-</v>
      </c>
      <c r="DC1076" s="897" t="s">
        <v>13313</v>
      </c>
      <c r="DD1076" s="897" t="s">
        <v>33</v>
      </c>
      <c r="DE1076" s="897" t="s">
        <v>33</v>
      </c>
      <c r="DF1076" s="897" t="s">
        <v>33</v>
      </c>
      <c r="DG1076" s="897" t="s">
        <v>33</v>
      </c>
      <c r="DH1076" s="897" t="s">
        <v>33</v>
      </c>
      <c r="DI1076" s="897" t="s">
        <v>33</v>
      </c>
      <c r="DJ1076" s="734"/>
      <c r="DK1076" s="358"/>
      <c r="DL1076" s="358"/>
      <c r="DM1076" s="440"/>
      <c r="DN1076" s="440"/>
      <c r="DO1076" s="440"/>
      <c r="DP1076" s="440"/>
      <c r="DQ1076" s="440"/>
      <c r="DR1076" s="440"/>
      <c r="DS1076" s="440"/>
      <c r="DT1076" s="440"/>
      <c r="DU1076" s="440"/>
      <c r="DV1076" s="440"/>
      <c r="DW1076" s="440"/>
      <c r="DX1076" s="440"/>
      <c r="DY1076" s="440"/>
      <c r="DZ1076" s="440"/>
      <c r="EA1076" s="440"/>
      <c r="EB1076" s="440"/>
      <c r="EC1076" s="440"/>
      <c r="ED1076" s="440"/>
      <c r="EE1076" s="440"/>
      <c r="EF1076" s="440"/>
      <c r="EG1076" s="440"/>
      <c r="EH1076" s="440"/>
      <c r="EI1076" s="440"/>
      <c r="EJ1076" s="440"/>
      <c r="EK1076" s="440"/>
      <c r="EL1076" s="440"/>
      <c r="EM1076" s="440"/>
    </row>
    <row r="1077" spans="1:143" s="33" customFormat="1" ht="14.1" customHeight="1" x14ac:dyDescent="0.25">
      <c r="A1077" s="702">
        <f>ROW()-1</f>
        <v>1076</v>
      </c>
      <c r="B1077" s="714" t="s">
        <v>13382</v>
      </c>
      <c r="C1077" s="715" t="str">
        <f>HYPERLINK(E1077,"OP")</f>
        <v>OP</v>
      </c>
      <c r="D1077" s="715" t="str">
        <f>HYPERLINK(F1077,"Prj")</f>
        <v>Prj</v>
      </c>
      <c r="E1077" s="652" t="s">
        <v>13383</v>
      </c>
      <c r="F1077" s="412" t="s">
        <v>13384</v>
      </c>
      <c r="G1077" s="414" t="s">
        <v>33</v>
      </c>
      <c r="H1077" s="414" t="s">
        <v>33</v>
      </c>
      <c r="I1077" s="694" t="s">
        <v>33</v>
      </c>
      <c r="J1077" s="698" t="s">
        <v>13385</v>
      </c>
      <c r="K1077" s="728" t="s">
        <v>33</v>
      </c>
      <c r="L1077" s="733" t="s">
        <v>153</v>
      </c>
      <c r="M1077" s="698" t="s">
        <v>1134</v>
      </c>
      <c r="N1077" s="733" t="s">
        <v>18</v>
      </c>
      <c r="O1077" s="733" t="s">
        <v>25</v>
      </c>
      <c r="P1077" s="1080" t="s">
        <v>1743</v>
      </c>
      <c r="Q1077" s="1074" t="s">
        <v>13386</v>
      </c>
      <c r="R1077" s="698" t="s">
        <v>3935</v>
      </c>
      <c r="S1077" s="907" t="s">
        <v>3788</v>
      </c>
      <c r="T1077" s="908" t="s">
        <v>10321</v>
      </c>
      <c r="U1077" s="905" t="s">
        <v>13707</v>
      </c>
      <c r="V1077" s="905" t="s">
        <v>10408</v>
      </c>
      <c r="W1077" s="1068" t="s">
        <v>20</v>
      </c>
      <c r="X1077" s="1064">
        <v>42121</v>
      </c>
      <c r="Y1077" s="1066">
        <v>42514</v>
      </c>
      <c r="Z1077" s="1046">
        <v>2016</v>
      </c>
      <c r="AA1077" s="1064">
        <v>42747</v>
      </c>
      <c r="AB1077" s="1065">
        <v>44469</v>
      </c>
      <c r="AC1077" s="1066">
        <v>44469</v>
      </c>
      <c r="AD1077" s="1052">
        <v>0</v>
      </c>
      <c r="AE1077" s="748">
        <v>20</v>
      </c>
      <c r="AF1077" s="744">
        <v>0</v>
      </c>
      <c r="AG1077" s="690">
        <v>20</v>
      </c>
      <c r="AH1077" s="747">
        <v>5</v>
      </c>
      <c r="AI1077" s="744">
        <v>0</v>
      </c>
      <c r="AJ1077" s="1105">
        <v>20</v>
      </c>
      <c r="AK1077" s="1106">
        <v>0.03</v>
      </c>
      <c r="AL1077" s="646"/>
      <c r="AM1077" s="647"/>
      <c r="AN1077" s="647">
        <v>6</v>
      </c>
      <c r="AO1077" s="647"/>
      <c r="AP1077" s="647"/>
      <c r="AQ1077" s="648"/>
      <c r="AR1077" s="756" t="s">
        <v>13553</v>
      </c>
      <c r="AS1077" s="649">
        <f>AT1077+AU1077</f>
        <v>13.35</v>
      </c>
      <c r="AT1077" s="784">
        <v>13.35</v>
      </c>
      <c r="AU1077" s="785">
        <v>0</v>
      </c>
      <c r="AV1077" s="686" t="s">
        <v>13550</v>
      </c>
      <c r="AW1077" s="698" t="s">
        <v>13271</v>
      </c>
      <c r="AX1077" s="698" t="s">
        <v>13387</v>
      </c>
      <c r="AY1077" s="825">
        <v>42670</v>
      </c>
      <c r="AZ1077" s="733" t="s">
        <v>26</v>
      </c>
      <c r="BA1077" s="733" t="s">
        <v>26</v>
      </c>
      <c r="BB1077" s="669" t="s">
        <v>33</v>
      </c>
      <c r="BC1077" s="689" t="s">
        <v>33</v>
      </c>
      <c r="BD1077" s="691" t="s">
        <v>33</v>
      </c>
      <c r="BE1077" s="669" t="s">
        <v>33</v>
      </c>
      <c r="BF1077" s="689" t="s">
        <v>33</v>
      </c>
      <c r="BG1077" s="691" t="s">
        <v>33</v>
      </c>
      <c r="BH1077" s="905" t="s">
        <v>10072</v>
      </c>
      <c r="BI1077" s="903" t="s">
        <v>13093</v>
      </c>
      <c r="BJ1077" s="905" t="s">
        <v>10064</v>
      </c>
      <c r="BK1077" s="903" t="s">
        <v>13770</v>
      </c>
      <c r="BL1077" s="905" t="s">
        <v>4561</v>
      </c>
      <c r="BM1077" s="903" t="s">
        <v>10489</v>
      </c>
      <c r="BN1077" s="905" t="s">
        <v>4580</v>
      </c>
      <c r="BO1077" s="903" t="s">
        <v>10478</v>
      </c>
      <c r="BP1077" s="905" t="s">
        <v>0</v>
      </c>
      <c r="BQ1077" s="903" t="s">
        <v>0</v>
      </c>
      <c r="BR1077" s="909">
        <v>94</v>
      </c>
      <c r="BS1077" s="903" t="s">
        <v>4649</v>
      </c>
      <c r="BT1077" s="909">
        <v>83</v>
      </c>
      <c r="BU1077" s="903" t="s">
        <v>4600</v>
      </c>
      <c r="BV1077" s="909">
        <v>36</v>
      </c>
      <c r="BW1077" s="903" t="s">
        <v>4565</v>
      </c>
      <c r="BX1077" s="905" t="s">
        <v>0</v>
      </c>
      <c r="BY1077" s="903" t="s">
        <v>4492</v>
      </c>
      <c r="BZ1077" s="905" t="s">
        <v>0</v>
      </c>
      <c r="CA1077" s="903" t="s">
        <v>4492</v>
      </c>
      <c r="CB1077" s="340" t="s">
        <v>33</v>
      </c>
      <c r="CC1077" s="249">
        <f>IF(ISBLANK(AL1077),0,1)</f>
        <v>0</v>
      </c>
      <c r="CD1077" s="414">
        <f>IF(ISBLANK(AM1077),0,1)</f>
        <v>0</v>
      </c>
      <c r="CE1077" s="414">
        <f>IF(ISBLANK(AN1077),0,1)</f>
        <v>1</v>
      </c>
      <c r="CF1077" s="414">
        <f>IF(ISBLANK(AO1077),0,1)</f>
        <v>0</v>
      </c>
      <c r="CG1077" s="414">
        <f>IF(ISBLANK(AP1077),0,1)</f>
        <v>0</v>
      </c>
      <c r="CH1077" s="436">
        <f>IF(ISBLANK(AQ1077),0,1)</f>
        <v>0</v>
      </c>
      <c r="CI1077" s="435">
        <f>IF($W1077="Dropped","-",DAYS360(X1077,Y1077,TRUE)/360)</f>
        <v>1.075</v>
      </c>
      <c r="CJ1077" s="416">
        <f>IF(OR($W1077="Pipeline",$W1077="Dropped"),"-",IF(OR($AA1077="-",$AA1077="n/a"),"-",DAYS360(Y1077,AA1077,TRUE)/360))</f>
        <v>0.6333333333333333</v>
      </c>
      <c r="CK1077" s="416">
        <f>IF(OR($W1077="Pipeline",$W1077="Dropped"),"-",IF($AC1077="-","-",IF(OR($AA1077="-",$AA1077="n/a"),DAYS360(Y1077,AC1077,TRUE)/360,DAYS360(AA1077,AC1077,TRUE)/360)))</f>
        <v>4.7166666666666668</v>
      </c>
      <c r="CL1077" s="416">
        <f>IF(OR($W1077="Pipeline",$W1077="Dropped"),"-",IF($AC1077="-","-",DAYS360(X1077,AC1077,TRUE)/360))</f>
        <v>6.4249999999999998</v>
      </c>
      <c r="CM1077" s="437">
        <f>IF(OR($W1077="Pipeline",$W1077="Dropped"),"-",IF($AC1077="-","-",DAYS360(AB1077,AC1077,TRUE)/360))</f>
        <v>0</v>
      </c>
      <c r="CN1077" s="344" t="str">
        <f>IF(W1077="Closed",IF(AC1077="-","-",YEAR(AC1077)),"-")</f>
        <v>-</v>
      </c>
      <c r="CO1077" s="344" t="str">
        <f>IF(W1077="Closed",IF(OR(BE1077="S",BE1077="MS",BE1077="HS"),"S",IF(OR(BE1077="U",BE1077="MU",BE1077="HU"),"U",IF(OR(BE1077="NA",BE1077="NR",BE1077="NV",BE1077="?",BE1077="#"),"NR","-"))),"-")</f>
        <v>-</v>
      </c>
      <c r="CP1077" s="249" t="s">
        <v>33</v>
      </c>
      <c r="CQ1077" s="414" t="s">
        <v>33</v>
      </c>
      <c r="CR1077" s="414" t="s">
        <v>33</v>
      </c>
      <c r="CS1077" s="414" t="s">
        <v>33</v>
      </c>
      <c r="CT1077" s="414" t="s">
        <v>33</v>
      </c>
      <c r="CU1077" s="436" t="s">
        <v>33</v>
      </c>
      <c r="CV1077" s="432" t="str">
        <f>IF(OR(DC1077="-",DC1077="",DC1077="n/a"),"-",HYPERLINK(DC1077,"PAD"))</f>
        <v>PAD</v>
      </c>
      <c r="CW1077" s="417" t="str">
        <f>IF(OR(DD1077="-",DD1077="",DD1077="n/a"),"-",HYPERLINK(DD1077,"ICR"))</f>
        <v>-</v>
      </c>
      <c r="CX1077" s="438" t="str">
        <f>IF(OR(DE1077="-",DE1077="",DE1077="n/a"),"-",HYPERLINK(DE1077,"IEG"))</f>
        <v>-</v>
      </c>
      <c r="CY1077" s="687" t="str">
        <f>IF(OR(DF1077="-",DF1077="",DF1077="n/a"),"-",HYPERLINK(DF1077,"PPAR"))</f>
        <v>-</v>
      </c>
      <c r="CZ1077" s="665" t="str">
        <f>IF(OR(DG1077="-",DG1077="",DG1077="n/a"),"-",HYPERLINK(DG1077,"PCR"))</f>
        <v>-</v>
      </c>
      <c r="DA1077" s="665" t="str">
        <f>IF(OR(DH1077="-",DH1077="",DH1077="n/a"),"-",HYPERLINK(DH1077,"PP"))</f>
        <v>-</v>
      </c>
      <c r="DB1077" s="688" t="str">
        <f>IF(OR(DI1077="-",DI1077="",DI1077="n/a"),"-",HYPERLINK(DI1077,"TA"))</f>
        <v>-</v>
      </c>
      <c r="DC1077" s="897" t="s">
        <v>13388</v>
      </c>
      <c r="DD1077" s="897" t="s">
        <v>33</v>
      </c>
      <c r="DE1077" s="897" t="s">
        <v>33</v>
      </c>
      <c r="DF1077" s="897" t="s">
        <v>33</v>
      </c>
      <c r="DG1077" s="897" t="s">
        <v>33</v>
      </c>
      <c r="DH1077" s="897" t="s">
        <v>33</v>
      </c>
      <c r="DI1077" s="897" t="s">
        <v>33</v>
      </c>
      <c r="DJ1077" s="806"/>
      <c r="DK1077" s="358"/>
      <c r="DL1077" s="358"/>
      <c r="DM1077" s="440"/>
      <c r="DN1077" s="440"/>
      <c r="DO1077" s="440"/>
      <c r="DP1077" s="440"/>
      <c r="DQ1077" s="440"/>
      <c r="DR1077" s="440"/>
      <c r="DS1077" s="440"/>
      <c r="DT1077" s="440"/>
      <c r="DU1077" s="440"/>
      <c r="DV1077" s="440"/>
      <c r="DW1077" s="440"/>
      <c r="DX1077" s="440"/>
      <c r="DY1077" s="440"/>
      <c r="DZ1077" s="440"/>
      <c r="EA1077" s="440"/>
      <c r="EB1077" s="440"/>
      <c r="EC1077" s="440"/>
      <c r="ED1077" s="440"/>
      <c r="EE1077" s="440"/>
      <c r="EF1077" s="440"/>
      <c r="EG1077" s="440"/>
      <c r="EH1077" s="440"/>
      <c r="EI1077" s="440"/>
      <c r="EJ1077" s="440"/>
      <c r="EK1077" s="440"/>
      <c r="EL1077" s="440"/>
      <c r="EM1077" s="440"/>
    </row>
    <row r="1078" spans="1:143" s="33" customFormat="1" ht="14.1" customHeight="1" x14ac:dyDescent="0.25">
      <c r="A1078" s="702">
        <f>ROW()-1</f>
        <v>1077</v>
      </c>
      <c r="B1078" s="710" t="s">
        <v>5387</v>
      </c>
      <c r="C1078" s="711" t="str">
        <f>HYPERLINK(E1078,"OP")</f>
        <v>OP</v>
      </c>
      <c r="D1078" s="711" t="str">
        <f>HYPERLINK(F1078,"Prj")</f>
        <v>Prj</v>
      </c>
      <c r="E1078" s="704" t="s">
        <v>7365</v>
      </c>
      <c r="F1078" s="415" t="s">
        <v>6003</v>
      </c>
      <c r="G1078" s="414" t="s">
        <v>33</v>
      </c>
      <c r="H1078" s="414" t="s">
        <v>33</v>
      </c>
      <c r="I1078" s="694" t="s">
        <v>33</v>
      </c>
      <c r="J1078" s="697" t="s">
        <v>5388</v>
      </c>
      <c r="K1078" s="727" t="s">
        <v>33</v>
      </c>
      <c r="L1078" s="736" t="s">
        <v>153</v>
      </c>
      <c r="M1078" s="697" t="s">
        <v>601</v>
      </c>
      <c r="N1078" s="736" t="s">
        <v>233</v>
      </c>
      <c r="O1078" s="736" t="s">
        <v>25</v>
      </c>
      <c r="P1078" s="1080" t="s">
        <v>1419</v>
      </c>
      <c r="Q1078" s="1074" t="s">
        <v>33</v>
      </c>
      <c r="R1078" s="698" t="s">
        <v>33</v>
      </c>
      <c r="S1078" s="907" t="s">
        <v>3831</v>
      </c>
      <c r="T1078" s="908" t="s">
        <v>5389</v>
      </c>
      <c r="U1078" s="905" t="s">
        <v>13707</v>
      </c>
      <c r="V1078" s="905" t="s">
        <v>10470</v>
      </c>
      <c r="W1078" s="1068" t="s">
        <v>20</v>
      </c>
      <c r="X1078" s="1064">
        <v>41984</v>
      </c>
      <c r="Y1078" s="1066">
        <v>42584</v>
      </c>
      <c r="Z1078" s="1046">
        <v>2017</v>
      </c>
      <c r="AA1078" s="1064" t="s">
        <v>33</v>
      </c>
      <c r="AB1078" s="1065">
        <v>43920</v>
      </c>
      <c r="AC1078" s="1066">
        <v>43920</v>
      </c>
      <c r="AD1078" s="1049">
        <v>0</v>
      </c>
      <c r="AE1078" s="746">
        <v>0</v>
      </c>
      <c r="AF1078" s="744">
        <v>3.3</v>
      </c>
      <c r="AG1078" s="690">
        <v>3.3</v>
      </c>
      <c r="AH1078" s="747">
        <v>0</v>
      </c>
      <c r="AI1078" s="744">
        <v>1.2350000000000001</v>
      </c>
      <c r="AJ1078" s="1101">
        <v>1.2350000000000001</v>
      </c>
      <c r="AK1078" s="1102">
        <v>0</v>
      </c>
      <c r="AL1078" s="1087"/>
      <c r="AM1078" s="758"/>
      <c r="AN1078" s="758"/>
      <c r="AO1078" s="758"/>
      <c r="AP1078" s="758"/>
      <c r="AQ1078" s="759"/>
      <c r="AR1078" s="783" t="s">
        <v>33</v>
      </c>
      <c r="AS1078" s="786" t="s">
        <v>37</v>
      </c>
      <c r="AT1078" s="786" t="s">
        <v>37</v>
      </c>
      <c r="AU1078" s="787" t="s">
        <v>37</v>
      </c>
      <c r="AV1078" s="806"/>
      <c r="AW1078" s="697" t="s">
        <v>5390</v>
      </c>
      <c r="AX1078" s="697" t="s">
        <v>2721</v>
      </c>
      <c r="AY1078" s="823" t="s">
        <v>33</v>
      </c>
      <c r="AZ1078" s="736" t="s">
        <v>33</v>
      </c>
      <c r="BA1078" s="736" t="s">
        <v>33</v>
      </c>
      <c r="BB1078" s="840" t="s">
        <v>33</v>
      </c>
      <c r="BC1078" s="841" t="s">
        <v>33</v>
      </c>
      <c r="BD1078" s="842" t="s">
        <v>33</v>
      </c>
      <c r="BE1078" s="840" t="s">
        <v>33</v>
      </c>
      <c r="BF1078" s="841" t="s">
        <v>33</v>
      </c>
      <c r="BG1078" s="842" t="s">
        <v>33</v>
      </c>
      <c r="BH1078" s="905" t="s">
        <v>4659</v>
      </c>
      <c r="BI1078" s="903" t="s">
        <v>10494</v>
      </c>
      <c r="BJ1078" s="905" t="s">
        <v>13069</v>
      </c>
      <c r="BK1078" s="903" t="s">
        <v>13877</v>
      </c>
      <c r="BL1078" s="905" t="s">
        <v>4494</v>
      </c>
      <c r="BM1078" s="903" t="s">
        <v>10485</v>
      </c>
      <c r="BN1078" s="905" t="s">
        <v>0</v>
      </c>
      <c r="BO1078" s="903" t="s">
        <v>0</v>
      </c>
      <c r="BP1078" s="905" t="s">
        <v>0</v>
      </c>
      <c r="BQ1078" s="903" t="s">
        <v>0</v>
      </c>
      <c r="BR1078" s="909">
        <v>42</v>
      </c>
      <c r="BS1078" s="903" t="s">
        <v>4529</v>
      </c>
      <c r="BT1078" s="909">
        <v>38</v>
      </c>
      <c r="BU1078" s="903" t="s">
        <v>4631</v>
      </c>
      <c r="BV1078" s="909">
        <v>30</v>
      </c>
      <c r="BW1078" s="903" t="s">
        <v>4501</v>
      </c>
      <c r="BX1078" s="909">
        <v>43</v>
      </c>
      <c r="BY1078" s="903" t="s">
        <v>4496</v>
      </c>
      <c r="BZ1078" s="909">
        <v>66</v>
      </c>
      <c r="CA1078" s="903" t="s">
        <v>4532</v>
      </c>
      <c r="CB1078" s="340">
        <v>50</v>
      </c>
      <c r="CC1078" s="249">
        <f>IF(ISBLANK(AL1078),0,1)</f>
        <v>0</v>
      </c>
      <c r="CD1078" s="414">
        <f>IF(ISBLANK(AM1078),0,1)</f>
        <v>0</v>
      </c>
      <c r="CE1078" s="414">
        <f>IF(ISBLANK(AN1078),0,1)</f>
        <v>0</v>
      </c>
      <c r="CF1078" s="414">
        <f>IF(ISBLANK(AO1078),0,1)</f>
        <v>0</v>
      </c>
      <c r="CG1078" s="414">
        <f>IF(ISBLANK(AP1078),0,1)</f>
        <v>0</v>
      </c>
      <c r="CH1078" s="436">
        <f>IF(ISBLANK(AQ1078),0,1)</f>
        <v>0</v>
      </c>
      <c r="CI1078" s="435">
        <f>IF($W1078="Dropped","-",DAYS360(X1078,Y1078,TRUE)/360)</f>
        <v>1.6416666666666666</v>
      </c>
      <c r="CJ1078" s="416" t="str">
        <f>IF(OR($W1078="Pipeline",$W1078="Dropped"),"-",IF(OR($AA1078="-",$AA1078="n/a"),"-",DAYS360(Y1078,AA1078,TRUE)/360))</f>
        <v>-</v>
      </c>
      <c r="CK1078" s="416">
        <f>IF(OR($W1078="Pipeline",$W1078="Dropped"),"-",IF($AC1078="-","-",IF(OR($AA1078="-",$AA1078="n/a"),DAYS360(Y1078,AC1078,TRUE)/360,DAYS360(AA1078,AC1078,TRUE)/360)))</f>
        <v>3.661111111111111</v>
      </c>
      <c r="CL1078" s="416">
        <f>IF(OR($W1078="Pipeline",$W1078="Dropped"),"-",IF($AC1078="-","-",DAYS360(X1078,AC1078,TRUE)/360))</f>
        <v>5.302777777777778</v>
      </c>
      <c r="CM1078" s="437">
        <f>IF(OR($W1078="Pipeline",$W1078="Dropped"),"-",IF($AC1078="-","-",DAYS360(AB1078,AC1078,TRUE)/360))</f>
        <v>0</v>
      </c>
      <c r="CN1078" s="344" t="str">
        <f>IF(W1078="Closed",IF(AC1078="-","-",YEAR(AC1078)),"-")</f>
        <v>-</v>
      </c>
      <c r="CO1078" s="344" t="str">
        <f>IF(W1078="Closed",IF(OR(BE1078="S",BE1078="MS",BE1078="HS"),"S",IF(OR(BE1078="U",BE1078="MU",BE1078="HU"),"U",IF(OR(BE1078="NA",BE1078="NR",BE1078="NV",BE1078="?",BE1078="#"),"NR","-"))),"-")</f>
        <v>-</v>
      </c>
      <c r="CP1078" s="249" t="s">
        <v>33</v>
      </c>
      <c r="CQ1078" s="414" t="s">
        <v>33</v>
      </c>
      <c r="CR1078" s="414" t="s">
        <v>33</v>
      </c>
      <c r="CS1078" s="414" t="s">
        <v>33</v>
      </c>
      <c r="CT1078" s="414" t="s">
        <v>33</v>
      </c>
      <c r="CU1078" s="436" t="s">
        <v>33</v>
      </c>
      <c r="CV1078" s="432" t="str">
        <f>IF(OR(DC1078="-",DC1078="",DC1078="n/a"),"-",HYPERLINK(DC1078,"PAD"))</f>
        <v>-</v>
      </c>
      <c r="CW1078" s="417" t="str">
        <f>IF(OR(DD1078="-",DD1078="",DD1078="n/a"),"-",HYPERLINK(DD1078,"ICR"))</f>
        <v>-</v>
      </c>
      <c r="CX1078" s="438" t="str">
        <f>IF(OR(DE1078="-",DE1078="",DE1078="n/a"),"-",HYPERLINK(DE1078,"IEG"))</f>
        <v>-</v>
      </c>
      <c r="CY1078" s="687" t="str">
        <f>IF(OR(DF1078="-",DF1078="",DF1078="n/a"),"-",HYPERLINK(DF1078,"PPAR"))</f>
        <v>-</v>
      </c>
      <c r="CZ1078" s="665" t="str">
        <f>IF(OR(DG1078="-",DG1078="",DG1078="n/a"),"-",HYPERLINK(DG1078,"PCR"))</f>
        <v>-</v>
      </c>
      <c r="DA1078" s="665" t="str">
        <f>IF(OR(DH1078="-",DH1078="",DH1078="n/a"),"-",HYPERLINK(DH1078,"PP"))</f>
        <v>-</v>
      </c>
      <c r="DB1078" s="688" t="str">
        <f>IF(OR(DI1078="-",DI1078="",DI1078="n/a"),"-",HYPERLINK(DI1078,"TA"))</f>
        <v>-</v>
      </c>
      <c r="DC1078" s="897" t="s">
        <v>13773</v>
      </c>
      <c r="DD1078" s="897" t="s">
        <v>13773</v>
      </c>
      <c r="DE1078" s="897" t="s">
        <v>13773</v>
      </c>
      <c r="DF1078" s="897" t="s">
        <v>13773</v>
      </c>
      <c r="DG1078" s="897" t="s">
        <v>13773</v>
      </c>
      <c r="DH1078" s="897" t="s">
        <v>13773</v>
      </c>
      <c r="DI1078" s="897" t="s">
        <v>13773</v>
      </c>
      <c r="DJ1078" s="734"/>
      <c r="DK1078" s="358"/>
      <c r="DL1078" s="358"/>
      <c r="DM1078" s="440"/>
      <c r="DN1078" s="440"/>
      <c r="DO1078" s="440"/>
      <c r="DP1078" s="440"/>
      <c r="DQ1078" s="440"/>
      <c r="DR1078" s="440"/>
      <c r="DS1078" s="440"/>
      <c r="DT1078" s="440"/>
      <c r="DU1078" s="440"/>
      <c r="DV1078" s="440"/>
      <c r="DW1078" s="440"/>
      <c r="DX1078" s="440"/>
      <c r="DY1078" s="440"/>
      <c r="DZ1078" s="440"/>
      <c r="EA1078" s="440"/>
      <c r="EB1078" s="440"/>
      <c r="EC1078" s="440"/>
      <c r="ED1078" s="440"/>
      <c r="EE1078" s="440"/>
      <c r="EF1078" s="440"/>
      <c r="EG1078" s="440"/>
      <c r="EH1078" s="440"/>
      <c r="EI1078" s="440"/>
      <c r="EJ1078" s="440"/>
      <c r="EK1078" s="440"/>
      <c r="EL1078" s="440"/>
      <c r="EM1078" s="440"/>
    </row>
    <row r="1079" spans="1:143" s="33" customFormat="1" ht="14.1" customHeight="1" x14ac:dyDescent="0.25">
      <c r="A1079" s="702">
        <f>ROW()-1</f>
        <v>1078</v>
      </c>
      <c r="B1079" s="714" t="s">
        <v>13314</v>
      </c>
      <c r="C1079" s="715" t="str">
        <f>HYPERLINK(E1079,"OP")</f>
        <v>OP</v>
      </c>
      <c r="D1079" s="715" t="str">
        <f>HYPERLINK(F1079,"Prj")</f>
        <v>Prj</v>
      </c>
      <c r="E1079" s="652" t="s">
        <v>13315</v>
      </c>
      <c r="F1079" s="412" t="s">
        <v>13316</v>
      </c>
      <c r="G1079" s="414" t="s">
        <v>33</v>
      </c>
      <c r="H1079" s="414" t="s">
        <v>33</v>
      </c>
      <c r="I1079" s="694" t="s">
        <v>33</v>
      </c>
      <c r="J1079" s="698" t="s">
        <v>13317</v>
      </c>
      <c r="K1079" s="728" t="s">
        <v>33</v>
      </c>
      <c r="L1079" s="733" t="s">
        <v>16</v>
      </c>
      <c r="M1079" s="698" t="s">
        <v>304</v>
      </c>
      <c r="N1079" s="733" t="s">
        <v>18</v>
      </c>
      <c r="O1079" s="733" t="s">
        <v>25</v>
      </c>
      <c r="P1079" s="1080" t="s">
        <v>19</v>
      </c>
      <c r="Q1079" s="1074" t="s">
        <v>33</v>
      </c>
      <c r="R1079" s="698" t="s">
        <v>33</v>
      </c>
      <c r="S1079" s="907" t="s">
        <v>3549</v>
      </c>
      <c r="T1079" s="908" t="s">
        <v>3947</v>
      </c>
      <c r="U1079" s="905" t="s">
        <v>579</v>
      </c>
      <c r="V1079" s="905" t="s">
        <v>10441</v>
      </c>
      <c r="W1079" s="1068" t="s">
        <v>20</v>
      </c>
      <c r="X1079" s="1064">
        <v>41984</v>
      </c>
      <c r="Y1079" s="1066">
        <v>42719</v>
      </c>
      <c r="Z1079" s="1046">
        <v>2017</v>
      </c>
      <c r="AA1079" s="1064" t="s">
        <v>33</v>
      </c>
      <c r="AB1079" s="1065">
        <v>44742</v>
      </c>
      <c r="AC1079" s="1066">
        <v>44742</v>
      </c>
      <c r="AD1079" s="1052">
        <v>0</v>
      </c>
      <c r="AE1079" s="748">
        <v>40</v>
      </c>
      <c r="AF1079" s="744">
        <v>0</v>
      </c>
      <c r="AG1079" s="690">
        <v>40</v>
      </c>
      <c r="AH1079" s="747" t="s">
        <v>33</v>
      </c>
      <c r="AI1079" s="744">
        <v>0</v>
      </c>
      <c r="AJ1079" s="1105">
        <v>40</v>
      </c>
      <c r="AK1079" s="1106">
        <v>0</v>
      </c>
      <c r="AL1079" s="646"/>
      <c r="AM1079" s="647"/>
      <c r="AN1079" s="647">
        <v>4</v>
      </c>
      <c r="AO1079" s="647"/>
      <c r="AP1079" s="647"/>
      <c r="AQ1079" s="648"/>
      <c r="AR1079" s="756" t="s">
        <v>13531</v>
      </c>
      <c r="AS1079" s="649">
        <f>AT1079+AU1079</f>
        <v>7.5</v>
      </c>
      <c r="AT1079" s="784">
        <v>7.5</v>
      </c>
      <c r="AU1079" s="785">
        <v>0</v>
      </c>
      <c r="AV1079" s="686" t="s">
        <v>13523</v>
      </c>
      <c r="AW1079" s="698" t="s">
        <v>33</v>
      </c>
      <c r="AX1079" s="698" t="s">
        <v>33</v>
      </c>
      <c r="AY1079" s="825" t="s">
        <v>33</v>
      </c>
      <c r="AZ1079" s="733" t="s">
        <v>33</v>
      </c>
      <c r="BA1079" s="733" t="s">
        <v>33</v>
      </c>
      <c r="BB1079" s="669" t="s">
        <v>33</v>
      </c>
      <c r="BC1079" s="689" t="s">
        <v>33</v>
      </c>
      <c r="BD1079" s="691" t="s">
        <v>33</v>
      </c>
      <c r="BE1079" s="669" t="s">
        <v>33</v>
      </c>
      <c r="BF1079" s="689" t="s">
        <v>33</v>
      </c>
      <c r="BG1079" s="691" t="s">
        <v>33</v>
      </c>
      <c r="BH1079" s="905" t="s">
        <v>13077</v>
      </c>
      <c r="BI1079" s="903" t="s">
        <v>9680</v>
      </c>
      <c r="BJ1079" s="905" t="s">
        <v>13078</v>
      </c>
      <c r="BK1079" s="903" t="s">
        <v>13872</v>
      </c>
      <c r="BL1079" s="905" t="s">
        <v>0</v>
      </c>
      <c r="BM1079" s="903" t="s">
        <v>0</v>
      </c>
      <c r="BN1079" s="905" t="s">
        <v>0</v>
      </c>
      <c r="BO1079" s="903" t="s">
        <v>0</v>
      </c>
      <c r="BP1079" s="905" t="s">
        <v>0</v>
      </c>
      <c r="BQ1079" s="903" t="s">
        <v>0</v>
      </c>
      <c r="BR1079" s="909">
        <v>54</v>
      </c>
      <c r="BS1079" s="903" t="s">
        <v>4553</v>
      </c>
      <c r="BT1079" s="905" t="s">
        <v>0</v>
      </c>
      <c r="BU1079" s="903" t="s">
        <v>4492</v>
      </c>
      <c r="BV1079" s="905" t="s">
        <v>0</v>
      </c>
      <c r="BW1079" s="903" t="s">
        <v>4492</v>
      </c>
      <c r="BX1079" s="905" t="s">
        <v>0</v>
      </c>
      <c r="BY1079" s="903" t="s">
        <v>4492</v>
      </c>
      <c r="BZ1079" s="905" t="s">
        <v>0</v>
      </c>
      <c r="CA1079" s="903" t="s">
        <v>4492</v>
      </c>
      <c r="CB1079" s="340" t="s">
        <v>33</v>
      </c>
      <c r="CC1079" s="249">
        <f>IF(ISBLANK(AL1079),0,1)</f>
        <v>0</v>
      </c>
      <c r="CD1079" s="414">
        <f>IF(ISBLANK(AM1079),0,1)</f>
        <v>0</v>
      </c>
      <c r="CE1079" s="414">
        <f>IF(ISBLANK(AN1079),0,1)</f>
        <v>1</v>
      </c>
      <c r="CF1079" s="414">
        <f>IF(ISBLANK(AO1079),0,1)</f>
        <v>0</v>
      </c>
      <c r="CG1079" s="414">
        <f>IF(ISBLANK(AP1079),0,1)</f>
        <v>0</v>
      </c>
      <c r="CH1079" s="436">
        <f>IF(ISBLANK(AQ1079),0,1)</f>
        <v>0</v>
      </c>
      <c r="CI1079" s="435">
        <f>IF($W1079="Dropped","-",DAYS360(X1079,Y1079,TRUE)/360)</f>
        <v>2.0111111111111111</v>
      </c>
      <c r="CJ1079" s="416" t="str">
        <f>IF(OR($W1079="Pipeline",$W1079="Dropped"),"-",IF(OR($AA1079="-",$AA1079="n/a"),"-",DAYS360(Y1079,AA1079,TRUE)/360))</f>
        <v>-</v>
      </c>
      <c r="CK1079" s="416">
        <f>IF(OR($W1079="Pipeline",$W1079="Dropped"),"-",IF($AC1079="-","-",IF(OR($AA1079="-",$AA1079="n/a"),DAYS360(Y1079,AC1079,TRUE)/360,DAYS360(AA1079,AC1079,TRUE)/360)))</f>
        <v>5.541666666666667</v>
      </c>
      <c r="CL1079" s="416">
        <f>IF(OR($W1079="Pipeline",$W1079="Dropped"),"-",IF($AC1079="-","-",DAYS360(X1079,AC1079,TRUE)/360))</f>
        <v>7.552777777777778</v>
      </c>
      <c r="CM1079" s="437">
        <f>IF(OR($W1079="Pipeline",$W1079="Dropped"),"-",IF($AC1079="-","-",DAYS360(AB1079,AC1079,TRUE)/360))</f>
        <v>0</v>
      </c>
      <c r="CN1079" s="344" t="str">
        <f>IF(W1079="Closed",IF(AC1079="-","-",YEAR(AC1079)),"-")</f>
        <v>-</v>
      </c>
      <c r="CO1079" s="344" t="str">
        <f>IF(W1079="Closed",IF(OR(BE1079="S",BE1079="MS",BE1079="HS"),"S",IF(OR(BE1079="U",BE1079="MU",BE1079="HU"),"U",IF(OR(BE1079="NA",BE1079="NR",BE1079="NV",BE1079="?",BE1079="#"),"NR","-"))),"-")</f>
        <v>-</v>
      </c>
      <c r="CP1079" s="249" t="s">
        <v>33</v>
      </c>
      <c r="CQ1079" s="414" t="s">
        <v>33</v>
      </c>
      <c r="CR1079" s="414" t="s">
        <v>33</v>
      </c>
      <c r="CS1079" s="414" t="s">
        <v>33</v>
      </c>
      <c r="CT1079" s="414" t="s">
        <v>33</v>
      </c>
      <c r="CU1079" s="436" t="s">
        <v>33</v>
      </c>
      <c r="CV1079" s="432" t="str">
        <f>IF(OR(DC1079="-",DC1079="",DC1079="n/a"),"-",HYPERLINK(DC1079,"PAD"))</f>
        <v>PAD</v>
      </c>
      <c r="CW1079" s="417" t="str">
        <f>IF(OR(DD1079="-",DD1079="",DD1079="n/a"),"-",HYPERLINK(DD1079,"ICR"))</f>
        <v>-</v>
      </c>
      <c r="CX1079" s="438" t="str">
        <f>IF(OR(DE1079="-",DE1079="",DE1079="n/a"),"-",HYPERLINK(DE1079,"IEG"))</f>
        <v>-</v>
      </c>
      <c r="CY1079" s="687" t="str">
        <f>IF(OR(DF1079="-",DF1079="",DF1079="n/a"),"-",HYPERLINK(DF1079,"PPAR"))</f>
        <v>-</v>
      </c>
      <c r="CZ1079" s="665" t="str">
        <f>IF(OR(DG1079="-",DG1079="",DG1079="n/a"),"-",HYPERLINK(DG1079,"PCR"))</f>
        <v>-</v>
      </c>
      <c r="DA1079" s="665" t="str">
        <f>IF(OR(DH1079="-",DH1079="",DH1079="n/a"),"-",HYPERLINK(DH1079,"PP"))</f>
        <v>-</v>
      </c>
      <c r="DB1079" s="688" t="str">
        <f>IF(OR(DI1079="-",DI1079="",DI1079="n/a"),"-",HYPERLINK(DI1079,"TA"))</f>
        <v>-</v>
      </c>
      <c r="DC1079" s="897" t="s">
        <v>13318</v>
      </c>
      <c r="DD1079" s="897" t="s">
        <v>33</v>
      </c>
      <c r="DE1079" s="897" t="s">
        <v>33</v>
      </c>
      <c r="DF1079" s="897" t="s">
        <v>33</v>
      </c>
      <c r="DG1079" s="897" t="s">
        <v>33</v>
      </c>
      <c r="DH1079" s="897" t="s">
        <v>33</v>
      </c>
      <c r="DI1079" s="897" t="s">
        <v>33</v>
      </c>
      <c r="DJ1079" s="734"/>
      <c r="DK1079" s="358"/>
      <c r="DL1079" s="358"/>
      <c r="DM1079" s="440"/>
      <c r="DN1079" s="440"/>
      <c r="DO1079" s="440"/>
      <c r="DP1079" s="440"/>
      <c r="DQ1079" s="440"/>
      <c r="DR1079" s="440"/>
      <c r="DS1079" s="440"/>
      <c r="DT1079" s="440"/>
      <c r="DU1079" s="440"/>
      <c r="DV1079" s="440"/>
      <c r="DW1079" s="440"/>
      <c r="DX1079" s="440"/>
      <c r="DY1079" s="440"/>
      <c r="DZ1079" s="440"/>
      <c r="EA1079" s="440"/>
      <c r="EB1079" s="440"/>
      <c r="EC1079" s="440"/>
      <c r="ED1079" s="440"/>
      <c r="EE1079" s="440"/>
      <c r="EF1079" s="440"/>
      <c r="EG1079" s="440"/>
      <c r="EH1079" s="440"/>
      <c r="EI1079" s="440"/>
      <c r="EJ1079" s="440"/>
      <c r="EK1079" s="440"/>
      <c r="EL1079" s="440"/>
      <c r="EM1079" s="440"/>
    </row>
    <row r="1080" spans="1:143" s="33" customFormat="1" ht="14.1" customHeight="1" x14ac:dyDescent="0.25">
      <c r="A1080" s="702">
        <f>ROW()-1</f>
        <v>1079</v>
      </c>
      <c r="B1080" s="710" t="s">
        <v>238</v>
      </c>
      <c r="C1080" s="711" t="str">
        <f>HYPERLINK(E1080,"OP")</f>
        <v>OP</v>
      </c>
      <c r="D1080" s="711" t="str">
        <f>HYPERLINK(F1080,"Prj")</f>
        <v>Prj</v>
      </c>
      <c r="E1080" s="663" t="s">
        <v>7189</v>
      </c>
      <c r="F1080" s="422" t="s">
        <v>7190</v>
      </c>
      <c r="G1080" s="414" t="s">
        <v>33</v>
      </c>
      <c r="H1080" s="414" t="s">
        <v>33</v>
      </c>
      <c r="I1080" s="694" t="s">
        <v>33</v>
      </c>
      <c r="J1080" s="686" t="s">
        <v>239</v>
      </c>
      <c r="K1080" s="199" t="s">
        <v>33</v>
      </c>
      <c r="L1080" s="693" t="s">
        <v>231</v>
      </c>
      <c r="M1080" s="696" t="s">
        <v>240</v>
      </c>
      <c r="N1080" s="693" t="s">
        <v>18</v>
      </c>
      <c r="O1080" s="693" t="s">
        <v>25</v>
      </c>
      <c r="P1080" s="1080" t="s">
        <v>19</v>
      </c>
      <c r="Q1080" s="1074" t="s">
        <v>33</v>
      </c>
      <c r="R1080" s="698" t="s">
        <v>3888</v>
      </c>
      <c r="S1080" s="907" t="s">
        <v>10289</v>
      </c>
      <c r="T1080" s="908" t="s">
        <v>3554</v>
      </c>
      <c r="U1080" s="905" t="s">
        <v>592</v>
      </c>
      <c r="V1080" s="905" t="s">
        <v>10451</v>
      </c>
      <c r="W1080" s="1068" t="s">
        <v>1773</v>
      </c>
      <c r="X1080" s="1064">
        <v>41838</v>
      </c>
      <c r="Y1080" s="1066">
        <v>41982</v>
      </c>
      <c r="Z1080" s="1046">
        <v>2015</v>
      </c>
      <c r="AA1080" s="1064">
        <v>42003</v>
      </c>
      <c r="AB1080" s="1065">
        <v>42735</v>
      </c>
      <c r="AC1080" s="1066">
        <v>42735</v>
      </c>
      <c r="AD1080" s="1050">
        <v>0</v>
      </c>
      <c r="AE1080" s="749">
        <v>90</v>
      </c>
      <c r="AF1080" s="744">
        <v>0</v>
      </c>
      <c r="AG1080" s="690">
        <v>90</v>
      </c>
      <c r="AH1080" s="747">
        <v>2</v>
      </c>
      <c r="AI1080" s="744">
        <v>28.465</v>
      </c>
      <c r="AJ1080" s="1099">
        <v>41.275707439999998</v>
      </c>
      <c r="AK1080" s="1100">
        <v>34.353000000000002</v>
      </c>
      <c r="AL1080" s="1086"/>
      <c r="AM1080" s="760"/>
      <c r="AN1080" s="760">
        <v>4</v>
      </c>
      <c r="AO1080" s="760"/>
      <c r="AP1080" s="760"/>
      <c r="AQ1080" s="761">
        <v>14</v>
      </c>
      <c r="AR1080" s="779" t="s">
        <v>241</v>
      </c>
      <c r="AS1080" s="781">
        <f>AT1080+AU1080</f>
        <v>11.5</v>
      </c>
      <c r="AT1080" s="649">
        <v>9.5</v>
      </c>
      <c r="AU1080" s="650">
        <v>2</v>
      </c>
      <c r="AV1080" s="807" t="s">
        <v>242</v>
      </c>
      <c r="AW1080" s="686" t="s">
        <v>38</v>
      </c>
      <c r="AX1080" s="686" t="s">
        <v>2333</v>
      </c>
      <c r="AY1080" s="819">
        <v>42543</v>
      </c>
      <c r="AZ1080" s="721" t="s">
        <v>45</v>
      </c>
      <c r="BA1080" s="721" t="s">
        <v>45</v>
      </c>
      <c r="BB1080" s="625" t="s">
        <v>33</v>
      </c>
      <c r="BC1080" s="626" t="s">
        <v>33</v>
      </c>
      <c r="BD1080" s="633" t="s">
        <v>33</v>
      </c>
      <c r="BE1080" s="625" t="s">
        <v>33</v>
      </c>
      <c r="BF1080" s="626" t="s">
        <v>33</v>
      </c>
      <c r="BG1080" s="633" t="s">
        <v>33</v>
      </c>
      <c r="BH1080" s="905" t="s">
        <v>13078</v>
      </c>
      <c r="BI1080" s="903" t="s">
        <v>13872</v>
      </c>
      <c r="BJ1080" s="905" t="s">
        <v>13077</v>
      </c>
      <c r="BK1080" s="903" t="s">
        <v>9680</v>
      </c>
      <c r="BL1080" s="905" t="s">
        <v>0</v>
      </c>
      <c r="BM1080" s="903" t="s">
        <v>0</v>
      </c>
      <c r="BN1080" s="905" t="s">
        <v>0</v>
      </c>
      <c r="BO1080" s="903" t="s">
        <v>0</v>
      </c>
      <c r="BP1080" s="905" t="s">
        <v>0</v>
      </c>
      <c r="BQ1080" s="903" t="s">
        <v>0</v>
      </c>
      <c r="BR1080" s="909">
        <v>54</v>
      </c>
      <c r="BS1080" s="903" t="s">
        <v>4553</v>
      </c>
      <c r="BT1080" s="905" t="s">
        <v>0</v>
      </c>
      <c r="BU1080" s="903" t="s">
        <v>4492</v>
      </c>
      <c r="BV1080" s="905" t="s">
        <v>0</v>
      </c>
      <c r="BW1080" s="903" t="s">
        <v>4492</v>
      </c>
      <c r="BX1080" s="905" t="s">
        <v>0</v>
      </c>
      <c r="BY1080" s="903" t="s">
        <v>4492</v>
      </c>
      <c r="BZ1080" s="905" t="s">
        <v>0</v>
      </c>
      <c r="CA1080" s="903" t="s">
        <v>4492</v>
      </c>
      <c r="CB1080" s="340">
        <v>50</v>
      </c>
      <c r="CC1080" s="249">
        <f>IF(ISBLANK(AL1080),0,1)</f>
        <v>0</v>
      </c>
      <c r="CD1080" s="414">
        <f>IF(ISBLANK(AM1080),0,1)</f>
        <v>0</v>
      </c>
      <c r="CE1080" s="414">
        <f>IF(ISBLANK(AN1080),0,1)</f>
        <v>1</v>
      </c>
      <c r="CF1080" s="414">
        <f>IF(ISBLANK(AO1080),0,1)</f>
        <v>0</v>
      </c>
      <c r="CG1080" s="414">
        <f>IF(ISBLANK(AP1080),0,1)</f>
        <v>0</v>
      </c>
      <c r="CH1080" s="436">
        <f>IF(ISBLANK(AQ1080),0,1)</f>
        <v>1</v>
      </c>
      <c r="CI1080" s="435">
        <f>IF($W1080="Dropped","-",DAYS360(X1080,Y1080,TRUE)/360)</f>
        <v>0.39166666666666666</v>
      </c>
      <c r="CJ1080" s="416">
        <f>IF(OR($W1080="Pipeline",$W1080="Dropped"),"-",IF(OR($AA1080="-",$AA1080="n/a"),"-",DAYS360(Y1080,AA1080,TRUE)/360))</f>
        <v>5.8333333333333334E-2</v>
      </c>
      <c r="CK1080" s="416">
        <f>IF(OR($W1080="Pipeline",$W1080="Dropped"),"-",IF($AC1080="-","-",IF(OR($AA1080="-",$AA1080="n/a"),DAYS360(Y1080,AC1080,TRUE)/360,DAYS360(AA1080,AC1080,TRUE)/360)))</f>
        <v>2</v>
      </c>
      <c r="CL1080" s="416">
        <f>IF(OR($W1080="Pipeline",$W1080="Dropped"),"-",IF($AC1080="-","-",DAYS360(X1080,AC1080,TRUE)/360))</f>
        <v>2.4500000000000002</v>
      </c>
      <c r="CM1080" s="437">
        <f>IF(OR($W1080="Pipeline",$W1080="Dropped"),"-",IF($AC1080="-","-",DAYS360(AB1080,AC1080,TRUE)/360))</f>
        <v>0</v>
      </c>
      <c r="CN1080" s="344">
        <f>IF(W1080="Closed",IF(AC1080="-","-",YEAR(AC1080)),"-")</f>
        <v>2016</v>
      </c>
      <c r="CO1080" s="344" t="str">
        <f>IF(W1080="Closed",IF(OR(BE1080="S",BE1080="MS",BE1080="HS"),"S",IF(OR(BE1080="U",BE1080="MU",BE1080="HU"),"U",IF(OR(BE1080="NA",BE1080="NR",BE1080="NV",BE1080="?",BE1080="#"),"NR","-"))),"-")</f>
        <v>-</v>
      </c>
      <c r="CP1080" s="249">
        <v>0</v>
      </c>
      <c r="CQ1080" s="414">
        <v>2</v>
      </c>
      <c r="CR1080" s="414">
        <v>0</v>
      </c>
      <c r="CS1080" s="414">
        <v>0</v>
      </c>
      <c r="CT1080" s="414">
        <v>0</v>
      </c>
      <c r="CU1080" s="436">
        <v>1</v>
      </c>
      <c r="CV1080" s="432" t="str">
        <f>IF(OR(DC1080="-",DC1080="",DC1080="n/a"),"-",HYPERLINK(DC1080,"PAD"))</f>
        <v>PAD</v>
      </c>
      <c r="CW1080" s="417" t="str">
        <f>IF(OR(DD1080="-",DD1080="",DD1080="n/a"),"-",HYPERLINK(DD1080,"ICR"))</f>
        <v>-</v>
      </c>
      <c r="CX1080" s="438" t="str">
        <f>IF(OR(DE1080="-",DE1080="",DE1080="n/a"),"-",HYPERLINK(DE1080,"IEG"))</f>
        <v>-</v>
      </c>
      <c r="CY1080" s="687" t="str">
        <f>IF(OR(DF1080="-",DF1080="",DF1080="n/a"),"-",HYPERLINK(DF1080,"PPAR"))</f>
        <v>-</v>
      </c>
      <c r="CZ1080" s="665" t="str">
        <f>IF(OR(DG1080="-",DG1080="",DG1080="n/a"),"-",HYPERLINK(DG1080,"PCR"))</f>
        <v>-</v>
      </c>
      <c r="DA1080" s="665" t="str">
        <f>IF(OR(DH1080="-",DH1080="",DH1080="n/a"),"-",HYPERLINK(DH1080,"PP"))</f>
        <v>-</v>
      </c>
      <c r="DB1080" s="688" t="str">
        <f>IF(OR(DI1080="-",DI1080="",DI1080="n/a"),"-",HYPERLINK(DI1080,"TA"))</f>
        <v>-</v>
      </c>
      <c r="DC1080" s="897" t="s">
        <v>13011</v>
      </c>
      <c r="DD1080" s="897" t="s">
        <v>33</v>
      </c>
      <c r="DE1080" s="897" t="s">
        <v>33</v>
      </c>
      <c r="DF1080" s="897" t="s">
        <v>33</v>
      </c>
      <c r="DG1080" s="897" t="s">
        <v>33</v>
      </c>
      <c r="DH1080" s="897" t="s">
        <v>33</v>
      </c>
      <c r="DI1080" s="897" t="s">
        <v>33</v>
      </c>
      <c r="DJ1080" s="734"/>
      <c r="DK1080" s="358"/>
      <c r="DL1080" s="358"/>
      <c r="DM1080" s="440"/>
      <c r="DN1080" s="440"/>
      <c r="DO1080" s="440"/>
      <c r="DP1080" s="440"/>
      <c r="DQ1080" s="440"/>
      <c r="DR1080" s="440"/>
      <c r="DS1080" s="440"/>
      <c r="DT1080" s="440"/>
      <c r="DU1080" s="440"/>
      <c r="DV1080" s="440"/>
      <c r="DW1080" s="440"/>
      <c r="DX1080" s="440"/>
      <c r="DY1080" s="440"/>
      <c r="DZ1080" s="440"/>
      <c r="EA1080" s="440"/>
      <c r="EB1080" s="440"/>
      <c r="EC1080" s="440"/>
      <c r="ED1080" s="440"/>
      <c r="EE1080" s="440"/>
      <c r="EF1080" s="440"/>
      <c r="EG1080" s="440"/>
      <c r="EH1080" s="440"/>
      <c r="EI1080" s="440"/>
      <c r="EJ1080" s="440"/>
      <c r="EK1080" s="440"/>
      <c r="EL1080" s="440"/>
      <c r="EM1080" s="440"/>
    </row>
    <row r="1081" spans="1:143" s="33" customFormat="1" ht="14.1" customHeight="1" x14ac:dyDescent="0.25">
      <c r="A1081" s="702">
        <f>ROW()-1</f>
        <v>1080</v>
      </c>
      <c r="B1081" s="710" t="s">
        <v>287</v>
      </c>
      <c r="C1081" s="711" t="str">
        <f>HYPERLINK(E1081,"OP")</f>
        <v>OP</v>
      </c>
      <c r="D1081" s="711" t="str">
        <f>HYPERLINK(F1081,"Prj")</f>
        <v>Prj</v>
      </c>
      <c r="E1081" s="663" t="s">
        <v>7191</v>
      </c>
      <c r="F1081" s="422" t="s">
        <v>7192</v>
      </c>
      <c r="G1081" s="414" t="s">
        <v>33</v>
      </c>
      <c r="H1081" s="414" t="s">
        <v>33</v>
      </c>
      <c r="I1081" s="694" t="s">
        <v>33</v>
      </c>
      <c r="J1081" s="686" t="s">
        <v>288</v>
      </c>
      <c r="K1081" s="199" t="s">
        <v>33</v>
      </c>
      <c r="L1081" s="693" t="s">
        <v>153</v>
      </c>
      <c r="M1081" s="696" t="s">
        <v>154</v>
      </c>
      <c r="N1081" s="693" t="s">
        <v>18</v>
      </c>
      <c r="O1081" s="693" t="s">
        <v>25</v>
      </c>
      <c r="P1081" s="1080" t="s">
        <v>1419</v>
      </c>
      <c r="Q1081" s="1074" t="s">
        <v>33</v>
      </c>
      <c r="R1081" s="698" t="s">
        <v>33</v>
      </c>
      <c r="S1081" s="907" t="s">
        <v>3153</v>
      </c>
      <c r="T1081" s="908" t="s">
        <v>3745</v>
      </c>
      <c r="U1081" s="905" t="s">
        <v>13703</v>
      </c>
      <c r="V1081" s="905" t="s">
        <v>10413</v>
      </c>
      <c r="W1081" s="1068" t="s">
        <v>20</v>
      </c>
      <c r="X1081" s="1064">
        <v>41989</v>
      </c>
      <c r="Y1081" s="1066">
        <v>42241</v>
      </c>
      <c r="Z1081" s="1046">
        <v>2016</v>
      </c>
      <c r="AA1081" s="1064">
        <v>42451</v>
      </c>
      <c r="AB1081" s="1065">
        <v>44196</v>
      </c>
      <c r="AC1081" s="1066">
        <v>44196</v>
      </c>
      <c r="AD1081" s="1050">
        <v>32</v>
      </c>
      <c r="AE1081" s="749">
        <v>0</v>
      </c>
      <c r="AF1081" s="744">
        <v>0</v>
      </c>
      <c r="AG1081" s="690">
        <v>32</v>
      </c>
      <c r="AH1081" s="747">
        <v>42.1</v>
      </c>
      <c r="AI1081" s="744">
        <v>0</v>
      </c>
      <c r="AJ1081" s="1099">
        <v>32</v>
      </c>
      <c r="AK1081" s="1100">
        <v>8.6984713599999992</v>
      </c>
      <c r="AL1081" s="1095"/>
      <c r="AM1081" s="764"/>
      <c r="AN1081" s="764"/>
      <c r="AO1081" s="764"/>
      <c r="AP1081" s="764"/>
      <c r="AQ1081" s="765"/>
      <c r="AR1081" s="780" t="s">
        <v>33</v>
      </c>
      <c r="AS1081" s="786" t="s">
        <v>37</v>
      </c>
      <c r="AT1081" s="786" t="s">
        <v>37</v>
      </c>
      <c r="AU1081" s="787" t="s">
        <v>37</v>
      </c>
      <c r="AV1081" s="806"/>
      <c r="AW1081" s="686" t="s">
        <v>33</v>
      </c>
      <c r="AX1081" s="686" t="s">
        <v>33</v>
      </c>
      <c r="AY1081" s="823">
        <v>42570</v>
      </c>
      <c r="AZ1081" s="736" t="s">
        <v>26</v>
      </c>
      <c r="BA1081" s="736" t="s">
        <v>26</v>
      </c>
      <c r="BB1081" s="625" t="s">
        <v>33</v>
      </c>
      <c r="BC1081" s="626" t="s">
        <v>33</v>
      </c>
      <c r="BD1081" s="633" t="s">
        <v>33</v>
      </c>
      <c r="BE1081" s="625" t="s">
        <v>33</v>
      </c>
      <c r="BF1081" s="626" t="s">
        <v>33</v>
      </c>
      <c r="BG1081" s="633" t="s">
        <v>33</v>
      </c>
      <c r="BH1081" s="905" t="s">
        <v>4505</v>
      </c>
      <c r="BI1081" s="903" t="s">
        <v>10474</v>
      </c>
      <c r="BJ1081" s="905" t="s">
        <v>0</v>
      </c>
      <c r="BK1081" s="903" t="s">
        <v>0</v>
      </c>
      <c r="BL1081" s="905" t="s">
        <v>0</v>
      </c>
      <c r="BM1081" s="903" t="s">
        <v>0</v>
      </c>
      <c r="BN1081" s="905" t="s">
        <v>0</v>
      </c>
      <c r="BO1081" s="903" t="s">
        <v>0</v>
      </c>
      <c r="BP1081" s="905" t="s">
        <v>0</v>
      </c>
      <c r="BQ1081" s="903" t="s">
        <v>0</v>
      </c>
      <c r="BR1081" s="909">
        <v>94</v>
      </c>
      <c r="BS1081" s="903" t="s">
        <v>4649</v>
      </c>
      <c r="BT1081" s="909">
        <v>25</v>
      </c>
      <c r="BU1081" s="903" t="s">
        <v>4489</v>
      </c>
      <c r="BV1081" s="909">
        <v>30</v>
      </c>
      <c r="BW1081" s="903" t="s">
        <v>4501</v>
      </c>
      <c r="BX1081" s="909">
        <v>100</v>
      </c>
      <c r="BY1081" s="903" t="s">
        <v>4610</v>
      </c>
      <c r="BZ1081" s="905" t="s">
        <v>0</v>
      </c>
      <c r="CA1081" s="903" t="s">
        <v>4492</v>
      </c>
      <c r="CB1081" s="340">
        <v>50</v>
      </c>
      <c r="CC1081" s="249">
        <f>IF(ISBLANK(AL1081),0,1)</f>
        <v>0</v>
      </c>
      <c r="CD1081" s="414">
        <f>IF(ISBLANK(AM1081),0,1)</f>
        <v>0</v>
      </c>
      <c r="CE1081" s="414">
        <f>IF(ISBLANK(AN1081),0,1)</f>
        <v>0</v>
      </c>
      <c r="CF1081" s="414">
        <f>IF(ISBLANK(AO1081),0,1)</f>
        <v>0</v>
      </c>
      <c r="CG1081" s="414">
        <f>IF(ISBLANK(AP1081),0,1)</f>
        <v>0</v>
      </c>
      <c r="CH1081" s="436">
        <f>IF(ISBLANK(AQ1081),0,1)</f>
        <v>0</v>
      </c>
      <c r="CI1081" s="435">
        <f>IF($W1081="Dropped","-",DAYS360(X1081,Y1081,TRUE)/360)</f>
        <v>0.69166666666666665</v>
      </c>
      <c r="CJ1081" s="416">
        <f>IF(OR($W1081="Pipeline",$W1081="Dropped"),"-",IF(OR($AA1081="-",$AA1081="n/a"),"-",DAYS360(Y1081,AA1081,TRUE)/360))</f>
        <v>0.57499999999999996</v>
      </c>
      <c r="CK1081" s="416">
        <f>IF(OR($W1081="Pipeline",$W1081="Dropped"),"-",IF($AC1081="-","-",IF(OR($AA1081="-",$AA1081="n/a"),DAYS360(Y1081,AC1081,TRUE)/360,DAYS360(AA1081,AC1081,TRUE)/360)))</f>
        <v>4.7722222222222221</v>
      </c>
      <c r="CL1081" s="416">
        <f>IF(OR($W1081="Pipeline",$W1081="Dropped"),"-",IF($AC1081="-","-",DAYS360(X1081,AC1081,TRUE)/360))</f>
        <v>6.0388888888888888</v>
      </c>
      <c r="CM1081" s="437">
        <f>IF(OR($W1081="Pipeline",$W1081="Dropped"),"-",IF($AC1081="-","-",DAYS360(AB1081,AC1081,TRUE)/360))</f>
        <v>0</v>
      </c>
      <c r="CN1081" s="344" t="str">
        <f>IF(W1081="Closed",IF(AC1081="-","-",YEAR(AC1081)),"-")</f>
        <v>-</v>
      </c>
      <c r="CO1081" s="344" t="str">
        <f>IF(W1081="Closed",IF(OR(BE1081="S",BE1081="MS",BE1081="HS"),"S",IF(OR(BE1081="U",BE1081="MU",BE1081="HU"),"U",IF(OR(BE1081="NA",BE1081="NR",BE1081="NV",BE1081="?",BE1081="#"),"NR","-"))),"-")</f>
        <v>-</v>
      </c>
      <c r="CP1081" s="249" t="s">
        <v>33</v>
      </c>
      <c r="CQ1081" s="414" t="s">
        <v>33</v>
      </c>
      <c r="CR1081" s="414" t="s">
        <v>33</v>
      </c>
      <c r="CS1081" s="414" t="s">
        <v>33</v>
      </c>
      <c r="CT1081" s="414" t="s">
        <v>33</v>
      </c>
      <c r="CU1081" s="436" t="s">
        <v>33</v>
      </c>
      <c r="CV1081" s="432" t="str">
        <f>IF(OR(DC1081="-",DC1081="",DC1081="n/a"),"-",HYPERLINK(DC1081,"PAD"))</f>
        <v>PAD</v>
      </c>
      <c r="CW1081" s="417" t="str">
        <f>IF(OR(DD1081="-",DD1081="",DD1081="n/a"),"-",HYPERLINK(DD1081,"ICR"))</f>
        <v>-</v>
      </c>
      <c r="CX1081" s="438" t="str">
        <f>IF(OR(DE1081="-",DE1081="",DE1081="n/a"),"-",HYPERLINK(DE1081,"IEG"))</f>
        <v>-</v>
      </c>
      <c r="CY1081" s="687" t="str">
        <f>IF(OR(DF1081="-",DF1081="",DF1081="n/a"),"-",HYPERLINK(DF1081,"PPAR"))</f>
        <v>-</v>
      </c>
      <c r="CZ1081" s="665" t="str">
        <f>IF(OR(DG1081="-",DG1081="",DG1081="n/a"),"-",HYPERLINK(DG1081,"PCR"))</f>
        <v>-</v>
      </c>
      <c r="DA1081" s="665" t="str">
        <f>IF(OR(DH1081="-",DH1081="",DH1081="n/a"),"-",HYPERLINK(DH1081,"PP"))</f>
        <v>-</v>
      </c>
      <c r="DB1081" s="688" t="str">
        <f>IF(OR(DI1081="-",DI1081="",DI1081="n/a"),"-",HYPERLINK(DI1081,"TA"))</f>
        <v>-</v>
      </c>
      <c r="DC1081" s="897" t="s">
        <v>13012</v>
      </c>
      <c r="DD1081" s="897" t="s">
        <v>33</v>
      </c>
      <c r="DE1081" s="897" t="s">
        <v>33</v>
      </c>
      <c r="DF1081" s="897" t="s">
        <v>33</v>
      </c>
      <c r="DG1081" s="897" t="s">
        <v>33</v>
      </c>
      <c r="DH1081" s="897" t="s">
        <v>33</v>
      </c>
      <c r="DI1081" s="897" t="s">
        <v>33</v>
      </c>
      <c r="DJ1081" s="734"/>
      <c r="DK1081" s="358"/>
      <c r="DL1081" s="358"/>
      <c r="DM1081" s="440"/>
      <c r="DN1081" s="440"/>
      <c r="DO1081" s="440"/>
      <c r="DP1081" s="440"/>
      <c r="DQ1081" s="440"/>
      <c r="DR1081" s="440"/>
      <c r="DS1081" s="440"/>
      <c r="DT1081" s="440"/>
      <c r="DU1081" s="440"/>
      <c r="DV1081" s="440"/>
      <c r="DW1081" s="440"/>
      <c r="DX1081" s="440"/>
      <c r="DY1081" s="440"/>
      <c r="DZ1081" s="440"/>
      <c r="EA1081" s="440"/>
      <c r="EB1081" s="440"/>
      <c r="EC1081" s="440"/>
      <c r="ED1081" s="440"/>
      <c r="EE1081" s="440"/>
      <c r="EF1081" s="440"/>
      <c r="EG1081" s="440"/>
      <c r="EH1081" s="440"/>
      <c r="EI1081" s="440"/>
      <c r="EJ1081" s="440"/>
      <c r="EK1081" s="440"/>
      <c r="EL1081" s="440"/>
      <c r="EM1081" s="440"/>
    </row>
    <row r="1082" spans="1:143" s="33" customFormat="1" ht="14.1" customHeight="1" x14ac:dyDescent="0.25">
      <c r="A1082" s="702">
        <f>ROW()-1</f>
        <v>1081</v>
      </c>
      <c r="B1082" s="714" t="s">
        <v>10235</v>
      </c>
      <c r="C1082" s="715" t="str">
        <f>HYPERLINK(E1082,"OP")</f>
        <v>OP</v>
      </c>
      <c r="D1082" s="715" t="str">
        <f>HYPERLINK(F1082,"Prj")</f>
        <v>Prj</v>
      </c>
      <c r="E1082" s="652" t="s">
        <v>13504</v>
      </c>
      <c r="F1082" s="412" t="s">
        <v>13505</v>
      </c>
      <c r="G1082" s="414" t="s">
        <v>33</v>
      </c>
      <c r="H1082" s="414" t="s">
        <v>33</v>
      </c>
      <c r="I1082" s="694" t="s">
        <v>33</v>
      </c>
      <c r="J1082" s="698" t="s">
        <v>10236</v>
      </c>
      <c r="K1082" s="728" t="s">
        <v>33</v>
      </c>
      <c r="L1082" s="733" t="s">
        <v>153</v>
      </c>
      <c r="M1082" s="698" t="s">
        <v>154</v>
      </c>
      <c r="N1082" s="733" t="s">
        <v>18</v>
      </c>
      <c r="O1082" s="733" t="s">
        <v>25</v>
      </c>
      <c r="P1082" s="1080" t="s">
        <v>1743</v>
      </c>
      <c r="Q1082" s="1074" t="s">
        <v>33</v>
      </c>
      <c r="R1082" s="698" t="s">
        <v>3935</v>
      </c>
      <c r="S1082" s="907" t="s">
        <v>3788</v>
      </c>
      <c r="T1082" s="908" t="s">
        <v>9658</v>
      </c>
      <c r="U1082" s="905" t="s">
        <v>13703</v>
      </c>
      <c r="V1082" s="905" t="s">
        <v>10408</v>
      </c>
      <c r="W1082" s="1068" t="s">
        <v>2734</v>
      </c>
      <c r="X1082" s="1064">
        <v>42061</v>
      </c>
      <c r="Y1082" s="1066">
        <v>42908</v>
      </c>
      <c r="Z1082" s="1046">
        <v>2017</v>
      </c>
      <c r="AA1082" s="1064" t="s">
        <v>33</v>
      </c>
      <c r="AB1082" s="1065" t="s">
        <v>33</v>
      </c>
      <c r="AC1082" s="1066" t="s">
        <v>33</v>
      </c>
      <c r="AD1082" s="1052">
        <v>45</v>
      </c>
      <c r="AE1082" s="748">
        <v>0</v>
      </c>
      <c r="AF1082" s="744">
        <v>0</v>
      </c>
      <c r="AG1082" s="690">
        <v>45</v>
      </c>
      <c r="AH1082" s="747">
        <v>0</v>
      </c>
      <c r="AI1082" s="744" t="s">
        <v>33</v>
      </c>
      <c r="AJ1082" s="1105" t="s">
        <v>33</v>
      </c>
      <c r="AK1082" s="1106" t="s">
        <v>33</v>
      </c>
      <c r="AL1082" s="646"/>
      <c r="AM1082" s="647"/>
      <c r="AN1082" s="647"/>
      <c r="AO1082" s="647"/>
      <c r="AP1082" s="647"/>
      <c r="AQ1082" s="648"/>
      <c r="AR1082" s="756" t="s">
        <v>37</v>
      </c>
      <c r="AS1082" s="649"/>
      <c r="AT1082" s="649"/>
      <c r="AU1082" s="650"/>
      <c r="AV1082" s="686"/>
      <c r="AW1082" s="698" t="s">
        <v>33</v>
      </c>
      <c r="AX1082" s="698" t="s">
        <v>33</v>
      </c>
      <c r="AY1082" s="825" t="s">
        <v>33</v>
      </c>
      <c r="AZ1082" s="733" t="s">
        <v>33</v>
      </c>
      <c r="BA1082" s="733" t="s">
        <v>33</v>
      </c>
      <c r="BB1082" s="669" t="s">
        <v>33</v>
      </c>
      <c r="BC1082" s="689" t="s">
        <v>33</v>
      </c>
      <c r="BD1082" s="691" t="s">
        <v>33</v>
      </c>
      <c r="BE1082" s="669" t="s">
        <v>33</v>
      </c>
      <c r="BF1082" s="689" t="s">
        <v>33</v>
      </c>
      <c r="BG1082" s="691" t="s">
        <v>33</v>
      </c>
      <c r="BH1082" s="905" t="s">
        <v>10072</v>
      </c>
      <c r="BI1082" s="903" t="s">
        <v>13093</v>
      </c>
      <c r="BJ1082" s="905" t="s">
        <v>4505</v>
      </c>
      <c r="BK1082" s="903" t="s">
        <v>10474</v>
      </c>
      <c r="BL1082" s="905" t="s">
        <v>4485</v>
      </c>
      <c r="BM1082" s="903" t="s">
        <v>10472</v>
      </c>
      <c r="BN1082" s="905" t="s">
        <v>0</v>
      </c>
      <c r="BO1082" s="903" t="s">
        <v>0</v>
      </c>
      <c r="BP1082" s="905" t="s">
        <v>0</v>
      </c>
      <c r="BQ1082" s="903" t="s">
        <v>0</v>
      </c>
      <c r="BR1082" s="909">
        <v>94</v>
      </c>
      <c r="BS1082" s="903" t="s">
        <v>4649</v>
      </c>
      <c r="BT1082" s="909">
        <v>36</v>
      </c>
      <c r="BU1082" s="903" t="s">
        <v>4565</v>
      </c>
      <c r="BV1082" s="909">
        <v>83</v>
      </c>
      <c r="BW1082" s="903" t="s">
        <v>4600</v>
      </c>
      <c r="BX1082" s="905" t="s">
        <v>0</v>
      </c>
      <c r="BY1082" s="903" t="s">
        <v>4492</v>
      </c>
      <c r="BZ1082" s="905" t="s">
        <v>0</v>
      </c>
      <c r="CA1082" s="903" t="s">
        <v>4492</v>
      </c>
      <c r="CB1082" s="340" t="s">
        <v>33</v>
      </c>
      <c r="CC1082" s="249">
        <f>IF(ISBLANK(AL1082),0,1)</f>
        <v>0</v>
      </c>
      <c r="CD1082" s="414">
        <f>IF(ISBLANK(AM1082),0,1)</f>
        <v>0</v>
      </c>
      <c r="CE1082" s="414">
        <f>IF(ISBLANK(AN1082),0,1)</f>
        <v>0</v>
      </c>
      <c r="CF1082" s="414">
        <f>IF(ISBLANK(AO1082),0,1)</f>
        <v>0</v>
      </c>
      <c r="CG1082" s="414">
        <f>IF(ISBLANK(AP1082),0,1)</f>
        <v>0</v>
      </c>
      <c r="CH1082" s="436">
        <f>IF(ISBLANK(AQ1082),0,1)</f>
        <v>0</v>
      </c>
      <c r="CI1082" s="435" t="str">
        <f>IF($W1082="Dropped","-",DAYS360(X1082,Y1082,TRUE)/360)</f>
        <v>-</v>
      </c>
      <c r="CJ1082" s="416" t="str">
        <f>IF(OR($W1082="Pipeline",$W1082="Dropped"),"-",IF(OR($AA1082="-",$AA1082="n/a"),"-",DAYS360(Y1082,AA1082,TRUE)/360))</f>
        <v>-</v>
      </c>
      <c r="CK1082" s="416" t="str">
        <f>IF(OR($W1082="Pipeline",$W1082="Dropped"),"-",IF($AC1082="-","-",IF(OR($AA1082="-",$AA1082="n/a"),DAYS360(Y1082,AC1082,TRUE)/360,DAYS360(AA1082,AC1082,TRUE)/360)))</f>
        <v>-</v>
      </c>
      <c r="CL1082" s="416" t="str">
        <f>IF(OR($W1082="Pipeline",$W1082="Dropped"),"-",IF($AC1082="-","-",DAYS360(X1082,AC1082,TRUE)/360))</f>
        <v>-</v>
      </c>
      <c r="CM1082" s="437" t="str">
        <f>IF(OR($W1082="Pipeline",$W1082="Dropped"),"-",IF($AC1082="-","-",DAYS360(AB1082,AC1082,TRUE)/360))</f>
        <v>-</v>
      </c>
      <c r="CN1082" s="344" t="str">
        <f>IF(W1082="Closed",IF(AC1082="-","-",YEAR(AC1082)),"-")</f>
        <v>-</v>
      </c>
      <c r="CO1082" s="344" t="str">
        <f>IF(W1082="Closed",IF(OR(BE1082="S",BE1082="MS",BE1082="HS"),"S",IF(OR(BE1082="U",BE1082="MU",BE1082="HU"),"U",IF(OR(BE1082="NA",BE1082="NR",BE1082="NV",BE1082="?",BE1082="#"),"NR","-"))),"-")</f>
        <v>-</v>
      </c>
      <c r="CP1082" s="249" t="s">
        <v>33</v>
      </c>
      <c r="CQ1082" s="414" t="s">
        <v>33</v>
      </c>
      <c r="CR1082" s="414" t="s">
        <v>33</v>
      </c>
      <c r="CS1082" s="414" t="s">
        <v>33</v>
      </c>
      <c r="CT1082" s="414" t="s">
        <v>33</v>
      </c>
      <c r="CU1082" s="436" t="s">
        <v>33</v>
      </c>
      <c r="CV1082" s="432" t="str">
        <f>IF(OR(DC1082="-",DC1082="",DC1082="n/a"),"-",HYPERLINK(DC1082,"PAD"))</f>
        <v>-</v>
      </c>
      <c r="CW1082" s="417" t="str">
        <f>IF(OR(DD1082="-",DD1082="",DD1082="n/a"),"-",HYPERLINK(DD1082,"ICR"))</f>
        <v>-</v>
      </c>
      <c r="CX1082" s="438" t="str">
        <f>IF(OR(DE1082="-",DE1082="",DE1082="n/a"),"-",HYPERLINK(DE1082,"IEG"))</f>
        <v>-</v>
      </c>
      <c r="CY1082" s="687" t="str">
        <f>IF(OR(DF1082="-",DF1082="",DF1082="n/a"),"-",HYPERLINK(DF1082,"PPAR"))</f>
        <v>-</v>
      </c>
      <c r="CZ1082" s="665" t="str">
        <f>IF(OR(DG1082="-",DG1082="",DG1082="n/a"),"-",HYPERLINK(DG1082,"PCR"))</f>
        <v>-</v>
      </c>
      <c r="DA1082" s="665" t="str">
        <f>IF(OR(DH1082="-",DH1082="",DH1082="n/a"),"-",HYPERLINK(DH1082,"PP"))</f>
        <v>-</v>
      </c>
      <c r="DB1082" s="688" t="str">
        <f>IF(OR(DI1082="-",DI1082="",DI1082="n/a"),"-",HYPERLINK(DI1082,"TA"))</f>
        <v>-</v>
      </c>
      <c r="DC1082" s="897" t="s">
        <v>13773</v>
      </c>
      <c r="DD1082" s="897" t="s">
        <v>13773</v>
      </c>
      <c r="DE1082" s="897" t="s">
        <v>13773</v>
      </c>
      <c r="DF1082" s="897" t="s">
        <v>13773</v>
      </c>
      <c r="DG1082" s="897" t="s">
        <v>13773</v>
      </c>
      <c r="DH1082" s="897" t="s">
        <v>13773</v>
      </c>
      <c r="DI1082" s="897" t="s">
        <v>13773</v>
      </c>
      <c r="DJ1082" s="734"/>
      <c r="DK1082" s="358"/>
      <c r="DL1082" s="358"/>
      <c r="DM1082" s="440"/>
      <c r="DN1082" s="440"/>
      <c r="DO1082" s="440"/>
      <c r="DP1082" s="440"/>
      <c r="DQ1082" s="440"/>
      <c r="DR1082" s="440"/>
      <c r="DS1082" s="440"/>
      <c r="DT1082" s="440"/>
      <c r="DU1082" s="440"/>
      <c r="DV1082" s="440"/>
      <c r="DW1082" s="440"/>
      <c r="DX1082" s="440"/>
      <c r="DY1082" s="440"/>
      <c r="DZ1082" s="440"/>
      <c r="EA1082" s="440"/>
      <c r="EB1082" s="440"/>
      <c r="EC1082" s="440"/>
      <c r="ED1082" s="440"/>
      <c r="EE1082" s="440"/>
      <c r="EF1082" s="440"/>
      <c r="EG1082" s="440"/>
      <c r="EH1082" s="440"/>
      <c r="EI1082" s="440"/>
      <c r="EJ1082" s="440"/>
      <c r="EK1082" s="440"/>
      <c r="EL1082" s="440"/>
      <c r="EM1082" s="440"/>
    </row>
    <row r="1083" spans="1:143" s="181" customFormat="1" ht="14.1" customHeight="1" x14ac:dyDescent="0.25">
      <c r="A1083" s="702">
        <f>ROW()-1</f>
        <v>1082</v>
      </c>
      <c r="B1083" s="710" t="s">
        <v>3136</v>
      </c>
      <c r="C1083" s="711" t="str">
        <f>HYPERLINK(E1083,"OP")</f>
        <v>OP</v>
      </c>
      <c r="D1083" s="711" t="str">
        <f>HYPERLINK(F1083,"Prj")</f>
        <v>Prj</v>
      </c>
      <c r="E1083" s="663" t="s">
        <v>7195</v>
      </c>
      <c r="F1083" s="422" t="s">
        <v>7196</v>
      </c>
      <c r="G1083" s="414" t="s">
        <v>33</v>
      </c>
      <c r="H1083" s="414" t="s">
        <v>33</v>
      </c>
      <c r="I1083" s="694" t="s">
        <v>33</v>
      </c>
      <c r="J1083" s="686" t="s">
        <v>10264</v>
      </c>
      <c r="K1083" s="199" t="s">
        <v>33</v>
      </c>
      <c r="L1083" s="693" t="s">
        <v>16</v>
      </c>
      <c r="M1083" s="696" t="s">
        <v>604</v>
      </c>
      <c r="N1083" s="693" t="s">
        <v>18</v>
      </c>
      <c r="O1083" s="693" t="s">
        <v>25</v>
      </c>
      <c r="P1083" s="1080" t="s">
        <v>1419</v>
      </c>
      <c r="Q1083" s="1074" t="s">
        <v>10377</v>
      </c>
      <c r="R1083" s="698" t="s">
        <v>33</v>
      </c>
      <c r="S1083" s="907" t="s">
        <v>3162</v>
      </c>
      <c r="T1083" s="908" t="s">
        <v>3170</v>
      </c>
      <c r="U1083" s="905" t="s">
        <v>1791</v>
      </c>
      <c r="V1083" s="905" t="s">
        <v>10423</v>
      </c>
      <c r="W1083" s="1068" t="s">
        <v>20</v>
      </c>
      <c r="X1083" s="1064">
        <v>42138</v>
      </c>
      <c r="Y1083" s="1066">
        <v>42453</v>
      </c>
      <c r="Z1083" s="1046">
        <v>2016</v>
      </c>
      <c r="AA1083" s="1064">
        <v>42515</v>
      </c>
      <c r="AB1083" s="1065">
        <v>43975</v>
      </c>
      <c r="AC1083" s="1066">
        <v>43975</v>
      </c>
      <c r="AD1083" s="638">
        <v>0</v>
      </c>
      <c r="AE1083" s="639">
        <v>10</v>
      </c>
      <c r="AF1083" s="744">
        <v>0</v>
      </c>
      <c r="AG1083" s="690">
        <v>10</v>
      </c>
      <c r="AH1083" s="747">
        <v>0</v>
      </c>
      <c r="AI1083" s="744">
        <v>0</v>
      </c>
      <c r="AJ1083" s="1099">
        <v>10</v>
      </c>
      <c r="AK1083" s="1100">
        <v>0.72332076999999995</v>
      </c>
      <c r="AL1083" s="1095"/>
      <c r="AM1083" s="764"/>
      <c r="AN1083" s="764"/>
      <c r="AO1083" s="764"/>
      <c r="AP1083" s="764"/>
      <c r="AQ1083" s="765"/>
      <c r="AR1083" s="780" t="s">
        <v>33</v>
      </c>
      <c r="AS1083" s="786" t="s">
        <v>37</v>
      </c>
      <c r="AT1083" s="786" t="s">
        <v>37</v>
      </c>
      <c r="AU1083" s="787" t="s">
        <v>37</v>
      </c>
      <c r="AV1083" s="806"/>
      <c r="AW1083" s="686" t="s">
        <v>3556</v>
      </c>
      <c r="AX1083" s="686" t="s">
        <v>3556</v>
      </c>
      <c r="AY1083" s="823">
        <v>42717</v>
      </c>
      <c r="AZ1083" s="736" t="s">
        <v>26</v>
      </c>
      <c r="BA1083" s="736" t="s">
        <v>26</v>
      </c>
      <c r="BB1083" s="625" t="s">
        <v>33</v>
      </c>
      <c r="BC1083" s="626" t="s">
        <v>33</v>
      </c>
      <c r="BD1083" s="633" t="s">
        <v>33</v>
      </c>
      <c r="BE1083" s="625" t="s">
        <v>33</v>
      </c>
      <c r="BF1083" s="626" t="s">
        <v>33</v>
      </c>
      <c r="BG1083" s="633" t="s">
        <v>33</v>
      </c>
      <c r="BH1083" s="905" t="s">
        <v>4505</v>
      </c>
      <c r="BI1083" s="903" t="s">
        <v>10474</v>
      </c>
      <c r="BJ1083" s="905" t="s">
        <v>0</v>
      </c>
      <c r="BK1083" s="903" t="s">
        <v>0</v>
      </c>
      <c r="BL1083" s="905" t="s">
        <v>0</v>
      </c>
      <c r="BM1083" s="903" t="s">
        <v>0</v>
      </c>
      <c r="BN1083" s="905" t="s">
        <v>0</v>
      </c>
      <c r="BO1083" s="903" t="s">
        <v>0</v>
      </c>
      <c r="BP1083" s="905" t="s">
        <v>0</v>
      </c>
      <c r="BQ1083" s="903" t="s">
        <v>0</v>
      </c>
      <c r="BR1083" s="909">
        <v>25</v>
      </c>
      <c r="BS1083" s="903" t="s">
        <v>4489</v>
      </c>
      <c r="BT1083" s="909">
        <v>27</v>
      </c>
      <c r="BU1083" s="903" t="s">
        <v>4490</v>
      </c>
      <c r="BV1083" s="909">
        <v>22</v>
      </c>
      <c r="BW1083" s="903" t="s">
        <v>4502</v>
      </c>
      <c r="BX1083" s="905" t="s">
        <v>0</v>
      </c>
      <c r="BY1083" s="903" t="s">
        <v>4492</v>
      </c>
      <c r="BZ1083" s="905" t="s">
        <v>0</v>
      </c>
      <c r="CA1083" s="903" t="s">
        <v>4492</v>
      </c>
      <c r="CB1083" s="340">
        <v>50</v>
      </c>
      <c r="CC1083" s="249">
        <f>IF(ISBLANK(AL1083),0,1)</f>
        <v>0</v>
      </c>
      <c r="CD1083" s="414">
        <f>IF(ISBLANK(AM1083),0,1)</f>
        <v>0</v>
      </c>
      <c r="CE1083" s="414">
        <f>IF(ISBLANK(AN1083),0,1)</f>
        <v>0</v>
      </c>
      <c r="CF1083" s="414">
        <f>IF(ISBLANK(AO1083),0,1)</f>
        <v>0</v>
      </c>
      <c r="CG1083" s="414">
        <f>IF(ISBLANK(AP1083),0,1)</f>
        <v>0</v>
      </c>
      <c r="CH1083" s="436">
        <f>IF(ISBLANK(AQ1083),0,1)</f>
        <v>0</v>
      </c>
      <c r="CI1083" s="435">
        <f>IF($W1083="Dropped","-",DAYS360(X1083,Y1083,TRUE)/360)</f>
        <v>0.86111111111111116</v>
      </c>
      <c r="CJ1083" s="416">
        <f>IF(OR($W1083="Pipeline",$W1083="Dropped"),"-",IF(OR($AA1083="-",$AA1083="n/a"),"-",DAYS360(Y1083,AA1083,TRUE)/360))</f>
        <v>0.16944444444444445</v>
      </c>
      <c r="CK1083" s="416">
        <f>IF(OR($W1083="Pipeline",$W1083="Dropped"),"-",IF($AC1083="-","-",IF(OR($AA1083="-",$AA1083="n/a"),DAYS360(Y1083,AC1083,TRUE)/360,DAYS360(AA1083,AC1083,TRUE)/360)))</f>
        <v>3.9972222222222222</v>
      </c>
      <c r="CL1083" s="416">
        <f>IF(OR($W1083="Pipeline",$W1083="Dropped"),"-",IF($AC1083="-","-",DAYS360(X1083,AC1083,TRUE)/360))</f>
        <v>5.0277777777777777</v>
      </c>
      <c r="CM1083" s="437">
        <f>IF(OR($W1083="Pipeline",$W1083="Dropped"),"-",IF($AC1083="-","-",DAYS360(AB1083,AC1083,TRUE)/360))</f>
        <v>0</v>
      </c>
      <c r="CN1083" s="344" t="str">
        <f>IF(W1083="Closed",IF(AC1083="-","-",YEAR(AC1083)),"-")</f>
        <v>-</v>
      </c>
      <c r="CO1083" s="344" t="str">
        <f>IF(W1083="Closed",IF(OR(BE1083="S",BE1083="MS",BE1083="HS"),"S",IF(OR(BE1083="U",BE1083="MU",BE1083="HU"),"U",IF(OR(BE1083="NA",BE1083="NR",BE1083="NV",BE1083="?",BE1083="#"),"NR","-"))),"-")</f>
        <v>-</v>
      </c>
      <c r="CP1083" s="249" t="s">
        <v>33</v>
      </c>
      <c r="CQ1083" s="414" t="s">
        <v>33</v>
      </c>
      <c r="CR1083" s="414" t="s">
        <v>33</v>
      </c>
      <c r="CS1083" s="414" t="s">
        <v>33</v>
      </c>
      <c r="CT1083" s="414" t="s">
        <v>33</v>
      </c>
      <c r="CU1083" s="436" t="s">
        <v>33</v>
      </c>
      <c r="CV1083" s="432" t="str">
        <f>IF(OR(DC1083="-",DC1083="",DC1083="n/a"),"-",HYPERLINK(DC1083,"PAD"))</f>
        <v>PAD</v>
      </c>
      <c r="CW1083" s="417" t="str">
        <f>IF(OR(DD1083="-",DD1083="",DD1083="n/a"),"-",HYPERLINK(DD1083,"ICR"))</f>
        <v>-</v>
      </c>
      <c r="CX1083" s="438" t="str">
        <f>IF(OR(DE1083="-",DE1083="",DE1083="n/a"),"-",HYPERLINK(DE1083,"IEG"))</f>
        <v>-</v>
      </c>
      <c r="CY1083" s="687" t="str">
        <f>IF(OR(DF1083="-",DF1083="",DF1083="n/a"),"-",HYPERLINK(DF1083,"PPAR"))</f>
        <v>-</v>
      </c>
      <c r="CZ1083" s="665" t="str">
        <f>IF(OR(DG1083="-",DG1083="",DG1083="n/a"),"-",HYPERLINK(DG1083,"PCR"))</f>
        <v>-</v>
      </c>
      <c r="DA1083" s="665" t="str">
        <f>IF(OR(DH1083="-",DH1083="",DH1083="n/a"),"-",HYPERLINK(DH1083,"PP"))</f>
        <v>-</v>
      </c>
      <c r="DB1083" s="688" t="str">
        <f>IF(OR(DI1083="-",DI1083="",DI1083="n/a"),"-",HYPERLINK(DI1083,"TA"))</f>
        <v>-</v>
      </c>
      <c r="DC1083" s="897" t="s">
        <v>13013</v>
      </c>
      <c r="DD1083" s="897" t="s">
        <v>33</v>
      </c>
      <c r="DE1083" s="897" t="s">
        <v>33</v>
      </c>
      <c r="DF1083" s="897" t="s">
        <v>33</v>
      </c>
      <c r="DG1083" s="897" t="s">
        <v>33</v>
      </c>
      <c r="DH1083" s="897" t="s">
        <v>33</v>
      </c>
      <c r="DI1083" s="897" t="s">
        <v>33</v>
      </c>
      <c r="DJ1083" s="734"/>
      <c r="DK1083" s="358"/>
      <c r="DL1083" s="358"/>
      <c r="DM1083" s="442"/>
      <c r="DN1083" s="442"/>
      <c r="DO1083" s="442"/>
      <c r="DP1083" s="442"/>
      <c r="DQ1083" s="442"/>
      <c r="DR1083" s="442"/>
      <c r="DS1083" s="442"/>
      <c r="DT1083" s="442"/>
      <c r="DU1083" s="442"/>
      <c r="DV1083" s="442"/>
      <c r="DW1083" s="442"/>
      <c r="DX1083" s="442"/>
      <c r="DY1083" s="442"/>
      <c r="DZ1083" s="442"/>
      <c r="EA1083" s="442"/>
      <c r="EB1083" s="442"/>
      <c r="EC1083" s="442"/>
      <c r="ED1083" s="442"/>
      <c r="EE1083" s="442"/>
      <c r="EF1083" s="442"/>
      <c r="EG1083" s="442"/>
      <c r="EH1083" s="442"/>
      <c r="EI1083" s="442"/>
      <c r="EJ1083" s="442"/>
      <c r="EK1083" s="442"/>
      <c r="EL1083" s="442"/>
      <c r="EM1083" s="442"/>
    </row>
    <row r="1084" spans="1:143" s="419" customFormat="1" ht="13.9" customHeight="1" x14ac:dyDescent="0.2">
      <c r="A1084" s="702">
        <f>ROW()-1</f>
        <v>1083</v>
      </c>
      <c r="B1084" s="710" t="s">
        <v>3137</v>
      </c>
      <c r="C1084" s="711" t="str">
        <f>HYPERLINK(E1084,"OP")</f>
        <v>OP</v>
      </c>
      <c r="D1084" s="711" t="str">
        <f>HYPERLINK(F1084,"Prj")</f>
        <v>Prj</v>
      </c>
      <c r="E1084" s="663" t="s">
        <v>7197</v>
      </c>
      <c r="F1084" s="422" t="s">
        <v>7198</v>
      </c>
      <c r="G1084" s="414" t="s">
        <v>33</v>
      </c>
      <c r="H1084" s="414" t="s">
        <v>33</v>
      </c>
      <c r="I1084" s="694" t="s">
        <v>33</v>
      </c>
      <c r="J1084" s="686" t="s">
        <v>10265</v>
      </c>
      <c r="K1084" s="199" t="s">
        <v>33</v>
      </c>
      <c r="L1084" s="693" t="s">
        <v>16</v>
      </c>
      <c r="M1084" s="696" t="s">
        <v>725</v>
      </c>
      <c r="N1084" s="693" t="s">
        <v>18</v>
      </c>
      <c r="O1084" s="693" t="s">
        <v>25</v>
      </c>
      <c r="P1084" s="1080" t="s">
        <v>1419</v>
      </c>
      <c r="Q1084" s="1074" t="s">
        <v>33</v>
      </c>
      <c r="R1084" s="698" t="s">
        <v>33</v>
      </c>
      <c r="S1084" s="907" t="s">
        <v>3162</v>
      </c>
      <c r="T1084" s="908" t="s">
        <v>5001</v>
      </c>
      <c r="U1084" s="905" t="s">
        <v>1791</v>
      </c>
      <c r="V1084" s="905" t="s">
        <v>10423</v>
      </c>
      <c r="W1084" s="1068" t="s">
        <v>20</v>
      </c>
      <c r="X1084" s="1064">
        <v>42181</v>
      </c>
      <c r="Y1084" s="1066">
        <v>42747</v>
      </c>
      <c r="Z1084" s="1046">
        <v>2017</v>
      </c>
      <c r="AA1084" s="1064" t="s">
        <v>33</v>
      </c>
      <c r="AB1084" s="1065">
        <v>44560</v>
      </c>
      <c r="AC1084" s="1066">
        <v>44560</v>
      </c>
      <c r="AD1084" s="638">
        <v>25</v>
      </c>
      <c r="AE1084" s="746">
        <v>0</v>
      </c>
      <c r="AF1084" s="744">
        <v>0</v>
      </c>
      <c r="AG1084" s="690">
        <v>25</v>
      </c>
      <c r="AH1084" s="747">
        <v>0</v>
      </c>
      <c r="AI1084" s="744">
        <v>0</v>
      </c>
      <c r="AJ1084" s="1099">
        <v>25</v>
      </c>
      <c r="AK1084" s="1100">
        <v>0</v>
      </c>
      <c r="AL1084" s="1095"/>
      <c r="AM1084" s="764"/>
      <c r="AN1084" s="764"/>
      <c r="AO1084" s="764"/>
      <c r="AP1084" s="764"/>
      <c r="AQ1084" s="765"/>
      <c r="AR1084" s="780" t="s">
        <v>33</v>
      </c>
      <c r="AS1084" s="786" t="s">
        <v>37</v>
      </c>
      <c r="AT1084" s="786" t="s">
        <v>37</v>
      </c>
      <c r="AU1084" s="787" t="s">
        <v>37</v>
      </c>
      <c r="AV1084" s="806"/>
      <c r="AW1084" s="686" t="s">
        <v>3557</v>
      </c>
      <c r="AX1084" s="686" t="s">
        <v>2721</v>
      </c>
      <c r="AY1084" s="823" t="s">
        <v>33</v>
      </c>
      <c r="AZ1084" s="736" t="s">
        <v>33</v>
      </c>
      <c r="BA1084" s="736" t="s">
        <v>33</v>
      </c>
      <c r="BB1084" s="625" t="s">
        <v>33</v>
      </c>
      <c r="BC1084" s="626" t="s">
        <v>33</v>
      </c>
      <c r="BD1084" s="633" t="s">
        <v>33</v>
      </c>
      <c r="BE1084" s="625" t="s">
        <v>33</v>
      </c>
      <c r="BF1084" s="626" t="s">
        <v>33</v>
      </c>
      <c r="BG1084" s="633" t="s">
        <v>33</v>
      </c>
      <c r="BH1084" s="905" t="s">
        <v>4485</v>
      </c>
      <c r="BI1084" s="903" t="s">
        <v>10472</v>
      </c>
      <c r="BJ1084" s="905" t="s">
        <v>0</v>
      </c>
      <c r="BK1084" s="903" t="s">
        <v>0</v>
      </c>
      <c r="BL1084" s="905" t="s">
        <v>0</v>
      </c>
      <c r="BM1084" s="903" t="s">
        <v>0</v>
      </c>
      <c r="BN1084" s="905" t="s">
        <v>0</v>
      </c>
      <c r="BO1084" s="903" t="s">
        <v>0</v>
      </c>
      <c r="BP1084" s="905" t="s">
        <v>0</v>
      </c>
      <c r="BQ1084" s="903" t="s">
        <v>0</v>
      </c>
      <c r="BR1084" s="905" t="s">
        <v>0</v>
      </c>
      <c r="BS1084" s="903" t="s">
        <v>4492</v>
      </c>
      <c r="BT1084" s="905" t="s">
        <v>0</v>
      </c>
      <c r="BU1084" s="903" t="s">
        <v>4492</v>
      </c>
      <c r="BV1084" s="905" t="s">
        <v>0</v>
      </c>
      <c r="BW1084" s="903" t="s">
        <v>4492</v>
      </c>
      <c r="BX1084" s="905" t="s">
        <v>0</v>
      </c>
      <c r="BY1084" s="903" t="s">
        <v>4492</v>
      </c>
      <c r="BZ1084" s="905" t="s">
        <v>0</v>
      </c>
      <c r="CA1084" s="903" t="s">
        <v>4492</v>
      </c>
      <c r="CB1084" s="340">
        <v>50</v>
      </c>
      <c r="CC1084" s="249">
        <f>IF(ISBLANK(AL1084),0,1)</f>
        <v>0</v>
      </c>
      <c r="CD1084" s="414">
        <f>IF(ISBLANK(AM1084),0,1)</f>
        <v>0</v>
      </c>
      <c r="CE1084" s="414">
        <f>IF(ISBLANK(AN1084),0,1)</f>
        <v>0</v>
      </c>
      <c r="CF1084" s="414">
        <f>IF(ISBLANK(AO1084),0,1)</f>
        <v>0</v>
      </c>
      <c r="CG1084" s="414">
        <f>IF(ISBLANK(AP1084),0,1)</f>
        <v>0</v>
      </c>
      <c r="CH1084" s="436">
        <f>IF(ISBLANK(AQ1084),0,1)</f>
        <v>0</v>
      </c>
      <c r="CI1084" s="435">
        <f>IF($W1084="Dropped","-",DAYS360(X1084,Y1084,TRUE)/360)</f>
        <v>1.5444444444444445</v>
      </c>
      <c r="CJ1084" s="416" t="str">
        <f>IF(OR($W1084="Pipeline",$W1084="Dropped"),"-",IF(OR($AA1084="-",$AA1084="n/a"),"-",DAYS360(Y1084,AA1084,TRUE)/360))</f>
        <v>-</v>
      </c>
      <c r="CK1084" s="416">
        <f>IF(OR($W1084="Pipeline",$W1084="Dropped"),"-",IF($AC1084="-","-",IF(OR($AA1084="-",$AA1084="n/a"),DAYS360(Y1084,AC1084,TRUE)/360,DAYS360(AA1084,AC1084,TRUE)/360)))</f>
        <v>4.9666666666666668</v>
      </c>
      <c r="CL1084" s="416">
        <f>IF(OR($W1084="Pipeline",$W1084="Dropped"),"-",IF($AC1084="-","-",DAYS360(X1084,AC1084,TRUE)/360))</f>
        <v>6.5111111111111111</v>
      </c>
      <c r="CM1084" s="437">
        <f>IF(OR($W1084="Pipeline",$W1084="Dropped"),"-",IF($AC1084="-","-",DAYS360(AB1084,AC1084,TRUE)/360))</f>
        <v>0</v>
      </c>
      <c r="CN1084" s="344" t="str">
        <f>IF(W1084="Closed",IF(AC1084="-","-",YEAR(AC1084)),"-")</f>
        <v>-</v>
      </c>
      <c r="CO1084" s="344" t="str">
        <f>IF(W1084="Closed",IF(OR(BE1084="S",BE1084="MS",BE1084="HS"),"S",IF(OR(BE1084="U",BE1084="MU",BE1084="HU"),"U",IF(OR(BE1084="NA",BE1084="NR",BE1084="NV",BE1084="?",BE1084="#"),"NR","-"))),"-")</f>
        <v>-</v>
      </c>
      <c r="CP1084" s="249" t="s">
        <v>33</v>
      </c>
      <c r="CQ1084" s="414" t="s">
        <v>33</v>
      </c>
      <c r="CR1084" s="414" t="s">
        <v>33</v>
      </c>
      <c r="CS1084" s="414" t="s">
        <v>33</v>
      </c>
      <c r="CT1084" s="414" t="s">
        <v>33</v>
      </c>
      <c r="CU1084" s="436" t="s">
        <v>33</v>
      </c>
      <c r="CV1084" s="432" t="str">
        <f>IF(OR(DC1084="-",DC1084="",DC1084="n/a"),"-",HYPERLINK(DC1084,"PAD"))</f>
        <v>PAD</v>
      </c>
      <c r="CW1084" s="417" t="str">
        <f>IF(OR(DD1084="-",DD1084="",DD1084="n/a"),"-",HYPERLINK(DD1084,"ICR"))</f>
        <v>-</v>
      </c>
      <c r="CX1084" s="438" t="str">
        <f>IF(OR(DE1084="-",DE1084="",DE1084="n/a"),"-",HYPERLINK(DE1084,"IEG"))</f>
        <v>-</v>
      </c>
      <c r="CY1084" s="687" t="str">
        <f>IF(OR(DF1084="-",DF1084="",DF1084="n/a"),"-",HYPERLINK(DF1084,"PPAR"))</f>
        <v>-</v>
      </c>
      <c r="CZ1084" s="665" t="str">
        <f>IF(OR(DG1084="-",DG1084="",DG1084="n/a"),"-",HYPERLINK(DG1084,"PCR"))</f>
        <v>-</v>
      </c>
      <c r="DA1084" s="665" t="str">
        <f>IF(OR(DH1084="-",DH1084="",DH1084="n/a"),"-",HYPERLINK(DH1084,"PP"))</f>
        <v>-</v>
      </c>
      <c r="DB1084" s="688" t="str">
        <f>IF(OR(DI1084="-",DI1084="",DI1084="n/a"),"-",HYPERLINK(DI1084,"TA"))</f>
        <v>-</v>
      </c>
      <c r="DC1084" s="897" t="s">
        <v>13014</v>
      </c>
      <c r="DD1084" s="897" t="s">
        <v>33</v>
      </c>
      <c r="DE1084" s="897" t="s">
        <v>33</v>
      </c>
      <c r="DF1084" s="897" t="s">
        <v>33</v>
      </c>
      <c r="DG1084" s="897" t="s">
        <v>33</v>
      </c>
      <c r="DH1084" s="897" t="s">
        <v>33</v>
      </c>
      <c r="DI1084" s="897" t="s">
        <v>33</v>
      </c>
      <c r="DJ1084" s="734"/>
      <c r="DK1084" s="14"/>
      <c r="DL1084" s="14"/>
      <c r="DM1084" s="418"/>
      <c r="DN1084" s="418"/>
      <c r="DO1084" s="418"/>
      <c r="DP1084" s="418"/>
      <c r="DQ1084" s="418"/>
      <c r="DR1084" s="418"/>
      <c r="DS1084" s="418"/>
      <c r="DT1084" s="418"/>
      <c r="DU1084" s="418"/>
      <c r="DV1084" s="418"/>
      <c r="DW1084" s="418"/>
      <c r="DX1084" s="418"/>
      <c r="DY1084" s="418"/>
      <c r="DZ1084" s="418"/>
      <c r="EA1084" s="418"/>
      <c r="EB1084" s="418"/>
      <c r="EC1084" s="418"/>
      <c r="ED1084" s="418"/>
      <c r="EE1084" s="418"/>
      <c r="EF1084" s="418"/>
      <c r="EG1084" s="418"/>
      <c r="EH1084" s="418"/>
      <c r="EI1084" s="418"/>
      <c r="EJ1084" s="418"/>
      <c r="EK1084" s="418"/>
      <c r="EL1084" s="418"/>
      <c r="EM1084" s="418"/>
    </row>
    <row r="1085" spans="1:143" s="419" customFormat="1" ht="13.9" customHeight="1" x14ac:dyDescent="0.2">
      <c r="A1085" s="702">
        <f>ROW()-1</f>
        <v>1084</v>
      </c>
      <c r="B1085" s="710" t="s">
        <v>5394</v>
      </c>
      <c r="C1085" s="711" t="str">
        <f>HYPERLINK(E1085,"OP")</f>
        <v>OP</v>
      </c>
      <c r="D1085" s="711" t="str">
        <f>HYPERLINK(F1085,"Prj")</f>
        <v>Prj</v>
      </c>
      <c r="E1085" s="704" t="s">
        <v>7367</v>
      </c>
      <c r="F1085" s="415" t="s">
        <v>6005</v>
      </c>
      <c r="G1085" s="414" t="s">
        <v>33</v>
      </c>
      <c r="H1085" s="414" t="s">
        <v>33</v>
      </c>
      <c r="I1085" s="694" t="s">
        <v>33</v>
      </c>
      <c r="J1085" s="697" t="s">
        <v>10278</v>
      </c>
      <c r="K1085" s="727" t="s">
        <v>33</v>
      </c>
      <c r="L1085" s="736" t="s">
        <v>124</v>
      </c>
      <c r="M1085" s="697" t="s">
        <v>600</v>
      </c>
      <c r="N1085" s="736" t="s">
        <v>233</v>
      </c>
      <c r="O1085" s="736" t="s">
        <v>25</v>
      </c>
      <c r="P1085" s="1080" t="s">
        <v>1419</v>
      </c>
      <c r="Q1085" s="1074" t="s">
        <v>10378</v>
      </c>
      <c r="R1085" s="698" t="s">
        <v>33</v>
      </c>
      <c r="S1085" s="907" t="s">
        <v>3581</v>
      </c>
      <c r="T1085" s="908" t="s">
        <v>13866</v>
      </c>
      <c r="U1085" s="905" t="s">
        <v>1788</v>
      </c>
      <c r="V1085" s="905" t="s">
        <v>10410</v>
      </c>
      <c r="W1085" s="1068" t="s">
        <v>20</v>
      </c>
      <c r="X1085" s="1064">
        <v>42298</v>
      </c>
      <c r="Y1085" s="1066">
        <v>42430</v>
      </c>
      <c r="Z1085" s="1046">
        <v>2016</v>
      </c>
      <c r="AA1085" s="1064">
        <v>42450</v>
      </c>
      <c r="AB1085" s="1065">
        <v>43159</v>
      </c>
      <c r="AC1085" s="1066">
        <v>43159</v>
      </c>
      <c r="AD1085" s="638">
        <v>0</v>
      </c>
      <c r="AE1085" s="746">
        <v>0</v>
      </c>
      <c r="AF1085" s="744">
        <v>2.7</v>
      </c>
      <c r="AG1085" s="690">
        <v>2.7</v>
      </c>
      <c r="AH1085" s="747">
        <v>0</v>
      </c>
      <c r="AI1085" s="744">
        <v>2.7</v>
      </c>
      <c r="AJ1085" s="1101">
        <v>2.7</v>
      </c>
      <c r="AK1085" s="1102">
        <v>0.9</v>
      </c>
      <c r="AL1085" s="1087"/>
      <c r="AM1085" s="758"/>
      <c r="AN1085" s="758"/>
      <c r="AO1085" s="758"/>
      <c r="AP1085" s="758"/>
      <c r="AQ1085" s="759"/>
      <c r="AR1085" s="783" t="s">
        <v>33</v>
      </c>
      <c r="AS1085" s="786" t="s">
        <v>37</v>
      </c>
      <c r="AT1085" s="786" t="s">
        <v>37</v>
      </c>
      <c r="AU1085" s="787" t="s">
        <v>37</v>
      </c>
      <c r="AV1085" s="806"/>
      <c r="AW1085" s="697" t="s">
        <v>4976</v>
      </c>
      <c r="AX1085" s="697" t="s">
        <v>2721</v>
      </c>
      <c r="AY1085" s="823" t="s">
        <v>33</v>
      </c>
      <c r="AZ1085" s="736" t="s">
        <v>33</v>
      </c>
      <c r="BA1085" s="736" t="s">
        <v>33</v>
      </c>
      <c r="BB1085" s="840" t="s">
        <v>33</v>
      </c>
      <c r="BC1085" s="841" t="s">
        <v>33</v>
      </c>
      <c r="BD1085" s="842" t="s">
        <v>33</v>
      </c>
      <c r="BE1085" s="840" t="s">
        <v>33</v>
      </c>
      <c r="BF1085" s="841" t="s">
        <v>33</v>
      </c>
      <c r="BG1085" s="842" t="s">
        <v>33</v>
      </c>
      <c r="BH1085" s="905" t="s">
        <v>0</v>
      </c>
      <c r="BI1085" s="903" t="s">
        <v>0</v>
      </c>
      <c r="BJ1085" s="905" t="s">
        <v>0</v>
      </c>
      <c r="BK1085" s="903" t="s">
        <v>0</v>
      </c>
      <c r="BL1085" s="905" t="s">
        <v>4485</v>
      </c>
      <c r="BM1085" s="903" t="s">
        <v>10472</v>
      </c>
      <c r="BN1085" s="905" t="s">
        <v>4525</v>
      </c>
      <c r="BO1085" s="903" t="s">
        <v>10476</v>
      </c>
      <c r="BP1085" s="905" t="s">
        <v>0</v>
      </c>
      <c r="BQ1085" s="903" t="s">
        <v>0</v>
      </c>
      <c r="BR1085" s="909">
        <v>27</v>
      </c>
      <c r="BS1085" s="903" t="s">
        <v>4490</v>
      </c>
      <c r="BT1085" s="909">
        <v>26</v>
      </c>
      <c r="BU1085" s="903" t="s">
        <v>4517</v>
      </c>
      <c r="BV1085" s="909">
        <v>28</v>
      </c>
      <c r="BW1085" s="903" t="s">
        <v>4500</v>
      </c>
      <c r="BX1085" s="909">
        <v>94</v>
      </c>
      <c r="BY1085" s="903" t="s">
        <v>4649</v>
      </c>
      <c r="BZ1085" s="905" t="s">
        <v>0</v>
      </c>
      <c r="CA1085" s="903" t="s">
        <v>4492</v>
      </c>
      <c r="CB1085" s="340">
        <v>50</v>
      </c>
      <c r="CC1085" s="249">
        <f>IF(ISBLANK(AL1085),0,1)</f>
        <v>0</v>
      </c>
      <c r="CD1085" s="414">
        <f>IF(ISBLANK(AM1085),0,1)</f>
        <v>0</v>
      </c>
      <c r="CE1085" s="414">
        <f>IF(ISBLANK(AN1085),0,1)</f>
        <v>0</v>
      </c>
      <c r="CF1085" s="414">
        <f>IF(ISBLANK(AO1085),0,1)</f>
        <v>0</v>
      </c>
      <c r="CG1085" s="414">
        <f>IF(ISBLANK(AP1085),0,1)</f>
        <v>0</v>
      </c>
      <c r="CH1085" s="436">
        <f>IF(ISBLANK(AQ1085),0,1)</f>
        <v>0</v>
      </c>
      <c r="CI1085" s="435">
        <f>IF($W1085="Dropped","-",DAYS360(X1085,Y1085,TRUE)/360)</f>
        <v>0.3611111111111111</v>
      </c>
      <c r="CJ1085" s="416">
        <f>IF(OR($W1085="Pipeline",$W1085="Dropped"),"-",IF(OR($AA1085="-",$AA1085="n/a"),"-",DAYS360(Y1085,AA1085,TRUE)/360))</f>
        <v>5.5555555555555552E-2</v>
      </c>
      <c r="CK1085" s="416">
        <f>IF(OR($W1085="Pipeline",$W1085="Dropped"),"-",IF($AC1085="-","-",IF(OR($AA1085="-",$AA1085="n/a"),DAYS360(Y1085,AC1085,TRUE)/360,DAYS360(AA1085,AC1085,TRUE)/360)))</f>
        <v>1.9361111111111111</v>
      </c>
      <c r="CL1085" s="416">
        <f>IF(OR($W1085="Pipeline",$W1085="Dropped"),"-",IF($AC1085="-","-",DAYS360(X1085,AC1085,TRUE)/360))</f>
        <v>2.3527777777777779</v>
      </c>
      <c r="CM1085" s="437">
        <f>IF(OR($W1085="Pipeline",$W1085="Dropped"),"-",IF($AC1085="-","-",DAYS360(AB1085,AC1085,TRUE)/360))</f>
        <v>0</v>
      </c>
      <c r="CN1085" s="344" t="str">
        <f>IF(W1085="Closed",IF(AC1085="-","-",YEAR(AC1085)),"-")</f>
        <v>-</v>
      </c>
      <c r="CO1085" s="344" t="str">
        <f>IF(W1085="Closed",IF(OR(BE1085="S",BE1085="MS",BE1085="HS"),"S",IF(OR(BE1085="U",BE1085="MU",BE1085="HU"),"U",IF(OR(BE1085="NA",BE1085="NR",BE1085="NV",BE1085="?",BE1085="#"),"NR","-"))),"-")</f>
        <v>-</v>
      </c>
      <c r="CP1085" s="249" t="s">
        <v>33</v>
      </c>
      <c r="CQ1085" s="414" t="s">
        <v>33</v>
      </c>
      <c r="CR1085" s="414" t="s">
        <v>33</v>
      </c>
      <c r="CS1085" s="414" t="s">
        <v>33</v>
      </c>
      <c r="CT1085" s="414" t="s">
        <v>33</v>
      </c>
      <c r="CU1085" s="436" t="s">
        <v>33</v>
      </c>
      <c r="CV1085" s="432" t="str">
        <f>IF(OR(DC1085="-",DC1085="",DC1085="n/a"),"-",HYPERLINK(DC1085,"PAD"))</f>
        <v>-</v>
      </c>
      <c r="CW1085" s="417" t="str">
        <f>IF(OR(DD1085="-",DD1085="",DD1085="n/a"),"-",HYPERLINK(DD1085,"ICR"))</f>
        <v>-</v>
      </c>
      <c r="CX1085" s="438" t="str">
        <f>IF(OR(DE1085="-",DE1085="",DE1085="n/a"),"-",HYPERLINK(DE1085,"IEG"))</f>
        <v>-</v>
      </c>
      <c r="CY1085" s="687" t="str">
        <f>IF(OR(DF1085="-",DF1085="",DF1085="n/a"),"-",HYPERLINK(DF1085,"PPAR"))</f>
        <v>-</v>
      </c>
      <c r="CZ1085" s="665" t="str">
        <f>IF(OR(DG1085="-",DG1085="",DG1085="n/a"),"-",HYPERLINK(DG1085,"PCR"))</f>
        <v>-</v>
      </c>
      <c r="DA1085" s="665" t="str">
        <f>IF(OR(DH1085="-",DH1085="",DH1085="n/a"),"-",HYPERLINK(DH1085,"PP"))</f>
        <v>-</v>
      </c>
      <c r="DB1085" s="688" t="str">
        <f>IF(OR(DI1085="-",DI1085="",DI1085="n/a"),"-",HYPERLINK(DI1085,"TA"))</f>
        <v>-</v>
      </c>
      <c r="DC1085" s="897" t="s">
        <v>13773</v>
      </c>
      <c r="DD1085" s="897" t="s">
        <v>13773</v>
      </c>
      <c r="DE1085" s="897" t="s">
        <v>13773</v>
      </c>
      <c r="DF1085" s="897" t="s">
        <v>13773</v>
      </c>
      <c r="DG1085" s="897" t="s">
        <v>13773</v>
      </c>
      <c r="DH1085" s="897" t="s">
        <v>13773</v>
      </c>
      <c r="DI1085" s="897" t="s">
        <v>13773</v>
      </c>
      <c r="DJ1085" s="806"/>
      <c r="DK1085" s="14"/>
      <c r="DL1085" s="14"/>
      <c r="DM1085" s="418"/>
      <c r="DN1085" s="418"/>
      <c r="DO1085" s="418"/>
      <c r="DP1085" s="418"/>
      <c r="DQ1085" s="418"/>
      <c r="DR1085" s="418"/>
      <c r="DS1085" s="418"/>
      <c r="DT1085" s="418"/>
      <c r="DU1085" s="418"/>
      <c r="DV1085" s="418"/>
      <c r="DW1085" s="418"/>
      <c r="DX1085" s="418"/>
      <c r="DY1085" s="418"/>
      <c r="DZ1085" s="418"/>
      <c r="EA1085" s="418"/>
      <c r="EB1085" s="418"/>
      <c r="EC1085" s="418"/>
      <c r="ED1085" s="418"/>
      <c r="EE1085" s="418"/>
      <c r="EF1085" s="418"/>
      <c r="EG1085" s="418"/>
      <c r="EH1085" s="418"/>
      <c r="EI1085" s="418"/>
      <c r="EJ1085" s="418"/>
      <c r="EK1085" s="418"/>
      <c r="EL1085" s="418"/>
      <c r="EM1085" s="418"/>
    </row>
    <row r="1086" spans="1:143" s="419" customFormat="1" ht="13.9" customHeight="1" x14ac:dyDescent="0.2">
      <c r="A1086" s="726">
        <f>ROW()-1</f>
        <v>1085</v>
      </c>
      <c r="B1086" s="725" t="s">
        <v>13813</v>
      </c>
      <c r="C1086" s="715" t="str">
        <f>HYPERLINK(E1086,"OP")</f>
        <v>OP</v>
      </c>
      <c r="D1086" s="715" t="str">
        <f>HYPERLINK(F1086,"Prj")</f>
        <v>Prj</v>
      </c>
      <c r="E1086" s="652" t="s">
        <v>13814</v>
      </c>
      <c r="F1086" s="412" t="s">
        <v>13815</v>
      </c>
      <c r="G1086" s="414" t="s">
        <v>33</v>
      </c>
      <c r="H1086" s="414" t="s">
        <v>33</v>
      </c>
      <c r="I1086" s="694" t="s">
        <v>33</v>
      </c>
      <c r="J1086" s="743" t="s">
        <v>13816</v>
      </c>
      <c r="K1086" s="728" t="s">
        <v>33</v>
      </c>
      <c r="L1086" s="742" t="s">
        <v>16</v>
      </c>
      <c r="M1086" s="743" t="s">
        <v>13817</v>
      </c>
      <c r="N1086" s="742" t="s">
        <v>233</v>
      </c>
      <c r="O1086" s="742" t="s">
        <v>25</v>
      </c>
      <c r="P1086" s="1081" t="s">
        <v>1419</v>
      </c>
      <c r="Q1086" s="1074" t="s">
        <v>33</v>
      </c>
      <c r="R1086" s="698" t="s">
        <v>33</v>
      </c>
      <c r="S1086" s="907" t="s">
        <v>3162</v>
      </c>
      <c r="T1086" s="908" t="s">
        <v>3980</v>
      </c>
      <c r="U1086" s="905" t="s">
        <v>1791</v>
      </c>
      <c r="V1086" s="905" t="s">
        <v>9988</v>
      </c>
      <c r="W1086" s="1068" t="s">
        <v>20</v>
      </c>
      <c r="X1086" s="1064">
        <v>42045</v>
      </c>
      <c r="Y1086" s="1066">
        <v>42453</v>
      </c>
      <c r="Z1086" s="1046">
        <v>2016</v>
      </c>
      <c r="AA1086" s="1064">
        <v>42545</v>
      </c>
      <c r="AB1086" s="1065">
        <v>43646</v>
      </c>
      <c r="AC1086" s="1066">
        <v>43646</v>
      </c>
      <c r="AD1086" s="1055">
        <v>0</v>
      </c>
      <c r="AE1086" s="753">
        <v>0</v>
      </c>
      <c r="AF1086" s="754">
        <v>20.8</v>
      </c>
      <c r="AG1086" s="896">
        <v>20.8</v>
      </c>
      <c r="AH1086" s="752">
        <v>0</v>
      </c>
      <c r="AI1086" s="754">
        <v>10</v>
      </c>
      <c r="AJ1086" s="1112">
        <v>10</v>
      </c>
      <c r="AK1086" s="1113">
        <v>0.49781767999999998</v>
      </c>
      <c r="AL1086" s="646"/>
      <c r="AM1086" s="647">
        <v>10</v>
      </c>
      <c r="AN1086" s="647"/>
      <c r="AO1086" s="647"/>
      <c r="AP1086" s="647"/>
      <c r="AQ1086" s="648"/>
      <c r="AR1086" s="779"/>
      <c r="AS1086" s="649"/>
      <c r="AT1086" s="649"/>
      <c r="AU1086" s="650"/>
      <c r="AV1086" s="686"/>
      <c r="AW1086" s="743" t="s">
        <v>13271</v>
      </c>
      <c r="AX1086" s="743" t="s">
        <v>13271</v>
      </c>
      <c r="AY1086" s="1030">
        <v>42870</v>
      </c>
      <c r="AZ1086" s="742" t="s">
        <v>22</v>
      </c>
      <c r="BA1086" s="742" t="s">
        <v>22</v>
      </c>
      <c r="BB1086" s="669" t="s">
        <v>33</v>
      </c>
      <c r="BC1086" s="689" t="s">
        <v>33</v>
      </c>
      <c r="BD1086" s="691" t="s">
        <v>33</v>
      </c>
      <c r="BE1086" s="669" t="s">
        <v>33</v>
      </c>
      <c r="BF1086" s="689" t="s">
        <v>33</v>
      </c>
      <c r="BG1086" s="691" t="s">
        <v>33</v>
      </c>
      <c r="BH1086" s="905" t="s">
        <v>4494</v>
      </c>
      <c r="BI1086" s="903" t="s">
        <v>10485</v>
      </c>
      <c r="BJ1086" s="905" t="s">
        <v>0</v>
      </c>
      <c r="BK1086" s="903" t="s">
        <v>0</v>
      </c>
      <c r="BL1086" s="905" t="s">
        <v>0</v>
      </c>
      <c r="BM1086" s="903" t="s">
        <v>0</v>
      </c>
      <c r="BN1086" s="905" t="s">
        <v>0</v>
      </c>
      <c r="BO1086" s="903" t="s">
        <v>0</v>
      </c>
      <c r="BP1086" s="905" t="s">
        <v>0</v>
      </c>
      <c r="BQ1086" s="903" t="s">
        <v>0</v>
      </c>
      <c r="BR1086" s="909">
        <v>24</v>
      </c>
      <c r="BS1086" s="903" t="s">
        <v>4540</v>
      </c>
      <c r="BT1086" s="905" t="s">
        <v>0</v>
      </c>
      <c r="BU1086" s="903" t="s">
        <v>4492</v>
      </c>
      <c r="BV1086" s="905" t="s">
        <v>0</v>
      </c>
      <c r="BW1086" s="903" t="s">
        <v>4492</v>
      </c>
      <c r="BX1086" s="905" t="s">
        <v>0</v>
      </c>
      <c r="BY1086" s="903" t="s">
        <v>4492</v>
      </c>
      <c r="BZ1086" s="905" t="s">
        <v>0</v>
      </c>
      <c r="CA1086" s="903" t="s">
        <v>4492</v>
      </c>
      <c r="CB1086" s="340" t="s">
        <v>33</v>
      </c>
      <c r="CC1086" s="249">
        <f>IF(ISBLANK(AL1086),0,1)</f>
        <v>0</v>
      </c>
      <c r="CD1086" s="414">
        <f>IF(ISBLANK(AM1086),0,1)</f>
        <v>1</v>
      </c>
      <c r="CE1086" s="414">
        <f>IF(ISBLANK(AN1086),0,1)</f>
        <v>0</v>
      </c>
      <c r="CF1086" s="414">
        <f>IF(ISBLANK(AO1086),0,1)</f>
        <v>0</v>
      </c>
      <c r="CG1086" s="414">
        <f>IF(ISBLANK(AP1086),0,1)</f>
        <v>0</v>
      </c>
      <c r="CH1086" s="436">
        <f>IF(ISBLANK(AQ1086),0,1)</f>
        <v>0</v>
      </c>
      <c r="CI1086" s="435">
        <f>IF($W1086="Dropped","-",DAYS360(X1086,Y1086,TRUE)/360)</f>
        <v>1.1222222222222222</v>
      </c>
      <c r="CJ1086" s="416">
        <f>IF(OR($W1086="Pipeline",$W1086="Dropped"),"-",IF(OR($AA1086="-",$AA1086="n/a"),"-",DAYS360(Y1086,AA1086,TRUE)/360))</f>
        <v>0.25</v>
      </c>
      <c r="CK1086" s="416">
        <f>IF(OR($W1086="Pipeline",$W1086="Dropped"),"-",IF($AC1086="-","-",IF(OR($AA1086="-",$AA1086="n/a"),DAYS360(Y1086,AC1086,TRUE)/360,DAYS360(AA1086,AC1086,TRUE)/360)))</f>
        <v>3.0166666666666666</v>
      </c>
      <c r="CL1086" s="416">
        <f>IF(OR($W1086="Pipeline",$W1086="Dropped"),"-",IF($AC1086="-","-",DAYS360(X1086,AC1086,TRUE)/360))</f>
        <v>4.3888888888888893</v>
      </c>
      <c r="CM1086" s="437">
        <f>IF(OR($W1086="Pipeline",$W1086="Dropped"),"-",IF($AC1086="-","-",DAYS360(AB1086,AC1086,TRUE)/360))</f>
        <v>0</v>
      </c>
      <c r="CN1086" s="344" t="str">
        <f>IF(W1086="Closed",IF(AC1086="-","-",YEAR(AC1086)),"-")</f>
        <v>-</v>
      </c>
      <c r="CO1086" s="344" t="str">
        <f>IF(W1086="Closed",IF(OR(BE1086="S",BE1086="MS",BE1086="HS"),"S",IF(OR(BE1086="U",BE1086="MU",BE1086="HU"),"U",IF(OR(BE1086="NA",BE1086="NR",BE1086="NV",BE1086="?",BE1086="#"),"NR","-"))),"-")</f>
        <v>-</v>
      </c>
      <c r="CP1086" s="249" t="s">
        <v>33</v>
      </c>
      <c r="CQ1086" s="414" t="s">
        <v>33</v>
      </c>
      <c r="CR1086" s="414" t="s">
        <v>33</v>
      </c>
      <c r="CS1086" s="414" t="s">
        <v>33</v>
      </c>
      <c r="CT1086" s="414" t="s">
        <v>33</v>
      </c>
      <c r="CU1086" s="436" t="s">
        <v>33</v>
      </c>
      <c r="CV1086" s="432" t="str">
        <f>IF(OR(DC1086="-",DC1086="",DC1086="n/a"),"-",HYPERLINK(DC1086,"PAD"))</f>
        <v>PAD</v>
      </c>
      <c r="CW1086" s="417" t="str">
        <f>IF(OR(DD1086="-",DD1086="",DD1086="n/a"),"-",HYPERLINK(DD1086,"ICR"))</f>
        <v>-</v>
      </c>
      <c r="CX1086" s="438" t="str">
        <f>IF(OR(DE1086="-",DE1086="",DE1086="n/a"),"-",HYPERLINK(DE1086,"IEG"))</f>
        <v>-</v>
      </c>
      <c r="CY1086" s="687" t="str">
        <f>IF(OR(DF1086="-",DF1086="",DF1086="n/a"),"-",HYPERLINK(DF1086,"PPAR"))</f>
        <v>-</v>
      </c>
      <c r="CZ1086" s="665" t="str">
        <f>IF(OR(DG1086="-",DG1086="",DG1086="n/a"),"-",HYPERLINK(DG1086,"PCR"))</f>
        <v>-</v>
      </c>
      <c r="DA1086" s="665" t="str">
        <f>IF(OR(DH1086="-",DH1086="",DH1086="n/a"),"-",HYPERLINK(DH1086,"PP"))</f>
        <v>-</v>
      </c>
      <c r="DB1086" s="688" t="str">
        <f>IF(OR(DI1086="-",DI1086="",DI1086="n/a"),"-",HYPERLINK(DI1086,"TA"))</f>
        <v>-</v>
      </c>
      <c r="DC1086" s="897" t="s">
        <v>13818</v>
      </c>
      <c r="DD1086" s="897" t="s">
        <v>33</v>
      </c>
      <c r="DE1086" s="897" t="s">
        <v>33</v>
      </c>
      <c r="DF1086" s="897" t="s">
        <v>33</v>
      </c>
      <c r="DG1086" s="897" t="s">
        <v>33</v>
      </c>
      <c r="DH1086" s="897" t="s">
        <v>33</v>
      </c>
      <c r="DI1086" s="897" t="s">
        <v>33</v>
      </c>
      <c r="DJ1086" s="935">
        <v>42948</v>
      </c>
      <c r="DK1086" s="14"/>
      <c r="DL1086" s="14"/>
      <c r="DM1086" s="418"/>
      <c r="DN1086" s="418"/>
      <c r="DO1086" s="418"/>
      <c r="DP1086" s="418"/>
      <c r="DQ1086" s="418"/>
      <c r="DR1086" s="418"/>
      <c r="DS1086" s="418"/>
      <c r="DT1086" s="418"/>
      <c r="DU1086" s="418"/>
      <c r="DV1086" s="418"/>
      <c r="DW1086" s="418"/>
      <c r="DX1086" s="418"/>
      <c r="DY1086" s="418"/>
      <c r="DZ1086" s="418"/>
      <c r="EA1086" s="418"/>
      <c r="EB1086" s="418"/>
      <c r="EC1086" s="418"/>
      <c r="ED1086" s="418"/>
      <c r="EE1086" s="418"/>
      <c r="EF1086" s="418"/>
      <c r="EG1086" s="418"/>
      <c r="EH1086" s="418"/>
      <c r="EI1086" s="418"/>
      <c r="EJ1086" s="418"/>
      <c r="EK1086" s="418"/>
      <c r="EL1086" s="418"/>
      <c r="EM1086" s="418"/>
    </row>
    <row r="1087" spans="1:143" s="419" customFormat="1" ht="13.9" customHeight="1" x14ac:dyDescent="0.2">
      <c r="A1087" s="702">
        <f>ROW()-1</f>
        <v>1086</v>
      </c>
      <c r="B1087" s="710" t="s">
        <v>5397</v>
      </c>
      <c r="C1087" s="711" t="str">
        <f>HYPERLINK(E1087,"OP")</f>
        <v>OP</v>
      </c>
      <c r="D1087" s="711" t="str">
        <f>HYPERLINK(F1087,"Prj")</f>
        <v>Prj</v>
      </c>
      <c r="E1087" s="704" t="s">
        <v>7369</v>
      </c>
      <c r="F1087" s="415" t="s">
        <v>6007</v>
      </c>
      <c r="G1087" s="414" t="s">
        <v>33</v>
      </c>
      <c r="H1087" s="414" t="s">
        <v>33</v>
      </c>
      <c r="I1087" s="694" t="s">
        <v>33</v>
      </c>
      <c r="J1087" s="697" t="s">
        <v>10277</v>
      </c>
      <c r="K1087" s="727" t="s">
        <v>33</v>
      </c>
      <c r="L1087" s="736" t="s">
        <v>153</v>
      </c>
      <c r="M1087" s="697" t="s">
        <v>154</v>
      </c>
      <c r="N1087" s="736" t="s">
        <v>233</v>
      </c>
      <c r="O1087" s="736" t="s">
        <v>25</v>
      </c>
      <c r="P1087" s="1080" t="s">
        <v>1419</v>
      </c>
      <c r="Q1087" s="1074" t="s">
        <v>33</v>
      </c>
      <c r="R1087" s="698" t="s">
        <v>33</v>
      </c>
      <c r="S1087" s="907" t="s">
        <v>3960</v>
      </c>
      <c r="T1087" s="908" t="s">
        <v>10379</v>
      </c>
      <c r="U1087" s="905" t="s">
        <v>13703</v>
      </c>
      <c r="V1087" s="905" t="s">
        <v>10471</v>
      </c>
      <c r="W1087" s="1068" t="s">
        <v>20</v>
      </c>
      <c r="X1087" s="1064">
        <v>42088</v>
      </c>
      <c r="Y1087" s="1066">
        <v>42152</v>
      </c>
      <c r="Z1087" s="1046">
        <v>2015</v>
      </c>
      <c r="AA1087" s="1064">
        <v>42349</v>
      </c>
      <c r="AB1087" s="1065">
        <v>42704</v>
      </c>
      <c r="AC1087" s="1066">
        <v>43069</v>
      </c>
      <c r="AD1087" s="1049">
        <v>0</v>
      </c>
      <c r="AE1087" s="746">
        <v>0</v>
      </c>
      <c r="AF1087" s="744">
        <v>0.27</v>
      </c>
      <c r="AG1087" s="690">
        <v>0.27</v>
      </c>
      <c r="AH1087" s="747">
        <v>0.03</v>
      </c>
      <c r="AI1087" s="744">
        <v>0.27</v>
      </c>
      <c r="AJ1087" s="1101">
        <v>0.27</v>
      </c>
      <c r="AK1087" s="1102">
        <v>0.2052128</v>
      </c>
      <c r="AL1087" s="1085"/>
      <c r="AM1087" s="632" t="s">
        <v>5616</v>
      </c>
      <c r="AN1087" s="632"/>
      <c r="AO1087" s="632"/>
      <c r="AP1087" s="632"/>
      <c r="AQ1087" s="757"/>
      <c r="AR1087" s="783" t="s">
        <v>5623</v>
      </c>
      <c r="AS1087" s="784">
        <f>AT1087+AU1087</f>
        <v>0.2</v>
      </c>
      <c r="AT1087" s="784">
        <v>0</v>
      </c>
      <c r="AU1087" s="785">
        <v>0.2</v>
      </c>
      <c r="AV1087" s="806" t="s">
        <v>5624</v>
      </c>
      <c r="AW1087" s="697" t="s">
        <v>5327</v>
      </c>
      <c r="AX1087" s="697" t="s">
        <v>5327</v>
      </c>
      <c r="AY1087" s="823">
        <v>42690</v>
      </c>
      <c r="AZ1087" s="736" t="s">
        <v>26</v>
      </c>
      <c r="BA1087" s="736" t="s">
        <v>26</v>
      </c>
      <c r="BB1087" s="840" t="s">
        <v>33</v>
      </c>
      <c r="BC1087" s="841" t="s">
        <v>33</v>
      </c>
      <c r="BD1087" s="842" t="s">
        <v>33</v>
      </c>
      <c r="BE1087" s="840" t="s">
        <v>33</v>
      </c>
      <c r="BF1087" s="841" t="s">
        <v>33</v>
      </c>
      <c r="BG1087" s="842" t="s">
        <v>33</v>
      </c>
      <c r="BH1087" s="905" t="s">
        <v>4505</v>
      </c>
      <c r="BI1087" s="903" t="s">
        <v>10474</v>
      </c>
      <c r="BJ1087" s="905" t="s">
        <v>0</v>
      </c>
      <c r="BK1087" s="903" t="s">
        <v>0</v>
      </c>
      <c r="BL1087" s="905" t="s">
        <v>0</v>
      </c>
      <c r="BM1087" s="903" t="s">
        <v>0</v>
      </c>
      <c r="BN1087" s="905" t="s">
        <v>0</v>
      </c>
      <c r="BO1087" s="903" t="s">
        <v>0</v>
      </c>
      <c r="BP1087" s="905" t="s">
        <v>0</v>
      </c>
      <c r="BQ1087" s="903" t="s">
        <v>0</v>
      </c>
      <c r="BR1087" s="909">
        <v>30</v>
      </c>
      <c r="BS1087" s="903" t="s">
        <v>4501</v>
      </c>
      <c r="BT1087" s="905" t="s">
        <v>0</v>
      </c>
      <c r="BU1087" s="903" t="s">
        <v>4492</v>
      </c>
      <c r="BV1087" s="905" t="s">
        <v>0</v>
      </c>
      <c r="BW1087" s="903" t="s">
        <v>4492</v>
      </c>
      <c r="BX1087" s="905" t="s">
        <v>0</v>
      </c>
      <c r="BY1087" s="903" t="s">
        <v>4492</v>
      </c>
      <c r="BZ1087" s="905" t="s">
        <v>0</v>
      </c>
      <c r="CA1087" s="903" t="s">
        <v>4492</v>
      </c>
      <c r="CB1087" s="340">
        <v>50</v>
      </c>
      <c r="CC1087" s="249">
        <f>IF(ISBLANK(AL1087),0,1)</f>
        <v>0</v>
      </c>
      <c r="CD1087" s="414">
        <f>IF(ISBLANK(AM1087),0,1)</f>
        <v>1</v>
      </c>
      <c r="CE1087" s="414">
        <f>IF(ISBLANK(AN1087),0,1)</f>
        <v>0</v>
      </c>
      <c r="CF1087" s="414">
        <f>IF(ISBLANK(AO1087),0,1)</f>
        <v>0</v>
      </c>
      <c r="CG1087" s="414">
        <f>IF(ISBLANK(AP1087),0,1)</f>
        <v>0</v>
      </c>
      <c r="CH1087" s="436">
        <f>IF(ISBLANK(AQ1087),0,1)</f>
        <v>0</v>
      </c>
      <c r="CI1087" s="435">
        <f>IF($W1087="Dropped","-",DAYS360(X1087,Y1087,TRUE)/360)</f>
        <v>0.17499999999999999</v>
      </c>
      <c r="CJ1087" s="416">
        <f>IF(OR($W1087="Pipeline",$W1087="Dropped"),"-",IF(OR($AA1087="-",$AA1087="n/a"),"-",DAYS360(Y1087,AA1087,TRUE)/360))</f>
        <v>0.53611111111111109</v>
      </c>
      <c r="CK1087" s="416">
        <f>IF(OR($W1087="Pipeline",$W1087="Dropped"),"-",IF($AC1087="-","-",IF(OR($AA1087="-",$AA1087="n/a"),DAYS360(Y1087,AC1087,TRUE)/360,DAYS360(AA1087,AC1087,TRUE)/360)))</f>
        <v>1.9694444444444446</v>
      </c>
      <c r="CL1087" s="416">
        <f>IF(OR($W1087="Pipeline",$W1087="Dropped"),"-",IF($AC1087="-","-",DAYS360(X1087,AC1087,TRUE)/360))</f>
        <v>2.6805555555555554</v>
      </c>
      <c r="CM1087" s="437">
        <f>IF(OR($W1087="Pipeline",$W1087="Dropped"),"-",IF($AC1087="-","-",DAYS360(AB1087,AC1087,TRUE)/360))</f>
        <v>1</v>
      </c>
      <c r="CN1087" s="344" t="str">
        <f>IF(W1087="Closed",IF(AC1087="-","-",YEAR(AC1087)),"-")</f>
        <v>-</v>
      </c>
      <c r="CO1087" s="344" t="str">
        <f>IF(W1087="Closed",IF(OR(BE1087="S",BE1087="MS",BE1087="HS"),"S",IF(OR(BE1087="U",BE1087="MU",BE1087="HU"),"U",IF(OR(BE1087="NA",BE1087="NR",BE1087="NV",BE1087="?",BE1087="#"),"NR","-"))),"-")</f>
        <v>-</v>
      </c>
      <c r="CP1087" s="249" t="s">
        <v>33</v>
      </c>
      <c r="CQ1087" s="414" t="s">
        <v>33</v>
      </c>
      <c r="CR1087" s="414" t="s">
        <v>33</v>
      </c>
      <c r="CS1087" s="414" t="s">
        <v>33</v>
      </c>
      <c r="CT1087" s="414" t="s">
        <v>33</v>
      </c>
      <c r="CU1087" s="436" t="s">
        <v>33</v>
      </c>
      <c r="CV1087" s="432" t="str">
        <f>IF(OR(DC1087="-",DC1087="",DC1087="n/a"),"-",HYPERLINK(DC1087,"PAD"))</f>
        <v>-</v>
      </c>
      <c r="CW1087" s="417" t="str">
        <f>IF(OR(DD1087="-",DD1087="",DD1087="n/a"),"-",HYPERLINK(DD1087,"ICR"))</f>
        <v>-</v>
      </c>
      <c r="CX1087" s="438" t="str">
        <f>IF(OR(DE1087="-",DE1087="",DE1087="n/a"),"-",HYPERLINK(DE1087,"IEG"))</f>
        <v>-</v>
      </c>
      <c r="CY1087" s="687" t="str">
        <f>IF(OR(DF1087="-",DF1087="",DF1087="n/a"),"-",HYPERLINK(DF1087,"PPAR"))</f>
        <v>-</v>
      </c>
      <c r="CZ1087" s="665" t="str">
        <f>IF(OR(DG1087="-",DG1087="",DG1087="n/a"),"-",HYPERLINK(DG1087,"PCR"))</f>
        <v>-</v>
      </c>
      <c r="DA1087" s="665" t="str">
        <f>IF(OR(DH1087="-",DH1087="",DH1087="n/a"),"-",HYPERLINK(DH1087,"PP"))</f>
        <v>-</v>
      </c>
      <c r="DB1087" s="688" t="str">
        <f>IF(OR(DI1087="-",DI1087="",DI1087="n/a"),"-",HYPERLINK(DI1087,"TA"))</f>
        <v>-</v>
      </c>
      <c r="DC1087" s="897" t="s">
        <v>13773</v>
      </c>
      <c r="DD1087" s="897" t="s">
        <v>13773</v>
      </c>
      <c r="DE1087" s="897" t="s">
        <v>13773</v>
      </c>
      <c r="DF1087" s="897" t="s">
        <v>13773</v>
      </c>
      <c r="DG1087" s="897" t="s">
        <v>13773</v>
      </c>
      <c r="DH1087" s="897" t="s">
        <v>13773</v>
      </c>
      <c r="DI1087" s="897" t="s">
        <v>13773</v>
      </c>
      <c r="DJ1087" s="734"/>
      <c r="DK1087" s="14"/>
      <c r="DL1087" s="14"/>
      <c r="DM1087" s="418"/>
      <c r="DN1087" s="418"/>
      <c r="DO1087" s="418"/>
      <c r="DP1087" s="418"/>
      <c r="DQ1087" s="418"/>
      <c r="DR1087" s="418"/>
      <c r="DS1087" s="418"/>
      <c r="DT1087" s="418"/>
      <c r="DU1087" s="418"/>
      <c r="DV1087" s="418"/>
      <c r="DW1087" s="418"/>
      <c r="DX1087" s="418"/>
      <c r="DY1087" s="418"/>
      <c r="DZ1087" s="418"/>
      <c r="EA1087" s="418"/>
      <c r="EB1087" s="418"/>
      <c r="EC1087" s="418"/>
      <c r="ED1087" s="418"/>
      <c r="EE1087" s="418"/>
      <c r="EF1087" s="418"/>
      <c r="EG1087" s="418"/>
      <c r="EH1087" s="418"/>
      <c r="EI1087" s="418"/>
      <c r="EJ1087" s="418"/>
      <c r="EK1087" s="418"/>
      <c r="EL1087" s="418"/>
      <c r="EM1087" s="418"/>
    </row>
    <row r="1088" spans="1:143" s="419" customFormat="1" ht="13.9" customHeight="1" x14ac:dyDescent="0.2">
      <c r="A1088" s="702">
        <f>ROW()-1</f>
        <v>1087</v>
      </c>
      <c r="B1088" s="710" t="s">
        <v>3138</v>
      </c>
      <c r="C1088" s="711" t="str">
        <f>HYPERLINK(E1088,"OP")</f>
        <v>OP</v>
      </c>
      <c r="D1088" s="711" t="str">
        <f>HYPERLINK(F1088,"Prj")</f>
        <v>Prj</v>
      </c>
      <c r="E1088" s="663" t="s">
        <v>7199</v>
      </c>
      <c r="F1088" s="422" t="s">
        <v>7200</v>
      </c>
      <c r="G1088" s="414" t="s">
        <v>33</v>
      </c>
      <c r="H1088" s="414" t="s">
        <v>33</v>
      </c>
      <c r="I1088" s="694" t="s">
        <v>33</v>
      </c>
      <c r="J1088" s="686" t="s">
        <v>10266</v>
      </c>
      <c r="K1088" s="199" t="s">
        <v>33</v>
      </c>
      <c r="L1088" s="693" t="s">
        <v>193</v>
      </c>
      <c r="M1088" s="696" t="s">
        <v>194</v>
      </c>
      <c r="N1088" s="693" t="s">
        <v>18</v>
      </c>
      <c r="O1088" s="693" t="s">
        <v>403</v>
      </c>
      <c r="P1088" s="1080" t="s">
        <v>1419</v>
      </c>
      <c r="Q1088" s="1074" t="s">
        <v>33</v>
      </c>
      <c r="R1088" s="698" t="s">
        <v>33</v>
      </c>
      <c r="S1088" s="907" t="s">
        <v>3150</v>
      </c>
      <c r="T1088" s="908" t="s">
        <v>3172</v>
      </c>
      <c r="U1088" s="905" t="s">
        <v>577</v>
      </c>
      <c r="V1088" s="905" t="s">
        <v>10419</v>
      </c>
      <c r="W1088" s="1068" t="s">
        <v>20</v>
      </c>
      <c r="X1088" s="1064">
        <v>41984</v>
      </c>
      <c r="Y1088" s="1066">
        <v>42341</v>
      </c>
      <c r="Z1088" s="1046">
        <v>2016</v>
      </c>
      <c r="AA1088" s="1064">
        <v>42548</v>
      </c>
      <c r="AB1088" s="1065">
        <v>42947</v>
      </c>
      <c r="AC1088" s="1066">
        <v>42947</v>
      </c>
      <c r="AD1088" s="638">
        <v>150</v>
      </c>
      <c r="AE1088" s="746">
        <v>0</v>
      </c>
      <c r="AF1088" s="744">
        <v>0</v>
      </c>
      <c r="AG1088" s="690">
        <v>150</v>
      </c>
      <c r="AH1088" s="747">
        <v>0</v>
      </c>
      <c r="AI1088" s="744">
        <v>0</v>
      </c>
      <c r="AJ1088" s="1099">
        <v>150</v>
      </c>
      <c r="AK1088" s="1100">
        <v>150</v>
      </c>
      <c r="AL1088" s="1091"/>
      <c r="AM1088" s="647" t="s">
        <v>3180</v>
      </c>
      <c r="AN1088" s="647" t="s">
        <v>3181</v>
      </c>
      <c r="AO1088" s="772"/>
      <c r="AP1088" s="772"/>
      <c r="AQ1088" s="773"/>
      <c r="AR1088" s="780" t="s">
        <v>33</v>
      </c>
      <c r="AS1088" s="786" t="s">
        <v>37</v>
      </c>
      <c r="AT1088" s="786" t="s">
        <v>37</v>
      </c>
      <c r="AU1088" s="787" t="s">
        <v>37</v>
      </c>
      <c r="AV1088" s="686" t="s">
        <v>3192</v>
      </c>
      <c r="AW1088" s="686" t="s">
        <v>3560</v>
      </c>
      <c r="AX1088" s="686" t="s">
        <v>3560</v>
      </c>
      <c r="AY1088" s="823" t="s">
        <v>33</v>
      </c>
      <c r="AZ1088" s="736" t="s">
        <v>33</v>
      </c>
      <c r="BA1088" s="736" t="s">
        <v>33</v>
      </c>
      <c r="BB1088" s="625" t="s">
        <v>33</v>
      </c>
      <c r="BC1088" s="626" t="s">
        <v>33</v>
      </c>
      <c r="BD1088" s="633" t="s">
        <v>33</v>
      </c>
      <c r="BE1088" s="625" t="s">
        <v>33</v>
      </c>
      <c r="BF1088" s="626" t="s">
        <v>33</v>
      </c>
      <c r="BG1088" s="633" t="s">
        <v>33</v>
      </c>
      <c r="BH1088" s="905" t="s">
        <v>4525</v>
      </c>
      <c r="BI1088" s="903" t="s">
        <v>10476</v>
      </c>
      <c r="BJ1088" s="905" t="s">
        <v>4503</v>
      </c>
      <c r="BK1088" s="903" t="s">
        <v>4703</v>
      </c>
      <c r="BL1088" s="905" t="s">
        <v>4536</v>
      </c>
      <c r="BM1088" s="903" t="s">
        <v>4537</v>
      </c>
      <c r="BN1088" s="905" t="s">
        <v>0</v>
      </c>
      <c r="BO1088" s="903" t="s">
        <v>0</v>
      </c>
      <c r="BP1088" s="905" t="s">
        <v>0</v>
      </c>
      <c r="BQ1088" s="903" t="s">
        <v>0</v>
      </c>
      <c r="BR1088" s="909">
        <v>27</v>
      </c>
      <c r="BS1088" s="903" t="s">
        <v>4490</v>
      </c>
      <c r="BT1088" s="909">
        <v>65</v>
      </c>
      <c r="BU1088" s="903" t="s">
        <v>4509</v>
      </c>
      <c r="BV1088" s="909">
        <v>103</v>
      </c>
      <c r="BW1088" s="903" t="s">
        <v>4835</v>
      </c>
      <c r="BX1088" s="909">
        <v>28</v>
      </c>
      <c r="BY1088" s="903" t="s">
        <v>4500</v>
      </c>
      <c r="BZ1088" s="905" t="s">
        <v>0</v>
      </c>
      <c r="CA1088" s="903" t="s">
        <v>4492</v>
      </c>
      <c r="CB1088" s="340">
        <v>50</v>
      </c>
      <c r="CC1088" s="249">
        <f>IF(ISBLANK(AL1088),0,1)</f>
        <v>0</v>
      </c>
      <c r="CD1088" s="414">
        <f>IF(ISBLANK(AM1088),0,1)</f>
        <v>1</v>
      </c>
      <c r="CE1088" s="414">
        <f>IF(ISBLANK(AN1088),0,1)</f>
        <v>1</v>
      </c>
      <c r="CF1088" s="414">
        <f>IF(ISBLANK(AO1088),0,1)</f>
        <v>0</v>
      </c>
      <c r="CG1088" s="414">
        <f>IF(ISBLANK(AP1088),0,1)</f>
        <v>0</v>
      </c>
      <c r="CH1088" s="436">
        <f>IF(ISBLANK(AQ1088),0,1)</f>
        <v>0</v>
      </c>
      <c r="CI1088" s="435">
        <f>IF($W1088="Dropped","-",DAYS360(X1088,Y1088,TRUE)/360)</f>
        <v>0.97777777777777775</v>
      </c>
      <c r="CJ1088" s="416">
        <f>IF(OR($W1088="Pipeline",$W1088="Dropped"),"-",IF(OR($AA1088="-",$AA1088="n/a"),"-",DAYS360(Y1088,AA1088,TRUE)/360))</f>
        <v>0.56666666666666665</v>
      </c>
      <c r="CK1088" s="416">
        <f>IF(OR($W1088="Pipeline",$W1088="Dropped"),"-",IF($AC1088="-","-",IF(OR($AA1088="-",$AA1088="n/a"),DAYS360(Y1088,AC1088,TRUE)/360,DAYS360(AA1088,AC1088,TRUE)/360)))</f>
        <v>1.0916666666666666</v>
      </c>
      <c r="CL1088" s="416">
        <f>IF(OR($W1088="Pipeline",$W1088="Dropped"),"-",IF($AC1088="-","-",DAYS360(X1088,AC1088,TRUE)/360))</f>
        <v>2.6361111111111111</v>
      </c>
      <c r="CM1088" s="437">
        <f>IF(OR($W1088="Pipeline",$W1088="Dropped"),"-",IF($AC1088="-","-",DAYS360(AB1088,AC1088,TRUE)/360))</f>
        <v>0</v>
      </c>
      <c r="CN1088" s="344" t="str">
        <f>IF(W1088="Closed",IF(AC1088="-","-",YEAR(AC1088)),"-")</f>
        <v>-</v>
      </c>
      <c r="CO1088" s="344" t="str">
        <f>IF(W1088="Closed",IF(OR(BE1088="S",BE1088="MS",BE1088="HS"),"S",IF(OR(BE1088="U",BE1088="MU",BE1088="HU"),"U",IF(OR(BE1088="NA",BE1088="NR",BE1088="NV",BE1088="?",BE1088="#"),"NR","-"))),"-")</f>
        <v>-</v>
      </c>
      <c r="CP1088" s="249" t="s">
        <v>33</v>
      </c>
      <c r="CQ1088" s="414" t="s">
        <v>33</v>
      </c>
      <c r="CR1088" s="414" t="s">
        <v>33</v>
      </c>
      <c r="CS1088" s="414" t="s">
        <v>33</v>
      </c>
      <c r="CT1088" s="414" t="s">
        <v>33</v>
      </c>
      <c r="CU1088" s="436" t="s">
        <v>33</v>
      </c>
      <c r="CV1088" s="432" t="str">
        <f>IF(OR(DC1088="-",DC1088="",DC1088="n/a"),"-",HYPERLINK(DC1088,"PAD"))</f>
        <v>-</v>
      </c>
      <c r="CW1088" s="417" t="str">
        <f>IF(OR(DD1088="-",DD1088="",DD1088="n/a"),"-",HYPERLINK(DD1088,"ICR"))</f>
        <v>-</v>
      </c>
      <c r="CX1088" s="438" t="str">
        <f>IF(OR(DE1088="-",DE1088="",DE1088="n/a"),"-",HYPERLINK(DE1088,"IEG"))</f>
        <v>-</v>
      </c>
      <c r="CY1088" s="687" t="str">
        <f>IF(OR(DF1088="-",DF1088="",DF1088="n/a"),"-",HYPERLINK(DF1088,"PPAR"))</f>
        <v>-</v>
      </c>
      <c r="CZ1088" s="665" t="str">
        <f>IF(OR(DG1088="-",DG1088="",DG1088="n/a"),"-",HYPERLINK(DG1088,"PCR"))</f>
        <v>-</v>
      </c>
      <c r="DA1088" s="665" t="str">
        <f>IF(OR(DH1088="-",DH1088="",DH1088="n/a"),"-",HYPERLINK(DH1088,"PP"))</f>
        <v>-</v>
      </c>
      <c r="DB1088" s="688" t="str">
        <f>IF(OR(DI1088="-",DI1088="",DI1088="n/a"),"-",HYPERLINK(DI1088,"TA"))</f>
        <v>-</v>
      </c>
      <c r="DC1088" s="897" t="s">
        <v>13773</v>
      </c>
      <c r="DD1088" s="897" t="s">
        <v>13773</v>
      </c>
      <c r="DE1088" s="897" t="s">
        <v>13773</v>
      </c>
      <c r="DF1088" s="897" t="s">
        <v>13773</v>
      </c>
      <c r="DG1088" s="897" t="s">
        <v>13773</v>
      </c>
      <c r="DH1088" s="897" t="s">
        <v>13773</v>
      </c>
      <c r="DI1088" s="897" t="s">
        <v>13773</v>
      </c>
      <c r="DJ1088" s="734"/>
      <c r="DK1088" s="14"/>
      <c r="DL1088" s="14"/>
      <c r="DM1088" s="418"/>
      <c r="DN1088" s="418"/>
      <c r="DO1088" s="418"/>
      <c r="DP1088" s="418"/>
      <c r="DQ1088" s="418"/>
      <c r="DR1088" s="418"/>
      <c r="DS1088" s="418"/>
      <c r="DT1088" s="418"/>
      <c r="DU1088" s="418"/>
      <c r="DV1088" s="418"/>
      <c r="DW1088" s="418"/>
      <c r="DX1088" s="418"/>
      <c r="DY1088" s="418"/>
      <c r="DZ1088" s="418"/>
      <c r="EA1088" s="418"/>
      <c r="EB1088" s="418"/>
      <c r="EC1088" s="418"/>
      <c r="ED1088" s="418"/>
      <c r="EE1088" s="418"/>
      <c r="EF1088" s="418"/>
      <c r="EG1088" s="418"/>
      <c r="EH1088" s="418"/>
      <c r="EI1088" s="418"/>
      <c r="EJ1088" s="418"/>
      <c r="EK1088" s="418"/>
      <c r="EL1088" s="418"/>
      <c r="EM1088" s="418"/>
    </row>
    <row r="1089" spans="1:143" s="419" customFormat="1" ht="13.9" customHeight="1" x14ac:dyDescent="0.2">
      <c r="A1089" s="702">
        <f>ROW()-1</f>
        <v>1088</v>
      </c>
      <c r="B1089" s="710" t="s">
        <v>1328</v>
      </c>
      <c r="C1089" s="711" t="str">
        <f>HYPERLINK(E1089,"OP")</f>
        <v>OP</v>
      </c>
      <c r="D1089" s="711" t="str">
        <f>HYPERLINK(F1089,"Prj")</f>
        <v>Prj</v>
      </c>
      <c r="E1089" s="663" t="s">
        <v>7201</v>
      </c>
      <c r="F1089" s="422" t="s">
        <v>7202</v>
      </c>
      <c r="G1089" s="414" t="s">
        <v>33</v>
      </c>
      <c r="H1089" s="414" t="s">
        <v>33</v>
      </c>
      <c r="I1089" s="694" t="s">
        <v>33</v>
      </c>
      <c r="J1089" s="686" t="s">
        <v>10267</v>
      </c>
      <c r="K1089" s="199" t="s">
        <v>33</v>
      </c>
      <c r="L1089" s="693" t="s">
        <v>193</v>
      </c>
      <c r="M1089" s="696" t="s">
        <v>387</v>
      </c>
      <c r="N1089" s="693" t="s">
        <v>18</v>
      </c>
      <c r="O1089" s="693" t="s">
        <v>25</v>
      </c>
      <c r="P1089" s="1080" t="s">
        <v>1419</v>
      </c>
      <c r="Q1089" s="1074" t="s">
        <v>33</v>
      </c>
      <c r="R1089" s="698" t="s">
        <v>33</v>
      </c>
      <c r="S1089" s="907" t="s">
        <v>3150</v>
      </c>
      <c r="T1089" s="908" t="s">
        <v>3622</v>
      </c>
      <c r="U1089" s="905" t="s">
        <v>585</v>
      </c>
      <c r="V1089" s="905" t="s">
        <v>10419</v>
      </c>
      <c r="W1089" s="1068" t="s">
        <v>20</v>
      </c>
      <c r="X1089" s="1064">
        <v>42587</v>
      </c>
      <c r="Y1089" s="1066">
        <v>42752</v>
      </c>
      <c r="Z1089" s="1046">
        <v>2017</v>
      </c>
      <c r="AA1089" s="1064" t="s">
        <v>33</v>
      </c>
      <c r="AB1089" s="1065">
        <v>45107</v>
      </c>
      <c r="AC1089" s="1066">
        <v>45107</v>
      </c>
      <c r="AD1089" s="638">
        <v>55</v>
      </c>
      <c r="AE1089" s="639">
        <v>0</v>
      </c>
      <c r="AF1089" s="744">
        <v>0</v>
      </c>
      <c r="AG1089" s="690">
        <v>55</v>
      </c>
      <c r="AH1089" s="747" t="s">
        <v>33</v>
      </c>
      <c r="AI1089" s="744">
        <v>0</v>
      </c>
      <c r="AJ1089" s="1099">
        <v>55</v>
      </c>
      <c r="AK1089" s="1100">
        <v>0</v>
      </c>
      <c r="AL1089" s="1092" t="s">
        <v>7411</v>
      </c>
      <c r="AM1089" s="768" t="s">
        <v>2732</v>
      </c>
      <c r="AN1089" s="768"/>
      <c r="AO1089" s="768"/>
      <c r="AP1089" s="768" t="s">
        <v>2433</v>
      </c>
      <c r="AQ1089" s="769">
        <v>12</v>
      </c>
      <c r="AR1089" s="780" t="s">
        <v>2731</v>
      </c>
      <c r="AS1089" s="786" t="s">
        <v>37</v>
      </c>
      <c r="AT1089" s="786" t="s">
        <v>37</v>
      </c>
      <c r="AU1089" s="787" t="s">
        <v>37</v>
      </c>
      <c r="AV1089" s="809" t="s">
        <v>2733</v>
      </c>
      <c r="AW1089" s="686" t="s">
        <v>2606</v>
      </c>
      <c r="AX1089" s="686" t="s">
        <v>2730</v>
      </c>
      <c r="AY1089" s="823" t="s">
        <v>33</v>
      </c>
      <c r="AZ1089" s="736" t="s">
        <v>33</v>
      </c>
      <c r="BA1089" s="736" t="s">
        <v>33</v>
      </c>
      <c r="BB1089" s="625" t="s">
        <v>33</v>
      </c>
      <c r="BC1089" s="626" t="s">
        <v>33</v>
      </c>
      <c r="BD1089" s="633" t="s">
        <v>33</v>
      </c>
      <c r="BE1089" s="625" t="s">
        <v>33</v>
      </c>
      <c r="BF1089" s="626" t="s">
        <v>33</v>
      </c>
      <c r="BG1089" s="633" t="s">
        <v>33</v>
      </c>
      <c r="BH1089" s="905" t="s">
        <v>4485</v>
      </c>
      <c r="BI1089" s="903" t="s">
        <v>10472</v>
      </c>
      <c r="BJ1089" s="905" t="s">
        <v>4655</v>
      </c>
      <c r="BK1089" s="903" t="s">
        <v>10492</v>
      </c>
      <c r="BL1089" s="905" t="s">
        <v>0</v>
      </c>
      <c r="BM1089" s="903" t="s">
        <v>0</v>
      </c>
      <c r="BN1089" s="905" t="s">
        <v>0</v>
      </c>
      <c r="BO1089" s="903" t="s">
        <v>0</v>
      </c>
      <c r="BP1089" s="905" t="s">
        <v>0</v>
      </c>
      <c r="BQ1089" s="903" t="s">
        <v>0</v>
      </c>
      <c r="BR1089" s="909">
        <v>28</v>
      </c>
      <c r="BS1089" s="903" t="s">
        <v>4500</v>
      </c>
      <c r="BT1089" s="909">
        <v>49</v>
      </c>
      <c r="BU1089" s="903" t="s">
        <v>4607</v>
      </c>
      <c r="BV1089" s="905" t="s">
        <v>0</v>
      </c>
      <c r="BW1089" s="903" t="s">
        <v>4492</v>
      </c>
      <c r="BX1089" s="905" t="s">
        <v>0</v>
      </c>
      <c r="BY1089" s="903" t="s">
        <v>4492</v>
      </c>
      <c r="BZ1089" s="905" t="s">
        <v>0</v>
      </c>
      <c r="CA1089" s="903" t="s">
        <v>4492</v>
      </c>
      <c r="CB1089" s="340">
        <v>50</v>
      </c>
      <c r="CC1089" s="249">
        <f>IF(ISBLANK(AL1089),0,1)</f>
        <v>1</v>
      </c>
      <c r="CD1089" s="414">
        <f>IF(ISBLANK(AM1089),0,1)</f>
        <v>1</v>
      </c>
      <c r="CE1089" s="414">
        <f>IF(ISBLANK(AN1089),0,1)</f>
        <v>0</v>
      </c>
      <c r="CF1089" s="414">
        <f>IF(ISBLANK(AO1089),0,1)</f>
        <v>0</v>
      </c>
      <c r="CG1089" s="414">
        <f>IF(ISBLANK(AP1089),0,1)</f>
        <v>1</v>
      </c>
      <c r="CH1089" s="436">
        <f>IF(ISBLANK(AQ1089),0,1)</f>
        <v>1</v>
      </c>
      <c r="CI1089" s="435">
        <f>IF($W1089="Dropped","-",DAYS360(X1089,Y1089,TRUE)/360)</f>
        <v>0.45</v>
      </c>
      <c r="CJ1089" s="416" t="str">
        <f>IF(OR($W1089="Pipeline",$W1089="Dropped"),"-",IF(OR($AA1089="-",$AA1089="n/a"),"-",DAYS360(Y1089,AA1089,TRUE)/360))</f>
        <v>-</v>
      </c>
      <c r="CK1089" s="416">
        <f>IF(OR($W1089="Pipeline",$W1089="Dropped"),"-",IF($AC1089="-","-",IF(OR($AA1089="-",$AA1089="n/a"),DAYS360(Y1089,AC1089,TRUE)/360,DAYS360(AA1089,AC1089,TRUE)/360)))</f>
        <v>6.4527777777777775</v>
      </c>
      <c r="CL1089" s="416">
        <f>IF(OR($W1089="Pipeline",$W1089="Dropped"),"-",IF($AC1089="-","-",DAYS360(X1089,AC1089,TRUE)/360))</f>
        <v>6.9027777777777777</v>
      </c>
      <c r="CM1089" s="437">
        <f>IF(OR($W1089="Pipeline",$W1089="Dropped"),"-",IF($AC1089="-","-",DAYS360(AB1089,AC1089,TRUE)/360))</f>
        <v>0</v>
      </c>
      <c r="CN1089" s="344" t="str">
        <f>IF(W1089="Closed",IF(AC1089="-","-",YEAR(AC1089)),"-")</f>
        <v>-</v>
      </c>
      <c r="CO1089" s="344" t="str">
        <f>IF(W1089="Closed",IF(OR(BE1089="S",BE1089="MS",BE1089="HS"),"S",IF(OR(BE1089="U",BE1089="MU",BE1089="HU"),"U",IF(OR(BE1089="NA",BE1089="NR",BE1089="NV",BE1089="?",BE1089="#"),"NR","-"))),"-")</f>
        <v>-</v>
      </c>
      <c r="CP1089" s="249" t="s">
        <v>33</v>
      </c>
      <c r="CQ1089" s="414" t="s">
        <v>33</v>
      </c>
      <c r="CR1089" s="414" t="s">
        <v>33</v>
      </c>
      <c r="CS1089" s="414" t="s">
        <v>33</v>
      </c>
      <c r="CT1089" s="414" t="s">
        <v>33</v>
      </c>
      <c r="CU1089" s="436" t="s">
        <v>33</v>
      </c>
      <c r="CV1089" s="432" t="str">
        <f>IF(OR(DC1089="-",DC1089="",DC1089="n/a"),"-",HYPERLINK(DC1089,"PAD"))</f>
        <v>PAD</v>
      </c>
      <c r="CW1089" s="417" t="str">
        <f>IF(OR(DD1089="-",DD1089="",DD1089="n/a"),"-",HYPERLINK(DD1089,"ICR"))</f>
        <v>-</v>
      </c>
      <c r="CX1089" s="438" t="str">
        <f>IF(OR(DE1089="-",DE1089="",DE1089="n/a"),"-",HYPERLINK(DE1089,"IEG"))</f>
        <v>-</v>
      </c>
      <c r="CY1089" s="687" t="str">
        <f>IF(OR(DF1089="-",DF1089="",DF1089="n/a"),"-",HYPERLINK(DF1089,"PPAR"))</f>
        <v>-</v>
      </c>
      <c r="CZ1089" s="665" t="str">
        <f>IF(OR(DG1089="-",DG1089="",DG1089="n/a"),"-",HYPERLINK(DG1089,"PCR"))</f>
        <v>-</v>
      </c>
      <c r="DA1089" s="665" t="str">
        <f>IF(OR(DH1089="-",DH1089="",DH1089="n/a"),"-",HYPERLINK(DH1089,"PP"))</f>
        <v>-</v>
      </c>
      <c r="DB1089" s="688" t="str">
        <f>IF(OR(DI1089="-",DI1089="",DI1089="n/a"),"-",HYPERLINK(DI1089,"TA"))</f>
        <v>-</v>
      </c>
      <c r="DC1089" s="897" t="s">
        <v>14205</v>
      </c>
      <c r="DD1089" s="897" t="s">
        <v>33</v>
      </c>
      <c r="DE1089" s="897" t="s">
        <v>33</v>
      </c>
      <c r="DF1089" s="897" t="s">
        <v>33</v>
      </c>
      <c r="DG1089" s="897" t="s">
        <v>33</v>
      </c>
      <c r="DH1089" s="897" t="s">
        <v>33</v>
      </c>
      <c r="DI1089" s="897" t="s">
        <v>33</v>
      </c>
      <c r="DJ1089" s="806"/>
      <c r="DK1089" s="14"/>
      <c r="DL1089" s="14"/>
      <c r="DM1089" s="418"/>
      <c r="DN1089" s="418"/>
      <c r="DO1089" s="418"/>
      <c r="DP1089" s="418"/>
      <c r="DQ1089" s="418"/>
      <c r="DR1089" s="418"/>
      <c r="DS1089" s="418"/>
      <c r="DT1089" s="418"/>
      <c r="DU1089" s="418"/>
      <c r="DV1089" s="418"/>
      <c r="DW1089" s="418"/>
      <c r="DX1089" s="418"/>
      <c r="DY1089" s="418"/>
      <c r="DZ1089" s="418"/>
      <c r="EA1089" s="418"/>
      <c r="EB1089" s="418"/>
      <c r="EC1089" s="418"/>
      <c r="ED1089" s="418"/>
      <c r="EE1089" s="418"/>
      <c r="EF1089" s="418"/>
      <c r="EG1089" s="418"/>
      <c r="EH1089" s="418"/>
      <c r="EI1089" s="418"/>
      <c r="EJ1089" s="418"/>
      <c r="EK1089" s="418"/>
      <c r="EL1089" s="418"/>
      <c r="EM1089" s="418"/>
    </row>
    <row r="1090" spans="1:143" s="419" customFormat="1" ht="13.9" customHeight="1" x14ac:dyDescent="0.2">
      <c r="A1090" s="702">
        <f>ROW()-1</f>
        <v>1089</v>
      </c>
      <c r="B1090" s="710" t="s">
        <v>285</v>
      </c>
      <c r="C1090" s="711" t="str">
        <f>HYPERLINK(E1090,"OP")</f>
        <v>OP</v>
      </c>
      <c r="D1090" s="711" t="str">
        <f>HYPERLINK(F1090,"Prj")</f>
        <v>Prj</v>
      </c>
      <c r="E1090" s="663" t="s">
        <v>7203</v>
      </c>
      <c r="F1090" s="422" t="s">
        <v>7204</v>
      </c>
      <c r="G1090" s="414" t="s">
        <v>33</v>
      </c>
      <c r="H1090" s="414" t="s">
        <v>33</v>
      </c>
      <c r="I1090" s="694" t="s">
        <v>33</v>
      </c>
      <c r="J1090" s="686" t="s">
        <v>286</v>
      </c>
      <c r="K1090" s="199" t="s">
        <v>33</v>
      </c>
      <c r="L1090" s="693" t="s">
        <v>124</v>
      </c>
      <c r="M1090" s="696" t="s">
        <v>284</v>
      </c>
      <c r="N1090" s="693" t="s">
        <v>18</v>
      </c>
      <c r="O1090" s="693" t="s">
        <v>25</v>
      </c>
      <c r="P1090" s="1080" t="s">
        <v>19</v>
      </c>
      <c r="Q1090" s="1074" t="s">
        <v>33</v>
      </c>
      <c r="R1090" s="698" t="s">
        <v>3935</v>
      </c>
      <c r="S1090" s="907" t="s">
        <v>3562</v>
      </c>
      <c r="T1090" s="908" t="s">
        <v>3563</v>
      </c>
      <c r="U1090" s="905" t="s">
        <v>1787</v>
      </c>
      <c r="V1090" s="905" t="s">
        <v>10405</v>
      </c>
      <c r="W1090" s="1068" t="s">
        <v>20</v>
      </c>
      <c r="X1090" s="1064">
        <v>42076</v>
      </c>
      <c r="Y1090" s="1066">
        <v>42419</v>
      </c>
      <c r="Z1090" s="1046">
        <v>2016</v>
      </c>
      <c r="AA1090" s="1064">
        <v>42549</v>
      </c>
      <c r="AB1090" s="1065">
        <v>43830</v>
      </c>
      <c r="AC1090" s="1066">
        <v>43830</v>
      </c>
      <c r="AD1090" s="1050">
        <v>450</v>
      </c>
      <c r="AE1090" s="749">
        <v>0</v>
      </c>
      <c r="AF1090" s="744">
        <v>0</v>
      </c>
      <c r="AG1090" s="690">
        <v>450</v>
      </c>
      <c r="AH1090" s="747">
        <v>5.2</v>
      </c>
      <c r="AI1090" s="744">
        <v>0</v>
      </c>
      <c r="AJ1090" s="1099">
        <v>450</v>
      </c>
      <c r="AK1090" s="1100">
        <v>221.125</v>
      </c>
      <c r="AL1090" s="1086"/>
      <c r="AM1090" s="760"/>
      <c r="AN1090" s="760">
        <v>7</v>
      </c>
      <c r="AO1090" s="760"/>
      <c r="AP1090" s="760"/>
      <c r="AQ1090" s="761">
        <v>14</v>
      </c>
      <c r="AR1090" s="779" t="s">
        <v>4337</v>
      </c>
      <c r="AS1090" s="781">
        <f>AT1090+AU1090</f>
        <v>5</v>
      </c>
      <c r="AT1090" s="649">
        <v>5</v>
      </c>
      <c r="AU1090" s="650">
        <v>0</v>
      </c>
      <c r="AV1090" s="807" t="s">
        <v>4338</v>
      </c>
      <c r="AW1090" s="686" t="s">
        <v>3561</v>
      </c>
      <c r="AX1090" s="686" t="s">
        <v>3564</v>
      </c>
      <c r="AY1090" s="823">
        <v>42725</v>
      </c>
      <c r="AZ1090" s="736" t="s">
        <v>22</v>
      </c>
      <c r="BA1090" s="736" t="s">
        <v>22</v>
      </c>
      <c r="BB1090" s="625" t="s">
        <v>33</v>
      </c>
      <c r="BC1090" s="626" t="s">
        <v>33</v>
      </c>
      <c r="BD1090" s="633" t="s">
        <v>33</v>
      </c>
      <c r="BE1090" s="625" t="s">
        <v>33</v>
      </c>
      <c r="BF1090" s="626" t="s">
        <v>33</v>
      </c>
      <c r="BG1090" s="633" t="s">
        <v>33</v>
      </c>
      <c r="BH1090" s="905" t="s">
        <v>0</v>
      </c>
      <c r="BI1090" s="903" t="s">
        <v>0</v>
      </c>
      <c r="BJ1090" s="905" t="s">
        <v>0</v>
      </c>
      <c r="BK1090" s="903" t="s">
        <v>0</v>
      </c>
      <c r="BL1090" s="905" t="s">
        <v>4503</v>
      </c>
      <c r="BM1090" s="903" t="s">
        <v>4703</v>
      </c>
      <c r="BN1090" s="905" t="s">
        <v>4515</v>
      </c>
      <c r="BO1090" s="903" t="s">
        <v>4704</v>
      </c>
      <c r="BP1090" s="905" t="s">
        <v>0</v>
      </c>
      <c r="BQ1090" s="903" t="s">
        <v>0</v>
      </c>
      <c r="BR1090" s="909">
        <v>54</v>
      </c>
      <c r="BS1090" s="903" t="s">
        <v>4553</v>
      </c>
      <c r="BT1090" s="909">
        <v>63</v>
      </c>
      <c r="BU1090" s="903" t="s">
        <v>4512</v>
      </c>
      <c r="BV1090" s="909">
        <v>65</v>
      </c>
      <c r="BW1090" s="903" t="s">
        <v>4509</v>
      </c>
      <c r="BX1090" s="905" t="s">
        <v>0</v>
      </c>
      <c r="BY1090" s="903" t="s">
        <v>4492</v>
      </c>
      <c r="BZ1090" s="905" t="s">
        <v>0</v>
      </c>
      <c r="CA1090" s="903" t="s">
        <v>4492</v>
      </c>
      <c r="CB1090" s="340">
        <v>10</v>
      </c>
      <c r="CC1090" s="249">
        <f>IF(ISBLANK(AL1090),0,1)</f>
        <v>0</v>
      </c>
      <c r="CD1090" s="414">
        <f>IF(ISBLANK(AM1090),0,1)</f>
        <v>0</v>
      </c>
      <c r="CE1090" s="414">
        <f>IF(ISBLANK(AN1090),0,1)</f>
        <v>1</v>
      </c>
      <c r="CF1090" s="414">
        <f>IF(ISBLANK(AO1090),0,1)</f>
        <v>0</v>
      </c>
      <c r="CG1090" s="414">
        <f>IF(ISBLANK(AP1090),0,1)</f>
        <v>0</v>
      </c>
      <c r="CH1090" s="436">
        <f>IF(ISBLANK(AQ1090),0,1)</f>
        <v>1</v>
      </c>
      <c r="CI1090" s="435">
        <f>IF($W1090="Dropped","-",DAYS360(X1090,Y1090,TRUE)/360)</f>
        <v>0.93333333333333335</v>
      </c>
      <c r="CJ1090" s="416">
        <f>IF(OR($W1090="Pipeline",$W1090="Dropped"),"-",IF(OR($AA1090="-",$AA1090="n/a"),"-",DAYS360(Y1090,AA1090,TRUE)/360))</f>
        <v>0.35833333333333334</v>
      </c>
      <c r="CK1090" s="416">
        <f>IF(OR($W1090="Pipeline",$W1090="Dropped"),"-",IF($AC1090="-","-",IF(OR($AA1090="-",$AA1090="n/a"),DAYS360(Y1090,AC1090,TRUE)/360,DAYS360(AA1090,AC1090,TRUE)/360)))</f>
        <v>3.5055555555555555</v>
      </c>
      <c r="CL1090" s="416">
        <f>IF(OR($W1090="Pipeline",$W1090="Dropped"),"-",IF($AC1090="-","-",DAYS360(X1090,AC1090,TRUE)/360))</f>
        <v>4.7972222222222225</v>
      </c>
      <c r="CM1090" s="437">
        <f>IF(OR($W1090="Pipeline",$W1090="Dropped"),"-",IF($AC1090="-","-",DAYS360(AB1090,AC1090,TRUE)/360))</f>
        <v>0</v>
      </c>
      <c r="CN1090" s="344" t="str">
        <f>IF(W1090="Closed",IF(AC1090="-","-",YEAR(AC1090)),"-")</f>
        <v>-</v>
      </c>
      <c r="CO1090" s="344" t="str">
        <f>IF(W1090="Closed",IF(OR(BE1090="S",BE1090="MS",BE1090="HS"),"S",IF(OR(BE1090="U",BE1090="MU",BE1090="HU"),"U",IF(OR(BE1090="NA",BE1090="NR",BE1090="NV",BE1090="?",BE1090="#"),"NR","-"))),"-")</f>
        <v>-</v>
      </c>
      <c r="CP1090" s="249" t="s">
        <v>33</v>
      </c>
      <c r="CQ1090" s="414" t="s">
        <v>33</v>
      </c>
      <c r="CR1090" s="414" t="s">
        <v>33</v>
      </c>
      <c r="CS1090" s="414" t="s">
        <v>33</v>
      </c>
      <c r="CT1090" s="414" t="s">
        <v>33</v>
      </c>
      <c r="CU1090" s="436" t="s">
        <v>33</v>
      </c>
      <c r="CV1090" s="432" t="str">
        <f>IF(OR(DC1090="-",DC1090="",DC1090="n/a"),"-",HYPERLINK(DC1090,"PAD"))</f>
        <v>PAD</v>
      </c>
      <c r="CW1090" s="417" t="str">
        <f>IF(OR(DD1090="-",DD1090="",DD1090="n/a"),"-",HYPERLINK(DD1090,"ICR"))</f>
        <v>-</v>
      </c>
      <c r="CX1090" s="438" t="str">
        <f>IF(OR(DE1090="-",DE1090="",DE1090="n/a"),"-",HYPERLINK(DE1090,"IEG"))</f>
        <v>-</v>
      </c>
      <c r="CY1090" s="687" t="str">
        <f>IF(OR(DF1090="-",DF1090="",DF1090="n/a"),"-",HYPERLINK(DF1090,"PPAR"))</f>
        <v>-</v>
      </c>
      <c r="CZ1090" s="665" t="str">
        <f>IF(OR(DG1090="-",DG1090="",DG1090="n/a"),"-",HYPERLINK(DG1090,"PCR"))</f>
        <v>-</v>
      </c>
      <c r="DA1090" s="665" t="str">
        <f>IF(OR(DH1090="-",DH1090="",DH1090="n/a"),"-",HYPERLINK(DH1090,"PP"))</f>
        <v>-</v>
      </c>
      <c r="DB1090" s="688" t="str">
        <f>IF(OR(DI1090="-",DI1090="",DI1090="n/a"),"-",HYPERLINK(DI1090,"TA"))</f>
        <v>-</v>
      </c>
      <c r="DC1090" s="897" t="s">
        <v>13015</v>
      </c>
      <c r="DD1090" s="897" t="s">
        <v>33</v>
      </c>
      <c r="DE1090" s="897" t="s">
        <v>33</v>
      </c>
      <c r="DF1090" s="897" t="s">
        <v>33</v>
      </c>
      <c r="DG1090" s="897" t="s">
        <v>33</v>
      </c>
      <c r="DH1090" s="897" t="s">
        <v>33</v>
      </c>
      <c r="DI1090" s="897" t="s">
        <v>33</v>
      </c>
      <c r="DJ1090" s="734"/>
      <c r="DK1090" s="14"/>
      <c r="DL1090" s="14"/>
      <c r="DM1090" s="418"/>
      <c r="DN1090" s="418"/>
      <c r="DO1090" s="418"/>
      <c r="DP1090" s="418"/>
      <c r="DQ1090" s="418"/>
      <c r="DR1090" s="418"/>
      <c r="DS1090" s="418"/>
      <c r="DT1090" s="418"/>
      <c r="DU1090" s="418"/>
      <c r="DV1090" s="418"/>
      <c r="DW1090" s="418"/>
      <c r="DX1090" s="418"/>
      <c r="DY1090" s="418"/>
      <c r="DZ1090" s="418"/>
      <c r="EA1090" s="418"/>
      <c r="EB1090" s="418"/>
      <c r="EC1090" s="418"/>
      <c r="ED1090" s="418"/>
      <c r="EE1090" s="418"/>
      <c r="EF1090" s="418"/>
      <c r="EG1090" s="418"/>
      <c r="EH1090" s="418"/>
      <c r="EI1090" s="418"/>
      <c r="EJ1090" s="418"/>
      <c r="EK1090" s="418"/>
      <c r="EL1090" s="418"/>
      <c r="EM1090" s="418"/>
    </row>
    <row r="1091" spans="1:143" s="419" customFormat="1" ht="13.9" customHeight="1" x14ac:dyDescent="0.2">
      <c r="A1091" s="702">
        <f>ROW()-1</f>
        <v>1090</v>
      </c>
      <c r="B1091" s="723" t="s">
        <v>3139</v>
      </c>
      <c r="C1091" s="711" t="str">
        <f>HYPERLINK(E1091,"OP")</f>
        <v>OP</v>
      </c>
      <c r="D1091" s="711" t="str">
        <f>HYPERLINK(F1091,"Prj")</f>
        <v>Prj</v>
      </c>
      <c r="E1091" s="663" t="s">
        <v>7205</v>
      </c>
      <c r="F1091" s="422" t="s">
        <v>7206</v>
      </c>
      <c r="G1091" s="414" t="s">
        <v>2388</v>
      </c>
      <c r="H1091" s="414" t="s">
        <v>33</v>
      </c>
      <c r="I1091" s="694" t="s">
        <v>33</v>
      </c>
      <c r="J1091" s="686" t="s">
        <v>10268</v>
      </c>
      <c r="K1091" s="199" t="s">
        <v>2388</v>
      </c>
      <c r="L1091" s="693" t="s">
        <v>231</v>
      </c>
      <c r="M1091" s="696" t="s">
        <v>232</v>
      </c>
      <c r="N1091" s="693" t="s">
        <v>18</v>
      </c>
      <c r="O1091" s="693" t="s">
        <v>403</v>
      </c>
      <c r="P1091" s="1080" t="s">
        <v>1419</v>
      </c>
      <c r="Q1091" s="1074" t="s">
        <v>1765</v>
      </c>
      <c r="R1091" s="698" t="s">
        <v>33</v>
      </c>
      <c r="S1091" s="907" t="s">
        <v>3160</v>
      </c>
      <c r="T1091" s="908" t="s">
        <v>3173</v>
      </c>
      <c r="U1091" s="905" t="s">
        <v>572</v>
      </c>
      <c r="V1091" s="905" t="s">
        <v>10459</v>
      </c>
      <c r="W1091" s="1068" t="s">
        <v>1773</v>
      </c>
      <c r="X1091" s="1064">
        <v>42061</v>
      </c>
      <c r="Y1091" s="1066">
        <v>42299</v>
      </c>
      <c r="Z1091" s="1046">
        <v>2016</v>
      </c>
      <c r="AA1091" s="1064">
        <v>42359</v>
      </c>
      <c r="AB1091" s="1065">
        <v>42735</v>
      </c>
      <c r="AC1091" s="1066">
        <v>42735</v>
      </c>
      <c r="AD1091" s="638">
        <v>200</v>
      </c>
      <c r="AE1091" s="746">
        <v>0</v>
      </c>
      <c r="AF1091" s="744">
        <v>0</v>
      </c>
      <c r="AG1091" s="690">
        <v>200</v>
      </c>
      <c r="AH1091" s="747">
        <v>0</v>
      </c>
      <c r="AI1091" s="744">
        <v>0</v>
      </c>
      <c r="AJ1091" s="1099">
        <v>200</v>
      </c>
      <c r="AK1091" s="1100">
        <v>200</v>
      </c>
      <c r="AL1091" s="1092" t="s">
        <v>3182</v>
      </c>
      <c r="AM1091" s="768" t="s">
        <v>3183</v>
      </c>
      <c r="AN1091" s="768"/>
      <c r="AO1091" s="768"/>
      <c r="AP1091" s="768"/>
      <c r="AQ1091" s="769"/>
      <c r="AR1091" s="780" t="s">
        <v>3193</v>
      </c>
      <c r="AS1091" s="786" t="s">
        <v>37</v>
      </c>
      <c r="AT1091" s="786" t="s">
        <v>37</v>
      </c>
      <c r="AU1091" s="787" t="s">
        <v>37</v>
      </c>
      <c r="AV1091" s="699" t="s">
        <v>3194</v>
      </c>
      <c r="AW1091" s="686" t="s">
        <v>3529</v>
      </c>
      <c r="AX1091" s="686" t="s">
        <v>2468</v>
      </c>
      <c r="AY1091" s="823" t="s">
        <v>33</v>
      </c>
      <c r="AZ1091" s="736" t="s">
        <v>33</v>
      </c>
      <c r="BA1091" s="736" t="s">
        <v>33</v>
      </c>
      <c r="BB1091" s="625" t="s">
        <v>33</v>
      </c>
      <c r="BC1091" s="626" t="s">
        <v>33</v>
      </c>
      <c r="BD1091" s="633" t="s">
        <v>33</v>
      </c>
      <c r="BE1091" s="625" t="s">
        <v>33</v>
      </c>
      <c r="BF1091" s="626" t="s">
        <v>33</v>
      </c>
      <c r="BG1091" s="633" t="s">
        <v>33</v>
      </c>
      <c r="BH1091" s="905" t="s">
        <v>4505</v>
      </c>
      <c r="BI1091" s="903" t="s">
        <v>10474</v>
      </c>
      <c r="BJ1091" s="905" t="s">
        <v>4485</v>
      </c>
      <c r="BK1091" s="903" t="s">
        <v>10472</v>
      </c>
      <c r="BL1091" s="905" t="s">
        <v>4525</v>
      </c>
      <c r="BM1091" s="903" t="s">
        <v>10476</v>
      </c>
      <c r="BN1091" s="905" t="s">
        <v>0</v>
      </c>
      <c r="BO1091" s="903" t="s">
        <v>0</v>
      </c>
      <c r="BP1091" s="905" t="s">
        <v>0</v>
      </c>
      <c r="BQ1091" s="903" t="s">
        <v>0</v>
      </c>
      <c r="BR1091" s="909">
        <v>27</v>
      </c>
      <c r="BS1091" s="903" t="s">
        <v>4490</v>
      </c>
      <c r="BT1091" s="909">
        <v>30</v>
      </c>
      <c r="BU1091" s="903" t="s">
        <v>4501</v>
      </c>
      <c r="BV1091" s="909">
        <v>29</v>
      </c>
      <c r="BW1091" s="903" t="s">
        <v>4497</v>
      </c>
      <c r="BX1091" s="909">
        <v>57</v>
      </c>
      <c r="BY1091" s="903" t="s">
        <v>4527</v>
      </c>
      <c r="BZ1091" s="909">
        <v>26</v>
      </c>
      <c r="CA1091" s="903" t="s">
        <v>4517</v>
      </c>
      <c r="CB1091" s="340">
        <v>50</v>
      </c>
      <c r="CC1091" s="249">
        <f>IF(ISBLANK(AL1091),0,1)</f>
        <v>1</v>
      </c>
      <c r="CD1091" s="414">
        <f>IF(ISBLANK(AM1091),0,1)</f>
        <v>1</v>
      </c>
      <c r="CE1091" s="414">
        <f>IF(ISBLANK(AN1091),0,1)</f>
        <v>0</v>
      </c>
      <c r="CF1091" s="414">
        <f>IF(ISBLANK(AO1091),0,1)</f>
        <v>0</v>
      </c>
      <c r="CG1091" s="414">
        <f>IF(ISBLANK(AP1091),0,1)</f>
        <v>0</v>
      </c>
      <c r="CH1091" s="436">
        <f>IF(ISBLANK(AQ1091),0,1)</f>
        <v>0</v>
      </c>
      <c r="CI1091" s="435">
        <f>IF($W1091="Dropped","-",DAYS360(X1091,Y1091,TRUE)/360)</f>
        <v>0.65555555555555556</v>
      </c>
      <c r="CJ1091" s="416">
        <f>IF(OR($W1091="Pipeline",$W1091="Dropped"),"-",IF(OR($AA1091="-",$AA1091="n/a"),"-",DAYS360(Y1091,AA1091,TRUE)/360))</f>
        <v>0.16388888888888889</v>
      </c>
      <c r="CK1091" s="416">
        <f>IF(OR($W1091="Pipeline",$W1091="Dropped"),"-",IF($AC1091="-","-",IF(OR($AA1091="-",$AA1091="n/a"),DAYS360(Y1091,AC1091,TRUE)/360,DAYS360(AA1091,AC1091,TRUE)/360)))</f>
        <v>1.0249999999999999</v>
      </c>
      <c r="CL1091" s="416">
        <f>IF(OR($W1091="Pipeline",$W1091="Dropped"),"-",IF($AC1091="-","-",DAYS360(X1091,AC1091,TRUE)/360))</f>
        <v>1.8444444444444446</v>
      </c>
      <c r="CM1091" s="437">
        <f>IF(OR($W1091="Pipeline",$W1091="Dropped"),"-",IF($AC1091="-","-",DAYS360(AB1091,AC1091,TRUE)/360))</f>
        <v>0</v>
      </c>
      <c r="CN1091" s="344">
        <f>IF(W1091="Closed",IF(AC1091="-","-",YEAR(AC1091)),"-")</f>
        <v>2016</v>
      </c>
      <c r="CO1091" s="344" t="str">
        <f>IF(W1091="Closed",IF(OR(BE1091="S",BE1091="MS",BE1091="HS"),"S",IF(OR(BE1091="U",BE1091="MU",BE1091="HU"),"U",IF(OR(BE1091="NA",BE1091="NR",BE1091="NV",BE1091="?",BE1091="#"),"NR","-"))),"-")</f>
        <v>-</v>
      </c>
      <c r="CP1091" s="249" t="s">
        <v>33</v>
      </c>
      <c r="CQ1091" s="414" t="s">
        <v>33</v>
      </c>
      <c r="CR1091" s="414" t="s">
        <v>33</v>
      </c>
      <c r="CS1091" s="414" t="s">
        <v>33</v>
      </c>
      <c r="CT1091" s="414" t="s">
        <v>33</v>
      </c>
      <c r="CU1091" s="436" t="s">
        <v>33</v>
      </c>
      <c r="CV1091" s="432" t="str">
        <f>IF(OR(DC1091="-",DC1091="",DC1091="n/a"),"-",HYPERLINK(DC1091,"PAD"))</f>
        <v>PAD</v>
      </c>
      <c r="CW1091" s="417" t="str">
        <f>IF(OR(DD1091="-",DD1091="",DD1091="n/a"),"-",HYPERLINK(DD1091,"ICR"))</f>
        <v>-</v>
      </c>
      <c r="CX1091" s="438" t="str">
        <f>IF(OR(DE1091="-",DE1091="",DE1091="n/a"),"-",HYPERLINK(DE1091,"IEG"))</f>
        <v>-</v>
      </c>
      <c r="CY1091" s="687" t="str">
        <f>IF(OR(DF1091="-",DF1091="",DF1091="n/a"),"-",HYPERLINK(DF1091,"PPAR"))</f>
        <v>-</v>
      </c>
      <c r="CZ1091" s="665" t="str">
        <f>IF(OR(DG1091="-",DG1091="",DG1091="n/a"),"-",HYPERLINK(DG1091,"PCR"))</f>
        <v>-</v>
      </c>
      <c r="DA1091" s="665" t="str">
        <f>IF(OR(DH1091="-",DH1091="",DH1091="n/a"),"-",HYPERLINK(DH1091,"PP"))</f>
        <v>-</v>
      </c>
      <c r="DB1091" s="688" t="str">
        <f>IF(OR(DI1091="-",DI1091="",DI1091="n/a"),"-",HYPERLINK(DI1091,"TA"))</f>
        <v>-</v>
      </c>
      <c r="DC1091" s="897" t="s">
        <v>13016</v>
      </c>
      <c r="DD1091" s="897" t="s">
        <v>33</v>
      </c>
      <c r="DE1091" s="897" t="s">
        <v>33</v>
      </c>
      <c r="DF1091" s="897" t="s">
        <v>33</v>
      </c>
      <c r="DG1091" s="897" t="s">
        <v>33</v>
      </c>
      <c r="DH1091" s="897" t="s">
        <v>33</v>
      </c>
      <c r="DI1091" s="897" t="s">
        <v>33</v>
      </c>
      <c r="DJ1091" s="734"/>
      <c r="DK1091" s="14"/>
      <c r="DL1091" s="14"/>
      <c r="DM1091" s="418"/>
      <c r="DN1091" s="418"/>
      <c r="DO1091" s="418"/>
      <c r="DP1091" s="418"/>
      <c r="DQ1091" s="418"/>
      <c r="DR1091" s="418"/>
      <c r="DS1091" s="418"/>
      <c r="DT1091" s="418"/>
      <c r="DU1091" s="418"/>
      <c r="DV1091" s="418"/>
      <c r="DW1091" s="418"/>
      <c r="DX1091" s="418"/>
      <c r="DY1091" s="418"/>
      <c r="DZ1091" s="418"/>
      <c r="EA1091" s="418"/>
      <c r="EB1091" s="418"/>
      <c r="EC1091" s="418"/>
      <c r="ED1091" s="418"/>
      <c r="EE1091" s="418"/>
      <c r="EF1091" s="418"/>
      <c r="EG1091" s="418"/>
      <c r="EH1091" s="418"/>
      <c r="EI1091" s="418"/>
      <c r="EJ1091" s="418"/>
      <c r="EK1091" s="418"/>
      <c r="EL1091" s="418"/>
      <c r="EM1091" s="418"/>
    </row>
    <row r="1092" spans="1:143" s="419" customFormat="1" ht="13.9" customHeight="1" x14ac:dyDescent="0.2">
      <c r="A1092" s="702">
        <f>ROW()-1</f>
        <v>1091</v>
      </c>
      <c r="B1092" s="714" t="s">
        <v>13319</v>
      </c>
      <c r="C1092" s="715" t="str">
        <f>HYPERLINK(E1092,"OP")</f>
        <v>OP</v>
      </c>
      <c r="D1092" s="715" t="str">
        <f>HYPERLINK(F1092,"Prj")</f>
        <v>Prj</v>
      </c>
      <c r="E1092" s="652" t="s">
        <v>13320</v>
      </c>
      <c r="F1092" s="412" t="s">
        <v>13321</v>
      </c>
      <c r="G1092" s="414" t="s">
        <v>33</v>
      </c>
      <c r="H1092" s="414" t="s">
        <v>33</v>
      </c>
      <c r="I1092" s="694" t="s">
        <v>33</v>
      </c>
      <c r="J1092" s="698" t="s">
        <v>13322</v>
      </c>
      <c r="K1092" s="728" t="s">
        <v>33</v>
      </c>
      <c r="L1092" s="733" t="s">
        <v>245</v>
      </c>
      <c r="M1092" s="698" t="s">
        <v>264</v>
      </c>
      <c r="N1092" s="733" t="s">
        <v>18</v>
      </c>
      <c r="O1092" s="733" t="s">
        <v>25</v>
      </c>
      <c r="P1092" s="1080" t="s">
        <v>19</v>
      </c>
      <c r="Q1092" s="1074" t="s">
        <v>13323</v>
      </c>
      <c r="R1092" s="698" t="s">
        <v>3520</v>
      </c>
      <c r="S1092" s="907" t="s">
        <v>3846</v>
      </c>
      <c r="T1092" s="908" t="s">
        <v>13324</v>
      </c>
      <c r="U1092" s="905" t="s">
        <v>591</v>
      </c>
      <c r="V1092" s="905" t="s">
        <v>10432</v>
      </c>
      <c r="W1092" s="1068" t="s">
        <v>20</v>
      </c>
      <c r="X1092" s="1120">
        <v>42031</v>
      </c>
      <c r="Y1092" s="1066">
        <v>42242</v>
      </c>
      <c r="Z1092" s="1046">
        <v>2016</v>
      </c>
      <c r="AA1092" s="1064">
        <v>42359</v>
      </c>
      <c r="AB1092" s="1065">
        <v>43524</v>
      </c>
      <c r="AC1092" s="1066">
        <v>43524</v>
      </c>
      <c r="AD1092" s="1052">
        <v>0</v>
      </c>
      <c r="AE1092" s="748">
        <v>75</v>
      </c>
      <c r="AF1092" s="744">
        <v>0</v>
      </c>
      <c r="AG1092" s="690">
        <v>75</v>
      </c>
      <c r="AH1092" s="747">
        <v>109.54862</v>
      </c>
      <c r="AI1092" s="744">
        <v>0</v>
      </c>
      <c r="AJ1092" s="1105">
        <v>75</v>
      </c>
      <c r="AK1092" s="1106">
        <v>58.543366980000002</v>
      </c>
      <c r="AL1092" s="646"/>
      <c r="AM1092" s="647"/>
      <c r="AN1092" s="647">
        <v>4</v>
      </c>
      <c r="AO1092" s="647"/>
      <c r="AP1092" s="647"/>
      <c r="AQ1092" s="648"/>
      <c r="AR1092" s="756" t="s">
        <v>13529</v>
      </c>
      <c r="AS1092" s="649">
        <f>AT1092+AU1092</f>
        <v>2</v>
      </c>
      <c r="AT1092" s="784">
        <v>2</v>
      </c>
      <c r="AU1092" s="785">
        <v>0</v>
      </c>
      <c r="AV1092" s="686" t="s">
        <v>13523</v>
      </c>
      <c r="AW1092" s="698" t="s">
        <v>13277</v>
      </c>
      <c r="AX1092" s="698" t="s">
        <v>10032</v>
      </c>
      <c r="AY1092" s="825">
        <v>42550</v>
      </c>
      <c r="AZ1092" s="733" t="s">
        <v>26</v>
      </c>
      <c r="BA1092" s="733" t="s">
        <v>22</v>
      </c>
      <c r="BB1092" s="669" t="s">
        <v>33</v>
      </c>
      <c r="BC1092" s="689" t="s">
        <v>33</v>
      </c>
      <c r="BD1092" s="691" t="s">
        <v>33</v>
      </c>
      <c r="BE1092" s="669" t="s">
        <v>33</v>
      </c>
      <c r="BF1092" s="689" t="s">
        <v>33</v>
      </c>
      <c r="BG1092" s="691" t="s">
        <v>33</v>
      </c>
      <c r="BH1092" s="905" t="s">
        <v>0</v>
      </c>
      <c r="BI1092" s="903" t="s">
        <v>0</v>
      </c>
      <c r="BJ1092" s="905" t="s">
        <v>0</v>
      </c>
      <c r="BK1092" s="903" t="s">
        <v>0</v>
      </c>
      <c r="BL1092" s="905" t="s">
        <v>13075</v>
      </c>
      <c r="BM1092" s="903" t="s">
        <v>13771</v>
      </c>
      <c r="BN1092" s="905" t="s">
        <v>13072</v>
      </c>
      <c r="BO1092" s="903" t="s">
        <v>4508</v>
      </c>
      <c r="BP1092" s="905" t="s">
        <v>0</v>
      </c>
      <c r="BQ1092" s="903" t="s">
        <v>0</v>
      </c>
      <c r="BR1092" s="909">
        <v>54</v>
      </c>
      <c r="BS1092" s="903" t="s">
        <v>4553</v>
      </c>
      <c r="BT1092" s="909">
        <v>58</v>
      </c>
      <c r="BU1092" s="903" t="s">
        <v>4558</v>
      </c>
      <c r="BV1092" s="909">
        <v>63</v>
      </c>
      <c r="BW1092" s="903" t="s">
        <v>4512</v>
      </c>
      <c r="BX1092" s="905" t="s">
        <v>0</v>
      </c>
      <c r="BY1092" s="903" t="s">
        <v>4492</v>
      </c>
      <c r="BZ1092" s="905" t="s">
        <v>0</v>
      </c>
      <c r="CA1092" s="903" t="s">
        <v>4492</v>
      </c>
      <c r="CB1092" s="340" t="s">
        <v>33</v>
      </c>
      <c r="CC1092" s="249">
        <f>IF(ISBLANK(AL1092),0,1)</f>
        <v>0</v>
      </c>
      <c r="CD1092" s="414">
        <f>IF(ISBLANK(AM1092),0,1)</f>
        <v>0</v>
      </c>
      <c r="CE1092" s="414">
        <f>IF(ISBLANK(AN1092),0,1)</f>
        <v>1</v>
      </c>
      <c r="CF1092" s="414">
        <f>IF(ISBLANK(AO1092),0,1)</f>
        <v>0</v>
      </c>
      <c r="CG1092" s="414">
        <f>IF(ISBLANK(AP1092),0,1)</f>
        <v>0</v>
      </c>
      <c r="CH1092" s="436">
        <f>IF(ISBLANK(AQ1092),0,1)</f>
        <v>0</v>
      </c>
      <c r="CI1092" s="435">
        <f>IF($W1092="Dropped","-",DAYS360(X1092,Y1092,TRUE)/360)</f>
        <v>0.5805555555555556</v>
      </c>
      <c r="CJ1092" s="416">
        <f>IF(OR($W1092="Pipeline",$W1092="Dropped"),"-",IF(OR($AA1092="-",$AA1092="n/a"),"-",DAYS360(Y1092,AA1092,TRUE)/360))</f>
        <v>0.31944444444444442</v>
      </c>
      <c r="CK1092" s="416">
        <f>IF(OR($W1092="Pipeline",$W1092="Dropped"),"-",IF($AC1092="-","-",IF(OR($AA1092="-",$AA1092="n/a"),DAYS360(Y1092,AC1092,TRUE)/360,DAYS360(AA1092,AC1092,TRUE)/360)))</f>
        <v>3.1861111111111109</v>
      </c>
      <c r="CL1092" s="416">
        <f>IF(OR($W1092="Pipeline",$W1092="Dropped"),"-",IF($AC1092="-","-",DAYS360(X1092,AC1092,TRUE)/360))</f>
        <v>4.0861111111111112</v>
      </c>
      <c r="CM1092" s="437">
        <f>IF(OR($W1092="Pipeline",$W1092="Dropped"),"-",IF($AC1092="-","-",DAYS360(AB1092,AC1092,TRUE)/360))</f>
        <v>0</v>
      </c>
      <c r="CN1092" s="344" t="str">
        <f>IF(W1092="Closed",IF(AC1092="-","-",YEAR(AC1092)),"-")</f>
        <v>-</v>
      </c>
      <c r="CO1092" s="344" t="str">
        <f>IF(W1092="Closed",IF(OR(BE1092="S",BE1092="MS",BE1092="HS"),"S",IF(OR(BE1092="U",BE1092="MU",BE1092="HU"),"U",IF(OR(BE1092="NA",BE1092="NR",BE1092="NV",BE1092="?",BE1092="#"),"NR","-"))),"-")</f>
        <v>-</v>
      </c>
      <c r="CP1092" s="249" t="s">
        <v>33</v>
      </c>
      <c r="CQ1092" s="414" t="s">
        <v>33</v>
      </c>
      <c r="CR1092" s="414" t="s">
        <v>33</v>
      </c>
      <c r="CS1092" s="414" t="s">
        <v>33</v>
      </c>
      <c r="CT1092" s="414" t="s">
        <v>33</v>
      </c>
      <c r="CU1092" s="436" t="s">
        <v>33</v>
      </c>
      <c r="CV1092" s="432" t="str">
        <f>IF(OR(DC1092="-",DC1092="",DC1092="n/a"),"-",HYPERLINK(DC1092,"PAD"))</f>
        <v>PAD</v>
      </c>
      <c r="CW1092" s="417" t="str">
        <f>IF(OR(DD1092="-",DD1092="",DD1092="n/a"),"-",HYPERLINK(DD1092,"ICR"))</f>
        <v>-</v>
      </c>
      <c r="CX1092" s="438" t="str">
        <f>IF(OR(DE1092="-",DE1092="",DE1092="n/a"),"-",HYPERLINK(DE1092,"IEG"))</f>
        <v>-</v>
      </c>
      <c r="CY1092" s="687" t="str">
        <f>IF(OR(DF1092="-",DF1092="",DF1092="n/a"),"-",HYPERLINK(DF1092,"PPAR"))</f>
        <v>-</v>
      </c>
      <c r="CZ1092" s="665" t="str">
        <f>IF(OR(DG1092="-",DG1092="",DG1092="n/a"),"-",HYPERLINK(DG1092,"PCR"))</f>
        <v>-</v>
      </c>
      <c r="DA1092" s="665" t="str">
        <f>IF(OR(DH1092="-",DH1092="",DH1092="n/a"),"-",HYPERLINK(DH1092,"PP"))</f>
        <v>PP</v>
      </c>
      <c r="DB1092" s="688" t="str">
        <f>IF(OR(DI1092="-",DI1092="",DI1092="n/a"),"-",HYPERLINK(DI1092,"TA"))</f>
        <v>-</v>
      </c>
      <c r="DC1092" s="897" t="s">
        <v>13325</v>
      </c>
      <c r="DD1092" s="897" t="s">
        <v>33</v>
      </c>
      <c r="DE1092" s="897" t="s">
        <v>33</v>
      </c>
      <c r="DF1092" s="897" t="s">
        <v>33</v>
      </c>
      <c r="DG1092" s="897" t="s">
        <v>33</v>
      </c>
      <c r="DH1092" s="897" t="s">
        <v>14206</v>
      </c>
      <c r="DI1092" s="897" t="s">
        <v>33</v>
      </c>
      <c r="DJ1092" s="734"/>
      <c r="DK1092" s="14"/>
      <c r="DL1092" s="14"/>
      <c r="DM1092" s="418"/>
      <c r="DN1092" s="418"/>
      <c r="DO1092" s="418"/>
      <c r="DP1092" s="418"/>
      <c r="DQ1092" s="418"/>
      <c r="DR1092" s="418"/>
      <c r="DS1092" s="418"/>
      <c r="DT1092" s="418"/>
      <c r="DU1092" s="418"/>
      <c r="DV1092" s="418"/>
      <c r="DW1092" s="418"/>
      <c r="DX1092" s="418"/>
      <c r="DY1092" s="418"/>
      <c r="DZ1092" s="418"/>
      <c r="EA1092" s="418"/>
      <c r="EB1092" s="418"/>
      <c r="EC1092" s="418"/>
      <c r="ED1092" s="418"/>
      <c r="EE1092" s="418"/>
      <c r="EF1092" s="418"/>
      <c r="EG1092" s="418"/>
      <c r="EH1092" s="418"/>
      <c r="EI1092" s="418"/>
      <c r="EJ1092" s="418"/>
      <c r="EK1092" s="418"/>
      <c r="EL1092" s="418"/>
      <c r="EM1092" s="418"/>
    </row>
    <row r="1093" spans="1:143" s="419" customFormat="1" ht="13.9" customHeight="1" x14ac:dyDescent="0.2">
      <c r="A1093" s="702">
        <f>ROW()-1</f>
        <v>1092</v>
      </c>
      <c r="B1093" s="714" t="s">
        <v>13389</v>
      </c>
      <c r="C1093" s="715" t="str">
        <f>HYPERLINK(E1093,"OP")</f>
        <v>OP</v>
      </c>
      <c r="D1093" s="715" t="str">
        <f>HYPERLINK(F1093,"Prj")</f>
        <v>Prj</v>
      </c>
      <c r="E1093" s="652" t="s">
        <v>13390</v>
      </c>
      <c r="F1093" s="412" t="s">
        <v>13391</v>
      </c>
      <c r="G1093" s="414" t="s">
        <v>33</v>
      </c>
      <c r="H1093" s="414" t="s">
        <v>33</v>
      </c>
      <c r="I1093" s="694" t="s">
        <v>33</v>
      </c>
      <c r="J1093" s="698" t="s">
        <v>13392</v>
      </c>
      <c r="K1093" s="728" t="s">
        <v>33</v>
      </c>
      <c r="L1093" s="733" t="s">
        <v>124</v>
      </c>
      <c r="M1093" s="698" t="s">
        <v>140</v>
      </c>
      <c r="N1093" s="733" t="s">
        <v>18</v>
      </c>
      <c r="O1093" s="733" t="s">
        <v>25</v>
      </c>
      <c r="P1093" s="1080" t="s">
        <v>1743</v>
      </c>
      <c r="Q1093" s="1074" t="s">
        <v>13393</v>
      </c>
      <c r="R1093" s="698" t="s">
        <v>3935</v>
      </c>
      <c r="S1093" s="907" t="s">
        <v>3788</v>
      </c>
      <c r="T1093" s="908" t="s">
        <v>10310</v>
      </c>
      <c r="U1093" s="905" t="s">
        <v>613</v>
      </c>
      <c r="V1093" s="905" t="s">
        <v>10408</v>
      </c>
      <c r="W1093" s="1068" t="s">
        <v>20</v>
      </c>
      <c r="X1093" s="1064">
        <v>42388</v>
      </c>
      <c r="Y1093" s="1066">
        <v>42556</v>
      </c>
      <c r="Z1093" s="1046">
        <v>2017</v>
      </c>
      <c r="AA1093" s="1064">
        <v>42817</v>
      </c>
      <c r="AB1093" s="1065">
        <v>44561</v>
      </c>
      <c r="AC1093" s="1066">
        <v>44561</v>
      </c>
      <c r="AD1093" s="1052">
        <v>0</v>
      </c>
      <c r="AE1093" s="748">
        <v>150</v>
      </c>
      <c r="AF1093" s="744">
        <v>0</v>
      </c>
      <c r="AG1093" s="690">
        <v>150</v>
      </c>
      <c r="AH1093" s="747">
        <v>30</v>
      </c>
      <c r="AI1093" s="744">
        <v>0</v>
      </c>
      <c r="AJ1093" s="1105">
        <v>150</v>
      </c>
      <c r="AK1093" s="1106">
        <v>0</v>
      </c>
      <c r="AL1093" s="646"/>
      <c r="AM1093" s="647"/>
      <c r="AN1093" s="647">
        <v>6</v>
      </c>
      <c r="AO1093" s="647"/>
      <c r="AP1093" s="647"/>
      <c r="AQ1093" s="648"/>
      <c r="AR1093" s="756" t="s">
        <v>13555</v>
      </c>
      <c r="AS1093" s="649">
        <f>AT1093+AU1093</f>
        <v>139.15</v>
      </c>
      <c r="AT1093" s="784">
        <v>139.15</v>
      </c>
      <c r="AU1093" s="785">
        <v>0</v>
      </c>
      <c r="AV1093" s="686" t="s">
        <v>13554</v>
      </c>
      <c r="AW1093" s="698" t="s">
        <v>13394</v>
      </c>
      <c r="AX1093" s="698" t="s">
        <v>13271</v>
      </c>
      <c r="AY1093" s="825">
        <v>42697</v>
      </c>
      <c r="AZ1093" s="733" t="s">
        <v>22</v>
      </c>
      <c r="BA1093" s="733" t="s">
        <v>22</v>
      </c>
      <c r="BB1093" s="669" t="s">
        <v>33</v>
      </c>
      <c r="BC1093" s="689" t="s">
        <v>33</v>
      </c>
      <c r="BD1093" s="691" t="s">
        <v>33</v>
      </c>
      <c r="BE1093" s="669" t="s">
        <v>33</v>
      </c>
      <c r="BF1093" s="689" t="s">
        <v>33</v>
      </c>
      <c r="BG1093" s="691" t="s">
        <v>33</v>
      </c>
      <c r="BH1093" s="905" t="s">
        <v>10038</v>
      </c>
      <c r="BI1093" s="903" t="s">
        <v>13786</v>
      </c>
      <c r="BJ1093" s="905" t="s">
        <v>10072</v>
      </c>
      <c r="BK1093" s="903" t="s">
        <v>13093</v>
      </c>
      <c r="BL1093" s="905" t="s">
        <v>4580</v>
      </c>
      <c r="BM1093" s="903" t="s">
        <v>10478</v>
      </c>
      <c r="BN1093" s="905" t="s">
        <v>0</v>
      </c>
      <c r="BO1093" s="903" t="s">
        <v>0</v>
      </c>
      <c r="BP1093" s="905" t="s">
        <v>0</v>
      </c>
      <c r="BQ1093" s="903" t="s">
        <v>0</v>
      </c>
      <c r="BR1093" s="909">
        <v>83</v>
      </c>
      <c r="BS1093" s="903" t="s">
        <v>4600</v>
      </c>
      <c r="BT1093" s="909">
        <v>94</v>
      </c>
      <c r="BU1093" s="903" t="s">
        <v>4649</v>
      </c>
      <c r="BV1093" s="909">
        <v>25</v>
      </c>
      <c r="BW1093" s="903" t="s">
        <v>4489</v>
      </c>
      <c r="BX1093" s="905" t="s">
        <v>0</v>
      </c>
      <c r="BY1093" s="903" t="s">
        <v>4492</v>
      </c>
      <c r="BZ1093" s="905" t="s">
        <v>0</v>
      </c>
      <c r="CA1093" s="903" t="s">
        <v>4492</v>
      </c>
      <c r="CB1093" s="340" t="s">
        <v>33</v>
      </c>
      <c r="CC1093" s="249">
        <f>IF(ISBLANK(AL1093),0,1)</f>
        <v>0</v>
      </c>
      <c r="CD1093" s="414">
        <f>IF(ISBLANK(AM1093),0,1)</f>
        <v>0</v>
      </c>
      <c r="CE1093" s="414">
        <f>IF(ISBLANK(AN1093),0,1)</f>
        <v>1</v>
      </c>
      <c r="CF1093" s="414">
        <f>IF(ISBLANK(AO1093),0,1)</f>
        <v>0</v>
      </c>
      <c r="CG1093" s="414">
        <f>IF(ISBLANK(AP1093),0,1)</f>
        <v>0</v>
      </c>
      <c r="CH1093" s="436">
        <f>IF(ISBLANK(AQ1093),0,1)</f>
        <v>0</v>
      </c>
      <c r="CI1093" s="435">
        <f>IF($W1093="Dropped","-",DAYS360(X1093,Y1093,TRUE)/360)</f>
        <v>0.46111111111111114</v>
      </c>
      <c r="CJ1093" s="416">
        <f>IF(OR($W1093="Pipeline",$W1093="Dropped"),"-",IF(OR($AA1093="-",$AA1093="n/a"),"-",DAYS360(Y1093,AA1093,TRUE)/360))</f>
        <v>0.71666666666666667</v>
      </c>
      <c r="CK1093" s="416">
        <f>IF(OR($W1093="Pipeline",$W1093="Dropped"),"-",IF($AC1093="-","-",IF(OR($AA1093="-",$AA1093="n/a"),DAYS360(Y1093,AC1093,TRUE)/360,DAYS360(AA1093,AC1093,TRUE)/360)))</f>
        <v>4.7694444444444448</v>
      </c>
      <c r="CL1093" s="416">
        <f>IF(OR($W1093="Pipeline",$W1093="Dropped"),"-",IF($AC1093="-","-",DAYS360(X1093,AC1093,TRUE)/360))</f>
        <v>5.947222222222222</v>
      </c>
      <c r="CM1093" s="437">
        <f>IF(OR($W1093="Pipeline",$W1093="Dropped"),"-",IF($AC1093="-","-",DAYS360(AB1093,AC1093,TRUE)/360))</f>
        <v>0</v>
      </c>
      <c r="CN1093" s="344" t="str">
        <f>IF(W1093="Closed",IF(AC1093="-","-",YEAR(AC1093)),"-")</f>
        <v>-</v>
      </c>
      <c r="CO1093" s="344" t="str">
        <f>IF(W1093="Closed",IF(OR(BE1093="S",BE1093="MS",BE1093="HS"),"S",IF(OR(BE1093="U",BE1093="MU",BE1093="HU"),"U",IF(OR(BE1093="NA",BE1093="NR",BE1093="NV",BE1093="?",BE1093="#"),"NR","-"))),"-")</f>
        <v>-</v>
      </c>
      <c r="CP1093" s="249" t="s">
        <v>33</v>
      </c>
      <c r="CQ1093" s="414" t="s">
        <v>33</v>
      </c>
      <c r="CR1093" s="414" t="s">
        <v>33</v>
      </c>
      <c r="CS1093" s="414" t="s">
        <v>33</v>
      </c>
      <c r="CT1093" s="414" t="s">
        <v>33</v>
      </c>
      <c r="CU1093" s="436" t="s">
        <v>33</v>
      </c>
      <c r="CV1093" s="432" t="str">
        <f>IF(OR(DC1093="-",DC1093="",DC1093="n/a"),"-",HYPERLINK(DC1093,"PAD"))</f>
        <v>PAD</v>
      </c>
      <c r="CW1093" s="417" t="str">
        <f>IF(OR(DD1093="-",DD1093="",DD1093="n/a"),"-",HYPERLINK(DD1093,"ICR"))</f>
        <v>-</v>
      </c>
      <c r="CX1093" s="438" t="str">
        <f>IF(OR(DE1093="-",DE1093="",DE1093="n/a"),"-",HYPERLINK(DE1093,"IEG"))</f>
        <v>-</v>
      </c>
      <c r="CY1093" s="687" t="str">
        <f>IF(OR(DF1093="-",DF1093="",DF1093="n/a"),"-",HYPERLINK(DF1093,"PPAR"))</f>
        <v>-</v>
      </c>
      <c r="CZ1093" s="665" t="str">
        <f>IF(OR(DG1093="-",DG1093="",DG1093="n/a"),"-",HYPERLINK(DG1093,"PCR"))</f>
        <v>-</v>
      </c>
      <c r="DA1093" s="665" t="str">
        <f>IF(OR(DH1093="-",DH1093="",DH1093="n/a"),"-",HYPERLINK(DH1093,"PP"))</f>
        <v>-</v>
      </c>
      <c r="DB1093" s="688" t="str">
        <f>IF(OR(DI1093="-",DI1093="",DI1093="n/a"),"-",HYPERLINK(DI1093,"TA"))</f>
        <v>-</v>
      </c>
      <c r="DC1093" s="897" t="s">
        <v>13395</v>
      </c>
      <c r="DD1093" s="897" t="s">
        <v>33</v>
      </c>
      <c r="DE1093" s="897" t="s">
        <v>33</v>
      </c>
      <c r="DF1093" s="897" t="s">
        <v>33</v>
      </c>
      <c r="DG1093" s="897" t="s">
        <v>33</v>
      </c>
      <c r="DH1093" s="897" t="s">
        <v>33</v>
      </c>
      <c r="DI1093" s="897" t="s">
        <v>33</v>
      </c>
      <c r="DJ1093" s="806"/>
      <c r="DK1093" s="14"/>
      <c r="DL1093" s="14"/>
      <c r="DM1093" s="418"/>
      <c r="DN1093" s="418"/>
      <c r="DO1093" s="418"/>
      <c r="DP1093" s="418"/>
      <c r="DQ1093" s="418"/>
      <c r="DR1093" s="418"/>
      <c r="DS1093" s="418"/>
      <c r="DT1093" s="418"/>
      <c r="DU1093" s="418"/>
      <c r="DV1093" s="418"/>
      <c r="DW1093" s="418"/>
      <c r="DX1093" s="418"/>
      <c r="DY1093" s="418"/>
      <c r="DZ1093" s="418"/>
      <c r="EA1093" s="418"/>
      <c r="EB1093" s="418"/>
      <c r="EC1093" s="418"/>
      <c r="ED1093" s="418"/>
      <c r="EE1093" s="418"/>
      <c r="EF1093" s="418"/>
      <c r="EG1093" s="418"/>
      <c r="EH1093" s="418"/>
      <c r="EI1093" s="418"/>
      <c r="EJ1093" s="418"/>
      <c r="EK1093" s="418"/>
      <c r="EL1093" s="418"/>
      <c r="EM1093" s="418"/>
    </row>
    <row r="1094" spans="1:143" s="419" customFormat="1" ht="13.9" customHeight="1" x14ac:dyDescent="0.2">
      <c r="A1094" s="702">
        <f>ROW()-1</f>
        <v>1093</v>
      </c>
      <c r="B1094" s="710" t="s">
        <v>5401</v>
      </c>
      <c r="C1094" s="711" t="str">
        <f>HYPERLINK(E1094,"OP")</f>
        <v>OP</v>
      </c>
      <c r="D1094" s="711" t="str">
        <f>HYPERLINK(F1094,"Prj")</f>
        <v>Prj</v>
      </c>
      <c r="E1094" s="704" t="s">
        <v>7371</v>
      </c>
      <c r="F1094" s="415" t="s">
        <v>6009</v>
      </c>
      <c r="G1094" s="414" t="s">
        <v>33</v>
      </c>
      <c r="H1094" s="414" t="s">
        <v>33</v>
      </c>
      <c r="I1094" s="694" t="s">
        <v>33</v>
      </c>
      <c r="J1094" s="697" t="s">
        <v>5402</v>
      </c>
      <c r="K1094" s="727" t="s">
        <v>33</v>
      </c>
      <c r="L1094" s="736" t="s">
        <v>245</v>
      </c>
      <c r="M1094" s="697" t="s">
        <v>637</v>
      </c>
      <c r="N1094" s="736" t="s">
        <v>233</v>
      </c>
      <c r="O1094" s="736" t="s">
        <v>25</v>
      </c>
      <c r="P1094" s="1080" t="s">
        <v>1419</v>
      </c>
      <c r="Q1094" s="1074" t="s">
        <v>33</v>
      </c>
      <c r="R1094" s="698" t="s">
        <v>33</v>
      </c>
      <c r="S1094" s="907" t="s">
        <v>3570</v>
      </c>
      <c r="T1094" s="908" t="s">
        <v>5403</v>
      </c>
      <c r="U1094" s="905" t="s">
        <v>10455</v>
      </c>
      <c r="V1094" s="905" t="s">
        <v>10455</v>
      </c>
      <c r="W1094" s="1068" t="s">
        <v>269</v>
      </c>
      <c r="X1094" s="1064">
        <v>42025</v>
      </c>
      <c r="Y1094" s="1066">
        <v>42079</v>
      </c>
      <c r="Z1094" s="1046">
        <v>2015</v>
      </c>
      <c r="AA1094" s="1064" t="s">
        <v>33</v>
      </c>
      <c r="AB1094" s="1065" t="s">
        <v>33</v>
      </c>
      <c r="AC1094" s="1066" t="s">
        <v>33</v>
      </c>
      <c r="AD1094" s="638" t="s">
        <v>33</v>
      </c>
      <c r="AE1094" s="746" t="s">
        <v>33</v>
      </c>
      <c r="AF1094" s="744" t="s">
        <v>33</v>
      </c>
      <c r="AG1094" s="690" t="s">
        <v>33</v>
      </c>
      <c r="AH1094" s="747">
        <v>0</v>
      </c>
      <c r="AI1094" s="744" t="s">
        <v>33</v>
      </c>
      <c r="AJ1094" s="1101" t="s">
        <v>33</v>
      </c>
      <c r="AK1094" s="1102" t="s">
        <v>33</v>
      </c>
      <c r="AL1094" s="1087"/>
      <c r="AM1094" s="758"/>
      <c r="AN1094" s="758"/>
      <c r="AO1094" s="758"/>
      <c r="AP1094" s="758"/>
      <c r="AQ1094" s="759"/>
      <c r="AR1094" s="783" t="s">
        <v>33</v>
      </c>
      <c r="AS1094" s="786" t="s">
        <v>37</v>
      </c>
      <c r="AT1094" s="786" t="s">
        <v>37</v>
      </c>
      <c r="AU1094" s="787" t="s">
        <v>37</v>
      </c>
      <c r="AV1094" s="806"/>
      <c r="AW1094" s="697" t="s">
        <v>2721</v>
      </c>
      <c r="AX1094" s="697" t="s">
        <v>5404</v>
      </c>
      <c r="AY1094" s="823" t="s">
        <v>33</v>
      </c>
      <c r="AZ1094" s="736" t="s">
        <v>33</v>
      </c>
      <c r="BA1094" s="736" t="s">
        <v>33</v>
      </c>
      <c r="BB1094" s="840" t="s">
        <v>33</v>
      </c>
      <c r="BC1094" s="841" t="s">
        <v>33</v>
      </c>
      <c r="BD1094" s="842" t="s">
        <v>33</v>
      </c>
      <c r="BE1094" s="840" t="s">
        <v>33</v>
      </c>
      <c r="BF1094" s="841" t="s">
        <v>33</v>
      </c>
      <c r="BG1094" s="842" t="s">
        <v>33</v>
      </c>
      <c r="BH1094" s="905" t="s">
        <v>4505</v>
      </c>
      <c r="BI1094" s="903" t="s">
        <v>10474</v>
      </c>
      <c r="BJ1094" s="905" t="s">
        <v>0</v>
      </c>
      <c r="BK1094" s="903" t="s">
        <v>0</v>
      </c>
      <c r="BL1094" s="905" t="s">
        <v>0</v>
      </c>
      <c r="BM1094" s="903" t="s">
        <v>0</v>
      </c>
      <c r="BN1094" s="905" t="s">
        <v>0</v>
      </c>
      <c r="BO1094" s="903" t="s">
        <v>0</v>
      </c>
      <c r="BP1094" s="905" t="s">
        <v>0</v>
      </c>
      <c r="BQ1094" s="903" t="s">
        <v>0</v>
      </c>
      <c r="BR1094" s="909">
        <v>29</v>
      </c>
      <c r="BS1094" s="903" t="s">
        <v>4497</v>
      </c>
      <c r="BT1094" s="909">
        <v>27</v>
      </c>
      <c r="BU1094" s="903" t="s">
        <v>4490</v>
      </c>
      <c r="BV1094" s="909">
        <v>30</v>
      </c>
      <c r="BW1094" s="903" t="s">
        <v>4501</v>
      </c>
      <c r="BX1094" s="905" t="s">
        <v>0</v>
      </c>
      <c r="BY1094" s="903" t="s">
        <v>4492</v>
      </c>
      <c r="BZ1094" s="905" t="s">
        <v>0</v>
      </c>
      <c r="CA1094" s="903" t="s">
        <v>4492</v>
      </c>
      <c r="CB1094" s="340">
        <v>50</v>
      </c>
      <c r="CC1094" s="249">
        <f>IF(ISBLANK(AL1094),0,1)</f>
        <v>0</v>
      </c>
      <c r="CD1094" s="414">
        <f>IF(ISBLANK(AM1094),0,1)</f>
        <v>0</v>
      </c>
      <c r="CE1094" s="414">
        <f>IF(ISBLANK(AN1094),0,1)</f>
        <v>0</v>
      </c>
      <c r="CF1094" s="414">
        <f>IF(ISBLANK(AO1094),0,1)</f>
        <v>0</v>
      </c>
      <c r="CG1094" s="414">
        <f>IF(ISBLANK(AP1094),0,1)</f>
        <v>0</v>
      </c>
      <c r="CH1094" s="436">
        <f>IF(ISBLANK(AQ1094),0,1)</f>
        <v>0</v>
      </c>
      <c r="CI1094" s="435">
        <f>IF($W1094="Dropped","-",DAYS360(X1094,Y1094,TRUE)/360)</f>
        <v>0.15277777777777779</v>
      </c>
      <c r="CJ1094" s="416" t="str">
        <f>IF(OR($W1094="Pipeline",$W1094="Dropped"),"-",IF(OR($AA1094="-",$AA1094="n/a"),"-",DAYS360(Y1094,AA1094,TRUE)/360))</f>
        <v>-</v>
      </c>
      <c r="CK1094" s="416" t="str">
        <f>IF(OR($W1094="Pipeline",$W1094="Dropped"),"-",IF($AC1094="-","-",IF(OR($AA1094="-",$AA1094="n/a"),DAYS360(Y1094,AC1094,TRUE)/360,DAYS360(AA1094,AC1094,TRUE)/360)))</f>
        <v>-</v>
      </c>
      <c r="CL1094" s="416" t="str">
        <f>IF(OR($W1094="Pipeline",$W1094="Dropped"),"-",IF($AC1094="-","-",DAYS360(X1094,AC1094,TRUE)/360))</f>
        <v>-</v>
      </c>
      <c r="CM1094" s="437" t="str">
        <f>IF(OR($W1094="Pipeline",$W1094="Dropped"),"-",IF($AC1094="-","-",DAYS360(AB1094,AC1094,TRUE)/360))</f>
        <v>-</v>
      </c>
      <c r="CN1094" s="344" t="str">
        <f>IF(W1094="Closed",IF(AC1094="-","-",YEAR(AC1094)),"-")</f>
        <v>-</v>
      </c>
      <c r="CO1094" s="344" t="str">
        <f>IF(W1094="Closed",IF(OR(BE1094="S",BE1094="MS",BE1094="HS"),"S",IF(OR(BE1094="U",BE1094="MU",BE1094="HU"),"U",IF(OR(BE1094="NA",BE1094="NR",BE1094="NV",BE1094="?",BE1094="#"),"NR","-"))),"-")</f>
        <v>-</v>
      </c>
      <c r="CP1094" s="249" t="s">
        <v>33</v>
      </c>
      <c r="CQ1094" s="414" t="s">
        <v>33</v>
      </c>
      <c r="CR1094" s="414" t="s">
        <v>33</v>
      </c>
      <c r="CS1094" s="414" t="s">
        <v>33</v>
      </c>
      <c r="CT1094" s="414" t="s">
        <v>33</v>
      </c>
      <c r="CU1094" s="436" t="s">
        <v>33</v>
      </c>
      <c r="CV1094" s="432" t="str">
        <f>IF(OR(DC1094="-",DC1094="",DC1094="n/a"),"-",HYPERLINK(DC1094,"PAD"))</f>
        <v>-</v>
      </c>
      <c r="CW1094" s="417" t="str">
        <f>IF(OR(DD1094="-",DD1094="",DD1094="n/a"),"-",HYPERLINK(DD1094,"ICR"))</f>
        <v>-</v>
      </c>
      <c r="CX1094" s="438" t="str">
        <f>IF(OR(DE1094="-",DE1094="",DE1094="n/a"),"-",HYPERLINK(DE1094,"IEG"))</f>
        <v>-</v>
      </c>
      <c r="CY1094" s="687" t="str">
        <f>IF(OR(DF1094="-",DF1094="",DF1094="n/a"),"-",HYPERLINK(DF1094,"PPAR"))</f>
        <v>-</v>
      </c>
      <c r="CZ1094" s="665" t="str">
        <f>IF(OR(DG1094="-",DG1094="",DG1094="n/a"),"-",HYPERLINK(DG1094,"PCR"))</f>
        <v>-</v>
      </c>
      <c r="DA1094" s="665" t="str">
        <f>IF(OR(DH1094="-",DH1094="",DH1094="n/a"),"-",HYPERLINK(DH1094,"PP"))</f>
        <v>-</v>
      </c>
      <c r="DB1094" s="688" t="str">
        <f>IF(OR(DI1094="-",DI1094="",DI1094="n/a"),"-",HYPERLINK(DI1094,"TA"))</f>
        <v>-</v>
      </c>
      <c r="DC1094" s="897" t="s">
        <v>13773</v>
      </c>
      <c r="DD1094" s="897" t="s">
        <v>13773</v>
      </c>
      <c r="DE1094" s="897" t="s">
        <v>13773</v>
      </c>
      <c r="DF1094" s="897" t="s">
        <v>13773</v>
      </c>
      <c r="DG1094" s="897" t="s">
        <v>13773</v>
      </c>
      <c r="DH1094" s="897" t="s">
        <v>13773</v>
      </c>
      <c r="DI1094" s="897" t="s">
        <v>13773</v>
      </c>
      <c r="DJ1094" s="734"/>
      <c r="DK1094" s="14"/>
      <c r="DL1094" s="14"/>
      <c r="DM1094" s="418"/>
      <c r="DN1094" s="418"/>
      <c r="DO1094" s="418"/>
      <c r="DP1094" s="418"/>
      <c r="DQ1094" s="418"/>
      <c r="DR1094" s="418"/>
      <c r="DS1094" s="418"/>
      <c r="DT1094" s="418"/>
      <c r="DU1094" s="418"/>
      <c r="DV1094" s="418"/>
      <c r="DW1094" s="418"/>
      <c r="DX1094" s="418"/>
      <c r="DY1094" s="418"/>
      <c r="DZ1094" s="418"/>
      <c r="EA1094" s="418"/>
      <c r="EB1094" s="418"/>
      <c r="EC1094" s="418"/>
      <c r="ED1094" s="418"/>
      <c r="EE1094" s="418"/>
      <c r="EF1094" s="418"/>
      <c r="EG1094" s="418"/>
      <c r="EH1094" s="418"/>
      <c r="EI1094" s="418"/>
      <c r="EJ1094" s="418"/>
      <c r="EK1094" s="418"/>
      <c r="EL1094" s="418"/>
      <c r="EM1094" s="418"/>
    </row>
    <row r="1095" spans="1:143" s="419" customFormat="1" ht="13.9" customHeight="1" x14ac:dyDescent="0.2">
      <c r="A1095" s="702">
        <f>ROW()-1</f>
        <v>1094</v>
      </c>
      <c r="B1095" s="710" t="s">
        <v>5537</v>
      </c>
      <c r="C1095" s="711" t="str">
        <f>HYPERLINK(E1095,"OP")</f>
        <v>OP</v>
      </c>
      <c r="D1095" s="711" t="str">
        <f>HYPERLINK(F1095,"Prj")</f>
        <v>Prj</v>
      </c>
      <c r="E1095" s="704" t="s">
        <v>7372</v>
      </c>
      <c r="F1095" s="415" t="s">
        <v>6010</v>
      </c>
      <c r="G1095" s="414" t="s">
        <v>33</v>
      </c>
      <c r="H1095" s="414" t="s">
        <v>33</v>
      </c>
      <c r="I1095" s="694" t="s">
        <v>33</v>
      </c>
      <c r="J1095" s="697" t="s">
        <v>10269</v>
      </c>
      <c r="K1095" s="727" t="s">
        <v>33</v>
      </c>
      <c r="L1095" s="736" t="s">
        <v>245</v>
      </c>
      <c r="M1095" s="697" t="s">
        <v>246</v>
      </c>
      <c r="N1095" s="736" t="s">
        <v>18</v>
      </c>
      <c r="O1095" s="736" t="s">
        <v>25</v>
      </c>
      <c r="P1095" s="1080" t="s">
        <v>1742</v>
      </c>
      <c r="Q1095" s="1074" t="s">
        <v>10380</v>
      </c>
      <c r="R1095" s="698" t="s">
        <v>8018</v>
      </c>
      <c r="S1095" s="907" t="s">
        <v>3764</v>
      </c>
      <c r="T1095" s="908" t="s">
        <v>5491</v>
      </c>
      <c r="U1095" s="905" t="s">
        <v>575</v>
      </c>
      <c r="V1095" s="905" t="s">
        <v>10411</v>
      </c>
      <c r="W1095" s="1068" t="s">
        <v>20</v>
      </c>
      <c r="X1095" s="1064">
        <v>42096</v>
      </c>
      <c r="Y1095" s="1066">
        <v>42537</v>
      </c>
      <c r="Z1095" s="1046">
        <v>2016</v>
      </c>
      <c r="AA1095" s="1064">
        <v>42814</v>
      </c>
      <c r="AB1095" s="1065">
        <v>45473</v>
      </c>
      <c r="AC1095" s="1066">
        <v>45473</v>
      </c>
      <c r="AD1095" s="1049">
        <v>0</v>
      </c>
      <c r="AE1095" s="746">
        <v>360</v>
      </c>
      <c r="AF1095" s="744">
        <v>0</v>
      </c>
      <c r="AG1095" s="690">
        <v>360</v>
      </c>
      <c r="AH1095" s="747">
        <v>40</v>
      </c>
      <c r="AI1095" s="744">
        <v>0</v>
      </c>
      <c r="AJ1095" s="1099">
        <v>360</v>
      </c>
      <c r="AK1095" s="1100">
        <v>0</v>
      </c>
      <c r="AL1095" s="646"/>
      <c r="AM1095" s="647"/>
      <c r="AN1095" s="647">
        <v>10</v>
      </c>
      <c r="AO1095" s="647"/>
      <c r="AP1095" s="647"/>
      <c r="AQ1095" s="648"/>
      <c r="AR1095" s="779" t="s">
        <v>5825</v>
      </c>
      <c r="AS1095" s="649">
        <f>AT1095+AU1095</f>
        <v>25</v>
      </c>
      <c r="AT1095" s="781">
        <v>25</v>
      </c>
      <c r="AU1095" s="650">
        <v>0</v>
      </c>
      <c r="AV1095" s="696" t="s">
        <v>5826</v>
      </c>
      <c r="AW1095" s="697" t="s">
        <v>5538</v>
      </c>
      <c r="AX1095" s="697" t="s">
        <v>5539</v>
      </c>
      <c r="AY1095" s="823">
        <v>42662</v>
      </c>
      <c r="AZ1095" s="736" t="s">
        <v>26</v>
      </c>
      <c r="BA1095" s="736" t="s">
        <v>26</v>
      </c>
      <c r="BB1095" s="840" t="s">
        <v>33</v>
      </c>
      <c r="BC1095" s="841" t="s">
        <v>33</v>
      </c>
      <c r="BD1095" s="842" t="s">
        <v>33</v>
      </c>
      <c r="BE1095" s="840" t="s">
        <v>33</v>
      </c>
      <c r="BF1095" s="841" t="s">
        <v>33</v>
      </c>
      <c r="BG1095" s="842" t="s">
        <v>33</v>
      </c>
      <c r="BH1095" s="905" t="s">
        <v>0</v>
      </c>
      <c r="BI1095" s="903" t="s">
        <v>0</v>
      </c>
      <c r="BJ1095" s="905" t="s">
        <v>0</v>
      </c>
      <c r="BK1095" s="903" t="s">
        <v>0</v>
      </c>
      <c r="BL1095" s="905" t="s">
        <v>13102</v>
      </c>
      <c r="BM1095" s="903" t="s">
        <v>13873</v>
      </c>
      <c r="BN1095" s="905" t="s">
        <v>4737</v>
      </c>
      <c r="BO1095" s="903" t="s">
        <v>10482</v>
      </c>
      <c r="BP1095" s="905" t="s">
        <v>0</v>
      </c>
      <c r="BQ1095" s="903" t="s">
        <v>0</v>
      </c>
      <c r="BR1095" s="909">
        <v>49</v>
      </c>
      <c r="BS1095" s="903" t="s">
        <v>4607</v>
      </c>
      <c r="BT1095" s="909">
        <v>50</v>
      </c>
      <c r="BU1095" s="903" t="s">
        <v>4638</v>
      </c>
      <c r="BV1095" s="909">
        <v>47</v>
      </c>
      <c r="BW1095" s="903" t="s">
        <v>4539</v>
      </c>
      <c r="BX1095" s="905" t="s">
        <v>0</v>
      </c>
      <c r="BY1095" s="903" t="s">
        <v>4492</v>
      </c>
      <c r="BZ1095" s="905" t="s">
        <v>0</v>
      </c>
      <c r="CA1095" s="903" t="s">
        <v>4492</v>
      </c>
      <c r="CB1095" s="340">
        <v>100</v>
      </c>
      <c r="CC1095" s="249">
        <f>IF(ISBLANK(AL1095),0,1)</f>
        <v>0</v>
      </c>
      <c r="CD1095" s="414">
        <f>IF(ISBLANK(AM1095),0,1)</f>
        <v>0</v>
      </c>
      <c r="CE1095" s="414">
        <f>IF(ISBLANK(AN1095),0,1)</f>
        <v>1</v>
      </c>
      <c r="CF1095" s="414">
        <f>IF(ISBLANK(AO1095),0,1)</f>
        <v>0</v>
      </c>
      <c r="CG1095" s="414">
        <f>IF(ISBLANK(AP1095),0,1)</f>
        <v>0</v>
      </c>
      <c r="CH1095" s="436">
        <f>IF(ISBLANK(AQ1095),0,1)</f>
        <v>0</v>
      </c>
      <c r="CI1095" s="435">
        <f>IF($W1095="Dropped","-",DAYS360(X1095,Y1095,TRUE)/360)</f>
        <v>1.2055555555555555</v>
      </c>
      <c r="CJ1095" s="416">
        <f>IF(OR($W1095="Pipeline",$W1095="Dropped"),"-",IF(OR($AA1095="-",$AA1095="n/a"),"-",DAYS360(Y1095,AA1095,TRUE)/360))</f>
        <v>0.76111111111111107</v>
      </c>
      <c r="CK1095" s="416">
        <f>IF(OR($W1095="Pipeline",$W1095="Dropped"),"-",IF($AC1095="-","-",IF(OR($AA1095="-",$AA1095="n/a"),DAYS360(Y1095,AC1095,TRUE)/360,DAYS360(AA1095,AC1095,TRUE)/360)))</f>
        <v>7.2777777777777777</v>
      </c>
      <c r="CL1095" s="416">
        <f>IF(OR($W1095="Pipeline",$W1095="Dropped"),"-",IF($AC1095="-","-",DAYS360(X1095,AC1095,TRUE)/360))</f>
        <v>9.2444444444444436</v>
      </c>
      <c r="CM1095" s="437">
        <f>IF(OR($W1095="Pipeline",$W1095="Dropped"),"-",IF($AC1095="-","-",DAYS360(AB1095,AC1095,TRUE)/360))</f>
        <v>0</v>
      </c>
      <c r="CN1095" s="344" t="str">
        <f>IF(W1095="Closed",IF(AC1095="-","-",YEAR(AC1095)),"-")</f>
        <v>-</v>
      </c>
      <c r="CO1095" s="344" t="str">
        <f>IF(W1095="Closed",IF(OR(BE1095="S",BE1095="MS",BE1095="HS"),"S",IF(OR(BE1095="U",BE1095="MU",BE1095="HU"),"U",IF(OR(BE1095="NA",BE1095="NR",BE1095="NV",BE1095="?",BE1095="#"),"NR","-"))),"-")</f>
        <v>-</v>
      </c>
      <c r="CP1095" s="249" t="s">
        <v>33</v>
      </c>
      <c r="CQ1095" s="414" t="s">
        <v>33</v>
      </c>
      <c r="CR1095" s="414" t="s">
        <v>33</v>
      </c>
      <c r="CS1095" s="414" t="s">
        <v>33</v>
      </c>
      <c r="CT1095" s="414" t="s">
        <v>33</v>
      </c>
      <c r="CU1095" s="436" t="s">
        <v>33</v>
      </c>
      <c r="CV1095" s="432" t="str">
        <f>IF(OR(DC1095="-",DC1095="",DC1095="n/a"),"-",HYPERLINK(DC1095,"PAD"))</f>
        <v>PAD</v>
      </c>
      <c r="CW1095" s="417" t="str">
        <f>IF(OR(DD1095="-",DD1095="",DD1095="n/a"),"-",HYPERLINK(DD1095,"ICR"))</f>
        <v>-</v>
      </c>
      <c r="CX1095" s="438" t="str">
        <f>IF(OR(DE1095="-",DE1095="",DE1095="n/a"),"-",HYPERLINK(DE1095,"IEG"))</f>
        <v>-</v>
      </c>
      <c r="CY1095" s="687" t="str">
        <f>IF(OR(DF1095="-",DF1095="",DF1095="n/a"),"-",HYPERLINK(DF1095,"PPAR"))</f>
        <v>-</v>
      </c>
      <c r="CZ1095" s="665" t="str">
        <f>IF(OR(DG1095="-",DG1095="",DG1095="n/a"),"-",HYPERLINK(DG1095,"PCR"))</f>
        <v>-</v>
      </c>
      <c r="DA1095" s="665" t="str">
        <f>IF(OR(DH1095="-",DH1095="",DH1095="n/a"),"-",HYPERLINK(DH1095,"PP"))</f>
        <v>-</v>
      </c>
      <c r="DB1095" s="688" t="str">
        <f>IF(OR(DI1095="-",DI1095="",DI1095="n/a"),"-",HYPERLINK(DI1095,"TA"))</f>
        <v>-</v>
      </c>
      <c r="DC1095" s="897" t="s">
        <v>14207</v>
      </c>
      <c r="DD1095" s="897" t="s">
        <v>33</v>
      </c>
      <c r="DE1095" s="897" t="s">
        <v>33</v>
      </c>
      <c r="DF1095" s="897" t="s">
        <v>33</v>
      </c>
      <c r="DG1095" s="897" t="s">
        <v>33</v>
      </c>
      <c r="DH1095" s="897" t="s">
        <v>33</v>
      </c>
      <c r="DI1095" s="897" t="s">
        <v>33</v>
      </c>
      <c r="DJ1095" s="734"/>
      <c r="DK1095" s="14"/>
      <c r="DL1095" s="14"/>
      <c r="DM1095" s="418"/>
      <c r="DN1095" s="418"/>
      <c r="DO1095" s="418"/>
      <c r="DP1095" s="418"/>
      <c r="DQ1095" s="418"/>
      <c r="DR1095" s="418"/>
      <c r="DS1095" s="418"/>
      <c r="DT1095" s="418"/>
      <c r="DU1095" s="418"/>
      <c r="DV1095" s="418"/>
      <c r="DW1095" s="418"/>
      <c r="DX1095" s="418"/>
      <c r="DY1095" s="418"/>
      <c r="DZ1095" s="418"/>
      <c r="EA1095" s="418"/>
      <c r="EB1095" s="418"/>
      <c r="EC1095" s="418"/>
      <c r="ED1095" s="418"/>
      <c r="EE1095" s="418"/>
      <c r="EF1095" s="418"/>
      <c r="EG1095" s="418"/>
      <c r="EH1095" s="418"/>
      <c r="EI1095" s="418"/>
      <c r="EJ1095" s="418"/>
      <c r="EK1095" s="418"/>
      <c r="EL1095" s="418"/>
      <c r="EM1095" s="418"/>
    </row>
    <row r="1096" spans="1:143" s="419" customFormat="1" ht="13.9" customHeight="1" x14ac:dyDescent="0.2">
      <c r="A1096" s="702">
        <f>ROW()-1</f>
        <v>1095</v>
      </c>
      <c r="B1096" s="714" t="s">
        <v>13396</v>
      </c>
      <c r="C1096" s="715" t="str">
        <f>HYPERLINK(E1096,"OP")</f>
        <v>OP</v>
      </c>
      <c r="D1096" s="715" t="str">
        <f>HYPERLINK(F1096,"Prj")</f>
        <v>Prj</v>
      </c>
      <c r="E1096" s="652" t="s">
        <v>13397</v>
      </c>
      <c r="F1096" s="412" t="s">
        <v>13398</v>
      </c>
      <c r="G1096" s="414" t="s">
        <v>33</v>
      </c>
      <c r="H1096" s="414" t="s">
        <v>33</v>
      </c>
      <c r="I1096" s="694" t="s">
        <v>33</v>
      </c>
      <c r="J1096" s="698" t="s">
        <v>9586</v>
      </c>
      <c r="K1096" s="728" t="s">
        <v>33</v>
      </c>
      <c r="L1096" s="733" t="s">
        <v>153</v>
      </c>
      <c r="M1096" s="698" t="s">
        <v>188</v>
      </c>
      <c r="N1096" s="733" t="s">
        <v>18</v>
      </c>
      <c r="O1096" s="733" t="s">
        <v>25</v>
      </c>
      <c r="P1096" s="1080" t="s">
        <v>1743</v>
      </c>
      <c r="Q1096" s="1074" t="s">
        <v>33</v>
      </c>
      <c r="R1096" s="698" t="s">
        <v>3935</v>
      </c>
      <c r="S1096" s="907" t="s">
        <v>3788</v>
      </c>
      <c r="T1096" s="908" t="s">
        <v>9553</v>
      </c>
      <c r="U1096" s="905" t="s">
        <v>13707</v>
      </c>
      <c r="V1096" s="905" t="s">
        <v>10408</v>
      </c>
      <c r="W1096" s="1068" t="s">
        <v>1773</v>
      </c>
      <c r="X1096" s="1064">
        <v>42096</v>
      </c>
      <c r="Y1096" s="1066">
        <v>42464</v>
      </c>
      <c r="Z1096" s="1046">
        <v>2016</v>
      </c>
      <c r="AA1096" s="1064" t="s">
        <v>33</v>
      </c>
      <c r="AB1096" s="1065">
        <v>42740</v>
      </c>
      <c r="AC1096" s="1066">
        <v>44316</v>
      </c>
      <c r="AD1096" s="1052">
        <v>0</v>
      </c>
      <c r="AE1096" s="748">
        <v>10</v>
      </c>
      <c r="AF1096" s="744">
        <v>0</v>
      </c>
      <c r="AG1096" s="690">
        <v>10</v>
      </c>
      <c r="AH1096" s="747">
        <v>0</v>
      </c>
      <c r="AI1096" s="744">
        <v>0</v>
      </c>
      <c r="AJ1096" s="1105">
        <v>0.18201100000000001</v>
      </c>
      <c r="AK1096" s="1106">
        <v>0</v>
      </c>
      <c r="AL1096" s="646"/>
      <c r="AM1096" s="647"/>
      <c r="AN1096" s="647">
        <v>6</v>
      </c>
      <c r="AO1096" s="647"/>
      <c r="AP1096" s="647"/>
      <c r="AQ1096" s="648"/>
      <c r="AR1096" s="756" t="s">
        <v>13556</v>
      </c>
      <c r="AS1096" s="649">
        <f>AT1096+AU1096</f>
        <v>5.9</v>
      </c>
      <c r="AT1096" s="784">
        <v>5.9</v>
      </c>
      <c r="AU1096" s="785">
        <v>0</v>
      </c>
      <c r="AV1096" s="686" t="s">
        <v>13550</v>
      </c>
      <c r="AW1096" s="698" t="s">
        <v>13352</v>
      </c>
      <c r="AX1096" s="698" t="s">
        <v>13399</v>
      </c>
      <c r="AY1096" s="825">
        <v>42660</v>
      </c>
      <c r="AZ1096" s="733" t="s">
        <v>26</v>
      </c>
      <c r="BA1096" s="733" t="s">
        <v>22</v>
      </c>
      <c r="BB1096" s="669" t="s">
        <v>33</v>
      </c>
      <c r="BC1096" s="689" t="s">
        <v>33</v>
      </c>
      <c r="BD1096" s="691" t="s">
        <v>33</v>
      </c>
      <c r="BE1096" s="669" t="s">
        <v>33</v>
      </c>
      <c r="BF1096" s="689" t="s">
        <v>33</v>
      </c>
      <c r="BG1096" s="691" t="s">
        <v>33</v>
      </c>
      <c r="BH1096" s="905" t="s">
        <v>4485</v>
      </c>
      <c r="BI1096" s="903" t="s">
        <v>10472</v>
      </c>
      <c r="BJ1096" s="905" t="s">
        <v>4580</v>
      </c>
      <c r="BK1096" s="903" t="s">
        <v>10478</v>
      </c>
      <c r="BL1096" s="905" t="s">
        <v>10072</v>
      </c>
      <c r="BM1096" s="903" t="s">
        <v>13093</v>
      </c>
      <c r="BN1096" s="905" t="s">
        <v>10064</v>
      </c>
      <c r="BO1096" s="903" t="s">
        <v>13770</v>
      </c>
      <c r="BP1096" s="905" t="s">
        <v>4561</v>
      </c>
      <c r="BQ1096" s="903" t="s">
        <v>10489</v>
      </c>
      <c r="BR1096" s="909">
        <v>83</v>
      </c>
      <c r="BS1096" s="903" t="s">
        <v>4600</v>
      </c>
      <c r="BT1096" s="909">
        <v>36</v>
      </c>
      <c r="BU1096" s="903" t="s">
        <v>4565</v>
      </c>
      <c r="BV1096" s="905" t="s">
        <v>0</v>
      </c>
      <c r="BW1096" s="903" t="s">
        <v>4492</v>
      </c>
      <c r="BX1096" s="905" t="s">
        <v>0</v>
      </c>
      <c r="BY1096" s="903" t="s">
        <v>4492</v>
      </c>
      <c r="BZ1096" s="905" t="s">
        <v>0</v>
      </c>
      <c r="CA1096" s="903" t="s">
        <v>4492</v>
      </c>
      <c r="CB1096" s="340" t="s">
        <v>33</v>
      </c>
      <c r="CC1096" s="249">
        <f>IF(ISBLANK(AL1096),0,1)</f>
        <v>0</v>
      </c>
      <c r="CD1096" s="414">
        <f>IF(ISBLANK(AM1096),0,1)</f>
        <v>0</v>
      </c>
      <c r="CE1096" s="414">
        <f>IF(ISBLANK(AN1096),0,1)</f>
        <v>1</v>
      </c>
      <c r="CF1096" s="414">
        <f>IF(ISBLANK(AO1096),0,1)</f>
        <v>0</v>
      </c>
      <c r="CG1096" s="414">
        <f>IF(ISBLANK(AP1096),0,1)</f>
        <v>0</v>
      </c>
      <c r="CH1096" s="436">
        <f>IF(ISBLANK(AQ1096),0,1)</f>
        <v>0</v>
      </c>
      <c r="CI1096" s="435">
        <f>IF($W1096="Dropped","-",DAYS360(X1096,Y1096,TRUE)/360)</f>
        <v>1.0055555555555555</v>
      </c>
      <c r="CJ1096" s="416" t="str">
        <f>IF(OR($W1096="Pipeline",$W1096="Dropped"),"-",IF(OR($AA1096="-",$AA1096="n/a"),"-",DAYS360(Y1096,AA1096,TRUE)/360))</f>
        <v>-</v>
      </c>
      <c r="CK1096" s="416">
        <f>IF(OR($W1096="Pipeline",$W1096="Dropped"),"-",IF($AC1096="-","-",IF(OR($AA1096="-",$AA1096="n/a"),DAYS360(Y1096,AC1096,TRUE)/360,DAYS360(AA1096,AC1096,TRUE)/360)))</f>
        <v>5.072222222222222</v>
      </c>
      <c r="CL1096" s="416">
        <f>IF(OR($W1096="Pipeline",$W1096="Dropped"),"-",IF($AC1096="-","-",DAYS360(X1096,AC1096,TRUE)/360))</f>
        <v>6.0777777777777775</v>
      </c>
      <c r="CM1096" s="437">
        <f>IF(OR($W1096="Pipeline",$W1096="Dropped"),"-",IF($AC1096="-","-",DAYS360(AB1096,AC1096,TRUE)/360))</f>
        <v>4.3194444444444446</v>
      </c>
      <c r="CN1096" s="344">
        <f>IF(W1096="Closed",IF(AC1096="-","-",YEAR(AC1096)),"-")</f>
        <v>2021</v>
      </c>
      <c r="CO1096" s="344" t="str">
        <f>IF(W1096="Closed",IF(OR(BE1096="S",BE1096="MS",BE1096="HS"),"S",IF(OR(BE1096="U",BE1096="MU",BE1096="HU"),"U",IF(OR(BE1096="NA",BE1096="NR",BE1096="NV",BE1096="?",BE1096="#"),"NR","-"))),"-")</f>
        <v>-</v>
      </c>
      <c r="CP1096" s="249" t="s">
        <v>33</v>
      </c>
      <c r="CQ1096" s="414" t="s">
        <v>33</v>
      </c>
      <c r="CR1096" s="414" t="s">
        <v>33</v>
      </c>
      <c r="CS1096" s="414" t="s">
        <v>33</v>
      </c>
      <c r="CT1096" s="414" t="s">
        <v>33</v>
      </c>
      <c r="CU1096" s="436" t="s">
        <v>33</v>
      </c>
      <c r="CV1096" s="432" t="str">
        <f>IF(OR(DC1096="-",DC1096="",DC1096="n/a"),"-",HYPERLINK(DC1096,"PAD"))</f>
        <v>PAD</v>
      </c>
      <c r="CW1096" s="417" t="str">
        <f>IF(OR(DD1096="-",DD1096="",DD1096="n/a"),"-",HYPERLINK(DD1096,"ICR"))</f>
        <v>-</v>
      </c>
      <c r="CX1096" s="438" t="str">
        <f>IF(OR(DE1096="-",DE1096="",DE1096="n/a"),"-",HYPERLINK(DE1096,"IEG"))</f>
        <v>-</v>
      </c>
      <c r="CY1096" s="687" t="str">
        <f>IF(OR(DF1096="-",DF1096="",DF1096="n/a"),"-",HYPERLINK(DF1096,"PPAR"))</f>
        <v>-</v>
      </c>
      <c r="CZ1096" s="665" t="str">
        <f>IF(OR(DG1096="-",DG1096="",DG1096="n/a"),"-",HYPERLINK(DG1096,"PCR"))</f>
        <v>-</v>
      </c>
      <c r="DA1096" s="665" t="str">
        <f>IF(OR(DH1096="-",DH1096="",DH1096="n/a"),"-",HYPERLINK(DH1096,"PP"))</f>
        <v>-</v>
      </c>
      <c r="DB1096" s="688" t="str">
        <f>IF(OR(DI1096="-",DI1096="",DI1096="n/a"),"-",HYPERLINK(DI1096,"TA"))</f>
        <v>-</v>
      </c>
      <c r="DC1096" s="897" t="s">
        <v>13400</v>
      </c>
      <c r="DD1096" s="897" t="s">
        <v>33</v>
      </c>
      <c r="DE1096" s="897" t="s">
        <v>33</v>
      </c>
      <c r="DF1096" s="897" t="s">
        <v>33</v>
      </c>
      <c r="DG1096" s="897" t="s">
        <v>33</v>
      </c>
      <c r="DH1096" s="897" t="s">
        <v>33</v>
      </c>
      <c r="DI1096" s="897" t="s">
        <v>33</v>
      </c>
      <c r="DJ1096" s="734"/>
      <c r="DK1096" s="14"/>
      <c r="DL1096" s="14"/>
      <c r="DM1096" s="418"/>
      <c r="DN1096" s="418"/>
      <c r="DO1096" s="418"/>
      <c r="DP1096" s="418"/>
      <c r="DQ1096" s="418"/>
      <c r="DR1096" s="418"/>
      <c r="DS1096" s="418"/>
      <c r="DT1096" s="418"/>
      <c r="DU1096" s="418"/>
      <c r="DV1096" s="418"/>
      <c r="DW1096" s="418"/>
      <c r="DX1096" s="418"/>
      <c r="DY1096" s="418"/>
      <c r="DZ1096" s="418"/>
      <c r="EA1096" s="418"/>
      <c r="EB1096" s="418"/>
      <c r="EC1096" s="418"/>
      <c r="ED1096" s="418"/>
      <c r="EE1096" s="418"/>
      <c r="EF1096" s="418"/>
      <c r="EG1096" s="418"/>
      <c r="EH1096" s="418"/>
      <c r="EI1096" s="418"/>
      <c r="EJ1096" s="418"/>
      <c r="EK1096" s="418"/>
      <c r="EL1096" s="418"/>
      <c r="EM1096" s="418"/>
    </row>
    <row r="1097" spans="1:143" s="419" customFormat="1" ht="13.9" customHeight="1" x14ac:dyDescent="0.2">
      <c r="A1097" s="702">
        <f>ROW()-1</f>
        <v>1096</v>
      </c>
      <c r="B1097" s="710" t="s">
        <v>5412</v>
      </c>
      <c r="C1097" s="711" t="str">
        <f>HYPERLINK(E1097,"OP")</f>
        <v>OP</v>
      </c>
      <c r="D1097" s="711" t="str">
        <f>HYPERLINK(F1097,"Prj")</f>
        <v>Prj</v>
      </c>
      <c r="E1097" s="707" t="s">
        <v>7375</v>
      </c>
      <c r="F1097" s="428" t="s">
        <v>6013</v>
      </c>
      <c r="G1097" s="414" t="s">
        <v>33</v>
      </c>
      <c r="H1097" s="414" t="s">
        <v>33</v>
      </c>
      <c r="I1097" s="694" t="s">
        <v>33</v>
      </c>
      <c r="J1097" s="697" t="s">
        <v>10270</v>
      </c>
      <c r="K1097" s="727" t="s">
        <v>33</v>
      </c>
      <c r="L1097" s="736" t="s">
        <v>16</v>
      </c>
      <c r="M1097" s="697" t="s">
        <v>610</v>
      </c>
      <c r="N1097" s="736" t="s">
        <v>233</v>
      </c>
      <c r="O1097" s="736" t="s">
        <v>25</v>
      </c>
      <c r="P1097" s="1080" t="s">
        <v>1419</v>
      </c>
      <c r="Q1097" s="1074" t="s">
        <v>5413</v>
      </c>
      <c r="R1097" s="698" t="s">
        <v>33</v>
      </c>
      <c r="S1097" s="907" t="s">
        <v>10320</v>
      </c>
      <c r="T1097" s="908" t="s">
        <v>10381</v>
      </c>
      <c r="U1097" s="905" t="s">
        <v>579</v>
      </c>
      <c r="V1097" s="905" t="s">
        <v>10437</v>
      </c>
      <c r="W1097" s="1068" t="s">
        <v>20</v>
      </c>
      <c r="X1097" s="1064">
        <v>41779</v>
      </c>
      <c r="Y1097" s="1066">
        <v>42180</v>
      </c>
      <c r="Z1097" s="1046">
        <v>2015</v>
      </c>
      <c r="AA1097" s="1064">
        <v>42187</v>
      </c>
      <c r="AB1097" s="1065">
        <v>44012</v>
      </c>
      <c r="AC1097" s="1066">
        <v>44012</v>
      </c>
      <c r="AD1097" s="1049">
        <v>0</v>
      </c>
      <c r="AE1097" s="746">
        <v>0</v>
      </c>
      <c r="AF1097" s="744">
        <v>144</v>
      </c>
      <c r="AG1097" s="690">
        <v>144</v>
      </c>
      <c r="AH1097" s="747">
        <v>0</v>
      </c>
      <c r="AI1097" s="744">
        <v>39</v>
      </c>
      <c r="AJ1097" s="1101">
        <v>39</v>
      </c>
      <c r="AK1097" s="1102">
        <v>35.686131090000003</v>
      </c>
      <c r="AL1097" s="1085"/>
      <c r="AM1097" s="632">
        <v>5</v>
      </c>
      <c r="AN1097" s="632">
        <v>2</v>
      </c>
      <c r="AO1097" s="632"/>
      <c r="AP1097" s="632"/>
      <c r="AQ1097" s="757"/>
      <c r="AR1097" s="783" t="s">
        <v>5625</v>
      </c>
      <c r="AS1097" s="781">
        <f>AT1097+AU1097</f>
        <v>21</v>
      </c>
      <c r="AT1097" s="649">
        <v>0</v>
      </c>
      <c r="AU1097" s="650">
        <v>21</v>
      </c>
      <c r="AV1097" s="806" t="s">
        <v>5626</v>
      </c>
      <c r="AW1097" s="697" t="s">
        <v>3976</v>
      </c>
      <c r="AX1097" s="697" t="s">
        <v>2721</v>
      </c>
      <c r="AY1097" s="823">
        <v>42550</v>
      </c>
      <c r="AZ1097" s="736" t="s">
        <v>26</v>
      </c>
      <c r="BA1097" s="736" t="s">
        <v>22</v>
      </c>
      <c r="BB1097" s="840" t="s">
        <v>33</v>
      </c>
      <c r="BC1097" s="841" t="s">
        <v>33</v>
      </c>
      <c r="BD1097" s="842" t="s">
        <v>33</v>
      </c>
      <c r="BE1097" s="840" t="s">
        <v>33</v>
      </c>
      <c r="BF1097" s="841" t="s">
        <v>33</v>
      </c>
      <c r="BG1097" s="842" t="s">
        <v>33</v>
      </c>
      <c r="BH1097" s="905" t="s">
        <v>4505</v>
      </c>
      <c r="BI1097" s="903" t="s">
        <v>10474</v>
      </c>
      <c r="BJ1097" s="905" t="s">
        <v>4485</v>
      </c>
      <c r="BK1097" s="903" t="s">
        <v>10472</v>
      </c>
      <c r="BL1097" s="905" t="s">
        <v>4525</v>
      </c>
      <c r="BM1097" s="903" t="s">
        <v>10476</v>
      </c>
      <c r="BN1097" s="905" t="s">
        <v>13050</v>
      </c>
      <c r="BO1097" s="903" t="s">
        <v>13876</v>
      </c>
      <c r="BP1097" s="905" t="s">
        <v>13075</v>
      </c>
      <c r="BQ1097" s="903" t="s">
        <v>13771</v>
      </c>
      <c r="BR1097" s="909">
        <v>58</v>
      </c>
      <c r="BS1097" s="903" t="s">
        <v>4558</v>
      </c>
      <c r="BT1097" s="909">
        <v>30</v>
      </c>
      <c r="BU1097" s="903" t="s">
        <v>4501</v>
      </c>
      <c r="BV1097" s="909">
        <v>25</v>
      </c>
      <c r="BW1097" s="903" t="s">
        <v>4489</v>
      </c>
      <c r="BX1097" s="909">
        <v>27</v>
      </c>
      <c r="BY1097" s="903" t="s">
        <v>4490</v>
      </c>
      <c r="BZ1097" s="905" t="s">
        <v>0</v>
      </c>
      <c r="CA1097" s="903" t="s">
        <v>4492</v>
      </c>
      <c r="CB1097" s="340">
        <v>50</v>
      </c>
      <c r="CC1097" s="249">
        <f>IF(ISBLANK(AL1097),0,1)</f>
        <v>0</v>
      </c>
      <c r="CD1097" s="414">
        <f>IF(ISBLANK(AM1097),0,1)</f>
        <v>1</v>
      </c>
      <c r="CE1097" s="414">
        <f>IF(ISBLANK(AN1097),0,1)</f>
        <v>1</v>
      </c>
      <c r="CF1097" s="414">
        <f>IF(ISBLANK(AO1097),0,1)</f>
        <v>0</v>
      </c>
      <c r="CG1097" s="414">
        <f>IF(ISBLANK(AP1097),0,1)</f>
        <v>0</v>
      </c>
      <c r="CH1097" s="436">
        <f>IF(ISBLANK(AQ1097),0,1)</f>
        <v>0</v>
      </c>
      <c r="CI1097" s="435">
        <f>IF($W1097="Dropped","-",DAYS360(X1097,Y1097,TRUE)/360)</f>
        <v>1.0972222222222223</v>
      </c>
      <c r="CJ1097" s="416">
        <f>IF(OR($W1097="Pipeline",$W1097="Dropped"),"-",IF(OR($AA1097="-",$AA1097="n/a"),"-",DAYS360(Y1097,AA1097,TRUE)/360))</f>
        <v>1.9444444444444445E-2</v>
      </c>
      <c r="CK1097" s="416">
        <f>IF(OR($W1097="Pipeline",$W1097="Dropped"),"-",IF($AC1097="-","-",IF(OR($AA1097="-",$AA1097="n/a"),DAYS360(Y1097,AC1097,TRUE)/360,DAYS360(AA1097,AC1097,TRUE)/360)))</f>
        <v>4.9944444444444445</v>
      </c>
      <c r="CL1097" s="416">
        <f>IF(OR($W1097="Pipeline",$W1097="Dropped"),"-",IF($AC1097="-","-",DAYS360(X1097,AC1097,TRUE)/360))</f>
        <v>6.1111111111111107</v>
      </c>
      <c r="CM1097" s="437">
        <f>IF(OR($W1097="Pipeline",$W1097="Dropped"),"-",IF($AC1097="-","-",DAYS360(AB1097,AC1097,TRUE)/360))</f>
        <v>0</v>
      </c>
      <c r="CN1097" s="344" t="str">
        <f>IF(W1097="Closed",IF(AC1097="-","-",YEAR(AC1097)),"-")</f>
        <v>-</v>
      </c>
      <c r="CO1097" s="344" t="str">
        <f>IF(W1097="Closed",IF(OR(BE1097="S",BE1097="MS",BE1097="HS"),"S",IF(OR(BE1097="U",BE1097="MU",BE1097="HU"),"U",IF(OR(BE1097="NA",BE1097="NR",BE1097="NV",BE1097="?",BE1097="#"),"NR","-"))),"-")</f>
        <v>-</v>
      </c>
      <c r="CP1097" s="249" t="s">
        <v>33</v>
      </c>
      <c r="CQ1097" s="414" t="s">
        <v>33</v>
      </c>
      <c r="CR1097" s="414" t="s">
        <v>33</v>
      </c>
      <c r="CS1097" s="414" t="s">
        <v>33</v>
      </c>
      <c r="CT1097" s="414" t="s">
        <v>33</v>
      </c>
      <c r="CU1097" s="436" t="s">
        <v>33</v>
      </c>
      <c r="CV1097" s="432" t="str">
        <f>IF(OR(DC1097="-",DC1097="",DC1097="n/a"),"-",HYPERLINK(DC1097,"PAD"))</f>
        <v>PAD</v>
      </c>
      <c r="CW1097" s="417" t="str">
        <f>IF(OR(DD1097="-",DD1097="",DD1097="n/a"),"-",HYPERLINK(DD1097,"ICR"))</f>
        <v>-</v>
      </c>
      <c r="CX1097" s="438" t="str">
        <f>IF(OR(DE1097="-",DE1097="",DE1097="n/a"),"-",HYPERLINK(DE1097,"IEG"))</f>
        <v>-</v>
      </c>
      <c r="CY1097" s="687" t="str">
        <f>IF(OR(DF1097="-",DF1097="",DF1097="n/a"),"-",HYPERLINK(DF1097,"PPAR"))</f>
        <v>-</v>
      </c>
      <c r="CZ1097" s="665" t="str">
        <f>IF(OR(DG1097="-",DG1097="",DG1097="n/a"),"-",HYPERLINK(DG1097,"PCR"))</f>
        <v>-</v>
      </c>
      <c r="DA1097" s="665" t="str">
        <f>IF(OR(DH1097="-",DH1097="",DH1097="n/a"),"-",HYPERLINK(DH1097,"PP"))</f>
        <v>-</v>
      </c>
      <c r="DB1097" s="688" t="str">
        <f>IF(OR(DI1097="-",DI1097="",DI1097="n/a"),"-",HYPERLINK(DI1097,"TA"))</f>
        <v>-</v>
      </c>
      <c r="DC1097" s="897" t="s">
        <v>13017</v>
      </c>
      <c r="DD1097" s="897" t="s">
        <v>33</v>
      </c>
      <c r="DE1097" s="897" t="s">
        <v>33</v>
      </c>
      <c r="DF1097" s="897" t="s">
        <v>33</v>
      </c>
      <c r="DG1097" s="897" t="s">
        <v>33</v>
      </c>
      <c r="DH1097" s="897" t="s">
        <v>33</v>
      </c>
      <c r="DI1097" s="897" t="s">
        <v>33</v>
      </c>
      <c r="DJ1097" s="734"/>
      <c r="DK1097" s="14"/>
      <c r="DL1097" s="14"/>
      <c r="DM1097" s="418"/>
      <c r="DN1097" s="418"/>
      <c r="DO1097" s="418"/>
      <c r="DP1097" s="418"/>
      <c r="DQ1097" s="418"/>
      <c r="DR1097" s="418"/>
      <c r="DS1097" s="418"/>
      <c r="DT1097" s="418"/>
      <c r="DU1097" s="418"/>
      <c r="DV1097" s="418"/>
      <c r="DW1097" s="418"/>
      <c r="DX1097" s="418"/>
      <c r="DY1097" s="418"/>
      <c r="DZ1097" s="418"/>
      <c r="EA1097" s="418"/>
      <c r="EB1097" s="418"/>
      <c r="EC1097" s="418"/>
      <c r="ED1097" s="418"/>
      <c r="EE1097" s="418"/>
      <c r="EF1097" s="418"/>
      <c r="EG1097" s="418"/>
      <c r="EH1097" s="418"/>
      <c r="EI1097" s="418"/>
      <c r="EJ1097" s="418"/>
      <c r="EK1097" s="418"/>
      <c r="EL1097" s="418"/>
      <c r="EM1097" s="418"/>
    </row>
    <row r="1098" spans="1:143" s="419" customFormat="1" ht="13.9" customHeight="1" x14ac:dyDescent="0.2">
      <c r="A1098" s="702">
        <f>ROW()-1</f>
        <v>1097</v>
      </c>
      <c r="B1098" s="710" t="s">
        <v>3141</v>
      </c>
      <c r="C1098" s="711" t="str">
        <f>HYPERLINK(E1098,"OP")</f>
        <v>OP</v>
      </c>
      <c r="D1098" s="711" t="str">
        <f>HYPERLINK(F1098,"Prj")</f>
        <v>Prj</v>
      </c>
      <c r="E1098" s="663" t="s">
        <v>7207</v>
      </c>
      <c r="F1098" s="422" t="s">
        <v>5845</v>
      </c>
      <c r="G1098" s="414" t="s">
        <v>33</v>
      </c>
      <c r="H1098" s="414" t="s">
        <v>33</v>
      </c>
      <c r="I1098" s="694" t="s">
        <v>33</v>
      </c>
      <c r="J1098" s="686" t="s">
        <v>10271</v>
      </c>
      <c r="K1098" s="199" t="s">
        <v>33</v>
      </c>
      <c r="L1098" s="693" t="s">
        <v>193</v>
      </c>
      <c r="M1098" s="696" t="s">
        <v>223</v>
      </c>
      <c r="N1098" s="693" t="s">
        <v>18</v>
      </c>
      <c r="O1098" s="693" t="s">
        <v>403</v>
      </c>
      <c r="P1098" s="1080" t="s">
        <v>1419</v>
      </c>
      <c r="Q1098" s="1074" t="s">
        <v>1765</v>
      </c>
      <c r="R1098" s="698" t="s">
        <v>33</v>
      </c>
      <c r="S1098" s="907" t="s">
        <v>3150</v>
      </c>
      <c r="T1098" s="908" t="s">
        <v>3622</v>
      </c>
      <c r="U1098" s="905" t="s">
        <v>576</v>
      </c>
      <c r="V1098" s="905" t="s">
        <v>10419</v>
      </c>
      <c r="W1098" s="1068" t="s">
        <v>20</v>
      </c>
      <c r="X1098" s="1064">
        <v>42151</v>
      </c>
      <c r="Y1098" s="1066">
        <v>42411</v>
      </c>
      <c r="Z1098" s="1046">
        <v>2016</v>
      </c>
      <c r="AA1098" s="1064">
        <v>42488</v>
      </c>
      <c r="AB1098" s="1065">
        <v>43514</v>
      </c>
      <c r="AC1098" s="1066">
        <v>43514</v>
      </c>
      <c r="AD1098" s="638">
        <v>1250</v>
      </c>
      <c r="AE1098" s="746">
        <v>0</v>
      </c>
      <c r="AF1098" s="744">
        <v>0</v>
      </c>
      <c r="AG1098" s="690">
        <v>1250</v>
      </c>
      <c r="AH1098" s="747">
        <v>0</v>
      </c>
      <c r="AI1098" s="744">
        <v>0</v>
      </c>
      <c r="AJ1098" s="1099">
        <v>1250</v>
      </c>
      <c r="AK1098" s="1100">
        <v>0</v>
      </c>
      <c r="AL1098" s="1095"/>
      <c r="AM1098" s="764"/>
      <c r="AN1098" s="764"/>
      <c r="AO1098" s="764"/>
      <c r="AP1098" s="764"/>
      <c r="AQ1098" s="765"/>
      <c r="AR1098" s="780" t="s">
        <v>33</v>
      </c>
      <c r="AS1098" s="786" t="s">
        <v>37</v>
      </c>
      <c r="AT1098" s="786" t="s">
        <v>37</v>
      </c>
      <c r="AU1098" s="787" t="s">
        <v>37</v>
      </c>
      <c r="AV1098" s="806"/>
      <c r="AW1098" s="686" t="s">
        <v>3566</v>
      </c>
      <c r="AX1098" s="686" t="s">
        <v>3567</v>
      </c>
      <c r="AY1098" s="823" t="s">
        <v>33</v>
      </c>
      <c r="AZ1098" s="736" t="s">
        <v>33</v>
      </c>
      <c r="BA1098" s="736" t="s">
        <v>33</v>
      </c>
      <c r="BB1098" s="625" t="s">
        <v>33</v>
      </c>
      <c r="BC1098" s="626" t="s">
        <v>33</v>
      </c>
      <c r="BD1098" s="633" t="s">
        <v>33</v>
      </c>
      <c r="BE1098" s="625" t="s">
        <v>33</v>
      </c>
      <c r="BF1098" s="626" t="s">
        <v>33</v>
      </c>
      <c r="BG1098" s="633" t="s">
        <v>33</v>
      </c>
      <c r="BH1098" s="905" t="s">
        <v>4485</v>
      </c>
      <c r="BI1098" s="903" t="s">
        <v>10472</v>
      </c>
      <c r="BJ1098" s="905" t="s">
        <v>4525</v>
      </c>
      <c r="BK1098" s="903" t="s">
        <v>10476</v>
      </c>
      <c r="BL1098" s="905" t="s">
        <v>0</v>
      </c>
      <c r="BM1098" s="903" t="s">
        <v>0</v>
      </c>
      <c r="BN1098" s="905" t="s">
        <v>0</v>
      </c>
      <c r="BO1098" s="903" t="s">
        <v>0</v>
      </c>
      <c r="BP1098" s="905" t="s">
        <v>0</v>
      </c>
      <c r="BQ1098" s="903" t="s">
        <v>0</v>
      </c>
      <c r="BR1098" s="909">
        <v>27</v>
      </c>
      <c r="BS1098" s="903" t="s">
        <v>4490</v>
      </c>
      <c r="BT1098" s="909">
        <v>26</v>
      </c>
      <c r="BU1098" s="903" t="s">
        <v>4517</v>
      </c>
      <c r="BV1098" s="905" t="s">
        <v>0</v>
      </c>
      <c r="BW1098" s="903" t="s">
        <v>4492</v>
      </c>
      <c r="BX1098" s="905" t="s">
        <v>0</v>
      </c>
      <c r="BY1098" s="903" t="s">
        <v>4492</v>
      </c>
      <c r="BZ1098" s="905" t="s">
        <v>0</v>
      </c>
      <c r="CA1098" s="903" t="s">
        <v>4492</v>
      </c>
      <c r="CB1098" s="340">
        <v>50</v>
      </c>
      <c r="CC1098" s="249">
        <f>IF(ISBLANK(AL1098),0,1)</f>
        <v>0</v>
      </c>
      <c r="CD1098" s="414">
        <f>IF(ISBLANK(AM1098),0,1)</f>
        <v>0</v>
      </c>
      <c r="CE1098" s="414">
        <f>IF(ISBLANK(AN1098),0,1)</f>
        <v>0</v>
      </c>
      <c r="CF1098" s="414">
        <f>IF(ISBLANK(AO1098),0,1)</f>
        <v>0</v>
      </c>
      <c r="CG1098" s="414">
        <f>IF(ISBLANK(AP1098),0,1)</f>
        <v>0</v>
      </c>
      <c r="CH1098" s="436">
        <f>IF(ISBLANK(AQ1098),0,1)</f>
        <v>0</v>
      </c>
      <c r="CI1098" s="435">
        <f>IF($W1098="Dropped","-",DAYS360(X1098,Y1098,TRUE)/360)</f>
        <v>0.7055555555555556</v>
      </c>
      <c r="CJ1098" s="416">
        <f>IF(OR($W1098="Pipeline",$W1098="Dropped"),"-",IF(OR($AA1098="-",$AA1098="n/a"),"-",DAYS360(Y1098,AA1098,TRUE)/360))</f>
        <v>0.21388888888888888</v>
      </c>
      <c r="CK1098" s="416">
        <f>IF(OR($W1098="Pipeline",$W1098="Dropped"),"-",IF($AC1098="-","-",IF(OR($AA1098="-",$AA1098="n/a"),DAYS360(Y1098,AC1098,TRUE)/360,DAYS360(AA1098,AC1098,TRUE)/360)))</f>
        <v>2.8055555555555554</v>
      </c>
      <c r="CL1098" s="416">
        <f>IF(OR($W1098="Pipeline",$W1098="Dropped"),"-",IF($AC1098="-","-",DAYS360(X1098,AC1098,TRUE)/360))</f>
        <v>3.7250000000000001</v>
      </c>
      <c r="CM1098" s="437">
        <f>IF(OR($W1098="Pipeline",$W1098="Dropped"),"-",IF($AC1098="-","-",DAYS360(AB1098,AC1098,TRUE)/360))</f>
        <v>0</v>
      </c>
      <c r="CN1098" s="344" t="str">
        <f>IF(W1098="Closed",IF(AC1098="-","-",YEAR(AC1098)),"-")</f>
        <v>-</v>
      </c>
      <c r="CO1098" s="344" t="str">
        <f>IF(W1098="Closed",IF(OR(BE1098="S",BE1098="MS",BE1098="HS"),"S",IF(OR(BE1098="U",BE1098="MU",BE1098="HU"),"U",IF(OR(BE1098="NA",BE1098="NR",BE1098="NV",BE1098="?",BE1098="#"),"NR","-"))),"-")</f>
        <v>-</v>
      </c>
      <c r="CP1098" s="249" t="s">
        <v>33</v>
      </c>
      <c r="CQ1098" s="414" t="s">
        <v>33</v>
      </c>
      <c r="CR1098" s="414" t="s">
        <v>33</v>
      </c>
      <c r="CS1098" s="414" t="s">
        <v>33</v>
      </c>
      <c r="CT1098" s="414" t="s">
        <v>33</v>
      </c>
      <c r="CU1098" s="436" t="s">
        <v>33</v>
      </c>
      <c r="CV1098" s="432" t="str">
        <f>IF(OR(DC1098="-",DC1098="",DC1098="n/a"),"-",HYPERLINK(DC1098,"PAD"))</f>
        <v>-</v>
      </c>
      <c r="CW1098" s="417" t="str">
        <f>IF(OR(DD1098="-",DD1098="",DD1098="n/a"),"-",HYPERLINK(DD1098,"ICR"))</f>
        <v>-</v>
      </c>
      <c r="CX1098" s="438" t="str">
        <f>IF(OR(DE1098="-",DE1098="",DE1098="n/a"),"-",HYPERLINK(DE1098,"IEG"))</f>
        <v>-</v>
      </c>
      <c r="CY1098" s="687" t="str">
        <f>IF(OR(DF1098="-",DF1098="",DF1098="n/a"),"-",HYPERLINK(DF1098,"PPAR"))</f>
        <v>-</v>
      </c>
      <c r="CZ1098" s="665" t="str">
        <f>IF(OR(DG1098="-",DG1098="",DG1098="n/a"),"-",HYPERLINK(DG1098,"PCR"))</f>
        <v>-</v>
      </c>
      <c r="DA1098" s="665" t="str">
        <f>IF(OR(DH1098="-",DH1098="",DH1098="n/a"),"-",HYPERLINK(DH1098,"PP"))</f>
        <v>-</v>
      </c>
      <c r="DB1098" s="688" t="str">
        <f>IF(OR(DI1098="-",DI1098="",DI1098="n/a"),"-",HYPERLINK(DI1098,"TA"))</f>
        <v>-</v>
      </c>
      <c r="DC1098" s="897" t="s">
        <v>13773</v>
      </c>
      <c r="DD1098" s="897" t="s">
        <v>13773</v>
      </c>
      <c r="DE1098" s="897" t="s">
        <v>13773</v>
      </c>
      <c r="DF1098" s="897" t="s">
        <v>13773</v>
      </c>
      <c r="DG1098" s="897" t="s">
        <v>13773</v>
      </c>
      <c r="DH1098" s="897" t="s">
        <v>13773</v>
      </c>
      <c r="DI1098" s="897" t="s">
        <v>13773</v>
      </c>
      <c r="DJ1098" s="734"/>
      <c r="DK1098" s="14"/>
      <c r="DL1098" s="14"/>
      <c r="DM1098" s="418"/>
      <c r="DN1098" s="418"/>
      <c r="DO1098" s="418"/>
      <c r="DP1098" s="418"/>
      <c r="DQ1098" s="418"/>
      <c r="DR1098" s="418"/>
      <c r="DS1098" s="418"/>
      <c r="DT1098" s="418"/>
      <c r="DU1098" s="418"/>
      <c r="DV1098" s="418"/>
      <c r="DW1098" s="418"/>
      <c r="DX1098" s="418"/>
      <c r="DY1098" s="418"/>
      <c r="DZ1098" s="418"/>
      <c r="EA1098" s="418"/>
      <c r="EB1098" s="418"/>
      <c r="EC1098" s="418"/>
      <c r="ED1098" s="418"/>
      <c r="EE1098" s="418"/>
      <c r="EF1098" s="418"/>
      <c r="EG1098" s="418"/>
      <c r="EH1098" s="418"/>
      <c r="EI1098" s="418"/>
      <c r="EJ1098" s="418"/>
      <c r="EK1098" s="418"/>
      <c r="EL1098" s="418"/>
      <c r="EM1098" s="418"/>
    </row>
    <row r="1099" spans="1:143" s="419" customFormat="1" ht="13.9" customHeight="1" x14ac:dyDescent="0.2">
      <c r="A1099" s="702">
        <f>ROW()-1</f>
        <v>1098</v>
      </c>
      <c r="B1099" s="714" t="s">
        <v>13326</v>
      </c>
      <c r="C1099" s="715" t="str">
        <f>HYPERLINK(E1099,"OP")</f>
        <v>OP</v>
      </c>
      <c r="D1099" s="715" t="str">
        <f>HYPERLINK(F1099,"Prj")</f>
        <v>Prj</v>
      </c>
      <c r="E1099" s="652" t="s">
        <v>13327</v>
      </c>
      <c r="F1099" s="412" t="s">
        <v>13328</v>
      </c>
      <c r="G1099" s="414" t="s">
        <v>33</v>
      </c>
      <c r="H1099" s="414" t="s">
        <v>33</v>
      </c>
      <c r="I1099" s="694" t="s">
        <v>33</v>
      </c>
      <c r="J1099" s="698" t="s">
        <v>13329</v>
      </c>
      <c r="K1099" s="728" t="s">
        <v>33</v>
      </c>
      <c r="L1099" s="733" t="s">
        <v>193</v>
      </c>
      <c r="M1099" s="698" t="s">
        <v>607</v>
      </c>
      <c r="N1099" s="733" t="s">
        <v>18</v>
      </c>
      <c r="O1099" s="733" t="s">
        <v>25</v>
      </c>
      <c r="P1099" s="1080" t="s">
        <v>19</v>
      </c>
      <c r="Q1099" s="1074" t="s">
        <v>1743</v>
      </c>
      <c r="R1099" s="698" t="s">
        <v>33</v>
      </c>
      <c r="S1099" s="907" t="s">
        <v>3587</v>
      </c>
      <c r="T1099" s="908" t="s">
        <v>13330</v>
      </c>
      <c r="U1099" s="905" t="s">
        <v>585</v>
      </c>
      <c r="V1099" s="905" t="s">
        <v>10415</v>
      </c>
      <c r="W1099" s="1068" t="s">
        <v>20</v>
      </c>
      <c r="X1099" s="1064">
        <v>42103</v>
      </c>
      <c r="Y1099" s="1066">
        <v>42270</v>
      </c>
      <c r="Z1099" s="1046">
        <v>2016</v>
      </c>
      <c r="AA1099" s="1064">
        <v>42478</v>
      </c>
      <c r="AB1099" s="1065">
        <v>44620</v>
      </c>
      <c r="AC1099" s="1066">
        <v>44620</v>
      </c>
      <c r="AD1099" s="1052">
        <v>75</v>
      </c>
      <c r="AE1099" s="748">
        <v>0</v>
      </c>
      <c r="AF1099" s="744">
        <v>0</v>
      </c>
      <c r="AG1099" s="690">
        <v>75</v>
      </c>
      <c r="AH1099" s="747">
        <v>0</v>
      </c>
      <c r="AI1099" s="744">
        <v>0</v>
      </c>
      <c r="AJ1099" s="1105">
        <v>75</v>
      </c>
      <c r="AK1099" s="1106">
        <v>1</v>
      </c>
      <c r="AL1099" s="646"/>
      <c r="AM1099" s="647"/>
      <c r="AN1099" s="647">
        <v>4</v>
      </c>
      <c r="AO1099" s="647"/>
      <c r="AP1099" s="647"/>
      <c r="AQ1099" s="648"/>
      <c r="AR1099" s="756" t="s">
        <v>13532</v>
      </c>
      <c r="AS1099" s="649">
        <f>AT1099+AU1099</f>
        <v>5</v>
      </c>
      <c r="AT1099" s="784">
        <v>5</v>
      </c>
      <c r="AU1099" s="785">
        <v>0</v>
      </c>
      <c r="AV1099" s="686" t="s">
        <v>13523</v>
      </c>
      <c r="AW1099" s="698" t="s">
        <v>13331</v>
      </c>
      <c r="AX1099" s="698" t="s">
        <v>13331</v>
      </c>
      <c r="AY1099" s="825">
        <v>42725</v>
      </c>
      <c r="AZ1099" s="733" t="s">
        <v>45</v>
      </c>
      <c r="BA1099" s="733" t="s">
        <v>112</v>
      </c>
      <c r="BB1099" s="669" t="s">
        <v>33</v>
      </c>
      <c r="BC1099" s="689" t="s">
        <v>33</v>
      </c>
      <c r="BD1099" s="691" t="s">
        <v>33</v>
      </c>
      <c r="BE1099" s="669" t="s">
        <v>33</v>
      </c>
      <c r="BF1099" s="689" t="s">
        <v>33</v>
      </c>
      <c r="BG1099" s="691" t="s">
        <v>33</v>
      </c>
      <c r="BH1099" s="905" t="s">
        <v>0</v>
      </c>
      <c r="BI1099" s="903" t="s">
        <v>0</v>
      </c>
      <c r="BJ1099" s="905" t="s">
        <v>0</v>
      </c>
      <c r="BK1099" s="903" t="s">
        <v>0</v>
      </c>
      <c r="BL1099" s="905" t="s">
        <v>1371</v>
      </c>
      <c r="BM1099" s="903" t="s">
        <v>13870</v>
      </c>
      <c r="BN1099" s="905" t="s">
        <v>0</v>
      </c>
      <c r="BO1099" s="903" t="s">
        <v>0</v>
      </c>
      <c r="BP1099" s="905" t="s">
        <v>13077</v>
      </c>
      <c r="BQ1099" s="903" t="s">
        <v>9680</v>
      </c>
      <c r="BR1099" s="909">
        <v>55</v>
      </c>
      <c r="BS1099" s="903" t="s">
        <v>4541</v>
      </c>
      <c r="BT1099" s="909">
        <v>54</v>
      </c>
      <c r="BU1099" s="903" t="s">
        <v>4553</v>
      </c>
      <c r="BV1099" s="909">
        <v>87</v>
      </c>
      <c r="BW1099" s="903" t="s">
        <v>4535</v>
      </c>
      <c r="BX1099" s="909">
        <v>60</v>
      </c>
      <c r="BY1099" s="903" t="s">
        <v>4531</v>
      </c>
      <c r="BZ1099" s="905" t="s">
        <v>0</v>
      </c>
      <c r="CA1099" s="903" t="s">
        <v>4492</v>
      </c>
      <c r="CB1099" s="340" t="s">
        <v>33</v>
      </c>
      <c r="CC1099" s="249">
        <f>IF(ISBLANK(AL1099),0,1)</f>
        <v>0</v>
      </c>
      <c r="CD1099" s="414">
        <f>IF(ISBLANK(AM1099),0,1)</f>
        <v>0</v>
      </c>
      <c r="CE1099" s="414">
        <f>IF(ISBLANK(AN1099),0,1)</f>
        <v>1</v>
      </c>
      <c r="CF1099" s="414">
        <f>IF(ISBLANK(AO1099),0,1)</f>
        <v>0</v>
      </c>
      <c r="CG1099" s="414">
        <f>IF(ISBLANK(AP1099),0,1)</f>
        <v>0</v>
      </c>
      <c r="CH1099" s="436">
        <f>IF(ISBLANK(AQ1099),0,1)</f>
        <v>0</v>
      </c>
      <c r="CI1099" s="435">
        <f>IF($W1099="Dropped","-",DAYS360(X1099,Y1099,TRUE)/360)</f>
        <v>0.45555555555555555</v>
      </c>
      <c r="CJ1099" s="416">
        <f>IF(OR($W1099="Pipeline",$W1099="Dropped"),"-",IF(OR($AA1099="-",$AA1099="n/a"),"-",DAYS360(Y1099,AA1099,TRUE)/360))</f>
        <v>0.56944444444444442</v>
      </c>
      <c r="CK1099" s="416">
        <f>IF(OR($W1099="Pipeline",$W1099="Dropped"),"-",IF($AC1099="-","-",IF(OR($AA1099="-",$AA1099="n/a"),DAYS360(Y1099,AC1099,TRUE)/360,DAYS360(AA1099,AC1099,TRUE)/360)))</f>
        <v>5.8611111111111107</v>
      </c>
      <c r="CL1099" s="416">
        <f>IF(OR($W1099="Pipeline",$W1099="Dropped"),"-",IF($AC1099="-","-",DAYS360(X1099,AC1099,TRUE)/360))</f>
        <v>6.8861111111111111</v>
      </c>
      <c r="CM1099" s="437">
        <f>IF(OR($W1099="Pipeline",$W1099="Dropped"),"-",IF($AC1099="-","-",DAYS360(AB1099,AC1099,TRUE)/360))</f>
        <v>0</v>
      </c>
      <c r="CN1099" s="344" t="str">
        <f>IF(W1099="Closed",IF(AC1099="-","-",YEAR(AC1099)),"-")</f>
        <v>-</v>
      </c>
      <c r="CO1099" s="344" t="str">
        <f>IF(W1099="Closed",IF(OR(BE1099="S",BE1099="MS",BE1099="HS"),"S",IF(OR(BE1099="U",BE1099="MU",BE1099="HU"),"U",IF(OR(BE1099="NA",BE1099="NR",BE1099="NV",BE1099="?",BE1099="#"),"NR","-"))),"-")</f>
        <v>-</v>
      </c>
      <c r="CP1099" s="249" t="s">
        <v>33</v>
      </c>
      <c r="CQ1099" s="414" t="s">
        <v>33</v>
      </c>
      <c r="CR1099" s="414" t="s">
        <v>33</v>
      </c>
      <c r="CS1099" s="414" t="s">
        <v>33</v>
      </c>
      <c r="CT1099" s="414" t="s">
        <v>33</v>
      </c>
      <c r="CU1099" s="436" t="s">
        <v>33</v>
      </c>
      <c r="CV1099" s="432" t="str">
        <f>IF(OR(DC1099="-",DC1099="",DC1099="n/a"),"-",HYPERLINK(DC1099,"PAD"))</f>
        <v>PAD</v>
      </c>
      <c r="CW1099" s="417" t="str">
        <f>IF(OR(DD1099="-",DD1099="",DD1099="n/a"),"-",HYPERLINK(DD1099,"ICR"))</f>
        <v>-</v>
      </c>
      <c r="CX1099" s="438" t="str">
        <f>IF(OR(DE1099="-",DE1099="",DE1099="n/a"),"-",HYPERLINK(DE1099,"IEG"))</f>
        <v>-</v>
      </c>
      <c r="CY1099" s="687" t="str">
        <f>IF(OR(DF1099="-",DF1099="",DF1099="n/a"),"-",HYPERLINK(DF1099,"PPAR"))</f>
        <v>-</v>
      </c>
      <c r="CZ1099" s="665" t="str">
        <f>IF(OR(DG1099="-",DG1099="",DG1099="n/a"),"-",HYPERLINK(DG1099,"PCR"))</f>
        <v>-</v>
      </c>
      <c r="DA1099" s="665" t="str">
        <f>IF(OR(DH1099="-",DH1099="",DH1099="n/a"),"-",HYPERLINK(DH1099,"PP"))</f>
        <v>-</v>
      </c>
      <c r="DB1099" s="688" t="str">
        <f>IF(OR(DI1099="-",DI1099="",DI1099="n/a"),"-",HYPERLINK(DI1099,"TA"))</f>
        <v>-</v>
      </c>
      <c r="DC1099" s="897" t="s">
        <v>13332</v>
      </c>
      <c r="DD1099" s="897" t="s">
        <v>33</v>
      </c>
      <c r="DE1099" s="897" t="s">
        <v>33</v>
      </c>
      <c r="DF1099" s="897" t="s">
        <v>33</v>
      </c>
      <c r="DG1099" s="897" t="s">
        <v>33</v>
      </c>
      <c r="DH1099" s="897" t="s">
        <v>33</v>
      </c>
      <c r="DI1099" s="897" t="s">
        <v>33</v>
      </c>
      <c r="DJ1099" s="734"/>
      <c r="DK1099" s="14"/>
      <c r="DL1099" s="14"/>
      <c r="DM1099" s="418"/>
      <c r="DN1099" s="418"/>
      <c r="DO1099" s="418"/>
      <c r="DP1099" s="418"/>
      <c r="DQ1099" s="418"/>
      <c r="DR1099" s="418"/>
      <c r="DS1099" s="418"/>
      <c r="DT1099" s="418"/>
      <c r="DU1099" s="418"/>
      <c r="DV1099" s="418"/>
      <c r="DW1099" s="418"/>
      <c r="DX1099" s="418"/>
      <c r="DY1099" s="418"/>
      <c r="DZ1099" s="418"/>
      <c r="EA1099" s="418"/>
      <c r="EB1099" s="418"/>
      <c r="EC1099" s="418"/>
      <c r="ED1099" s="418"/>
      <c r="EE1099" s="418"/>
      <c r="EF1099" s="418"/>
      <c r="EG1099" s="418"/>
      <c r="EH1099" s="418"/>
      <c r="EI1099" s="418"/>
      <c r="EJ1099" s="418"/>
      <c r="EK1099" s="418"/>
      <c r="EL1099" s="418"/>
      <c r="EM1099" s="418"/>
    </row>
    <row r="1100" spans="1:143" s="419" customFormat="1" ht="13.9" customHeight="1" x14ac:dyDescent="0.2">
      <c r="A1100" s="702">
        <f>ROW()-1</f>
        <v>1099</v>
      </c>
      <c r="B1100" s="710" t="s">
        <v>5414</v>
      </c>
      <c r="C1100" s="711" t="str">
        <f>HYPERLINK(E1100,"OP")</f>
        <v>OP</v>
      </c>
      <c r="D1100" s="711" t="str">
        <f>HYPERLINK(F1100,"Prj")</f>
        <v>Prj</v>
      </c>
      <c r="E1100" s="704" t="s">
        <v>7376</v>
      </c>
      <c r="F1100" s="415" t="s">
        <v>6014</v>
      </c>
      <c r="G1100" s="414" t="s">
        <v>33</v>
      </c>
      <c r="H1100" s="414" t="s">
        <v>33</v>
      </c>
      <c r="I1100" s="694" t="s">
        <v>33</v>
      </c>
      <c r="J1100" s="697" t="s">
        <v>5415</v>
      </c>
      <c r="K1100" s="727" t="s">
        <v>33</v>
      </c>
      <c r="L1100" s="736" t="s">
        <v>16</v>
      </c>
      <c r="M1100" s="697" t="s">
        <v>17</v>
      </c>
      <c r="N1100" s="736" t="s">
        <v>18</v>
      </c>
      <c r="O1100" s="736" t="s">
        <v>25</v>
      </c>
      <c r="P1100" s="1080" t="s">
        <v>1419</v>
      </c>
      <c r="Q1100" s="1074" t="s">
        <v>1765</v>
      </c>
      <c r="R1100" s="698" t="s">
        <v>3935</v>
      </c>
      <c r="S1100" s="907" t="s">
        <v>3166</v>
      </c>
      <c r="T1100" s="908" t="s">
        <v>3916</v>
      </c>
      <c r="U1100" s="905" t="s">
        <v>578</v>
      </c>
      <c r="V1100" s="905" t="s">
        <v>10416</v>
      </c>
      <c r="W1100" s="1068" t="s">
        <v>20</v>
      </c>
      <c r="X1100" s="1064">
        <v>42159</v>
      </c>
      <c r="Y1100" s="1066">
        <v>42418</v>
      </c>
      <c r="Z1100" s="1046">
        <v>2016</v>
      </c>
      <c r="AA1100" s="1064">
        <v>42657</v>
      </c>
      <c r="AB1100" s="1065">
        <v>44561</v>
      </c>
      <c r="AC1100" s="1066">
        <v>44561</v>
      </c>
      <c r="AD1100" s="1049">
        <v>0</v>
      </c>
      <c r="AE1100" s="746">
        <v>30</v>
      </c>
      <c r="AF1100" s="744">
        <v>0</v>
      </c>
      <c r="AG1100" s="690">
        <v>30</v>
      </c>
      <c r="AH1100" s="747">
        <v>0</v>
      </c>
      <c r="AI1100" s="744">
        <v>0</v>
      </c>
      <c r="AJ1100" s="1101">
        <v>30</v>
      </c>
      <c r="AK1100" s="1102">
        <v>2.2075713399999999</v>
      </c>
      <c r="AL1100" s="1087"/>
      <c r="AM1100" s="758"/>
      <c r="AN1100" s="758"/>
      <c r="AO1100" s="758"/>
      <c r="AP1100" s="758"/>
      <c r="AQ1100" s="759"/>
      <c r="AR1100" s="783" t="s">
        <v>33</v>
      </c>
      <c r="AS1100" s="786" t="s">
        <v>37</v>
      </c>
      <c r="AT1100" s="786" t="s">
        <v>37</v>
      </c>
      <c r="AU1100" s="787" t="s">
        <v>37</v>
      </c>
      <c r="AV1100" s="806"/>
      <c r="AW1100" s="697" t="s">
        <v>5185</v>
      </c>
      <c r="AX1100" s="697" t="s">
        <v>3529</v>
      </c>
      <c r="AY1100" s="823">
        <v>42695</v>
      </c>
      <c r="AZ1100" s="736" t="s">
        <v>26</v>
      </c>
      <c r="BA1100" s="736" t="s">
        <v>26</v>
      </c>
      <c r="BB1100" s="840" t="s">
        <v>33</v>
      </c>
      <c r="BC1100" s="841" t="s">
        <v>33</v>
      </c>
      <c r="BD1100" s="842" t="s">
        <v>33</v>
      </c>
      <c r="BE1100" s="840" t="s">
        <v>33</v>
      </c>
      <c r="BF1100" s="841" t="s">
        <v>33</v>
      </c>
      <c r="BG1100" s="842" t="s">
        <v>33</v>
      </c>
      <c r="BH1100" s="905" t="s">
        <v>4485</v>
      </c>
      <c r="BI1100" s="903" t="s">
        <v>10472</v>
      </c>
      <c r="BJ1100" s="905" t="s">
        <v>0</v>
      </c>
      <c r="BK1100" s="903" t="s">
        <v>0</v>
      </c>
      <c r="BL1100" s="905" t="s">
        <v>0</v>
      </c>
      <c r="BM1100" s="903" t="s">
        <v>0</v>
      </c>
      <c r="BN1100" s="905" t="s">
        <v>0</v>
      </c>
      <c r="BO1100" s="903" t="s">
        <v>0</v>
      </c>
      <c r="BP1100" s="905" t="s">
        <v>0</v>
      </c>
      <c r="BQ1100" s="903" t="s">
        <v>0</v>
      </c>
      <c r="BR1100" s="909">
        <v>27</v>
      </c>
      <c r="BS1100" s="903" t="s">
        <v>4490</v>
      </c>
      <c r="BT1100" s="909">
        <v>57</v>
      </c>
      <c r="BU1100" s="903" t="s">
        <v>4527</v>
      </c>
      <c r="BV1100" s="909">
        <v>29</v>
      </c>
      <c r="BW1100" s="903" t="s">
        <v>4497</v>
      </c>
      <c r="BX1100" s="909">
        <v>28</v>
      </c>
      <c r="BY1100" s="903" t="s">
        <v>4500</v>
      </c>
      <c r="BZ1100" s="905" t="s">
        <v>0</v>
      </c>
      <c r="CA1100" s="903" t="s">
        <v>4492</v>
      </c>
      <c r="CB1100" s="340">
        <v>50</v>
      </c>
      <c r="CC1100" s="249">
        <f>IF(ISBLANK(AL1100),0,1)</f>
        <v>0</v>
      </c>
      <c r="CD1100" s="414">
        <f>IF(ISBLANK(AM1100),0,1)</f>
        <v>0</v>
      </c>
      <c r="CE1100" s="414">
        <f>IF(ISBLANK(AN1100),0,1)</f>
        <v>0</v>
      </c>
      <c r="CF1100" s="414">
        <f>IF(ISBLANK(AO1100),0,1)</f>
        <v>0</v>
      </c>
      <c r="CG1100" s="414">
        <f>IF(ISBLANK(AP1100),0,1)</f>
        <v>0</v>
      </c>
      <c r="CH1100" s="436">
        <f>IF(ISBLANK(AQ1100),0,1)</f>
        <v>0</v>
      </c>
      <c r="CI1100" s="435">
        <f>IF($W1100="Dropped","-",DAYS360(X1100,Y1100,TRUE)/360)</f>
        <v>0.7055555555555556</v>
      </c>
      <c r="CJ1100" s="416">
        <f>IF(OR($W1100="Pipeline",$W1100="Dropped"),"-",IF(OR($AA1100="-",$AA1100="n/a"),"-",DAYS360(Y1100,AA1100,TRUE)/360))</f>
        <v>0.65555555555555556</v>
      </c>
      <c r="CK1100" s="416">
        <f>IF(OR($W1100="Pipeline",$W1100="Dropped"),"-",IF($AC1100="-","-",IF(OR($AA1100="-",$AA1100="n/a"),DAYS360(Y1100,AC1100,TRUE)/360,DAYS360(AA1100,AC1100,TRUE)/360)))</f>
        <v>5.2111111111111112</v>
      </c>
      <c r="CL1100" s="416">
        <f>IF(OR($W1100="Pipeline",$W1100="Dropped"),"-",IF($AC1100="-","-",DAYS360(X1100,AC1100,TRUE)/360))</f>
        <v>6.572222222222222</v>
      </c>
      <c r="CM1100" s="437">
        <f>IF(OR($W1100="Pipeline",$W1100="Dropped"),"-",IF($AC1100="-","-",DAYS360(AB1100,AC1100,TRUE)/360))</f>
        <v>0</v>
      </c>
      <c r="CN1100" s="344" t="str">
        <f>IF(W1100="Closed",IF(AC1100="-","-",YEAR(AC1100)),"-")</f>
        <v>-</v>
      </c>
      <c r="CO1100" s="344" t="str">
        <f>IF(W1100="Closed",IF(OR(BE1100="S",BE1100="MS",BE1100="HS"),"S",IF(OR(BE1100="U",BE1100="MU",BE1100="HU"),"U",IF(OR(BE1100="NA",BE1100="NR",BE1100="NV",BE1100="?",BE1100="#"),"NR","-"))),"-")</f>
        <v>-</v>
      </c>
      <c r="CP1100" s="249" t="s">
        <v>33</v>
      </c>
      <c r="CQ1100" s="414" t="s">
        <v>33</v>
      </c>
      <c r="CR1100" s="414" t="s">
        <v>33</v>
      </c>
      <c r="CS1100" s="414" t="s">
        <v>33</v>
      </c>
      <c r="CT1100" s="414" t="s">
        <v>33</v>
      </c>
      <c r="CU1100" s="436" t="s">
        <v>33</v>
      </c>
      <c r="CV1100" s="432" t="str">
        <f>IF(OR(DC1100="-",DC1100="",DC1100="n/a"),"-",HYPERLINK(DC1100,"PAD"))</f>
        <v>PAD</v>
      </c>
      <c r="CW1100" s="417" t="str">
        <f>IF(OR(DD1100="-",DD1100="",DD1100="n/a"),"-",HYPERLINK(DD1100,"ICR"))</f>
        <v>-</v>
      </c>
      <c r="CX1100" s="438" t="str">
        <f>IF(OR(DE1100="-",DE1100="",DE1100="n/a"),"-",HYPERLINK(DE1100,"IEG"))</f>
        <v>-</v>
      </c>
      <c r="CY1100" s="687" t="str">
        <f>IF(OR(DF1100="-",DF1100="",DF1100="n/a"),"-",HYPERLINK(DF1100,"PPAR"))</f>
        <v>-</v>
      </c>
      <c r="CZ1100" s="665" t="str">
        <f>IF(OR(DG1100="-",DG1100="",DG1100="n/a"),"-",HYPERLINK(DG1100,"PCR"))</f>
        <v>-</v>
      </c>
      <c r="DA1100" s="665" t="str">
        <f>IF(OR(DH1100="-",DH1100="",DH1100="n/a"),"-",HYPERLINK(DH1100,"PP"))</f>
        <v>-</v>
      </c>
      <c r="DB1100" s="688" t="str">
        <f>IF(OR(DI1100="-",DI1100="",DI1100="n/a"),"-",HYPERLINK(DI1100,"TA"))</f>
        <v>-</v>
      </c>
      <c r="DC1100" s="897" t="s">
        <v>13018</v>
      </c>
      <c r="DD1100" s="897" t="s">
        <v>33</v>
      </c>
      <c r="DE1100" s="897" t="s">
        <v>33</v>
      </c>
      <c r="DF1100" s="897" t="s">
        <v>33</v>
      </c>
      <c r="DG1100" s="897" t="s">
        <v>33</v>
      </c>
      <c r="DH1100" s="897" t="s">
        <v>33</v>
      </c>
      <c r="DI1100" s="897" t="s">
        <v>33</v>
      </c>
      <c r="DJ1100" s="734"/>
      <c r="DK1100" s="14"/>
      <c r="DL1100" s="14"/>
      <c r="DM1100" s="418"/>
      <c r="DN1100" s="418"/>
      <c r="DO1100" s="418"/>
      <c r="DP1100" s="418"/>
      <c r="DQ1100" s="418"/>
      <c r="DR1100" s="418"/>
      <c r="DS1100" s="418"/>
      <c r="DT1100" s="418"/>
      <c r="DU1100" s="418"/>
      <c r="DV1100" s="418"/>
      <c r="DW1100" s="418"/>
      <c r="DX1100" s="418"/>
      <c r="DY1100" s="418"/>
      <c r="DZ1100" s="418"/>
      <c r="EA1100" s="418"/>
      <c r="EB1100" s="418"/>
      <c r="EC1100" s="418"/>
      <c r="ED1100" s="418"/>
      <c r="EE1100" s="418"/>
      <c r="EF1100" s="418"/>
      <c r="EG1100" s="418"/>
      <c r="EH1100" s="418"/>
      <c r="EI1100" s="418"/>
      <c r="EJ1100" s="418"/>
      <c r="EK1100" s="418"/>
      <c r="EL1100" s="418"/>
      <c r="EM1100" s="418"/>
    </row>
    <row r="1101" spans="1:143" s="419" customFormat="1" ht="13.9" customHeight="1" x14ac:dyDescent="0.2">
      <c r="A1101" s="702">
        <f>ROW()-1</f>
        <v>1100</v>
      </c>
      <c r="B1101" s="710" t="s">
        <v>5416</v>
      </c>
      <c r="C1101" s="711" t="str">
        <f>HYPERLINK(E1101,"OP")</f>
        <v>OP</v>
      </c>
      <c r="D1101" s="711" t="str">
        <f>HYPERLINK(F1101,"Prj")</f>
        <v>Prj</v>
      </c>
      <c r="E1101" s="706" t="s">
        <v>7377</v>
      </c>
      <c r="F1101" s="420" t="s">
        <v>6015</v>
      </c>
      <c r="G1101" s="414" t="s">
        <v>33</v>
      </c>
      <c r="H1101" s="414" t="s">
        <v>33</v>
      </c>
      <c r="I1101" s="694" t="s">
        <v>33</v>
      </c>
      <c r="J1101" s="697" t="s">
        <v>5402</v>
      </c>
      <c r="K1101" s="727" t="s">
        <v>33</v>
      </c>
      <c r="L1101" s="736" t="s">
        <v>245</v>
      </c>
      <c r="M1101" s="697" t="s">
        <v>637</v>
      </c>
      <c r="N1101" s="736" t="s">
        <v>233</v>
      </c>
      <c r="O1101" s="736" t="s">
        <v>25</v>
      </c>
      <c r="P1101" s="1080" t="s">
        <v>1419</v>
      </c>
      <c r="Q1101" s="1074" t="s">
        <v>33</v>
      </c>
      <c r="R1101" s="698" t="s">
        <v>33</v>
      </c>
      <c r="S1101" s="907" t="s">
        <v>3570</v>
      </c>
      <c r="T1101" s="908" t="s">
        <v>5403</v>
      </c>
      <c r="U1101" s="905" t="s">
        <v>10455</v>
      </c>
      <c r="V1101" s="905" t="s">
        <v>10455</v>
      </c>
      <c r="W1101" s="1068" t="s">
        <v>20</v>
      </c>
      <c r="X1101" s="1064">
        <v>42095</v>
      </c>
      <c r="Y1101" s="1066">
        <v>42173</v>
      </c>
      <c r="Z1101" s="1046">
        <v>2015</v>
      </c>
      <c r="AA1101" s="1064">
        <v>42208</v>
      </c>
      <c r="AB1101" s="1065">
        <v>43281</v>
      </c>
      <c r="AC1101" s="1066">
        <v>43281</v>
      </c>
      <c r="AD1101" s="1049">
        <v>0</v>
      </c>
      <c r="AE1101" s="746">
        <v>0</v>
      </c>
      <c r="AF1101" s="744">
        <v>0.27500000000000002</v>
      </c>
      <c r="AG1101" s="690">
        <v>0.27500000000000002</v>
      </c>
      <c r="AH1101" s="747" t="s">
        <v>33</v>
      </c>
      <c r="AI1101" s="744">
        <v>0.27500000000000002</v>
      </c>
      <c r="AJ1101" s="1101">
        <v>0.27500000000000002</v>
      </c>
      <c r="AK1101" s="1102">
        <v>0.25550265999999999</v>
      </c>
      <c r="AL1101" s="1087"/>
      <c r="AM1101" s="758"/>
      <c r="AN1101" s="758"/>
      <c r="AO1101" s="758"/>
      <c r="AP1101" s="758"/>
      <c r="AQ1101" s="759"/>
      <c r="AR1101" s="783" t="s">
        <v>33</v>
      </c>
      <c r="AS1101" s="786" t="s">
        <v>37</v>
      </c>
      <c r="AT1101" s="786" t="s">
        <v>37</v>
      </c>
      <c r="AU1101" s="787" t="s">
        <v>37</v>
      </c>
      <c r="AV1101" s="806"/>
      <c r="AW1101" s="697" t="s">
        <v>5417</v>
      </c>
      <c r="AX1101" s="697" t="s">
        <v>5418</v>
      </c>
      <c r="AY1101" s="823">
        <v>42537</v>
      </c>
      <c r="AZ1101" s="736" t="s">
        <v>26</v>
      </c>
      <c r="BA1101" s="736" t="s">
        <v>26</v>
      </c>
      <c r="BB1101" s="840" t="s">
        <v>33</v>
      </c>
      <c r="BC1101" s="841" t="s">
        <v>33</v>
      </c>
      <c r="BD1101" s="842" t="s">
        <v>33</v>
      </c>
      <c r="BE1101" s="840" t="s">
        <v>33</v>
      </c>
      <c r="BF1101" s="841" t="s">
        <v>33</v>
      </c>
      <c r="BG1101" s="842" t="s">
        <v>33</v>
      </c>
      <c r="BH1101" s="905" t="s">
        <v>4505</v>
      </c>
      <c r="BI1101" s="903" t="s">
        <v>10474</v>
      </c>
      <c r="BJ1101" s="905" t="s">
        <v>0</v>
      </c>
      <c r="BK1101" s="903" t="s">
        <v>0</v>
      </c>
      <c r="BL1101" s="905" t="s">
        <v>0</v>
      </c>
      <c r="BM1101" s="903" t="s">
        <v>0</v>
      </c>
      <c r="BN1101" s="905" t="s">
        <v>0</v>
      </c>
      <c r="BO1101" s="903" t="s">
        <v>0</v>
      </c>
      <c r="BP1101" s="905" t="s">
        <v>0</v>
      </c>
      <c r="BQ1101" s="903" t="s">
        <v>0</v>
      </c>
      <c r="BR1101" s="909">
        <v>29</v>
      </c>
      <c r="BS1101" s="903" t="s">
        <v>4497</v>
      </c>
      <c r="BT1101" s="905" t="s">
        <v>0</v>
      </c>
      <c r="BU1101" s="903" t="s">
        <v>4492</v>
      </c>
      <c r="BV1101" s="905" t="s">
        <v>0</v>
      </c>
      <c r="BW1101" s="903" t="s">
        <v>4492</v>
      </c>
      <c r="BX1101" s="905" t="s">
        <v>0</v>
      </c>
      <c r="BY1101" s="903" t="s">
        <v>4492</v>
      </c>
      <c r="BZ1101" s="905" t="s">
        <v>0</v>
      </c>
      <c r="CA1101" s="903" t="s">
        <v>4492</v>
      </c>
      <c r="CB1101" s="340">
        <v>50</v>
      </c>
      <c r="CC1101" s="249">
        <f>IF(ISBLANK(AL1101),0,1)</f>
        <v>0</v>
      </c>
      <c r="CD1101" s="414">
        <f>IF(ISBLANK(AM1101),0,1)</f>
        <v>0</v>
      </c>
      <c r="CE1101" s="414">
        <f>IF(ISBLANK(AN1101),0,1)</f>
        <v>0</v>
      </c>
      <c r="CF1101" s="414">
        <f>IF(ISBLANK(AO1101),0,1)</f>
        <v>0</v>
      </c>
      <c r="CG1101" s="414">
        <f>IF(ISBLANK(AP1101),0,1)</f>
        <v>0</v>
      </c>
      <c r="CH1101" s="436">
        <f>IF(ISBLANK(AQ1101),0,1)</f>
        <v>0</v>
      </c>
      <c r="CI1101" s="435">
        <f>IF($W1101="Dropped","-",DAYS360(X1101,Y1101,TRUE)/360)</f>
        <v>0.21388888888888888</v>
      </c>
      <c r="CJ1101" s="416">
        <f>IF(OR($W1101="Pipeline",$W1101="Dropped"),"-",IF(OR($AA1101="-",$AA1101="n/a"),"-",DAYS360(Y1101,AA1101,TRUE)/360))</f>
        <v>9.7222222222222224E-2</v>
      </c>
      <c r="CK1101" s="416">
        <f>IF(OR($W1101="Pipeline",$W1101="Dropped"),"-",IF($AC1101="-","-",IF(OR($AA1101="-",$AA1101="n/a"),DAYS360(Y1101,AC1101,TRUE)/360,DAYS360(AA1101,AC1101,TRUE)/360)))</f>
        <v>2.9361111111111109</v>
      </c>
      <c r="CL1101" s="416">
        <f>IF(OR($W1101="Pipeline",$W1101="Dropped"),"-",IF($AC1101="-","-",DAYS360(X1101,AC1101,TRUE)/360))</f>
        <v>3.2472222222222222</v>
      </c>
      <c r="CM1101" s="437">
        <f>IF(OR($W1101="Pipeline",$W1101="Dropped"),"-",IF($AC1101="-","-",DAYS360(AB1101,AC1101,TRUE)/360))</f>
        <v>0</v>
      </c>
      <c r="CN1101" s="344" t="str">
        <f>IF(W1101="Closed",IF(AC1101="-","-",YEAR(AC1101)),"-")</f>
        <v>-</v>
      </c>
      <c r="CO1101" s="344" t="str">
        <f>IF(W1101="Closed",IF(OR(BE1101="S",BE1101="MS",BE1101="HS"),"S",IF(OR(BE1101="U",BE1101="MU",BE1101="HU"),"U",IF(OR(BE1101="NA",BE1101="NR",BE1101="NV",BE1101="?",BE1101="#"),"NR","-"))),"-")</f>
        <v>-</v>
      </c>
      <c r="CP1101" s="249" t="s">
        <v>33</v>
      </c>
      <c r="CQ1101" s="414" t="s">
        <v>33</v>
      </c>
      <c r="CR1101" s="414" t="s">
        <v>33</v>
      </c>
      <c r="CS1101" s="414" t="s">
        <v>33</v>
      </c>
      <c r="CT1101" s="414" t="s">
        <v>33</v>
      </c>
      <c r="CU1101" s="436" t="s">
        <v>33</v>
      </c>
      <c r="CV1101" s="432" t="str">
        <f>IF(OR(DC1101="-",DC1101="",DC1101="n/a"),"-",HYPERLINK(DC1101,"PAD"))</f>
        <v>-</v>
      </c>
      <c r="CW1101" s="417" t="str">
        <f>IF(OR(DD1101="-",DD1101="",DD1101="n/a"),"-",HYPERLINK(DD1101,"ICR"))</f>
        <v>-</v>
      </c>
      <c r="CX1101" s="438" t="str">
        <f>IF(OR(DE1101="-",DE1101="",DE1101="n/a"),"-",HYPERLINK(DE1101,"IEG"))</f>
        <v>-</v>
      </c>
      <c r="CY1101" s="687" t="str">
        <f>IF(OR(DF1101="-",DF1101="",DF1101="n/a"),"-",HYPERLINK(DF1101,"PPAR"))</f>
        <v>-</v>
      </c>
      <c r="CZ1101" s="665" t="str">
        <f>IF(OR(DG1101="-",DG1101="",DG1101="n/a"),"-",HYPERLINK(DG1101,"PCR"))</f>
        <v>-</v>
      </c>
      <c r="DA1101" s="665" t="str">
        <f>IF(OR(DH1101="-",DH1101="",DH1101="n/a"),"-",HYPERLINK(DH1101,"PP"))</f>
        <v>-</v>
      </c>
      <c r="DB1101" s="688" t="str">
        <f>IF(OR(DI1101="-",DI1101="",DI1101="n/a"),"-",HYPERLINK(DI1101,"TA"))</f>
        <v>-</v>
      </c>
      <c r="DC1101" s="897" t="s">
        <v>13773</v>
      </c>
      <c r="DD1101" s="897" t="s">
        <v>13773</v>
      </c>
      <c r="DE1101" s="897" t="s">
        <v>13773</v>
      </c>
      <c r="DF1101" s="897" t="s">
        <v>13773</v>
      </c>
      <c r="DG1101" s="897" t="s">
        <v>13773</v>
      </c>
      <c r="DH1101" s="897" t="s">
        <v>13773</v>
      </c>
      <c r="DI1101" s="897" t="s">
        <v>13773</v>
      </c>
      <c r="DJ1101" s="734"/>
      <c r="DK1101" s="14"/>
      <c r="DL1101" s="14"/>
      <c r="DM1101" s="418"/>
      <c r="DN1101" s="418"/>
      <c r="DO1101" s="418"/>
      <c r="DP1101" s="418"/>
      <c r="DQ1101" s="418"/>
      <c r="DR1101" s="418"/>
      <c r="DS1101" s="418"/>
      <c r="DT1101" s="418"/>
      <c r="DU1101" s="418"/>
      <c r="DV1101" s="418"/>
      <c r="DW1101" s="418"/>
      <c r="DX1101" s="418"/>
      <c r="DY1101" s="418"/>
      <c r="DZ1101" s="418"/>
      <c r="EA1101" s="418"/>
      <c r="EB1101" s="418"/>
      <c r="EC1101" s="418"/>
      <c r="ED1101" s="418"/>
      <c r="EE1101" s="418"/>
      <c r="EF1101" s="418"/>
      <c r="EG1101" s="418"/>
      <c r="EH1101" s="418"/>
      <c r="EI1101" s="418"/>
      <c r="EJ1101" s="418"/>
      <c r="EK1101" s="418"/>
      <c r="EL1101" s="418"/>
      <c r="EM1101" s="418"/>
    </row>
    <row r="1102" spans="1:143" s="419" customFormat="1" ht="13.9" customHeight="1" x14ac:dyDescent="0.2">
      <c r="A1102" s="702">
        <f>ROW()-1</f>
        <v>1101</v>
      </c>
      <c r="B1102" s="710" t="s">
        <v>5419</v>
      </c>
      <c r="C1102" s="711" t="str">
        <f>HYPERLINK(E1102,"OP")</f>
        <v>OP</v>
      </c>
      <c r="D1102" s="711" t="str">
        <f>HYPERLINK(F1102,"Prj")</f>
        <v>Prj</v>
      </c>
      <c r="E1102" s="706" t="s">
        <v>7378</v>
      </c>
      <c r="F1102" s="420" t="s">
        <v>6016</v>
      </c>
      <c r="G1102" s="414" t="s">
        <v>33</v>
      </c>
      <c r="H1102" s="414" t="s">
        <v>33</v>
      </c>
      <c r="I1102" s="694" t="s">
        <v>33</v>
      </c>
      <c r="J1102" s="697" t="s">
        <v>10275</v>
      </c>
      <c r="K1102" s="727" t="s">
        <v>33</v>
      </c>
      <c r="L1102" s="736" t="s">
        <v>153</v>
      </c>
      <c r="M1102" s="697" t="s">
        <v>727</v>
      </c>
      <c r="N1102" s="736" t="s">
        <v>18</v>
      </c>
      <c r="O1102" s="733" t="s">
        <v>76</v>
      </c>
      <c r="P1102" s="1080" t="s">
        <v>1419</v>
      </c>
      <c r="Q1102" s="1074" t="s">
        <v>5420</v>
      </c>
      <c r="R1102" s="698" t="s">
        <v>33</v>
      </c>
      <c r="S1102" s="907" t="s">
        <v>3153</v>
      </c>
      <c r="T1102" s="908" t="s">
        <v>3171</v>
      </c>
      <c r="U1102" s="905" t="s">
        <v>13703</v>
      </c>
      <c r="V1102" s="905" t="s">
        <v>10413</v>
      </c>
      <c r="W1102" s="1068" t="s">
        <v>20</v>
      </c>
      <c r="X1102" s="1064">
        <v>42250</v>
      </c>
      <c r="Y1102" s="1066">
        <v>42480</v>
      </c>
      <c r="Z1102" s="1046">
        <v>2016</v>
      </c>
      <c r="AA1102" s="1064">
        <v>42705</v>
      </c>
      <c r="AB1102" s="1065">
        <v>43890</v>
      </c>
      <c r="AC1102" s="1066">
        <v>43890</v>
      </c>
      <c r="AD1102" s="1049">
        <v>75</v>
      </c>
      <c r="AE1102" s="746">
        <v>0</v>
      </c>
      <c r="AF1102" s="744">
        <v>0</v>
      </c>
      <c r="AG1102" s="690">
        <v>75</v>
      </c>
      <c r="AH1102" s="747">
        <v>0</v>
      </c>
      <c r="AI1102" s="744">
        <v>0</v>
      </c>
      <c r="AJ1102" s="1101">
        <v>75</v>
      </c>
      <c r="AK1102" s="1102">
        <v>18.743366999999999</v>
      </c>
      <c r="AL1102" s="1087"/>
      <c r="AM1102" s="758"/>
      <c r="AN1102" s="758"/>
      <c r="AO1102" s="758"/>
      <c r="AP1102" s="758"/>
      <c r="AQ1102" s="759"/>
      <c r="AR1102" s="783" t="s">
        <v>33</v>
      </c>
      <c r="AS1102" s="786" t="s">
        <v>37</v>
      </c>
      <c r="AT1102" s="786" t="s">
        <v>37</v>
      </c>
      <c r="AU1102" s="787" t="s">
        <v>37</v>
      </c>
      <c r="AV1102" s="806"/>
      <c r="AW1102" s="697" t="s">
        <v>2721</v>
      </c>
      <c r="AX1102" s="697" t="s">
        <v>5421</v>
      </c>
      <c r="AY1102" s="823">
        <v>42682</v>
      </c>
      <c r="AZ1102" s="736" t="s">
        <v>26</v>
      </c>
      <c r="BA1102" s="736" t="s">
        <v>26</v>
      </c>
      <c r="BB1102" s="840" t="s">
        <v>33</v>
      </c>
      <c r="BC1102" s="841" t="s">
        <v>33</v>
      </c>
      <c r="BD1102" s="842" t="s">
        <v>33</v>
      </c>
      <c r="BE1102" s="840" t="s">
        <v>33</v>
      </c>
      <c r="BF1102" s="841" t="s">
        <v>33</v>
      </c>
      <c r="BG1102" s="842" t="s">
        <v>33</v>
      </c>
      <c r="BH1102" s="905" t="s">
        <v>4505</v>
      </c>
      <c r="BI1102" s="903" t="s">
        <v>10474</v>
      </c>
      <c r="BJ1102" s="905" t="s">
        <v>0</v>
      </c>
      <c r="BK1102" s="903" t="s">
        <v>0</v>
      </c>
      <c r="BL1102" s="905" t="s">
        <v>0</v>
      </c>
      <c r="BM1102" s="903" t="s">
        <v>0</v>
      </c>
      <c r="BN1102" s="905" t="s">
        <v>0</v>
      </c>
      <c r="BO1102" s="903" t="s">
        <v>0</v>
      </c>
      <c r="BP1102" s="905" t="s">
        <v>0</v>
      </c>
      <c r="BQ1102" s="903" t="s">
        <v>0</v>
      </c>
      <c r="BR1102" s="909">
        <v>25</v>
      </c>
      <c r="BS1102" s="903" t="s">
        <v>4489</v>
      </c>
      <c r="BT1102" s="909">
        <v>27</v>
      </c>
      <c r="BU1102" s="903" t="s">
        <v>4490</v>
      </c>
      <c r="BV1102" s="909">
        <v>26</v>
      </c>
      <c r="BW1102" s="903" t="s">
        <v>4517</v>
      </c>
      <c r="BX1102" s="909">
        <v>90</v>
      </c>
      <c r="BY1102" s="903" t="s">
        <v>4621</v>
      </c>
      <c r="BZ1102" s="905" t="s">
        <v>0</v>
      </c>
      <c r="CA1102" s="903" t="s">
        <v>4492</v>
      </c>
      <c r="CB1102" s="340">
        <v>50</v>
      </c>
      <c r="CC1102" s="249">
        <f>IF(ISBLANK(AL1102),0,1)</f>
        <v>0</v>
      </c>
      <c r="CD1102" s="414">
        <f>IF(ISBLANK(AM1102),0,1)</f>
        <v>0</v>
      </c>
      <c r="CE1102" s="414">
        <f>IF(ISBLANK(AN1102),0,1)</f>
        <v>0</v>
      </c>
      <c r="CF1102" s="414">
        <f>IF(ISBLANK(AO1102),0,1)</f>
        <v>0</v>
      </c>
      <c r="CG1102" s="414">
        <f>IF(ISBLANK(AP1102),0,1)</f>
        <v>0</v>
      </c>
      <c r="CH1102" s="436">
        <f>IF(ISBLANK(AQ1102),0,1)</f>
        <v>0</v>
      </c>
      <c r="CI1102" s="435">
        <f>IF($W1102="Dropped","-",DAYS360(X1102,Y1102,TRUE)/360)</f>
        <v>0.63055555555555554</v>
      </c>
      <c r="CJ1102" s="416">
        <f>IF(OR($W1102="Pipeline",$W1102="Dropped"),"-",IF(OR($AA1102="-",$AA1102="n/a"),"-",DAYS360(Y1102,AA1102,TRUE)/360))</f>
        <v>0.61388888888888893</v>
      </c>
      <c r="CK1102" s="416">
        <f>IF(OR($W1102="Pipeline",$W1102="Dropped"),"-",IF($AC1102="-","-",IF(OR($AA1102="-",$AA1102="n/a"),DAYS360(Y1102,AC1102,TRUE)/360,DAYS360(AA1102,AC1102,TRUE)/360)))</f>
        <v>3.2444444444444445</v>
      </c>
      <c r="CL1102" s="416">
        <f>IF(OR($W1102="Pipeline",$W1102="Dropped"),"-",IF($AC1102="-","-",DAYS360(X1102,AC1102,TRUE)/360))</f>
        <v>4.4888888888888889</v>
      </c>
      <c r="CM1102" s="437">
        <f>IF(OR($W1102="Pipeline",$W1102="Dropped"),"-",IF($AC1102="-","-",DAYS360(AB1102,AC1102,TRUE)/360))</f>
        <v>0</v>
      </c>
      <c r="CN1102" s="344" t="str">
        <f>IF(W1102="Closed",IF(AC1102="-","-",YEAR(AC1102)),"-")</f>
        <v>-</v>
      </c>
      <c r="CO1102" s="344" t="str">
        <f>IF(W1102="Closed",IF(OR(BE1102="S",BE1102="MS",BE1102="HS"),"S",IF(OR(BE1102="U",BE1102="MU",BE1102="HU"),"U",IF(OR(BE1102="NA",BE1102="NR",BE1102="NV",BE1102="?",BE1102="#"),"NR","-"))),"-")</f>
        <v>-</v>
      </c>
      <c r="CP1102" s="249" t="s">
        <v>33</v>
      </c>
      <c r="CQ1102" s="414" t="s">
        <v>33</v>
      </c>
      <c r="CR1102" s="414" t="s">
        <v>33</v>
      </c>
      <c r="CS1102" s="414" t="s">
        <v>33</v>
      </c>
      <c r="CT1102" s="414" t="s">
        <v>33</v>
      </c>
      <c r="CU1102" s="436" t="s">
        <v>33</v>
      </c>
      <c r="CV1102" s="432" t="str">
        <f>IF(OR(DC1102="-",DC1102="",DC1102="n/a"),"-",HYPERLINK(DC1102,"PAD"))</f>
        <v>PAD</v>
      </c>
      <c r="CW1102" s="417" t="str">
        <f>IF(OR(DD1102="-",DD1102="",DD1102="n/a"),"-",HYPERLINK(DD1102,"ICR"))</f>
        <v>-</v>
      </c>
      <c r="CX1102" s="438" t="str">
        <f>IF(OR(DE1102="-",DE1102="",DE1102="n/a"),"-",HYPERLINK(DE1102,"IEG"))</f>
        <v>-</v>
      </c>
      <c r="CY1102" s="687" t="str">
        <f>IF(OR(DF1102="-",DF1102="",DF1102="n/a"),"-",HYPERLINK(DF1102,"PPAR"))</f>
        <v>-</v>
      </c>
      <c r="CZ1102" s="665" t="str">
        <f>IF(OR(DG1102="-",DG1102="",DG1102="n/a"),"-",HYPERLINK(DG1102,"PCR"))</f>
        <v>-</v>
      </c>
      <c r="DA1102" s="665" t="str">
        <f>IF(OR(DH1102="-",DH1102="",DH1102="n/a"),"-",HYPERLINK(DH1102,"PP"))</f>
        <v>-</v>
      </c>
      <c r="DB1102" s="688" t="str">
        <f>IF(OR(DI1102="-",DI1102="",DI1102="n/a"),"-",HYPERLINK(DI1102,"TA"))</f>
        <v>-</v>
      </c>
      <c r="DC1102" s="897" t="s">
        <v>13019</v>
      </c>
      <c r="DD1102" s="897" t="s">
        <v>33</v>
      </c>
      <c r="DE1102" s="897" t="s">
        <v>33</v>
      </c>
      <c r="DF1102" s="897" t="s">
        <v>33</v>
      </c>
      <c r="DG1102" s="897" t="s">
        <v>33</v>
      </c>
      <c r="DH1102" s="897" t="s">
        <v>33</v>
      </c>
      <c r="DI1102" s="897" t="s">
        <v>33</v>
      </c>
      <c r="DJ1102" s="734"/>
      <c r="DK1102" s="14"/>
      <c r="DL1102" s="14"/>
      <c r="DM1102" s="418"/>
      <c r="DN1102" s="418"/>
      <c r="DO1102" s="418"/>
      <c r="DP1102" s="418"/>
      <c r="DQ1102" s="418"/>
      <c r="DR1102" s="418"/>
      <c r="DS1102" s="418"/>
      <c r="DT1102" s="418"/>
      <c r="DU1102" s="418"/>
      <c r="DV1102" s="418"/>
      <c r="DW1102" s="418"/>
      <c r="DX1102" s="418"/>
      <c r="DY1102" s="418"/>
      <c r="DZ1102" s="418"/>
      <c r="EA1102" s="418"/>
      <c r="EB1102" s="418"/>
      <c r="EC1102" s="418"/>
      <c r="ED1102" s="418"/>
      <c r="EE1102" s="418"/>
      <c r="EF1102" s="418"/>
      <c r="EG1102" s="418"/>
      <c r="EH1102" s="418"/>
      <c r="EI1102" s="418"/>
      <c r="EJ1102" s="418"/>
      <c r="EK1102" s="418"/>
      <c r="EL1102" s="418"/>
      <c r="EM1102" s="418"/>
    </row>
    <row r="1103" spans="1:143" s="419" customFormat="1" ht="13.9" customHeight="1" x14ac:dyDescent="0.2">
      <c r="A1103" s="702">
        <f>ROW()-1</f>
        <v>1102</v>
      </c>
      <c r="B1103" s="714" t="s">
        <v>13453</v>
      </c>
      <c r="C1103" s="715" t="str">
        <f>HYPERLINK(E1103,"OP")</f>
        <v>OP</v>
      </c>
      <c r="D1103" s="715" t="str">
        <f>HYPERLINK(F1103,"Prj")</f>
        <v>Prj</v>
      </c>
      <c r="E1103" s="652" t="s">
        <v>13454</v>
      </c>
      <c r="F1103" s="412" t="s">
        <v>13455</v>
      </c>
      <c r="G1103" s="414" t="s">
        <v>33</v>
      </c>
      <c r="H1103" s="414" t="s">
        <v>33</v>
      </c>
      <c r="I1103" s="694" t="s">
        <v>33</v>
      </c>
      <c r="J1103" s="698" t="s">
        <v>13456</v>
      </c>
      <c r="K1103" s="728" t="s">
        <v>33</v>
      </c>
      <c r="L1103" s="733" t="s">
        <v>231</v>
      </c>
      <c r="M1103" s="698" t="s">
        <v>232</v>
      </c>
      <c r="N1103" s="733" t="s">
        <v>18</v>
      </c>
      <c r="O1103" s="733" t="s">
        <v>25</v>
      </c>
      <c r="P1103" s="1080" t="s">
        <v>19</v>
      </c>
      <c r="Q1103" s="1074" t="s">
        <v>1742</v>
      </c>
      <c r="R1103" s="698" t="s">
        <v>33</v>
      </c>
      <c r="S1103" s="907" t="s">
        <v>10289</v>
      </c>
      <c r="T1103" s="908" t="s">
        <v>13867</v>
      </c>
      <c r="U1103" s="905" t="s">
        <v>572</v>
      </c>
      <c r="V1103" s="905" t="s">
        <v>10451</v>
      </c>
      <c r="W1103" s="1068" t="s">
        <v>20</v>
      </c>
      <c r="X1103" s="1064">
        <v>42229</v>
      </c>
      <c r="Y1103" s="1066">
        <v>42804</v>
      </c>
      <c r="Z1103" s="1046">
        <v>2017</v>
      </c>
      <c r="AA1103" s="1064">
        <v>42913</v>
      </c>
      <c r="AB1103" s="1065">
        <v>44561</v>
      </c>
      <c r="AC1103" s="1066">
        <v>44561</v>
      </c>
      <c r="AD1103" s="1052">
        <v>100</v>
      </c>
      <c r="AE1103" s="748">
        <v>0</v>
      </c>
      <c r="AF1103" s="744">
        <v>0</v>
      </c>
      <c r="AG1103" s="690">
        <v>100</v>
      </c>
      <c r="AH1103" s="747">
        <v>0</v>
      </c>
      <c r="AI1103" s="744">
        <v>0</v>
      </c>
      <c r="AJ1103" s="1105">
        <v>100</v>
      </c>
      <c r="AK1103" s="1106">
        <v>28.82</v>
      </c>
      <c r="AL1103" s="646"/>
      <c r="AM1103" s="647"/>
      <c r="AN1103" s="647"/>
      <c r="AO1103" s="647"/>
      <c r="AP1103" s="647"/>
      <c r="AQ1103" s="648"/>
      <c r="AR1103" s="756" t="s">
        <v>37</v>
      </c>
      <c r="AS1103" s="649"/>
      <c r="AT1103" s="649"/>
      <c r="AU1103" s="650"/>
      <c r="AV1103" s="686"/>
      <c r="AW1103" s="698" t="s">
        <v>13277</v>
      </c>
      <c r="AX1103" s="698" t="s">
        <v>13457</v>
      </c>
      <c r="AY1103" s="825" t="s">
        <v>33</v>
      </c>
      <c r="AZ1103" s="733" t="s">
        <v>33</v>
      </c>
      <c r="BA1103" s="733" t="s">
        <v>33</v>
      </c>
      <c r="BB1103" s="669" t="s">
        <v>33</v>
      </c>
      <c r="BC1103" s="689" t="s">
        <v>33</v>
      </c>
      <c r="BD1103" s="691" t="s">
        <v>33</v>
      </c>
      <c r="BE1103" s="669" t="s">
        <v>33</v>
      </c>
      <c r="BF1103" s="689" t="s">
        <v>33</v>
      </c>
      <c r="BG1103" s="691" t="s">
        <v>33</v>
      </c>
      <c r="BH1103" s="905" t="s">
        <v>13078</v>
      </c>
      <c r="BI1103" s="903" t="s">
        <v>13872</v>
      </c>
      <c r="BJ1103" s="905" t="s">
        <v>10072</v>
      </c>
      <c r="BK1103" s="903" t="s">
        <v>13093</v>
      </c>
      <c r="BL1103" s="905" t="s">
        <v>0</v>
      </c>
      <c r="BM1103" s="903" t="s">
        <v>0</v>
      </c>
      <c r="BN1103" s="905" t="s">
        <v>0</v>
      </c>
      <c r="BO1103" s="903" t="s">
        <v>0</v>
      </c>
      <c r="BP1103" s="905" t="s">
        <v>0</v>
      </c>
      <c r="BQ1103" s="903" t="s">
        <v>0</v>
      </c>
      <c r="BR1103" s="905" t="s">
        <v>0</v>
      </c>
      <c r="BS1103" s="903" t="s">
        <v>4492</v>
      </c>
      <c r="BT1103" s="905" t="s">
        <v>0</v>
      </c>
      <c r="BU1103" s="903" t="s">
        <v>4492</v>
      </c>
      <c r="BV1103" s="905" t="s">
        <v>0</v>
      </c>
      <c r="BW1103" s="903" t="s">
        <v>4492</v>
      </c>
      <c r="BX1103" s="905" t="s">
        <v>0</v>
      </c>
      <c r="BY1103" s="903" t="s">
        <v>4492</v>
      </c>
      <c r="BZ1103" s="905" t="s">
        <v>0</v>
      </c>
      <c r="CA1103" s="903" t="s">
        <v>4492</v>
      </c>
      <c r="CB1103" s="340" t="s">
        <v>33</v>
      </c>
      <c r="CC1103" s="249">
        <f>IF(ISBLANK(AL1103),0,1)</f>
        <v>0</v>
      </c>
      <c r="CD1103" s="414">
        <f>IF(ISBLANK(AM1103),0,1)</f>
        <v>0</v>
      </c>
      <c r="CE1103" s="414">
        <f>IF(ISBLANK(AN1103),0,1)</f>
        <v>0</v>
      </c>
      <c r="CF1103" s="414">
        <f>IF(ISBLANK(AO1103),0,1)</f>
        <v>0</v>
      </c>
      <c r="CG1103" s="414">
        <f>IF(ISBLANK(AP1103),0,1)</f>
        <v>0</v>
      </c>
      <c r="CH1103" s="436">
        <f>IF(ISBLANK(AQ1103),0,1)</f>
        <v>0</v>
      </c>
      <c r="CI1103" s="435">
        <f>IF($W1103="Dropped","-",DAYS360(X1103,Y1103,TRUE)/360)</f>
        <v>1.575</v>
      </c>
      <c r="CJ1103" s="416">
        <f>IF(OR($W1103="Pipeline",$W1103="Dropped"),"-",IF(OR($AA1103="-",$AA1103="n/a"),"-",DAYS360(Y1103,AA1103,TRUE)/360))</f>
        <v>0.29722222222222222</v>
      </c>
      <c r="CK1103" s="416">
        <f>IF(OR($W1103="Pipeline",$W1103="Dropped"),"-",IF($AC1103="-","-",IF(OR($AA1103="-",$AA1103="n/a"),DAYS360(Y1103,AC1103,TRUE)/360,DAYS360(AA1103,AC1103,TRUE)/360)))</f>
        <v>4.5083333333333337</v>
      </c>
      <c r="CL1103" s="416">
        <f>IF(OR($W1103="Pipeline",$W1103="Dropped"),"-",IF($AC1103="-","-",DAYS360(X1103,AC1103,TRUE)/360))</f>
        <v>6.3805555555555555</v>
      </c>
      <c r="CM1103" s="437">
        <f>IF(OR($W1103="Pipeline",$W1103="Dropped"),"-",IF($AC1103="-","-",DAYS360(AB1103,AC1103,TRUE)/360))</f>
        <v>0</v>
      </c>
      <c r="CN1103" s="344" t="str">
        <f>IF(W1103="Closed",IF(AC1103="-","-",YEAR(AC1103)),"-")</f>
        <v>-</v>
      </c>
      <c r="CO1103" s="344" t="str">
        <f>IF(W1103="Closed",IF(OR(BE1103="S",BE1103="MS",BE1103="HS"),"S",IF(OR(BE1103="U",BE1103="MU",BE1103="HU"),"U",IF(OR(BE1103="NA",BE1103="NR",BE1103="NV",BE1103="?",BE1103="#"),"NR","-"))),"-")</f>
        <v>-</v>
      </c>
      <c r="CP1103" s="249" t="s">
        <v>33</v>
      </c>
      <c r="CQ1103" s="414" t="s">
        <v>33</v>
      </c>
      <c r="CR1103" s="414" t="s">
        <v>33</v>
      </c>
      <c r="CS1103" s="414" t="s">
        <v>33</v>
      </c>
      <c r="CT1103" s="414" t="s">
        <v>33</v>
      </c>
      <c r="CU1103" s="436" t="s">
        <v>33</v>
      </c>
      <c r="CV1103" s="432" t="str">
        <f>IF(OR(DC1103="-",DC1103="",DC1103="n/a"),"-",HYPERLINK(DC1103,"PAD"))</f>
        <v>PAD</v>
      </c>
      <c r="CW1103" s="417" t="str">
        <f>IF(OR(DD1103="-",DD1103="",DD1103="n/a"),"-",HYPERLINK(DD1103,"ICR"))</f>
        <v>-</v>
      </c>
      <c r="CX1103" s="438" t="str">
        <f>IF(OR(DE1103="-",DE1103="",DE1103="n/a"),"-",HYPERLINK(DE1103,"IEG"))</f>
        <v>-</v>
      </c>
      <c r="CY1103" s="687" t="str">
        <f>IF(OR(DF1103="-",DF1103="",DF1103="n/a"),"-",HYPERLINK(DF1103,"PPAR"))</f>
        <v>-</v>
      </c>
      <c r="CZ1103" s="665" t="str">
        <f>IF(OR(DG1103="-",DG1103="",DG1103="n/a"),"-",HYPERLINK(DG1103,"PCR"))</f>
        <v>-</v>
      </c>
      <c r="DA1103" s="665" t="str">
        <f>IF(OR(DH1103="-",DH1103="",DH1103="n/a"),"-",HYPERLINK(DH1103,"PP"))</f>
        <v>-</v>
      </c>
      <c r="DB1103" s="688" t="str">
        <f>IF(OR(DI1103="-",DI1103="",DI1103="n/a"),"-",HYPERLINK(DI1103,"TA"))</f>
        <v>-</v>
      </c>
      <c r="DC1103" s="897" t="s">
        <v>14208</v>
      </c>
      <c r="DD1103" s="897" t="s">
        <v>33</v>
      </c>
      <c r="DE1103" s="897" t="s">
        <v>33</v>
      </c>
      <c r="DF1103" s="897" t="s">
        <v>33</v>
      </c>
      <c r="DG1103" s="897" t="s">
        <v>33</v>
      </c>
      <c r="DH1103" s="897" t="s">
        <v>33</v>
      </c>
      <c r="DI1103" s="897" t="s">
        <v>33</v>
      </c>
      <c r="DJ1103" s="734"/>
      <c r="DK1103" s="14"/>
      <c r="DL1103" s="14"/>
      <c r="DM1103" s="418"/>
      <c r="DN1103" s="418"/>
      <c r="DO1103" s="418"/>
      <c r="DP1103" s="418"/>
      <c r="DQ1103" s="418"/>
      <c r="DR1103" s="418"/>
      <c r="DS1103" s="418"/>
      <c r="DT1103" s="418"/>
      <c r="DU1103" s="418"/>
      <c r="DV1103" s="418"/>
      <c r="DW1103" s="418"/>
      <c r="DX1103" s="418"/>
      <c r="DY1103" s="418"/>
      <c r="DZ1103" s="418"/>
      <c r="EA1103" s="418"/>
      <c r="EB1103" s="418"/>
      <c r="EC1103" s="418"/>
      <c r="ED1103" s="418"/>
      <c r="EE1103" s="418"/>
      <c r="EF1103" s="418"/>
      <c r="EG1103" s="418"/>
      <c r="EH1103" s="418"/>
      <c r="EI1103" s="418"/>
      <c r="EJ1103" s="418"/>
      <c r="EK1103" s="418"/>
      <c r="EL1103" s="418"/>
      <c r="EM1103" s="418"/>
    </row>
    <row r="1104" spans="1:143" s="419" customFormat="1" ht="13.9" customHeight="1" x14ac:dyDescent="0.2">
      <c r="A1104" s="702">
        <f>ROW()-1</f>
        <v>1103</v>
      </c>
      <c r="B1104" s="714" t="s">
        <v>13333</v>
      </c>
      <c r="C1104" s="715" t="str">
        <f>HYPERLINK(E1104,"OP")</f>
        <v>OP</v>
      </c>
      <c r="D1104" s="715" t="str">
        <f>HYPERLINK(F1104,"Prj")</f>
        <v>Prj</v>
      </c>
      <c r="E1104" s="652" t="s">
        <v>13334</v>
      </c>
      <c r="F1104" s="412" t="s">
        <v>13335</v>
      </c>
      <c r="G1104" s="414" t="s">
        <v>33</v>
      </c>
      <c r="H1104" s="414" t="s">
        <v>33</v>
      </c>
      <c r="I1104" s="694" t="s">
        <v>33</v>
      </c>
      <c r="J1104" s="698" t="s">
        <v>13336</v>
      </c>
      <c r="K1104" s="728" t="s">
        <v>33</v>
      </c>
      <c r="L1104" s="733" t="s">
        <v>16</v>
      </c>
      <c r="M1104" s="698" t="s">
        <v>81</v>
      </c>
      <c r="N1104" s="733" t="s">
        <v>18</v>
      </c>
      <c r="O1104" s="733" t="s">
        <v>25</v>
      </c>
      <c r="P1104" s="1080" t="s">
        <v>19</v>
      </c>
      <c r="Q1104" s="1074" t="s">
        <v>33</v>
      </c>
      <c r="R1104" s="698" t="s">
        <v>33</v>
      </c>
      <c r="S1104" s="907" t="s">
        <v>3538</v>
      </c>
      <c r="T1104" s="908" t="s">
        <v>13868</v>
      </c>
      <c r="U1104" s="905" t="s">
        <v>586</v>
      </c>
      <c r="V1104" s="905" t="s">
        <v>10447</v>
      </c>
      <c r="W1104" s="1068" t="s">
        <v>20</v>
      </c>
      <c r="X1104" s="1064">
        <v>42275</v>
      </c>
      <c r="Y1104" s="1066">
        <v>42488</v>
      </c>
      <c r="Z1104" s="1046">
        <v>2016</v>
      </c>
      <c r="AA1104" s="1064" t="s">
        <v>33</v>
      </c>
      <c r="AB1104" s="1065">
        <v>44561</v>
      </c>
      <c r="AC1104" s="1066">
        <v>44561</v>
      </c>
      <c r="AD1104" s="1052">
        <v>0</v>
      </c>
      <c r="AE1104" s="748">
        <v>10</v>
      </c>
      <c r="AF1104" s="744">
        <v>0</v>
      </c>
      <c r="AG1104" s="690">
        <v>10</v>
      </c>
      <c r="AH1104" s="747">
        <v>0</v>
      </c>
      <c r="AI1104" s="744">
        <v>0</v>
      </c>
      <c r="AJ1104" s="1105">
        <v>10</v>
      </c>
      <c r="AK1104" s="1106">
        <v>0</v>
      </c>
      <c r="AL1104" s="646"/>
      <c r="AM1104" s="647"/>
      <c r="AN1104" s="647">
        <v>4</v>
      </c>
      <c r="AO1104" s="647"/>
      <c r="AP1104" s="647"/>
      <c r="AQ1104" s="648"/>
      <c r="AR1104" s="756" t="s">
        <v>13533</v>
      </c>
      <c r="AS1104" s="649">
        <f>AT1104+AU1104</f>
        <v>0.6</v>
      </c>
      <c r="AT1104" s="784">
        <v>0.6</v>
      </c>
      <c r="AU1104" s="785">
        <v>0</v>
      </c>
      <c r="AV1104" s="686" t="s">
        <v>13523</v>
      </c>
      <c r="AW1104" s="698" t="s">
        <v>13277</v>
      </c>
      <c r="AX1104" s="698" t="s">
        <v>33</v>
      </c>
      <c r="AY1104" s="825">
        <v>42662</v>
      </c>
      <c r="AZ1104" s="733" t="s">
        <v>26</v>
      </c>
      <c r="BA1104" s="733" t="s">
        <v>26</v>
      </c>
      <c r="BB1104" s="669" t="s">
        <v>33</v>
      </c>
      <c r="BC1104" s="689" t="s">
        <v>33</v>
      </c>
      <c r="BD1104" s="691" t="s">
        <v>33</v>
      </c>
      <c r="BE1104" s="669" t="s">
        <v>33</v>
      </c>
      <c r="BF1104" s="689" t="s">
        <v>33</v>
      </c>
      <c r="BG1104" s="691" t="s">
        <v>33</v>
      </c>
      <c r="BH1104" s="905" t="s">
        <v>13077</v>
      </c>
      <c r="BI1104" s="903" t="s">
        <v>9680</v>
      </c>
      <c r="BJ1104" s="905" t="s">
        <v>13078</v>
      </c>
      <c r="BK1104" s="903" t="s">
        <v>13872</v>
      </c>
      <c r="BL1104" s="905" t="s">
        <v>0</v>
      </c>
      <c r="BM1104" s="903" t="s">
        <v>0</v>
      </c>
      <c r="BN1104" s="905" t="s">
        <v>0</v>
      </c>
      <c r="BO1104" s="903" t="s">
        <v>0</v>
      </c>
      <c r="BP1104" s="905" t="s">
        <v>0</v>
      </c>
      <c r="BQ1104" s="903" t="s">
        <v>0</v>
      </c>
      <c r="BR1104" s="909">
        <v>54</v>
      </c>
      <c r="BS1104" s="903" t="s">
        <v>4553</v>
      </c>
      <c r="BT1104" s="905" t="s">
        <v>0</v>
      </c>
      <c r="BU1104" s="903" t="s">
        <v>4492</v>
      </c>
      <c r="BV1104" s="905" t="s">
        <v>0</v>
      </c>
      <c r="BW1104" s="903" t="s">
        <v>4492</v>
      </c>
      <c r="BX1104" s="905" t="s">
        <v>0</v>
      </c>
      <c r="BY1104" s="903" t="s">
        <v>4492</v>
      </c>
      <c r="BZ1104" s="905" t="s">
        <v>0</v>
      </c>
      <c r="CA1104" s="903" t="s">
        <v>4492</v>
      </c>
      <c r="CB1104" s="340" t="s">
        <v>33</v>
      </c>
      <c r="CC1104" s="249">
        <f>IF(ISBLANK(AL1104),0,1)</f>
        <v>0</v>
      </c>
      <c r="CD1104" s="414">
        <f>IF(ISBLANK(AM1104),0,1)</f>
        <v>0</v>
      </c>
      <c r="CE1104" s="414">
        <f>IF(ISBLANK(AN1104),0,1)</f>
        <v>1</v>
      </c>
      <c r="CF1104" s="414">
        <f>IF(ISBLANK(AO1104),0,1)</f>
        <v>0</v>
      </c>
      <c r="CG1104" s="414">
        <f>IF(ISBLANK(AP1104),0,1)</f>
        <v>0</v>
      </c>
      <c r="CH1104" s="436">
        <f>IF(ISBLANK(AQ1104),0,1)</f>
        <v>0</v>
      </c>
      <c r="CI1104" s="435">
        <f>IF($W1104="Dropped","-",DAYS360(X1104,Y1104,TRUE)/360)</f>
        <v>0.58333333333333337</v>
      </c>
      <c r="CJ1104" s="416" t="str">
        <f>IF(OR($W1104="Pipeline",$W1104="Dropped"),"-",IF(OR($AA1104="-",$AA1104="n/a"),"-",DAYS360(Y1104,AA1104,TRUE)/360))</f>
        <v>-</v>
      </c>
      <c r="CK1104" s="416">
        <f>IF(OR($W1104="Pipeline",$W1104="Dropped"),"-",IF($AC1104="-","-",IF(OR($AA1104="-",$AA1104="n/a"),DAYS360(Y1104,AC1104,TRUE)/360,DAYS360(AA1104,AC1104,TRUE)/360)))</f>
        <v>5.6722222222222225</v>
      </c>
      <c r="CL1104" s="416">
        <f>IF(OR($W1104="Pipeline",$W1104="Dropped"),"-",IF($AC1104="-","-",DAYS360(X1104,AC1104,TRUE)/360))</f>
        <v>6.2555555555555555</v>
      </c>
      <c r="CM1104" s="437">
        <f>IF(OR($W1104="Pipeline",$W1104="Dropped"),"-",IF($AC1104="-","-",DAYS360(AB1104,AC1104,TRUE)/360))</f>
        <v>0</v>
      </c>
      <c r="CN1104" s="344" t="str">
        <f>IF(W1104="Closed",IF(AC1104="-","-",YEAR(AC1104)),"-")</f>
        <v>-</v>
      </c>
      <c r="CO1104" s="344" t="str">
        <f>IF(W1104="Closed",IF(OR(BE1104="S",BE1104="MS",BE1104="HS"),"S",IF(OR(BE1104="U",BE1104="MU",BE1104="HU"),"U",IF(OR(BE1104="NA",BE1104="NR",BE1104="NV",BE1104="?",BE1104="#"),"NR","-"))),"-")</f>
        <v>-</v>
      </c>
      <c r="CP1104" s="249" t="s">
        <v>33</v>
      </c>
      <c r="CQ1104" s="414" t="s">
        <v>33</v>
      </c>
      <c r="CR1104" s="414" t="s">
        <v>33</v>
      </c>
      <c r="CS1104" s="414" t="s">
        <v>33</v>
      </c>
      <c r="CT1104" s="414" t="s">
        <v>33</v>
      </c>
      <c r="CU1104" s="436" t="s">
        <v>33</v>
      </c>
      <c r="CV1104" s="432" t="str">
        <f>IF(OR(DC1104="-",DC1104="",DC1104="n/a"),"-",HYPERLINK(DC1104,"PAD"))</f>
        <v>PAD</v>
      </c>
      <c r="CW1104" s="417" t="str">
        <f>IF(OR(DD1104="-",DD1104="",DD1104="n/a"),"-",HYPERLINK(DD1104,"ICR"))</f>
        <v>-</v>
      </c>
      <c r="CX1104" s="438" t="str">
        <f>IF(OR(DE1104="-",DE1104="",DE1104="n/a"),"-",HYPERLINK(DE1104,"IEG"))</f>
        <v>-</v>
      </c>
      <c r="CY1104" s="687" t="str">
        <f>IF(OR(DF1104="-",DF1104="",DF1104="n/a"),"-",HYPERLINK(DF1104,"PPAR"))</f>
        <v>-</v>
      </c>
      <c r="CZ1104" s="665" t="str">
        <f>IF(OR(DG1104="-",DG1104="",DG1104="n/a"),"-",HYPERLINK(DG1104,"PCR"))</f>
        <v>-</v>
      </c>
      <c r="DA1104" s="665" t="str">
        <f>IF(OR(DH1104="-",DH1104="",DH1104="n/a"),"-",HYPERLINK(DH1104,"PP"))</f>
        <v>-</v>
      </c>
      <c r="DB1104" s="688" t="str">
        <f>IF(OR(DI1104="-",DI1104="",DI1104="n/a"),"-",HYPERLINK(DI1104,"TA"))</f>
        <v>-</v>
      </c>
      <c r="DC1104" s="897" t="s">
        <v>13337</v>
      </c>
      <c r="DD1104" s="897" t="s">
        <v>33</v>
      </c>
      <c r="DE1104" s="897" t="s">
        <v>33</v>
      </c>
      <c r="DF1104" s="897" t="s">
        <v>33</v>
      </c>
      <c r="DG1104" s="897" t="s">
        <v>33</v>
      </c>
      <c r="DH1104" s="897" t="s">
        <v>33</v>
      </c>
      <c r="DI1104" s="897" t="s">
        <v>33</v>
      </c>
      <c r="DJ1104" s="734"/>
      <c r="DK1104" s="14"/>
      <c r="DL1104" s="14"/>
      <c r="DM1104" s="418"/>
      <c r="DN1104" s="418"/>
      <c r="DO1104" s="418"/>
      <c r="DP1104" s="418"/>
      <c r="DQ1104" s="418"/>
      <c r="DR1104" s="418"/>
      <c r="DS1104" s="418"/>
      <c r="DT1104" s="418"/>
      <c r="DU1104" s="418"/>
      <c r="DV1104" s="418"/>
      <c r="DW1104" s="418"/>
      <c r="DX1104" s="418"/>
      <c r="DY1104" s="418"/>
      <c r="DZ1104" s="418"/>
      <c r="EA1104" s="418"/>
      <c r="EB1104" s="418"/>
      <c r="EC1104" s="418"/>
      <c r="ED1104" s="418"/>
      <c r="EE1104" s="418"/>
      <c r="EF1104" s="418"/>
      <c r="EG1104" s="418"/>
      <c r="EH1104" s="418"/>
      <c r="EI1104" s="418"/>
      <c r="EJ1104" s="418"/>
      <c r="EK1104" s="418"/>
      <c r="EL1104" s="418"/>
      <c r="EM1104" s="418"/>
    </row>
    <row r="1105" spans="1:143" s="419" customFormat="1" ht="13.9" customHeight="1" x14ac:dyDescent="0.2">
      <c r="A1105" s="702">
        <f>ROW()-1</f>
        <v>1104</v>
      </c>
      <c r="B1105" s="710" t="s">
        <v>5422</v>
      </c>
      <c r="C1105" s="711" t="str">
        <f>HYPERLINK(E1105,"OP")</f>
        <v>OP</v>
      </c>
      <c r="D1105" s="711" t="str">
        <f>HYPERLINK(F1105,"Prj")</f>
        <v>Prj</v>
      </c>
      <c r="E1105" s="706" t="s">
        <v>7379</v>
      </c>
      <c r="F1105" s="420" t="s">
        <v>6017</v>
      </c>
      <c r="G1105" s="414" t="s">
        <v>33</v>
      </c>
      <c r="H1105" s="414" t="s">
        <v>33</v>
      </c>
      <c r="I1105" s="694" t="s">
        <v>33</v>
      </c>
      <c r="J1105" s="697" t="s">
        <v>5844</v>
      </c>
      <c r="K1105" s="727" t="s">
        <v>33</v>
      </c>
      <c r="L1105" s="736" t="s">
        <v>124</v>
      </c>
      <c r="M1105" s="697" t="s">
        <v>335</v>
      </c>
      <c r="N1105" s="736" t="s">
        <v>233</v>
      </c>
      <c r="O1105" s="736" t="s">
        <v>25</v>
      </c>
      <c r="P1105" s="1080" t="s">
        <v>1419</v>
      </c>
      <c r="Q1105" s="1074" t="s">
        <v>33</v>
      </c>
      <c r="R1105" s="698" t="s">
        <v>33</v>
      </c>
      <c r="S1105" s="907" t="s">
        <v>5297</v>
      </c>
      <c r="T1105" s="908" t="s">
        <v>5423</v>
      </c>
      <c r="U1105" s="905" t="s">
        <v>612</v>
      </c>
      <c r="V1105" s="905" t="s">
        <v>10449</v>
      </c>
      <c r="W1105" s="1068" t="s">
        <v>20</v>
      </c>
      <c r="X1105" s="1064">
        <v>42305</v>
      </c>
      <c r="Y1105" s="1066">
        <v>42391</v>
      </c>
      <c r="Z1105" s="1046">
        <v>2016</v>
      </c>
      <c r="AA1105" s="1064">
        <v>42404</v>
      </c>
      <c r="AB1105" s="1065">
        <v>43342</v>
      </c>
      <c r="AC1105" s="1066">
        <v>43342</v>
      </c>
      <c r="AD1105" s="638">
        <v>0</v>
      </c>
      <c r="AE1105" s="746">
        <v>0</v>
      </c>
      <c r="AF1105" s="744">
        <v>0.38</v>
      </c>
      <c r="AG1105" s="690">
        <v>0.38</v>
      </c>
      <c r="AH1105" s="747">
        <v>0</v>
      </c>
      <c r="AI1105" s="744">
        <v>0.38</v>
      </c>
      <c r="AJ1105" s="1101">
        <v>0.38</v>
      </c>
      <c r="AK1105" s="1102">
        <v>0.10461471999999999</v>
      </c>
      <c r="AL1105" s="1087"/>
      <c r="AM1105" s="758"/>
      <c r="AN1105" s="758"/>
      <c r="AO1105" s="758"/>
      <c r="AP1105" s="758"/>
      <c r="AQ1105" s="759"/>
      <c r="AR1105" s="783" t="s">
        <v>33</v>
      </c>
      <c r="AS1105" s="786" t="s">
        <v>37</v>
      </c>
      <c r="AT1105" s="786" t="s">
        <v>37</v>
      </c>
      <c r="AU1105" s="787" t="s">
        <v>37</v>
      </c>
      <c r="AV1105" s="806"/>
      <c r="AW1105" s="697" t="s">
        <v>5424</v>
      </c>
      <c r="AX1105" s="697" t="s">
        <v>5424</v>
      </c>
      <c r="AY1105" s="823">
        <v>42720</v>
      </c>
      <c r="AZ1105" s="736" t="s">
        <v>26</v>
      </c>
      <c r="BA1105" s="736" t="s">
        <v>26</v>
      </c>
      <c r="BB1105" s="840" t="s">
        <v>33</v>
      </c>
      <c r="BC1105" s="841" t="s">
        <v>33</v>
      </c>
      <c r="BD1105" s="842" t="s">
        <v>33</v>
      </c>
      <c r="BE1105" s="840" t="s">
        <v>33</v>
      </c>
      <c r="BF1105" s="841" t="s">
        <v>33</v>
      </c>
      <c r="BG1105" s="842" t="s">
        <v>33</v>
      </c>
      <c r="BH1105" s="905" t="s">
        <v>4505</v>
      </c>
      <c r="BI1105" s="903" t="s">
        <v>10474</v>
      </c>
      <c r="BJ1105" s="905" t="s">
        <v>0</v>
      </c>
      <c r="BK1105" s="903" t="s">
        <v>0</v>
      </c>
      <c r="BL1105" s="905" t="s">
        <v>0</v>
      </c>
      <c r="BM1105" s="903" t="s">
        <v>0</v>
      </c>
      <c r="BN1105" s="905" t="s">
        <v>0</v>
      </c>
      <c r="BO1105" s="903" t="s">
        <v>0</v>
      </c>
      <c r="BP1105" s="905" t="s">
        <v>0</v>
      </c>
      <c r="BQ1105" s="903" t="s">
        <v>0</v>
      </c>
      <c r="BR1105" s="909">
        <v>30</v>
      </c>
      <c r="BS1105" s="903" t="s">
        <v>4501</v>
      </c>
      <c r="BT1105" s="909">
        <v>27</v>
      </c>
      <c r="BU1105" s="903" t="s">
        <v>4490</v>
      </c>
      <c r="BV1105" s="909">
        <v>29</v>
      </c>
      <c r="BW1105" s="903" t="s">
        <v>4497</v>
      </c>
      <c r="BX1105" s="905" t="s">
        <v>0</v>
      </c>
      <c r="BY1105" s="903" t="s">
        <v>4492</v>
      </c>
      <c r="BZ1105" s="905" t="s">
        <v>0</v>
      </c>
      <c r="CA1105" s="903" t="s">
        <v>4492</v>
      </c>
      <c r="CB1105" s="340">
        <v>50</v>
      </c>
      <c r="CC1105" s="249">
        <f>IF(ISBLANK(AL1105),0,1)</f>
        <v>0</v>
      </c>
      <c r="CD1105" s="414">
        <f>IF(ISBLANK(AM1105),0,1)</f>
        <v>0</v>
      </c>
      <c r="CE1105" s="414">
        <f>IF(ISBLANK(AN1105),0,1)</f>
        <v>0</v>
      </c>
      <c r="CF1105" s="414">
        <f>IF(ISBLANK(AO1105),0,1)</f>
        <v>0</v>
      </c>
      <c r="CG1105" s="414">
        <f>IF(ISBLANK(AP1105),0,1)</f>
        <v>0</v>
      </c>
      <c r="CH1105" s="436">
        <f>IF(ISBLANK(AQ1105),0,1)</f>
        <v>0</v>
      </c>
      <c r="CI1105" s="435">
        <f>IF($W1105="Dropped","-",DAYS360(X1105,Y1105,TRUE)/360)</f>
        <v>0.23333333333333334</v>
      </c>
      <c r="CJ1105" s="416">
        <f>IF(OR($W1105="Pipeline",$W1105="Dropped"),"-",IF(OR($AA1105="-",$AA1105="n/a"),"-",DAYS360(Y1105,AA1105,TRUE)/360))</f>
        <v>3.3333333333333333E-2</v>
      </c>
      <c r="CK1105" s="416">
        <f>IF(OR($W1105="Pipeline",$W1105="Dropped"),"-",IF($AC1105="-","-",IF(OR($AA1105="-",$AA1105="n/a"),DAYS360(Y1105,AC1105,TRUE)/360,DAYS360(AA1105,AC1105,TRUE)/360)))</f>
        <v>2.5722222222222224</v>
      </c>
      <c r="CL1105" s="416">
        <f>IF(OR($W1105="Pipeline",$W1105="Dropped"),"-",IF($AC1105="-","-",DAYS360(X1105,AC1105,TRUE)/360))</f>
        <v>2.838888888888889</v>
      </c>
      <c r="CM1105" s="437">
        <f>IF(OR($W1105="Pipeline",$W1105="Dropped"),"-",IF($AC1105="-","-",DAYS360(AB1105,AC1105,TRUE)/360))</f>
        <v>0</v>
      </c>
      <c r="CN1105" s="344" t="str">
        <f>IF(W1105="Closed",IF(AC1105="-","-",YEAR(AC1105)),"-")</f>
        <v>-</v>
      </c>
      <c r="CO1105" s="344" t="str">
        <f>IF(W1105="Closed",IF(OR(BE1105="S",BE1105="MS",BE1105="HS"),"S",IF(OR(BE1105="U",BE1105="MU",BE1105="HU"),"U",IF(OR(BE1105="NA",BE1105="NR",BE1105="NV",BE1105="?",BE1105="#"),"NR","-"))),"-")</f>
        <v>-</v>
      </c>
      <c r="CP1105" s="249" t="s">
        <v>33</v>
      </c>
      <c r="CQ1105" s="414" t="s">
        <v>33</v>
      </c>
      <c r="CR1105" s="414" t="s">
        <v>33</v>
      </c>
      <c r="CS1105" s="414" t="s">
        <v>33</v>
      </c>
      <c r="CT1105" s="414" t="s">
        <v>33</v>
      </c>
      <c r="CU1105" s="436" t="s">
        <v>33</v>
      </c>
      <c r="CV1105" s="432" t="str">
        <f>IF(OR(DC1105="-",DC1105="",DC1105="n/a"),"-",HYPERLINK(DC1105,"PAD"))</f>
        <v>-</v>
      </c>
      <c r="CW1105" s="417" t="str">
        <f>IF(OR(DD1105="-",DD1105="",DD1105="n/a"),"-",HYPERLINK(DD1105,"ICR"))</f>
        <v>-</v>
      </c>
      <c r="CX1105" s="438" t="str">
        <f>IF(OR(DE1105="-",DE1105="",DE1105="n/a"),"-",HYPERLINK(DE1105,"IEG"))</f>
        <v>-</v>
      </c>
      <c r="CY1105" s="687" t="str">
        <f>IF(OR(DF1105="-",DF1105="",DF1105="n/a"),"-",HYPERLINK(DF1105,"PPAR"))</f>
        <v>-</v>
      </c>
      <c r="CZ1105" s="665" t="str">
        <f>IF(OR(DG1105="-",DG1105="",DG1105="n/a"),"-",HYPERLINK(DG1105,"PCR"))</f>
        <v>-</v>
      </c>
      <c r="DA1105" s="665" t="str">
        <f>IF(OR(DH1105="-",DH1105="",DH1105="n/a"),"-",HYPERLINK(DH1105,"PP"))</f>
        <v>-</v>
      </c>
      <c r="DB1105" s="688" t="str">
        <f>IF(OR(DI1105="-",DI1105="",DI1105="n/a"),"-",HYPERLINK(DI1105,"TA"))</f>
        <v>-</v>
      </c>
      <c r="DC1105" s="897" t="s">
        <v>13773</v>
      </c>
      <c r="DD1105" s="897" t="s">
        <v>13773</v>
      </c>
      <c r="DE1105" s="897" t="s">
        <v>13773</v>
      </c>
      <c r="DF1105" s="897" t="s">
        <v>13773</v>
      </c>
      <c r="DG1105" s="897" t="s">
        <v>13773</v>
      </c>
      <c r="DH1105" s="897" t="s">
        <v>13773</v>
      </c>
      <c r="DI1105" s="897" t="s">
        <v>13773</v>
      </c>
      <c r="DJ1105" s="934"/>
      <c r="DK1105" s="14"/>
      <c r="DL1105" s="14"/>
      <c r="DM1105" s="418"/>
      <c r="DN1105" s="418"/>
      <c r="DO1105" s="418"/>
      <c r="DP1105" s="418"/>
      <c r="DQ1105" s="418"/>
      <c r="DR1105" s="418"/>
      <c r="DS1105" s="418"/>
      <c r="DT1105" s="418"/>
      <c r="DU1105" s="418"/>
      <c r="DV1105" s="418"/>
      <c r="DW1105" s="418"/>
      <c r="DX1105" s="418"/>
      <c r="DY1105" s="418"/>
      <c r="DZ1105" s="418"/>
      <c r="EA1105" s="418"/>
      <c r="EB1105" s="418"/>
      <c r="EC1105" s="418"/>
      <c r="ED1105" s="418"/>
      <c r="EE1105" s="418"/>
      <c r="EF1105" s="418"/>
      <c r="EG1105" s="418"/>
      <c r="EH1105" s="418"/>
      <c r="EI1105" s="418"/>
      <c r="EJ1105" s="418"/>
      <c r="EK1105" s="418"/>
      <c r="EL1105" s="418"/>
      <c r="EM1105" s="418"/>
    </row>
    <row r="1106" spans="1:143" s="419" customFormat="1" ht="13.9" customHeight="1" x14ac:dyDescent="0.2">
      <c r="A1106" s="702">
        <f>ROW()-1</f>
        <v>1105</v>
      </c>
      <c r="B1106" s="714" t="s">
        <v>13468</v>
      </c>
      <c r="C1106" s="715" t="str">
        <f>HYPERLINK(E1106,"OP")</f>
        <v>OP</v>
      </c>
      <c r="D1106" s="715" t="str">
        <f>HYPERLINK(F1106,"Prj")</f>
        <v>Prj</v>
      </c>
      <c r="E1106" s="652" t="s">
        <v>13469</v>
      </c>
      <c r="F1106" s="412" t="s">
        <v>13470</v>
      </c>
      <c r="G1106" s="414" t="s">
        <v>33</v>
      </c>
      <c r="H1106" s="414" t="s">
        <v>33</v>
      </c>
      <c r="I1106" s="694" t="s">
        <v>33</v>
      </c>
      <c r="J1106" s="698" t="s">
        <v>13471</v>
      </c>
      <c r="K1106" s="728" t="s">
        <v>33</v>
      </c>
      <c r="L1106" s="733" t="s">
        <v>16</v>
      </c>
      <c r="M1106" s="698" t="s">
        <v>17</v>
      </c>
      <c r="N1106" s="733" t="s">
        <v>18</v>
      </c>
      <c r="O1106" s="733" t="s">
        <v>25</v>
      </c>
      <c r="P1106" s="1080" t="s">
        <v>1742</v>
      </c>
      <c r="Q1106" s="1074" t="s">
        <v>10323</v>
      </c>
      <c r="R1106" s="698" t="s">
        <v>8303</v>
      </c>
      <c r="S1106" s="907" t="s">
        <v>10303</v>
      </c>
      <c r="T1106" s="908" t="s">
        <v>3825</v>
      </c>
      <c r="U1106" s="905" t="s">
        <v>578</v>
      </c>
      <c r="V1106" s="905" t="s">
        <v>10418</v>
      </c>
      <c r="W1106" s="1068" t="s">
        <v>20</v>
      </c>
      <c r="X1106" s="1064">
        <v>42366</v>
      </c>
      <c r="Y1106" s="1066">
        <v>42753</v>
      </c>
      <c r="Z1106" s="1046">
        <v>2017</v>
      </c>
      <c r="AA1106" s="1064">
        <v>42915</v>
      </c>
      <c r="AB1106" s="1065">
        <v>44742</v>
      </c>
      <c r="AC1106" s="1066">
        <v>44742</v>
      </c>
      <c r="AD1106" s="1052">
        <v>0</v>
      </c>
      <c r="AE1106" s="748">
        <v>20</v>
      </c>
      <c r="AF1106" s="744">
        <v>0</v>
      </c>
      <c r="AG1106" s="690">
        <v>20</v>
      </c>
      <c r="AH1106" s="747" t="s">
        <v>33</v>
      </c>
      <c r="AI1106" s="744">
        <v>0</v>
      </c>
      <c r="AJ1106" s="1105">
        <v>20</v>
      </c>
      <c r="AK1106" s="1106">
        <v>0</v>
      </c>
      <c r="AL1106" s="646"/>
      <c r="AM1106" s="647"/>
      <c r="AN1106" s="647"/>
      <c r="AO1106" s="647"/>
      <c r="AP1106" s="647"/>
      <c r="AQ1106" s="648"/>
      <c r="AR1106" s="756" t="s">
        <v>37</v>
      </c>
      <c r="AS1106" s="649"/>
      <c r="AT1106" s="649"/>
      <c r="AU1106" s="650"/>
      <c r="AV1106" s="686"/>
      <c r="AW1106" s="698" t="s">
        <v>33</v>
      </c>
      <c r="AX1106" s="698" t="s">
        <v>33</v>
      </c>
      <c r="AY1106" s="825" t="s">
        <v>33</v>
      </c>
      <c r="AZ1106" s="733" t="s">
        <v>33</v>
      </c>
      <c r="BA1106" s="733" t="s">
        <v>33</v>
      </c>
      <c r="BB1106" s="669" t="s">
        <v>33</v>
      </c>
      <c r="BC1106" s="689" t="s">
        <v>33</v>
      </c>
      <c r="BD1106" s="691" t="s">
        <v>33</v>
      </c>
      <c r="BE1106" s="669" t="s">
        <v>33</v>
      </c>
      <c r="BF1106" s="689" t="s">
        <v>33</v>
      </c>
      <c r="BG1106" s="691" t="s">
        <v>33</v>
      </c>
      <c r="BH1106" s="905" t="s">
        <v>10072</v>
      </c>
      <c r="BI1106" s="903" t="s">
        <v>13093</v>
      </c>
      <c r="BJ1106" s="905" t="s">
        <v>4485</v>
      </c>
      <c r="BK1106" s="903" t="s">
        <v>10472</v>
      </c>
      <c r="BL1106" s="905" t="s">
        <v>10064</v>
      </c>
      <c r="BM1106" s="903" t="s">
        <v>13770</v>
      </c>
      <c r="BN1106" s="905" t="s">
        <v>10067</v>
      </c>
      <c r="BO1106" s="903" t="s">
        <v>9474</v>
      </c>
      <c r="BP1106" s="905" t="s">
        <v>0</v>
      </c>
      <c r="BQ1106" s="903" t="s">
        <v>0</v>
      </c>
      <c r="BR1106" s="909">
        <v>95</v>
      </c>
      <c r="BS1106" s="903" t="s">
        <v>1342</v>
      </c>
      <c r="BT1106" s="909">
        <v>94</v>
      </c>
      <c r="BU1106" s="903" t="s">
        <v>4649</v>
      </c>
      <c r="BV1106" s="909">
        <v>62</v>
      </c>
      <c r="BW1106" s="903" t="s">
        <v>4552</v>
      </c>
      <c r="BX1106" s="905" t="s">
        <v>0</v>
      </c>
      <c r="BY1106" s="903" t="s">
        <v>4492</v>
      </c>
      <c r="BZ1106" s="905" t="s">
        <v>0</v>
      </c>
      <c r="CA1106" s="903" t="s">
        <v>4492</v>
      </c>
      <c r="CB1106" s="340" t="s">
        <v>33</v>
      </c>
      <c r="CC1106" s="249">
        <f>IF(ISBLANK(AL1106),0,1)</f>
        <v>0</v>
      </c>
      <c r="CD1106" s="414">
        <f>IF(ISBLANK(AM1106),0,1)</f>
        <v>0</v>
      </c>
      <c r="CE1106" s="414">
        <f>IF(ISBLANK(AN1106),0,1)</f>
        <v>0</v>
      </c>
      <c r="CF1106" s="414">
        <f>IF(ISBLANK(AO1106),0,1)</f>
        <v>0</v>
      </c>
      <c r="CG1106" s="414">
        <f>IF(ISBLANK(AP1106),0,1)</f>
        <v>0</v>
      </c>
      <c r="CH1106" s="436">
        <f>IF(ISBLANK(AQ1106),0,1)</f>
        <v>0</v>
      </c>
      <c r="CI1106" s="435">
        <f>IF($W1106="Dropped","-",DAYS360(X1106,Y1106,TRUE)/360)</f>
        <v>1.0555555555555556</v>
      </c>
      <c r="CJ1106" s="416">
        <f>IF(OR($W1106="Pipeline",$W1106="Dropped"),"-",IF(OR($AA1106="-",$AA1106="n/a"),"-",DAYS360(Y1106,AA1106,TRUE)/360))</f>
        <v>0.44722222222222224</v>
      </c>
      <c r="CK1106" s="416">
        <f>IF(OR($W1106="Pipeline",$W1106="Dropped"),"-",IF($AC1106="-","-",IF(OR($AA1106="-",$AA1106="n/a"),DAYS360(Y1106,AC1106,TRUE)/360,DAYS360(AA1106,AC1106,TRUE)/360)))</f>
        <v>5.0027777777777782</v>
      </c>
      <c r="CL1106" s="416">
        <f>IF(OR($W1106="Pipeline",$W1106="Dropped"),"-",IF($AC1106="-","-",DAYS360(X1106,AC1106,TRUE)/360))</f>
        <v>6.5055555555555555</v>
      </c>
      <c r="CM1106" s="437">
        <f>IF(OR($W1106="Pipeline",$W1106="Dropped"),"-",IF($AC1106="-","-",DAYS360(AB1106,AC1106,TRUE)/360))</f>
        <v>0</v>
      </c>
      <c r="CN1106" s="344" t="str">
        <f>IF(W1106="Closed",IF(AC1106="-","-",YEAR(AC1106)),"-")</f>
        <v>-</v>
      </c>
      <c r="CO1106" s="344" t="str">
        <f>IF(W1106="Closed",IF(OR(BE1106="S",BE1106="MS",BE1106="HS"),"S",IF(OR(BE1106="U",BE1106="MU",BE1106="HU"),"U",IF(OR(BE1106="NA",BE1106="NR",BE1106="NV",BE1106="?",BE1106="#"),"NR","-"))),"-")</f>
        <v>-</v>
      </c>
      <c r="CP1106" s="249" t="s">
        <v>33</v>
      </c>
      <c r="CQ1106" s="414" t="s">
        <v>33</v>
      </c>
      <c r="CR1106" s="414" t="s">
        <v>33</v>
      </c>
      <c r="CS1106" s="414" t="s">
        <v>33</v>
      </c>
      <c r="CT1106" s="414" t="s">
        <v>33</v>
      </c>
      <c r="CU1106" s="436" t="s">
        <v>33</v>
      </c>
      <c r="CV1106" s="432" t="str">
        <f>IF(OR(DC1106="-",DC1106="",DC1106="n/a"),"-",HYPERLINK(DC1106,"PAD"))</f>
        <v>PAD</v>
      </c>
      <c r="CW1106" s="417" t="str">
        <f>IF(OR(DD1106="-",DD1106="",DD1106="n/a"),"-",HYPERLINK(DD1106,"ICR"))</f>
        <v>-</v>
      </c>
      <c r="CX1106" s="438" t="str">
        <f>IF(OR(DE1106="-",DE1106="",DE1106="n/a"),"-",HYPERLINK(DE1106,"IEG"))</f>
        <v>-</v>
      </c>
      <c r="CY1106" s="687" t="str">
        <f>IF(OR(DF1106="-",DF1106="",DF1106="n/a"),"-",HYPERLINK(DF1106,"PPAR"))</f>
        <v>-</v>
      </c>
      <c r="CZ1106" s="665" t="str">
        <f>IF(OR(DG1106="-",DG1106="",DG1106="n/a"),"-",HYPERLINK(DG1106,"PCR"))</f>
        <v>-</v>
      </c>
      <c r="DA1106" s="665" t="str">
        <f>IF(OR(DH1106="-",DH1106="",DH1106="n/a"),"-",HYPERLINK(DH1106,"PP"))</f>
        <v>-</v>
      </c>
      <c r="DB1106" s="688" t="str">
        <f>IF(OR(DI1106="-",DI1106="",DI1106="n/a"),"-",HYPERLINK(DI1106,"TA"))</f>
        <v>-</v>
      </c>
      <c r="DC1106" s="897" t="s">
        <v>14209</v>
      </c>
      <c r="DD1106" s="897" t="s">
        <v>33</v>
      </c>
      <c r="DE1106" s="897" t="s">
        <v>33</v>
      </c>
      <c r="DF1106" s="897" t="s">
        <v>33</v>
      </c>
      <c r="DG1106" s="897" t="s">
        <v>33</v>
      </c>
      <c r="DH1106" s="897" t="s">
        <v>33</v>
      </c>
      <c r="DI1106" s="897" t="s">
        <v>33</v>
      </c>
      <c r="DJ1106" s="734"/>
      <c r="DK1106" s="14"/>
      <c r="DL1106" s="14"/>
      <c r="DM1106" s="418"/>
      <c r="DN1106" s="418"/>
      <c r="DO1106" s="418"/>
      <c r="DP1106" s="418"/>
      <c r="DQ1106" s="418"/>
      <c r="DR1106" s="418"/>
      <c r="DS1106" s="418"/>
      <c r="DT1106" s="418"/>
      <c r="DU1106" s="418"/>
      <c r="DV1106" s="418"/>
      <c r="DW1106" s="418"/>
      <c r="DX1106" s="418"/>
      <c r="DY1106" s="418"/>
      <c r="DZ1106" s="418"/>
      <c r="EA1106" s="418"/>
      <c r="EB1106" s="418"/>
      <c r="EC1106" s="418"/>
      <c r="ED1106" s="418"/>
      <c r="EE1106" s="418"/>
      <c r="EF1106" s="418"/>
      <c r="EG1106" s="418"/>
      <c r="EH1106" s="418"/>
      <c r="EI1106" s="418"/>
      <c r="EJ1106" s="418"/>
      <c r="EK1106" s="418"/>
      <c r="EL1106" s="418"/>
      <c r="EM1106" s="418"/>
    </row>
    <row r="1107" spans="1:143" s="419" customFormat="1" ht="13.9" customHeight="1" x14ac:dyDescent="0.2">
      <c r="A1107" s="702">
        <f>ROW()-1</f>
        <v>1106</v>
      </c>
      <c r="B1107" s="714" t="s">
        <v>13254</v>
      </c>
      <c r="C1107" s="715" t="str">
        <f>HYPERLINK(E1107,"OP")</f>
        <v>OP</v>
      </c>
      <c r="D1107" s="715" t="str">
        <f>HYPERLINK(F1107,"Prj")</f>
        <v>Prj</v>
      </c>
      <c r="E1107" s="652" t="s">
        <v>13255</v>
      </c>
      <c r="F1107" s="412" t="s">
        <v>13256</v>
      </c>
      <c r="G1107" s="414" t="s">
        <v>33</v>
      </c>
      <c r="H1107" s="414" t="s">
        <v>33</v>
      </c>
      <c r="I1107" s="694" t="s">
        <v>33</v>
      </c>
      <c r="J1107" s="698" t="s">
        <v>13257</v>
      </c>
      <c r="K1107" s="728" t="s">
        <v>33</v>
      </c>
      <c r="L1107" s="733" t="s">
        <v>16</v>
      </c>
      <c r="M1107" s="698" t="s">
        <v>115</v>
      </c>
      <c r="N1107" s="733" t="s">
        <v>18</v>
      </c>
      <c r="O1107" s="733" t="s">
        <v>25</v>
      </c>
      <c r="P1107" s="1080" t="s">
        <v>1419</v>
      </c>
      <c r="Q1107" s="1074" t="s">
        <v>13258</v>
      </c>
      <c r="R1107" s="698" t="s">
        <v>33</v>
      </c>
      <c r="S1107" s="907" t="s">
        <v>10320</v>
      </c>
      <c r="T1107" s="908" t="s">
        <v>3938</v>
      </c>
      <c r="U1107" s="905" t="s">
        <v>579</v>
      </c>
      <c r="V1107" s="905" t="s">
        <v>10437</v>
      </c>
      <c r="W1107" s="1068" t="s">
        <v>20</v>
      </c>
      <c r="X1107" s="1064">
        <v>42290</v>
      </c>
      <c r="Y1107" s="1066">
        <v>42466</v>
      </c>
      <c r="Z1107" s="1046">
        <v>2016</v>
      </c>
      <c r="AA1107" s="1064">
        <v>42606</v>
      </c>
      <c r="AB1107" s="1065">
        <v>44377</v>
      </c>
      <c r="AC1107" s="1066">
        <v>44377</v>
      </c>
      <c r="AD1107" s="1052">
        <v>0</v>
      </c>
      <c r="AE1107" s="748">
        <v>65</v>
      </c>
      <c r="AF1107" s="744">
        <v>0</v>
      </c>
      <c r="AG1107" s="690">
        <v>65</v>
      </c>
      <c r="AH1107" s="747">
        <v>0</v>
      </c>
      <c r="AI1107" s="744">
        <v>0</v>
      </c>
      <c r="AJ1107" s="1105">
        <v>65</v>
      </c>
      <c r="AK1107" s="1106">
        <v>6.1380790899999997</v>
      </c>
      <c r="AL1107" s="646"/>
      <c r="AM1107" s="647"/>
      <c r="AN1107" s="647">
        <v>9</v>
      </c>
      <c r="AO1107" s="647"/>
      <c r="AP1107" s="647"/>
      <c r="AQ1107" s="648"/>
      <c r="AR1107" s="756" t="s">
        <v>13514</v>
      </c>
      <c r="AS1107" s="649">
        <f>AT1107+AU1107</f>
        <v>8</v>
      </c>
      <c r="AT1107" s="784">
        <v>8</v>
      </c>
      <c r="AU1107" s="785">
        <v>0</v>
      </c>
      <c r="AV1107" s="686" t="s">
        <v>13515</v>
      </c>
      <c r="AW1107" s="698" t="s">
        <v>33</v>
      </c>
      <c r="AX1107" s="698" t="s">
        <v>33</v>
      </c>
      <c r="AY1107" s="825">
        <v>42675</v>
      </c>
      <c r="AZ1107" s="733" t="s">
        <v>22</v>
      </c>
      <c r="BA1107" s="733" t="s">
        <v>22</v>
      </c>
      <c r="BB1107" s="669" t="s">
        <v>33</v>
      </c>
      <c r="BC1107" s="689" t="s">
        <v>33</v>
      </c>
      <c r="BD1107" s="691" t="s">
        <v>33</v>
      </c>
      <c r="BE1107" s="669" t="s">
        <v>33</v>
      </c>
      <c r="BF1107" s="689" t="s">
        <v>33</v>
      </c>
      <c r="BG1107" s="691" t="s">
        <v>33</v>
      </c>
      <c r="BH1107" s="905" t="s">
        <v>4487</v>
      </c>
      <c r="BI1107" s="903" t="s">
        <v>4683</v>
      </c>
      <c r="BJ1107" s="905" t="s">
        <v>4505</v>
      </c>
      <c r="BK1107" s="903" t="s">
        <v>10474</v>
      </c>
      <c r="BL1107" s="905" t="s">
        <v>13089</v>
      </c>
      <c r="BM1107" s="903" t="s">
        <v>13878</v>
      </c>
      <c r="BN1107" s="905" t="s">
        <v>10072</v>
      </c>
      <c r="BO1107" s="903" t="s">
        <v>13093</v>
      </c>
      <c r="BP1107" s="905" t="s">
        <v>10064</v>
      </c>
      <c r="BQ1107" s="903" t="s">
        <v>13770</v>
      </c>
      <c r="BR1107" s="909">
        <v>31</v>
      </c>
      <c r="BS1107" s="903" t="s">
        <v>4579</v>
      </c>
      <c r="BT1107" s="909">
        <v>99</v>
      </c>
      <c r="BU1107" s="903" t="s">
        <v>4570</v>
      </c>
      <c r="BV1107" s="909">
        <v>30</v>
      </c>
      <c r="BW1107" s="903" t="s">
        <v>4501</v>
      </c>
      <c r="BX1107" s="909">
        <v>57</v>
      </c>
      <c r="BY1107" s="903" t="s">
        <v>4527</v>
      </c>
      <c r="BZ1107" s="905" t="s">
        <v>0</v>
      </c>
      <c r="CA1107" s="903" t="s">
        <v>4492</v>
      </c>
      <c r="CB1107" s="340" t="s">
        <v>33</v>
      </c>
      <c r="CC1107" s="249">
        <f>IF(ISBLANK(AL1107),0,1)</f>
        <v>0</v>
      </c>
      <c r="CD1107" s="414">
        <f>IF(ISBLANK(AM1107),0,1)</f>
        <v>0</v>
      </c>
      <c r="CE1107" s="414">
        <f>IF(ISBLANK(AN1107),0,1)</f>
        <v>1</v>
      </c>
      <c r="CF1107" s="414">
        <f>IF(ISBLANK(AO1107),0,1)</f>
        <v>0</v>
      </c>
      <c r="CG1107" s="414">
        <f>IF(ISBLANK(AP1107),0,1)</f>
        <v>0</v>
      </c>
      <c r="CH1107" s="436">
        <f>IF(ISBLANK(AQ1107),0,1)</f>
        <v>0</v>
      </c>
      <c r="CI1107" s="435">
        <f>IF($W1107="Dropped","-",DAYS360(X1107,Y1107,TRUE)/360)</f>
        <v>0.48055555555555557</v>
      </c>
      <c r="CJ1107" s="416">
        <f>IF(OR($W1107="Pipeline",$W1107="Dropped"),"-",IF(OR($AA1107="-",$AA1107="n/a"),"-",DAYS360(Y1107,AA1107,TRUE)/360))</f>
        <v>0.38333333333333336</v>
      </c>
      <c r="CK1107" s="416">
        <f>IF(OR($W1107="Pipeline",$W1107="Dropped"),"-",IF($AC1107="-","-",IF(OR($AA1107="-",$AA1107="n/a"),DAYS360(Y1107,AC1107,TRUE)/360,DAYS360(AA1107,AC1107,TRUE)/360)))</f>
        <v>4.8499999999999996</v>
      </c>
      <c r="CL1107" s="416">
        <f>IF(OR($W1107="Pipeline",$W1107="Dropped"),"-",IF($AC1107="-","-",DAYS360(X1107,AC1107,TRUE)/360))</f>
        <v>5.7138888888888886</v>
      </c>
      <c r="CM1107" s="437">
        <f>IF(OR($W1107="Pipeline",$W1107="Dropped"),"-",IF($AC1107="-","-",DAYS360(AB1107,AC1107,TRUE)/360))</f>
        <v>0</v>
      </c>
      <c r="CN1107" s="344" t="str">
        <f>IF(W1107="Closed",IF(AC1107="-","-",YEAR(AC1107)),"-")</f>
        <v>-</v>
      </c>
      <c r="CO1107" s="344" t="str">
        <f>IF(W1107="Closed",IF(OR(BE1107="S",BE1107="MS",BE1107="HS"),"S",IF(OR(BE1107="U",BE1107="MU",BE1107="HU"),"U",IF(OR(BE1107="NA",BE1107="NR",BE1107="NV",BE1107="?",BE1107="#"),"NR","-"))),"-")</f>
        <v>-</v>
      </c>
      <c r="CP1107" s="249" t="s">
        <v>33</v>
      </c>
      <c r="CQ1107" s="414" t="s">
        <v>33</v>
      </c>
      <c r="CR1107" s="414" t="s">
        <v>33</v>
      </c>
      <c r="CS1107" s="414" t="s">
        <v>33</v>
      </c>
      <c r="CT1107" s="414" t="s">
        <v>33</v>
      </c>
      <c r="CU1107" s="436" t="s">
        <v>33</v>
      </c>
      <c r="CV1107" s="432" t="str">
        <f>IF(OR(DC1107="-",DC1107="",DC1107="n/a"),"-",HYPERLINK(DC1107,"PAD"))</f>
        <v>PAD</v>
      </c>
      <c r="CW1107" s="417" t="str">
        <f>IF(OR(DD1107="-",DD1107="",DD1107="n/a"),"-",HYPERLINK(DD1107,"ICR"))</f>
        <v>-</v>
      </c>
      <c r="CX1107" s="438" t="str">
        <f>IF(OR(DE1107="-",DE1107="",DE1107="n/a"),"-",HYPERLINK(DE1107,"IEG"))</f>
        <v>-</v>
      </c>
      <c r="CY1107" s="687" t="str">
        <f>IF(OR(DF1107="-",DF1107="",DF1107="n/a"),"-",HYPERLINK(DF1107,"PPAR"))</f>
        <v>-</v>
      </c>
      <c r="CZ1107" s="665" t="str">
        <f>IF(OR(DG1107="-",DG1107="",DG1107="n/a"),"-",HYPERLINK(DG1107,"PCR"))</f>
        <v>-</v>
      </c>
      <c r="DA1107" s="665" t="str">
        <f>IF(OR(DH1107="-",DH1107="",DH1107="n/a"),"-",HYPERLINK(DH1107,"PP"))</f>
        <v>-</v>
      </c>
      <c r="DB1107" s="688" t="str">
        <f>IF(OR(DI1107="-",DI1107="",DI1107="n/a"),"-",HYPERLINK(DI1107,"TA"))</f>
        <v>-</v>
      </c>
      <c r="DC1107" s="897" t="s">
        <v>13259</v>
      </c>
      <c r="DD1107" s="897" t="s">
        <v>33</v>
      </c>
      <c r="DE1107" s="897" t="s">
        <v>33</v>
      </c>
      <c r="DF1107" s="897" t="s">
        <v>33</v>
      </c>
      <c r="DG1107" s="897" t="s">
        <v>33</v>
      </c>
      <c r="DH1107" s="897" t="s">
        <v>33</v>
      </c>
      <c r="DI1107" s="897" t="s">
        <v>33</v>
      </c>
      <c r="DJ1107" s="734"/>
      <c r="DK1107" s="14"/>
      <c r="DL1107" s="14"/>
      <c r="DM1107" s="418"/>
      <c r="DN1107" s="418"/>
      <c r="DO1107" s="418"/>
      <c r="DP1107" s="418"/>
      <c r="DQ1107" s="418"/>
      <c r="DR1107" s="418"/>
      <c r="DS1107" s="418"/>
      <c r="DT1107" s="418"/>
      <c r="DU1107" s="418"/>
      <c r="DV1107" s="418"/>
      <c r="DW1107" s="418"/>
      <c r="DX1107" s="418"/>
      <c r="DY1107" s="418"/>
      <c r="DZ1107" s="418"/>
      <c r="EA1107" s="418"/>
      <c r="EB1107" s="418"/>
      <c r="EC1107" s="418"/>
      <c r="ED1107" s="418"/>
      <c r="EE1107" s="418"/>
      <c r="EF1107" s="418"/>
      <c r="EG1107" s="418"/>
      <c r="EH1107" s="418"/>
      <c r="EI1107" s="418"/>
      <c r="EJ1107" s="418"/>
      <c r="EK1107" s="418"/>
      <c r="EL1107" s="418"/>
      <c r="EM1107" s="418"/>
    </row>
    <row r="1108" spans="1:143" s="419" customFormat="1" ht="13.9" customHeight="1" x14ac:dyDescent="0.2">
      <c r="A1108" s="702">
        <f>ROW()-1</f>
        <v>1107</v>
      </c>
      <c r="B1108" s="710" t="s">
        <v>9985</v>
      </c>
      <c r="C1108" s="711" t="str">
        <f>HYPERLINK(E1108,"OP")</f>
        <v>OP</v>
      </c>
      <c r="D1108" s="711" t="str">
        <f>HYPERLINK(F1108,"Prj")</f>
        <v>Prj</v>
      </c>
      <c r="E1108" s="706" t="s">
        <v>9986</v>
      </c>
      <c r="F1108" s="420" t="s">
        <v>9987</v>
      </c>
      <c r="G1108" s="414" t="s">
        <v>33</v>
      </c>
      <c r="H1108" s="414" t="s">
        <v>33</v>
      </c>
      <c r="I1108" s="694" t="s">
        <v>33</v>
      </c>
      <c r="J1108" s="697" t="s">
        <v>10276</v>
      </c>
      <c r="K1108" s="727" t="s">
        <v>33</v>
      </c>
      <c r="L1108" s="736" t="s">
        <v>16</v>
      </c>
      <c r="M1108" s="697" t="s">
        <v>81</v>
      </c>
      <c r="N1108" s="735" t="s">
        <v>233</v>
      </c>
      <c r="O1108" s="735" t="s">
        <v>25</v>
      </c>
      <c r="P1108" s="1080" t="s">
        <v>1419</v>
      </c>
      <c r="Q1108" s="1074" t="s">
        <v>33</v>
      </c>
      <c r="R1108" s="698" t="s">
        <v>33</v>
      </c>
      <c r="S1108" s="907" t="s">
        <v>10320</v>
      </c>
      <c r="T1108" s="908" t="s">
        <v>10353</v>
      </c>
      <c r="U1108" s="905" t="s">
        <v>586</v>
      </c>
      <c r="V1108" s="905" t="s">
        <v>10462</v>
      </c>
      <c r="W1108" s="1068" t="s">
        <v>20</v>
      </c>
      <c r="X1108" s="1064">
        <v>42184</v>
      </c>
      <c r="Y1108" s="1066">
        <v>42639</v>
      </c>
      <c r="Z1108" s="1046">
        <v>2017</v>
      </c>
      <c r="AA1108" s="1064" t="s">
        <v>33</v>
      </c>
      <c r="AB1108" s="1065" t="s">
        <v>33</v>
      </c>
      <c r="AC1108" s="1066" t="s">
        <v>33</v>
      </c>
      <c r="AD1108" s="638">
        <v>0</v>
      </c>
      <c r="AE1108" s="746">
        <v>0</v>
      </c>
      <c r="AF1108" s="744">
        <v>0</v>
      </c>
      <c r="AG1108" s="690">
        <v>0</v>
      </c>
      <c r="AH1108" s="747">
        <v>0</v>
      </c>
      <c r="AI1108" s="744" t="s">
        <v>33</v>
      </c>
      <c r="AJ1108" s="1101" t="s">
        <v>33</v>
      </c>
      <c r="AK1108" s="1102" t="s">
        <v>33</v>
      </c>
      <c r="AL1108" s="1090"/>
      <c r="AM1108" s="776">
        <v>10</v>
      </c>
      <c r="AN1108" s="776"/>
      <c r="AO1108" s="776"/>
      <c r="AP1108" s="776"/>
      <c r="AQ1108" s="777"/>
      <c r="AR1108" s="783" t="s">
        <v>33</v>
      </c>
      <c r="AS1108" s="786" t="s">
        <v>37</v>
      </c>
      <c r="AT1108" s="786" t="s">
        <v>37</v>
      </c>
      <c r="AU1108" s="787" t="s">
        <v>37</v>
      </c>
      <c r="AV1108" s="806"/>
      <c r="AW1108" s="697" t="s">
        <v>33</v>
      </c>
      <c r="AX1108" s="697" t="s">
        <v>33</v>
      </c>
      <c r="AY1108" s="823" t="s">
        <v>33</v>
      </c>
      <c r="AZ1108" s="736" t="s">
        <v>33</v>
      </c>
      <c r="BA1108" s="736" t="s">
        <v>33</v>
      </c>
      <c r="BB1108" s="840" t="s">
        <v>33</v>
      </c>
      <c r="BC1108" s="841" t="s">
        <v>33</v>
      </c>
      <c r="BD1108" s="842" t="s">
        <v>33</v>
      </c>
      <c r="BE1108" s="840" t="s">
        <v>33</v>
      </c>
      <c r="BF1108" s="841" t="s">
        <v>33</v>
      </c>
      <c r="BG1108" s="842" t="s">
        <v>33</v>
      </c>
      <c r="BH1108" s="905" t="s">
        <v>0</v>
      </c>
      <c r="BI1108" s="903" t="s">
        <v>0</v>
      </c>
      <c r="BJ1108" s="905" t="s">
        <v>0</v>
      </c>
      <c r="BK1108" s="903" t="s">
        <v>0</v>
      </c>
      <c r="BL1108" s="905" t="s">
        <v>4485</v>
      </c>
      <c r="BM1108" s="903" t="s">
        <v>10472</v>
      </c>
      <c r="BN1108" s="905" t="s">
        <v>0</v>
      </c>
      <c r="BO1108" s="903" t="s">
        <v>0</v>
      </c>
      <c r="BP1108" s="905" t="s">
        <v>0</v>
      </c>
      <c r="BQ1108" s="903" t="s">
        <v>0</v>
      </c>
      <c r="BR1108" s="909">
        <v>27</v>
      </c>
      <c r="BS1108" s="903" t="s">
        <v>4490</v>
      </c>
      <c r="BT1108" s="905" t="s">
        <v>0</v>
      </c>
      <c r="BU1108" s="903" t="s">
        <v>4492</v>
      </c>
      <c r="BV1108" s="905" t="s">
        <v>0</v>
      </c>
      <c r="BW1108" s="903" t="s">
        <v>4492</v>
      </c>
      <c r="BX1108" s="905" t="s">
        <v>0</v>
      </c>
      <c r="BY1108" s="903" t="s">
        <v>4492</v>
      </c>
      <c r="BZ1108" s="905" t="s">
        <v>0</v>
      </c>
      <c r="CA1108" s="903" t="s">
        <v>4492</v>
      </c>
      <c r="CB1108" s="340">
        <v>50</v>
      </c>
      <c r="CC1108" s="249">
        <f>IF(ISBLANK(AL1108),0,1)</f>
        <v>0</v>
      </c>
      <c r="CD1108" s="414">
        <f>IF(ISBLANK(AM1108),0,1)</f>
        <v>1</v>
      </c>
      <c r="CE1108" s="414">
        <f>IF(ISBLANK(AN1108),0,1)</f>
        <v>0</v>
      </c>
      <c r="CF1108" s="414">
        <f>IF(ISBLANK(AO1108),0,1)</f>
        <v>0</v>
      </c>
      <c r="CG1108" s="414">
        <f>IF(ISBLANK(AP1108),0,1)</f>
        <v>0</v>
      </c>
      <c r="CH1108" s="436">
        <f>IF(ISBLANK(AQ1108),0,1)</f>
        <v>0</v>
      </c>
      <c r="CI1108" s="435">
        <f>IF($W1108="Dropped","-",DAYS360(X1108,Y1108,TRUE)/360)</f>
        <v>1.2416666666666667</v>
      </c>
      <c r="CJ1108" s="416" t="str">
        <f>IF(OR($W1108="Pipeline",$W1108="Dropped"),"-",IF(OR($AA1108="-",$AA1108="n/a"),"-",DAYS360(Y1108,AA1108,TRUE)/360))</f>
        <v>-</v>
      </c>
      <c r="CK1108" s="416" t="str">
        <f>IF(OR($W1108="Pipeline",$W1108="Dropped"),"-",IF($AC1108="-","-",IF(OR($AA1108="-",$AA1108="n/a"),DAYS360(Y1108,AC1108,TRUE)/360,DAYS360(AA1108,AC1108,TRUE)/360)))</f>
        <v>-</v>
      </c>
      <c r="CL1108" s="416" t="str">
        <f>IF(OR($W1108="Pipeline",$W1108="Dropped"),"-",IF($AC1108="-","-",DAYS360(X1108,AC1108,TRUE)/360))</f>
        <v>-</v>
      </c>
      <c r="CM1108" s="437" t="str">
        <f>IF(OR($W1108="Pipeline",$W1108="Dropped"),"-",IF($AC1108="-","-",DAYS360(AB1108,AC1108,TRUE)/360))</f>
        <v>-</v>
      </c>
      <c r="CN1108" s="344" t="str">
        <f>IF(W1108="Closed",IF(AC1108="-","-",YEAR(AC1108)),"-")</f>
        <v>-</v>
      </c>
      <c r="CO1108" s="344" t="str">
        <f>IF(W1108="Closed",IF(OR(BE1108="S",BE1108="MS",BE1108="HS"),"S",IF(OR(BE1108="U",BE1108="MU",BE1108="HU"),"U",IF(OR(BE1108="NA",BE1108="NR",BE1108="NV",BE1108="?",BE1108="#"),"NR","-"))),"-")</f>
        <v>-</v>
      </c>
      <c r="CP1108" s="249" t="s">
        <v>33</v>
      </c>
      <c r="CQ1108" s="414" t="s">
        <v>33</v>
      </c>
      <c r="CR1108" s="414" t="s">
        <v>33</v>
      </c>
      <c r="CS1108" s="414" t="s">
        <v>33</v>
      </c>
      <c r="CT1108" s="414" t="s">
        <v>33</v>
      </c>
      <c r="CU1108" s="436" t="s">
        <v>33</v>
      </c>
      <c r="CV1108" s="432" t="str">
        <f>IF(OR(DC1108="-",DC1108="",DC1108="n/a"),"-",HYPERLINK(DC1108,"PAD"))</f>
        <v>-</v>
      </c>
      <c r="CW1108" s="417" t="str">
        <f>IF(OR(DD1108="-",DD1108="",DD1108="n/a"),"-",HYPERLINK(DD1108,"ICR"))</f>
        <v>-</v>
      </c>
      <c r="CX1108" s="438" t="str">
        <f>IF(OR(DE1108="-",DE1108="",DE1108="n/a"),"-",HYPERLINK(DE1108,"IEG"))</f>
        <v>-</v>
      </c>
      <c r="CY1108" s="687" t="str">
        <f>IF(OR(DF1108="-",DF1108="",DF1108="n/a"),"-",HYPERLINK(DF1108,"PPAR"))</f>
        <v>-</v>
      </c>
      <c r="CZ1108" s="665" t="str">
        <f>IF(OR(DG1108="-",DG1108="",DG1108="n/a"),"-",HYPERLINK(DG1108,"PCR"))</f>
        <v>-</v>
      </c>
      <c r="DA1108" s="665" t="str">
        <f>IF(OR(DH1108="-",DH1108="",DH1108="n/a"),"-",HYPERLINK(DH1108,"PP"))</f>
        <v>-</v>
      </c>
      <c r="DB1108" s="688" t="str">
        <f>IF(OR(DI1108="-",DI1108="",DI1108="n/a"),"-",HYPERLINK(DI1108,"TA"))</f>
        <v>-</v>
      </c>
      <c r="DC1108" s="897" t="s">
        <v>13773</v>
      </c>
      <c r="DD1108" s="897" t="s">
        <v>13773</v>
      </c>
      <c r="DE1108" s="897" t="s">
        <v>13773</v>
      </c>
      <c r="DF1108" s="897" t="s">
        <v>13773</v>
      </c>
      <c r="DG1108" s="897" t="s">
        <v>13773</v>
      </c>
      <c r="DH1108" s="897" t="s">
        <v>13773</v>
      </c>
      <c r="DI1108" s="897" t="s">
        <v>13773</v>
      </c>
      <c r="DJ1108" s="734"/>
      <c r="DK1108" s="14"/>
      <c r="DL1108" s="14"/>
      <c r="DM1108" s="418"/>
      <c r="DN1108" s="418"/>
      <c r="DO1108" s="418"/>
      <c r="DP1108" s="418"/>
      <c r="DQ1108" s="418"/>
      <c r="DR1108" s="418"/>
      <c r="DS1108" s="418"/>
      <c r="DT1108" s="418"/>
      <c r="DU1108" s="418"/>
      <c r="DV1108" s="418"/>
      <c r="DW1108" s="418"/>
      <c r="DX1108" s="418"/>
      <c r="DY1108" s="418"/>
      <c r="DZ1108" s="418"/>
      <c r="EA1108" s="418"/>
      <c r="EB1108" s="418"/>
      <c r="EC1108" s="418"/>
      <c r="ED1108" s="418"/>
      <c r="EE1108" s="418"/>
      <c r="EF1108" s="418"/>
      <c r="EG1108" s="418"/>
      <c r="EH1108" s="418"/>
      <c r="EI1108" s="418"/>
      <c r="EJ1108" s="418"/>
      <c r="EK1108" s="418"/>
      <c r="EL1108" s="418"/>
      <c r="EM1108" s="418"/>
    </row>
    <row r="1109" spans="1:143" s="419" customFormat="1" ht="13.9" customHeight="1" x14ac:dyDescent="0.2">
      <c r="A1109" s="702">
        <f>ROW()-1</f>
        <v>1108</v>
      </c>
      <c r="B1109" s="714" t="s">
        <v>13338</v>
      </c>
      <c r="C1109" s="715" t="str">
        <f>HYPERLINK(E1109,"OP")</f>
        <v>OP</v>
      </c>
      <c r="D1109" s="715" t="str">
        <f>HYPERLINK(F1109,"Prj")</f>
        <v>Prj</v>
      </c>
      <c r="E1109" s="652" t="s">
        <v>13339</v>
      </c>
      <c r="F1109" s="412" t="s">
        <v>13340</v>
      </c>
      <c r="G1109" s="414" t="s">
        <v>33</v>
      </c>
      <c r="H1109" s="414" t="s">
        <v>33</v>
      </c>
      <c r="I1109" s="694" t="s">
        <v>33</v>
      </c>
      <c r="J1109" s="698" t="s">
        <v>13341</v>
      </c>
      <c r="K1109" s="728" t="s">
        <v>33</v>
      </c>
      <c r="L1109" s="733" t="s">
        <v>16</v>
      </c>
      <c r="M1109" s="698" t="s">
        <v>24</v>
      </c>
      <c r="N1109" s="733" t="s">
        <v>18</v>
      </c>
      <c r="O1109" s="733" t="s">
        <v>25</v>
      </c>
      <c r="P1109" s="1080" t="s">
        <v>19</v>
      </c>
      <c r="Q1109" s="1074" t="s">
        <v>33</v>
      </c>
      <c r="R1109" s="698" t="s">
        <v>3520</v>
      </c>
      <c r="S1109" s="907" t="s">
        <v>3538</v>
      </c>
      <c r="T1109" s="908" t="s">
        <v>3921</v>
      </c>
      <c r="U1109" s="905" t="s">
        <v>582</v>
      </c>
      <c r="V1109" s="905" t="s">
        <v>10447</v>
      </c>
      <c r="W1109" s="1068" t="s">
        <v>20</v>
      </c>
      <c r="X1109" s="1064">
        <v>42384</v>
      </c>
      <c r="Y1109" s="1066">
        <v>42614</v>
      </c>
      <c r="Z1109" s="1046">
        <v>2017</v>
      </c>
      <c r="AA1109" s="1064">
        <v>42726</v>
      </c>
      <c r="AB1109" s="1065">
        <v>44196</v>
      </c>
      <c r="AC1109" s="1066">
        <v>44196</v>
      </c>
      <c r="AD1109" s="1052">
        <v>0</v>
      </c>
      <c r="AE1109" s="748">
        <v>5</v>
      </c>
      <c r="AF1109" s="744">
        <v>0</v>
      </c>
      <c r="AG1109" s="690">
        <v>5</v>
      </c>
      <c r="AH1109" s="747">
        <v>0</v>
      </c>
      <c r="AI1109" s="744">
        <v>5</v>
      </c>
      <c r="AJ1109" s="1105">
        <v>5</v>
      </c>
      <c r="AK1109" s="1106">
        <v>0.51410560000000005</v>
      </c>
      <c r="AL1109" s="646"/>
      <c r="AM1109" s="647"/>
      <c r="AN1109" s="647">
        <v>4</v>
      </c>
      <c r="AO1109" s="647"/>
      <c r="AP1109" s="647"/>
      <c r="AQ1109" s="648"/>
      <c r="AR1109" s="756" t="s">
        <v>13542</v>
      </c>
      <c r="AS1109" s="649">
        <f>AT1109+AU1109</f>
        <v>1.6</v>
      </c>
      <c r="AT1109" s="784">
        <v>1.6</v>
      </c>
      <c r="AU1109" s="785">
        <v>0</v>
      </c>
      <c r="AV1109" s="686" t="s">
        <v>13523</v>
      </c>
      <c r="AW1109" s="698" t="s">
        <v>13277</v>
      </c>
      <c r="AX1109" s="698" t="s">
        <v>13342</v>
      </c>
      <c r="AY1109" s="825">
        <v>42720</v>
      </c>
      <c r="AZ1109" s="733" t="s">
        <v>26</v>
      </c>
      <c r="BA1109" s="733" t="s">
        <v>26</v>
      </c>
      <c r="BB1109" s="669" t="s">
        <v>33</v>
      </c>
      <c r="BC1109" s="689" t="s">
        <v>33</v>
      </c>
      <c r="BD1109" s="691" t="s">
        <v>33</v>
      </c>
      <c r="BE1109" s="669" t="s">
        <v>33</v>
      </c>
      <c r="BF1109" s="689" t="s">
        <v>33</v>
      </c>
      <c r="BG1109" s="691" t="s">
        <v>33</v>
      </c>
      <c r="BH1109" s="905" t="s">
        <v>13077</v>
      </c>
      <c r="BI1109" s="903" t="s">
        <v>9680</v>
      </c>
      <c r="BJ1109" s="905" t="s">
        <v>13078</v>
      </c>
      <c r="BK1109" s="903" t="s">
        <v>13872</v>
      </c>
      <c r="BL1109" s="905" t="s">
        <v>0</v>
      </c>
      <c r="BM1109" s="903" t="s">
        <v>0</v>
      </c>
      <c r="BN1109" s="905" t="s">
        <v>0</v>
      </c>
      <c r="BO1109" s="903" t="s">
        <v>0</v>
      </c>
      <c r="BP1109" s="905" t="s">
        <v>0</v>
      </c>
      <c r="BQ1109" s="903" t="s">
        <v>0</v>
      </c>
      <c r="BR1109" s="909">
        <v>54</v>
      </c>
      <c r="BS1109" s="903" t="s">
        <v>4553</v>
      </c>
      <c r="BT1109" s="905" t="s">
        <v>0</v>
      </c>
      <c r="BU1109" s="903" t="s">
        <v>4492</v>
      </c>
      <c r="BV1109" s="905" t="s">
        <v>0</v>
      </c>
      <c r="BW1109" s="903" t="s">
        <v>4492</v>
      </c>
      <c r="BX1109" s="905" t="s">
        <v>0</v>
      </c>
      <c r="BY1109" s="903" t="s">
        <v>4492</v>
      </c>
      <c r="BZ1109" s="905" t="s">
        <v>0</v>
      </c>
      <c r="CA1109" s="903" t="s">
        <v>4492</v>
      </c>
      <c r="CB1109" s="340" t="s">
        <v>33</v>
      </c>
      <c r="CC1109" s="249">
        <f>IF(ISBLANK(AL1109),0,1)</f>
        <v>0</v>
      </c>
      <c r="CD1109" s="414">
        <f>IF(ISBLANK(AM1109),0,1)</f>
        <v>0</v>
      </c>
      <c r="CE1109" s="414">
        <f>IF(ISBLANK(AN1109),0,1)</f>
        <v>1</v>
      </c>
      <c r="CF1109" s="414">
        <f>IF(ISBLANK(AO1109),0,1)</f>
        <v>0</v>
      </c>
      <c r="CG1109" s="414">
        <f>IF(ISBLANK(AP1109),0,1)</f>
        <v>0</v>
      </c>
      <c r="CH1109" s="436">
        <f>IF(ISBLANK(AQ1109),0,1)</f>
        <v>0</v>
      </c>
      <c r="CI1109" s="435">
        <f>IF($W1109="Dropped","-",DAYS360(X1109,Y1109,TRUE)/360)</f>
        <v>0.62777777777777777</v>
      </c>
      <c r="CJ1109" s="416">
        <f>IF(OR($W1109="Pipeline",$W1109="Dropped"),"-",IF(OR($AA1109="-",$AA1109="n/a"),"-",DAYS360(Y1109,AA1109,TRUE)/360))</f>
        <v>0.30833333333333335</v>
      </c>
      <c r="CK1109" s="416">
        <f>IF(OR($W1109="Pipeline",$W1109="Dropped"),"-",IF($AC1109="-","-",IF(OR($AA1109="-",$AA1109="n/a"),DAYS360(Y1109,AC1109,TRUE)/360,DAYS360(AA1109,AC1109,TRUE)/360)))</f>
        <v>4.0222222222222221</v>
      </c>
      <c r="CL1109" s="416">
        <f>IF(OR($W1109="Pipeline",$W1109="Dropped"),"-",IF($AC1109="-","-",DAYS360(X1109,AC1109,TRUE)/360))</f>
        <v>4.958333333333333</v>
      </c>
      <c r="CM1109" s="437">
        <f>IF(OR($W1109="Pipeline",$W1109="Dropped"),"-",IF($AC1109="-","-",DAYS360(AB1109,AC1109,TRUE)/360))</f>
        <v>0</v>
      </c>
      <c r="CN1109" s="344" t="str">
        <f>IF(W1109="Closed",IF(AC1109="-","-",YEAR(AC1109)),"-")</f>
        <v>-</v>
      </c>
      <c r="CO1109" s="344" t="str">
        <f>IF(W1109="Closed",IF(OR(BE1109="S",BE1109="MS",BE1109="HS"),"S",IF(OR(BE1109="U",BE1109="MU",BE1109="HU"),"U",IF(OR(BE1109="NA",BE1109="NR",BE1109="NV",BE1109="?",BE1109="#"),"NR","-"))),"-")</f>
        <v>-</v>
      </c>
      <c r="CP1109" s="249" t="s">
        <v>33</v>
      </c>
      <c r="CQ1109" s="414" t="s">
        <v>33</v>
      </c>
      <c r="CR1109" s="414" t="s">
        <v>33</v>
      </c>
      <c r="CS1109" s="414" t="s">
        <v>33</v>
      </c>
      <c r="CT1109" s="414" t="s">
        <v>33</v>
      </c>
      <c r="CU1109" s="436" t="s">
        <v>33</v>
      </c>
      <c r="CV1109" s="432" t="str">
        <f>IF(OR(DC1109="-",DC1109="",DC1109="n/a"),"-",HYPERLINK(DC1109,"PAD"))</f>
        <v>PAD</v>
      </c>
      <c r="CW1109" s="417" t="str">
        <f>IF(OR(DD1109="-",DD1109="",DD1109="n/a"),"-",HYPERLINK(DD1109,"ICR"))</f>
        <v>-</v>
      </c>
      <c r="CX1109" s="438" t="str">
        <f>IF(OR(DE1109="-",DE1109="",DE1109="n/a"),"-",HYPERLINK(DE1109,"IEG"))</f>
        <v>-</v>
      </c>
      <c r="CY1109" s="687" t="str">
        <f>IF(OR(DF1109="-",DF1109="",DF1109="n/a"),"-",HYPERLINK(DF1109,"PPAR"))</f>
        <v>-</v>
      </c>
      <c r="CZ1109" s="665" t="str">
        <f>IF(OR(DG1109="-",DG1109="",DG1109="n/a"),"-",HYPERLINK(DG1109,"PCR"))</f>
        <v>-</v>
      </c>
      <c r="DA1109" s="665" t="str">
        <f>IF(OR(DH1109="-",DH1109="",DH1109="n/a"),"-",HYPERLINK(DH1109,"PP"))</f>
        <v>-</v>
      </c>
      <c r="DB1109" s="688" t="str">
        <f>IF(OR(DI1109="-",DI1109="",DI1109="n/a"),"-",HYPERLINK(DI1109,"TA"))</f>
        <v>-</v>
      </c>
      <c r="DC1109" s="897" t="s">
        <v>13343</v>
      </c>
      <c r="DD1109" s="897" t="s">
        <v>33</v>
      </c>
      <c r="DE1109" s="897" t="s">
        <v>33</v>
      </c>
      <c r="DF1109" s="897" t="s">
        <v>33</v>
      </c>
      <c r="DG1109" s="897" t="s">
        <v>33</v>
      </c>
      <c r="DH1109" s="897" t="s">
        <v>33</v>
      </c>
      <c r="DI1109" s="897" t="s">
        <v>33</v>
      </c>
      <c r="DJ1109" s="734"/>
      <c r="DK1109" s="14"/>
      <c r="DL1109" s="14"/>
      <c r="DM1109" s="418"/>
      <c r="DN1109" s="418"/>
      <c r="DO1109" s="418"/>
      <c r="DP1109" s="418"/>
      <c r="DQ1109" s="418"/>
      <c r="DR1109" s="418"/>
      <c r="DS1109" s="418"/>
      <c r="DT1109" s="418"/>
      <c r="DU1109" s="418"/>
      <c r="DV1109" s="418"/>
      <c r="DW1109" s="418"/>
      <c r="DX1109" s="418"/>
      <c r="DY1109" s="418"/>
      <c r="DZ1109" s="418"/>
      <c r="EA1109" s="418"/>
      <c r="EB1109" s="418"/>
      <c r="EC1109" s="418"/>
      <c r="ED1109" s="418"/>
      <c r="EE1109" s="418"/>
      <c r="EF1109" s="418"/>
      <c r="EG1109" s="418"/>
      <c r="EH1109" s="418"/>
      <c r="EI1109" s="418"/>
      <c r="EJ1109" s="418"/>
      <c r="EK1109" s="418"/>
      <c r="EL1109" s="418"/>
      <c r="EM1109" s="418"/>
    </row>
    <row r="1110" spans="1:143" s="419" customFormat="1" ht="13.9" customHeight="1" x14ac:dyDescent="0.2">
      <c r="A1110" s="702">
        <f>ROW()-1</f>
        <v>1109</v>
      </c>
      <c r="B1110" s="714" t="s">
        <v>13411</v>
      </c>
      <c r="C1110" s="715" t="str">
        <f>HYPERLINK(E1110,"OP")</f>
        <v>OP</v>
      </c>
      <c r="D1110" s="715" t="str">
        <f>HYPERLINK(F1110,"Prj")</f>
        <v>Prj</v>
      </c>
      <c r="E1110" s="652" t="s">
        <v>13412</v>
      </c>
      <c r="F1110" s="412" t="s">
        <v>13413</v>
      </c>
      <c r="G1110" s="414" t="s">
        <v>33</v>
      </c>
      <c r="H1110" s="414" t="s">
        <v>33</v>
      </c>
      <c r="I1110" s="694" t="s">
        <v>33</v>
      </c>
      <c r="J1110" s="698" t="s">
        <v>13414</v>
      </c>
      <c r="K1110" s="728" t="s">
        <v>33</v>
      </c>
      <c r="L1110" s="733" t="s">
        <v>245</v>
      </c>
      <c r="M1110" s="698" t="s">
        <v>255</v>
      </c>
      <c r="N1110" s="733" t="s">
        <v>18</v>
      </c>
      <c r="O1110" s="733" t="s">
        <v>76</v>
      </c>
      <c r="P1110" s="1080" t="s">
        <v>1419</v>
      </c>
      <c r="Q1110" s="1074" t="s">
        <v>33</v>
      </c>
      <c r="R1110" s="698" t="s">
        <v>33</v>
      </c>
      <c r="S1110" s="907" t="s">
        <v>3570</v>
      </c>
      <c r="T1110" s="908" t="s">
        <v>13415</v>
      </c>
      <c r="U1110" s="905" t="s">
        <v>731</v>
      </c>
      <c r="V1110" s="905" t="s">
        <v>10455</v>
      </c>
      <c r="W1110" s="1068" t="s">
        <v>20</v>
      </c>
      <c r="X1110" s="1064">
        <v>42577</v>
      </c>
      <c r="Y1110" s="1066">
        <v>42872</v>
      </c>
      <c r="Z1110" s="1046">
        <v>2017</v>
      </c>
      <c r="AA1110" s="1064" t="s">
        <v>33</v>
      </c>
      <c r="AB1110" s="1065">
        <v>44834</v>
      </c>
      <c r="AC1110" s="1066">
        <v>44834</v>
      </c>
      <c r="AD1110" s="1052">
        <v>36</v>
      </c>
      <c r="AE1110" s="748">
        <v>0</v>
      </c>
      <c r="AF1110" s="744">
        <v>0</v>
      </c>
      <c r="AG1110" s="690">
        <v>36</v>
      </c>
      <c r="AH1110" s="747">
        <v>9</v>
      </c>
      <c r="AI1110" s="744">
        <v>0</v>
      </c>
      <c r="AJ1110" s="1105">
        <v>36</v>
      </c>
      <c r="AK1110" s="1106">
        <v>0</v>
      </c>
      <c r="AL1110" s="646"/>
      <c r="AM1110" s="647">
        <v>10</v>
      </c>
      <c r="AN1110" s="647"/>
      <c r="AO1110" s="647"/>
      <c r="AP1110" s="647"/>
      <c r="AQ1110" s="648"/>
      <c r="AR1110" s="756" t="s">
        <v>13559</v>
      </c>
      <c r="AS1110" s="649">
        <f>AT1110+AU1110</f>
        <v>8</v>
      </c>
      <c r="AT1110" s="784">
        <v>8</v>
      </c>
      <c r="AU1110" s="785">
        <v>0</v>
      </c>
      <c r="AV1110" s="686" t="s">
        <v>13560</v>
      </c>
      <c r="AW1110" s="698" t="s">
        <v>13368</v>
      </c>
      <c r="AX1110" s="698" t="s">
        <v>33</v>
      </c>
      <c r="AY1110" s="825" t="s">
        <v>33</v>
      </c>
      <c r="AZ1110" s="733" t="s">
        <v>33</v>
      </c>
      <c r="BA1110" s="733" t="s">
        <v>33</v>
      </c>
      <c r="BB1110" s="669" t="s">
        <v>33</v>
      </c>
      <c r="BC1110" s="689" t="s">
        <v>33</v>
      </c>
      <c r="BD1110" s="691" t="s">
        <v>33</v>
      </c>
      <c r="BE1110" s="669" t="s">
        <v>33</v>
      </c>
      <c r="BF1110" s="689" t="s">
        <v>33</v>
      </c>
      <c r="BG1110" s="691" t="s">
        <v>33</v>
      </c>
      <c r="BH1110" s="905" t="s">
        <v>4525</v>
      </c>
      <c r="BI1110" s="903" t="s">
        <v>10476</v>
      </c>
      <c r="BJ1110" s="905" t="s">
        <v>10067</v>
      </c>
      <c r="BK1110" s="903" t="s">
        <v>9474</v>
      </c>
      <c r="BL1110" s="905" t="s">
        <v>10072</v>
      </c>
      <c r="BM1110" s="903" t="s">
        <v>13093</v>
      </c>
      <c r="BN1110" s="905" t="s">
        <v>0</v>
      </c>
      <c r="BO1110" s="903" t="s">
        <v>0</v>
      </c>
      <c r="BP1110" s="905" t="s">
        <v>0</v>
      </c>
      <c r="BQ1110" s="903" t="s">
        <v>0</v>
      </c>
      <c r="BR1110" s="905" t="s">
        <v>0</v>
      </c>
      <c r="BS1110" s="903" t="s">
        <v>4492</v>
      </c>
      <c r="BT1110" s="905" t="s">
        <v>0</v>
      </c>
      <c r="BU1110" s="903" t="s">
        <v>4492</v>
      </c>
      <c r="BV1110" s="905" t="s">
        <v>0</v>
      </c>
      <c r="BW1110" s="903" t="s">
        <v>4492</v>
      </c>
      <c r="BX1110" s="905" t="s">
        <v>0</v>
      </c>
      <c r="BY1110" s="903" t="s">
        <v>4492</v>
      </c>
      <c r="BZ1110" s="905" t="s">
        <v>0</v>
      </c>
      <c r="CA1110" s="903" t="s">
        <v>4492</v>
      </c>
      <c r="CB1110" s="340" t="s">
        <v>33</v>
      </c>
      <c r="CC1110" s="249">
        <f>IF(ISBLANK(AL1110),0,1)</f>
        <v>0</v>
      </c>
      <c r="CD1110" s="414">
        <f>IF(ISBLANK(AM1110),0,1)</f>
        <v>1</v>
      </c>
      <c r="CE1110" s="414">
        <f>IF(ISBLANK(AN1110),0,1)</f>
        <v>0</v>
      </c>
      <c r="CF1110" s="414">
        <f>IF(ISBLANK(AO1110),0,1)</f>
        <v>0</v>
      </c>
      <c r="CG1110" s="414">
        <f>IF(ISBLANK(AP1110),0,1)</f>
        <v>0</v>
      </c>
      <c r="CH1110" s="436">
        <f>IF(ISBLANK(AQ1110),0,1)</f>
        <v>0</v>
      </c>
      <c r="CI1110" s="435">
        <f>IF($W1110="Dropped","-",DAYS360(X1110,Y1110,TRUE)/360)</f>
        <v>0.80833333333333335</v>
      </c>
      <c r="CJ1110" s="416" t="str">
        <f>IF(OR($W1110="Pipeline",$W1110="Dropped"),"-",IF(OR($AA1110="-",$AA1110="n/a"),"-",DAYS360(Y1110,AA1110,TRUE)/360))</f>
        <v>-</v>
      </c>
      <c r="CK1110" s="416">
        <f>IF(OR($W1110="Pipeline",$W1110="Dropped"),"-",IF($AC1110="-","-",IF(OR($AA1110="-",$AA1110="n/a"),DAYS360(Y1110,AC1110,TRUE)/360,DAYS360(AA1110,AC1110,TRUE)/360)))</f>
        <v>5.3694444444444445</v>
      </c>
      <c r="CL1110" s="416">
        <f>IF(OR($W1110="Pipeline",$W1110="Dropped"),"-",IF($AC1110="-","-",DAYS360(X1110,AC1110,TRUE)/360))</f>
        <v>6.177777777777778</v>
      </c>
      <c r="CM1110" s="437">
        <f>IF(OR($W1110="Pipeline",$W1110="Dropped"),"-",IF($AC1110="-","-",DAYS360(AB1110,AC1110,TRUE)/360))</f>
        <v>0</v>
      </c>
      <c r="CN1110" s="344" t="str">
        <f>IF(W1110="Closed",IF(AC1110="-","-",YEAR(AC1110)),"-")</f>
        <v>-</v>
      </c>
      <c r="CO1110" s="344" t="str">
        <f>IF(W1110="Closed",IF(OR(BE1110="S",BE1110="MS",BE1110="HS"),"S",IF(OR(BE1110="U",BE1110="MU",BE1110="HU"),"U",IF(OR(BE1110="NA",BE1110="NR",BE1110="NV",BE1110="?",BE1110="#"),"NR","-"))),"-")</f>
        <v>-</v>
      </c>
      <c r="CP1110" s="249" t="s">
        <v>33</v>
      </c>
      <c r="CQ1110" s="414" t="s">
        <v>33</v>
      </c>
      <c r="CR1110" s="414" t="s">
        <v>33</v>
      </c>
      <c r="CS1110" s="414" t="s">
        <v>33</v>
      </c>
      <c r="CT1110" s="414" t="s">
        <v>33</v>
      </c>
      <c r="CU1110" s="436" t="s">
        <v>33</v>
      </c>
      <c r="CV1110" s="432" t="str">
        <f>IF(OR(DC1110="-",DC1110="",DC1110="n/a"),"-",HYPERLINK(DC1110,"PAD"))</f>
        <v>PAD</v>
      </c>
      <c r="CW1110" s="417" t="str">
        <f>IF(OR(DD1110="-",DD1110="",DD1110="n/a"),"-",HYPERLINK(DD1110,"ICR"))</f>
        <v>-</v>
      </c>
      <c r="CX1110" s="438" t="str">
        <f>IF(OR(DE1110="-",DE1110="",DE1110="n/a"),"-",HYPERLINK(DE1110,"IEG"))</f>
        <v>-</v>
      </c>
      <c r="CY1110" s="687" t="str">
        <f>IF(OR(DF1110="-",DF1110="",DF1110="n/a"),"-",HYPERLINK(DF1110,"PPAR"))</f>
        <v>-</v>
      </c>
      <c r="CZ1110" s="665" t="str">
        <f>IF(OR(DG1110="-",DG1110="",DG1110="n/a"),"-",HYPERLINK(DG1110,"PCR"))</f>
        <v>-</v>
      </c>
      <c r="DA1110" s="665" t="str">
        <f>IF(OR(DH1110="-",DH1110="",DH1110="n/a"),"-",HYPERLINK(DH1110,"PP"))</f>
        <v>-</v>
      </c>
      <c r="DB1110" s="688" t="str">
        <f>IF(OR(DI1110="-",DI1110="",DI1110="n/a"),"-",HYPERLINK(DI1110,"TA"))</f>
        <v>-</v>
      </c>
      <c r="DC1110" s="897" t="s">
        <v>14210</v>
      </c>
      <c r="DD1110" s="897" t="s">
        <v>33</v>
      </c>
      <c r="DE1110" s="897" t="s">
        <v>33</v>
      </c>
      <c r="DF1110" s="897" t="s">
        <v>33</v>
      </c>
      <c r="DG1110" s="897" t="s">
        <v>33</v>
      </c>
      <c r="DH1110" s="897" t="s">
        <v>33</v>
      </c>
      <c r="DI1110" s="897" t="s">
        <v>33</v>
      </c>
      <c r="DJ1110" s="806"/>
      <c r="DK1110" s="14"/>
      <c r="DL1110" s="14"/>
      <c r="DM1110" s="418"/>
      <c r="DN1110" s="418"/>
      <c r="DO1110" s="418"/>
      <c r="DP1110" s="418"/>
      <c r="DQ1110" s="418"/>
      <c r="DR1110" s="418"/>
      <c r="DS1110" s="418"/>
      <c r="DT1110" s="418"/>
      <c r="DU1110" s="418"/>
      <c r="DV1110" s="418"/>
      <c r="DW1110" s="418"/>
      <c r="DX1110" s="418"/>
      <c r="DY1110" s="418"/>
      <c r="DZ1110" s="418"/>
      <c r="EA1110" s="418"/>
      <c r="EB1110" s="418"/>
      <c r="EC1110" s="418"/>
      <c r="ED1110" s="418"/>
      <c r="EE1110" s="418"/>
      <c r="EF1110" s="418"/>
      <c r="EG1110" s="418"/>
      <c r="EH1110" s="418"/>
      <c r="EI1110" s="418"/>
      <c r="EJ1110" s="418"/>
      <c r="EK1110" s="418"/>
      <c r="EL1110" s="418"/>
      <c r="EM1110" s="418"/>
    </row>
    <row r="1111" spans="1:143" s="419" customFormat="1" ht="13.9" customHeight="1" x14ac:dyDescent="0.2">
      <c r="A1111" s="702">
        <f>ROW()-1</f>
        <v>1110</v>
      </c>
      <c r="B1111" s="714" t="s">
        <v>13266</v>
      </c>
      <c r="C1111" s="715" t="str">
        <f>HYPERLINK(E1111,"OP")</f>
        <v>OP</v>
      </c>
      <c r="D1111" s="715" t="str">
        <f>HYPERLINK(F1111,"Prj")</f>
        <v>Prj</v>
      </c>
      <c r="E1111" s="652" t="s">
        <v>13267</v>
      </c>
      <c r="F1111" s="412" t="s">
        <v>13268</v>
      </c>
      <c r="G1111" s="414" t="s">
        <v>33</v>
      </c>
      <c r="H1111" s="414" t="s">
        <v>33</v>
      </c>
      <c r="I1111" s="694" t="s">
        <v>33</v>
      </c>
      <c r="J1111" s="698" t="s">
        <v>13269</v>
      </c>
      <c r="K1111" s="728" t="s">
        <v>33</v>
      </c>
      <c r="L1111" s="733" t="s">
        <v>153</v>
      </c>
      <c r="M1111" s="698" t="s">
        <v>625</v>
      </c>
      <c r="N1111" s="733" t="s">
        <v>18</v>
      </c>
      <c r="O1111" s="733" t="s">
        <v>25</v>
      </c>
      <c r="P1111" s="1080" t="s">
        <v>36</v>
      </c>
      <c r="Q1111" s="1074" t="s">
        <v>13270</v>
      </c>
      <c r="R1111" s="698" t="s">
        <v>3935</v>
      </c>
      <c r="S1111" s="907" t="s">
        <v>3853</v>
      </c>
      <c r="T1111" s="908" t="s">
        <v>7994</v>
      </c>
      <c r="U1111" s="905" t="s">
        <v>13824</v>
      </c>
      <c r="V1111" s="905" t="s">
        <v>10409</v>
      </c>
      <c r="W1111" s="1068" t="s">
        <v>20</v>
      </c>
      <c r="X1111" s="1064">
        <v>42321</v>
      </c>
      <c r="Y1111" s="1066">
        <v>42692</v>
      </c>
      <c r="Z1111" s="1046">
        <v>2017</v>
      </c>
      <c r="AA1111" s="1064">
        <v>42874</v>
      </c>
      <c r="AB1111" s="1065">
        <v>44712</v>
      </c>
      <c r="AC1111" s="1066">
        <v>44712</v>
      </c>
      <c r="AD1111" s="1052">
        <v>125</v>
      </c>
      <c r="AE1111" s="748">
        <v>0</v>
      </c>
      <c r="AF1111" s="744">
        <v>0</v>
      </c>
      <c r="AG1111" s="690">
        <v>125</v>
      </c>
      <c r="AH1111" s="747">
        <v>0</v>
      </c>
      <c r="AI1111" s="744">
        <v>0</v>
      </c>
      <c r="AJ1111" s="1105">
        <v>125</v>
      </c>
      <c r="AK1111" s="1106">
        <v>0.8125</v>
      </c>
      <c r="AL1111" s="646"/>
      <c r="AM1111" s="647"/>
      <c r="AN1111" s="647">
        <v>3</v>
      </c>
      <c r="AO1111" s="647"/>
      <c r="AP1111" s="647"/>
      <c r="AQ1111" s="648"/>
      <c r="AR1111" s="756" t="s">
        <v>13518</v>
      </c>
      <c r="AS1111" s="649">
        <f>AT1111+AU1111</f>
        <v>65.2</v>
      </c>
      <c r="AT1111" s="784">
        <v>65.2</v>
      </c>
      <c r="AU1111" s="785">
        <v>0</v>
      </c>
      <c r="AV1111" s="686" t="s">
        <v>13519</v>
      </c>
      <c r="AW1111" s="698" t="s">
        <v>13271</v>
      </c>
      <c r="AX1111" s="698" t="s">
        <v>13271</v>
      </c>
      <c r="AY1111" s="825" t="s">
        <v>33</v>
      </c>
      <c r="AZ1111" s="733" t="s">
        <v>33</v>
      </c>
      <c r="BA1111" s="733" t="s">
        <v>33</v>
      </c>
      <c r="BB1111" s="669" t="s">
        <v>33</v>
      </c>
      <c r="BC1111" s="689" t="s">
        <v>33</v>
      </c>
      <c r="BD1111" s="691" t="s">
        <v>33</v>
      </c>
      <c r="BE1111" s="669" t="s">
        <v>33</v>
      </c>
      <c r="BF1111" s="689" t="s">
        <v>33</v>
      </c>
      <c r="BG1111" s="691" t="s">
        <v>33</v>
      </c>
      <c r="BH1111" s="905" t="s">
        <v>13073</v>
      </c>
      <c r="BI1111" s="903" t="s">
        <v>13887</v>
      </c>
      <c r="BJ1111" s="905" t="s">
        <v>13075</v>
      </c>
      <c r="BK1111" s="903" t="s">
        <v>13771</v>
      </c>
      <c r="BL1111" s="905" t="s">
        <v>13072</v>
      </c>
      <c r="BM1111" s="903" t="s">
        <v>4508</v>
      </c>
      <c r="BN1111" s="905" t="s">
        <v>0</v>
      </c>
      <c r="BO1111" s="903" t="s">
        <v>0</v>
      </c>
      <c r="BP1111" s="905" t="s">
        <v>0</v>
      </c>
      <c r="BQ1111" s="903" t="s">
        <v>0</v>
      </c>
      <c r="BR1111" s="909">
        <v>67</v>
      </c>
      <c r="BS1111" s="903" t="s">
        <v>4577</v>
      </c>
      <c r="BT1111" s="909">
        <v>89</v>
      </c>
      <c r="BU1111" s="903" t="s">
        <v>4639</v>
      </c>
      <c r="BV1111" s="909">
        <v>94</v>
      </c>
      <c r="BW1111" s="903" t="s">
        <v>4649</v>
      </c>
      <c r="BX1111" s="905" t="s">
        <v>0</v>
      </c>
      <c r="BY1111" s="903" t="s">
        <v>4492</v>
      </c>
      <c r="BZ1111" s="905" t="s">
        <v>0</v>
      </c>
      <c r="CA1111" s="903" t="s">
        <v>4492</v>
      </c>
      <c r="CB1111" s="340" t="s">
        <v>33</v>
      </c>
      <c r="CC1111" s="249">
        <f>IF(ISBLANK(AL1111),0,1)</f>
        <v>0</v>
      </c>
      <c r="CD1111" s="414">
        <f>IF(ISBLANK(AM1111),0,1)</f>
        <v>0</v>
      </c>
      <c r="CE1111" s="414">
        <f>IF(ISBLANK(AN1111),0,1)</f>
        <v>1</v>
      </c>
      <c r="CF1111" s="414">
        <f>IF(ISBLANK(AO1111),0,1)</f>
        <v>0</v>
      </c>
      <c r="CG1111" s="414">
        <f>IF(ISBLANK(AP1111),0,1)</f>
        <v>0</v>
      </c>
      <c r="CH1111" s="436">
        <f>IF(ISBLANK(AQ1111),0,1)</f>
        <v>0</v>
      </c>
      <c r="CI1111" s="435">
        <f>IF($W1111="Dropped","-",DAYS360(X1111,Y1111,TRUE)/360)</f>
        <v>1.0138888888888888</v>
      </c>
      <c r="CJ1111" s="416">
        <f>IF(OR($W1111="Pipeline",$W1111="Dropped"),"-",IF(OR($AA1111="-",$AA1111="n/a"),"-",DAYS360(Y1111,AA1111,TRUE)/360))</f>
        <v>0.50277777777777777</v>
      </c>
      <c r="CK1111" s="416">
        <f>IF(OR($W1111="Pipeline",$W1111="Dropped"),"-",IF($AC1111="-","-",IF(OR($AA1111="-",$AA1111="n/a"),DAYS360(Y1111,AC1111,TRUE)/360,DAYS360(AA1111,AC1111,TRUE)/360)))</f>
        <v>5.0305555555555559</v>
      </c>
      <c r="CL1111" s="416">
        <f>IF(OR($W1111="Pipeline",$W1111="Dropped"),"-",IF($AC1111="-","-",DAYS360(X1111,AC1111,TRUE)/360))</f>
        <v>6.5472222222222225</v>
      </c>
      <c r="CM1111" s="437">
        <f>IF(OR($W1111="Pipeline",$W1111="Dropped"),"-",IF($AC1111="-","-",DAYS360(AB1111,AC1111,TRUE)/360))</f>
        <v>0</v>
      </c>
      <c r="CN1111" s="344" t="str">
        <f>IF(W1111="Closed",IF(AC1111="-","-",YEAR(AC1111)),"-")</f>
        <v>-</v>
      </c>
      <c r="CO1111" s="344" t="str">
        <f>IF(W1111="Closed",IF(OR(BE1111="S",BE1111="MS",BE1111="HS"),"S",IF(OR(BE1111="U",BE1111="MU",BE1111="HU"),"U",IF(OR(BE1111="NA",BE1111="NR",BE1111="NV",BE1111="?",BE1111="#"),"NR","-"))),"-")</f>
        <v>-</v>
      </c>
      <c r="CP1111" s="249" t="s">
        <v>33</v>
      </c>
      <c r="CQ1111" s="414" t="s">
        <v>33</v>
      </c>
      <c r="CR1111" s="414" t="s">
        <v>33</v>
      </c>
      <c r="CS1111" s="414" t="s">
        <v>33</v>
      </c>
      <c r="CT1111" s="414" t="s">
        <v>33</v>
      </c>
      <c r="CU1111" s="436" t="s">
        <v>33</v>
      </c>
      <c r="CV1111" s="432" t="str">
        <f>IF(OR(DC1111="-",DC1111="",DC1111="n/a"),"-",HYPERLINK(DC1111,"PAD"))</f>
        <v>PAD</v>
      </c>
      <c r="CW1111" s="417" t="str">
        <f>IF(OR(DD1111="-",DD1111="",DD1111="n/a"),"-",HYPERLINK(DD1111,"ICR"))</f>
        <v>-</v>
      </c>
      <c r="CX1111" s="438" t="str">
        <f>IF(OR(DE1111="-",DE1111="",DE1111="n/a"),"-",HYPERLINK(DE1111,"IEG"))</f>
        <v>-</v>
      </c>
      <c r="CY1111" s="687" t="str">
        <f>IF(OR(DF1111="-",DF1111="",DF1111="n/a"),"-",HYPERLINK(DF1111,"PPAR"))</f>
        <v>-</v>
      </c>
      <c r="CZ1111" s="665" t="str">
        <f>IF(OR(DG1111="-",DG1111="",DG1111="n/a"),"-",HYPERLINK(DG1111,"PCR"))</f>
        <v>-</v>
      </c>
      <c r="DA1111" s="665" t="str">
        <f>IF(OR(DH1111="-",DH1111="",DH1111="n/a"),"-",HYPERLINK(DH1111,"PP"))</f>
        <v>-</v>
      </c>
      <c r="DB1111" s="688" t="str">
        <f>IF(OR(DI1111="-",DI1111="",DI1111="n/a"),"-",HYPERLINK(DI1111,"TA"))</f>
        <v>-</v>
      </c>
      <c r="DC1111" s="897" t="s">
        <v>13272</v>
      </c>
      <c r="DD1111" s="897" t="s">
        <v>33</v>
      </c>
      <c r="DE1111" s="897" t="s">
        <v>33</v>
      </c>
      <c r="DF1111" s="897" t="s">
        <v>33</v>
      </c>
      <c r="DG1111" s="897" t="s">
        <v>33</v>
      </c>
      <c r="DH1111" s="897" t="s">
        <v>33</v>
      </c>
      <c r="DI1111" s="897" t="s">
        <v>33</v>
      </c>
      <c r="DJ1111" s="734"/>
      <c r="DK1111" s="14"/>
      <c r="DL1111" s="14"/>
      <c r="DM1111" s="418"/>
      <c r="DN1111" s="418"/>
      <c r="DO1111" s="418"/>
      <c r="DP1111" s="418"/>
      <c r="DQ1111" s="418"/>
      <c r="DR1111" s="418"/>
      <c r="DS1111" s="418"/>
      <c r="DT1111" s="418"/>
      <c r="DU1111" s="418"/>
      <c r="DV1111" s="418"/>
      <c r="DW1111" s="418"/>
      <c r="DX1111" s="418"/>
      <c r="DY1111" s="418"/>
      <c r="DZ1111" s="418"/>
      <c r="EA1111" s="418"/>
      <c r="EB1111" s="418"/>
      <c r="EC1111" s="418"/>
      <c r="ED1111" s="418"/>
      <c r="EE1111" s="418"/>
      <c r="EF1111" s="418"/>
      <c r="EG1111" s="418"/>
      <c r="EH1111" s="418"/>
      <c r="EI1111" s="418"/>
      <c r="EJ1111" s="418"/>
      <c r="EK1111" s="418"/>
      <c r="EL1111" s="418"/>
      <c r="EM1111" s="418"/>
    </row>
    <row r="1112" spans="1:143" s="419" customFormat="1" ht="13.9" customHeight="1" x14ac:dyDescent="0.2">
      <c r="A1112" s="726">
        <f>ROW()-1</f>
        <v>1111</v>
      </c>
      <c r="B1112" s="725" t="s">
        <v>13808</v>
      </c>
      <c r="C1112" s="715" t="str">
        <f>HYPERLINK(E1112,"OP")</f>
        <v>OP</v>
      </c>
      <c r="D1112" s="715" t="str">
        <f>HYPERLINK(F1112,"Prj")</f>
        <v>Prj</v>
      </c>
      <c r="E1112" s="652" t="s">
        <v>13809</v>
      </c>
      <c r="F1112" s="412" t="s">
        <v>13810</v>
      </c>
      <c r="G1112" s="414" t="s">
        <v>33</v>
      </c>
      <c r="H1112" s="414" t="s">
        <v>33</v>
      </c>
      <c r="I1112" s="694" t="s">
        <v>33</v>
      </c>
      <c r="J1112" s="743" t="s">
        <v>13811</v>
      </c>
      <c r="K1112" s="728" t="s">
        <v>33</v>
      </c>
      <c r="L1112" s="742" t="s">
        <v>245</v>
      </c>
      <c r="M1112" s="743" t="s">
        <v>255</v>
      </c>
      <c r="N1112" s="742" t="s">
        <v>18</v>
      </c>
      <c r="O1112" s="742" t="s">
        <v>25</v>
      </c>
      <c r="P1112" s="1081" t="s">
        <v>1419</v>
      </c>
      <c r="Q1112" s="1074" t="s">
        <v>33</v>
      </c>
      <c r="R1112" s="698" t="s">
        <v>33</v>
      </c>
      <c r="S1112" s="907" t="s">
        <v>3570</v>
      </c>
      <c r="T1112" s="908" t="s">
        <v>13812</v>
      </c>
      <c r="U1112" s="905" t="s">
        <v>731</v>
      </c>
      <c r="V1112" s="905" t="s">
        <v>10455</v>
      </c>
      <c r="W1112" s="1068" t="s">
        <v>269</v>
      </c>
      <c r="X1112" s="1064">
        <v>42577</v>
      </c>
      <c r="Y1112" s="1066">
        <v>43087</v>
      </c>
      <c r="Z1112" s="1046">
        <v>2018</v>
      </c>
      <c r="AA1112" s="1064" t="s">
        <v>33</v>
      </c>
      <c r="AB1112" s="1065" t="s">
        <v>33</v>
      </c>
      <c r="AC1112" s="1066" t="s">
        <v>33</v>
      </c>
      <c r="AD1112" s="1055">
        <v>21.7</v>
      </c>
      <c r="AE1112" s="753">
        <v>0</v>
      </c>
      <c r="AF1112" s="754">
        <v>0</v>
      </c>
      <c r="AG1112" s="896">
        <v>21.7</v>
      </c>
      <c r="AH1112" s="752">
        <v>9.3000000000000007</v>
      </c>
      <c r="AI1112" s="744" t="s">
        <v>33</v>
      </c>
      <c r="AJ1112" s="1105" t="s">
        <v>33</v>
      </c>
      <c r="AK1112" s="1106" t="s">
        <v>33</v>
      </c>
      <c r="AL1112" s="646"/>
      <c r="AM1112" s="647">
        <v>10</v>
      </c>
      <c r="AN1112" s="647"/>
      <c r="AO1112" s="647"/>
      <c r="AP1112" s="647"/>
      <c r="AQ1112" s="648"/>
      <c r="AR1112" s="779"/>
      <c r="AS1112" s="649"/>
      <c r="AT1112" s="649"/>
      <c r="AU1112" s="650"/>
      <c r="AV1112" s="686"/>
      <c r="AW1112" s="743" t="s">
        <v>13368</v>
      </c>
      <c r="AX1112" s="743" t="s">
        <v>10027</v>
      </c>
      <c r="AY1112" s="833" t="s">
        <v>33</v>
      </c>
      <c r="AZ1112" s="733" t="s">
        <v>33</v>
      </c>
      <c r="BA1112" s="733" t="s">
        <v>33</v>
      </c>
      <c r="BB1112" s="669" t="s">
        <v>33</v>
      </c>
      <c r="BC1112" s="689" t="s">
        <v>33</v>
      </c>
      <c r="BD1112" s="691" t="s">
        <v>33</v>
      </c>
      <c r="BE1112" s="669" t="s">
        <v>33</v>
      </c>
      <c r="BF1112" s="689" t="s">
        <v>33</v>
      </c>
      <c r="BG1112" s="691" t="s">
        <v>33</v>
      </c>
      <c r="BH1112" s="905" t="s">
        <v>10072</v>
      </c>
      <c r="BI1112" s="903" t="s">
        <v>13093</v>
      </c>
      <c r="BJ1112" s="905" t="s">
        <v>4525</v>
      </c>
      <c r="BK1112" s="903" t="s">
        <v>10476</v>
      </c>
      <c r="BL1112" s="905" t="s">
        <v>0</v>
      </c>
      <c r="BM1112" s="903" t="s">
        <v>0</v>
      </c>
      <c r="BN1112" s="905" t="s">
        <v>0</v>
      </c>
      <c r="BO1112" s="903" t="s">
        <v>0</v>
      </c>
      <c r="BP1112" s="905" t="s">
        <v>0</v>
      </c>
      <c r="BQ1112" s="903" t="s">
        <v>0</v>
      </c>
      <c r="BR1112" s="905" t="s">
        <v>0</v>
      </c>
      <c r="BS1112" s="903" t="s">
        <v>4492</v>
      </c>
      <c r="BT1112" s="905" t="s">
        <v>0</v>
      </c>
      <c r="BU1112" s="903" t="s">
        <v>4492</v>
      </c>
      <c r="BV1112" s="905" t="s">
        <v>0</v>
      </c>
      <c r="BW1112" s="903" t="s">
        <v>4492</v>
      </c>
      <c r="BX1112" s="905" t="s">
        <v>0</v>
      </c>
      <c r="BY1112" s="903" t="s">
        <v>4492</v>
      </c>
      <c r="BZ1112" s="905" t="s">
        <v>0</v>
      </c>
      <c r="CA1112" s="903" t="s">
        <v>4492</v>
      </c>
      <c r="CB1112" s="340" t="s">
        <v>33</v>
      </c>
      <c r="CC1112" s="249">
        <f>IF(ISBLANK(AL1112),0,1)</f>
        <v>0</v>
      </c>
      <c r="CD1112" s="414">
        <f>IF(ISBLANK(AM1112),0,1)</f>
        <v>1</v>
      </c>
      <c r="CE1112" s="414">
        <f>IF(ISBLANK(AN1112),0,1)</f>
        <v>0</v>
      </c>
      <c r="CF1112" s="414">
        <f>IF(ISBLANK(AO1112),0,1)</f>
        <v>0</v>
      </c>
      <c r="CG1112" s="414">
        <f>IF(ISBLANK(AP1112),0,1)</f>
        <v>0</v>
      </c>
      <c r="CH1112" s="436">
        <f>IF(ISBLANK(AQ1112),0,1)</f>
        <v>0</v>
      </c>
      <c r="CI1112" s="435">
        <f>IF($W1112="Dropped","-",DAYS360(X1112,Y1112,TRUE)/360)</f>
        <v>1.3944444444444444</v>
      </c>
      <c r="CJ1112" s="416" t="str">
        <f>IF(OR($W1112="Pipeline",$W1112="Dropped"),"-",IF(OR($AA1112="-",$AA1112="n/a"),"-",DAYS360(Y1112,AA1112,TRUE)/360))</f>
        <v>-</v>
      </c>
      <c r="CK1112" s="416" t="str">
        <f>IF(OR($W1112="Pipeline",$W1112="Dropped"),"-",IF($AC1112="-","-",IF(OR($AA1112="-",$AA1112="n/a"),DAYS360(Y1112,AC1112,TRUE)/360,DAYS360(AA1112,AC1112,TRUE)/360)))</f>
        <v>-</v>
      </c>
      <c r="CL1112" s="416" t="str">
        <f>IF(OR($W1112="Pipeline",$W1112="Dropped"),"-",IF($AC1112="-","-",DAYS360(X1112,AC1112,TRUE)/360))</f>
        <v>-</v>
      </c>
      <c r="CM1112" s="437" t="str">
        <f>IF(OR($W1112="Pipeline",$W1112="Dropped"),"-",IF($AC1112="-","-",DAYS360(AB1112,AC1112,TRUE)/360))</f>
        <v>-</v>
      </c>
      <c r="CN1112" s="344" t="str">
        <f>IF(W1112="Closed",IF(AC1112="-","-",YEAR(AC1112)),"-")</f>
        <v>-</v>
      </c>
      <c r="CO1112" s="344" t="str">
        <f>IF(W1112="Closed",IF(OR(BE1112="S",BE1112="MS",BE1112="HS"),"S",IF(OR(BE1112="U",BE1112="MU",BE1112="HU"),"U",IF(OR(BE1112="NA",BE1112="NR",BE1112="NV",BE1112="?",BE1112="#"),"NR","-"))),"-")</f>
        <v>-</v>
      </c>
      <c r="CP1112" s="249" t="s">
        <v>33</v>
      </c>
      <c r="CQ1112" s="414" t="s">
        <v>33</v>
      </c>
      <c r="CR1112" s="414" t="s">
        <v>33</v>
      </c>
      <c r="CS1112" s="414" t="s">
        <v>33</v>
      </c>
      <c r="CT1112" s="414" t="s">
        <v>33</v>
      </c>
      <c r="CU1112" s="436" t="s">
        <v>33</v>
      </c>
      <c r="CV1112" s="432" t="str">
        <f>IF(OR(DC1112="-",DC1112="",DC1112="n/a"),"-",HYPERLINK(DC1112,"PAD"))</f>
        <v>-</v>
      </c>
      <c r="CW1112" s="417" t="str">
        <f>IF(OR(DD1112="-",DD1112="",DD1112="n/a"),"-",HYPERLINK(DD1112,"ICR"))</f>
        <v>-</v>
      </c>
      <c r="CX1112" s="438" t="str">
        <f>IF(OR(DE1112="-",DE1112="",DE1112="n/a"),"-",HYPERLINK(DE1112,"IEG"))</f>
        <v>-</v>
      </c>
      <c r="CY1112" s="687" t="str">
        <f>IF(OR(DF1112="-",DF1112="",DF1112="n/a"),"-",HYPERLINK(DF1112,"PPAR"))</f>
        <v>-</v>
      </c>
      <c r="CZ1112" s="665" t="str">
        <f>IF(OR(DG1112="-",DG1112="",DG1112="n/a"),"-",HYPERLINK(DG1112,"PCR"))</f>
        <v>-</v>
      </c>
      <c r="DA1112" s="665" t="str">
        <f>IF(OR(DH1112="-",DH1112="",DH1112="n/a"),"-",HYPERLINK(DH1112,"PP"))</f>
        <v>-</v>
      </c>
      <c r="DB1112" s="688" t="str">
        <f>IF(OR(DI1112="-",DI1112="",DI1112="n/a"),"-",HYPERLINK(DI1112,"TA"))</f>
        <v>-</v>
      </c>
      <c r="DC1112" s="897" t="s">
        <v>13773</v>
      </c>
      <c r="DD1112" s="897" t="s">
        <v>13773</v>
      </c>
      <c r="DE1112" s="897" t="s">
        <v>13773</v>
      </c>
      <c r="DF1112" s="897" t="s">
        <v>13773</v>
      </c>
      <c r="DG1112" s="897" t="s">
        <v>13773</v>
      </c>
      <c r="DH1112" s="897" t="s">
        <v>13773</v>
      </c>
      <c r="DI1112" s="897" t="s">
        <v>13773</v>
      </c>
      <c r="DJ1112" s="935">
        <v>42948</v>
      </c>
      <c r="DK1112" s="14"/>
      <c r="DL1112" s="14"/>
      <c r="DM1112" s="418"/>
      <c r="DN1112" s="418"/>
      <c r="DO1112" s="418"/>
      <c r="DP1112" s="418"/>
      <c r="DQ1112" s="418"/>
      <c r="DR1112" s="418"/>
      <c r="DS1112" s="418"/>
      <c r="DT1112" s="418"/>
      <c r="DU1112" s="418"/>
      <c r="DV1112" s="418"/>
      <c r="DW1112" s="418"/>
      <c r="DX1112" s="418"/>
      <c r="DY1112" s="418"/>
      <c r="DZ1112" s="418"/>
      <c r="EA1112" s="418"/>
      <c r="EB1112" s="418"/>
      <c r="EC1112" s="418"/>
      <c r="ED1112" s="418"/>
      <c r="EE1112" s="418"/>
      <c r="EF1112" s="418"/>
      <c r="EG1112" s="418"/>
      <c r="EH1112" s="418"/>
      <c r="EI1112" s="418"/>
      <c r="EJ1112" s="418"/>
      <c r="EK1112" s="418"/>
      <c r="EL1112" s="418"/>
      <c r="EM1112" s="418"/>
    </row>
    <row r="1113" spans="1:143" s="419" customFormat="1" ht="13.9" customHeight="1" x14ac:dyDescent="0.2">
      <c r="A1113" s="726">
        <f>ROW()-1</f>
        <v>1112</v>
      </c>
      <c r="B1113" s="725" t="s">
        <v>13616</v>
      </c>
      <c r="C1113" s="715" t="str">
        <f>HYPERLINK(E1113,"OP")</f>
        <v>OP</v>
      </c>
      <c r="D1113" s="715" t="str">
        <f>HYPERLINK(F1113,"Prj")</f>
        <v>Prj</v>
      </c>
      <c r="E1113" s="652" t="s">
        <v>13762</v>
      </c>
      <c r="F1113" s="412" t="s">
        <v>13763</v>
      </c>
      <c r="G1113" s="414" t="s">
        <v>33</v>
      </c>
      <c r="H1113" s="414" t="s">
        <v>33</v>
      </c>
      <c r="I1113" s="694" t="s">
        <v>33</v>
      </c>
      <c r="J1113" s="743" t="s">
        <v>13766</v>
      </c>
      <c r="K1113" s="728" t="s">
        <v>33</v>
      </c>
      <c r="L1113" s="742" t="s">
        <v>245</v>
      </c>
      <c r="M1113" s="743" t="s">
        <v>406</v>
      </c>
      <c r="N1113" s="742" t="s">
        <v>18</v>
      </c>
      <c r="O1113" s="742" t="s">
        <v>25</v>
      </c>
      <c r="P1113" s="1081" t="s">
        <v>1742</v>
      </c>
      <c r="Q1113" s="1075" t="s">
        <v>13767</v>
      </c>
      <c r="R1113" s="743" t="s">
        <v>13768</v>
      </c>
      <c r="S1113" s="907" t="s">
        <v>10301</v>
      </c>
      <c r="T1113" s="908" t="s">
        <v>10341</v>
      </c>
      <c r="U1113" s="905" t="s">
        <v>1778</v>
      </c>
      <c r="V1113" s="905" t="s">
        <v>10414</v>
      </c>
      <c r="W1113" s="1068" t="s">
        <v>269</v>
      </c>
      <c r="X1113" s="1064">
        <v>42540</v>
      </c>
      <c r="Y1113" s="1066">
        <v>43025</v>
      </c>
      <c r="Z1113" s="1046">
        <v>2018</v>
      </c>
      <c r="AA1113" s="1064" t="s">
        <v>33</v>
      </c>
      <c r="AB1113" s="1065" t="s">
        <v>33</v>
      </c>
      <c r="AC1113" s="1066" t="s">
        <v>33</v>
      </c>
      <c r="AD1113" s="1055">
        <v>0</v>
      </c>
      <c r="AE1113" s="753">
        <v>90</v>
      </c>
      <c r="AF1113" s="754">
        <v>0</v>
      </c>
      <c r="AG1113" s="896">
        <v>90</v>
      </c>
      <c r="AH1113" s="752">
        <v>0</v>
      </c>
      <c r="AI1113" s="744" t="s">
        <v>33</v>
      </c>
      <c r="AJ1113" s="1105" t="s">
        <v>33</v>
      </c>
      <c r="AK1113" s="1106" t="s">
        <v>33</v>
      </c>
      <c r="AL1113" s="646"/>
      <c r="AM1113" s="647"/>
      <c r="AN1113" s="647"/>
      <c r="AO1113" s="647"/>
      <c r="AP1113" s="647"/>
      <c r="AQ1113" s="648"/>
      <c r="AR1113" s="779"/>
      <c r="AS1113" s="649"/>
      <c r="AT1113" s="649"/>
      <c r="AU1113" s="650"/>
      <c r="AV1113" s="686"/>
      <c r="AW1113" s="743" t="s">
        <v>13769</v>
      </c>
      <c r="AX1113" s="743" t="s">
        <v>13271</v>
      </c>
      <c r="AY1113" s="833" t="s">
        <v>33</v>
      </c>
      <c r="AZ1113" s="733" t="s">
        <v>33</v>
      </c>
      <c r="BA1113" s="733" t="s">
        <v>33</v>
      </c>
      <c r="BB1113" s="669" t="s">
        <v>33</v>
      </c>
      <c r="BC1113" s="689" t="s">
        <v>33</v>
      </c>
      <c r="BD1113" s="691" t="s">
        <v>33</v>
      </c>
      <c r="BE1113" s="669" t="s">
        <v>33</v>
      </c>
      <c r="BF1113" s="689" t="s">
        <v>33</v>
      </c>
      <c r="BG1113" s="691" t="s">
        <v>33</v>
      </c>
      <c r="BH1113" s="905" t="s">
        <v>10067</v>
      </c>
      <c r="BI1113" s="903" t="s">
        <v>9474</v>
      </c>
      <c r="BJ1113" s="905" t="s">
        <v>10072</v>
      </c>
      <c r="BK1113" s="903" t="s">
        <v>13093</v>
      </c>
      <c r="BL1113" s="905" t="s">
        <v>10064</v>
      </c>
      <c r="BM1113" s="903" t="s">
        <v>13770</v>
      </c>
      <c r="BN1113" s="905" t="s">
        <v>0</v>
      </c>
      <c r="BO1113" s="903" t="s">
        <v>0</v>
      </c>
      <c r="BP1113" s="905" t="s">
        <v>0</v>
      </c>
      <c r="BQ1113" s="903" t="s">
        <v>0</v>
      </c>
      <c r="BR1113" s="909">
        <v>39</v>
      </c>
      <c r="BS1113" s="903" t="s">
        <v>4545</v>
      </c>
      <c r="BT1113" s="909">
        <v>94</v>
      </c>
      <c r="BU1113" s="903" t="s">
        <v>4649</v>
      </c>
      <c r="BV1113" s="909">
        <v>95</v>
      </c>
      <c r="BW1113" s="903" t="s">
        <v>1342</v>
      </c>
      <c r="BX1113" s="909">
        <v>47</v>
      </c>
      <c r="BY1113" s="903" t="s">
        <v>4539</v>
      </c>
      <c r="BZ1113" s="905" t="s">
        <v>0</v>
      </c>
      <c r="CA1113" s="903" t="s">
        <v>4492</v>
      </c>
      <c r="CB1113" s="1035" t="s">
        <v>33</v>
      </c>
      <c r="CC1113" s="249">
        <f>IF(ISBLANK(AL1113),0,1)</f>
        <v>0</v>
      </c>
      <c r="CD1113" s="414">
        <f>IF(ISBLANK(AM1113),0,1)</f>
        <v>0</v>
      </c>
      <c r="CE1113" s="414">
        <f>IF(ISBLANK(AN1113),0,1)</f>
        <v>0</v>
      </c>
      <c r="CF1113" s="414">
        <f>IF(ISBLANK(AO1113),0,1)</f>
        <v>0</v>
      </c>
      <c r="CG1113" s="414">
        <f>IF(ISBLANK(AP1113),0,1)</f>
        <v>0</v>
      </c>
      <c r="CH1113" s="436">
        <f>IF(ISBLANK(AQ1113),0,1)</f>
        <v>0</v>
      </c>
      <c r="CI1113" s="435">
        <f>IF($W1113="Dropped","-",DAYS360(X1113,Y1113,TRUE)/360)</f>
        <v>1.3277777777777777</v>
      </c>
      <c r="CJ1113" s="416" t="str">
        <f>IF(OR($W1113="Pipeline",$W1113="Dropped"),"-",IF(OR($AA1113="-",$AA1113="n/a"),"-",DAYS360(Y1113,AA1113,TRUE)/360))</f>
        <v>-</v>
      </c>
      <c r="CK1113" s="416" t="str">
        <f>IF(OR($W1113="Pipeline",$W1113="Dropped"),"-",IF($AC1113="-","-",IF(OR($AA1113="-",$AA1113="n/a"),DAYS360(Y1113,AC1113,TRUE)/360,DAYS360(AA1113,AC1113,TRUE)/360)))</f>
        <v>-</v>
      </c>
      <c r="CL1113" s="416" t="str">
        <f>IF(OR($W1113="Pipeline",$W1113="Dropped"),"-",IF($AC1113="-","-",DAYS360(X1113,AC1113,TRUE)/360))</f>
        <v>-</v>
      </c>
      <c r="CM1113" s="437" t="str">
        <f>IF(OR($W1113="Pipeline",$W1113="Dropped"),"-",IF($AC1113="-","-",DAYS360(AB1113,AC1113,TRUE)/360))</f>
        <v>-</v>
      </c>
      <c r="CN1113" s="344" t="str">
        <f>IF(W1113="Closed",IF(AC1113="-","-",YEAR(AC1113)),"-")</f>
        <v>-</v>
      </c>
      <c r="CO1113" s="344" t="str">
        <f>IF(W1113="Closed",IF(OR(BE1113="S",BE1113="MS",BE1113="HS"),"S",IF(OR(BE1113="U",BE1113="MU",BE1113="HU"),"U",IF(OR(BE1113="NA",BE1113="NR",BE1113="NV",BE1113="?",BE1113="#"),"NR","-"))),"-")</f>
        <v>-</v>
      </c>
      <c r="CP1113" s="249" t="s">
        <v>33</v>
      </c>
      <c r="CQ1113" s="414" t="s">
        <v>33</v>
      </c>
      <c r="CR1113" s="414" t="s">
        <v>33</v>
      </c>
      <c r="CS1113" s="414" t="s">
        <v>33</v>
      </c>
      <c r="CT1113" s="414" t="s">
        <v>33</v>
      </c>
      <c r="CU1113" s="436" t="s">
        <v>33</v>
      </c>
      <c r="CV1113" s="432" t="str">
        <f>IF(OR(DC1113="-",DC1113="",DC1113="n/a"),"-",HYPERLINK(DC1113,"PAD"))</f>
        <v>-</v>
      </c>
      <c r="CW1113" s="417" t="str">
        <f>IF(OR(DD1113="-",DD1113="",DD1113="n/a"),"-",HYPERLINK(DD1113,"ICR"))</f>
        <v>-</v>
      </c>
      <c r="CX1113" s="438" t="str">
        <f>IF(OR(DE1113="-",DE1113="",DE1113="n/a"),"-",HYPERLINK(DE1113,"IEG"))</f>
        <v>-</v>
      </c>
      <c r="CY1113" s="687" t="str">
        <f>IF(OR(DF1113="-",DF1113="",DF1113="n/a"),"-",HYPERLINK(DF1113,"PPAR"))</f>
        <v>-</v>
      </c>
      <c r="CZ1113" s="665" t="str">
        <f>IF(OR(DG1113="-",DG1113="",DG1113="n/a"),"-",HYPERLINK(DG1113,"PCR"))</f>
        <v>-</v>
      </c>
      <c r="DA1113" s="665" t="str">
        <f>IF(OR(DH1113="-",DH1113="",DH1113="n/a"),"-",HYPERLINK(DH1113,"PP"))</f>
        <v>-</v>
      </c>
      <c r="DB1113" s="688" t="str">
        <f>IF(OR(DI1113="-",DI1113="",DI1113="n/a"),"-",HYPERLINK(DI1113,"TA"))</f>
        <v>-</v>
      </c>
      <c r="DC1113" s="897" t="s">
        <v>13773</v>
      </c>
      <c r="DD1113" s="897" t="s">
        <v>13773</v>
      </c>
      <c r="DE1113" s="897" t="s">
        <v>13773</v>
      </c>
      <c r="DF1113" s="897" t="s">
        <v>13773</v>
      </c>
      <c r="DG1113" s="897" t="s">
        <v>13773</v>
      </c>
      <c r="DH1113" s="897" t="s">
        <v>13773</v>
      </c>
      <c r="DI1113" s="897" t="s">
        <v>13773</v>
      </c>
      <c r="DJ1113" s="935">
        <v>42948</v>
      </c>
      <c r="DK1113" s="14"/>
      <c r="DL1113" s="14"/>
      <c r="DM1113" s="418"/>
      <c r="DN1113" s="418"/>
      <c r="DO1113" s="418"/>
      <c r="DP1113" s="418"/>
      <c r="DQ1113" s="418"/>
      <c r="DR1113" s="418"/>
      <c r="DS1113" s="418"/>
      <c r="DT1113" s="418"/>
      <c r="DU1113" s="418"/>
      <c r="DV1113" s="418"/>
      <c r="DW1113" s="418"/>
      <c r="DX1113" s="418"/>
      <c r="DY1113" s="418"/>
      <c r="DZ1113" s="418"/>
      <c r="EA1113" s="418"/>
      <c r="EB1113" s="418"/>
      <c r="EC1113" s="418"/>
      <c r="ED1113" s="418"/>
      <c r="EE1113" s="418"/>
      <c r="EF1113" s="418"/>
      <c r="EG1113" s="418"/>
      <c r="EH1113" s="418"/>
      <c r="EI1113" s="418"/>
      <c r="EJ1113" s="418"/>
      <c r="EK1113" s="418"/>
      <c r="EL1113" s="418"/>
      <c r="EM1113" s="418"/>
    </row>
    <row r="1114" spans="1:143" s="419" customFormat="1" ht="13.9" customHeight="1" x14ac:dyDescent="0.2">
      <c r="A1114" s="726">
        <f>ROW()-1</f>
        <v>1113</v>
      </c>
      <c r="B1114" s="725" t="s">
        <v>13788</v>
      </c>
      <c r="C1114" s="715" t="str">
        <f>HYPERLINK(E1114,"OP")</f>
        <v>OP</v>
      </c>
      <c r="D1114" s="715" t="str">
        <f>HYPERLINK(F1114,"Prj")</f>
        <v>Prj</v>
      </c>
      <c r="E1114" s="652" t="s">
        <v>13789</v>
      </c>
      <c r="F1114" s="412" t="s">
        <v>13790</v>
      </c>
      <c r="G1114" s="414" t="s">
        <v>33</v>
      </c>
      <c r="H1114" s="414" t="s">
        <v>33</v>
      </c>
      <c r="I1114" s="694" t="s">
        <v>33</v>
      </c>
      <c r="J1114" s="743" t="s">
        <v>13791</v>
      </c>
      <c r="K1114" s="728" t="s">
        <v>33</v>
      </c>
      <c r="L1114" s="742" t="s">
        <v>245</v>
      </c>
      <c r="M1114" s="743" t="s">
        <v>255</v>
      </c>
      <c r="N1114" s="742" t="s">
        <v>18</v>
      </c>
      <c r="O1114" s="742" t="s">
        <v>25</v>
      </c>
      <c r="P1114" s="1081" t="s">
        <v>1419</v>
      </c>
      <c r="Q1114" s="1075" t="s">
        <v>1765</v>
      </c>
      <c r="R1114" s="743" t="s">
        <v>3565</v>
      </c>
      <c r="S1114" s="907" t="s">
        <v>3570</v>
      </c>
      <c r="T1114" s="908" t="s">
        <v>13792</v>
      </c>
      <c r="U1114" s="905" t="s">
        <v>731</v>
      </c>
      <c r="V1114" s="905" t="s">
        <v>10455</v>
      </c>
      <c r="W1114" s="1068" t="s">
        <v>20</v>
      </c>
      <c r="X1114" s="1064">
        <v>42324</v>
      </c>
      <c r="Y1114" s="1066">
        <v>42901</v>
      </c>
      <c r="Z1114" s="1046">
        <v>2017</v>
      </c>
      <c r="AA1114" s="1064" t="s">
        <v>33</v>
      </c>
      <c r="AB1114" s="1065">
        <v>44834</v>
      </c>
      <c r="AC1114" s="1066">
        <v>44834</v>
      </c>
      <c r="AD1114" s="1055">
        <v>35</v>
      </c>
      <c r="AE1114" s="753">
        <v>0</v>
      </c>
      <c r="AF1114" s="754">
        <v>0</v>
      </c>
      <c r="AG1114" s="896">
        <v>35</v>
      </c>
      <c r="AH1114" s="752">
        <v>9</v>
      </c>
      <c r="AI1114" s="754">
        <v>0</v>
      </c>
      <c r="AJ1114" s="1112">
        <v>35</v>
      </c>
      <c r="AK1114" s="1113">
        <v>0</v>
      </c>
      <c r="AL1114" s="646"/>
      <c r="AM1114" s="647">
        <v>10</v>
      </c>
      <c r="AN1114" s="647"/>
      <c r="AO1114" s="647"/>
      <c r="AP1114" s="647"/>
      <c r="AQ1114" s="648"/>
      <c r="AR1114" s="779"/>
      <c r="AS1114" s="649"/>
      <c r="AT1114" s="649"/>
      <c r="AU1114" s="650"/>
      <c r="AV1114" s="686"/>
      <c r="AW1114" s="743" t="s">
        <v>13368</v>
      </c>
      <c r="AX1114" s="743" t="s">
        <v>13277</v>
      </c>
      <c r="AY1114" s="833" t="s">
        <v>33</v>
      </c>
      <c r="AZ1114" s="733" t="s">
        <v>33</v>
      </c>
      <c r="BA1114" s="733" t="s">
        <v>33</v>
      </c>
      <c r="BB1114" s="669" t="s">
        <v>33</v>
      </c>
      <c r="BC1114" s="689" t="s">
        <v>33</v>
      </c>
      <c r="BD1114" s="691" t="s">
        <v>33</v>
      </c>
      <c r="BE1114" s="669" t="s">
        <v>33</v>
      </c>
      <c r="BF1114" s="689" t="s">
        <v>33</v>
      </c>
      <c r="BG1114" s="691" t="s">
        <v>33</v>
      </c>
      <c r="BH1114" s="905" t="s">
        <v>4525</v>
      </c>
      <c r="BI1114" s="903" t="s">
        <v>10476</v>
      </c>
      <c r="BJ1114" s="905" t="s">
        <v>0</v>
      </c>
      <c r="BK1114" s="903" t="s">
        <v>0</v>
      </c>
      <c r="BL1114" s="905" t="s">
        <v>0</v>
      </c>
      <c r="BM1114" s="903" t="s">
        <v>0</v>
      </c>
      <c r="BN1114" s="905" t="s">
        <v>0</v>
      </c>
      <c r="BO1114" s="903" t="s">
        <v>0</v>
      </c>
      <c r="BP1114" s="905" t="s">
        <v>0</v>
      </c>
      <c r="BQ1114" s="903" t="s">
        <v>0</v>
      </c>
      <c r="BR1114" s="905" t="s">
        <v>0</v>
      </c>
      <c r="BS1114" s="903" t="s">
        <v>4492</v>
      </c>
      <c r="BT1114" s="905" t="s">
        <v>0</v>
      </c>
      <c r="BU1114" s="903" t="s">
        <v>4492</v>
      </c>
      <c r="BV1114" s="905" t="s">
        <v>0</v>
      </c>
      <c r="BW1114" s="903" t="s">
        <v>4492</v>
      </c>
      <c r="BX1114" s="905" t="s">
        <v>0</v>
      </c>
      <c r="BY1114" s="903" t="s">
        <v>4492</v>
      </c>
      <c r="BZ1114" s="905" t="s">
        <v>0</v>
      </c>
      <c r="CA1114" s="903" t="s">
        <v>4492</v>
      </c>
      <c r="CB1114" s="340" t="s">
        <v>33</v>
      </c>
      <c r="CC1114" s="249">
        <f>IF(ISBLANK(AL1114),0,1)</f>
        <v>0</v>
      </c>
      <c r="CD1114" s="414">
        <f>IF(ISBLANK(AM1114),0,1)</f>
        <v>1</v>
      </c>
      <c r="CE1114" s="414">
        <f>IF(ISBLANK(AN1114),0,1)</f>
        <v>0</v>
      </c>
      <c r="CF1114" s="414">
        <f>IF(ISBLANK(AO1114),0,1)</f>
        <v>0</v>
      </c>
      <c r="CG1114" s="414">
        <f>IF(ISBLANK(AP1114),0,1)</f>
        <v>0</v>
      </c>
      <c r="CH1114" s="436">
        <f>IF(ISBLANK(AQ1114),0,1)</f>
        <v>0</v>
      </c>
      <c r="CI1114" s="435">
        <f>IF($W1114="Dropped","-",DAYS360(X1114,Y1114,TRUE)/360)</f>
        <v>1.5805555555555555</v>
      </c>
      <c r="CJ1114" s="416" t="str">
        <f>IF(OR($W1114="Pipeline",$W1114="Dropped"),"-",IF(OR($AA1114="-",$AA1114="n/a"),"-",DAYS360(Y1114,AA1114,TRUE)/360))</f>
        <v>-</v>
      </c>
      <c r="CK1114" s="416">
        <f>IF(OR($W1114="Pipeline",$W1114="Dropped"),"-",IF($AC1114="-","-",IF(OR($AA1114="-",$AA1114="n/a"),DAYS360(Y1114,AC1114,TRUE)/360,DAYS360(AA1114,AC1114,TRUE)/360)))</f>
        <v>5.291666666666667</v>
      </c>
      <c r="CL1114" s="416">
        <f>IF(OR($W1114="Pipeline",$W1114="Dropped"),"-",IF($AC1114="-","-",DAYS360(X1114,AC1114,TRUE)/360))</f>
        <v>6.8722222222222218</v>
      </c>
      <c r="CM1114" s="437">
        <f>IF(OR($W1114="Pipeline",$W1114="Dropped"),"-",IF($AC1114="-","-",DAYS360(AB1114,AC1114,TRUE)/360))</f>
        <v>0</v>
      </c>
      <c r="CN1114" s="344" t="str">
        <f>IF(W1114="Closed",IF(AC1114="-","-",YEAR(AC1114)),"-")</f>
        <v>-</v>
      </c>
      <c r="CO1114" s="344" t="str">
        <f>IF(W1114="Closed",IF(OR(BE1114="S",BE1114="MS",BE1114="HS"),"S",IF(OR(BE1114="U",BE1114="MU",BE1114="HU"),"U",IF(OR(BE1114="NA",BE1114="NR",BE1114="NV",BE1114="?",BE1114="#"),"NR","-"))),"-")</f>
        <v>-</v>
      </c>
      <c r="CP1114" s="249" t="s">
        <v>33</v>
      </c>
      <c r="CQ1114" s="414" t="s">
        <v>33</v>
      </c>
      <c r="CR1114" s="414" t="s">
        <v>33</v>
      </c>
      <c r="CS1114" s="414" t="s">
        <v>33</v>
      </c>
      <c r="CT1114" s="414" t="s">
        <v>33</v>
      </c>
      <c r="CU1114" s="436" t="s">
        <v>33</v>
      </c>
      <c r="CV1114" s="432" t="str">
        <f>IF(OR(DC1114="-",DC1114="",DC1114="n/a"),"-",HYPERLINK(DC1114,"PAD"))</f>
        <v>PAD</v>
      </c>
      <c r="CW1114" s="417" t="str">
        <f>IF(OR(DD1114="-",DD1114="",DD1114="n/a"),"-",HYPERLINK(DD1114,"ICR"))</f>
        <v>-</v>
      </c>
      <c r="CX1114" s="438" t="str">
        <f>IF(OR(DE1114="-",DE1114="",DE1114="n/a"),"-",HYPERLINK(DE1114,"IEG"))</f>
        <v>-</v>
      </c>
      <c r="CY1114" s="687" t="str">
        <f>IF(OR(DF1114="-",DF1114="",DF1114="n/a"),"-",HYPERLINK(DF1114,"PPAR"))</f>
        <v>-</v>
      </c>
      <c r="CZ1114" s="665" t="str">
        <f>IF(OR(DG1114="-",DG1114="",DG1114="n/a"),"-",HYPERLINK(DG1114,"PCR"))</f>
        <v>-</v>
      </c>
      <c r="DA1114" s="665" t="str">
        <f>IF(OR(DH1114="-",DH1114="",DH1114="n/a"),"-",HYPERLINK(DH1114,"PP"))</f>
        <v>-</v>
      </c>
      <c r="DB1114" s="688" t="str">
        <f>IF(OR(DI1114="-",DI1114="",DI1114="n/a"),"-",HYPERLINK(DI1114,"TA"))</f>
        <v>-</v>
      </c>
      <c r="DC1114" s="897" t="s">
        <v>13793</v>
      </c>
      <c r="DD1114" s="897" t="s">
        <v>33</v>
      </c>
      <c r="DE1114" s="897" t="s">
        <v>33</v>
      </c>
      <c r="DF1114" s="897" t="s">
        <v>33</v>
      </c>
      <c r="DG1114" s="897" t="s">
        <v>33</v>
      </c>
      <c r="DH1114" s="897" t="s">
        <v>33</v>
      </c>
      <c r="DI1114" s="897" t="s">
        <v>33</v>
      </c>
      <c r="DJ1114" s="935">
        <v>42948</v>
      </c>
      <c r="DK1114" s="14"/>
      <c r="DL1114" s="14"/>
      <c r="DM1114" s="418"/>
      <c r="DN1114" s="418"/>
      <c r="DO1114" s="418"/>
      <c r="DP1114" s="418"/>
      <c r="DQ1114" s="418"/>
      <c r="DR1114" s="418"/>
      <c r="DS1114" s="418"/>
      <c r="DT1114" s="418"/>
      <c r="DU1114" s="418"/>
      <c r="DV1114" s="418"/>
      <c r="DW1114" s="418"/>
      <c r="DX1114" s="418"/>
      <c r="DY1114" s="418"/>
      <c r="DZ1114" s="418"/>
      <c r="EA1114" s="418"/>
      <c r="EB1114" s="418"/>
      <c r="EC1114" s="418"/>
      <c r="ED1114" s="418"/>
      <c r="EE1114" s="418"/>
      <c r="EF1114" s="418"/>
      <c r="EG1114" s="418"/>
      <c r="EH1114" s="418"/>
      <c r="EI1114" s="418"/>
      <c r="EJ1114" s="418"/>
      <c r="EK1114" s="418"/>
      <c r="EL1114" s="418"/>
      <c r="EM1114" s="418"/>
    </row>
    <row r="1115" spans="1:143" s="419" customFormat="1" ht="13.9" customHeight="1" x14ac:dyDescent="0.2">
      <c r="A1115" s="702">
        <f>ROW()-1</f>
        <v>1114</v>
      </c>
      <c r="B1115" s="714" t="s">
        <v>13416</v>
      </c>
      <c r="C1115" s="715" t="str">
        <f>HYPERLINK(E1115,"OP")</f>
        <v>OP</v>
      </c>
      <c r="D1115" s="715" t="str">
        <f>HYPERLINK(F1115,"Prj")</f>
        <v>Prj</v>
      </c>
      <c r="E1115" s="652" t="s">
        <v>13417</v>
      </c>
      <c r="F1115" s="412" t="s">
        <v>13418</v>
      </c>
      <c r="G1115" s="414" t="s">
        <v>33</v>
      </c>
      <c r="H1115" s="414" t="s">
        <v>33</v>
      </c>
      <c r="I1115" s="694" t="s">
        <v>33</v>
      </c>
      <c r="J1115" s="698" t="s">
        <v>13419</v>
      </c>
      <c r="K1115" s="728" t="s">
        <v>33</v>
      </c>
      <c r="L1115" s="733" t="s">
        <v>245</v>
      </c>
      <c r="M1115" s="698" t="s">
        <v>255</v>
      </c>
      <c r="N1115" s="733" t="s">
        <v>18</v>
      </c>
      <c r="O1115" s="733" t="s">
        <v>25</v>
      </c>
      <c r="P1115" s="1080" t="s">
        <v>1419</v>
      </c>
      <c r="Q1115" s="1074" t="s">
        <v>33</v>
      </c>
      <c r="R1115" s="698" t="s">
        <v>33</v>
      </c>
      <c r="S1115" s="907" t="s">
        <v>3570</v>
      </c>
      <c r="T1115" s="908" t="s">
        <v>13420</v>
      </c>
      <c r="U1115" s="905" t="s">
        <v>731</v>
      </c>
      <c r="V1115" s="905" t="s">
        <v>10455</v>
      </c>
      <c r="W1115" s="1068" t="s">
        <v>269</v>
      </c>
      <c r="X1115" s="1064">
        <v>42338</v>
      </c>
      <c r="Y1115" s="1066">
        <v>43069</v>
      </c>
      <c r="Z1115" s="1046">
        <v>2018</v>
      </c>
      <c r="AA1115" s="1064" t="s">
        <v>33</v>
      </c>
      <c r="AB1115" s="1065" t="s">
        <v>33</v>
      </c>
      <c r="AC1115" s="1066" t="s">
        <v>33</v>
      </c>
      <c r="AD1115" s="1052">
        <v>33</v>
      </c>
      <c r="AE1115" s="748">
        <v>0</v>
      </c>
      <c r="AF1115" s="744">
        <v>0</v>
      </c>
      <c r="AG1115" s="690">
        <v>33</v>
      </c>
      <c r="AH1115" s="747">
        <v>14</v>
      </c>
      <c r="AI1115" s="744" t="s">
        <v>33</v>
      </c>
      <c r="AJ1115" s="1105" t="s">
        <v>33</v>
      </c>
      <c r="AK1115" s="1106" t="s">
        <v>33</v>
      </c>
      <c r="AL1115" s="646"/>
      <c r="AM1115" s="647"/>
      <c r="AN1115" s="647"/>
      <c r="AO1115" s="647"/>
      <c r="AP1115" s="647"/>
      <c r="AQ1115" s="648"/>
      <c r="AR1115" s="756" t="s">
        <v>37</v>
      </c>
      <c r="AS1115" s="649"/>
      <c r="AT1115" s="649"/>
      <c r="AU1115" s="650"/>
      <c r="AV1115" s="686"/>
      <c r="AW1115" s="698" t="s">
        <v>33</v>
      </c>
      <c r="AX1115" s="698" t="s">
        <v>33</v>
      </c>
      <c r="AY1115" s="825" t="s">
        <v>33</v>
      </c>
      <c r="AZ1115" s="733" t="s">
        <v>33</v>
      </c>
      <c r="BA1115" s="733" t="s">
        <v>33</v>
      </c>
      <c r="BB1115" s="669" t="s">
        <v>33</v>
      </c>
      <c r="BC1115" s="689" t="s">
        <v>33</v>
      </c>
      <c r="BD1115" s="691" t="s">
        <v>33</v>
      </c>
      <c r="BE1115" s="669" t="s">
        <v>33</v>
      </c>
      <c r="BF1115" s="689" t="s">
        <v>33</v>
      </c>
      <c r="BG1115" s="691" t="s">
        <v>33</v>
      </c>
      <c r="BH1115" s="905" t="s">
        <v>1371</v>
      </c>
      <c r="BI1115" s="903" t="s">
        <v>13870</v>
      </c>
      <c r="BJ1115" s="905" t="s">
        <v>10067</v>
      </c>
      <c r="BK1115" s="903" t="s">
        <v>9474</v>
      </c>
      <c r="BL1115" s="905" t="s">
        <v>4485</v>
      </c>
      <c r="BM1115" s="903" t="s">
        <v>10472</v>
      </c>
      <c r="BN1115" s="905" t="s">
        <v>0</v>
      </c>
      <c r="BO1115" s="903" t="s">
        <v>0</v>
      </c>
      <c r="BP1115" s="905" t="s">
        <v>0</v>
      </c>
      <c r="BQ1115" s="903" t="s">
        <v>0</v>
      </c>
      <c r="BR1115" s="905" t="s">
        <v>0</v>
      </c>
      <c r="BS1115" s="903" t="s">
        <v>4492</v>
      </c>
      <c r="BT1115" s="905" t="s">
        <v>0</v>
      </c>
      <c r="BU1115" s="903" t="s">
        <v>4492</v>
      </c>
      <c r="BV1115" s="905" t="s">
        <v>0</v>
      </c>
      <c r="BW1115" s="903" t="s">
        <v>4492</v>
      </c>
      <c r="BX1115" s="905" t="s">
        <v>0</v>
      </c>
      <c r="BY1115" s="903" t="s">
        <v>4492</v>
      </c>
      <c r="BZ1115" s="905" t="s">
        <v>0</v>
      </c>
      <c r="CA1115" s="903" t="s">
        <v>4492</v>
      </c>
      <c r="CB1115" s="340" t="s">
        <v>33</v>
      </c>
      <c r="CC1115" s="249">
        <f>IF(ISBLANK(AL1115),0,1)</f>
        <v>0</v>
      </c>
      <c r="CD1115" s="414">
        <f>IF(ISBLANK(AM1115),0,1)</f>
        <v>0</v>
      </c>
      <c r="CE1115" s="414">
        <f>IF(ISBLANK(AN1115),0,1)</f>
        <v>0</v>
      </c>
      <c r="CF1115" s="414">
        <f>IF(ISBLANK(AO1115),0,1)</f>
        <v>0</v>
      </c>
      <c r="CG1115" s="414">
        <f>IF(ISBLANK(AP1115),0,1)</f>
        <v>0</v>
      </c>
      <c r="CH1115" s="436">
        <f>IF(ISBLANK(AQ1115),0,1)</f>
        <v>0</v>
      </c>
      <c r="CI1115" s="435">
        <f>IF($W1115="Dropped","-",DAYS360(X1115,Y1115,TRUE)/360)</f>
        <v>2</v>
      </c>
      <c r="CJ1115" s="416" t="str">
        <f>IF(OR($W1115="Pipeline",$W1115="Dropped"),"-",IF(OR($AA1115="-",$AA1115="n/a"),"-",DAYS360(Y1115,AA1115,TRUE)/360))</f>
        <v>-</v>
      </c>
      <c r="CK1115" s="416" t="str">
        <f>IF(OR($W1115="Pipeline",$W1115="Dropped"),"-",IF($AC1115="-","-",IF(OR($AA1115="-",$AA1115="n/a"),DAYS360(Y1115,AC1115,TRUE)/360,DAYS360(AA1115,AC1115,TRUE)/360)))</f>
        <v>-</v>
      </c>
      <c r="CL1115" s="416" t="str">
        <f>IF(OR($W1115="Pipeline",$W1115="Dropped"),"-",IF($AC1115="-","-",DAYS360(X1115,AC1115,TRUE)/360))</f>
        <v>-</v>
      </c>
      <c r="CM1115" s="437" t="str">
        <f>IF(OR($W1115="Pipeline",$W1115="Dropped"),"-",IF($AC1115="-","-",DAYS360(AB1115,AC1115,TRUE)/360))</f>
        <v>-</v>
      </c>
      <c r="CN1115" s="344" t="str">
        <f>IF(W1115="Closed",IF(AC1115="-","-",YEAR(AC1115)),"-")</f>
        <v>-</v>
      </c>
      <c r="CO1115" s="344" t="str">
        <f>IF(W1115="Closed",IF(OR(BE1115="S",BE1115="MS",BE1115="HS"),"S",IF(OR(BE1115="U",BE1115="MU",BE1115="HU"),"U",IF(OR(BE1115="NA",BE1115="NR",BE1115="NV",BE1115="?",BE1115="#"),"NR","-"))),"-")</f>
        <v>-</v>
      </c>
      <c r="CP1115" s="249" t="s">
        <v>33</v>
      </c>
      <c r="CQ1115" s="414" t="s">
        <v>33</v>
      </c>
      <c r="CR1115" s="414" t="s">
        <v>33</v>
      </c>
      <c r="CS1115" s="414" t="s">
        <v>33</v>
      </c>
      <c r="CT1115" s="414" t="s">
        <v>33</v>
      </c>
      <c r="CU1115" s="436" t="s">
        <v>33</v>
      </c>
      <c r="CV1115" s="432" t="str">
        <f>IF(OR(DC1115="-",DC1115="",DC1115="n/a"),"-",HYPERLINK(DC1115,"PAD"))</f>
        <v>-</v>
      </c>
      <c r="CW1115" s="417" t="str">
        <f>IF(OR(DD1115="-",DD1115="",DD1115="n/a"),"-",HYPERLINK(DD1115,"ICR"))</f>
        <v>-</v>
      </c>
      <c r="CX1115" s="438" t="str">
        <f>IF(OR(DE1115="-",DE1115="",DE1115="n/a"),"-",HYPERLINK(DE1115,"IEG"))</f>
        <v>-</v>
      </c>
      <c r="CY1115" s="687" t="str">
        <f>IF(OR(DF1115="-",DF1115="",DF1115="n/a"),"-",HYPERLINK(DF1115,"PPAR"))</f>
        <v>-</v>
      </c>
      <c r="CZ1115" s="665" t="str">
        <f>IF(OR(DG1115="-",DG1115="",DG1115="n/a"),"-",HYPERLINK(DG1115,"PCR"))</f>
        <v>-</v>
      </c>
      <c r="DA1115" s="665" t="str">
        <f>IF(OR(DH1115="-",DH1115="",DH1115="n/a"),"-",HYPERLINK(DH1115,"PP"))</f>
        <v>-</v>
      </c>
      <c r="DB1115" s="688" t="str">
        <f>IF(OR(DI1115="-",DI1115="",DI1115="n/a"),"-",HYPERLINK(DI1115,"TA"))</f>
        <v>-</v>
      </c>
      <c r="DC1115" s="897" t="s">
        <v>13773</v>
      </c>
      <c r="DD1115" s="897" t="s">
        <v>13773</v>
      </c>
      <c r="DE1115" s="897" t="s">
        <v>13773</v>
      </c>
      <c r="DF1115" s="897" t="s">
        <v>13773</v>
      </c>
      <c r="DG1115" s="897" t="s">
        <v>13773</v>
      </c>
      <c r="DH1115" s="897" t="s">
        <v>13773</v>
      </c>
      <c r="DI1115" s="897" t="s">
        <v>13773</v>
      </c>
      <c r="DJ1115" s="806"/>
      <c r="DK1115" s="14"/>
      <c r="DL1115" s="14"/>
      <c r="DM1115" s="418"/>
      <c r="DN1115" s="418"/>
      <c r="DO1115" s="418"/>
      <c r="DP1115" s="418"/>
      <c r="DQ1115" s="418"/>
      <c r="DR1115" s="418"/>
      <c r="DS1115" s="418"/>
      <c r="DT1115" s="418"/>
      <c r="DU1115" s="418"/>
      <c r="DV1115" s="418"/>
      <c r="DW1115" s="418"/>
      <c r="DX1115" s="418"/>
      <c r="DY1115" s="418"/>
      <c r="DZ1115" s="418"/>
      <c r="EA1115" s="418"/>
      <c r="EB1115" s="418"/>
      <c r="EC1115" s="418"/>
      <c r="ED1115" s="418"/>
      <c r="EE1115" s="418"/>
      <c r="EF1115" s="418"/>
      <c r="EG1115" s="418"/>
      <c r="EH1115" s="418"/>
      <c r="EI1115" s="418"/>
      <c r="EJ1115" s="418"/>
      <c r="EK1115" s="418"/>
      <c r="EL1115" s="418"/>
      <c r="EM1115" s="418"/>
    </row>
    <row r="1116" spans="1:143" s="419" customFormat="1" ht="13.9" customHeight="1" x14ac:dyDescent="0.2">
      <c r="A1116" s="702">
        <f>ROW()-1</f>
        <v>1115</v>
      </c>
      <c r="B1116" s="714" t="s">
        <v>13260</v>
      </c>
      <c r="C1116" s="715" t="str">
        <f>HYPERLINK(E1116,"OP")</f>
        <v>OP</v>
      </c>
      <c r="D1116" s="715" t="str">
        <f>HYPERLINK(F1116,"Prj")</f>
        <v>Prj</v>
      </c>
      <c r="E1116" s="652" t="s">
        <v>13261</v>
      </c>
      <c r="F1116" s="412" t="s">
        <v>13262</v>
      </c>
      <c r="G1116" s="414" t="s">
        <v>33</v>
      </c>
      <c r="H1116" s="414" t="s">
        <v>33</v>
      </c>
      <c r="I1116" s="694" t="s">
        <v>33</v>
      </c>
      <c r="J1116" s="698" t="s">
        <v>13263</v>
      </c>
      <c r="K1116" s="728" t="s">
        <v>33</v>
      </c>
      <c r="L1116" s="733" t="s">
        <v>193</v>
      </c>
      <c r="M1116" s="698" t="s">
        <v>728</v>
      </c>
      <c r="N1116" s="733" t="s">
        <v>233</v>
      </c>
      <c r="O1116" s="733" t="s">
        <v>25</v>
      </c>
      <c r="P1116" s="1080" t="s">
        <v>1419</v>
      </c>
      <c r="Q1116" s="1074" t="s">
        <v>33</v>
      </c>
      <c r="R1116" s="698" t="s">
        <v>33</v>
      </c>
      <c r="S1116" s="907" t="s">
        <v>3150</v>
      </c>
      <c r="T1116" s="908" t="s">
        <v>13264</v>
      </c>
      <c r="U1116" s="905" t="s">
        <v>588</v>
      </c>
      <c r="V1116" s="905" t="s">
        <v>10419</v>
      </c>
      <c r="W1116" s="1068" t="s">
        <v>1773</v>
      </c>
      <c r="X1116" s="1064">
        <v>42402</v>
      </c>
      <c r="Y1116" s="1066">
        <v>42438</v>
      </c>
      <c r="Z1116" s="1046">
        <v>2016</v>
      </c>
      <c r="AA1116" s="1064">
        <v>42451</v>
      </c>
      <c r="AB1116" s="1065">
        <v>42613</v>
      </c>
      <c r="AC1116" s="1066">
        <v>42855</v>
      </c>
      <c r="AD1116" s="1052">
        <v>0</v>
      </c>
      <c r="AE1116" s="748">
        <v>0</v>
      </c>
      <c r="AF1116" s="744">
        <v>2.82</v>
      </c>
      <c r="AG1116" s="690">
        <v>2.82</v>
      </c>
      <c r="AH1116" s="747">
        <v>0</v>
      </c>
      <c r="AI1116" s="744">
        <v>2.82</v>
      </c>
      <c r="AJ1116" s="1105">
        <v>2.82</v>
      </c>
      <c r="AK1116" s="1106">
        <v>1.92513505</v>
      </c>
      <c r="AL1116" s="646"/>
      <c r="AM1116" s="647" t="s">
        <v>739</v>
      </c>
      <c r="AN1116" s="647"/>
      <c r="AO1116" s="647"/>
      <c r="AP1116" s="647"/>
      <c r="AQ1116" s="648"/>
      <c r="AR1116" s="756" t="s">
        <v>13516</v>
      </c>
      <c r="AS1116" s="649">
        <f>AT1116+AU1116</f>
        <v>4.8</v>
      </c>
      <c r="AT1116" s="784">
        <v>4.8</v>
      </c>
      <c r="AU1116" s="785">
        <v>0</v>
      </c>
      <c r="AV1116" s="686" t="s">
        <v>13517</v>
      </c>
      <c r="AW1116" s="698" t="s">
        <v>33</v>
      </c>
      <c r="AX1116" s="698" t="s">
        <v>33</v>
      </c>
      <c r="AY1116" s="825">
        <v>42612</v>
      </c>
      <c r="AZ1116" s="733" t="s">
        <v>22</v>
      </c>
      <c r="BA1116" s="733" t="s">
        <v>22</v>
      </c>
      <c r="BB1116" s="669" t="s">
        <v>33</v>
      </c>
      <c r="BC1116" s="689" t="s">
        <v>33</v>
      </c>
      <c r="BD1116" s="691" t="s">
        <v>33</v>
      </c>
      <c r="BE1116" s="669" t="s">
        <v>33</v>
      </c>
      <c r="BF1116" s="689" t="s">
        <v>33</v>
      </c>
      <c r="BG1116" s="691" t="s">
        <v>33</v>
      </c>
      <c r="BH1116" s="905" t="s">
        <v>10064</v>
      </c>
      <c r="BI1116" s="903" t="s">
        <v>13770</v>
      </c>
      <c r="BJ1116" s="905" t="s">
        <v>4485</v>
      </c>
      <c r="BK1116" s="903" t="s">
        <v>10472</v>
      </c>
      <c r="BL1116" s="905" t="s">
        <v>10072</v>
      </c>
      <c r="BM1116" s="903" t="s">
        <v>13093</v>
      </c>
      <c r="BN1116" s="905" t="s">
        <v>4561</v>
      </c>
      <c r="BO1116" s="903" t="s">
        <v>10489</v>
      </c>
      <c r="BP1116" s="905" t="s">
        <v>0</v>
      </c>
      <c r="BQ1116" s="903" t="s">
        <v>0</v>
      </c>
      <c r="BR1116" s="909">
        <v>27</v>
      </c>
      <c r="BS1116" s="903" t="s">
        <v>4490</v>
      </c>
      <c r="BT1116" s="909">
        <v>94</v>
      </c>
      <c r="BU1116" s="903" t="s">
        <v>4649</v>
      </c>
      <c r="BV1116" s="905" t="s">
        <v>0</v>
      </c>
      <c r="BW1116" s="903" t="s">
        <v>4492</v>
      </c>
      <c r="BX1116" s="905" t="s">
        <v>0</v>
      </c>
      <c r="BY1116" s="903" t="s">
        <v>4492</v>
      </c>
      <c r="BZ1116" s="905" t="s">
        <v>0</v>
      </c>
      <c r="CA1116" s="903" t="s">
        <v>4492</v>
      </c>
      <c r="CB1116" s="340" t="s">
        <v>33</v>
      </c>
      <c r="CC1116" s="249">
        <f>IF(ISBLANK(AL1116),0,1)</f>
        <v>0</v>
      </c>
      <c r="CD1116" s="414">
        <f>IF(ISBLANK(AM1116),0,1)</f>
        <v>1</v>
      </c>
      <c r="CE1116" s="414">
        <f>IF(ISBLANK(AN1116),0,1)</f>
        <v>0</v>
      </c>
      <c r="CF1116" s="414">
        <f>IF(ISBLANK(AO1116),0,1)</f>
        <v>0</v>
      </c>
      <c r="CG1116" s="414">
        <f>IF(ISBLANK(AP1116),0,1)</f>
        <v>0</v>
      </c>
      <c r="CH1116" s="436">
        <f>IF(ISBLANK(AQ1116),0,1)</f>
        <v>0</v>
      </c>
      <c r="CI1116" s="435">
        <f>IF($W1116="Dropped","-",DAYS360(X1116,Y1116,TRUE)/360)</f>
        <v>0.10277777777777777</v>
      </c>
      <c r="CJ1116" s="416">
        <f>IF(OR($W1116="Pipeline",$W1116="Dropped"),"-",IF(OR($AA1116="-",$AA1116="n/a"),"-",DAYS360(Y1116,AA1116,TRUE)/360))</f>
        <v>3.6111111111111108E-2</v>
      </c>
      <c r="CK1116" s="416">
        <f>IF(OR($W1116="Pipeline",$W1116="Dropped"),"-",IF($AC1116="-","-",IF(OR($AA1116="-",$AA1116="n/a"),DAYS360(Y1116,AC1116,TRUE)/360,DAYS360(AA1116,AC1116,TRUE)/360)))</f>
        <v>1.1055555555555556</v>
      </c>
      <c r="CL1116" s="416">
        <f>IF(OR($W1116="Pipeline",$W1116="Dropped"),"-",IF($AC1116="-","-",DAYS360(X1116,AC1116,TRUE)/360))</f>
        <v>1.2444444444444445</v>
      </c>
      <c r="CM1116" s="437">
        <f>IF(OR($W1116="Pipeline",$W1116="Dropped"),"-",IF($AC1116="-","-",DAYS360(AB1116,AC1116,TRUE)/360))</f>
        <v>0.66666666666666663</v>
      </c>
      <c r="CN1116" s="344">
        <f>IF(W1116="Closed",IF(AC1116="-","-",YEAR(AC1116)),"-")</f>
        <v>2017</v>
      </c>
      <c r="CO1116" s="344" t="str">
        <f>IF(W1116="Closed",IF(OR(BE1116="S",BE1116="MS",BE1116="HS"),"S",IF(OR(BE1116="U",BE1116="MU",BE1116="HU"),"U",IF(OR(BE1116="NA",BE1116="NR",BE1116="NV",BE1116="?",BE1116="#"),"NR","-"))),"-")</f>
        <v>-</v>
      </c>
      <c r="CP1116" s="249" t="s">
        <v>33</v>
      </c>
      <c r="CQ1116" s="414" t="s">
        <v>33</v>
      </c>
      <c r="CR1116" s="414" t="s">
        <v>33</v>
      </c>
      <c r="CS1116" s="414" t="s">
        <v>33</v>
      </c>
      <c r="CT1116" s="414" t="s">
        <v>33</v>
      </c>
      <c r="CU1116" s="436" t="s">
        <v>33</v>
      </c>
      <c r="CV1116" s="432" t="str">
        <f>IF(OR(DC1116="-",DC1116="",DC1116="n/a"),"-",HYPERLINK(DC1116,"PAD"))</f>
        <v>-</v>
      </c>
      <c r="CW1116" s="417" t="str">
        <f>IF(OR(DD1116="-",DD1116="",DD1116="n/a"),"-",HYPERLINK(DD1116,"ICR"))</f>
        <v>-</v>
      </c>
      <c r="CX1116" s="438" t="str">
        <f>IF(OR(DE1116="-",DE1116="",DE1116="n/a"),"-",HYPERLINK(DE1116,"IEG"))</f>
        <v>-</v>
      </c>
      <c r="CY1116" s="687" t="str">
        <f>IF(OR(DF1116="-",DF1116="",DF1116="n/a"),"-",HYPERLINK(DF1116,"PPAR"))</f>
        <v>-</v>
      </c>
      <c r="CZ1116" s="665" t="str">
        <f>IF(OR(DG1116="-",DG1116="",DG1116="n/a"),"-",HYPERLINK(DG1116,"PCR"))</f>
        <v>-</v>
      </c>
      <c r="DA1116" s="665" t="str">
        <f>IF(OR(DH1116="-",DH1116="",DH1116="n/a"),"-",HYPERLINK(DH1116,"PP"))</f>
        <v>-</v>
      </c>
      <c r="DB1116" s="688" t="str">
        <f>IF(OR(DI1116="-",DI1116="",DI1116="n/a"),"-",HYPERLINK(DI1116,"TA"))</f>
        <v>-</v>
      </c>
      <c r="DC1116" s="897" t="s">
        <v>13773</v>
      </c>
      <c r="DD1116" s="897" t="s">
        <v>13773</v>
      </c>
      <c r="DE1116" s="897" t="s">
        <v>13773</v>
      </c>
      <c r="DF1116" s="897" t="s">
        <v>13773</v>
      </c>
      <c r="DG1116" s="897" t="s">
        <v>13773</v>
      </c>
      <c r="DH1116" s="897" t="s">
        <v>13773</v>
      </c>
      <c r="DI1116" s="897" t="s">
        <v>13773</v>
      </c>
      <c r="DJ1116" s="734"/>
      <c r="DK1116" s="14"/>
      <c r="DL1116" s="14"/>
      <c r="DM1116" s="418"/>
      <c r="DN1116" s="418"/>
      <c r="DO1116" s="418"/>
      <c r="DP1116" s="418"/>
      <c r="DQ1116" s="418"/>
      <c r="DR1116" s="418"/>
      <c r="DS1116" s="418"/>
      <c r="DT1116" s="418"/>
      <c r="DU1116" s="418"/>
      <c r="DV1116" s="418"/>
      <c r="DW1116" s="418"/>
      <c r="DX1116" s="418"/>
      <c r="DY1116" s="418"/>
      <c r="DZ1116" s="418"/>
      <c r="EA1116" s="418"/>
      <c r="EB1116" s="418"/>
      <c r="EC1116" s="418"/>
      <c r="ED1116" s="418"/>
      <c r="EE1116" s="418"/>
      <c r="EF1116" s="418"/>
      <c r="EG1116" s="418"/>
      <c r="EH1116" s="418"/>
      <c r="EI1116" s="418"/>
      <c r="EJ1116" s="418"/>
      <c r="EK1116" s="418"/>
      <c r="EL1116" s="418"/>
      <c r="EM1116" s="418"/>
    </row>
    <row r="1117" spans="1:143" s="419" customFormat="1" ht="13.9" customHeight="1" x14ac:dyDescent="0.2">
      <c r="A1117" s="702">
        <f>ROW()-1</f>
        <v>1116</v>
      </c>
      <c r="B1117" s="714" t="s">
        <v>13447</v>
      </c>
      <c r="C1117" s="715" t="str">
        <f>HYPERLINK(E1117,"OP")</f>
        <v>OP</v>
      </c>
      <c r="D1117" s="715" t="str">
        <f>HYPERLINK(F1117,"Prj")</f>
        <v>Prj</v>
      </c>
      <c r="E1117" s="652" t="s">
        <v>13448</v>
      </c>
      <c r="F1117" s="412" t="s">
        <v>13449</v>
      </c>
      <c r="G1117" s="414" t="s">
        <v>33</v>
      </c>
      <c r="H1117" s="414" t="s">
        <v>33</v>
      </c>
      <c r="I1117" s="694" t="s">
        <v>33</v>
      </c>
      <c r="J1117" s="698" t="s">
        <v>13450</v>
      </c>
      <c r="K1117" s="728" t="s">
        <v>33</v>
      </c>
      <c r="L1117" s="733" t="s">
        <v>193</v>
      </c>
      <c r="M1117" s="698" t="s">
        <v>360</v>
      </c>
      <c r="N1117" s="733" t="s">
        <v>18</v>
      </c>
      <c r="O1117" s="733" t="s">
        <v>25</v>
      </c>
      <c r="P1117" s="1080" t="s">
        <v>299</v>
      </c>
      <c r="Q1117" s="1074" t="s">
        <v>33</v>
      </c>
      <c r="R1117" s="698" t="s">
        <v>33</v>
      </c>
      <c r="S1117" s="907" t="s">
        <v>9632</v>
      </c>
      <c r="T1117" s="908" t="s">
        <v>13451</v>
      </c>
      <c r="U1117" s="905" t="s">
        <v>573</v>
      </c>
      <c r="V1117" s="905" t="s">
        <v>13452</v>
      </c>
      <c r="W1117" s="1068" t="s">
        <v>269</v>
      </c>
      <c r="X1117" s="1064">
        <v>42730</v>
      </c>
      <c r="Y1117" s="1066">
        <v>43188</v>
      </c>
      <c r="Z1117" s="1046">
        <v>2018</v>
      </c>
      <c r="AA1117" s="1064" t="s">
        <v>33</v>
      </c>
      <c r="AB1117" s="1065" t="s">
        <v>33</v>
      </c>
      <c r="AC1117" s="1066" t="s">
        <v>33</v>
      </c>
      <c r="AD1117" s="1052">
        <v>50</v>
      </c>
      <c r="AE1117" s="748">
        <v>0</v>
      </c>
      <c r="AF1117" s="744">
        <v>0</v>
      </c>
      <c r="AG1117" s="690">
        <v>50</v>
      </c>
      <c r="AH1117" s="747">
        <v>5</v>
      </c>
      <c r="AI1117" s="744" t="s">
        <v>33</v>
      </c>
      <c r="AJ1117" s="1105" t="s">
        <v>33</v>
      </c>
      <c r="AK1117" s="1106" t="s">
        <v>33</v>
      </c>
      <c r="AL1117" s="646"/>
      <c r="AM1117" s="647"/>
      <c r="AN1117" s="647"/>
      <c r="AO1117" s="647"/>
      <c r="AP1117" s="647"/>
      <c r="AQ1117" s="648"/>
      <c r="AR1117" s="756" t="s">
        <v>37</v>
      </c>
      <c r="AS1117" s="649"/>
      <c r="AT1117" s="649"/>
      <c r="AU1117" s="650"/>
      <c r="AV1117" s="686"/>
      <c r="AW1117" s="698" t="s">
        <v>33</v>
      </c>
      <c r="AX1117" s="698" t="s">
        <v>33</v>
      </c>
      <c r="AY1117" s="825" t="s">
        <v>33</v>
      </c>
      <c r="AZ1117" s="733" t="s">
        <v>33</v>
      </c>
      <c r="BA1117" s="733" t="s">
        <v>33</v>
      </c>
      <c r="BB1117" s="669" t="s">
        <v>33</v>
      </c>
      <c r="BC1117" s="689" t="s">
        <v>33</v>
      </c>
      <c r="BD1117" s="691" t="s">
        <v>33</v>
      </c>
      <c r="BE1117" s="669" t="s">
        <v>33</v>
      </c>
      <c r="BF1117" s="689" t="s">
        <v>33</v>
      </c>
      <c r="BG1117" s="691" t="s">
        <v>33</v>
      </c>
      <c r="BH1117" s="905" t="s">
        <v>10067</v>
      </c>
      <c r="BI1117" s="903" t="s">
        <v>9474</v>
      </c>
      <c r="BJ1117" s="905" t="s">
        <v>4485</v>
      </c>
      <c r="BK1117" s="903" t="s">
        <v>10472</v>
      </c>
      <c r="BL1117" s="905" t="s">
        <v>0</v>
      </c>
      <c r="BM1117" s="903" t="s">
        <v>0</v>
      </c>
      <c r="BN1117" s="905" t="s">
        <v>0</v>
      </c>
      <c r="BO1117" s="903" t="s">
        <v>0</v>
      </c>
      <c r="BP1117" s="905" t="s">
        <v>0</v>
      </c>
      <c r="BQ1117" s="903" t="s">
        <v>0</v>
      </c>
      <c r="BR1117" s="909">
        <v>22</v>
      </c>
      <c r="BS1117" s="903" t="s">
        <v>4502</v>
      </c>
      <c r="BT1117" s="909">
        <v>30</v>
      </c>
      <c r="BU1117" s="903" t="s">
        <v>4501</v>
      </c>
      <c r="BV1117" s="909">
        <v>53</v>
      </c>
      <c r="BW1117" s="903" t="s">
        <v>4528</v>
      </c>
      <c r="BX1117" s="905" t="s">
        <v>0</v>
      </c>
      <c r="BY1117" s="903" t="s">
        <v>4492</v>
      </c>
      <c r="BZ1117" s="905" t="s">
        <v>0</v>
      </c>
      <c r="CA1117" s="903" t="s">
        <v>4492</v>
      </c>
      <c r="CB1117" s="340" t="s">
        <v>33</v>
      </c>
      <c r="CC1117" s="249">
        <f>IF(ISBLANK(AL1117),0,1)</f>
        <v>0</v>
      </c>
      <c r="CD1117" s="414">
        <f>IF(ISBLANK(AM1117),0,1)</f>
        <v>0</v>
      </c>
      <c r="CE1117" s="414">
        <f>IF(ISBLANK(AN1117),0,1)</f>
        <v>0</v>
      </c>
      <c r="CF1117" s="414">
        <f>IF(ISBLANK(AO1117),0,1)</f>
        <v>0</v>
      </c>
      <c r="CG1117" s="414">
        <f>IF(ISBLANK(AP1117),0,1)</f>
        <v>0</v>
      </c>
      <c r="CH1117" s="436">
        <f>IF(ISBLANK(AQ1117),0,1)</f>
        <v>0</v>
      </c>
      <c r="CI1117" s="435">
        <f>IF($W1117="Dropped","-",DAYS360(X1117,Y1117,TRUE)/360)</f>
        <v>1.2583333333333333</v>
      </c>
      <c r="CJ1117" s="416" t="str">
        <f>IF(OR($W1117="Pipeline",$W1117="Dropped"),"-",IF(OR($AA1117="-",$AA1117="n/a"),"-",DAYS360(Y1117,AA1117,TRUE)/360))</f>
        <v>-</v>
      </c>
      <c r="CK1117" s="416" t="str">
        <f>IF(OR($W1117="Pipeline",$W1117="Dropped"),"-",IF($AC1117="-","-",IF(OR($AA1117="-",$AA1117="n/a"),DAYS360(Y1117,AC1117,TRUE)/360,DAYS360(AA1117,AC1117,TRUE)/360)))</f>
        <v>-</v>
      </c>
      <c r="CL1117" s="416" t="str">
        <f>IF(OR($W1117="Pipeline",$W1117="Dropped"),"-",IF($AC1117="-","-",DAYS360(X1117,AC1117,TRUE)/360))</f>
        <v>-</v>
      </c>
      <c r="CM1117" s="437" t="str">
        <f>IF(OR($W1117="Pipeline",$W1117="Dropped"),"-",IF($AC1117="-","-",DAYS360(AB1117,AC1117,TRUE)/360))</f>
        <v>-</v>
      </c>
      <c r="CN1117" s="344" t="str">
        <f>IF(W1117="Closed",IF(AC1117="-","-",YEAR(AC1117)),"-")</f>
        <v>-</v>
      </c>
      <c r="CO1117" s="344" t="str">
        <f>IF(W1117="Closed",IF(OR(BE1117="S",BE1117="MS",BE1117="HS"),"S",IF(OR(BE1117="U",BE1117="MU",BE1117="HU"),"U",IF(OR(BE1117="NA",BE1117="NR",BE1117="NV",BE1117="?",BE1117="#"),"NR","-"))),"-")</f>
        <v>-</v>
      </c>
      <c r="CP1117" s="249" t="s">
        <v>33</v>
      </c>
      <c r="CQ1117" s="414" t="s">
        <v>33</v>
      </c>
      <c r="CR1117" s="414" t="s">
        <v>33</v>
      </c>
      <c r="CS1117" s="414" t="s">
        <v>33</v>
      </c>
      <c r="CT1117" s="414" t="s">
        <v>33</v>
      </c>
      <c r="CU1117" s="436" t="s">
        <v>33</v>
      </c>
      <c r="CV1117" s="432" t="str">
        <f>IF(OR(DC1117="-",DC1117="",DC1117="n/a"),"-",HYPERLINK(DC1117,"PAD"))</f>
        <v>-</v>
      </c>
      <c r="CW1117" s="417" t="str">
        <f>IF(OR(DD1117="-",DD1117="",DD1117="n/a"),"-",HYPERLINK(DD1117,"ICR"))</f>
        <v>-</v>
      </c>
      <c r="CX1117" s="438" t="str">
        <f>IF(OR(DE1117="-",DE1117="",DE1117="n/a"),"-",HYPERLINK(DE1117,"IEG"))</f>
        <v>-</v>
      </c>
      <c r="CY1117" s="687" t="str">
        <f>IF(OR(DF1117="-",DF1117="",DF1117="n/a"),"-",HYPERLINK(DF1117,"PPAR"))</f>
        <v>-</v>
      </c>
      <c r="CZ1117" s="665" t="str">
        <f>IF(OR(DG1117="-",DG1117="",DG1117="n/a"),"-",HYPERLINK(DG1117,"PCR"))</f>
        <v>-</v>
      </c>
      <c r="DA1117" s="665" t="str">
        <f>IF(OR(DH1117="-",DH1117="",DH1117="n/a"),"-",HYPERLINK(DH1117,"PP"))</f>
        <v>-</v>
      </c>
      <c r="DB1117" s="688" t="str">
        <f>IF(OR(DI1117="-",DI1117="",DI1117="n/a"),"-",HYPERLINK(DI1117,"TA"))</f>
        <v>-</v>
      </c>
      <c r="DC1117" s="897" t="s">
        <v>13773</v>
      </c>
      <c r="DD1117" s="897" t="s">
        <v>13773</v>
      </c>
      <c r="DE1117" s="897" t="s">
        <v>13773</v>
      </c>
      <c r="DF1117" s="897" t="s">
        <v>13773</v>
      </c>
      <c r="DG1117" s="897" t="s">
        <v>13773</v>
      </c>
      <c r="DH1117" s="897" t="s">
        <v>13773</v>
      </c>
      <c r="DI1117" s="897" t="s">
        <v>13773</v>
      </c>
      <c r="DJ1117" s="734"/>
      <c r="DK1117" s="14"/>
      <c r="DL1117" s="14"/>
      <c r="DM1117" s="418"/>
      <c r="DN1117" s="418"/>
      <c r="DO1117" s="418"/>
      <c r="DP1117" s="418"/>
      <c r="DQ1117" s="418"/>
      <c r="DR1117" s="418"/>
      <c r="DS1117" s="418"/>
      <c r="DT1117" s="418"/>
      <c r="DU1117" s="418"/>
      <c r="DV1117" s="418"/>
      <c r="DW1117" s="418"/>
      <c r="DX1117" s="418"/>
      <c r="DY1117" s="418"/>
      <c r="DZ1117" s="418"/>
      <c r="EA1117" s="418"/>
      <c r="EB1117" s="418"/>
      <c r="EC1117" s="418"/>
      <c r="ED1117" s="418"/>
      <c r="EE1117" s="418"/>
      <c r="EF1117" s="418"/>
      <c r="EG1117" s="418"/>
      <c r="EH1117" s="418"/>
      <c r="EI1117" s="418"/>
      <c r="EJ1117" s="418"/>
      <c r="EK1117" s="418"/>
      <c r="EL1117" s="418"/>
      <c r="EM1117" s="418"/>
    </row>
    <row r="1118" spans="1:143" s="419" customFormat="1" ht="13.9" customHeight="1" x14ac:dyDescent="0.2">
      <c r="A1118" s="702">
        <f>ROW()-1</f>
        <v>1117</v>
      </c>
      <c r="B1118" s="714" t="s">
        <v>13344</v>
      </c>
      <c r="C1118" s="715" t="str">
        <f>HYPERLINK(E1118,"OP")</f>
        <v>OP</v>
      </c>
      <c r="D1118" s="715" t="str">
        <f>HYPERLINK(F1118,"Prj")</f>
        <v>Prj</v>
      </c>
      <c r="E1118" s="652" t="s">
        <v>13345</v>
      </c>
      <c r="F1118" s="412" t="s">
        <v>13346</v>
      </c>
      <c r="G1118" s="414" t="s">
        <v>33</v>
      </c>
      <c r="H1118" s="414" t="s">
        <v>33</v>
      </c>
      <c r="I1118" s="694" t="s">
        <v>33</v>
      </c>
      <c r="J1118" s="698" t="s">
        <v>13347</v>
      </c>
      <c r="K1118" s="728" t="s">
        <v>33</v>
      </c>
      <c r="L1118" s="733" t="s">
        <v>193</v>
      </c>
      <c r="M1118" s="698" t="s">
        <v>360</v>
      </c>
      <c r="N1118" s="733" t="s">
        <v>18</v>
      </c>
      <c r="O1118" s="733" t="s">
        <v>25</v>
      </c>
      <c r="P1118" s="1080" t="s">
        <v>19</v>
      </c>
      <c r="Q1118" s="1074" t="s">
        <v>33</v>
      </c>
      <c r="R1118" s="698" t="s">
        <v>33</v>
      </c>
      <c r="S1118" s="907" t="s">
        <v>3587</v>
      </c>
      <c r="T1118" s="908" t="s">
        <v>3937</v>
      </c>
      <c r="U1118" s="905" t="s">
        <v>573</v>
      </c>
      <c r="V1118" s="905" t="s">
        <v>10415</v>
      </c>
      <c r="W1118" s="1068" t="s">
        <v>20</v>
      </c>
      <c r="X1118" s="1064">
        <v>42418</v>
      </c>
      <c r="Y1118" s="1066">
        <v>42551</v>
      </c>
      <c r="Z1118" s="1046">
        <v>2016</v>
      </c>
      <c r="AA1118" s="1064">
        <v>42643</v>
      </c>
      <c r="AB1118" s="1065">
        <v>44196</v>
      </c>
      <c r="AC1118" s="1066">
        <v>44196</v>
      </c>
      <c r="AD1118" s="1052">
        <v>600</v>
      </c>
      <c r="AE1118" s="748">
        <v>0</v>
      </c>
      <c r="AF1118" s="744">
        <v>0</v>
      </c>
      <c r="AG1118" s="690">
        <v>600</v>
      </c>
      <c r="AH1118" s="747">
        <v>0</v>
      </c>
      <c r="AI1118" s="744">
        <v>0</v>
      </c>
      <c r="AJ1118" s="1105">
        <v>600</v>
      </c>
      <c r="AK1118" s="1106">
        <v>300.89999999999998</v>
      </c>
      <c r="AL1118" s="646"/>
      <c r="AM1118" s="647"/>
      <c r="AN1118" s="647">
        <v>4</v>
      </c>
      <c r="AO1118" s="647"/>
      <c r="AP1118" s="647"/>
      <c r="AQ1118" s="648"/>
      <c r="AR1118" s="756" t="s">
        <v>13540</v>
      </c>
      <c r="AS1118" s="649">
        <f>AT1118+AU1118</f>
        <v>5.7</v>
      </c>
      <c r="AT1118" s="784">
        <v>5.7</v>
      </c>
      <c r="AU1118" s="785">
        <v>0</v>
      </c>
      <c r="AV1118" s="686" t="s">
        <v>13541</v>
      </c>
      <c r="AW1118" s="698" t="s">
        <v>33</v>
      </c>
      <c r="AX1118" s="698" t="s">
        <v>33</v>
      </c>
      <c r="AY1118" s="825">
        <v>42633</v>
      </c>
      <c r="AZ1118" s="733" t="s">
        <v>26</v>
      </c>
      <c r="BA1118" s="733" t="s">
        <v>26</v>
      </c>
      <c r="BB1118" s="669" t="s">
        <v>33</v>
      </c>
      <c r="BC1118" s="689" t="s">
        <v>33</v>
      </c>
      <c r="BD1118" s="691" t="s">
        <v>33</v>
      </c>
      <c r="BE1118" s="669" t="s">
        <v>33</v>
      </c>
      <c r="BF1118" s="689" t="s">
        <v>33</v>
      </c>
      <c r="BG1118" s="691" t="s">
        <v>33</v>
      </c>
      <c r="BH1118" s="905" t="s">
        <v>13077</v>
      </c>
      <c r="BI1118" s="903" t="s">
        <v>9680</v>
      </c>
      <c r="BJ1118" s="905" t="s">
        <v>13078</v>
      </c>
      <c r="BK1118" s="903" t="s">
        <v>13872</v>
      </c>
      <c r="BL1118" s="905" t="s">
        <v>0</v>
      </c>
      <c r="BM1118" s="903" t="s">
        <v>0</v>
      </c>
      <c r="BN1118" s="905" t="s">
        <v>0</v>
      </c>
      <c r="BO1118" s="903" t="s">
        <v>0</v>
      </c>
      <c r="BP1118" s="905" t="s">
        <v>0</v>
      </c>
      <c r="BQ1118" s="903" t="s">
        <v>0</v>
      </c>
      <c r="BR1118" s="909">
        <v>54</v>
      </c>
      <c r="BS1118" s="903" t="s">
        <v>4553</v>
      </c>
      <c r="BT1118" s="909">
        <v>60</v>
      </c>
      <c r="BU1118" s="903" t="s">
        <v>4531</v>
      </c>
      <c r="BV1118" s="905" t="s">
        <v>0</v>
      </c>
      <c r="BW1118" s="903" t="s">
        <v>4492</v>
      </c>
      <c r="BX1118" s="905" t="s">
        <v>0</v>
      </c>
      <c r="BY1118" s="903" t="s">
        <v>4492</v>
      </c>
      <c r="BZ1118" s="905" t="s">
        <v>0</v>
      </c>
      <c r="CA1118" s="903" t="s">
        <v>4492</v>
      </c>
      <c r="CB1118" s="340" t="s">
        <v>33</v>
      </c>
      <c r="CC1118" s="249">
        <f>IF(ISBLANK(AL1118),0,1)</f>
        <v>0</v>
      </c>
      <c r="CD1118" s="414">
        <f>IF(ISBLANK(AM1118),0,1)</f>
        <v>0</v>
      </c>
      <c r="CE1118" s="414">
        <f>IF(ISBLANK(AN1118),0,1)</f>
        <v>1</v>
      </c>
      <c r="CF1118" s="414">
        <f>IF(ISBLANK(AO1118),0,1)</f>
        <v>0</v>
      </c>
      <c r="CG1118" s="414">
        <f>IF(ISBLANK(AP1118),0,1)</f>
        <v>0</v>
      </c>
      <c r="CH1118" s="436">
        <f>IF(ISBLANK(AQ1118),0,1)</f>
        <v>0</v>
      </c>
      <c r="CI1118" s="435">
        <f>IF($W1118="Dropped","-",DAYS360(X1118,Y1118,TRUE)/360)</f>
        <v>0.36666666666666664</v>
      </c>
      <c r="CJ1118" s="416">
        <f>IF(OR($W1118="Pipeline",$W1118="Dropped"),"-",IF(OR($AA1118="-",$AA1118="n/a"),"-",DAYS360(Y1118,AA1118,TRUE)/360))</f>
        <v>0.25</v>
      </c>
      <c r="CK1118" s="416">
        <f>IF(OR($W1118="Pipeline",$W1118="Dropped"),"-",IF($AC1118="-","-",IF(OR($AA1118="-",$AA1118="n/a"),DAYS360(Y1118,AC1118,TRUE)/360,DAYS360(AA1118,AC1118,TRUE)/360)))</f>
        <v>4.25</v>
      </c>
      <c r="CL1118" s="416">
        <f>IF(OR($W1118="Pipeline",$W1118="Dropped"),"-",IF($AC1118="-","-",DAYS360(X1118,AC1118,TRUE)/360))</f>
        <v>4.8666666666666663</v>
      </c>
      <c r="CM1118" s="437">
        <f>IF(OR($W1118="Pipeline",$W1118="Dropped"),"-",IF($AC1118="-","-",DAYS360(AB1118,AC1118,TRUE)/360))</f>
        <v>0</v>
      </c>
      <c r="CN1118" s="344" t="str">
        <f>IF(W1118="Closed",IF(AC1118="-","-",YEAR(AC1118)),"-")</f>
        <v>-</v>
      </c>
      <c r="CO1118" s="344" t="str">
        <f>IF(W1118="Closed",IF(OR(BE1118="S",BE1118="MS",BE1118="HS"),"S",IF(OR(BE1118="U",BE1118="MU",BE1118="HU"),"U",IF(OR(BE1118="NA",BE1118="NR",BE1118="NV",BE1118="?",BE1118="#"),"NR","-"))),"-")</f>
        <v>-</v>
      </c>
      <c r="CP1118" s="249" t="s">
        <v>33</v>
      </c>
      <c r="CQ1118" s="414" t="s">
        <v>33</v>
      </c>
      <c r="CR1118" s="414" t="s">
        <v>33</v>
      </c>
      <c r="CS1118" s="414" t="s">
        <v>33</v>
      </c>
      <c r="CT1118" s="414" t="s">
        <v>33</v>
      </c>
      <c r="CU1118" s="436" t="s">
        <v>33</v>
      </c>
      <c r="CV1118" s="432" t="str">
        <f>IF(OR(DC1118="-",DC1118="",DC1118="n/a"),"-",HYPERLINK(DC1118,"PAD"))</f>
        <v>PAD</v>
      </c>
      <c r="CW1118" s="417" t="str">
        <f>IF(OR(DD1118="-",DD1118="",DD1118="n/a"),"-",HYPERLINK(DD1118,"ICR"))</f>
        <v>-</v>
      </c>
      <c r="CX1118" s="438" t="str">
        <f>IF(OR(DE1118="-",DE1118="",DE1118="n/a"),"-",HYPERLINK(DE1118,"IEG"))</f>
        <v>-</v>
      </c>
      <c r="CY1118" s="687" t="str">
        <f>IF(OR(DF1118="-",DF1118="",DF1118="n/a"),"-",HYPERLINK(DF1118,"PPAR"))</f>
        <v>-</v>
      </c>
      <c r="CZ1118" s="665" t="str">
        <f>IF(OR(DG1118="-",DG1118="",DG1118="n/a"),"-",HYPERLINK(DG1118,"PCR"))</f>
        <v>-</v>
      </c>
      <c r="DA1118" s="665" t="str">
        <f>IF(OR(DH1118="-",DH1118="",DH1118="n/a"),"-",HYPERLINK(DH1118,"PP"))</f>
        <v>-</v>
      </c>
      <c r="DB1118" s="688" t="str">
        <f>IF(OR(DI1118="-",DI1118="",DI1118="n/a"),"-",HYPERLINK(DI1118,"TA"))</f>
        <v>-</v>
      </c>
      <c r="DC1118" s="897" t="s">
        <v>13348</v>
      </c>
      <c r="DD1118" s="897" t="s">
        <v>33</v>
      </c>
      <c r="DE1118" s="897" t="s">
        <v>33</v>
      </c>
      <c r="DF1118" s="897" t="s">
        <v>33</v>
      </c>
      <c r="DG1118" s="897" t="s">
        <v>33</v>
      </c>
      <c r="DH1118" s="897" t="s">
        <v>33</v>
      </c>
      <c r="DI1118" s="897" t="s">
        <v>33</v>
      </c>
      <c r="DJ1118" s="734"/>
      <c r="DK1118" s="14"/>
      <c r="DL1118" s="14"/>
      <c r="DM1118" s="418"/>
      <c r="DN1118" s="418"/>
      <c r="DO1118" s="418"/>
      <c r="DP1118" s="418"/>
      <c r="DQ1118" s="418"/>
      <c r="DR1118" s="418"/>
      <c r="DS1118" s="418"/>
      <c r="DT1118" s="418"/>
      <c r="DU1118" s="418"/>
      <c r="DV1118" s="418"/>
      <c r="DW1118" s="418"/>
      <c r="DX1118" s="418"/>
      <c r="DY1118" s="418"/>
      <c r="DZ1118" s="418"/>
      <c r="EA1118" s="418"/>
      <c r="EB1118" s="418"/>
      <c r="EC1118" s="418"/>
      <c r="ED1118" s="418"/>
      <c r="EE1118" s="418"/>
      <c r="EF1118" s="418"/>
      <c r="EG1118" s="418"/>
      <c r="EH1118" s="418"/>
      <c r="EI1118" s="418"/>
      <c r="EJ1118" s="418"/>
      <c r="EK1118" s="418"/>
      <c r="EL1118" s="418"/>
      <c r="EM1118" s="418"/>
    </row>
    <row r="1119" spans="1:143" s="419" customFormat="1" ht="13.9" customHeight="1" x14ac:dyDescent="0.2">
      <c r="A1119" s="702">
        <f>ROW()-1</f>
        <v>1118</v>
      </c>
      <c r="B1119" s="714" t="s">
        <v>13458</v>
      </c>
      <c r="C1119" s="715" t="str">
        <f>HYPERLINK(E1119,"OP")</f>
        <v>OP</v>
      </c>
      <c r="D1119" s="715" t="str">
        <f>HYPERLINK(F1119,"Prj")</f>
        <v>Prj</v>
      </c>
      <c r="E1119" s="652" t="s">
        <v>13459</v>
      </c>
      <c r="F1119" s="412" t="s">
        <v>13460</v>
      </c>
      <c r="G1119" s="414" t="s">
        <v>33</v>
      </c>
      <c r="H1119" s="414" t="s">
        <v>33</v>
      </c>
      <c r="I1119" s="694" t="s">
        <v>33</v>
      </c>
      <c r="J1119" s="698" t="s">
        <v>13461</v>
      </c>
      <c r="K1119" s="728" t="s">
        <v>33</v>
      </c>
      <c r="L1119" s="733" t="s">
        <v>124</v>
      </c>
      <c r="M1119" s="698" t="s">
        <v>140</v>
      </c>
      <c r="N1119" s="733" t="s">
        <v>18</v>
      </c>
      <c r="O1119" s="733" t="s">
        <v>25</v>
      </c>
      <c r="P1119" s="1080" t="s">
        <v>19</v>
      </c>
      <c r="Q1119" s="1074" t="s">
        <v>36</v>
      </c>
      <c r="R1119" s="698" t="s">
        <v>33</v>
      </c>
      <c r="S1119" s="907" t="s">
        <v>3562</v>
      </c>
      <c r="T1119" s="908" t="s">
        <v>13462</v>
      </c>
      <c r="U1119" s="905" t="s">
        <v>613</v>
      </c>
      <c r="V1119" s="905" t="s">
        <v>10405</v>
      </c>
      <c r="W1119" s="1068" t="s">
        <v>2734</v>
      </c>
      <c r="X1119" s="1064">
        <v>42570</v>
      </c>
      <c r="Y1119" s="1066">
        <v>42887</v>
      </c>
      <c r="Z1119" s="1046">
        <v>2017</v>
      </c>
      <c r="AA1119" s="1064" t="s">
        <v>33</v>
      </c>
      <c r="AB1119" s="1065" t="s">
        <v>33</v>
      </c>
      <c r="AC1119" s="1066" t="s">
        <v>33</v>
      </c>
      <c r="AD1119" s="1052">
        <v>0</v>
      </c>
      <c r="AE1119" s="748">
        <v>100</v>
      </c>
      <c r="AF1119" s="744">
        <v>0</v>
      </c>
      <c r="AG1119" s="690">
        <v>100</v>
      </c>
      <c r="AH1119" s="747">
        <v>10</v>
      </c>
      <c r="AI1119" s="744" t="s">
        <v>33</v>
      </c>
      <c r="AJ1119" s="1105" t="s">
        <v>33</v>
      </c>
      <c r="AK1119" s="1106" t="s">
        <v>33</v>
      </c>
      <c r="AL1119" s="646"/>
      <c r="AM1119" s="647"/>
      <c r="AN1119" s="647"/>
      <c r="AO1119" s="647"/>
      <c r="AP1119" s="647"/>
      <c r="AQ1119" s="648"/>
      <c r="AR1119" s="756" t="s">
        <v>37</v>
      </c>
      <c r="AS1119" s="649"/>
      <c r="AT1119" s="649"/>
      <c r="AU1119" s="650"/>
      <c r="AV1119" s="686"/>
      <c r="AW1119" s="698" t="s">
        <v>13394</v>
      </c>
      <c r="AX1119" s="698" t="s">
        <v>13463</v>
      </c>
      <c r="AY1119" s="825" t="s">
        <v>33</v>
      </c>
      <c r="AZ1119" s="733" t="s">
        <v>33</v>
      </c>
      <c r="BA1119" s="733" t="s">
        <v>33</v>
      </c>
      <c r="BB1119" s="669" t="s">
        <v>33</v>
      </c>
      <c r="BC1119" s="689" t="s">
        <v>33</v>
      </c>
      <c r="BD1119" s="691" t="s">
        <v>33</v>
      </c>
      <c r="BE1119" s="669" t="s">
        <v>33</v>
      </c>
      <c r="BF1119" s="689" t="s">
        <v>33</v>
      </c>
      <c r="BG1119" s="691" t="s">
        <v>33</v>
      </c>
      <c r="BH1119" s="905" t="s">
        <v>4485</v>
      </c>
      <c r="BI1119" s="903" t="s">
        <v>10472</v>
      </c>
      <c r="BJ1119" s="905" t="s">
        <v>13077</v>
      </c>
      <c r="BK1119" s="903" t="s">
        <v>9680</v>
      </c>
      <c r="BL1119" s="905" t="s">
        <v>10072</v>
      </c>
      <c r="BM1119" s="903" t="s">
        <v>13093</v>
      </c>
      <c r="BN1119" s="905" t="s">
        <v>10067</v>
      </c>
      <c r="BO1119" s="903" t="s">
        <v>9474</v>
      </c>
      <c r="BP1119" s="905" t="s">
        <v>0</v>
      </c>
      <c r="BQ1119" s="903" t="s">
        <v>0</v>
      </c>
      <c r="BR1119" s="909">
        <v>94</v>
      </c>
      <c r="BS1119" s="903" t="s">
        <v>4649</v>
      </c>
      <c r="BT1119" s="909">
        <v>55</v>
      </c>
      <c r="BU1119" s="903" t="s">
        <v>4541</v>
      </c>
      <c r="BV1119" s="909">
        <v>30</v>
      </c>
      <c r="BW1119" s="903" t="s">
        <v>4501</v>
      </c>
      <c r="BX1119" s="909">
        <v>51</v>
      </c>
      <c r="BY1119" s="903" t="s">
        <v>4520</v>
      </c>
      <c r="BZ1119" s="905" t="s">
        <v>0</v>
      </c>
      <c r="CA1119" s="903" t="s">
        <v>4492</v>
      </c>
      <c r="CB1119" s="340" t="s">
        <v>33</v>
      </c>
      <c r="CC1119" s="249">
        <f>IF(ISBLANK(AL1119),0,1)</f>
        <v>0</v>
      </c>
      <c r="CD1119" s="414">
        <f>IF(ISBLANK(AM1119),0,1)</f>
        <v>0</v>
      </c>
      <c r="CE1119" s="414">
        <f>IF(ISBLANK(AN1119),0,1)</f>
        <v>0</v>
      </c>
      <c r="CF1119" s="414">
        <f>IF(ISBLANK(AO1119),0,1)</f>
        <v>0</v>
      </c>
      <c r="CG1119" s="414">
        <f>IF(ISBLANK(AP1119),0,1)</f>
        <v>0</v>
      </c>
      <c r="CH1119" s="436">
        <f>IF(ISBLANK(AQ1119),0,1)</f>
        <v>0</v>
      </c>
      <c r="CI1119" s="435" t="str">
        <f>IF($W1119="Dropped","-",DAYS360(X1119,Y1119,TRUE)/360)</f>
        <v>-</v>
      </c>
      <c r="CJ1119" s="416" t="str">
        <f>IF(OR($W1119="Pipeline",$W1119="Dropped"),"-",IF(OR($AA1119="-",$AA1119="n/a"),"-",DAYS360(Y1119,AA1119,TRUE)/360))</f>
        <v>-</v>
      </c>
      <c r="CK1119" s="416" t="str">
        <f>IF(OR($W1119="Pipeline",$W1119="Dropped"),"-",IF($AC1119="-","-",IF(OR($AA1119="-",$AA1119="n/a"),DAYS360(Y1119,AC1119,TRUE)/360,DAYS360(AA1119,AC1119,TRUE)/360)))</f>
        <v>-</v>
      </c>
      <c r="CL1119" s="416" t="str">
        <f>IF(OR($W1119="Pipeline",$W1119="Dropped"),"-",IF($AC1119="-","-",DAYS360(X1119,AC1119,TRUE)/360))</f>
        <v>-</v>
      </c>
      <c r="CM1119" s="437" t="str">
        <f>IF(OR($W1119="Pipeline",$W1119="Dropped"),"-",IF($AC1119="-","-",DAYS360(AB1119,AC1119,TRUE)/360))</f>
        <v>-</v>
      </c>
      <c r="CN1119" s="344" t="str">
        <f>IF(W1119="Closed",IF(AC1119="-","-",YEAR(AC1119)),"-")</f>
        <v>-</v>
      </c>
      <c r="CO1119" s="344" t="str">
        <f>IF(W1119="Closed",IF(OR(BE1119="S",BE1119="MS",BE1119="HS"),"S",IF(OR(BE1119="U",BE1119="MU",BE1119="HU"),"U",IF(OR(BE1119="NA",BE1119="NR",BE1119="NV",BE1119="?",BE1119="#"),"NR","-"))),"-")</f>
        <v>-</v>
      </c>
      <c r="CP1119" s="249" t="s">
        <v>33</v>
      </c>
      <c r="CQ1119" s="414" t="s">
        <v>33</v>
      </c>
      <c r="CR1119" s="414" t="s">
        <v>33</v>
      </c>
      <c r="CS1119" s="414" t="s">
        <v>33</v>
      </c>
      <c r="CT1119" s="414" t="s">
        <v>33</v>
      </c>
      <c r="CU1119" s="436" t="s">
        <v>33</v>
      </c>
      <c r="CV1119" s="432" t="str">
        <f>IF(OR(DC1119="-",DC1119="",DC1119="n/a"),"-",HYPERLINK(DC1119,"PAD"))</f>
        <v>-</v>
      </c>
      <c r="CW1119" s="417" t="str">
        <f>IF(OR(DD1119="-",DD1119="",DD1119="n/a"),"-",HYPERLINK(DD1119,"ICR"))</f>
        <v>-</v>
      </c>
      <c r="CX1119" s="438" t="str">
        <f>IF(OR(DE1119="-",DE1119="",DE1119="n/a"),"-",HYPERLINK(DE1119,"IEG"))</f>
        <v>-</v>
      </c>
      <c r="CY1119" s="687" t="str">
        <f>IF(OR(DF1119="-",DF1119="",DF1119="n/a"),"-",HYPERLINK(DF1119,"PPAR"))</f>
        <v>-</v>
      </c>
      <c r="CZ1119" s="665" t="str">
        <f>IF(OR(DG1119="-",DG1119="",DG1119="n/a"),"-",HYPERLINK(DG1119,"PCR"))</f>
        <v>-</v>
      </c>
      <c r="DA1119" s="665" t="str">
        <f>IF(OR(DH1119="-",DH1119="",DH1119="n/a"),"-",HYPERLINK(DH1119,"PP"))</f>
        <v>-</v>
      </c>
      <c r="DB1119" s="688" t="str">
        <f>IF(OR(DI1119="-",DI1119="",DI1119="n/a"),"-",HYPERLINK(DI1119,"TA"))</f>
        <v>-</v>
      </c>
      <c r="DC1119" s="897" t="s">
        <v>13773</v>
      </c>
      <c r="DD1119" s="897" t="s">
        <v>13773</v>
      </c>
      <c r="DE1119" s="897" t="s">
        <v>13773</v>
      </c>
      <c r="DF1119" s="897" t="s">
        <v>13773</v>
      </c>
      <c r="DG1119" s="897" t="s">
        <v>13773</v>
      </c>
      <c r="DH1119" s="897" t="s">
        <v>13773</v>
      </c>
      <c r="DI1119" s="897" t="s">
        <v>13773</v>
      </c>
      <c r="DJ1119" s="734"/>
      <c r="DK1119" s="14"/>
      <c r="DL1119" s="14"/>
      <c r="DM1119" s="418"/>
      <c r="DN1119" s="418"/>
      <c r="DO1119" s="418"/>
      <c r="DP1119" s="418"/>
      <c r="DQ1119" s="418"/>
      <c r="DR1119" s="418"/>
      <c r="DS1119" s="418"/>
      <c r="DT1119" s="418"/>
      <c r="DU1119" s="418"/>
      <c r="DV1119" s="418"/>
      <c r="DW1119" s="418"/>
      <c r="DX1119" s="418"/>
      <c r="DY1119" s="418"/>
      <c r="DZ1119" s="418"/>
      <c r="EA1119" s="418"/>
      <c r="EB1119" s="418"/>
      <c r="EC1119" s="418"/>
      <c r="ED1119" s="418"/>
      <c r="EE1119" s="418"/>
      <c r="EF1119" s="418"/>
      <c r="EG1119" s="418"/>
      <c r="EH1119" s="418"/>
      <c r="EI1119" s="418"/>
      <c r="EJ1119" s="418"/>
      <c r="EK1119" s="418"/>
      <c r="EL1119" s="418"/>
      <c r="EM1119" s="418"/>
    </row>
    <row r="1120" spans="1:143" s="419" customFormat="1" ht="13.9" customHeight="1" x14ac:dyDescent="0.2">
      <c r="A1120" s="702">
        <f>ROW()-1</f>
        <v>1119</v>
      </c>
      <c r="B1120" s="714" t="s">
        <v>13421</v>
      </c>
      <c r="C1120" s="715" t="str">
        <f>HYPERLINK(E1120,"OP")</f>
        <v>OP</v>
      </c>
      <c r="D1120" s="715" t="str">
        <f>HYPERLINK(F1120,"Prj")</f>
        <v>Prj</v>
      </c>
      <c r="E1120" s="652" t="s">
        <v>13422</v>
      </c>
      <c r="F1120" s="412" t="s">
        <v>13423</v>
      </c>
      <c r="G1120" s="414" t="s">
        <v>33</v>
      </c>
      <c r="H1120" s="414" t="s">
        <v>33</v>
      </c>
      <c r="I1120" s="694" t="s">
        <v>33</v>
      </c>
      <c r="J1120" s="698" t="s">
        <v>13561</v>
      </c>
      <c r="K1120" s="728" t="s">
        <v>33</v>
      </c>
      <c r="L1120" s="733" t="s">
        <v>245</v>
      </c>
      <c r="M1120" s="698" t="s">
        <v>298</v>
      </c>
      <c r="N1120" s="733" t="s">
        <v>233</v>
      </c>
      <c r="O1120" s="733" t="s">
        <v>25</v>
      </c>
      <c r="P1120" s="1080" t="s">
        <v>1419</v>
      </c>
      <c r="Q1120" s="1074" t="s">
        <v>33</v>
      </c>
      <c r="R1120" s="698" t="s">
        <v>8303</v>
      </c>
      <c r="S1120" s="907" t="s">
        <v>3821</v>
      </c>
      <c r="T1120" s="908" t="s">
        <v>3822</v>
      </c>
      <c r="U1120" s="905" t="s">
        <v>10424</v>
      </c>
      <c r="V1120" s="905" t="s">
        <v>10424</v>
      </c>
      <c r="W1120" s="1068" t="s">
        <v>269</v>
      </c>
      <c r="X1120" s="1064">
        <v>42496</v>
      </c>
      <c r="Y1120" s="1066">
        <v>42542</v>
      </c>
      <c r="Z1120" s="1046">
        <v>2016</v>
      </c>
      <c r="AA1120" s="1064" t="s">
        <v>33</v>
      </c>
      <c r="AB1120" s="1065" t="s">
        <v>33</v>
      </c>
      <c r="AC1120" s="1066" t="s">
        <v>33</v>
      </c>
      <c r="AD1120" s="1052">
        <v>0</v>
      </c>
      <c r="AE1120" s="748">
        <v>0</v>
      </c>
      <c r="AF1120" s="744">
        <v>4</v>
      </c>
      <c r="AG1120" s="690">
        <v>4</v>
      </c>
      <c r="AH1120" s="747">
        <v>0.8</v>
      </c>
      <c r="AI1120" s="744" t="s">
        <v>33</v>
      </c>
      <c r="AJ1120" s="1105" t="s">
        <v>33</v>
      </c>
      <c r="AK1120" s="1106" t="s">
        <v>33</v>
      </c>
      <c r="AL1120" s="646"/>
      <c r="AM1120" s="647"/>
      <c r="AN1120" s="647"/>
      <c r="AO1120" s="647"/>
      <c r="AP1120" s="647"/>
      <c r="AQ1120" s="648"/>
      <c r="AR1120" s="756" t="s">
        <v>37</v>
      </c>
      <c r="AS1120" s="649"/>
      <c r="AT1120" s="649"/>
      <c r="AU1120" s="650"/>
      <c r="AV1120" s="686"/>
      <c r="AW1120" s="698" t="s">
        <v>33</v>
      </c>
      <c r="AX1120" s="698" t="s">
        <v>33</v>
      </c>
      <c r="AY1120" s="825" t="s">
        <v>33</v>
      </c>
      <c r="AZ1120" s="733" t="s">
        <v>33</v>
      </c>
      <c r="BA1120" s="733" t="s">
        <v>33</v>
      </c>
      <c r="BB1120" s="669" t="s">
        <v>33</v>
      </c>
      <c r="BC1120" s="689" t="s">
        <v>33</v>
      </c>
      <c r="BD1120" s="691" t="s">
        <v>33</v>
      </c>
      <c r="BE1120" s="669" t="s">
        <v>33</v>
      </c>
      <c r="BF1120" s="689" t="s">
        <v>33</v>
      </c>
      <c r="BG1120" s="691" t="s">
        <v>33</v>
      </c>
      <c r="BH1120" s="905" t="s">
        <v>4505</v>
      </c>
      <c r="BI1120" s="903" t="s">
        <v>10474</v>
      </c>
      <c r="BJ1120" s="905" t="s">
        <v>10072</v>
      </c>
      <c r="BK1120" s="903" t="s">
        <v>13093</v>
      </c>
      <c r="BL1120" s="905" t="s">
        <v>10064</v>
      </c>
      <c r="BM1120" s="903" t="s">
        <v>13770</v>
      </c>
      <c r="BN1120" s="905" t="s">
        <v>4561</v>
      </c>
      <c r="BO1120" s="903" t="s">
        <v>10489</v>
      </c>
      <c r="BP1120" s="905" t="s">
        <v>0</v>
      </c>
      <c r="BQ1120" s="903" t="s">
        <v>0</v>
      </c>
      <c r="BR1120" s="909">
        <v>27</v>
      </c>
      <c r="BS1120" s="903" t="s">
        <v>4490</v>
      </c>
      <c r="BT1120" s="909">
        <v>90</v>
      </c>
      <c r="BU1120" s="903" t="s">
        <v>4621</v>
      </c>
      <c r="BV1120" s="905" t="s">
        <v>0</v>
      </c>
      <c r="BW1120" s="903" t="s">
        <v>4492</v>
      </c>
      <c r="BX1120" s="905" t="s">
        <v>0</v>
      </c>
      <c r="BY1120" s="903" t="s">
        <v>4492</v>
      </c>
      <c r="BZ1120" s="905" t="s">
        <v>0</v>
      </c>
      <c r="CA1120" s="903" t="s">
        <v>4492</v>
      </c>
      <c r="CB1120" s="340" t="s">
        <v>33</v>
      </c>
      <c r="CC1120" s="249">
        <f>IF(ISBLANK(AL1120),0,1)</f>
        <v>0</v>
      </c>
      <c r="CD1120" s="414">
        <f>IF(ISBLANK(AM1120),0,1)</f>
        <v>0</v>
      </c>
      <c r="CE1120" s="414">
        <f>IF(ISBLANK(AN1120),0,1)</f>
        <v>0</v>
      </c>
      <c r="CF1120" s="414">
        <f>IF(ISBLANK(AO1120),0,1)</f>
        <v>0</v>
      </c>
      <c r="CG1120" s="414">
        <f>IF(ISBLANK(AP1120),0,1)</f>
        <v>0</v>
      </c>
      <c r="CH1120" s="436">
        <f>IF(ISBLANK(AQ1120),0,1)</f>
        <v>0</v>
      </c>
      <c r="CI1120" s="435">
        <f>IF($W1120="Dropped","-",DAYS360(X1120,Y1120,TRUE)/360)</f>
        <v>0.125</v>
      </c>
      <c r="CJ1120" s="416" t="str">
        <f>IF(OR($W1120="Pipeline",$W1120="Dropped"),"-",IF(OR($AA1120="-",$AA1120="n/a"),"-",DAYS360(Y1120,AA1120,TRUE)/360))</f>
        <v>-</v>
      </c>
      <c r="CK1120" s="416" t="str">
        <f>IF(OR($W1120="Pipeline",$W1120="Dropped"),"-",IF($AC1120="-","-",IF(OR($AA1120="-",$AA1120="n/a"),DAYS360(Y1120,AC1120,TRUE)/360,DAYS360(AA1120,AC1120,TRUE)/360)))</f>
        <v>-</v>
      </c>
      <c r="CL1120" s="416" t="str">
        <f>IF(OR($W1120="Pipeline",$W1120="Dropped"),"-",IF($AC1120="-","-",DAYS360(X1120,AC1120,TRUE)/360))</f>
        <v>-</v>
      </c>
      <c r="CM1120" s="437" t="str">
        <f>IF(OR($W1120="Pipeline",$W1120="Dropped"),"-",IF($AC1120="-","-",DAYS360(AB1120,AC1120,TRUE)/360))</f>
        <v>-</v>
      </c>
      <c r="CN1120" s="344" t="str">
        <f>IF(W1120="Closed",IF(AC1120="-","-",YEAR(AC1120)),"-")</f>
        <v>-</v>
      </c>
      <c r="CO1120" s="344" t="str">
        <f>IF(W1120="Closed",IF(OR(BE1120="S",BE1120="MS",BE1120="HS"),"S",IF(OR(BE1120="U",BE1120="MU",BE1120="HU"),"U",IF(OR(BE1120="NA",BE1120="NR",BE1120="NV",BE1120="?",BE1120="#"),"NR","-"))),"-")</f>
        <v>-</v>
      </c>
      <c r="CP1120" s="249" t="s">
        <v>33</v>
      </c>
      <c r="CQ1120" s="414" t="s">
        <v>33</v>
      </c>
      <c r="CR1120" s="414" t="s">
        <v>33</v>
      </c>
      <c r="CS1120" s="414" t="s">
        <v>33</v>
      </c>
      <c r="CT1120" s="414" t="s">
        <v>33</v>
      </c>
      <c r="CU1120" s="436" t="s">
        <v>33</v>
      </c>
      <c r="CV1120" s="432" t="str">
        <f>IF(OR(DC1120="-",DC1120="",DC1120="n/a"),"-",HYPERLINK(DC1120,"PAD"))</f>
        <v>-</v>
      </c>
      <c r="CW1120" s="417" t="str">
        <f>IF(OR(DD1120="-",DD1120="",DD1120="n/a"),"-",HYPERLINK(DD1120,"ICR"))</f>
        <v>-</v>
      </c>
      <c r="CX1120" s="438" t="str">
        <f>IF(OR(DE1120="-",DE1120="",DE1120="n/a"),"-",HYPERLINK(DE1120,"IEG"))</f>
        <v>-</v>
      </c>
      <c r="CY1120" s="687" t="str">
        <f>IF(OR(DF1120="-",DF1120="",DF1120="n/a"),"-",HYPERLINK(DF1120,"PPAR"))</f>
        <v>-</v>
      </c>
      <c r="CZ1120" s="665" t="str">
        <f>IF(OR(DG1120="-",DG1120="",DG1120="n/a"),"-",HYPERLINK(DG1120,"PCR"))</f>
        <v>-</v>
      </c>
      <c r="DA1120" s="665" t="str">
        <f>IF(OR(DH1120="-",DH1120="",DH1120="n/a"),"-",HYPERLINK(DH1120,"PP"))</f>
        <v>-</v>
      </c>
      <c r="DB1120" s="688" t="str">
        <f>IF(OR(DI1120="-",DI1120="",DI1120="n/a"),"-",HYPERLINK(DI1120,"TA"))</f>
        <v>-</v>
      </c>
      <c r="DC1120" s="897" t="s">
        <v>13773</v>
      </c>
      <c r="DD1120" s="897" t="s">
        <v>13773</v>
      </c>
      <c r="DE1120" s="897" t="s">
        <v>13773</v>
      </c>
      <c r="DF1120" s="897" t="s">
        <v>13773</v>
      </c>
      <c r="DG1120" s="897" t="s">
        <v>13773</v>
      </c>
      <c r="DH1120" s="897" t="s">
        <v>13773</v>
      </c>
      <c r="DI1120" s="897" t="s">
        <v>13773</v>
      </c>
      <c r="DJ1120" s="734"/>
      <c r="DK1120" s="14"/>
      <c r="DL1120" s="14"/>
      <c r="DM1120" s="418"/>
      <c r="DN1120" s="418"/>
      <c r="DO1120" s="418"/>
      <c r="DP1120" s="418"/>
      <c r="DQ1120" s="418"/>
      <c r="DR1120" s="418"/>
      <c r="DS1120" s="418"/>
      <c r="DT1120" s="418"/>
      <c r="DU1120" s="418"/>
      <c r="DV1120" s="418"/>
      <c r="DW1120" s="418"/>
      <c r="DX1120" s="418"/>
      <c r="DY1120" s="418"/>
      <c r="DZ1120" s="418"/>
      <c r="EA1120" s="418"/>
      <c r="EB1120" s="418"/>
      <c r="EC1120" s="418"/>
      <c r="ED1120" s="418"/>
      <c r="EE1120" s="418"/>
      <c r="EF1120" s="418"/>
      <c r="EG1120" s="418"/>
      <c r="EH1120" s="418"/>
      <c r="EI1120" s="418"/>
      <c r="EJ1120" s="418"/>
      <c r="EK1120" s="418"/>
      <c r="EL1120" s="418"/>
      <c r="EM1120" s="418"/>
    </row>
    <row r="1121" spans="1:143" s="419" customFormat="1" ht="13.9" customHeight="1" x14ac:dyDescent="0.2">
      <c r="A1121" s="726">
        <f>ROW()-1</f>
        <v>1120</v>
      </c>
      <c r="B1121" s="725" t="s">
        <v>13614</v>
      </c>
      <c r="C1121" s="715" t="str">
        <f>HYPERLINK(E1121,"OP")</f>
        <v>OP</v>
      </c>
      <c r="D1121" s="715" t="str">
        <f>HYPERLINK(F1121,"Prj")</f>
        <v>Prj</v>
      </c>
      <c r="E1121" s="652" t="s">
        <v>13764</v>
      </c>
      <c r="F1121" s="412" t="s">
        <v>13765</v>
      </c>
      <c r="G1121" s="414" t="s">
        <v>33</v>
      </c>
      <c r="H1121" s="414" t="s">
        <v>33</v>
      </c>
      <c r="I1121" s="694" t="s">
        <v>33</v>
      </c>
      <c r="J1121" s="743" t="s">
        <v>13615</v>
      </c>
      <c r="K1121" s="728" t="s">
        <v>33</v>
      </c>
      <c r="L1121" s="742" t="s">
        <v>153</v>
      </c>
      <c r="M1121" s="743" t="s">
        <v>170</v>
      </c>
      <c r="N1121" s="742" t="s">
        <v>18</v>
      </c>
      <c r="O1121" s="742" t="s">
        <v>25</v>
      </c>
      <c r="P1121" s="1081" t="s">
        <v>1742</v>
      </c>
      <c r="Q1121" s="1075" t="s">
        <v>1741</v>
      </c>
      <c r="R1121" s="743" t="s">
        <v>7443</v>
      </c>
      <c r="S1121" s="907" t="s">
        <v>10301</v>
      </c>
      <c r="T1121" s="908" t="s">
        <v>3798</v>
      </c>
      <c r="U1121" s="905" t="s">
        <v>13707</v>
      </c>
      <c r="V1121" s="905" t="s">
        <v>10414</v>
      </c>
      <c r="W1121" s="1068" t="s">
        <v>269</v>
      </c>
      <c r="X1121" s="1064">
        <v>42901</v>
      </c>
      <c r="Y1121" s="1066">
        <v>43370</v>
      </c>
      <c r="Z1121" s="1046">
        <v>2019</v>
      </c>
      <c r="AA1121" s="1064" t="s">
        <v>33</v>
      </c>
      <c r="AB1121" s="1065" t="s">
        <v>33</v>
      </c>
      <c r="AC1121" s="1066" t="s">
        <v>33</v>
      </c>
      <c r="AD1121" s="1055">
        <v>200</v>
      </c>
      <c r="AE1121" s="753">
        <v>0</v>
      </c>
      <c r="AF1121" s="754">
        <v>0</v>
      </c>
      <c r="AG1121" s="896">
        <v>200</v>
      </c>
      <c r="AH1121" s="752">
        <v>20</v>
      </c>
      <c r="AI1121" s="744" t="s">
        <v>33</v>
      </c>
      <c r="AJ1121" s="1105" t="s">
        <v>33</v>
      </c>
      <c r="AK1121" s="1106" t="s">
        <v>33</v>
      </c>
      <c r="AL1121" s="704"/>
      <c r="AM1121" s="628"/>
      <c r="AN1121" s="628"/>
      <c r="AO1121" s="628"/>
      <c r="AP1121" s="628"/>
      <c r="AQ1121" s="685"/>
      <c r="AR1121" s="778"/>
      <c r="AS1121" s="628"/>
      <c r="AT1121" s="628"/>
      <c r="AU1121" s="685"/>
      <c r="AV1121" s="734"/>
      <c r="AW1121" s="743" t="s">
        <v>13352</v>
      </c>
      <c r="AX1121" s="698" t="s">
        <v>33</v>
      </c>
      <c r="AY1121" s="833" t="s">
        <v>33</v>
      </c>
      <c r="AZ1121" s="733" t="s">
        <v>33</v>
      </c>
      <c r="BA1121" s="733" t="s">
        <v>33</v>
      </c>
      <c r="BB1121" s="669" t="s">
        <v>33</v>
      </c>
      <c r="BC1121" s="689" t="s">
        <v>33</v>
      </c>
      <c r="BD1121" s="691" t="s">
        <v>33</v>
      </c>
      <c r="BE1121" s="669" t="s">
        <v>33</v>
      </c>
      <c r="BF1121" s="689" t="s">
        <v>33</v>
      </c>
      <c r="BG1121" s="691" t="s">
        <v>33</v>
      </c>
      <c r="BH1121" s="905" t="s">
        <v>0</v>
      </c>
      <c r="BI1121" s="903" t="s">
        <v>0</v>
      </c>
      <c r="BJ1121" s="905" t="s">
        <v>0</v>
      </c>
      <c r="BK1121" s="903" t="s">
        <v>0</v>
      </c>
      <c r="BL1121" s="905" t="s">
        <v>10064</v>
      </c>
      <c r="BM1121" s="903" t="s">
        <v>13770</v>
      </c>
      <c r="BN1121" s="905" t="s">
        <v>10067</v>
      </c>
      <c r="BO1121" s="903" t="s">
        <v>9474</v>
      </c>
      <c r="BP1121" s="905" t="s">
        <v>10072</v>
      </c>
      <c r="BQ1121" s="903" t="s">
        <v>13093</v>
      </c>
      <c r="BR1121" s="909">
        <v>39</v>
      </c>
      <c r="BS1121" s="903" t="s">
        <v>4545</v>
      </c>
      <c r="BT1121" s="909">
        <v>94</v>
      </c>
      <c r="BU1121" s="903" t="s">
        <v>4649</v>
      </c>
      <c r="BV1121" s="909">
        <v>95</v>
      </c>
      <c r="BW1121" s="903" t="s">
        <v>1342</v>
      </c>
      <c r="BX1121" s="905" t="s">
        <v>0</v>
      </c>
      <c r="BY1121" s="903" t="s">
        <v>4492</v>
      </c>
      <c r="BZ1121" s="905" t="s">
        <v>0</v>
      </c>
      <c r="CA1121" s="903" t="s">
        <v>4492</v>
      </c>
      <c r="CB1121" s="1035" t="s">
        <v>33</v>
      </c>
      <c r="CC1121" s="249">
        <f>IF(ISBLANK(AL1121),0,1)</f>
        <v>0</v>
      </c>
      <c r="CD1121" s="414">
        <f>IF(ISBLANK(AM1121),0,1)</f>
        <v>0</v>
      </c>
      <c r="CE1121" s="414">
        <f>IF(ISBLANK(AN1121),0,1)</f>
        <v>0</v>
      </c>
      <c r="CF1121" s="414">
        <f>IF(ISBLANK(AO1121),0,1)</f>
        <v>0</v>
      </c>
      <c r="CG1121" s="414">
        <f>IF(ISBLANK(AP1121),0,1)</f>
        <v>0</v>
      </c>
      <c r="CH1121" s="436">
        <f>IF(ISBLANK(AQ1121),0,1)</f>
        <v>0</v>
      </c>
      <c r="CI1121" s="435">
        <f>IF($W1121="Dropped","-",DAYS360(X1121,Y1121,TRUE)/360)</f>
        <v>1.2833333333333334</v>
      </c>
      <c r="CJ1121" s="416" t="str">
        <f>IF(OR($W1121="Pipeline",$W1121="Dropped"),"-",IF(OR($AA1121="-",$AA1121="n/a"),"-",DAYS360(Y1121,AA1121,TRUE)/360))</f>
        <v>-</v>
      </c>
      <c r="CK1121" s="416" t="str">
        <f>IF(OR($W1121="Pipeline",$W1121="Dropped"),"-",IF($AC1121="-","-",IF(OR($AA1121="-",$AA1121="n/a"),DAYS360(Y1121,AC1121,TRUE)/360,DAYS360(AA1121,AC1121,TRUE)/360)))</f>
        <v>-</v>
      </c>
      <c r="CL1121" s="416" t="str">
        <f>IF(OR($W1121="Pipeline",$W1121="Dropped"),"-",IF($AC1121="-","-",DAYS360(X1121,AC1121,TRUE)/360))</f>
        <v>-</v>
      </c>
      <c r="CM1121" s="437" t="str">
        <f>IF(OR($W1121="Pipeline",$W1121="Dropped"),"-",IF($AC1121="-","-",DAYS360(AB1121,AC1121,TRUE)/360))</f>
        <v>-</v>
      </c>
      <c r="CN1121" s="344" t="str">
        <f>IF(W1121="Closed",IF(AC1121="-","-",YEAR(AC1121)),"-")</f>
        <v>-</v>
      </c>
      <c r="CO1121" s="344" t="str">
        <f>IF(W1121="Closed",IF(OR(BE1121="S",BE1121="MS",BE1121="HS"),"S",IF(OR(BE1121="U",BE1121="MU",BE1121="HU"),"U",IF(OR(BE1121="NA",BE1121="NR",BE1121="NV",BE1121="?",BE1121="#"),"NR","-"))),"-")</f>
        <v>-</v>
      </c>
      <c r="CP1121" s="249" t="s">
        <v>33</v>
      </c>
      <c r="CQ1121" s="414" t="s">
        <v>33</v>
      </c>
      <c r="CR1121" s="414" t="s">
        <v>33</v>
      </c>
      <c r="CS1121" s="414" t="s">
        <v>33</v>
      </c>
      <c r="CT1121" s="414" t="s">
        <v>33</v>
      </c>
      <c r="CU1121" s="436" t="s">
        <v>33</v>
      </c>
      <c r="CV1121" s="432" t="str">
        <f>IF(OR(DC1121="-",DC1121="",DC1121="n/a"),"-",HYPERLINK(DC1121,"PAD"))</f>
        <v>-</v>
      </c>
      <c r="CW1121" s="417" t="str">
        <f>IF(OR(DD1121="-",DD1121="",DD1121="n/a"),"-",HYPERLINK(DD1121,"ICR"))</f>
        <v>-</v>
      </c>
      <c r="CX1121" s="438" t="str">
        <f>IF(OR(DE1121="-",DE1121="",DE1121="n/a"),"-",HYPERLINK(DE1121,"IEG"))</f>
        <v>-</v>
      </c>
      <c r="CY1121" s="687" t="str">
        <f>IF(OR(DF1121="-",DF1121="",DF1121="n/a"),"-",HYPERLINK(DF1121,"PPAR"))</f>
        <v>-</v>
      </c>
      <c r="CZ1121" s="665" t="str">
        <f>IF(OR(DG1121="-",DG1121="",DG1121="n/a"),"-",HYPERLINK(DG1121,"PCR"))</f>
        <v>-</v>
      </c>
      <c r="DA1121" s="665" t="str">
        <f>IF(OR(DH1121="-",DH1121="",DH1121="n/a"),"-",HYPERLINK(DH1121,"PP"))</f>
        <v>-</v>
      </c>
      <c r="DB1121" s="688" t="str">
        <f>IF(OR(DI1121="-",DI1121="",DI1121="n/a"),"-",HYPERLINK(DI1121,"TA"))</f>
        <v>-</v>
      </c>
      <c r="DC1121" s="897" t="s">
        <v>13773</v>
      </c>
      <c r="DD1121" s="897" t="s">
        <v>13773</v>
      </c>
      <c r="DE1121" s="897" t="s">
        <v>13773</v>
      </c>
      <c r="DF1121" s="897" t="s">
        <v>13773</v>
      </c>
      <c r="DG1121" s="897" t="s">
        <v>13773</v>
      </c>
      <c r="DH1121" s="897" t="s">
        <v>13773</v>
      </c>
      <c r="DI1121" s="897" t="s">
        <v>13773</v>
      </c>
      <c r="DJ1121" s="935">
        <v>42948</v>
      </c>
      <c r="DK1121" s="14"/>
      <c r="DL1121" s="14"/>
      <c r="DM1121" s="418"/>
      <c r="DN1121" s="418"/>
      <c r="DO1121" s="418"/>
      <c r="DP1121" s="418"/>
      <c r="DQ1121" s="418"/>
      <c r="DR1121" s="418"/>
      <c r="DS1121" s="418"/>
      <c r="DT1121" s="418"/>
      <c r="DU1121" s="418"/>
      <c r="DV1121" s="418"/>
      <c r="DW1121" s="418"/>
      <c r="DX1121" s="418"/>
      <c r="DY1121" s="418"/>
      <c r="DZ1121" s="418"/>
      <c r="EA1121" s="418"/>
      <c r="EB1121" s="418"/>
      <c r="EC1121" s="418"/>
      <c r="ED1121" s="418"/>
      <c r="EE1121" s="418"/>
      <c r="EF1121" s="418"/>
      <c r="EG1121" s="418"/>
      <c r="EH1121" s="418"/>
      <c r="EI1121" s="418"/>
      <c r="EJ1121" s="418"/>
      <c r="EK1121" s="418"/>
      <c r="EL1121" s="418"/>
      <c r="EM1121" s="418"/>
    </row>
    <row r="1122" spans="1:143" s="419" customFormat="1" ht="13.9" customHeight="1" x14ac:dyDescent="0.2">
      <c r="A1122" s="726">
        <f>ROW()-1</f>
        <v>1121</v>
      </c>
      <c r="B1122" s="725" t="s">
        <v>13799</v>
      </c>
      <c r="C1122" s="715" t="str">
        <f>HYPERLINK(E1122,"OP")</f>
        <v>OP</v>
      </c>
      <c r="D1122" s="715" t="str">
        <f>HYPERLINK(F1122,"Prj")</f>
        <v>Prj</v>
      </c>
      <c r="E1122" s="652" t="s">
        <v>13800</v>
      </c>
      <c r="F1122" s="412" t="s">
        <v>13801</v>
      </c>
      <c r="G1122" s="414" t="s">
        <v>33</v>
      </c>
      <c r="H1122" s="414" t="s">
        <v>33</v>
      </c>
      <c r="I1122" s="694" t="s">
        <v>33</v>
      </c>
      <c r="J1122" s="743" t="s">
        <v>13802</v>
      </c>
      <c r="K1122" s="728" t="s">
        <v>33</v>
      </c>
      <c r="L1122" s="742" t="s">
        <v>16</v>
      </c>
      <c r="M1122" s="743" t="s">
        <v>725</v>
      </c>
      <c r="N1122" s="742" t="s">
        <v>233</v>
      </c>
      <c r="O1122" s="742" t="s">
        <v>25</v>
      </c>
      <c r="P1122" s="1081" t="s">
        <v>1419</v>
      </c>
      <c r="Q1122" s="1074" t="s">
        <v>33</v>
      </c>
      <c r="R1122" s="698" t="s">
        <v>33</v>
      </c>
      <c r="S1122" s="907" t="s">
        <v>3162</v>
      </c>
      <c r="T1122" s="908" t="s">
        <v>3966</v>
      </c>
      <c r="U1122" s="905" t="s">
        <v>1791</v>
      </c>
      <c r="V1122" s="905" t="s">
        <v>9988</v>
      </c>
      <c r="W1122" s="1068" t="s">
        <v>269</v>
      </c>
      <c r="X1122" s="1064">
        <v>42541</v>
      </c>
      <c r="Y1122" s="1066">
        <v>43007</v>
      </c>
      <c r="Z1122" s="1046">
        <v>2018</v>
      </c>
      <c r="AA1122" s="1064" t="s">
        <v>33</v>
      </c>
      <c r="AB1122" s="1065" t="s">
        <v>33</v>
      </c>
      <c r="AC1122" s="1066" t="s">
        <v>33</v>
      </c>
      <c r="AD1122" s="1055">
        <v>0</v>
      </c>
      <c r="AE1122" s="753">
        <v>0</v>
      </c>
      <c r="AF1122" s="754">
        <v>4.4400000000000004</v>
      </c>
      <c r="AG1122" s="896">
        <v>4.4400000000000004</v>
      </c>
      <c r="AH1122" s="752">
        <v>5.0017888599999996</v>
      </c>
      <c r="AI1122" s="744" t="s">
        <v>33</v>
      </c>
      <c r="AJ1122" s="1105" t="s">
        <v>33</v>
      </c>
      <c r="AK1122" s="1106" t="s">
        <v>33</v>
      </c>
      <c r="AL1122" s="646"/>
      <c r="AM1122" s="647">
        <v>10</v>
      </c>
      <c r="AN1122" s="647"/>
      <c r="AO1122" s="647"/>
      <c r="AP1122" s="647"/>
      <c r="AQ1122" s="648"/>
      <c r="AR1122" s="779"/>
      <c r="AS1122" s="649"/>
      <c r="AT1122" s="649"/>
      <c r="AU1122" s="650"/>
      <c r="AV1122" s="686"/>
      <c r="AW1122" s="698" t="s">
        <v>33</v>
      </c>
      <c r="AX1122" s="698" t="s">
        <v>33</v>
      </c>
      <c r="AY1122" s="833" t="s">
        <v>33</v>
      </c>
      <c r="AZ1122" s="733" t="s">
        <v>33</v>
      </c>
      <c r="BA1122" s="733" t="s">
        <v>33</v>
      </c>
      <c r="BB1122" s="669" t="s">
        <v>33</v>
      </c>
      <c r="BC1122" s="689" t="s">
        <v>33</v>
      </c>
      <c r="BD1122" s="691" t="s">
        <v>33</v>
      </c>
      <c r="BE1122" s="669" t="s">
        <v>33</v>
      </c>
      <c r="BF1122" s="689" t="s">
        <v>33</v>
      </c>
      <c r="BG1122" s="691" t="s">
        <v>33</v>
      </c>
      <c r="BH1122" s="905" t="s">
        <v>4485</v>
      </c>
      <c r="BI1122" s="903" t="s">
        <v>10472</v>
      </c>
      <c r="BJ1122" s="905" t="s">
        <v>0</v>
      </c>
      <c r="BK1122" s="903" t="s">
        <v>0</v>
      </c>
      <c r="BL1122" s="905" t="s">
        <v>0</v>
      </c>
      <c r="BM1122" s="903" t="s">
        <v>0</v>
      </c>
      <c r="BN1122" s="905" t="s">
        <v>0</v>
      </c>
      <c r="BO1122" s="903" t="s">
        <v>0</v>
      </c>
      <c r="BP1122" s="905" t="s">
        <v>0</v>
      </c>
      <c r="BQ1122" s="903" t="s">
        <v>0</v>
      </c>
      <c r="BR1122" s="905" t="s">
        <v>0</v>
      </c>
      <c r="BS1122" s="903" t="s">
        <v>4492</v>
      </c>
      <c r="BT1122" s="905" t="s">
        <v>0</v>
      </c>
      <c r="BU1122" s="903" t="s">
        <v>4492</v>
      </c>
      <c r="BV1122" s="905" t="s">
        <v>0</v>
      </c>
      <c r="BW1122" s="903" t="s">
        <v>4492</v>
      </c>
      <c r="BX1122" s="905" t="s">
        <v>0</v>
      </c>
      <c r="BY1122" s="903" t="s">
        <v>4492</v>
      </c>
      <c r="BZ1122" s="905" t="s">
        <v>0</v>
      </c>
      <c r="CA1122" s="903" t="s">
        <v>4492</v>
      </c>
      <c r="CB1122" s="340" t="s">
        <v>33</v>
      </c>
      <c r="CC1122" s="249">
        <f>IF(ISBLANK(AL1122),0,1)</f>
        <v>0</v>
      </c>
      <c r="CD1122" s="414">
        <f>IF(ISBLANK(AM1122),0,1)</f>
        <v>1</v>
      </c>
      <c r="CE1122" s="414">
        <f>IF(ISBLANK(AN1122),0,1)</f>
        <v>0</v>
      </c>
      <c r="CF1122" s="414">
        <f>IF(ISBLANK(AO1122),0,1)</f>
        <v>0</v>
      </c>
      <c r="CG1122" s="414">
        <f>IF(ISBLANK(AP1122),0,1)</f>
        <v>0</v>
      </c>
      <c r="CH1122" s="436">
        <f>IF(ISBLANK(AQ1122),0,1)</f>
        <v>0</v>
      </c>
      <c r="CI1122" s="435">
        <f>IF($W1122="Dropped","-",DAYS360(X1122,Y1122,TRUE)/360)</f>
        <v>1.2749999999999999</v>
      </c>
      <c r="CJ1122" s="416" t="str">
        <f>IF(OR($W1122="Pipeline",$W1122="Dropped"),"-",IF(OR($AA1122="-",$AA1122="n/a"),"-",DAYS360(Y1122,AA1122,TRUE)/360))</f>
        <v>-</v>
      </c>
      <c r="CK1122" s="416" t="str">
        <f>IF(OR($W1122="Pipeline",$W1122="Dropped"),"-",IF($AC1122="-","-",IF(OR($AA1122="-",$AA1122="n/a"),DAYS360(Y1122,AC1122,TRUE)/360,DAYS360(AA1122,AC1122,TRUE)/360)))</f>
        <v>-</v>
      </c>
      <c r="CL1122" s="416" t="str">
        <f>IF(OR($W1122="Pipeline",$W1122="Dropped"),"-",IF($AC1122="-","-",DAYS360(X1122,AC1122,TRUE)/360))</f>
        <v>-</v>
      </c>
      <c r="CM1122" s="437" t="str">
        <f>IF(OR($W1122="Pipeline",$W1122="Dropped"),"-",IF($AC1122="-","-",DAYS360(AB1122,AC1122,TRUE)/360))</f>
        <v>-</v>
      </c>
      <c r="CN1122" s="344" t="str">
        <f>IF(W1122="Closed",IF(AC1122="-","-",YEAR(AC1122)),"-")</f>
        <v>-</v>
      </c>
      <c r="CO1122" s="344" t="str">
        <f>IF(W1122="Closed",IF(OR(BE1122="S",BE1122="MS",BE1122="HS"),"S",IF(OR(BE1122="U",BE1122="MU",BE1122="HU"),"U",IF(OR(BE1122="NA",BE1122="NR",BE1122="NV",BE1122="?",BE1122="#"),"NR","-"))),"-")</f>
        <v>-</v>
      </c>
      <c r="CP1122" s="249" t="s">
        <v>33</v>
      </c>
      <c r="CQ1122" s="414" t="s">
        <v>33</v>
      </c>
      <c r="CR1122" s="414" t="s">
        <v>33</v>
      </c>
      <c r="CS1122" s="414" t="s">
        <v>33</v>
      </c>
      <c r="CT1122" s="414" t="s">
        <v>33</v>
      </c>
      <c r="CU1122" s="436" t="s">
        <v>33</v>
      </c>
      <c r="CV1122" s="432" t="str">
        <f>IF(OR(DC1122="-",DC1122="",DC1122="n/a"),"-",HYPERLINK(DC1122,"PAD"))</f>
        <v>-</v>
      </c>
      <c r="CW1122" s="417" t="str">
        <f>IF(OR(DD1122="-",DD1122="",DD1122="n/a"),"-",HYPERLINK(DD1122,"ICR"))</f>
        <v>-</v>
      </c>
      <c r="CX1122" s="438" t="str">
        <f>IF(OR(DE1122="-",DE1122="",DE1122="n/a"),"-",HYPERLINK(DE1122,"IEG"))</f>
        <v>-</v>
      </c>
      <c r="CY1122" s="687" t="str">
        <f>IF(OR(DF1122="-",DF1122="",DF1122="n/a"),"-",HYPERLINK(DF1122,"PPAR"))</f>
        <v>-</v>
      </c>
      <c r="CZ1122" s="665" t="str">
        <f>IF(OR(DG1122="-",DG1122="",DG1122="n/a"),"-",HYPERLINK(DG1122,"PCR"))</f>
        <v>-</v>
      </c>
      <c r="DA1122" s="665" t="str">
        <f>IF(OR(DH1122="-",DH1122="",DH1122="n/a"),"-",HYPERLINK(DH1122,"PP"))</f>
        <v>-</v>
      </c>
      <c r="DB1122" s="688" t="str">
        <f>IF(OR(DI1122="-",DI1122="",DI1122="n/a"),"-",HYPERLINK(DI1122,"TA"))</f>
        <v>-</v>
      </c>
      <c r="DC1122" s="897" t="s">
        <v>13773</v>
      </c>
      <c r="DD1122" s="897" t="s">
        <v>13773</v>
      </c>
      <c r="DE1122" s="897" t="s">
        <v>13773</v>
      </c>
      <c r="DF1122" s="897" t="s">
        <v>13773</v>
      </c>
      <c r="DG1122" s="897" t="s">
        <v>13773</v>
      </c>
      <c r="DH1122" s="897" t="s">
        <v>13773</v>
      </c>
      <c r="DI1122" s="897" t="s">
        <v>13773</v>
      </c>
      <c r="DJ1122" s="935">
        <v>42948</v>
      </c>
      <c r="DK1122" s="14"/>
      <c r="DL1122" s="14"/>
      <c r="DM1122" s="418"/>
      <c r="DN1122" s="418"/>
      <c r="DO1122" s="418"/>
      <c r="DP1122" s="418"/>
      <c r="DQ1122" s="418"/>
      <c r="DR1122" s="418"/>
      <c r="DS1122" s="418"/>
      <c r="DT1122" s="418"/>
      <c r="DU1122" s="418"/>
      <c r="DV1122" s="418"/>
      <c r="DW1122" s="418"/>
      <c r="DX1122" s="418"/>
      <c r="DY1122" s="418"/>
      <c r="DZ1122" s="418"/>
      <c r="EA1122" s="418"/>
      <c r="EB1122" s="418"/>
      <c r="EC1122" s="418"/>
      <c r="ED1122" s="418"/>
      <c r="EE1122" s="418"/>
      <c r="EF1122" s="418"/>
      <c r="EG1122" s="418"/>
      <c r="EH1122" s="418"/>
      <c r="EI1122" s="418"/>
      <c r="EJ1122" s="418"/>
      <c r="EK1122" s="418"/>
      <c r="EL1122" s="418"/>
      <c r="EM1122" s="418"/>
    </row>
    <row r="1123" spans="1:143" s="419" customFormat="1" ht="13.9" customHeight="1" x14ac:dyDescent="0.2">
      <c r="A1123" s="726">
        <f>ROW()-1</f>
        <v>1122</v>
      </c>
      <c r="B1123" s="725" t="s">
        <v>13803</v>
      </c>
      <c r="C1123" s="715" t="str">
        <f>HYPERLINK(E1123,"OP")</f>
        <v>OP</v>
      </c>
      <c r="D1123" s="715" t="str">
        <f>HYPERLINK(F1123,"Prj")</f>
        <v>Prj</v>
      </c>
      <c r="E1123" s="652" t="s">
        <v>13804</v>
      </c>
      <c r="F1123" s="412" t="s">
        <v>13805</v>
      </c>
      <c r="G1123" s="414" t="s">
        <v>33</v>
      </c>
      <c r="H1123" s="414" t="s">
        <v>33</v>
      </c>
      <c r="I1123" s="694" t="s">
        <v>33</v>
      </c>
      <c r="J1123" s="743" t="s">
        <v>13806</v>
      </c>
      <c r="K1123" s="728" t="s">
        <v>33</v>
      </c>
      <c r="L1123" s="742" t="s">
        <v>245</v>
      </c>
      <c r="M1123" s="743" t="s">
        <v>406</v>
      </c>
      <c r="N1123" s="742" t="s">
        <v>18</v>
      </c>
      <c r="O1123" s="742" t="s">
        <v>25</v>
      </c>
      <c r="P1123" s="1081" t="s">
        <v>1419</v>
      </c>
      <c r="Q1123" s="1075" t="s">
        <v>13807</v>
      </c>
      <c r="R1123" s="743" t="s">
        <v>3520</v>
      </c>
      <c r="S1123" s="907" t="s">
        <v>3570</v>
      </c>
      <c r="T1123" s="908" t="s">
        <v>3742</v>
      </c>
      <c r="U1123" s="905" t="s">
        <v>1778</v>
      </c>
      <c r="V1123" s="905" t="s">
        <v>10455</v>
      </c>
      <c r="W1123" s="1068" t="s">
        <v>269</v>
      </c>
      <c r="X1123" s="1064">
        <v>42893</v>
      </c>
      <c r="Y1123" s="1066">
        <v>42978</v>
      </c>
      <c r="Z1123" s="1046">
        <v>2018</v>
      </c>
      <c r="AA1123" s="1064" t="s">
        <v>33</v>
      </c>
      <c r="AB1123" s="1065" t="s">
        <v>33</v>
      </c>
      <c r="AC1123" s="1066" t="s">
        <v>33</v>
      </c>
      <c r="AD1123" s="1055">
        <v>0</v>
      </c>
      <c r="AE1123" s="753">
        <v>25</v>
      </c>
      <c r="AF1123" s="754">
        <v>0</v>
      </c>
      <c r="AG1123" s="896">
        <v>25</v>
      </c>
      <c r="AH1123" s="747" t="s">
        <v>33</v>
      </c>
      <c r="AI1123" s="744" t="s">
        <v>33</v>
      </c>
      <c r="AJ1123" s="1105" t="s">
        <v>33</v>
      </c>
      <c r="AK1123" s="1106" t="s">
        <v>33</v>
      </c>
      <c r="AL1123" s="646"/>
      <c r="AM1123" s="647">
        <v>10</v>
      </c>
      <c r="AN1123" s="647"/>
      <c r="AO1123" s="647"/>
      <c r="AP1123" s="647"/>
      <c r="AQ1123" s="648"/>
      <c r="AR1123" s="779"/>
      <c r="AS1123" s="649"/>
      <c r="AT1123" s="649"/>
      <c r="AU1123" s="650"/>
      <c r="AV1123" s="686"/>
      <c r="AW1123" s="698" t="s">
        <v>33</v>
      </c>
      <c r="AX1123" s="698" t="s">
        <v>33</v>
      </c>
      <c r="AY1123" s="833" t="s">
        <v>33</v>
      </c>
      <c r="AZ1123" s="733" t="s">
        <v>33</v>
      </c>
      <c r="BA1123" s="733" t="s">
        <v>33</v>
      </c>
      <c r="BB1123" s="669" t="s">
        <v>33</v>
      </c>
      <c r="BC1123" s="689" t="s">
        <v>33</v>
      </c>
      <c r="BD1123" s="691" t="s">
        <v>33</v>
      </c>
      <c r="BE1123" s="669" t="s">
        <v>33</v>
      </c>
      <c r="BF1123" s="689" t="s">
        <v>33</v>
      </c>
      <c r="BG1123" s="691" t="s">
        <v>33</v>
      </c>
      <c r="BH1123" s="905" t="s">
        <v>10072</v>
      </c>
      <c r="BI1123" s="903" t="s">
        <v>13093</v>
      </c>
      <c r="BJ1123" s="905" t="s">
        <v>4485</v>
      </c>
      <c r="BK1123" s="903" t="s">
        <v>10472</v>
      </c>
      <c r="BL1123" s="905" t="s">
        <v>0</v>
      </c>
      <c r="BM1123" s="903" t="s">
        <v>0</v>
      </c>
      <c r="BN1123" s="905" t="s">
        <v>0</v>
      </c>
      <c r="BO1123" s="903" t="s">
        <v>0</v>
      </c>
      <c r="BP1123" s="905" t="s">
        <v>0</v>
      </c>
      <c r="BQ1123" s="903" t="s">
        <v>0</v>
      </c>
      <c r="BR1123" s="909">
        <v>27</v>
      </c>
      <c r="BS1123" s="903" t="s">
        <v>4490</v>
      </c>
      <c r="BT1123" s="909">
        <v>29</v>
      </c>
      <c r="BU1123" s="903" t="s">
        <v>4497</v>
      </c>
      <c r="BV1123" s="909">
        <v>30</v>
      </c>
      <c r="BW1123" s="903" t="s">
        <v>4501</v>
      </c>
      <c r="BX1123" s="905" t="s">
        <v>0</v>
      </c>
      <c r="BY1123" s="903" t="s">
        <v>4492</v>
      </c>
      <c r="BZ1123" s="905" t="s">
        <v>0</v>
      </c>
      <c r="CA1123" s="903" t="s">
        <v>4492</v>
      </c>
      <c r="CB1123" s="340" t="s">
        <v>33</v>
      </c>
      <c r="CC1123" s="249">
        <f>IF(ISBLANK(AL1123),0,1)</f>
        <v>0</v>
      </c>
      <c r="CD1123" s="414">
        <f>IF(ISBLANK(AM1123),0,1)</f>
        <v>1</v>
      </c>
      <c r="CE1123" s="414">
        <f>IF(ISBLANK(AN1123),0,1)</f>
        <v>0</v>
      </c>
      <c r="CF1123" s="414">
        <f>IF(ISBLANK(AO1123),0,1)</f>
        <v>0</v>
      </c>
      <c r="CG1123" s="414">
        <f>IF(ISBLANK(AP1123),0,1)</f>
        <v>0</v>
      </c>
      <c r="CH1123" s="436">
        <f>IF(ISBLANK(AQ1123),0,1)</f>
        <v>0</v>
      </c>
      <c r="CI1123" s="435">
        <f>IF($W1123="Dropped","-",DAYS360(X1123,Y1123,TRUE)/360)</f>
        <v>0.23055555555555557</v>
      </c>
      <c r="CJ1123" s="416" t="str">
        <f>IF(OR($W1123="Pipeline",$W1123="Dropped"),"-",IF(OR($AA1123="-",$AA1123="n/a"),"-",DAYS360(Y1123,AA1123,TRUE)/360))</f>
        <v>-</v>
      </c>
      <c r="CK1123" s="416" t="str">
        <f>IF(OR($W1123="Pipeline",$W1123="Dropped"),"-",IF($AC1123="-","-",IF(OR($AA1123="-",$AA1123="n/a"),DAYS360(Y1123,AC1123,TRUE)/360,DAYS360(AA1123,AC1123,TRUE)/360)))</f>
        <v>-</v>
      </c>
      <c r="CL1123" s="416" t="str">
        <f>IF(OR($W1123="Pipeline",$W1123="Dropped"),"-",IF($AC1123="-","-",DAYS360(X1123,AC1123,TRUE)/360))</f>
        <v>-</v>
      </c>
      <c r="CM1123" s="437" t="str">
        <f>IF(OR($W1123="Pipeline",$W1123="Dropped"),"-",IF($AC1123="-","-",DAYS360(AB1123,AC1123,TRUE)/360))</f>
        <v>-</v>
      </c>
      <c r="CN1123" s="344" t="str">
        <f>IF(W1123="Closed",IF(AC1123="-","-",YEAR(AC1123)),"-")</f>
        <v>-</v>
      </c>
      <c r="CO1123" s="344" t="str">
        <f>IF(W1123="Closed",IF(OR(BE1123="S",BE1123="MS",BE1123="HS"),"S",IF(OR(BE1123="U",BE1123="MU",BE1123="HU"),"U",IF(OR(BE1123="NA",BE1123="NR",BE1123="NV",BE1123="?",BE1123="#"),"NR","-"))),"-")</f>
        <v>-</v>
      </c>
      <c r="CP1123" s="249" t="s">
        <v>33</v>
      </c>
      <c r="CQ1123" s="414" t="s">
        <v>33</v>
      </c>
      <c r="CR1123" s="414" t="s">
        <v>33</v>
      </c>
      <c r="CS1123" s="414" t="s">
        <v>33</v>
      </c>
      <c r="CT1123" s="414" t="s">
        <v>33</v>
      </c>
      <c r="CU1123" s="436" t="s">
        <v>33</v>
      </c>
      <c r="CV1123" s="432" t="str">
        <f>IF(OR(DC1123="-",DC1123="",DC1123="n/a"),"-",HYPERLINK(DC1123,"PAD"))</f>
        <v>-</v>
      </c>
      <c r="CW1123" s="417" t="str">
        <f>IF(OR(DD1123="-",DD1123="",DD1123="n/a"),"-",HYPERLINK(DD1123,"ICR"))</f>
        <v>-</v>
      </c>
      <c r="CX1123" s="438" t="str">
        <f>IF(OR(DE1123="-",DE1123="",DE1123="n/a"),"-",HYPERLINK(DE1123,"IEG"))</f>
        <v>-</v>
      </c>
      <c r="CY1123" s="687" t="str">
        <f>IF(OR(DF1123="-",DF1123="",DF1123="n/a"),"-",HYPERLINK(DF1123,"PPAR"))</f>
        <v>-</v>
      </c>
      <c r="CZ1123" s="665" t="str">
        <f>IF(OR(DG1123="-",DG1123="",DG1123="n/a"),"-",HYPERLINK(DG1123,"PCR"))</f>
        <v>-</v>
      </c>
      <c r="DA1123" s="665" t="str">
        <f>IF(OR(DH1123="-",DH1123="",DH1123="n/a"),"-",HYPERLINK(DH1123,"PP"))</f>
        <v>-</v>
      </c>
      <c r="DB1123" s="688" t="str">
        <f>IF(OR(DI1123="-",DI1123="",DI1123="n/a"),"-",HYPERLINK(DI1123,"TA"))</f>
        <v>-</v>
      </c>
      <c r="DC1123" s="897" t="s">
        <v>13773</v>
      </c>
      <c r="DD1123" s="897" t="s">
        <v>13773</v>
      </c>
      <c r="DE1123" s="897" t="s">
        <v>13773</v>
      </c>
      <c r="DF1123" s="897" t="s">
        <v>13773</v>
      </c>
      <c r="DG1123" s="897" t="s">
        <v>13773</v>
      </c>
      <c r="DH1123" s="897" t="s">
        <v>13773</v>
      </c>
      <c r="DI1123" s="897" t="s">
        <v>13773</v>
      </c>
      <c r="DJ1123" s="935">
        <v>42948</v>
      </c>
      <c r="DK1123" s="14"/>
      <c r="DL1123" s="14"/>
      <c r="DM1123" s="418"/>
      <c r="DN1123" s="418"/>
      <c r="DO1123" s="418"/>
      <c r="DP1123" s="418"/>
      <c r="DQ1123" s="418"/>
      <c r="DR1123" s="418"/>
      <c r="DS1123" s="418"/>
      <c r="DT1123" s="418"/>
      <c r="DU1123" s="418"/>
      <c r="DV1123" s="418"/>
      <c r="DW1123" s="418"/>
      <c r="DX1123" s="418"/>
      <c r="DY1123" s="418"/>
      <c r="DZ1123" s="418"/>
      <c r="EA1123" s="418"/>
      <c r="EB1123" s="418"/>
      <c r="EC1123" s="418"/>
      <c r="ED1123" s="418"/>
      <c r="EE1123" s="418"/>
      <c r="EF1123" s="418"/>
      <c r="EG1123" s="418"/>
      <c r="EH1123" s="418"/>
      <c r="EI1123" s="418"/>
      <c r="EJ1123" s="418"/>
      <c r="EK1123" s="418"/>
      <c r="EL1123" s="418"/>
      <c r="EM1123" s="418"/>
    </row>
    <row r="1124" spans="1:143" s="419" customFormat="1" ht="13.9" customHeight="1" x14ac:dyDescent="0.2">
      <c r="A1124" s="702">
        <f>ROW()-1</f>
        <v>1123</v>
      </c>
      <c r="B1124" s="714" t="s">
        <v>13506</v>
      </c>
      <c r="C1124" s="715" t="str">
        <f>HYPERLINK(E1124,"OP")</f>
        <v>OP</v>
      </c>
      <c r="D1124" s="715" t="str">
        <f>HYPERLINK(F1124,"Prj")</f>
        <v>Prj</v>
      </c>
      <c r="E1124" s="652" t="s">
        <v>13507</v>
      </c>
      <c r="F1124" s="412" t="s">
        <v>13508</v>
      </c>
      <c r="G1124" s="414" t="s">
        <v>33</v>
      </c>
      <c r="H1124" s="414" t="s">
        <v>33</v>
      </c>
      <c r="I1124" s="694" t="s">
        <v>33</v>
      </c>
      <c r="J1124" s="698" t="s">
        <v>13509</v>
      </c>
      <c r="K1124" s="728" t="s">
        <v>33</v>
      </c>
      <c r="L1124" s="733" t="s">
        <v>231</v>
      </c>
      <c r="M1124" s="698" t="s">
        <v>603</v>
      </c>
      <c r="N1124" s="733" t="s">
        <v>18</v>
      </c>
      <c r="O1124" s="733" t="s">
        <v>25</v>
      </c>
      <c r="P1124" s="1080" t="s">
        <v>1743</v>
      </c>
      <c r="Q1124" s="1074" t="s">
        <v>33</v>
      </c>
      <c r="R1124" s="698" t="s">
        <v>3558</v>
      </c>
      <c r="S1124" s="907" t="s">
        <v>3788</v>
      </c>
      <c r="T1124" s="908" t="s">
        <v>13510</v>
      </c>
      <c r="U1124" s="905" t="s">
        <v>1782</v>
      </c>
      <c r="V1124" s="905" t="s">
        <v>10408</v>
      </c>
      <c r="W1124" s="1068" t="s">
        <v>269</v>
      </c>
      <c r="X1124" s="1064">
        <v>42529</v>
      </c>
      <c r="Y1124" s="1066">
        <v>43004</v>
      </c>
      <c r="Z1124" s="1046">
        <v>2018</v>
      </c>
      <c r="AA1124" s="1064" t="s">
        <v>33</v>
      </c>
      <c r="AB1124" s="1065" t="s">
        <v>33</v>
      </c>
      <c r="AC1124" s="1066" t="s">
        <v>33</v>
      </c>
      <c r="AD1124" s="1052">
        <v>35</v>
      </c>
      <c r="AE1124" s="748">
        <v>0</v>
      </c>
      <c r="AF1124" s="744">
        <v>0</v>
      </c>
      <c r="AG1124" s="690">
        <v>35</v>
      </c>
      <c r="AH1124" s="747" t="s">
        <v>33</v>
      </c>
      <c r="AI1124" s="744" t="s">
        <v>33</v>
      </c>
      <c r="AJ1124" s="1105" t="s">
        <v>33</v>
      </c>
      <c r="AK1124" s="1106" t="s">
        <v>33</v>
      </c>
      <c r="AL1124" s="646"/>
      <c r="AM1124" s="647"/>
      <c r="AN1124" s="647"/>
      <c r="AO1124" s="647"/>
      <c r="AP1124" s="647"/>
      <c r="AQ1124" s="648"/>
      <c r="AR1124" s="756" t="s">
        <v>37</v>
      </c>
      <c r="AS1124" s="649"/>
      <c r="AT1124" s="649"/>
      <c r="AU1124" s="650"/>
      <c r="AV1124" s="686"/>
      <c r="AW1124" s="698" t="s">
        <v>33</v>
      </c>
      <c r="AX1124" s="698" t="s">
        <v>33</v>
      </c>
      <c r="AY1124" s="825" t="s">
        <v>33</v>
      </c>
      <c r="AZ1124" s="733" t="s">
        <v>33</v>
      </c>
      <c r="BA1124" s="733" t="s">
        <v>33</v>
      </c>
      <c r="BB1124" s="669" t="s">
        <v>33</v>
      </c>
      <c r="BC1124" s="689" t="s">
        <v>33</v>
      </c>
      <c r="BD1124" s="691" t="s">
        <v>33</v>
      </c>
      <c r="BE1124" s="669" t="s">
        <v>33</v>
      </c>
      <c r="BF1124" s="689" t="s">
        <v>33</v>
      </c>
      <c r="BG1124" s="691" t="s">
        <v>33</v>
      </c>
      <c r="BH1124" s="905" t="s">
        <v>10067</v>
      </c>
      <c r="BI1124" s="903" t="s">
        <v>9474</v>
      </c>
      <c r="BJ1124" s="905" t="s">
        <v>4485</v>
      </c>
      <c r="BK1124" s="903" t="s">
        <v>10472</v>
      </c>
      <c r="BL1124" s="905" t="s">
        <v>0</v>
      </c>
      <c r="BM1124" s="903" t="s">
        <v>0</v>
      </c>
      <c r="BN1124" s="905" t="s">
        <v>0</v>
      </c>
      <c r="BO1124" s="903" t="s">
        <v>0</v>
      </c>
      <c r="BP1124" s="905" t="s">
        <v>0</v>
      </c>
      <c r="BQ1124" s="903" t="s">
        <v>0</v>
      </c>
      <c r="BR1124" s="909">
        <v>25</v>
      </c>
      <c r="BS1124" s="903" t="s">
        <v>4489</v>
      </c>
      <c r="BT1124" s="909">
        <v>28</v>
      </c>
      <c r="BU1124" s="903" t="s">
        <v>4500</v>
      </c>
      <c r="BV1124" s="909">
        <v>83</v>
      </c>
      <c r="BW1124" s="903" t="s">
        <v>4600</v>
      </c>
      <c r="BX1124" s="909">
        <v>94</v>
      </c>
      <c r="BY1124" s="903" t="s">
        <v>4649</v>
      </c>
      <c r="BZ1124" s="905" t="s">
        <v>0</v>
      </c>
      <c r="CA1124" s="903" t="s">
        <v>4492</v>
      </c>
      <c r="CB1124" s="340" t="s">
        <v>33</v>
      </c>
      <c r="CC1124" s="249">
        <f>IF(ISBLANK(AL1124),0,1)</f>
        <v>0</v>
      </c>
      <c r="CD1124" s="414">
        <f>IF(ISBLANK(AM1124),0,1)</f>
        <v>0</v>
      </c>
      <c r="CE1124" s="414">
        <f>IF(ISBLANK(AN1124),0,1)</f>
        <v>0</v>
      </c>
      <c r="CF1124" s="414">
        <f>IF(ISBLANK(AO1124),0,1)</f>
        <v>0</v>
      </c>
      <c r="CG1124" s="414">
        <f>IF(ISBLANK(AP1124),0,1)</f>
        <v>0</v>
      </c>
      <c r="CH1124" s="436">
        <f>IF(ISBLANK(AQ1124),0,1)</f>
        <v>0</v>
      </c>
      <c r="CI1124" s="435">
        <f>IF($W1124="Dropped","-",DAYS360(X1124,Y1124,TRUE)/360)</f>
        <v>1.3</v>
      </c>
      <c r="CJ1124" s="416" t="str">
        <f>IF(OR($W1124="Pipeline",$W1124="Dropped"),"-",IF(OR($AA1124="-",$AA1124="n/a"),"-",DAYS360(Y1124,AA1124,TRUE)/360))</f>
        <v>-</v>
      </c>
      <c r="CK1124" s="416" t="str">
        <f>IF(OR($W1124="Pipeline",$W1124="Dropped"),"-",IF($AC1124="-","-",IF(OR($AA1124="-",$AA1124="n/a"),DAYS360(Y1124,AC1124,TRUE)/360,DAYS360(AA1124,AC1124,TRUE)/360)))</f>
        <v>-</v>
      </c>
      <c r="CL1124" s="416" t="str">
        <f>IF(OR($W1124="Pipeline",$W1124="Dropped"),"-",IF($AC1124="-","-",DAYS360(X1124,AC1124,TRUE)/360))</f>
        <v>-</v>
      </c>
      <c r="CM1124" s="437" t="str">
        <f>IF(OR($W1124="Pipeline",$W1124="Dropped"),"-",IF($AC1124="-","-",DAYS360(AB1124,AC1124,TRUE)/360))</f>
        <v>-</v>
      </c>
      <c r="CN1124" s="344" t="str">
        <f>IF(W1124="Closed",IF(AC1124="-","-",YEAR(AC1124)),"-")</f>
        <v>-</v>
      </c>
      <c r="CO1124" s="344" t="str">
        <f>IF(W1124="Closed",IF(OR(BE1124="S",BE1124="MS",BE1124="HS"),"S",IF(OR(BE1124="U",BE1124="MU",BE1124="HU"),"U",IF(OR(BE1124="NA",BE1124="NR",BE1124="NV",BE1124="?",BE1124="#"),"NR","-"))),"-")</f>
        <v>-</v>
      </c>
      <c r="CP1124" s="249" t="s">
        <v>33</v>
      </c>
      <c r="CQ1124" s="414" t="s">
        <v>33</v>
      </c>
      <c r="CR1124" s="414" t="s">
        <v>33</v>
      </c>
      <c r="CS1124" s="414" t="s">
        <v>33</v>
      </c>
      <c r="CT1124" s="414" t="s">
        <v>33</v>
      </c>
      <c r="CU1124" s="436" t="s">
        <v>33</v>
      </c>
      <c r="CV1124" s="432" t="str">
        <f>IF(OR(DC1124="-",DC1124="",DC1124="n/a"),"-",HYPERLINK(DC1124,"PAD"))</f>
        <v>-</v>
      </c>
      <c r="CW1124" s="417" t="str">
        <f>IF(OR(DD1124="-",DD1124="",DD1124="n/a"),"-",HYPERLINK(DD1124,"ICR"))</f>
        <v>-</v>
      </c>
      <c r="CX1124" s="438" t="str">
        <f>IF(OR(DE1124="-",DE1124="",DE1124="n/a"),"-",HYPERLINK(DE1124,"IEG"))</f>
        <v>-</v>
      </c>
      <c r="CY1124" s="687" t="str">
        <f>IF(OR(DF1124="-",DF1124="",DF1124="n/a"),"-",HYPERLINK(DF1124,"PPAR"))</f>
        <v>-</v>
      </c>
      <c r="CZ1124" s="665" t="str">
        <f>IF(OR(DG1124="-",DG1124="",DG1124="n/a"),"-",HYPERLINK(DG1124,"PCR"))</f>
        <v>-</v>
      </c>
      <c r="DA1124" s="665" t="str">
        <f>IF(OR(DH1124="-",DH1124="",DH1124="n/a"),"-",HYPERLINK(DH1124,"PP"))</f>
        <v>-</v>
      </c>
      <c r="DB1124" s="688" t="str">
        <f>IF(OR(DI1124="-",DI1124="",DI1124="n/a"),"-",HYPERLINK(DI1124,"TA"))</f>
        <v>-</v>
      </c>
      <c r="DC1124" s="897" t="s">
        <v>13773</v>
      </c>
      <c r="DD1124" s="897" t="s">
        <v>13773</v>
      </c>
      <c r="DE1124" s="897" t="s">
        <v>13773</v>
      </c>
      <c r="DF1124" s="897" t="s">
        <v>13773</v>
      </c>
      <c r="DG1124" s="897" t="s">
        <v>13773</v>
      </c>
      <c r="DH1124" s="897" t="s">
        <v>13773</v>
      </c>
      <c r="DI1124" s="897" t="s">
        <v>13773</v>
      </c>
      <c r="DJ1124" s="734"/>
      <c r="DK1124" s="14"/>
      <c r="DL1124" s="14"/>
      <c r="DM1124" s="418"/>
      <c r="DN1124" s="418"/>
      <c r="DO1124" s="418"/>
      <c r="DP1124" s="418"/>
      <c r="DQ1124" s="418"/>
      <c r="DR1124" s="418"/>
      <c r="DS1124" s="418"/>
      <c r="DT1124" s="418"/>
      <c r="DU1124" s="418"/>
      <c r="DV1124" s="418"/>
      <c r="DW1124" s="418"/>
      <c r="DX1124" s="418"/>
      <c r="DY1124" s="418"/>
      <c r="DZ1124" s="418"/>
      <c r="EA1124" s="418"/>
      <c r="EB1124" s="418"/>
      <c r="EC1124" s="418"/>
      <c r="ED1124" s="418"/>
      <c r="EE1124" s="418"/>
      <c r="EF1124" s="418"/>
      <c r="EG1124" s="418"/>
      <c r="EH1124" s="418"/>
      <c r="EI1124" s="418"/>
      <c r="EJ1124" s="418"/>
      <c r="EK1124" s="418"/>
      <c r="EL1124" s="418"/>
      <c r="EM1124" s="418"/>
    </row>
    <row r="1125" spans="1:143" s="419" customFormat="1" ht="13.9" customHeight="1" x14ac:dyDescent="0.2">
      <c r="A1125" s="702">
        <f>ROW()-1</f>
        <v>1124</v>
      </c>
      <c r="B1125" s="714" t="s">
        <v>13424</v>
      </c>
      <c r="C1125" s="715" t="str">
        <f>HYPERLINK(E1125,"OP")</f>
        <v>OP</v>
      </c>
      <c r="D1125" s="715" t="str">
        <f>HYPERLINK(F1125,"Prj")</f>
        <v>Prj</v>
      </c>
      <c r="E1125" s="652" t="s">
        <v>13425</v>
      </c>
      <c r="F1125" s="412" t="s">
        <v>13426</v>
      </c>
      <c r="G1125" s="414" t="s">
        <v>33</v>
      </c>
      <c r="H1125" s="414" t="s">
        <v>33</v>
      </c>
      <c r="I1125" s="694" t="s">
        <v>33</v>
      </c>
      <c r="J1125" s="698" t="s">
        <v>13427</v>
      </c>
      <c r="K1125" s="728" t="s">
        <v>33</v>
      </c>
      <c r="L1125" s="733" t="s">
        <v>245</v>
      </c>
      <c r="M1125" s="698" t="s">
        <v>255</v>
      </c>
      <c r="N1125" s="733" t="s">
        <v>18</v>
      </c>
      <c r="O1125" s="733" t="s">
        <v>25</v>
      </c>
      <c r="P1125" s="1080" t="s">
        <v>1419</v>
      </c>
      <c r="Q1125" s="1074" t="s">
        <v>33</v>
      </c>
      <c r="R1125" s="698" t="s">
        <v>33</v>
      </c>
      <c r="S1125" s="907" t="s">
        <v>3522</v>
      </c>
      <c r="T1125" s="908" t="s">
        <v>13829</v>
      </c>
      <c r="U1125" s="905" t="s">
        <v>731</v>
      </c>
      <c r="V1125" s="905" t="s">
        <v>10431</v>
      </c>
      <c r="W1125" s="1068" t="s">
        <v>269</v>
      </c>
      <c r="X1125" s="1064">
        <v>42802</v>
      </c>
      <c r="Y1125" s="1066">
        <v>43319</v>
      </c>
      <c r="Z1125" s="1046">
        <v>2019</v>
      </c>
      <c r="AA1125" s="1064" t="s">
        <v>33</v>
      </c>
      <c r="AB1125" s="1065" t="s">
        <v>33</v>
      </c>
      <c r="AC1125" s="1066" t="s">
        <v>33</v>
      </c>
      <c r="AD1125" s="1052">
        <v>47.6</v>
      </c>
      <c r="AE1125" s="748">
        <v>0</v>
      </c>
      <c r="AF1125" s="744">
        <v>0</v>
      </c>
      <c r="AG1125" s="690">
        <v>47.6</v>
      </c>
      <c r="AH1125" s="747" t="s">
        <v>33</v>
      </c>
      <c r="AI1125" s="744" t="s">
        <v>33</v>
      </c>
      <c r="AJ1125" s="1105" t="s">
        <v>33</v>
      </c>
      <c r="AK1125" s="1106" t="s">
        <v>33</v>
      </c>
      <c r="AL1125" s="646"/>
      <c r="AM1125" s="647"/>
      <c r="AN1125" s="647"/>
      <c r="AO1125" s="647"/>
      <c r="AP1125" s="647"/>
      <c r="AQ1125" s="648"/>
      <c r="AR1125" s="756" t="s">
        <v>37</v>
      </c>
      <c r="AS1125" s="649"/>
      <c r="AT1125" s="649"/>
      <c r="AU1125" s="650"/>
      <c r="AV1125" s="686"/>
      <c r="AW1125" s="698" t="s">
        <v>33</v>
      </c>
      <c r="AX1125" s="698" t="s">
        <v>33</v>
      </c>
      <c r="AY1125" s="825" t="s">
        <v>33</v>
      </c>
      <c r="AZ1125" s="733" t="s">
        <v>33</v>
      </c>
      <c r="BA1125" s="733" t="s">
        <v>33</v>
      </c>
      <c r="BB1125" s="669" t="s">
        <v>33</v>
      </c>
      <c r="BC1125" s="689" t="s">
        <v>33</v>
      </c>
      <c r="BD1125" s="691" t="s">
        <v>33</v>
      </c>
      <c r="BE1125" s="669" t="s">
        <v>33</v>
      </c>
      <c r="BF1125" s="689" t="s">
        <v>33</v>
      </c>
      <c r="BG1125" s="691" t="s">
        <v>33</v>
      </c>
      <c r="BH1125" s="905" t="s">
        <v>10072</v>
      </c>
      <c r="BI1125" s="903" t="s">
        <v>13093</v>
      </c>
      <c r="BJ1125" s="905" t="s">
        <v>4525</v>
      </c>
      <c r="BK1125" s="903" t="s">
        <v>10476</v>
      </c>
      <c r="BL1125" s="905" t="s">
        <v>0</v>
      </c>
      <c r="BM1125" s="903" t="s">
        <v>0</v>
      </c>
      <c r="BN1125" s="905" t="s">
        <v>0</v>
      </c>
      <c r="BO1125" s="903" t="s">
        <v>0</v>
      </c>
      <c r="BP1125" s="905" t="s">
        <v>0</v>
      </c>
      <c r="BQ1125" s="903" t="s">
        <v>0</v>
      </c>
      <c r="BR1125" s="909">
        <v>25</v>
      </c>
      <c r="BS1125" s="903" t="s">
        <v>4489</v>
      </c>
      <c r="BT1125" s="909">
        <v>27</v>
      </c>
      <c r="BU1125" s="903" t="s">
        <v>4490</v>
      </c>
      <c r="BV1125" s="909">
        <v>29</v>
      </c>
      <c r="BW1125" s="903" t="s">
        <v>4497</v>
      </c>
      <c r="BX1125" s="909">
        <v>94</v>
      </c>
      <c r="BY1125" s="903" t="s">
        <v>4649</v>
      </c>
      <c r="BZ1125" s="905" t="s">
        <v>0</v>
      </c>
      <c r="CA1125" s="903" t="s">
        <v>4492</v>
      </c>
      <c r="CB1125" s="340" t="s">
        <v>33</v>
      </c>
      <c r="CC1125" s="249">
        <f>IF(ISBLANK(AL1125),0,1)</f>
        <v>0</v>
      </c>
      <c r="CD1125" s="414">
        <f>IF(ISBLANK(AM1125),0,1)</f>
        <v>0</v>
      </c>
      <c r="CE1125" s="414">
        <f>IF(ISBLANK(AN1125),0,1)</f>
        <v>0</v>
      </c>
      <c r="CF1125" s="414">
        <f>IF(ISBLANK(AO1125),0,1)</f>
        <v>0</v>
      </c>
      <c r="CG1125" s="414">
        <f>IF(ISBLANK(AP1125),0,1)</f>
        <v>0</v>
      </c>
      <c r="CH1125" s="436">
        <f>IF(ISBLANK(AQ1125),0,1)</f>
        <v>0</v>
      </c>
      <c r="CI1125" s="435">
        <f>IF($W1125="Dropped","-",DAYS360(X1125,Y1125,TRUE)/360)</f>
        <v>1.413888888888889</v>
      </c>
      <c r="CJ1125" s="416" t="str">
        <f>IF(OR($W1125="Pipeline",$W1125="Dropped"),"-",IF(OR($AA1125="-",$AA1125="n/a"),"-",DAYS360(Y1125,AA1125,TRUE)/360))</f>
        <v>-</v>
      </c>
      <c r="CK1125" s="416" t="str">
        <f>IF(OR($W1125="Pipeline",$W1125="Dropped"),"-",IF($AC1125="-","-",IF(OR($AA1125="-",$AA1125="n/a"),DAYS360(Y1125,AC1125,TRUE)/360,DAYS360(AA1125,AC1125,TRUE)/360)))</f>
        <v>-</v>
      </c>
      <c r="CL1125" s="416" t="str">
        <f>IF(OR($W1125="Pipeline",$W1125="Dropped"),"-",IF($AC1125="-","-",DAYS360(X1125,AC1125,TRUE)/360))</f>
        <v>-</v>
      </c>
      <c r="CM1125" s="437" t="str">
        <f>IF(OR($W1125="Pipeline",$W1125="Dropped"),"-",IF($AC1125="-","-",DAYS360(AB1125,AC1125,TRUE)/360))</f>
        <v>-</v>
      </c>
      <c r="CN1125" s="344" t="str">
        <f>IF(W1125="Closed",IF(AC1125="-","-",YEAR(AC1125)),"-")</f>
        <v>-</v>
      </c>
      <c r="CO1125" s="344" t="str">
        <f>IF(W1125="Closed",IF(OR(BE1125="S",BE1125="MS",BE1125="HS"),"S",IF(OR(BE1125="U",BE1125="MU",BE1125="HU"),"U",IF(OR(BE1125="NA",BE1125="NR",BE1125="NV",BE1125="?",BE1125="#"),"NR","-"))),"-")</f>
        <v>-</v>
      </c>
      <c r="CP1125" s="249" t="s">
        <v>33</v>
      </c>
      <c r="CQ1125" s="414" t="s">
        <v>33</v>
      </c>
      <c r="CR1125" s="414" t="s">
        <v>33</v>
      </c>
      <c r="CS1125" s="414" t="s">
        <v>33</v>
      </c>
      <c r="CT1125" s="414" t="s">
        <v>33</v>
      </c>
      <c r="CU1125" s="436" t="s">
        <v>33</v>
      </c>
      <c r="CV1125" s="432" t="str">
        <f>IF(OR(DC1125="-",DC1125="",DC1125="n/a"),"-",HYPERLINK(DC1125,"PAD"))</f>
        <v>-</v>
      </c>
      <c r="CW1125" s="417" t="str">
        <f>IF(OR(DD1125="-",DD1125="",DD1125="n/a"),"-",HYPERLINK(DD1125,"ICR"))</f>
        <v>-</v>
      </c>
      <c r="CX1125" s="438" t="str">
        <f>IF(OR(DE1125="-",DE1125="",DE1125="n/a"),"-",HYPERLINK(DE1125,"IEG"))</f>
        <v>-</v>
      </c>
      <c r="CY1125" s="687" t="str">
        <f>IF(OR(DF1125="-",DF1125="",DF1125="n/a"),"-",HYPERLINK(DF1125,"PPAR"))</f>
        <v>-</v>
      </c>
      <c r="CZ1125" s="665" t="str">
        <f>IF(OR(DG1125="-",DG1125="",DG1125="n/a"),"-",HYPERLINK(DG1125,"PCR"))</f>
        <v>-</v>
      </c>
      <c r="DA1125" s="665" t="str">
        <f>IF(OR(DH1125="-",DH1125="",DH1125="n/a"),"-",HYPERLINK(DH1125,"PP"))</f>
        <v>-</v>
      </c>
      <c r="DB1125" s="688" t="str">
        <f>IF(OR(DI1125="-",DI1125="",DI1125="n/a"),"-",HYPERLINK(DI1125,"TA"))</f>
        <v>-</v>
      </c>
      <c r="DC1125" s="897" t="s">
        <v>13773</v>
      </c>
      <c r="DD1125" s="897" t="s">
        <v>13773</v>
      </c>
      <c r="DE1125" s="897" t="s">
        <v>13773</v>
      </c>
      <c r="DF1125" s="897" t="s">
        <v>13773</v>
      </c>
      <c r="DG1125" s="897" t="s">
        <v>13773</v>
      </c>
      <c r="DH1125" s="897" t="s">
        <v>13773</v>
      </c>
      <c r="DI1125" s="897" t="s">
        <v>13773</v>
      </c>
      <c r="DJ1125" s="806"/>
      <c r="DK1125" s="14"/>
      <c r="DL1125" s="14"/>
      <c r="DM1125" s="418"/>
      <c r="DN1125" s="418"/>
      <c r="DO1125" s="418"/>
      <c r="DP1125" s="418"/>
      <c r="DQ1125" s="418"/>
      <c r="DR1125" s="418"/>
      <c r="DS1125" s="418"/>
      <c r="DT1125" s="418"/>
      <c r="DU1125" s="418"/>
      <c r="DV1125" s="418"/>
      <c r="DW1125" s="418"/>
      <c r="DX1125" s="418"/>
      <c r="DY1125" s="418"/>
      <c r="DZ1125" s="418"/>
      <c r="EA1125" s="418"/>
      <c r="EB1125" s="418"/>
      <c r="EC1125" s="418"/>
      <c r="ED1125" s="418"/>
      <c r="EE1125" s="418"/>
      <c r="EF1125" s="418"/>
      <c r="EG1125" s="418"/>
      <c r="EH1125" s="418"/>
      <c r="EI1125" s="418"/>
      <c r="EJ1125" s="418"/>
      <c r="EK1125" s="418"/>
      <c r="EL1125" s="418"/>
      <c r="EM1125" s="418"/>
    </row>
    <row r="1126" spans="1:143" s="419" customFormat="1" ht="13.9" customHeight="1" x14ac:dyDescent="0.2">
      <c r="A1126" s="702">
        <f>ROW()-1</f>
        <v>1125</v>
      </c>
      <c r="B1126" s="714" t="s">
        <v>13608</v>
      </c>
      <c r="C1126" s="724" t="str">
        <f>HYPERLINK(E1126,"OP")</f>
        <v>OP</v>
      </c>
      <c r="D1126" s="724" t="str">
        <f>HYPERLINK(F1126,"Prj")</f>
        <v>Prj</v>
      </c>
      <c r="E1126" s="708" t="s">
        <v>13609</v>
      </c>
      <c r="F1126" s="421" t="s">
        <v>13610</v>
      </c>
      <c r="G1126" s="414" t="s">
        <v>33</v>
      </c>
      <c r="H1126" s="414" t="s">
        <v>33</v>
      </c>
      <c r="I1126" s="694" t="s">
        <v>33</v>
      </c>
      <c r="J1126" s="698" t="s">
        <v>13611</v>
      </c>
      <c r="K1126" s="728" t="s">
        <v>33</v>
      </c>
      <c r="L1126" s="733" t="s">
        <v>153</v>
      </c>
      <c r="M1126" s="698" t="s">
        <v>13612</v>
      </c>
      <c r="N1126" s="733" t="s">
        <v>18</v>
      </c>
      <c r="O1126" s="733" t="s">
        <v>25</v>
      </c>
      <c r="P1126" s="1080" t="s">
        <v>1742</v>
      </c>
      <c r="Q1126" s="1074" t="s">
        <v>33</v>
      </c>
      <c r="R1126" s="698" t="s">
        <v>3565</v>
      </c>
      <c r="S1126" s="907" t="s">
        <v>10301</v>
      </c>
      <c r="T1126" s="908" t="s">
        <v>10341</v>
      </c>
      <c r="U1126" s="905" t="s">
        <v>13707</v>
      </c>
      <c r="V1126" s="905" t="s">
        <v>10414</v>
      </c>
      <c r="W1126" s="1068" t="s">
        <v>269</v>
      </c>
      <c r="X1126" s="1064">
        <v>42758</v>
      </c>
      <c r="Y1126" s="1066">
        <v>43069</v>
      </c>
      <c r="Z1126" s="1046">
        <v>2018</v>
      </c>
      <c r="AA1126" s="1064" t="s">
        <v>33</v>
      </c>
      <c r="AB1126" s="1065" t="s">
        <v>33</v>
      </c>
      <c r="AC1126" s="1066" t="s">
        <v>33</v>
      </c>
      <c r="AD1126" s="1052">
        <v>0</v>
      </c>
      <c r="AE1126" s="748">
        <v>50</v>
      </c>
      <c r="AF1126" s="744">
        <v>0</v>
      </c>
      <c r="AG1126" s="690">
        <v>50</v>
      </c>
      <c r="AH1126" s="747">
        <v>0</v>
      </c>
      <c r="AI1126" s="744" t="s">
        <v>33</v>
      </c>
      <c r="AJ1126" s="1105" t="s">
        <v>33</v>
      </c>
      <c r="AK1126" s="1106" t="s">
        <v>33</v>
      </c>
      <c r="AL1126" s="646"/>
      <c r="AM1126" s="647"/>
      <c r="AN1126" s="647"/>
      <c r="AO1126" s="647"/>
      <c r="AP1126" s="647"/>
      <c r="AQ1126" s="648"/>
      <c r="AR1126" s="756"/>
      <c r="AS1126" s="649"/>
      <c r="AT1126" s="649"/>
      <c r="AU1126" s="650"/>
      <c r="AV1126" s="686"/>
      <c r="AW1126" s="698" t="s">
        <v>33</v>
      </c>
      <c r="AX1126" s="698" t="s">
        <v>33</v>
      </c>
      <c r="AY1126" s="825" t="s">
        <v>33</v>
      </c>
      <c r="AZ1126" s="733" t="s">
        <v>33</v>
      </c>
      <c r="BA1126" s="733" t="s">
        <v>33</v>
      </c>
      <c r="BB1126" s="669" t="s">
        <v>33</v>
      </c>
      <c r="BC1126" s="689" t="s">
        <v>33</v>
      </c>
      <c r="BD1126" s="691" t="s">
        <v>33</v>
      </c>
      <c r="BE1126" s="669" t="s">
        <v>33</v>
      </c>
      <c r="BF1126" s="689" t="s">
        <v>33</v>
      </c>
      <c r="BG1126" s="691" t="s">
        <v>33</v>
      </c>
      <c r="BH1126" s="905" t="s">
        <v>10072</v>
      </c>
      <c r="BI1126" s="903" t="s">
        <v>13093</v>
      </c>
      <c r="BJ1126" s="905" t="s">
        <v>10067</v>
      </c>
      <c r="BK1126" s="903" t="s">
        <v>9474</v>
      </c>
      <c r="BL1126" s="905" t="s">
        <v>10064</v>
      </c>
      <c r="BM1126" s="903" t="s">
        <v>13770</v>
      </c>
      <c r="BN1126" s="905" t="s">
        <v>0</v>
      </c>
      <c r="BO1126" s="903" t="s">
        <v>0</v>
      </c>
      <c r="BP1126" s="905" t="s">
        <v>0</v>
      </c>
      <c r="BQ1126" s="903" t="s">
        <v>0</v>
      </c>
      <c r="BR1126" s="909">
        <v>39</v>
      </c>
      <c r="BS1126" s="903" t="s">
        <v>4545</v>
      </c>
      <c r="BT1126" s="909">
        <v>47</v>
      </c>
      <c r="BU1126" s="903" t="s">
        <v>4539</v>
      </c>
      <c r="BV1126" s="909">
        <v>94</v>
      </c>
      <c r="BW1126" s="903" t="s">
        <v>4649</v>
      </c>
      <c r="BX1126" s="909">
        <v>95</v>
      </c>
      <c r="BY1126" s="903" t="s">
        <v>1342</v>
      </c>
      <c r="BZ1126" s="905" t="s">
        <v>0</v>
      </c>
      <c r="CA1126" s="903" t="s">
        <v>4492</v>
      </c>
      <c r="CB1126" s="1035" t="s">
        <v>33</v>
      </c>
      <c r="CC1126" s="249">
        <f>IF(ISBLANK(AL1126),0,1)</f>
        <v>0</v>
      </c>
      <c r="CD1126" s="414">
        <f>IF(ISBLANK(AM1126),0,1)</f>
        <v>0</v>
      </c>
      <c r="CE1126" s="414">
        <f>IF(ISBLANK(AN1126),0,1)</f>
        <v>0</v>
      </c>
      <c r="CF1126" s="414">
        <f>IF(ISBLANK(AO1126),0,1)</f>
        <v>0</v>
      </c>
      <c r="CG1126" s="414">
        <f>IF(ISBLANK(AP1126),0,1)</f>
        <v>0</v>
      </c>
      <c r="CH1126" s="436">
        <f>IF(ISBLANK(AQ1126),0,1)</f>
        <v>0</v>
      </c>
      <c r="CI1126" s="435">
        <f>IF($W1126="Dropped","-",DAYS360(X1126,Y1126,TRUE)/360)</f>
        <v>0.85277777777777775</v>
      </c>
      <c r="CJ1126" s="416" t="str">
        <f>IF(OR($W1126="Pipeline",$W1126="Dropped"),"-",IF(OR($AA1126="-",$AA1126="n/a"),"-",DAYS360(Y1126,AA1126,TRUE)/360))</f>
        <v>-</v>
      </c>
      <c r="CK1126" s="416" t="str">
        <f>IF(OR($W1126="Pipeline",$W1126="Dropped"),"-",IF($AC1126="-","-",IF(OR($AA1126="-",$AA1126="n/a"),DAYS360(Y1126,AC1126,TRUE)/360,DAYS360(AA1126,AC1126,TRUE)/360)))</f>
        <v>-</v>
      </c>
      <c r="CL1126" s="416" t="str">
        <f>IF(OR($W1126="Pipeline",$W1126="Dropped"),"-",IF($AC1126="-","-",DAYS360(X1126,AC1126,TRUE)/360))</f>
        <v>-</v>
      </c>
      <c r="CM1126" s="437" t="str">
        <f>IF(OR($W1126="Pipeline",$W1126="Dropped"),"-",IF($AC1126="-","-",DAYS360(AB1126,AC1126,TRUE)/360))</f>
        <v>-</v>
      </c>
      <c r="CN1126" s="344" t="str">
        <f>IF(W1126="Closed",IF(AC1126="-","-",YEAR(AC1126)),"-")</f>
        <v>-</v>
      </c>
      <c r="CO1126" s="344" t="str">
        <f>IF(W1126="Closed",IF(OR(BE1126="S",BE1126="MS",BE1126="HS"),"S",IF(OR(BE1126="U",BE1126="MU",BE1126="HU"),"U",IF(OR(BE1126="NA",BE1126="NR",BE1126="NV",BE1126="?",BE1126="#"),"NR","-"))),"-")</f>
        <v>-</v>
      </c>
      <c r="CP1126" s="249" t="s">
        <v>33</v>
      </c>
      <c r="CQ1126" s="414" t="s">
        <v>33</v>
      </c>
      <c r="CR1126" s="414" t="s">
        <v>33</v>
      </c>
      <c r="CS1126" s="414" t="s">
        <v>33</v>
      </c>
      <c r="CT1126" s="414" t="s">
        <v>33</v>
      </c>
      <c r="CU1126" s="436" t="s">
        <v>33</v>
      </c>
      <c r="CV1126" s="432" t="str">
        <f>IF(OR(DC1126="-",DC1126="",DC1126="n/a"),"-",HYPERLINK(DC1126,"PAD"))</f>
        <v>-</v>
      </c>
      <c r="CW1126" s="417" t="str">
        <f>IF(OR(DD1126="-",DD1126="",DD1126="n/a"),"-",HYPERLINK(DD1126,"ICR"))</f>
        <v>-</v>
      </c>
      <c r="CX1126" s="438" t="str">
        <f>IF(OR(DE1126="-",DE1126="",DE1126="n/a"),"-",HYPERLINK(DE1126,"IEG"))</f>
        <v>-</v>
      </c>
      <c r="CY1126" s="687" t="str">
        <f>IF(OR(DF1126="-",DF1126="",DF1126="n/a"),"-",HYPERLINK(DF1126,"PPAR"))</f>
        <v>-</v>
      </c>
      <c r="CZ1126" s="665" t="str">
        <f>IF(OR(DG1126="-",DG1126="",DG1126="n/a"),"-",HYPERLINK(DG1126,"PCR"))</f>
        <v>-</v>
      </c>
      <c r="DA1126" s="665" t="str">
        <f>IF(OR(DH1126="-",DH1126="",DH1126="n/a"),"-",HYPERLINK(DH1126,"PP"))</f>
        <v>-</v>
      </c>
      <c r="DB1126" s="688" t="str">
        <f>IF(OR(DI1126="-",DI1126="",DI1126="n/a"),"-",HYPERLINK(DI1126,"TA"))</f>
        <v>-</v>
      </c>
      <c r="DC1126" s="897" t="s">
        <v>13773</v>
      </c>
      <c r="DD1126" s="897" t="s">
        <v>13773</v>
      </c>
      <c r="DE1126" s="897" t="s">
        <v>13773</v>
      </c>
      <c r="DF1126" s="897" t="s">
        <v>13773</v>
      </c>
      <c r="DG1126" s="897" t="s">
        <v>13773</v>
      </c>
      <c r="DH1126" s="897" t="s">
        <v>13773</v>
      </c>
      <c r="DI1126" s="897" t="s">
        <v>13773</v>
      </c>
      <c r="DJ1126" s="935">
        <v>42767</v>
      </c>
      <c r="DK1126" s="14"/>
      <c r="DL1126" s="14"/>
      <c r="DM1126" s="418"/>
      <c r="DN1126" s="418"/>
      <c r="DO1126" s="418"/>
      <c r="DP1126" s="418"/>
      <c r="DQ1126" s="418"/>
      <c r="DR1126" s="418"/>
      <c r="DS1126" s="418"/>
      <c r="DT1126" s="418"/>
      <c r="DU1126" s="418"/>
      <c r="DV1126" s="418"/>
      <c r="DW1126" s="418"/>
      <c r="DX1126" s="418"/>
      <c r="DY1126" s="418"/>
      <c r="DZ1126" s="418"/>
      <c r="EA1126" s="418"/>
      <c r="EB1126" s="418"/>
      <c r="EC1126" s="418"/>
      <c r="ED1126" s="418"/>
      <c r="EE1126" s="418"/>
      <c r="EF1126" s="418"/>
      <c r="EG1126" s="418"/>
      <c r="EH1126" s="418"/>
      <c r="EI1126" s="418"/>
      <c r="EJ1126" s="418"/>
      <c r="EK1126" s="418"/>
      <c r="EL1126" s="418"/>
      <c r="EM1126" s="418"/>
    </row>
    <row r="1127" spans="1:143" s="419" customFormat="1" ht="13.9" customHeight="1" x14ac:dyDescent="0.2">
      <c r="A1127" s="726">
        <f>ROW()-1</f>
        <v>1126</v>
      </c>
      <c r="B1127" s="725" t="s">
        <v>13645</v>
      </c>
      <c r="C1127" s="715" t="str">
        <f>HYPERLINK(E1127,"OP")</f>
        <v>OP</v>
      </c>
      <c r="D1127" s="715" t="str">
        <f>HYPERLINK(F1127,"Prj")</f>
        <v>Prj</v>
      </c>
      <c r="E1127" s="652" t="s">
        <v>13646</v>
      </c>
      <c r="F1127" s="412" t="s">
        <v>13647</v>
      </c>
      <c r="G1127" s="414" t="s">
        <v>33</v>
      </c>
      <c r="H1127" s="414" t="s">
        <v>33</v>
      </c>
      <c r="I1127" s="694" t="s">
        <v>33</v>
      </c>
      <c r="J1127" s="743" t="s">
        <v>13648</v>
      </c>
      <c r="K1127" s="728" t="s">
        <v>33</v>
      </c>
      <c r="L1127" s="742" t="s">
        <v>124</v>
      </c>
      <c r="M1127" s="743" t="s">
        <v>13649</v>
      </c>
      <c r="N1127" s="742" t="s">
        <v>233</v>
      </c>
      <c r="O1127" s="742" t="s">
        <v>25</v>
      </c>
      <c r="P1127" s="1081" t="s">
        <v>1742</v>
      </c>
      <c r="Q1127" s="1074" t="s">
        <v>33</v>
      </c>
      <c r="R1127" s="743" t="s">
        <v>3982</v>
      </c>
      <c r="S1127" s="907" t="s">
        <v>10301</v>
      </c>
      <c r="T1127" s="908" t="s">
        <v>10361</v>
      </c>
      <c r="U1127" s="905" t="s">
        <v>10414</v>
      </c>
      <c r="V1127" s="905" t="s">
        <v>10414</v>
      </c>
      <c r="W1127" s="1068" t="s">
        <v>269</v>
      </c>
      <c r="X1127" s="1064">
        <v>42764</v>
      </c>
      <c r="Y1127" s="1066">
        <v>42794</v>
      </c>
      <c r="Z1127" s="1046">
        <v>2017</v>
      </c>
      <c r="AA1127" s="1064" t="s">
        <v>33</v>
      </c>
      <c r="AB1127" s="1065" t="s">
        <v>33</v>
      </c>
      <c r="AC1127" s="1066" t="s">
        <v>33</v>
      </c>
      <c r="AD1127" s="1055">
        <v>0</v>
      </c>
      <c r="AE1127" s="753">
        <v>0</v>
      </c>
      <c r="AF1127" s="754">
        <v>0.7</v>
      </c>
      <c r="AG1127" s="896">
        <v>0.7</v>
      </c>
      <c r="AH1127" s="747" t="s">
        <v>33</v>
      </c>
      <c r="AI1127" s="744" t="s">
        <v>33</v>
      </c>
      <c r="AJ1127" s="1105" t="s">
        <v>33</v>
      </c>
      <c r="AK1127" s="1106" t="s">
        <v>33</v>
      </c>
      <c r="AL1127" s="704"/>
      <c r="AM1127" s="628"/>
      <c r="AN1127" s="628"/>
      <c r="AO1127" s="628"/>
      <c r="AP1127" s="628"/>
      <c r="AQ1127" s="685"/>
      <c r="AR1127" s="778"/>
      <c r="AS1127" s="628"/>
      <c r="AT1127" s="628"/>
      <c r="AU1127" s="685"/>
      <c r="AV1127" s="734"/>
      <c r="AW1127" s="698" t="s">
        <v>33</v>
      </c>
      <c r="AX1127" s="698" t="s">
        <v>33</v>
      </c>
      <c r="AY1127" s="833" t="s">
        <v>33</v>
      </c>
      <c r="AZ1127" s="733" t="s">
        <v>33</v>
      </c>
      <c r="BA1127" s="733" t="s">
        <v>33</v>
      </c>
      <c r="BB1127" s="669" t="s">
        <v>33</v>
      </c>
      <c r="BC1127" s="689" t="s">
        <v>33</v>
      </c>
      <c r="BD1127" s="691" t="s">
        <v>33</v>
      </c>
      <c r="BE1127" s="669" t="s">
        <v>33</v>
      </c>
      <c r="BF1127" s="689" t="s">
        <v>33</v>
      </c>
      <c r="BG1127" s="691" t="s">
        <v>33</v>
      </c>
      <c r="BH1127" s="905" t="s">
        <v>10067</v>
      </c>
      <c r="BI1127" s="903" t="s">
        <v>9474</v>
      </c>
      <c r="BJ1127" s="905" t="s">
        <v>10064</v>
      </c>
      <c r="BK1127" s="903" t="s">
        <v>13770</v>
      </c>
      <c r="BL1127" s="905" t="s">
        <v>0</v>
      </c>
      <c r="BM1127" s="903" t="s">
        <v>0</v>
      </c>
      <c r="BN1127" s="905" t="s">
        <v>0</v>
      </c>
      <c r="BO1127" s="903" t="s">
        <v>0</v>
      </c>
      <c r="BP1127" s="905" t="s">
        <v>0</v>
      </c>
      <c r="BQ1127" s="903" t="s">
        <v>0</v>
      </c>
      <c r="BR1127" s="909">
        <v>39</v>
      </c>
      <c r="BS1127" s="903" t="s">
        <v>4545</v>
      </c>
      <c r="BT1127" s="909">
        <v>40</v>
      </c>
      <c r="BU1127" s="903" t="s">
        <v>4563</v>
      </c>
      <c r="BV1127" s="909">
        <v>41</v>
      </c>
      <c r="BW1127" s="903" t="s">
        <v>4544</v>
      </c>
      <c r="BX1127" s="909">
        <v>43</v>
      </c>
      <c r="BY1127" s="903" t="s">
        <v>4496</v>
      </c>
      <c r="BZ1127" s="905" t="s">
        <v>0</v>
      </c>
      <c r="CA1127" s="903" t="s">
        <v>4492</v>
      </c>
      <c r="CB1127" s="1035" t="s">
        <v>33</v>
      </c>
      <c r="CC1127" s="249">
        <f>IF(ISBLANK(AL1127),0,1)</f>
        <v>0</v>
      </c>
      <c r="CD1127" s="414">
        <f>IF(ISBLANK(AM1127),0,1)</f>
        <v>0</v>
      </c>
      <c r="CE1127" s="414">
        <f>IF(ISBLANK(AN1127),0,1)</f>
        <v>0</v>
      </c>
      <c r="CF1127" s="414">
        <f>IF(ISBLANK(AO1127),0,1)</f>
        <v>0</v>
      </c>
      <c r="CG1127" s="414">
        <f>IF(ISBLANK(AP1127),0,1)</f>
        <v>0</v>
      </c>
      <c r="CH1127" s="436">
        <f>IF(ISBLANK(AQ1127),0,1)</f>
        <v>0</v>
      </c>
      <c r="CI1127" s="435">
        <f>IF($W1127="Dropped","-",DAYS360(X1127,Y1127,TRUE)/360)</f>
        <v>8.0555555555555561E-2</v>
      </c>
      <c r="CJ1127" s="416" t="str">
        <f>IF(OR($W1127="Pipeline",$W1127="Dropped"),"-",IF(OR($AA1127="-",$AA1127="n/a"),"-",DAYS360(Y1127,AA1127,TRUE)/360))</f>
        <v>-</v>
      </c>
      <c r="CK1127" s="416" t="str">
        <f>IF(OR($W1127="Pipeline",$W1127="Dropped"),"-",IF($AC1127="-","-",IF(OR($AA1127="-",$AA1127="n/a"),DAYS360(Y1127,AC1127,TRUE)/360,DAYS360(AA1127,AC1127,TRUE)/360)))</f>
        <v>-</v>
      </c>
      <c r="CL1127" s="416" t="str">
        <f>IF(OR($W1127="Pipeline",$W1127="Dropped"),"-",IF($AC1127="-","-",DAYS360(X1127,AC1127,TRUE)/360))</f>
        <v>-</v>
      </c>
      <c r="CM1127" s="437" t="str">
        <f>IF(OR($W1127="Pipeline",$W1127="Dropped"),"-",IF($AC1127="-","-",DAYS360(AB1127,AC1127,TRUE)/360))</f>
        <v>-</v>
      </c>
      <c r="CN1127" s="344" t="str">
        <f>IF(W1127="Closed",IF(AC1127="-","-",YEAR(AC1127)),"-")</f>
        <v>-</v>
      </c>
      <c r="CO1127" s="344" t="str">
        <f>IF(W1127="Closed",IF(OR(BE1127="S",BE1127="MS",BE1127="HS"),"S",IF(OR(BE1127="U",BE1127="MU",BE1127="HU"),"U",IF(OR(BE1127="NA",BE1127="NR",BE1127="NV",BE1127="?",BE1127="#"),"NR","-"))),"-")</f>
        <v>-</v>
      </c>
      <c r="CP1127" s="249" t="s">
        <v>33</v>
      </c>
      <c r="CQ1127" s="414" t="s">
        <v>33</v>
      </c>
      <c r="CR1127" s="414" t="s">
        <v>33</v>
      </c>
      <c r="CS1127" s="414" t="s">
        <v>33</v>
      </c>
      <c r="CT1127" s="414" t="s">
        <v>33</v>
      </c>
      <c r="CU1127" s="436" t="s">
        <v>33</v>
      </c>
      <c r="CV1127" s="432" t="str">
        <f>IF(OR(DC1127="-",DC1127="",DC1127="n/a"),"-",HYPERLINK(DC1127,"PAD"))</f>
        <v>-</v>
      </c>
      <c r="CW1127" s="417" t="str">
        <f>IF(OR(DD1127="-",DD1127="",DD1127="n/a"),"-",HYPERLINK(DD1127,"ICR"))</f>
        <v>-</v>
      </c>
      <c r="CX1127" s="438" t="str">
        <f>IF(OR(DE1127="-",DE1127="",DE1127="n/a"),"-",HYPERLINK(DE1127,"IEG"))</f>
        <v>-</v>
      </c>
      <c r="CY1127" s="687" t="str">
        <f>IF(OR(DF1127="-",DF1127="",DF1127="n/a"),"-",HYPERLINK(DF1127,"PPAR"))</f>
        <v>-</v>
      </c>
      <c r="CZ1127" s="665" t="str">
        <f>IF(OR(DG1127="-",DG1127="",DG1127="n/a"),"-",HYPERLINK(DG1127,"PCR"))</f>
        <v>-</v>
      </c>
      <c r="DA1127" s="665" t="str">
        <f>IF(OR(DH1127="-",DH1127="",DH1127="n/a"),"-",HYPERLINK(DH1127,"PP"))</f>
        <v>-</v>
      </c>
      <c r="DB1127" s="688" t="str">
        <f>IF(OR(DI1127="-",DI1127="",DI1127="n/a"),"-",HYPERLINK(DI1127,"TA"))</f>
        <v>-</v>
      </c>
      <c r="DC1127" s="897" t="s">
        <v>13773</v>
      </c>
      <c r="DD1127" s="897" t="s">
        <v>13773</v>
      </c>
      <c r="DE1127" s="897" t="s">
        <v>13773</v>
      </c>
      <c r="DF1127" s="897" t="s">
        <v>13773</v>
      </c>
      <c r="DG1127" s="897" t="s">
        <v>13773</v>
      </c>
      <c r="DH1127" s="897" t="s">
        <v>13773</v>
      </c>
      <c r="DI1127" s="897" t="s">
        <v>13773</v>
      </c>
      <c r="DJ1127" s="935">
        <v>42948</v>
      </c>
      <c r="DK1127" s="14"/>
      <c r="DL1127" s="14"/>
      <c r="DM1127" s="418"/>
      <c r="DN1127" s="418"/>
      <c r="DO1127" s="418"/>
      <c r="DP1127" s="418"/>
      <c r="DQ1127" s="418"/>
      <c r="DR1127" s="418"/>
      <c r="DS1127" s="418"/>
      <c r="DT1127" s="418"/>
      <c r="DU1127" s="418"/>
      <c r="DV1127" s="418"/>
      <c r="DW1127" s="418"/>
      <c r="DX1127" s="418"/>
      <c r="DY1127" s="418"/>
      <c r="DZ1127" s="418"/>
      <c r="EA1127" s="418"/>
      <c r="EB1127" s="418"/>
      <c r="EC1127" s="418"/>
      <c r="ED1127" s="418"/>
      <c r="EE1127" s="418"/>
      <c r="EF1127" s="418"/>
      <c r="EG1127" s="418"/>
      <c r="EH1127" s="418"/>
      <c r="EI1127" s="418"/>
      <c r="EJ1127" s="418"/>
      <c r="EK1127" s="418"/>
      <c r="EL1127" s="418"/>
      <c r="EM1127" s="418"/>
    </row>
    <row r="1128" spans="1:143" s="419" customFormat="1" ht="13.9" customHeight="1" x14ac:dyDescent="0.2">
      <c r="A1128" s="702">
        <f>ROW()-1</f>
        <v>1127</v>
      </c>
      <c r="B1128" s="714" t="s">
        <v>13472</v>
      </c>
      <c r="C1128" s="715" t="str">
        <f>HYPERLINK(E1128,"OP")</f>
        <v>OP</v>
      </c>
      <c r="D1128" s="715" t="str">
        <f>HYPERLINK(F1128,"Prj")</f>
        <v>Prj</v>
      </c>
      <c r="E1128" s="652" t="s">
        <v>13473</v>
      </c>
      <c r="F1128" s="412" t="s">
        <v>13474</v>
      </c>
      <c r="G1128" s="414" t="s">
        <v>33</v>
      </c>
      <c r="H1128" s="414" t="s">
        <v>33</v>
      </c>
      <c r="I1128" s="694" t="s">
        <v>33</v>
      </c>
      <c r="J1128" s="698" t="s">
        <v>13475</v>
      </c>
      <c r="K1128" s="728" t="s">
        <v>33</v>
      </c>
      <c r="L1128" s="733" t="s">
        <v>16</v>
      </c>
      <c r="M1128" s="698" t="s">
        <v>89</v>
      </c>
      <c r="N1128" s="733" t="s">
        <v>18</v>
      </c>
      <c r="O1128" s="733" t="s">
        <v>25</v>
      </c>
      <c r="P1128" s="1080" t="s">
        <v>1742</v>
      </c>
      <c r="Q1128" s="1074" t="s">
        <v>33</v>
      </c>
      <c r="R1128" s="698" t="s">
        <v>3982</v>
      </c>
      <c r="S1128" s="907" t="s">
        <v>10303</v>
      </c>
      <c r="T1128" s="908" t="s">
        <v>13476</v>
      </c>
      <c r="U1128" s="905" t="s">
        <v>579</v>
      </c>
      <c r="V1128" s="905" t="s">
        <v>10418</v>
      </c>
      <c r="W1128" s="1068" t="s">
        <v>20</v>
      </c>
      <c r="X1128" s="1064">
        <v>42606</v>
      </c>
      <c r="Y1128" s="1066">
        <v>42891</v>
      </c>
      <c r="Z1128" s="1046">
        <v>2017</v>
      </c>
      <c r="AA1128" s="1064" t="s">
        <v>33</v>
      </c>
      <c r="AB1128" s="1065">
        <v>44742</v>
      </c>
      <c r="AC1128" s="1066">
        <v>44742</v>
      </c>
      <c r="AD1128" s="1052">
        <v>0</v>
      </c>
      <c r="AE1128" s="748">
        <v>72.400000000000006</v>
      </c>
      <c r="AF1128" s="744">
        <v>0</v>
      </c>
      <c r="AG1128" s="690">
        <v>72.400000000000006</v>
      </c>
      <c r="AH1128" s="747" t="s">
        <v>33</v>
      </c>
      <c r="AI1128" s="744">
        <v>0</v>
      </c>
      <c r="AJ1128" s="1105">
        <v>72.400000000000006</v>
      </c>
      <c r="AK1128" s="1106">
        <v>0</v>
      </c>
      <c r="AL1128" s="646"/>
      <c r="AM1128" s="647"/>
      <c r="AN1128" s="647"/>
      <c r="AO1128" s="647"/>
      <c r="AP1128" s="647"/>
      <c r="AQ1128" s="648"/>
      <c r="AR1128" s="756" t="s">
        <v>37</v>
      </c>
      <c r="AS1128" s="649"/>
      <c r="AT1128" s="649"/>
      <c r="AU1128" s="650"/>
      <c r="AV1128" s="686"/>
      <c r="AW1128" s="698" t="s">
        <v>33</v>
      </c>
      <c r="AX1128" s="698" t="s">
        <v>33</v>
      </c>
      <c r="AY1128" s="825" t="s">
        <v>33</v>
      </c>
      <c r="AZ1128" s="733" t="s">
        <v>33</v>
      </c>
      <c r="BA1128" s="733" t="s">
        <v>33</v>
      </c>
      <c r="BB1128" s="669" t="s">
        <v>33</v>
      </c>
      <c r="BC1128" s="689" t="s">
        <v>33</v>
      </c>
      <c r="BD1128" s="691" t="s">
        <v>33</v>
      </c>
      <c r="BE1128" s="669" t="s">
        <v>33</v>
      </c>
      <c r="BF1128" s="689" t="s">
        <v>33</v>
      </c>
      <c r="BG1128" s="691" t="s">
        <v>33</v>
      </c>
      <c r="BH1128" s="905" t="s">
        <v>10067</v>
      </c>
      <c r="BI1128" s="903" t="s">
        <v>9474</v>
      </c>
      <c r="BJ1128" s="905" t="s">
        <v>4561</v>
      </c>
      <c r="BK1128" s="903" t="s">
        <v>10489</v>
      </c>
      <c r="BL1128" s="905" t="s">
        <v>10064</v>
      </c>
      <c r="BM1128" s="903" t="s">
        <v>13770</v>
      </c>
      <c r="BN1128" s="905" t="s">
        <v>0</v>
      </c>
      <c r="BO1128" s="903" t="s">
        <v>0</v>
      </c>
      <c r="BP1128" s="905" t="s">
        <v>0</v>
      </c>
      <c r="BQ1128" s="903" t="s">
        <v>0</v>
      </c>
      <c r="BR1128" s="909">
        <v>39</v>
      </c>
      <c r="BS1128" s="903" t="s">
        <v>4545</v>
      </c>
      <c r="BT1128" s="909">
        <v>40</v>
      </c>
      <c r="BU1128" s="903" t="s">
        <v>4563</v>
      </c>
      <c r="BV1128" s="909">
        <v>78</v>
      </c>
      <c r="BW1128" s="903" t="s">
        <v>4511</v>
      </c>
      <c r="BX1128" s="909">
        <v>94</v>
      </c>
      <c r="BY1128" s="903" t="s">
        <v>4649</v>
      </c>
      <c r="BZ1128" s="909">
        <v>95</v>
      </c>
      <c r="CA1128" s="903" t="s">
        <v>1342</v>
      </c>
      <c r="CB1128" s="340" t="s">
        <v>33</v>
      </c>
      <c r="CC1128" s="249">
        <f>IF(ISBLANK(AL1128),0,1)</f>
        <v>0</v>
      </c>
      <c r="CD1128" s="414">
        <f>IF(ISBLANK(AM1128),0,1)</f>
        <v>0</v>
      </c>
      <c r="CE1128" s="414">
        <f>IF(ISBLANK(AN1128),0,1)</f>
        <v>0</v>
      </c>
      <c r="CF1128" s="414">
        <f>IF(ISBLANK(AO1128),0,1)</f>
        <v>0</v>
      </c>
      <c r="CG1128" s="414">
        <f>IF(ISBLANK(AP1128),0,1)</f>
        <v>0</v>
      </c>
      <c r="CH1128" s="436">
        <f>IF(ISBLANK(AQ1128),0,1)</f>
        <v>0</v>
      </c>
      <c r="CI1128" s="435">
        <f>IF($W1128="Dropped","-",DAYS360(X1128,Y1128,TRUE)/360)</f>
        <v>0.78055555555555556</v>
      </c>
      <c r="CJ1128" s="416" t="str">
        <f>IF(OR($W1128="Pipeline",$W1128="Dropped"),"-",IF(OR($AA1128="-",$AA1128="n/a"),"-",DAYS360(Y1128,AA1128,TRUE)/360))</f>
        <v>-</v>
      </c>
      <c r="CK1128" s="416">
        <f>IF(OR($W1128="Pipeline",$W1128="Dropped"),"-",IF($AC1128="-","-",IF(OR($AA1128="-",$AA1128="n/a"),DAYS360(Y1128,AC1128,TRUE)/360,DAYS360(AA1128,AC1128,TRUE)/360)))</f>
        <v>5.0694444444444446</v>
      </c>
      <c r="CL1128" s="416">
        <f>IF(OR($W1128="Pipeline",$W1128="Dropped"),"-",IF($AC1128="-","-",DAYS360(X1128,AC1128,TRUE)/360))</f>
        <v>5.85</v>
      </c>
      <c r="CM1128" s="437">
        <f>IF(OR($W1128="Pipeline",$W1128="Dropped"),"-",IF($AC1128="-","-",DAYS360(AB1128,AC1128,TRUE)/360))</f>
        <v>0</v>
      </c>
      <c r="CN1128" s="344" t="str">
        <f>IF(W1128="Closed",IF(AC1128="-","-",YEAR(AC1128)),"-")</f>
        <v>-</v>
      </c>
      <c r="CO1128" s="344" t="str">
        <f>IF(W1128="Closed",IF(OR(BE1128="S",BE1128="MS",BE1128="HS"),"S",IF(OR(BE1128="U",BE1128="MU",BE1128="HU"),"U",IF(OR(BE1128="NA",BE1128="NR",BE1128="NV",BE1128="?",BE1128="#"),"NR","-"))),"-")</f>
        <v>-</v>
      </c>
      <c r="CP1128" s="249" t="s">
        <v>33</v>
      </c>
      <c r="CQ1128" s="414" t="s">
        <v>33</v>
      </c>
      <c r="CR1128" s="414" t="s">
        <v>33</v>
      </c>
      <c r="CS1128" s="414" t="s">
        <v>33</v>
      </c>
      <c r="CT1128" s="414" t="s">
        <v>33</v>
      </c>
      <c r="CU1128" s="436" t="s">
        <v>33</v>
      </c>
      <c r="CV1128" s="432" t="str">
        <f>IF(OR(DC1128="-",DC1128="",DC1128="n/a"),"-",HYPERLINK(DC1128,"PAD"))</f>
        <v>PAD</v>
      </c>
      <c r="CW1128" s="417" t="str">
        <f>IF(OR(DD1128="-",DD1128="",DD1128="n/a"),"-",HYPERLINK(DD1128,"ICR"))</f>
        <v>-</v>
      </c>
      <c r="CX1128" s="438" t="str">
        <f>IF(OR(DE1128="-",DE1128="",DE1128="n/a"),"-",HYPERLINK(DE1128,"IEG"))</f>
        <v>-</v>
      </c>
      <c r="CY1128" s="687" t="str">
        <f>IF(OR(DF1128="-",DF1128="",DF1128="n/a"),"-",HYPERLINK(DF1128,"PPAR"))</f>
        <v>-</v>
      </c>
      <c r="CZ1128" s="665" t="str">
        <f>IF(OR(DG1128="-",DG1128="",DG1128="n/a"),"-",HYPERLINK(DG1128,"PCR"))</f>
        <v>-</v>
      </c>
      <c r="DA1128" s="665" t="str">
        <f>IF(OR(DH1128="-",DH1128="",DH1128="n/a"),"-",HYPERLINK(DH1128,"PP"))</f>
        <v>-</v>
      </c>
      <c r="DB1128" s="688" t="str">
        <f>IF(OR(DI1128="-",DI1128="",DI1128="n/a"),"-",HYPERLINK(DI1128,"TA"))</f>
        <v>-</v>
      </c>
      <c r="DC1128" s="897" t="s">
        <v>14211</v>
      </c>
      <c r="DD1128" s="897" t="s">
        <v>33</v>
      </c>
      <c r="DE1128" s="897" t="s">
        <v>33</v>
      </c>
      <c r="DF1128" s="897" t="s">
        <v>33</v>
      </c>
      <c r="DG1128" s="897" t="s">
        <v>33</v>
      </c>
      <c r="DH1128" s="897" t="s">
        <v>33</v>
      </c>
      <c r="DI1128" s="897" t="s">
        <v>33</v>
      </c>
      <c r="DJ1128" s="734"/>
      <c r="DK1128" s="14"/>
      <c r="DL1128" s="14"/>
      <c r="DM1128" s="418"/>
      <c r="DN1128" s="418"/>
      <c r="DO1128" s="418"/>
      <c r="DP1128" s="418"/>
      <c r="DQ1128" s="418"/>
      <c r="DR1128" s="418"/>
      <c r="DS1128" s="418"/>
      <c r="DT1128" s="418"/>
      <c r="DU1128" s="418"/>
      <c r="DV1128" s="418"/>
      <c r="DW1128" s="418"/>
      <c r="DX1128" s="418"/>
      <c r="DY1128" s="418"/>
      <c r="DZ1128" s="418"/>
      <c r="EA1128" s="418"/>
      <c r="EB1128" s="418"/>
      <c r="EC1128" s="418"/>
      <c r="ED1128" s="418"/>
      <c r="EE1128" s="418"/>
      <c r="EF1128" s="418"/>
      <c r="EG1128" s="418"/>
      <c r="EH1128" s="418"/>
      <c r="EI1128" s="418"/>
      <c r="EJ1128" s="418"/>
      <c r="EK1128" s="418"/>
      <c r="EL1128" s="418"/>
      <c r="EM1128" s="418"/>
    </row>
    <row r="1129" spans="1:143" s="419" customFormat="1" ht="13.9" customHeight="1" x14ac:dyDescent="0.2">
      <c r="A1129" s="702">
        <f>ROW()-1</f>
        <v>1128</v>
      </c>
      <c r="B1129" s="714" t="s">
        <v>13464</v>
      </c>
      <c r="C1129" s="715" t="str">
        <f>HYPERLINK(E1129,"OP")</f>
        <v>OP</v>
      </c>
      <c r="D1129" s="715" t="str">
        <f>HYPERLINK(F1129,"Prj")</f>
        <v>Prj</v>
      </c>
      <c r="E1129" s="652" t="s">
        <v>13465</v>
      </c>
      <c r="F1129" s="412" t="s">
        <v>13466</v>
      </c>
      <c r="G1129" s="619" t="s">
        <v>33</v>
      </c>
      <c r="H1129" s="414" t="s">
        <v>33</v>
      </c>
      <c r="I1129" s="694" t="s">
        <v>33</v>
      </c>
      <c r="J1129" s="698" t="s">
        <v>13467</v>
      </c>
      <c r="K1129" s="728" t="s">
        <v>33</v>
      </c>
      <c r="L1129" s="733" t="s">
        <v>231</v>
      </c>
      <c r="M1129" s="698" t="s">
        <v>730</v>
      </c>
      <c r="N1129" s="733" t="s">
        <v>1386</v>
      </c>
      <c r="O1129" s="733" t="s">
        <v>25</v>
      </c>
      <c r="P1129" s="1080" t="s">
        <v>19</v>
      </c>
      <c r="Q1129" s="1074" t="s">
        <v>33</v>
      </c>
      <c r="R1129" s="698" t="s">
        <v>3520</v>
      </c>
      <c r="S1129" s="907" t="s">
        <v>10289</v>
      </c>
      <c r="T1129" s="908" t="s">
        <v>7589</v>
      </c>
      <c r="U1129" s="905" t="s">
        <v>1781</v>
      </c>
      <c r="V1129" s="905" t="s">
        <v>10451</v>
      </c>
      <c r="W1129" s="1068" t="s">
        <v>269</v>
      </c>
      <c r="X1129" s="1064">
        <v>42768</v>
      </c>
      <c r="Y1129" s="1066">
        <v>42943</v>
      </c>
      <c r="Z1129" s="1046">
        <v>2018</v>
      </c>
      <c r="AA1129" s="1064" t="s">
        <v>33</v>
      </c>
      <c r="AB1129" s="1065" t="s">
        <v>33</v>
      </c>
      <c r="AC1129" s="1066" t="s">
        <v>33</v>
      </c>
      <c r="AD1129" s="1052">
        <v>0</v>
      </c>
      <c r="AE1129" s="748">
        <v>0</v>
      </c>
      <c r="AF1129" s="744">
        <v>15</v>
      </c>
      <c r="AG1129" s="690">
        <v>15</v>
      </c>
      <c r="AH1129" s="747" t="s">
        <v>33</v>
      </c>
      <c r="AI1129" s="744" t="s">
        <v>33</v>
      </c>
      <c r="AJ1129" s="1105" t="s">
        <v>33</v>
      </c>
      <c r="AK1129" s="1106" t="s">
        <v>33</v>
      </c>
      <c r="AL1129" s="646"/>
      <c r="AM1129" s="647"/>
      <c r="AN1129" s="647"/>
      <c r="AO1129" s="647"/>
      <c r="AP1129" s="647"/>
      <c r="AQ1129" s="648"/>
      <c r="AR1129" s="756" t="s">
        <v>37</v>
      </c>
      <c r="AS1129" s="649"/>
      <c r="AT1129" s="649"/>
      <c r="AU1129" s="650"/>
      <c r="AV1129" s="686"/>
      <c r="AW1129" s="698" t="s">
        <v>33</v>
      </c>
      <c r="AX1129" s="698" t="s">
        <v>33</v>
      </c>
      <c r="AY1129" s="825" t="s">
        <v>33</v>
      </c>
      <c r="AZ1129" s="733" t="s">
        <v>33</v>
      </c>
      <c r="BA1129" s="733" t="s">
        <v>33</v>
      </c>
      <c r="BB1129" s="669" t="s">
        <v>33</v>
      </c>
      <c r="BC1129" s="689" t="s">
        <v>33</v>
      </c>
      <c r="BD1129" s="691" t="s">
        <v>33</v>
      </c>
      <c r="BE1129" s="669" t="s">
        <v>33</v>
      </c>
      <c r="BF1129" s="689" t="s">
        <v>33</v>
      </c>
      <c r="BG1129" s="691" t="s">
        <v>33</v>
      </c>
      <c r="BH1129" s="905" t="s">
        <v>13078</v>
      </c>
      <c r="BI1129" s="903" t="s">
        <v>13872</v>
      </c>
      <c r="BJ1129" s="905" t="s">
        <v>13077</v>
      </c>
      <c r="BK1129" s="903" t="s">
        <v>9680</v>
      </c>
      <c r="BL1129" s="905" t="s">
        <v>0</v>
      </c>
      <c r="BM1129" s="903" t="s">
        <v>0</v>
      </c>
      <c r="BN1129" s="905" t="s">
        <v>0</v>
      </c>
      <c r="BO1129" s="903" t="s">
        <v>0</v>
      </c>
      <c r="BP1129" s="905" t="s">
        <v>0</v>
      </c>
      <c r="BQ1129" s="903" t="s">
        <v>0</v>
      </c>
      <c r="BR1129" s="909">
        <v>54</v>
      </c>
      <c r="BS1129" s="903" t="s">
        <v>4553</v>
      </c>
      <c r="BT1129" s="909">
        <v>56</v>
      </c>
      <c r="BU1129" s="903" t="s">
        <v>4566</v>
      </c>
      <c r="BV1129" s="905" t="s">
        <v>0</v>
      </c>
      <c r="BW1129" s="903" t="s">
        <v>4492</v>
      </c>
      <c r="BX1129" s="905" t="s">
        <v>0</v>
      </c>
      <c r="BY1129" s="903" t="s">
        <v>4492</v>
      </c>
      <c r="BZ1129" s="905" t="s">
        <v>0</v>
      </c>
      <c r="CA1129" s="903" t="s">
        <v>4492</v>
      </c>
      <c r="CB1129" s="340" t="s">
        <v>33</v>
      </c>
      <c r="CC1129" s="249">
        <f>IF(ISBLANK(AL1129),0,1)</f>
        <v>0</v>
      </c>
      <c r="CD1129" s="414">
        <f>IF(ISBLANK(AM1129),0,1)</f>
        <v>0</v>
      </c>
      <c r="CE1129" s="414">
        <f>IF(ISBLANK(AN1129),0,1)</f>
        <v>0</v>
      </c>
      <c r="CF1129" s="414">
        <f>IF(ISBLANK(AO1129),0,1)</f>
        <v>0</v>
      </c>
      <c r="CG1129" s="414">
        <f>IF(ISBLANK(AP1129),0,1)</f>
        <v>0</v>
      </c>
      <c r="CH1129" s="436">
        <f>IF(ISBLANK(AQ1129),0,1)</f>
        <v>0</v>
      </c>
      <c r="CI1129" s="435">
        <f>IF($W1129="Dropped","-",DAYS360(X1129,Y1129,TRUE)/360)</f>
        <v>0.4861111111111111</v>
      </c>
      <c r="CJ1129" s="416" t="str">
        <f>IF(OR($W1129="Pipeline",$W1129="Dropped"),"-",IF(OR($AA1129="-",$AA1129="n/a"),"-",DAYS360(Y1129,AA1129,TRUE)/360))</f>
        <v>-</v>
      </c>
      <c r="CK1129" s="416" t="str">
        <f>IF(OR($W1129="Pipeline",$W1129="Dropped"),"-",IF($AC1129="-","-",IF(OR($AA1129="-",$AA1129="n/a"),DAYS360(Y1129,AC1129,TRUE)/360,DAYS360(AA1129,AC1129,TRUE)/360)))</f>
        <v>-</v>
      </c>
      <c r="CL1129" s="416" t="str">
        <f>IF(OR($W1129="Pipeline",$W1129="Dropped"),"-",IF($AC1129="-","-",DAYS360(X1129,AC1129,TRUE)/360))</f>
        <v>-</v>
      </c>
      <c r="CM1129" s="437" t="str">
        <f>IF(OR($W1129="Pipeline",$W1129="Dropped"),"-",IF($AC1129="-","-",DAYS360(AB1129,AC1129,TRUE)/360))</f>
        <v>-</v>
      </c>
      <c r="CN1129" s="344" t="str">
        <f>IF(W1129="Closed",IF(AC1129="-","-",YEAR(AC1129)),"-")</f>
        <v>-</v>
      </c>
      <c r="CO1129" s="344" t="str">
        <f>IF(W1129="Closed",IF(OR(BE1129="S",BE1129="MS",BE1129="HS"),"S",IF(OR(BE1129="U",BE1129="MU",BE1129="HU"),"U",IF(OR(BE1129="NA",BE1129="NR",BE1129="NV",BE1129="?",BE1129="#"),"NR","-"))),"-")</f>
        <v>-</v>
      </c>
      <c r="CP1129" s="249" t="s">
        <v>33</v>
      </c>
      <c r="CQ1129" s="414" t="s">
        <v>33</v>
      </c>
      <c r="CR1129" s="414" t="s">
        <v>33</v>
      </c>
      <c r="CS1129" s="414" t="s">
        <v>33</v>
      </c>
      <c r="CT1129" s="414" t="s">
        <v>33</v>
      </c>
      <c r="CU1129" s="436" t="s">
        <v>33</v>
      </c>
      <c r="CV1129" s="432" t="str">
        <f>IF(OR(DC1129="-",DC1129="",DC1129="n/a"),"-",HYPERLINK(DC1129,"PAD"))</f>
        <v>PAD</v>
      </c>
      <c r="CW1129" s="417" t="str">
        <f>IF(OR(DD1129="-",DD1129="",DD1129="n/a"),"-",HYPERLINK(DD1129,"ICR"))</f>
        <v>-</v>
      </c>
      <c r="CX1129" s="438" t="str">
        <f>IF(OR(DE1129="-",DE1129="",DE1129="n/a"),"-",HYPERLINK(DE1129,"IEG"))</f>
        <v>-</v>
      </c>
      <c r="CY1129" s="687" t="str">
        <f>IF(OR(DF1129="-",DF1129="",DF1129="n/a"),"-",HYPERLINK(DF1129,"PPAR"))</f>
        <v>-</v>
      </c>
      <c r="CZ1129" s="665" t="str">
        <f>IF(OR(DG1129="-",DG1129="",DG1129="n/a"),"-",HYPERLINK(DG1129,"PCR"))</f>
        <v>-</v>
      </c>
      <c r="DA1129" s="665" t="str">
        <f>IF(OR(DH1129="-",DH1129="",DH1129="n/a"),"-",HYPERLINK(DH1129,"PP"))</f>
        <v>-</v>
      </c>
      <c r="DB1129" s="688" t="str">
        <f>IF(OR(DI1129="-",DI1129="",DI1129="n/a"),"-",HYPERLINK(DI1129,"TA"))</f>
        <v>-</v>
      </c>
      <c r="DC1129" s="897" t="s">
        <v>14212</v>
      </c>
      <c r="DD1129" s="897" t="s">
        <v>33</v>
      </c>
      <c r="DE1129" s="897" t="s">
        <v>33</v>
      </c>
      <c r="DF1129" s="897" t="s">
        <v>33</v>
      </c>
      <c r="DG1129" s="897" t="s">
        <v>33</v>
      </c>
      <c r="DH1129" s="897" t="s">
        <v>33</v>
      </c>
      <c r="DI1129" s="897" t="s">
        <v>33</v>
      </c>
      <c r="DJ1129" s="734"/>
      <c r="DK1129" s="14"/>
      <c r="DL1129" s="14"/>
      <c r="DM1129" s="418"/>
      <c r="DN1129" s="418"/>
      <c r="DO1129" s="418"/>
      <c r="DP1129" s="418"/>
      <c r="DQ1129" s="418"/>
      <c r="DR1129" s="418"/>
      <c r="DS1129" s="418"/>
      <c r="DT1129" s="418"/>
      <c r="DU1129" s="418"/>
      <c r="DV1129" s="418"/>
      <c r="DW1129" s="418"/>
      <c r="DX1129" s="418"/>
      <c r="DY1129" s="418"/>
      <c r="DZ1129" s="418"/>
      <c r="EA1129" s="418"/>
      <c r="EB1129" s="418"/>
      <c r="EC1129" s="418"/>
      <c r="ED1129" s="418"/>
      <c r="EE1129" s="418"/>
      <c r="EF1129" s="418"/>
      <c r="EG1129" s="418"/>
      <c r="EH1129" s="418"/>
      <c r="EI1129" s="418"/>
      <c r="EJ1129" s="418"/>
      <c r="EK1129" s="418"/>
      <c r="EL1129" s="418"/>
      <c r="EM1129" s="418"/>
    </row>
    <row r="1130" spans="1:143" s="419" customFormat="1" ht="13.9" customHeight="1" x14ac:dyDescent="0.2">
      <c r="A1130" s="702">
        <f>ROW()-1</f>
        <v>1129</v>
      </c>
      <c r="B1130" s="714" t="s">
        <v>13428</v>
      </c>
      <c r="C1130" s="715" t="str">
        <f>HYPERLINK(E1130,"OP")</f>
        <v>OP</v>
      </c>
      <c r="D1130" s="715" t="str">
        <f>HYPERLINK(F1130,"Prj")</f>
        <v>Prj</v>
      </c>
      <c r="E1130" s="652" t="s">
        <v>13429</v>
      </c>
      <c r="F1130" s="412" t="s">
        <v>13430</v>
      </c>
      <c r="G1130" s="619" t="s">
        <v>33</v>
      </c>
      <c r="H1130" s="414" t="s">
        <v>33</v>
      </c>
      <c r="I1130" s="694" t="s">
        <v>33</v>
      </c>
      <c r="J1130" s="698" t="s">
        <v>13431</v>
      </c>
      <c r="K1130" s="728" t="s">
        <v>33</v>
      </c>
      <c r="L1130" s="733" t="s">
        <v>245</v>
      </c>
      <c r="M1130" s="698" t="s">
        <v>246</v>
      </c>
      <c r="N1130" s="733" t="s">
        <v>18</v>
      </c>
      <c r="O1130" s="733" t="s">
        <v>25</v>
      </c>
      <c r="P1130" s="1080" t="s">
        <v>1419</v>
      </c>
      <c r="Q1130" s="1074" t="s">
        <v>1742</v>
      </c>
      <c r="R1130" s="698" t="s">
        <v>13432</v>
      </c>
      <c r="S1130" s="907" t="s">
        <v>3821</v>
      </c>
      <c r="T1130" s="908" t="s">
        <v>3822</v>
      </c>
      <c r="U1130" s="905" t="s">
        <v>13433</v>
      </c>
      <c r="V1130" s="905" t="s">
        <v>10424</v>
      </c>
      <c r="W1130" s="1068" t="s">
        <v>269</v>
      </c>
      <c r="X1130" s="1064">
        <v>42779</v>
      </c>
      <c r="Y1130" s="1066">
        <v>42944</v>
      </c>
      <c r="Z1130" s="1046">
        <v>2018</v>
      </c>
      <c r="AA1130" s="1064" t="s">
        <v>33</v>
      </c>
      <c r="AB1130" s="1065" t="s">
        <v>33</v>
      </c>
      <c r="AC1130" s="1066" t="s">
        <v>33</v>
      </c>
      <c r="AD1130" s="1052">
        <v>0</v>
      </c>
      <c r="AE1130" s="748">
        <v>55</v>
      </c>
      <c r="AF1130" s="744">
        <v>0</v>
      </c>
      <c r="AG1130" s="690">
        <v>55</v>
      </c>
      <c r="AH1130" s="747" t="s">
        <v>33</v>
      </c>
      <c r="AI1130" s="744" t="s">
        <v>33</v>
      </c>
      <c r="AJ1130" s="1105" t="s">
        <v>33</v>
      </c>
      <c r="AK1130" s="1106" t="s">
        <v>33</v>
      </c>
      <c r="AL1130" s="646"/>
      <c r="AM1130" s="647"/>
      <c r="AN1130" s="647"/>
      <c r="AO1130" s="647"/>
      <c r="AP1130" s="647"/>
      <c r="AQ1130" s="648"/>
      <c r="AR1130" s="756" t="s">
        <v>37</v>
      </c>
      <c r="AS1130" s="649"/>
      <c r="AT1130" s="649"/>
      <c r="AU1130" s="650"/>
      <c r="AV1130" s="686"/>
      <c r="AW1130" s="698" t="s">
        <v>33</v>
      </c>
      <c r="AX1130" s="698" t="s">
        <v>33</v>
      </c>
      <c r="AY1130" s="825" t="s">
        <v>33</v>
      </c>
      <c r="AZ1130" s="733" t="s">
        <v>33</v>
      </c>
      <c r="BA1130" s="733" t="s">
        <v>33</v>
      </c>
      <c r="BB1130" s="669" t="s">
        <v>33</v>
      </c>
      <c r="BC1130" s="689" t="s">
        <v>33</v>
      </c>
      <c r="BD1130" s="691" t="s">
        <v>33</v>
      </c>
      <c r="BE1130" s="669" t="s">
        <v>33</v>
      </c>
      <c r="BF1130" s="689" t="s">
        <v>33</v>
      </c>
      <c r="BG1130" s="691" t="s">
        <v>33</v>
      </c>
      <c r="BH1130" s="905" t="s">
        <v>10072</v>
      </c>
      <c r="BI1130" s="903" t="s">
        <v>13093</v>
      </c>
      <c r="BJ1130" s="905" t="s">
        <v>4485</v>
      </c>
      <c r="BK1130" s="903" t="s">
        <v>10472</v>
      </c>
      <c r="BL1130" s="905" t="s">
        <v>0</v>
      </c>
      <c r="BM1130" s="903" t="s">
        <v>0</v>
      </c>
      <c r="BN1130" s="905" t="s">
        <v>0</v>
      </c>
      <c r="BO1130" s="903" t="s">
        <v>0</v>
      </c>
      <c r="BP1130" s="905" t="s">
        <v>0</v>
      </c>
      <c r="BQ1130" s="903" t="s">
        <v>0</v>
      </c>
      <c r="BR1130" s="909">
        <v>25</v>
      </c>
      <c r="BS1130" s="903" t="s">
        <v>4489</v>
      </c>
      <c r="BT1130" s="909">
        <v>27</v>
      </c>
      <c r="BU1130" s="903" t="s">
        <v>4490</v>
      </c>
      <c r="BV1130" s="909">
        <v>29</v>
      </c>
      <c r="BW1130" s="903" t="s">
        <v>4497</v>
      </c>
      <c r="BX1130" s="909">
        <v>90</v>
      </c>
      <c r="BY1130" s="903" t="s">
        <v>4621</v>
      </c>
      <c r="BZ1130" s="909">
        <v>94</v>
      </c>
      <c r="CA1130" s="903" t="s">
        <v>4649</v>
      </c>
      <c r="CB1130" s="340" t="s">
        <v>33</v>
      </c>
      <c r="CC1130" s="249">
        <f>IF(ISBLANK(AL1130),0,1)</f>
        <v>0</v>
      </c>
      <c r="CD1130" s="414">
        <f>IF(ISBLANK(AM1130),0,1)</f>
        <v>0</v>
      </c>
      <c r="CE1130" s="414">
        <f>IF(ISBLANK(AN1130),0,1)</f>
        <v>0</v>
      </c>
      <c r="CF1130" s="414">
        <f>IF(ISBLANK(AO1130),0,1)</f>
        <v>0</v>
      </c>
      <c r="CG1130" s="414">
        <f>IF(ISBLANK(AP1130),0,1)</f>
        <v>0</v>
      </c>
      <c r="CH1130" s="436">
        <f>IF(ISBLANK(AQ1130),0,1)</f>
        <v>0</v>
      </c>
      <c r="CI1130" s="435">
        <f>IF($W1130="Dropped","-",DAYS360(X1130,Y1130,TRUE)/360)</f>
        <v>0.45833333333333331</v>
      </c>
      <c r="CJ1130" s="416" t="str">
        <f>IF(OR($W1130="Pipeline",$W1130="Dropped"),"-",IF(OR($AA1130="-",$AA1130="n/a"),"-",DAYS360(Y1130,AA1130,TRUE)/360))</f>
        <v>-</v>
      </c>
      <c r="CK1130" s="416" t="str">
        <f>IF(OR($W1130="Pipeline",$W1130="Dropped"),"-",IF($AC1130="-","-",IF(OR($AA1130="-",$AA1130="n/a"),DAYS360(Y1130,AC1130,TRUE)/360,DAYS360(AA1130,AC1130,TRUE)/360)))</f>
        <v>-</v>
      </c>
      <c r="CL1130" s="416" t="str">
        <f>IF(OR($W1130="Pipeline",$W1130="Dropped"),"-",IF($AC1130="-","-",DAYS360(X1130,AC1130,TRUE)/360))</f>
        <v>-</v>
      </c>
      <c r="CM1130" s="437" t="str">
        <f>IF(OR($W1130="Pipeline",$W1130="Dropped"),"-",IF($AC1130="-","-",DAYS360(AB1130,AC1130,TRUE)/360))</f>
        <v>-</v>
      </c>
      <c r="CN1130" s="344" t="str">
        <f>IF(W1130="Closed",IF(AC1130="-","-",YEAR(AC1130)),"-")</f>
        <v>-</v>
      </c>
      <c r="CO1130" s="344" t="str">
        <f>IF(W1130="Closed",IF(OR(BE1130="S",BE1130="MS",BE1130="HS"),"S",IF(OR(BE1130="U",BE1130="MU",BE1130="HU"),"U",IF(OR(BE1130="NA",BE1130="NR",BE1130="NV",BE1130="?",BE1130="#"),"NR","-"))),"-")</f>
        <v>-</v>
      </c>
      <c r="CP1130" s="249" t="s">
        <v>33</v>
      </c>
      <c r="CQ1130" s="414" t="s">
        <v>33</v>
      </c>
      <c r="CR1130" s="414" t="s">
        <v>33</v>
      </c>
      <c r="CS1130" s="414" t="s">
        <v>33</v>
      </c>
      <c r="CT1130" s="414" t="s">
        <v>33</v>
      </c>
      <c r="CU1130" s="436" t="s">
        <v>33</v>
      </c>
      <c r="CV1130" s="432" t="str">
        <f>IF(OR(DC1130="-",DC1130="",DC1130="n/a"),"-",HYPERLINK(DC1130,"PAD"))</f>
        <v>-</v>
      </c>
      <c r="CW1130" s="417" t="str">
        <f>IF(OR(DD1130="-",DD1130="",DD1130="n/a"),"-",HYPERLINK(DD1130,"ICR"))</f>
        <v>-</v>
      </c>
      <c r="CX1130" s="438" t="str">
        <f>IF(OR(DE1130="-",DE1130="",DE1130="n/a"),"-",HYPERLINK(DE1130,"IEG"))</f>
        <v>-</v>
      </c>
      <c r="CY1130" s="687" t="str">
        <f>IF(OR(DF1130="-",DF1130="",DF1130="n/a"),"-",HYPERLINK(DF1130,"PPAR"))</f>
        <v>-</v>
      </c>
      <c r="CZ1130" s="665" t="str">
        <f>IF(OR(DG1130="-",DG1130="",DG1130="n/a"),"-",HYPERLINK(DG1130,"PCR"))</f>
        <v>-</v>
      </c>
      <c r="DA1130" s="665" t="str">
        <f>IF(OR(DH1130="-",DH1130="",DH1130="n/a"),"-",HYPERLINK(DH1130,"PP"))</f>
        <v>-</v>
      </c>
      <c r="DB1130" s="688" t="str">
        <f>IF(OR(DI1130="-",DI1130="",DI1130="n/a"),"-",HYPERLINK(DI1130,"TA"))</f>
        <v>-</v>
      </c>
      <c r="DC1130" s="897" t="s">
        <v>13773</v>
      </c>
      <c r="DD1130" s="897" t="s">
        <v>13773</v>
      </c>
      <c r="DE1130" s="897" t="s">
        <v>13773</v>
      </c>
      <c r="DF1130" s="897" t="s">
        <v>13773</v>
      </c>
      <c r="DG1130" s="897" t="s">
        <v>13773</v>
      </c>
      <c r="DH1130" s="897" t="s">
        <v>13773</v>
      </c>
      <c r="DI1130" s="897" t="s">
        <v>13773</v>
      </c>
      <c r="DJ1130" s="734"/>
      <c r="DK1130" s="14"/>
      <c r="DL1130" s="14"/>
      <c r="DM1130" s="418"/>
      <c r="DN1130" s="418"/>
      <c r="DO1130" s="418"/>
      <c r="DP1130" s="418"/>
      <c r="DQ1130" s="418"/>
      <c r="DR1130" s="418"/>
      <c r="DS1130" s="418"/>
      <c r="DT1130" s="418"/>
      <c r="DU1130" s="418"/>
      <c r="DV1130" s="418"/>
      <c r="DW1130" s="418"/>
      <c r="DX1130" s="418"/>
      <c r="DY1130" s="418"/>
      <c r="DZ1130" s="418"/>
      <c r="EA1130" s="418"/>
      <c r="EB1130" s="418"/>
      <c r="EC1130" s="418"/>
      <c r="ED1130" s="418"/>
      <c r="EE1130" s="418"/>
      <c r="EF1130" s="418"/>
      <c r="EG1130" s="418"/>
      <c r="EH1130" s="418"/>
      <c r="EI1130" s="418"/>
      <c r="EJ1130" s="418"/>
      <c r="EK1130" s="418"/>
      <c r="EL1130" s="418"/>
      <c r="EM1130" s="418"/>
    </row>
    <row r="1131" spans="1:143" s="418" customFormat="1" ht="13.9" customHeight="1" x14ac:dyDescent="0.25">
      <c r="A1131" s="702">
        <f>ROW()-1</f>
        <v>1130</v>
      </c>
      <c r="B1131" s="714" t="s">
        <v>13477</v>
      </c>
      <c r="C1131" s="715" t="str">
        <f>HYPERLINK(E1131,"OP")</f>
        <v>OP</v>
      </c>
      <c r="D1131" s="715" t="str">
        <f>HYPERLINK(F1131,"Prj")</f>
        <v>Prj</v>
      </c>
      <c r="E1131" s="652" t="s">
        <v>13478</v>
      </c>
      <c r="F1131" s="412" t="s">
        <v>13479</v>
      </c>
      <c r="G1131" s="624" t="s">
        <v>33</v>
      </c>
      <c r="H1131" s="414" t="s">
        <v>33</v>
      </c>
      <c r="I1131" s="694" t="s">
        <v>33</v>
      </c>
      <c r="J1131" s="698" t="s">
        <v>13480</v>
      </c>
      <c r="K1131" s="728" t="s">
        <v>33</v>
      </c>
      <c r="L1131" s="733" t="s">
        <v>16</v>
      </c>
      <c r="M1131" s="698" t="s">
        <v>115</v>
      </c>
      <c r="N1131" s="733" t="s">
        <v>18</v>
      </c>
      <c r="O1131" s="733" t="s">
        <v>25</v>
      </c>
      <c r="P1131" s="1080" t="s">
        <v>1742</v>
      </c>
      <c r="Q1131" s="1074" t="s">
        <v>33</v>
      </c>
      <c r="R1131" s="698" t="s">
        <v>33</v>
      </c>
      <c r="S1131" s="907" t="s">
        <v>10303</v>
      </c>
      <c r="T1131" s="908" t="s">
        <v>3894</v>
      </c>
      <c r="U1131" s="905" t="s">
        <v>579</v>
      </c>
      <c r="V1131" s="905" t="s">
        <v>10418</v>
      </c>
      <c r="W1131" s="1068" t="s">
        <v>269</v>
      </c>
      <c r="X1131" s="1064">
        <v>42900</v>
      </c>
      <c r="Y1131" s="1066">
        <v>43082</v>
      </c>
      <c r="Z1131" s="1046">
        <v>2018</v>
      </c>
      <c r="AA1131" s="1064" t="s">
        <v>33</v>
      </c>
      <c r="AB1131" s="1065" t="s">
        <v>33</v>
      </c>
      <c r="AC1131" s="1066" t="s">
        <v>33</v>
      </c>
      <c r="AD1131" s="1052">
        <v>0</v>
      </c>
      <c r="AE1131" s="748">
        <v>80</v>
      </c>
      <c r="AF1131" s="744">
        <v>0</v>
      </c>
      <c r="AG1131" s="690">
        <v>80</v>
      </c>
      <c r="AH1131" s="747" t="s">
        <v>33</v>
      </c>
      <c r="AI1131" s="744" t="s">
        <v>33</v>
      </c>
      <c r="AJ1131" s="1105" t="s">
        <v>33</v>
      </c>
      <c r="AK1131" s="1106" t="s">
        <v>33</v>
      </c>
      <c r="AL1131" s="646"/>
      <c r="AM1131" s="647"/>
      <c r="AN1131" s="647"/>
      <c r="AO1131" s="647"/>
      <c r="AP1131" s="647"/>
      <c r="AQ1131" s="648"/>
      <c r="AR1131" s="756" t="s">
        <v>37</v>
      </c>
      <c r="AS1131" s="649"/>
      <c r="AT1131" s="649"/>
      <c r="AU1131" s="650"/>
      <c r="AV1131" s="686"/>
      <c r="AW1131" s="698" t="s">
        <v>33</v>
      </c>
      <c r="AX1131" s="698" t="s">
        <v>33</v>
      </c>
      <c r="AY1131" s="825" t="s">
        <v>33</v>
      </c>
      <c r="AZ1131" s="733" t="s">
        <v>33</v>
      </c>
      <c r="BA1131" s="733" t="s">
        <v>33</v>
      </c>
      <c r="BB1131" s="669" t="s">
        <v>33</v>
      </c>
      <c r="BC1131" s="689" t="s">
        <v>33</v>
      </c>
      <c r="BD1131" s="691" t="s">
        <v>33</v>
      </c>
      <c r="BE1131" s="669" t="s">
        <v>33</v>
      </c>
      <c r="BF1131" s="689" t="s">
        <v>33</v>
      </c>
      <c r="BG1131" s="691" t="s">
        <v>33</v>
      </c>
      <c r="BH1131" s="905" t="s">
        <v>0</v>
      </c>
      <c r="BI1131" s="903" t="s">
        <v>0</v>
      </c>
      <c r="BJ1131" s="905" t="s">
        <v>0</v>
      </c>
      <c r="BK1131" s="903" t="s">
        <v>0</v>
      </c>
      <c r="BL1131" s="905" t="s">
        <v>0</v>
      </c>
      <c r="BM1131" s="903" t="s">
        <v>0</v>
      </c>
      <c r="BN1131" s="905" t="s">
        <v>0</v>
      </c>
      <c r="BO1131" s="903" t="s">
        <v>0</v>
      </c>
      <c r="BP1131" s="905" t="s">
        <v>0</v>
      </c>
      <c r="BQ1131" s="903" t="s">
        <v>0</v>
      </c>
      <c r="BR1131" s="905" t="s">
        <v>0</v>
      </c>
      <c r="BS1131" s="903" t="s">
        <v>4492</v>
      </c>
      <c r="BT1131" s="905" t="s">
        <v>0</v>
      </c>
      <c r="BU1131" s="903" t="s">
        <v>4492</v>
      </c>
      <c r="BV1131" s="905" t="s">
        <v>0</v>
      </c>
      <c r="BW1131" s="903" t="s">
        <v>4492</v>
      </c>
      <c r="BX1131" s="905" t="s">
        <v>0</v>
      </c>
      <c r="BY1131" s="903" t="s">
        <v>4492</v>
      </c>
      <c r="BZ1131" s="905" t="s">
        <v>0</v>
      </c>
      <c r="CA1131" s="903" t="s">
        <v>4492</v>
      </c>
      <c r="CB1131" s="732" t="s">
        <v>33</v>
      </c>
      <c r="CC1131" s="249">
        <f>IF(ISBLANK(AL1131),0,1)</f>
        <v>0</v>
      </c>
      <c r="CD1131" s="414">
        <f>IF(ISBLANK(AM1131),0,1)</f>
        <v>0</v>
      </c>
      <c r="CE1131" s="414">
        <f>IF(ISBLANK(AN1131),0,1)</f>
        <v>0</v>
      </c>
      <c r="CF1131" s="414">
        <f>IF(ISBLANK(AO1131),0,1)</f>
        <v>0</v>
      </c>
      <c r="CG1131" s="414">
        <f>IF(ISBLANK(AP1131),0,1)</f>
        <v>0</v>
      </c>
      <c r="CH1131" s="436">
        <f>IF(ISBLANK(AQ1131),0,1)</f>
        <v>0</v>
      </c>
      <c r="CI1131" s="435">
        <f>IF($W1131="Dropped","-",DAYS360(X1131,Y1131,TRUE)/360)</f>
        <v>0.49722222222222223</v>
      </c>
      <c r="CJ1131" s="416" t="str">
        <f>IF(OR($W1131="Pipeline",$W1131="Dropped"),"-",IF(OR($AA1131="-",$AA1131="n/a"),"-",DAYS360(Y1131,AA1131,TRUE)/360))</f>
        <v>-</v>
      </c>
      <c r="CK1131" s="416" t="str">
        <f>IF(OR($W1131="Pipeline",$W1131="Dropped"),"-",IF($AC1131="-","-",IF(OR($AA1131="-",$AA1131="n/a"),DAYS360(Y1131,AC1131,TRUE)/360,DAYS360(AA1131,AC1131,TRUE)/360)))</f>
        <v>-</v>
      </c>
      <c r="CL1131" s="416" t="str">
        <f>IF(OR($W1131="Pipeline",$W1131="Dropped"),"-",IF($AC1131="-","-",DAYS360(X1131,AC1131,TRUE)/360))</f>
        <v>-</v>
      </c>
      <c r="CM1131" s="437" t="str">
        <f>IF(OR($W1131="Pipeline",$W1131="Dropped"),"-",IF($AC1131="-","-",DAYS360(AB1131,AC1131,TRUE)/360))</f>
        <v>-</v>
      </c>
      <c r="CN1131" s="344" t="str">
        <f>IF(W1131="Closed",IF(AC1131="-","-",YEAR(AC1131)),"-")</f>
        <v>-</v>
      </c>
      <c r="CO1131" s="344" t="str">
        <f>IF(W1131="Closed",IF(OR(BE1131="S",BE1131="MS",BE1131="HS"),"S",IF(OR(BE1131="U",BE1131="MU",BE1131="HU"),"U",IF(OR(BE1131="NA",BE1131="NR",BE1131="NV",BE1131="?",BE1131="#"),"NR","-"))),"-")</f>
        <v>-</v>
      </c>
      <c r="CP1131" s="249" t="s">
        <v>33</v>
      </c>
      <c r="CQ1131" s="414" t="s">
        <v>33</v>
      </c>
      <c r="CR1131" s="414" t="s">
        <v>33</v>
      </c>
      <c r="CS1131" s="414" t="s">
        <v>33</v>
      </c>
      <c r="CT1131" s="414" t="s">
        <v>33</v>
      </c>
      <c r="CU1131" s="436" t="s">
        <v>33</v>
      </c>
      <c r="CV1131" s="432" t="str">
        <f>IF(OR(DC1131="-",DC1131="",DC1131="n/a"),"-",HYPERLINK(DC1131,"PAD"))</f>
        <v>-</v>
      </c>
      <c r="CW1131" s="417" t="str">
        <f>IF(OR(DD1131="-",DD1131="",DD1131="n/a"),"-",HYPERLINK(DD1131,"ICR"))</f>
        <v>-</v>
      </c>
      <c r="CX1131" s="438" t="str">
        <f>IF(OR(DE1131="-",DE1131="",DE1131="n/a"),"-",HYPERLINK(DE1131,"IEG"))</f>
        <v>-</v>
      </c>
      <c r="CY1131" s="687" t="str">
        <f>IF(OR(DF1131="-",DF1131="",DF1131="n/a"),"-",HYPERLINK(DF1131,"PPAR"))</f>
        <v>-</v>
      </c>
      <c r="CZ1131" s="665" t="str">
        <f>IF(OR(DG1131="-",DG1131="",DG1131="n/a"),"-",HYPERLINK(DG1131,"PCR"))</f>
        <v>-</v>
      </c>
      <c r="DA1131" s="665" t="str">
        <f>IF(OR(DH1131="-",DH1131="",DH1131="n/a"),"-",HYPERLINK(DH1131,"PP"))</f>
        <v>-</v>
      </c>
      <c r="DB1131" s="688" t="str">
        <f>IF(OR(DI1131="-",DI1131="",DI1131="n/a"),"-",HYPERLINK(DI1131,"TA"))</f>
        <v>-</v>
      </c>
      <c r="DC1131" s="897" t="s">
        <v>13773</v>
      </c>
      <c r="DD1131" s="897" t="s">
        <v>13773</v>
      </c>
      <c r="DE1131" s="897" t="s">
        <v>13773</v>
      </c>
      <c r="DF1131" s="897" t="s">
        <v>13773</v>
      </c>
      <c r="DG1131" s="897" t="s">
        <v>13773</v>
      </c>
      <c r="DH1131" s="897" t="s">
        <v>13773</v>
      </c>
      <c r="DI1131" s="897" t="s">
        <v>13773</v>
      </c>
      <c r="DJ1131" s="734"/>
      <c r="DK1131" s="14"/>
      <c r="DL1131" s="14"/>
      <c r="DM1131" s="2"/>
      <c r="DN1131" s="618"/>
      <c r="DO1131" s="618"/>
    </row>
    <row r="1132" spans="1:143" ht="14.1" customHeight="1" x14ac:dyDescent="0.25">
      <c r="A1132" s="726">
        <f>ROW()-1</f>
        <v>1131</v>
      </c>
      <c r="B1132" s="725" t="s">
        <v>13781</v>
      </c>
      <c r="C1132" s="715" t="str">
        <f>HYPERLINK(E1132,"OP")</f>
        <v>OP</v>
      </c>
      <c r="D1132" s="715" t="str">
        <f>HYPERLINK(F1132,"Prj")</f>
        <v>Prj</v>
      </c>
      <c r="E1132" s="709" t="s">
        <v>13782</v>
      </c>
      <c r="F1132" s="674" t="s">
        <v>13783</v>
      </c>
      <c r="G1132" s="414" t="s">
        <v>33</v>
      </c>
      <c r="H1132" s="414" t="s">
        <v>33</v>
      </c>
      <c r="I1132" s="694" t="s">
        <v>33</v>
      </c>
      <c r="J1132" s="701" t="s">
        <v>13784</v>
      </c>
      <c r="K1132" s="670" t="s">
        <v>33</v>
      </c>
      <c r="L1132" s="742" t="s">
        <v>16</v>
      </c>
      <c r="M1132" s="743" t="s">
        <v>13785</v>
      </c>
      <c r="N1132" s="742" t="s">
        <v>18</v>
      </c>
      <c r="O1132" s="742" t="s">
        <v>25</v>
      </c>
      <c r="P1132" s="1081" t="s">
        <v>1419</v>
      </c>
      <c r="Q1132" s="1074" t="s">
        <v>33</v>
      </c>
      <c r="R1132" s="698" t="s">
        <v>33</v>
      </c>
      <c r="S1132" s="907" t="s">
        <v>3162</v>
      </c>
      <c r="T1132" s="908" t="s">
        <v>3850</v>
      </c>
      <c r="U1132" s="905" t="s">
        <v>584</v>
      </c>
      <c r="V1132" s="905" t="s">
        <v>10423</v>
      </c>
      <c r="W1132" s="1068" t="s">
        <v>20</v>
      </c>
      <c r="X1132" s="1064">
        <v>42613</v>
      </c>
      <c r="Y1132" s="1066">
        <v>42859</v>
      </c>
      <c r="Z1132" s="1046">
        <v>2017</v>
      </c>
      <c r="AA1132" s="1064" t="s">
        <v>33</v>
      </c>
      <c r="AB1132" s="1065">
        <v>44712</v>
      </c>
      <c r="AC1132" s="1066">
        <v>44712</v>
      </c>
      <c r="AD1132" s="1055">
        <v>0</v>
      </c>
      <c r="AE1132" s="753">
        <v>40</v>
      </c>
      <c r="AF1132" s="754">
        <v>0</v>
      </c>
      <c r="AG1132" s="755">
        <v>40</v>
      </c>
      <c r="AH1132" s="747" t="s">
        <v>33</v>
      </c>
      <c r="AI1132" s="754">
        <v>0</v>
      </c>
      <c r="AJ1132" s="1112">
        <v>40</v>
      </c>
      <c r="AK1132" s="1113">
        <v>0</v>
      </c>
      <c r="AL1132" s="646"/>
      <c r="AM1132" s="647">
        <v>10</v>
      </c>
      <c r="AN1132" s="647"/>
      <c r="AO1132" s="647"/>
      <c r="AP1132" s="647"/>
      <c r="AQ1132" s="648"/>
      <c r="AR1132" s="779"/>
      <c r="AS1132" s="649"/>
      <c r="AT1132" s="649"/>
      <c r="AU1132" s="650"/>
      <c r="AV1132" s="686"/>
      <c r="AW1132" s="698" t="s">
        <v>33</v>
      </c>
      <c r="AX1132" s="698" t="s">
        <v>33</v>
      </c>
      <c r="AY1132" s="833" t="s">
        <v>33</v>
      </c>
      <c r="AZ1132" s="733" t="s">
        <v>33</v>
      </c>
      <c r="BA1132" s="733" t="s">
        <v>33</v>
      </c>
      <c r="BB1132" s="669" t="s">
        <v>33</v>
      </c>
      <c r="BC1132" s="689" t="s">
        <v>33</v>
      </c>
      <c r="BD1132" s="691" t="s">
        <v>33</v>
      </c>
      <c r="BE1132" s="669" t="s">
        <v>33</v>
      </c>
      <c r="BF1132" s="689" t="s">
        <v>33</v>
      </c>
      <c r="BG1132" s="691" t="s">
        <v>33</v>
      </c>
      <c r="BH1132" s="905" t="s">
        <v>4485</v>
      </c>
      <c r="BI1132" s="903" t="s">
        <v>10472</v>
      </c>
      <c r="BJ1132" s="905" t="s">
        <v>10038</v>
      </c>
      <c r="BK1132" s="903" t="s">
        <v>13786</v>
      </c>
      <c r="BL1132" s="905" t="s">
        <v>4663</v>
      </c>
      <c r="BM1132" s="903" t="s">
        <v>4725</v>
      </c>
      <c r="BN1132" s="905" t="s">
        <v>0</v>
      </c>
      <c r="BO1132" s="903" t="s">
        <v>0</v>
      </c>
      <c r="BP1132" s="905" t="s">
        <v>0</v>
      </c>
      <c r="BQ1132" s="903" t="s">
        <v>0</v>
      </c>
      <c r="BR1132" s="909">
        <v>27</v>
      </c>
      <c r="BS1132" s="903" t="s">
        <v>4490</v>
      </c>
      <c r="BT1132" s="905" t="s">
        <v>0</v>
      </c>
      <c r="BU1132" s="903" t="s">
        <v>4492</v>
      </c>
      <c r="BV1132" s="905" t="s">
        <v>0</v>
      </c>
      <c r="BW1132" s="903" t="s">
        <v>4492</v>
      </c>
      <c r="BX1132" s="905" t="s">
        <v>0</v>
      </c>
      <c r="BY1132" s="903" t="s">
        <v>4492</v>
      </c>
      <c r="BZ1132" s="905" t="s">
        <v>0</v>
      </c>
      <c r="CA1132" s="903" t="s">
        <v>4492</v>
      </c>
      <c r="CB1132" s="732" t="s">
        <v>33</v>
      </c>
      <c r="CC1132" s="249">
        <f>IF(ISBLANK(AL1132),0,1)</f>
        <v>0</v>
      </c>
      <c r="CD1132" s="414">
        <f>IF(ISBLANK(AM1132),0,1)</f>
        <v>1</v>
      </c>
      <c r="CE1132" s="414">
        <f>IF(ISBLANK(AN1132),0,1)</f>
        <v>0</v>
      </c>
      <c r="CF1132" s="414">
        <f>IF(ISBLANK(AO1132),0,1)</f>
        <v>0</v>
      </c>
      <c r="CG1132" s="414">
        <f>IF(ISBLANK(AP1132),0,1)</f>
        <v>0</v>
      </c>
      <c r="CH1132" s="436">
        <f>IF(ISBLANK(AQ1132),0,1)</f>
        <v>0</v>
      </c>
      <c r="CI1132" s="435">
        <f>IF($W1132="Dropped","-",DAYS360(X1132,Y1132,TRUE)/360)</f>
        <v>0.67777777777777781</v>
      </c>
      <c r="CJ1132" s="416" t="str">
        <f>IF(OR($W1132="Pipeline",$W1132="Dropped"),"-",IF(OR($AA1132="-",$AA1132="n/a"),"-",DAYS360(Y1132,AA1132,TRUE)/360))</f>
        <v>-</v>
      </c>
      <c r="CK1132" s="416">
        <f>IF(OR($W1132="Pipeline",$W1132="Dropped"),"-",IF($AC1132="-","-",IF(OR($AA1132="-",$AA1132="n/a"),DAYS360(Y1132,AC1132,TRUE)/360,DAYS360(AA1132,AC1132,TRUE)/360)))</f>
        <v>5.072222222222222</v>
      </c>
      <c r="CL1132" s="416">
        <f>IF(OR($W1132="Pipeline",$W1132="Dropped"),"-",IF($AC1132="-","-",DAYS360(X1132,AC1132,TRUE)/360))</f>
        <v>5.75</v>
      </c>
      <c r="CM1132" s="437">
        <f>IF(OR($W1132="Pipeline",$W1132="Dropped"),"-",IF($AC1132="-","-",DAYS360(AB1132,AC1132,TRUE)/360))</f>
        <v>0</v>
      </c>
      <c r="CN1132" s="344" t="str">
        <f>IF(W1132="Closed",IF(AC1132="-","-",YEAR(AC1132)),"-")</f>
        <v>-</v>
      </c>
      <c r="CO1132" s="344" t="str">
        <f>IF(W1132="Closed",IF(OR(BE1132="S",BE1132="MS",BE1132="HS"),"S",IF(OR(BE1132="U",BE1132="MU",BE1132="HU"),"U",IF(OR(BE1132="NA",BE1132="NR",BE1132="NV",BE1132="?",BE1132="#"),"NR","-"))),"-")</f>
        <v>-</v>
      </c>
      <c r="CP1132" s="249" t="s">
        <v>33</v>
      </c>
      <c r="CQ1132" s="414" t="s">
        <v>33</v>
      </c>
      <c r="CR1132" s="414" t="s">
        <v>33</v>
      </c>
      <c r="CS1132" s="414" t="s">
        <v>33</v>
      </c>
      <c r="CT1132" s="414" t="s">
        <v>33</v>
      </c>
      <c r="CU1132" s="436" t="s">
        <v>33</v>
      </c>
      <c r="CV1132" s="432" t="str">
        <f>IF(OR(DC1132="-",DC1132="",DC1132="n/a"),"-",HYPERLINK(DC1132,"PAD"))</f>
        <v>PAD</v>
      </c>
      <c r="CW1132" s="417" t="str">
        <f>IF(OR(DD1132="-",DD1132="",DD1132="n/a"),"-",HYPERLINK(DD1132,"ICR"))</f>
        <v>-</v>
      </c>
      <c r="CX1132" s="438" t="str">
        <f>IF(OR(DE1132="-",DE1132="",DE1132="n/a"),"-",HYPERLINK(DE1132,"IEG"))</f>
        <v>-</v>
      </c>
      <c r="CY1132" s="687" t="str">
        <f>IF(OR(DF1132="-",DF1132="",DF1132="n/a"),"-",HYPERLINK(DF1132,"PPAR"))</f>
        <v>-</v>
      </c>
      <c r="CZ1132" s="665" t="str">
        <f>IF(OR(DG1132="-",DG1132="",DG1132="n/a"),"-",HYPERLINK(DG1132,"PCR"))</f>
        <v>-</v>
      </c>
      <c r="DA1132" s="665" t="str">
        <f>IF(OR(DH1132="-",DH1132="",DH1132="n/a"),"-",HYPERLINK(DH1132,"PP"))</f>
        <v>-</v>
      </c>
      <c r="DB1132" s="688" t="str">
        <f>IF(OR(DI1132="-",DI1132="",DI1132="n/a"),"-",HYPERLINK(DI1132,"TA"))</f>
        <v>-</v>
      </c>
      <c r="DC1132" s="897" t="s">
        <v>13787</v>
      </c>
      <c r="DD1132" s="897" t="s">
        <v>33</v>
      </c>
      <c r="DE1132" s="897" t="s">
        <v>33</v>
      </c>
      <c r="DF1132" s="897" t="s">
        <v>33</v>
      </c>
      <c r="DG1132" s="897" t="s">
        <v>33</v>
      </c>
      <c r="DH1132" s="897" t="s">
        <v>33</v>
      </c>
      <c r="DI1132" s="897" t="s">
        <v>33</v>
      </c>
      <c r="DJ1132" s="935">
        <v>42948</v>
      </c>
    </row>
    <row r="1133" spans="1:143" s="14" customFormat="1" ht="14.1" customHeight="1" x14ac:dyDescent="0.2">
      <c r="A1133" s="702">
        <f>ROW()-1</f>
        <v>1132</v>
      </c>
      <c r="B1133" s="714" t="s">
        <v>13481</v>
      </c>
      <c r="C1133" s="715" t="str">
        <f>HYPERLINK(E1133,"OP")</f>
        <v>OP</v>
      </c>
      <c r="D1133" s="715" t="str">
        <f>HYPERLINK(F1133,"Prj")</f>
        <v>Prj</v>
      </c>
      <c r="E1133" s="709" t="s">
        <v>13482</v>
      </c>
      <c r="F1133" s="674" t="s">
        <v>13483</v>
      </c>
      <c r="G1133" s="414" t="s">
        <v>33</v>
      </c>
      <c r="H1133" s="414" t="s">
        <v>33</v>
      </c>
      <c r="I1133" s="694" t="s">
        <v>33</v>
      </c>
      <c r="J1133" s="1016" t="s">
        <v>13484</v>
      </c>
      <c r="K1133" s="670" t="s">
        <v>33</v>
      </c>
      <c r="L1133" s="733" t="s">
        <v>153</v>
      </c>
      <c r="M1133" s="698" t="s">
        <v>601</v>
      </c>
      <c r="N1133" s="733" t="s">
        <v>233</v>
      </c>
      <c r="O1133" s="733" t="s">
        <v>25</v>
      </c>
      <c r="P1133" s="1080" t="s">
        <v>1742</v>
      </c>
      <c r="Q1133" s="1074" t="s">
        <v>1741</v>
      </c>
      <c r="R1133" s="698" t="s">
        <v>33</v>
      </c>
      <c r="S1133" s="907" t="s">
        <v>10301</v>
      </c>
      <c r="T1133" s="908" t="s">
        <v>13869</v>
      </c>
      <c r="U1133" s="905" t="s">
        <v>13707</v>
      </c>
      <c r="V1133" s="905" t="s">
        <v>10414</v>
      </c>
      <c r="W1133" s="1068" t="s">
        <v>269</v>
      </c>
      <c r="X1133" s="1064">
        <v>42586</v>
      </c>
      <c r="Y1133" s="1066">
        <v>43007</v>
      </c>
      <c r="Z1133" s="1046">
        <v>2018</v>
      </c>
      <c r="AA1133" s="1064" t="s">
        <v>33</v>
      </c>
      <c r="AB1133" s="1065" t="s">
        <v>33</v>
      </c>
      <c r="AC1133" s="1066" t="s">
        <v>33</v>
      </c>
      <c r="AD1133" s="1052">
        <v>0</v>
      </c>
      <c r="AE1133" s="748">
        <v>0</v>
      </c>
      <c r="AF1133" s="744">
        <v>0.45</v>
      </c>
      <c r="AG1133" s="671">
        <v>0.45</v>
      </c>
      <c r="AH1133" s="747" t="s">
        <v>33</v>
      </c>
      <c r="AI1133" s="744" t="s">
        <v>33</v>
      </c>
      <c r="AJ1133" s="1105" t="s">
        <v>33</v>
      </c>
      <c r="AK1133" s="1106" t="s">
        <v>33</v>
      </c>
      <c r="AL1133" s="646"/>
      <c r="AM1133" s="647"/>
      <c r="AN1133" s="647"/>
      <c r="AO1133" s="647"/>
      <c r="AP1133" s="647"/>
      <c r="AQ1133" s="648"/>
      <c r="AR1133" s="756" t="s">
        <v>37</v>
      </c>
      <c r="AS1133" s="649"/>
      <c r="AT1133" s="649"/>
      <c r="AU1133" s="650"/>
      <c r="AV1133" s="686"/>
      <c r="AW1133" s="698" t="s">
        <v>33</v>
      </c>
      <c r="AX1133" s="698" t="s">
        <v>33</v>
      </c>
      <c r="AY1133" s="825" t="s">
        <v>33</v>
      </c>
      <c r="AZ1133" s="733" t="s">
        <v>33</v>
      </c>
      <c r="BA1133" s="733" t="s">
        <v>33</v>
      </c>
      <c r="BB1133" s="669" t="s">
        <v>33</v>
      </c>
      <c r="BC1133" s="689" t="s">
        <v>33</v>
      </c>
      <c r="BD1133" s="691" t="s">
        <v>33</v>
      </c>
      <c r="BE1133" s="669" t="s">
        <v>33</v>
      </c>
      <c r="BF1133" s="689" t="s">
        <v>33</v>
      </c>
      <c r="BG1133" s="691" t="s">
        <v>33</v>
      </c>
      <c r="BH1133" s="905" t="s">
        <v>4485</v>
      </c>
      <c r="BI1133" s="903" t="s">
        <v>10472</v>
      </c>
      <c r="BJ1133" s="905" t="s">
        <v>0</v>
      </c>
      <c r="BK1133" s="903" t="s">
        <v>0</v>
      </c>
      <c r="BL1133" s="905" t="s">
        <v>0</v>
      </c>
      <c r="BM1133" s="903" t="s">
        <v>0</v>
      </c>
      <c r="BN1133" s="905" t="s">
        <v>0</v>
      </c>
      <c r="BO1133" s="903" t="s">
        <v>0</v>
      </c>
      <c r="BP1133" s="905" t="s">
        <v>0</v>
      </c>
      <c r="BQ1133" s="903" t="s">
        <v>0</v>
      </c>
      <c r="BR1133" s="905" t="s">
        <v>0</v>
      </c>
      <c r="BS1133" s="903" t="s">
        <v>4492</v>
      </c>
      <c r="BT1133" s="905" t="s">
        <v>0</v>
      </c>
      <c r="BU1133" s="903" t="s">
        <v>4492</v>
      </c>
      <c r="BV1133" s="905" t="s">
        <v>0</v>
      </c>
      <c r="BW1133" s="903" t="s">
        <v>4492</v>
      </c>
      <c r="BX1133" s="905" t="s">
        <v>0</v>
      </c>
      <c r="BY1133" s="903" t="s">
        <v>4492</v>
      </c>
      <c r="BZ1133" s="905" t="s">
        <v>0</v>
      </c>
      <c r="CA1133" s="903" t="s">
        <v>4492</v>
      </c>
      <c r="CB1133" s="732" t="s">
        <v>33</v>
      </c>
      <c r="CC1133" s="249">
        <f>IF(ISBLANK(AL1133),0,1)</f>
        <v>0</v>
      </c>
      <c r="CD1133" s="414">
        <f>IF(ISBLANK(AM1133),0,1)</f>
        <v>0</v>
      </c>
      <c r="CE1133" s="414">
        <f>IF(ISBLANK(AN1133),0,1)</f>
        <v>0</v>
      </c>
      <c r="CF1133" s="414">
        <f>IF(ISBLANK(AO1133),0,1)</f>
        <v>0</v>
      </c>
      <c r="CG1133" s="414">
        <f>IF(ISBLANK(AP1133),0,1)</f>
        <v>0</v>
      </c>
      <c r="CH1133" s="436">
        <f>IF(ISBLANK(AQ1133),0,1)</f>
        <v>0</v>
      </c>
      <c r="CI1133" s="435">
        <f>IF($W1133="Dropped","-",DAYS360(X1133,Y1133,TRUE)/360)</f>
        <v>1.1527777777777777</v>
      </c>
      <c r="CJ1133" s="416" t="str">
        <f>IF(OR($W1133="Pipeline",$W1133="Dropped"),"-",IF(OR($AA1133="-",$AA1133="n/a"),"-",DAYS360(Y1133,AA1133,TRUE)/360))</f>
        <v>-</v>
      </c>
      <c r="CK1133" s="416" t="str">
        <f>IF(OR($W1133="Pipeline",$W1133="Dropped"),"-",IF($AC1133="-","-",IF(OR($AA1133="-",$AA1133="n/a"),DAYS360(Y1133,AC1133,TRUE)/360,DAYS360(AA1133,AC1133,TRUE)/360)))</f>
        <v>-</v>
      </c>
      <c r="CL1133" s="416" t="str">
        <f>IF(OR($W1133="Pipeline",$W1133="Dropped"),"-",IF($AC1133="-","-",DAYS360(X1133,AC1133,TRUE)/360))</f>
        <v>-</v>
      </c>
      <c r="CM1133" s="437" t="str">
        <f>IF(OR($W1133="Pipeline",$W1133="Dropped"),"-",IF($AC1133="-","-",DAYS360(AB1133,AC1133,TRUE)/360))</f>
        <v>-</v>
      </c>
      <c r="CN1133" s="344" t="str">
        <f>IF(W1133="Closed",IF(AC1133="-","-",YEAR(AC1133)),"-")</f>
        <v>-</v>
      </c>
      <c r="CO1133" s="344" t="str">
        <f>IF(W1133="Closed",IF(OR(BE1133="S",BE1133="MS",BE1133="HS"),"S",IF(OR(BE1133="U",BE1133="MU",BE1133="HU"),"U",IF(OR(BE1133="NA",BE1133="NR",BE1133="NV",BE1133="?",BE1133="#"),"NR","-"))),"-")</f>
        <v>-</v>
      </c>
      <c r="CP1133" s="249" t="s">
        <v>33</v>
      </c>
      <c r="CQ1133" s="414" t="s">
        <v>33</v>
      </c>
      <c r="CR1133" s="414" t="s">
        <v>33</v>
      </c>
      <c r="CS1133" s="414" t="s">
        <v>33</v>
      </c>
      <c r="CT1133" s="414" t="s">
        <v>33</v>
      </c>
      <c r="CU1133" s="436" t="s">
        <v>33</v>
      </c>
      <c r="CV1133" s="432" t="str">
        <f>IF(OR(DC1133="-",DC1133="",DC1133="n/a"),"-",HYPERLINK(DC1133,"PAD"))</f>
        <v>-</v>
      </c>
      <c r="CW1133" s="417" t="str">
        <f>IF(OR(DD1133="-",DD1133="",DD1133="n/a"),"-",HYPERLINK(DD1133,"ICR"))</f>
        <v>-</v>
      </c>
      <c r="CX1133" s="438" t="str">
        <f>IF(OR(DE1133="-",DE1133="",DE1133="n/a"),"-",HYPERLINK(DE1133,"IEG"))</f>
        <v>-</v>
      </c>
      <c r="CY1133" s="687" t="str">
        <f>IF(OR(DF1133="-",DF1133="",DF1133="n/a"),"-",HYPERLINK(DF1133,"PPAR"))</f>
        <v>-</v>
      </c>
      <c r="CZ1133" s="665" t="str">
        <f>IF(OR(DG1133="-",DG1133="",DG1133="n/a"),"-",HYPERLINK(DG1133,"PCR"))</f>
        <v>-</v>
      </c>
      <c r="DA1133" s="665" t="str">
        <f>IF(OR(DH1133="-",DH1133="",DH1133="n/a"),"-",HYPERLINK(DH1133,"PP"))</f>
        <v>-</v>
      </c>
      <c r="DB1133" s="688" t="str">
        <f>IF(OR(DI1133="-",DI1133="",DI1133="n/a"),"-",HYPERLINK(DI1133,"TA"))</f>
        <v>-</v>
      </c>
      <c r="DC1133" s="897" t="s">
        <v>13773</v>
      </c>
      <c r="DD1133" s="897" t="s">
        <v>13773</v>
      </c>
      <c r="DE1133" s="897" t="s">
        <v>13773</v>
      </c>
      <c r="DF1133" s="897" t="s">
        <v>13773</v>
      </c>
      <c r="DG1133" s="897" t="s">
        <v>13773</v>
      </c>
      <c r="DH1133" s="897" t="s">
        <v>13773</v>
      </c>
      <c r="DI1133" s="897" t="s">
        <v>13773</v>
      </c>
      <c r="DJ1133" s="734"/>
      <c r="DM1133" s="231"/>
      <c r="DN1133" s="231"/>
      <c r="DO1133" s="231"/>
      <c r="DP1133" s="231"/>
      <c r="DQ1133" s="231"/>
      <c r="DR1133" s="231"/>
      <c r="DS1133" s="231"/>
      <c r="DT1133" s="231"/>
      <c r="DU1133" s="231"/>
      <c r="DV1133" s="231"/>
      <c r="DW1133" s="231"/>
      <c r="DX1133" s="231"/>
      <c r="DY1133" s="231"/>
      <c r="DZ1133" s="231"/>
      <c r="EA1133" s="231"/>
      <c r="EB1133" s="231"/>
      <c r="EC1133" s="231"/>
      <c r="ED1133" s="231"/>
      <c r="EE1133" s="231"/>
      <c r="EF1133" s="231"/>
      <c r="EG1133" s="231"/>
      <c r="EH1133" s="231"/>
      <c r="EI1133" s="231"/>
      <c r="EJ1133" s="231"/>
      <c r="EK1133" s="231"/>
      <c r="EL1133" s="231"/>
      <c r="EM1133" s="231"/>
    </row>
    <row r="1134" spans="1:143" s="14" customFormat="1" ht="14.1" customHeight="1" x14ac:dyDescent="0.2">
      <c r="A1134" s="702">
        <f>ROW()-1</f>
        <v>1133</v>
      </c>
      <c r="B1134" s="714" t="s">
        <v>13485</v>
      </c>
      <c r="C1134" s="715" t="str">
        <f>HYPERLINK(E1134,"OP")</f>
        <v>OP</v>
      </c>
      <c r="D1134" s="715" t="str">
        <f>HYPERLINK(F1134,"Prj")</f>
        <v>Prj</v>
      </c>
      <c r="E1134" s="709" t="s">
        <v>13486</v>
      </c>
      <c r="F1134" s="674" t="s">
        <v>13487</v>
      </c>
      <c r="G1134" s="414" t="s">
        <v>33</v>
      </c>
      <c r="H1134" s="414" t="s">
        <v>33</v>
      </c>
      <c r="I1134" s="694" t="s">
        <v>33</v>
      </c>
      <c r="J1134" s="1016" t="s">
        <v>13488</v>
      </c>
      <c r="K1134" s="670" t="s">
        <v>33</v>
      </c>
      <c r="L1134" s="733" t="s">
        <v>16</v>
      </c>
      <c r="M1134" s="698" t="s">
        <v>329</v>
      </c>
      <c r="N1134" s="733" t="s">
        <v>18</v>
      </c>
      <c r="O1134" s="733" t="s">
        <v>25</v>
      </c>
      <c r="P1134" s="1080" t="s">
        <v>1742</v>
      </c>
      <c r="Q1134" s="1074" t="s">
        <v>13489</v>
      </c>
      <c r="R1134" s="698" t="s">
        <v>33</v>
      </c>
      <c r="S1134" s="907" t="s">
        <v>10303</v>
      </c>
      <c r="T1134" s="908" t="s">
        <v>3797</v>
      </c>
      <c r="U1134" s="905" t="s">
        <v>1791</v>
      </c>
      <c r="V1134" s="905" t="s">
        <v>10418</v>
      </c>
      <c r="W1134" s="1068" t="s">
        <v>2734</v>
      </c>
      <c r="X1134" s="1064">
        <v>43010</v>
      </c>
      <c r="Y1134" s="1066">
        <v>42873</v>
      </c>
      <c r="Z1134" s="1046">
        <v>2017</v>
      </c>
      <c r="AA1134" s="1064" t="s">
        <v>33</v>
      </c>
      <c r="AB1134" s="1065" t="s">
        <v>33</v>
      </c>
      <c r="AC1134" s="1066" t="s">
        <v>33</v>
      </c>
      <c r="AD1134" s="1052">
        <v>0</v>
      </c>
      <c r="AE1134" s="748">
        <v>60</v>
      </c>
      <c r="AF1134" s="744">
        <v>0</v>
      </c>
      <c r="AG1134" s="671">
        <v>60</v>
      </c>
      <c r="AH1134" s="747">
        <v>5</v>
      </c>
      <c r="AI1134" s="744" t="s">
        <v>33</v>
      </c>
      <c r="AJ1134" s="1105" t="s">
        <v>33</v>
      </c>
      <c r="AK1134" s="1106" t="s">
        <v>33</v>
      </c>
      <c r="AL1134" s="646"/>
      <c r="AM1134" s="647"/>
      <c r="AN1134" s="647"/>
      <c r="AO1134" s="647"/>
      <c r="AP1134" s="647"/>
      <c r="AQ1134" s="648"/>
      <c r="AR1134" s="756" t="s">
        <v>37</v>
      </c>
      <c r="AS1134" s="649"/>
      <c r="AT1134" s="649"/>
      <c r="AU1134" s="650"/>
      <c r="AV1134" s="686"/>
      <c r="AW1134" s="698" t="s">
        <v>33</v>
      </c>
      <c r="AX1134" s="698" t="s">
        <v>33</v>
      </c>
      <c r="AY1134" s="825" t="s">
        <v>33</v>
      </c>
      <c r="AZ1134" s="733" t="s">
        <v>33</v>
      </c>
      <c r="BA1134" s="733" t="s">
        <v>33</v>
      </c>
      <c r="BB1134" s="669" t="s">
        <v>33</v>
      </c>
      <c r="BC1134" s="689" t="s">
        <v>33</v>
      </c>
      <c r="BD1134" s="691" t="s">
        <v>33</v>
      </c>
      <c r="BE1134" s="669" t="s">
        <v>33</v>
      </c>
      <c r="BF1134" s="689" t="s">
        <v>33</v>
      </c>
      <c r="BG1134" s="691" t="s">
        <v>33</v>
      </c>
      <c r="BH1134" s="905" t="s">
        <v>0</v>
      </c>
      <c r="BI1134" s="903" t="s">
        <v>0</v>
      </c>
      <c r="BJ1134" s="905" t="s">
        <v>0</v>
      </c>
      <c r="BK1134" s="903" t="s">
        <v>0</v>
      </c>
      <c r="BL1134" s="905" t="s">
        <v>0</v>
      </c>
      <c r="BM1134" s="903" t="s">
        <v>0</v>
      </c>
      <c r="BN1134" s="905" t="s">
        <v>0</v>
      </c>
      <c r="BO1134" s="903" t="s">
        <v>0</v>
      </c>
      <c r="BP1134" s="905" t="s">
        <v>0</v>
      </c>
      <c r="BQ1134" s="903" t="s">
        <v>0</v>
      </c>
      <c r="BR1134" s="905" t="s">
        <v>0</v>
      </c>
      <c r="BS1134" s="903" t="s">
        <v>4492</v>
      </c>
      <c r="BT1134" s="905" t="s">
        <v>0</v>
      </c>
      <c r="BU1134" s="903" t="s">
        <v>4492</v>
      </c>
      <c r="BV1134" s="905" t="s">
        <v>0</v>
      </c>
      <c r="BW1134" s="903" t="s">
        <v>4492</v>
      </c>
      <c r="BX1134" s="905" t="s">
        <v>0</v>
      </c>
      <c r="BY1134" s="903" t="s">
        <v>4492</v>
      </c>
      <c r="BZ1134" s="905" t="s">
        <v>0</v>
      </c>
      <c r="CA1134" s="903" t="s">
        <v>4492</v>
      </c>
      <c r="CB1134" s="732" t="s">
        <v>33</v>
      </c>
      <c r="CC1134" s="249">
        <f>IF(ISBLANK(AL1134),0,1)</f>
        <v>0</v>
      </c>
      <c r="CD1134" s="414">
        <f>IF(ISBLANK(AM1134),0,1)</f>
        <v>0</v>
      </c>
      <c r="CE1134" s="414">
        <f>IF(ISBLANK(AN1134),0,1)</f>
        <v>0</v>
      </c>
      <c r="CF1134" s="414">
        <f>IF(ISBLANK(AO1134),0,1)</f>
        <v>0</v>
      </c>
      <c r="CG1134" s="414">
        <f>IF(ISBLANK(AP1134),0,1)</f>
        <v>0</v>
      </c>
      <c r="CH1134" s="436">
        <f>IF(ISBLANK(AQ1134),0,1)</f>
        <v>0</v>
      </c>
      <c r="CI1134" s="435" t="str">
        <f>IF($W1134="Dropped","-",DAYS360(X1134,Y1134,TRUE)/360)</f>
        <v>-</v>
      </c>
      <c r="CJ1134" s="416" t="str">
        <f>IF(OR($W1134="Pipeline",$W1134="Dropped"),"-",IF(OR($AA1134="-",$AA1134="n/a"),"-",DAYS360(Y1134,AA1134,TRUE)/360))</f>
        <v>-</v>
      </c>
      <c r="CK1134" s="416" t="str">
        <f>IF(OR($W1134="Pipeline",$W1134="Dropped"),"-",IF($AC1134="-","-",IF(OR($AA1134="-",$AA1134="n/a"),DAYS360(Y1134,AC1134,TRUE)/360,DAYS360(AA1134,AC1134,TRUE)/360)))</f>
        <v>-</v>
      </c>
      <c r="CL1134" s="416" t="str">
        <f>IF(OR($W1134="Pipeline",$W1134="Dropped"),"-",IF($AC1134="-","-",DAYS360(X1134,AC1134,TRUE)/360))</f>
        <v>-</v>
      </c>
      <c r="CM1134" s="437" t="str">
        <f>IF(OR($W1134="Pipeline",$W1134="Dropped"),"-",IF($AC1134="-","-",DAYS360(AB1134,AC1134,TRUE)/360))</f>
        <v>-</v>
      </c>
      <c r="CN1134" s="344" t="str">
        <f>IF(W1134="Closed",IF(AC1134="-","-",YEAR(AC1134)),"-")</f>
        <v>-</v>
      </c>
      <c r="CO1134" s="344" t="str">
        <f>IF(W1134="Closed",IF(OR(BE1134="S",BE1134="MS",BE1134="HS"),"S",IF(OR(BE1134="U",BE1134="MU",BE1134="HU"),"U",IF(OR(BE1134="NA",BE1134="NR",BE1134="NV",BE1134="?",BE1134="#"),"NR","-"))),"-")</f>
        <v>-</v>
      </c>
      <c r="CP1134" s="249" t="s">
        <v>33</v>
      </c>
      <c r="CQ1134" s="414" t="s">
        <v>33</v>
      </c>
      <c r="CR1134" s="414" t="s">
        <v>33</v>
      </c>
      <c r="CS1134" s="414" t="s">
        <v>33</v>
      </c>
      <c r="CT1134" s="414" t="s">
        <v>33</v>
      </c>
      <c r="CU1134" s="436" t="s">
        <v>33</v>
      </c>
      <c r="CV1134" s="432" t="str">
        <f>IF(OR(DC1134="-",DC1134="",DC1134="n/a"),"-",HYPERLINK(DC1134,"PAD"))</f>
        <v>-</v>
      </c>
      <c r="CW1134" s="417" t="str">
        <f>IF(OR(DD1134="-",DD1134="",DD1134="n/a"),"-",HYPERLINK(DD1134,"ICR"))</f>
        <v>-</v>
      </c>
      <c r="CX1134" s="438" t="str">
        <f>IF(OR(DE1134="-",DE1134="",DE1134="n/a"),"-",HYPERLINK(DE1134,"IEG"))</f>
        <v>-</v>
      </c>
      <c r="CY1134" s="687" t="str">
        <f>IF(OR(DF1134="-",DF1134="",DF1134="n/a"),"-",HYPERLINK(DF1134,"PPAR"))</f>
        <v>-</v>
      </c>
      <c r="CZ1134" s="665" t="str">
        <f>IF(OR(DG1134="-",DG1134="",DG1134="n/a"),"-",HYPERLINK(DG1134,"PCR"))</f>
        <v>-</v>
      </c>
      <c r="DA1134" s="665" t="str">
        <f>IF(OR(DH1134="-",DH1134="",DH1134="n/a"),"-",HYPERLINK(DH1134,"PP"))</f>
        <v>-</v>
      </c>
      <c r="DB1134" s="688" t="str">
        <f>IF(OR(DI1134="-",DI1134="",DI1134="n/a"),"-",HYPERLINK(DI1134,"TA"))</f>
        <v>-</v>
      </c>
      <c r="DC1134" s="897" t="s">
        <v>13773</v>
      </c>
      <c r="DD1134" s="897" t="s">
        <v>13773</v>
      </c>
      <c r="DE1134" s="897" t="s">
        <v>13773</v>
      </c>
      <c r="DF1134" s="897" t="s">
        <v>13773</v>
      </c>
      <c r="DG1134" s="897" t="s">
        <v>13773</v>
      </c>
      <c r="DH1134" s="897" t="s">
        <v>13773</v>
      </c>
      <c r="DI1134" s="897" t="s">
        <v>13773</v>
      </c>
      <c r="DJ1134" s="935">
        <v>42767</v>
      </c>
      <c r="DM1134" s="231"/>
      <c r="DN1134" s="231"/>
      <c r="DO1134" s="231"/>
      <c r="DP1134" s="231"/>
      <c r="DQ1134" s="231"/>
      <c r="DR1134" s="231"/>
      <c r="DS1134" s="231"/>
      <c r="DT1134" s="231"/>
      <c r="DU1134" s="231"/>
      <c r="DV1134" s="231"/>
      <c r="DW1134" s="231"/>
      <c r="DX1134" s="231"/>
      <c r="DY1134" s="231"/>
      <c r="DZ1134" s="231"/>
      <c r="EA1134" s="231"/>
      <c r="EB1134" s="231"/>
      <c r="EC1134" s="231"/>
      <c r="ED1134" s="231"/>
      <c r="EE1134" s="231"/>
      <c r="EF1134" s="231"/>
      <c r="EG1134" s="231"/>
      <c r="EH1134" s="231"/>
      <c r="EI1134" s="231"/>
      <c r="EJ1134" s="231"/>
      <c r="EK1134" s="231"/>
      <c r="EL1134" s="231"/>
      <c r="EM1134" s="231"/>
    </row>
    <row r="1135" spans="1:143" s="14" customFormat="1" ht="14.1" customHeight="1" x14ac:dyDescent="0.2">
      <c r="A1135" s="702">
        <f>ROW()-1</f>
        <v>1134</v>
      </c>
      <c r="B1135" s="714" t="s">
        <v>13490</v>
      </c>
      <c r="C1135" s="715" t="str">
        <f>HYPERLINK(E1135,"OP")</f>
        <v>OP</v>
      </c>
      <c r="D1135" s="715" t="str">
        <f>HYPERLINK(F1135,"Prj")</f>
        <v>Prj</v>
      </c>
      <c r="E1135" s="709" t="s">
        <v>13491</v>
      </c>
      <c r="F1135" s="674" t="s">
        <v>13492</v>
      </c>
      <c r="G1135" s="414" t="s">
        <v>33</v>
      </c>
      <c r="H1135" s="414" t="s">
        <v>33</v>
      </c>
      <c r="I1135" s="694" t="s">
        <v>33</v>
      </c>
      <c r="J1135" s="1016" t="s">
        <v>13493</v>
      </c>
      <c r="K1135" s="670" t="s">
        <v>33</v>
      </c>
      <c r="L1135" s="733" t="s">
        <v>124</v>
      </c>
      <c r="M1135" s="698" t="s">
        <v>129</v>
      </c>
      <c r="N1135" s="733" t="s">
        <v>18</v>
      </c>
      <c r="O1135" s="733" t="s">
        <v>25</v>
      </c>
      <c r="P1135" s="1080" t="s">
        <v>1742</v>
      </c>
      <c r="Q1135" s="1074" t="s">
        <v>33</v>
      </c>
      <c r="R1135" s="698" t="s">
        <v>33</v>
      </c>
      <c r="S1135" s="907" t="s">
        <v>10301</v>
      </c>
      <c r="T1135" s="908" t="s">
        <v>3911</v>
      </c>
      <c r="U1135" s="905" t="s">
        <v>580</v>
      </c>
      <c r="V1135" s="905" t="s">
        <v>10414</v>
      </c>
      <c r="W1135" s="1068" t="s">
        <v>2734</v>
      </c>
      <c r="X1135" s="1064">
        <v>42865</v>
      </c>
      <c r="Y1135" s="1066">
        <v>42869</v>
      </c>
      <c r="Z1135" s="1046">
        <v>2017</v>
      </c>
      <c r="AA1135" s="1064" t="s">
        <v>33</v>
      </c>
      <c r="AB1135" s="1065" t="s">
        <v>33</v>
      </c>
      <c r="AC1135" s="1066" t="s">
        <v>33</v>
      </c>
      <c r="AD1135" s="1052">
        <v>0</v>
      </c>
      <c r="AE1135" s="748">
        <v>100</v>
      </c>
      <c r="AF1135" s="744">
        <v>0</v>
      </c>
      <c r="AG1135" s="671">
        <v>100</v>
      </c>
      <c r="AH1135" s="747" t="s">
        <v>33</v>
      </c>
      <c r="AI1135" s="744" t="s">
        <v>33</v>
      </c>
      <c r="AJ1135" s="1105" t="s">
        <v>33</v>
      </c>
      <c r="AK1135" s="1106" t="s">
        <v>33</v>
      </c>
      <c r="AL1135" s="646"/>
      <c r="AM1135" s="647"/>
      <c r="AN1135" s="647"/>
      <c r="AO1135" s="647"/>
      <c r="AP1135" s="647"/>
      <c r="AQ1135" s="648"/>
      <c r="AR1135" s="756" t="s">
        <v>37</v>
      </c>
      <c r="AS1135" s="649"/>
      <c r="AT1135" s="649"/>
      <c r="AU1135" s="650"/>
      <c r="AV1135" s="686"/>
      <c r="AW1135" s="698" t="s">
        <v>33</v>
      </c>
      <c r="AX1135" s="698" t="s">
        <v>33</v>
      </c>
      <c r="AY1135" s="825" t="s">
        <v>33</v>
      </c>
      <c r="AZ1135" s="733" t="s">
        <v>33</v>
      </c>
      <c r="BA1135" s="733" t="s">
        <v>33</v>
      </c>
      <c r="BB1135" s="669" t="s">
        <v>33</v>
      </c>
      <c r="BC1135" s="689" t="s">
        <v>33</v>
      </c>
      <c r="BD1135" s="691" t="s">
        <v>33</v>
      </c>
      <c r="BE1135" s="669" t="s">
        <v>33</v>
      </c>
      <c r="BF1135" s="689" t="s">
        <v>33</v>
      </c>
      <c r="BG1135" s="691" t="s">
        <v>33</v>
      </c>
      <c r="BH1135" s="905" t="s">
        <v>0</v>
      </c>
      <c r="BI1135" s="903" t="s">
        <v>0</v>
      </c>
      <c r="BJ1135" s="905" t="s">
        <v>0</v>
      </c>
      <c r="BK1135" s="903" t="s">
        <v>0</v>
      </c>
      <c r="BL1135" s="905" t="s">
        <v>0</v>
      </c>
      <c r="BM1135" s="903" t="s">
        <v>0</v>
      </c>
      <c r="BN1135" s="905" t="s">
        <v>0</v>
      </c>
      <c r="BO1135" s="903" t="s">
        <v>0</v>
      </c>
      <c r="BP1135" s="905" t="s">
        <v>0</v>
      </c>
      <c r="BQ1135" s="903" t="s">
        <v>0</v>
      </c>
      <c r="BR1135" s="905" t="s">
        <v>0</v>
      </c>
      <c r="BS1135" s="903" t="s">
        <v>4492</v>
      </c>
      <c r="BT1135" s="905" t="s">
        <v>0</v>
      </c>
      <c r="BU1135" s="903" t="s">
        <v>4492</v>
      </c>
      <c r="BV1135" s="905" t="s">
        <v>0</v>
      </c>
      <c r="BW1135" s="903" t="s">
        <v>4492</v>
      </c>
      <c r="BX1135" s="905" t="s">
        <v>0</v>
      </c>
      <c r="BY1135" s="903" t="s">
        <v>4492</v>
      </c>
      <c r="BZ1135" s="905" t="s">
        <v>0</v>
      </c>
      <c r="CA1135" s="903" t="s">
        <v>4492</v>
      </c>
      <c r="CB1135" s="732" t="s">
        <v>33</v>
      </c>
      <c r="CC1135" s="249">
        <f>IF(ISBLANK(AL1135),0,1)</f>
        <v>0</v>
      </c>
      <c r="CD1135" s="414">
        <f>IF(ISBLANK(AM1135),0,1)</f>
        <v>0</v>
      </c>
      <c r="CE1135" s="414">
        <f>IF(ISBLANK(AN1135),0,1)</f>
        <v>0</v>
      </c>
      <c r="CF1135" s="414">
        <f>IF(ISBLANK(AO1135),0,1)</f>
        <v>0</v>
      </c>
      <c r="CG1135" s="414">
        <f>IF(ISBLANK(AP1135),0,1)</f>
        <v>0</v>
      </c>
      <c r="CH1135" s="436">
        <f>IF(ISBLANK(AQ1135),0,1)</f>
        <v>0</v>
      </c>
      <c r="CI1135" s="435" t="str">
        <f>IF($W1135="Dropped","-",DAYS360(X1135,Y1135,TRUE)/360)</f>
        <v>-</v>
      </c>
      <c r="CJ1135" s="416" t="str">
        <f>IF(OR($W1135="Pipeline",$W1135="Dropped"),"-",IF(OR($AA1135="-",$AA1135="n/a"),"-",DAYS360(Y1135,AA1135,TRUE)/360))</f>
        <v>-</v>
      </c>
      <c r="CK1135" s="416" t="str">
        <f>IF(OR($W1135="Pipeline",$W1135="Dropped"),"-",IF($AC1135="-","-",IF(OR($AA1135="-",$AA1135="n/a"),DAYS360(Y1135,AC1135,TRUE)/360,DAYS360(AA1135,AC1135,TRUE)/360)))</f>
        <v>-</v>
      </c>
      <c r="CL1135" s="416" t="str">
        <f>IF(OR($W1135="Pipeline",$W1135="Dropped"),"-",IF($AC1135="-","-",DAYS360(X1135,AC1135,TRUE)/360))</f>
        <v>-</v>
      </c>
      <c r="CM1135" s="437" t="str">
        <f>IF(OR($W1135="Pipeline",$W1135="Dropped"),"-",IF($AC1135="-","-",DAYS360(AB1135,AC1135,TRUE)/360))</f>
        <v>-</v>
      </c>
      <c r="CN1135" s="344" t="str">
        <f>IF(W1135="Closed",IF(AC1135="-","-",YEAR(AC1135)),"-")</f>
        <v>-</v>
      </c>
      <c r="CO1135" s="344" t="str">
        <f>IF(W1135="Closed",IF(OR(BE1135="S",BE1135="MS",BE1135="HS"),"S",IF(OR(BE1135="U",BE1135="MU",BE1135="HU"),"U",IF(OR(BE1135="NA",BE1135="NR",BE1135="NV",BE1135="?",BE1135="#"),"NR","-"))),"-")</f>
        <v>-</v>
      </c>
      <c r="CP1135" s="249" t="s">
        <v>33</v>
      </c>
      <c r="CQ1135" s="414" t="s">
        <v>33</v>
      </c>
      <c r="CR1135" s="414" t="s">
        <v>33</v>
      </c>
      <c r="CS1135" s="414" t="s">
        <v>33</v>
      </c>
      <c r="CT1135" s="414" t="s">
        <v>33</v>
      </c>
      <c r="CU1135" s="436" t="s">
        <v>33</v>
      </c>
      <c r="CV1135" s="432" t="str">
        <f>IF(OR(DC1135="-",DC1135="",DC1135="n/a"),"-",HYPERLINK(DC1135,"PAD"))</f>
        <v>-</v>
      </c>
      <c r="CW1135" s="417" t="str">
        <f>IF(OR(DD1135="-",DD1135="",DD1135="n/a"),"-",HYPERLINK(DD1135,"ICR"))</f>
        <v>-</v>
      </c>
      <c r="CX1135" s="438" t="str">
        <f>IF(OR(DE1135="-",DE1135="",DE1135="n/a"),"-",HYPERLINK(DE1135,"IEG"))</f>
        <v>-</v>
      </c>
      <c r="CY1135" s="687" t="str">
        <f>IF(OR(DF1135="-",DF1135="",DF1135="n/a"),"-",HYPERLINK(DF1135,"PPAR"))</f>
        <v>-</v>
      </c>
      <c r="CZ1135" s="665" t="str">
        <f>IF(OR(DG1135="-",DG1135="",DG1135="n/a"),"-",HYPERLINK(DG1135,"PCR"))</f>
        <v>-</v>
      </c>
      <c r="DA1135" s="665" t="str">
        <f>IF(OR(DH1135="-",DH1135="",DH1135="n/a"),"-",HYPERLINK(DH1135,"PP"))</f>
        <v>-</v>
      </c>
      <c r="DB1135" s="688" t="str">
        <f>IF(OR(DI1135="-",DI1135="",DI1135="n/a"),"-",HYPERLINK(DI1135,"TA"))</f>
        <v>-</v>
      </c>
      <c r="DC1135" s="897" t="s">
        <v>13773</v>
      </c>
      <c r="DD1135" s="897" t="s">
        <v>13773</v>
      </c>
      <c r="DE1135" s="897" t="s">
        <v>13773</v>
      </c>
      <c r="DF1135" s="897" t="s">
        <v>13773</v>
      </c>
      <c r="DG1135" s="897" t="s">
        <v>13773</v>
      </c>
      <c r="DH1135" s="897" t="s">
        <v>13773</v>
      </c>
      <c r="DI1135" s="897" t="s">
        <v>13773</v>
      </c>
      <c r="DJ1135" s="734"/>
      <c r="DM1135" s="231"/>
      <c r="DN1135" s="231"/>
      <c r="DO1135" s="231"/>
      <c r="DP1135" s="231"/>
      <c r="DQ1135" s="231"/>
      <c r="DR1135" s="231"/>
      <c r="DS1135" s="231"/>
      <c r="DT1135" s="231"/>
      <c r="DU1135" s="231"/>
      <c r="DV1135" s="231"/>
      <c r="DW1135" s="231"/>
      <c r="DX1135" s="231"/>
      <c r="DY1135" s="231"/>
      <c r="DZ1135" s="231"/>
      <c r="EA1135" s="231"/>
      <c r="EB1135" s="231"/>
      <c r="EC1135" s="231"/>
      <c r="ED1135" s="231"/>
      <c r="EE1135" s="231"/>
      <c r="EF1135" s="231"/>
      <c r="EG1135" s="231"/>
      <c r="EH1135" s="231"/>
      <c r="EI1135" s="231"/>
      <c r="EJ1135" s="231"/>
      <c r="EK1135" s="231"/>
      <c r="EL1135" s="231"/>
      <c r="EM1135" s="231"/>
    </row>
    <row r="1136" spans="1:143" ht="14.1" customHeight="1" x14ac:dyDescent="0.25">
      <c r="A1136" s="1013">
        <f>ROW()-1</f>
        <v>1135</v>
      </c>
      <c r="B1136" s="1015" t="s">
        <v>13494</v>
      </c>
      <c r="C1136" s="868" t="str">
        <f>HYPERLINK(E1136,"OP")</f>
        <v>OP</v>
      </c>
      <c r="D1136" s="868" t="str">
        <f>HYPERLINK(F1136,"Prj")</f>
        <v>Prj</v>
      </c>
      <c r="E1136" s="709" t="s">
        <v>13495</v>
      </c>
      <c r="F1136" s="674" t="s">
        <v>13496</v>
      </c>
      <c r="G1136" s="869" t="s">
        <v>33</v>
      </c>
      <c r="H1136" s="869" t="s">
        <v>33</v>
      </c>
      <c r="I1136" s="870" t="s">
        <v>33</v>
      </c>
      <c r="J1136" s="1016" t="s">
        <v>13497</v>
      </c>
      <c r="K1136" s="670" t="s">
        <v>33</v>
      </c>
      <c r="L1136" s="879" t="s">
        <v>245</v>
      </c>
      <c r="M1136" s="871" t="s">
        <v>246</v>
      </c>
      <c r="N1136" s="879" t="s">
        <v>18</v>
      </c>
      <c r="O1136" s="879" t="s">
        <v>25</v>
      </c>
      <c r="P1136" s="879" t="s">
        <v>1742</v>
      </c>
      <c r="Q1136" s="1076" t="s">
        <v>13498</v>
      </c>
      <c r="R1136" s="871" t="s">
        <v>33</v>
      </c>
      <c r="S1136" s="907" t="s">
        <v>10301</v>
      </c>
      <c r="T1136" s="908" t="s">
        <v>3911</v>
      </c>
      <c r="U1136" s="905" t="s">
        <v>575</v>
      </c>
      <c r="V1136" s="905" t="s">
        <v>10414</v>
      </c>
      <c r="W1136" s="1068" t="s">
        <v>269</v>
      </c>
      <c r="X1136" s="1064">
        <v>42703</v>
      </c>
      <c r="Y1136" s="1066">
        <v>43054</v>
      </c>
      <c r="Z1136" s="1046">
        <v>2018</v>
      </c>
      <c r="AA1136" s="1064" t="s">
        <v>33</v>
      </c>
      <c r="AB1136" s="1065" t="s">
        <v>33</v>
      </c>
      <c r="AC1136" s="1066" t="s">
        <v>33</v>
      </c>
      <c r="AD1136" s="1056">
        <v>0</v>
      </c>
      <c r="AE1136" s="1019">
        <v>300</v>
      </c>
      <c r="AF1136" s="1022">
        <v>0</v>
      </c>
      <c r="AG1136" s="671">
        <v>300</v>
      </c>
      <c r="AH1136" s="872">
        <v>5</v>
      </c>
      <c r="AI1136" s="1022" t="s">
        <v>33</v>
      </c>
      <c r="AJ1136" s="1105" t="s">
        <v>33</v>
      </c>
      <c r="AK1136" s="1106" t="s">
        <v>33</v>
      </c>
      <c r="AL1136" s="1096"/>
      <c r="AM1136" s="874"/>
      <c r="AN1136" s="874"/>
      <c r="AO1136" s="874"/>
      <c r="AP1136" s="874"/>
      <c r="AQ1136" s="875"/>
      <c r="AR1136" s="873" t="s">
        <v>37</v>
      </c>
      <c r="AS1136" s="876"/>
      <c r="AT1136" s="876"/>
      <c r="AU1136" s="877"/>
      <c r="AV1136" s="878"/>
      <c r="AW1136" s="871" t="s">
        <v>33</v>
      </c>
      <c r="AX1136" s="871" t="s">
        <v>33</v>
      </c>
      <c r="AY1136" s="1031" t="s">
        <v>33</v>
      </c>
      <c r="AZ1136" s="879" t="s">
        <v>33</v>
      </c>
      <c r="BA1136" s="879" t="s">
        <v>33</v>
      </c>
      <c r="BB1136" s="880" t="s">
        <v>33</v>
      </c>
      <c r="BC1136" s="881" t="s">
        <v>33</v>
      </c>
      <c r="BD1136" s="882" t="s">
        <v>33</v>
      </c>
      <c r="BE1136" s="880" t="s">
        <v>33</v>
      </c>
      <c r="BF1136" s="881" t="s">
        <v>33</v>
      </c>
      <c r="BG1136" s="882" t="s">
        <v>33</v>
      </c>
      <c r="BH1136" s="905" t="s">
        <v>10072</v>
      </c>
      <c r="BI1136" s="903" t="s">
        <v>13093</v>
      </c>
      <c r="BJ1136" s="905" t="s">
        <v>10067</v>
      </c>
      <c r="BK1136" s="903" t="s">
        <v>9474</v>
      </c>
      <c r="BL1136" s="905" t="s">
        <v>10064</v>
      </c>
      <c r="BM1136" s="903" t="s">
        <v>13770</v>
      </c>
      <c r="BN1136" s="905" t="s">
        <v>0</v>
      </c>
      <c r="BO1136" s="903" t="s">
        <v>0</v>
      </c>
      <c r="BP1136" s="905" t="s">
        <v>0</v>
      </c>
      <c r="BQ1136" s="903" t="s">
        <v>0</v>
      </c>
      <c r="BR1136" s="905" t="s">
        <v>0</v>
      </c>
      <c r="BS1136" s="903" t="s">
        <v>4492</v>
      </c>
      <c r="BT1136" s="905" t="s">
        <v>0</v>
      </c>
      <c r="BU1136" s="903" t="s">
        <v>4492</v>
      </c>
      <c r="BV1136" s="905" t="s">
        <v>0</v>
      </c>
      <c r="BW1136" s="903" t="s">
        <v>4492</v>
      </c>
      <c r="BX1136" s="905" t="s">
        <v>0</v>
      </c>
      <c r="BY1136" s="903" t="s">
        <v>4492</v>
      </c>
      <c r="BZ1136" s="905" t="s">
        <v>0</v>
      </c>
      <c r="CA1136" s="903" t="s">
        <v>4492</v>
      </c>
      <c r="CB1136" s="1038" t="s">
        <v>33</v>
      </c>
      <c r="CC1136" s="883">
        <f>IF(ISBLANK(AL1136),0,1)</f>
        <v>0</v>
      </c>
      <c r="CD1136" s="869">
        <f>IF(ISBLANK(AM1136),0,1)</f>
        <v>0</v>
      </c>
      <c r="CE1136" s="869">
        <f>IF(ISBLANK(AN1136),0,1)</f>
        <v>0</v>
      </c>
      <c r="CF1136" s="869">
        <f>IF(ISBLANK(AO1136),0,1)</f>
        <v>0</v>
      </c>
      <c r="CG1136" s="869">
        <f>IF(ISBLANK(AP1136),0,1)</f>
        <v>0</v>
      </c>
      <c r="CH1136" s="884">
        <f>IF(ISBLANK(AQ1136),0,1)</f>
        <v>0</v>
      </c>
      <c r="CI1136" s="885">
        <f>IF($W1136="Dropped","-",DAYS360(X1136,Y1136,TRUE)/360)</f>
        <v>0.96111111111111114</v>
      </c>
      <c r="CJ1136" s="886" t="str">
        <f>IF(OR($W1136="Pipeline",$W1136="Dropped"),"-",IF(OR($AA1136="-",$AA1136="n/a"),"-",DAYS360(Y1136,AA1136,TRUE)/360))</f>
        <v>-</v>
      </c>
      <c r="CK1136" s="886" t="str">
        <f>IF(OR($W1136="Pipeline",$W1136="Dropped"),"-",IF($AC1136="-","-",IF(OR($AA1136="-",$AA1136="n/a"),DAYS360(Y1136,AC1136,TRUE)/360,DAYS360(AA1136,AC1136,TRUE)/360)))</f>
        <v>-</v>
      </c>
      <c r="CL1136" s="886" t="str">
        <f>IF(OR($W1136="Pipeline",$W1136="Dropped"),"-",IF($AC1136="-","-",DAYS360(X1136,AC1136,TRUE)/360))</f>
        <v>-</v>
      </c>
      <c r="CM1136" s="887" t="str">
        <f>IF(OR($W1136="Pipeline",$W1136="Dropped"),"-",IF($AC1136="-","-",DAYS360(AB1136,AC1136,TRUE)/360))</f>
        <v>-</v>
      </c>
      <c r="CN1136" s="888" t="str">
        <f>IF(W1136="Closed",IF(AC1136="-","-",YEAR(AC1136)),"-")</f>
        <v>-</v>
      </c>
      <c r="CO1136" s="888" t="str">
        <f>IF(W1136="Closed",IF(OR(BE1136="S",BE1136="MS",BE1136="HS"),"S",IF(OR(BE1136="U",BE1136="MU",BE1136="HU"),"U",IF(OR(BE1136="NA",BE1136="NR",BE1136="NV",BE1136="?",BE1136="#"),"NR","-"))),"-")</f>
        <v>-</v>
      </c>
      <c r="CP1136" s="883" t="s">
        <v>33</v>
      </c>
      <c r="CQ1136" s="869" t="s">
        <v>33</v>
      </c>
      <c r="CR1136" s="869" t="s">
        <v>33</v>
      </c>
      <c r="CS1136" s="869" t="s">
        <v>33</v>
      </c>
      <c r="CT1136" s="869" t="s">
        <v>33</v>
      </c>
      <c r="CU1136" s="884" t="s">
        <v>33</v>
      </c>
      <c r="CV1136" s="889" t="str">
        <f>IF(OR(DC1136="-",DC1136="",DC1136="n/a"),"-",HYPERLINK(DC1136,"PAD"))</f>
        <v>-</v>
      </c>
      <c r="CW1136" s="890" t="str">
        <f>IF(OR(DD1136="-",DD1136="",DD1136="n/a"),"-",HYPERLINK(DD1136,"ICR"))</f>
        <v>-</v>
      </c>
      <c r="CX1136" s="891" t="str">
        <f>IF(OR(DE1136="-",DE1136="",DE1136="n/a"),"-",HYPERLINK(DE1136,"IEG"))</f>
        <v>-</v>
      </c>
      <c r="CY1136" s="892" t="str">
        <f>IF(OR(DF1136="-",DF1136="",DF1136="n/a"),"-",HYPERLINK(DF1136,"PPAR"))</f>
        <v>-</v>
      </c>
      <c r="CZ1136" s="890" t="str">
        <f>IF(OR(DG1136="-",DG1136="",DG1136="n/a"),"-",HYPERLINK(DG1136,"PCR"))</f>
        <v>-</v>
      </c>
      <c r="DA1136" s="890" t="str">
        <f>IF(OR(DH1136="-",DH1136="",DH1136="n/a"),"-",HYPERLINK(DH1136,"PP"))</f>
        <v>-</v>
      </c>
      <c r="DB1136" s="893" t="str">
        <f>IF(OR(DI1136="-",DI1136="",DI1136="n/a"),"-",HYPERLINK(DI1136,"TA"))</f>
        <v>-</v>
      </c>
      <c r="DC1136" s="897" t="s">
        <v>13773</v>
      </c>
      <c r="DD1136" s="897" t="s">
        <v>13773</v>
      </c>
      <c r="DE1136" s="897" t="s">
        <v>13773</v>
      </c>
      <c r="DF1136" s="897" t="s">
        <v>13773</v>
      </c>
      <c r="DG1136" s="897" t="s">
        <v>13773</v>
      </c>
      <c r="DH1136" s="897" t="s">
        <v>13773</v>
      </c>
      <c r="DI1136" s="897" t="s">
        <v>13773</v>
      </c>
      <c r="DJ1136" s="734"/>
    </row>
    <row r="1137" spans="1:114" ht="14.1" customHeight="1" x14ac:dyDescent="0.25">
      <c r="A1137" s="702">
        <f>ROW()-1</f>
        <v>1136</v>
      </c>
      <c r="B1137" s="714" t="s">
        <v>13434</v>
      </c>
      <c r="C1137" s="715" t="str">
        <f>HYPERLINK(E1137,"OP")</f>
        <v>OP</v>
      </c>
      <c r="D1137" s="715" t="str">
        <f>HYPERLINK(F1137,"Prj")</f>
        <v>Prj</v>
      </c>
      <c r="E1137" s="894" t="s">
        <v>13435</v>
      </c>
      <c r="F1137" s="895" t="s">
        <v>13436</v>
      </c>
      <c r="G1137" s="656" t="s">
        <v>33</v>
      </c>
      <c r="H1137" s="656" t="s">
        <v>33</v>
      </c>
      <c r="I1137" s="694" t="s">
        <v>33</v>
      </c>
      <c r="J1137" s="698" t="s">
        <v>13437</v>
      </c>
      <c r="K1137" s="728" t="s">
        <v>33</v>
      </c>
      <c r="L1137" s="733" t="s">
        <v>16</v>
      </c>
      <c r="M1137" s="698" t="s">
        <v>75</v>
      </c>
      <c r="N1137" s="733" t="s">
        <v>18</v>
      </c>
      <c r="O1137" s="733" t="s">
        <v>76</v>
      </c>
      <c r="P1137" s="1080" t="s">
        <v>1419</v>
      </c>
      <c r="Q1137" s="1074" t="s">
        <v>33</v>
      </c>
      <c r="R1137" s="698" t="s">
        <v>33</v>
      </c>
      <c r="S1137" s="907" t="s">
        <v>10320</v>
      </c>
      <c r="T1137" s="908" t="s">
        <v>10372</v>
      </c>
      <c r="U1137" s="905" t="s">
        <v>589</v>
      </c>
      <c r="V1137" s="905" t="s">
        <v>10437</v>
      </c>
      <c r="W1137" s="1068" t="s">
        <v>269</v>
      </c>
      <c r="X1137" s="1064">
        <v>42640</v>
      </c>
      <c r="Y1137" s="1066">
        <v>42985</v>
      </c>
      <c r="Z1137" s="1046">
        <v>2018</v>
      </c>
      <c r="AA1137" s="1064" t="s">
        <v>33</v>
      </c>
      <c r="AB1137" s="1065" t="s">
        <v>33</v>
      </c>
      <c r="AC1137" s="1066" t="s">
        <v>33</v>
      </c>
      <c r="AD1137" s="1052">
        <v>0</v>
      </c>
      <c r="AE1137" s="748">
        <v>150</v>
      </c>
      <c r="AF1137" s="744">
        <v>0</v>
      </c>
      <c r="AG1137" s="690">
        <v>150</v>
      </c>
      <c r="AH1137" s="747">
        <v>0</v>
      </c>
      <c r="AI1137" s="744" t="s">
        <v>33</v>
      </c>
      <c r="AJ1137" s="1105" t="s">
        <v>33</v>
      </c>
      <c r="AK1137" s="1106" t="s">
        <v>33</v>
      </c>
      <c r="AL1137" s="646"/>
      <c r="AM1137" s="647"/>
      <c r="AN1137" s="647"/>
      <c r="AO1137" s="647"/>
      <c r="AP1137" s="647"/>
      <c r="AQ1137" s="648"/>
      <c r="AR1137" s="756" t="s">
        <v>37</v>
      </c>
      <c r="AS1137" s="649"/>
      <c r="AT1137" s="649"/>
      <c r="AU1137" s="650"/>
      <c r="AV1137" s="686"/>
      <c r="AW1137" s="698" t="s">
        <v>13352</v>
      </c>
      <c r="AX1137" s="698" t="s">
        <v>13438</v>
      </c>
      <c r="AY1137" s="825" t="s">
        <v>33</v>
      </c>
      <c r="AZ1137" s="733" t="s">
        <v>33</v>
      </c>
      <c r="BA1137" s="733" t="s">
        <v>33</v>
      </c>
      <c r="BB1137" s="669" t="s">
        <v>33</v>
      </c>
      <c r="BC1137" s="689" t="s">
        <v>33</v>
      </c>
      <c r="BD1137" s="691" t="s">
        <v>33</v>
      </c>
      <c r="BE1137" s="669" t="s">
        <v>33</v>
      </c>
      <c r="BF1137" s="689" t="s">
        <v>33</v>
      </c>
      <c r="BG1137" s="691" t="s">
        <v>33</v>
      </c>
      <c r="BH1137" s="905" t="s">
        <v>4485</v>
      </c>
      <c r="BI1137" s="903" t="s">
        <v>10472</v>
      </c>
      <c r="BJ1137" s="905" t="s">
        <v>0</v>
      </c>
      <c r="BK1137" s="903" t="s">
        <v>0</v>
      </c>
      <c r="BL1137" s="905" t="s">
        <v>0</v>
      </c>
      <c r="BM1137" s="903" t="s">
        <v>0</v>
      </c>
      <c r="BN1137" s="905" t="s">
        <v>0</v>
      </c>
      <c r="BO1137" s="903" t="s">
        <v>0</v>
      </c>
      <c r="BP1137" s="905" t="s">
        <v>0</v>
      </c>
      <c r="BQ1137" s="903" t="s">
        <v>0</v>
      </c>
      <c r="BR1137" s="905" t="s">
        <v>0</v>
      </c>
      <c r="BS1137" s="903" t="s">
        <v>4492</v>
      </c>
      <c r="BT1137" s="905" t="s">
        <v>0</v>
      </c>
      <c r="BU1137" s="903" t="s">
        <v>4492</v>
      </c>
      <c r="BV1137" s="905" t="s">
        <v>0</v>
      </c>
      <c r="BW1137" s="903" t="s">
        <v>4492</v>
      </c>
      <c r="BX1137" s="905" t="s">
        <v>0</v>
      </c>
      <c r="BY1137" s="903" t="s">
        <v>4492</v>
      </c>
      <c r="BZ1137" s="905" t="s">
        <v>0</v>
      </c>
      <c r="CA1137" s="903" t="s">
        <v>4492</v>
      </c>
      <c r="CB1137" s="732" t="s">
        <v>33</v>
      </c>
      <c r="CC1137" s="624">
        <f>IF(ISBLANK(AL1137),0,1)</f>
        <v>0</v>
      </c>
      <c r="CD1137" s="656">
        <f>IF(ISBLANK(AM1137),0,1)</f>
        <v>0</v>
      </c>
      <c r="CE1137" s="656">
        <f>IF(ISBLANK(AN1137),0,1)</f>
        <v>0</v>
      </c>
      <c r="CF1137" s="656">
        <f>IF(ISBLANK(AO1137),0,1)</f>
        <v>0</v>
      </c>
      <c r="CG1137" s="656">
        <f>IF(ISBLANK(AP1137),0,1)</f>
        <v>0</v>
      </c>
      <c r="CH1137" s="692">
        <f>IF(ISBLANK(AQ1137),0,1)</f>
        <v>0</v>
      </c>
      <c r="CI1137" s="660">
        <f>IF($W1137="Dropped","-",DAYS360(X1137,Y1137,TRUE)/360)</f>
        <v>0.94444444444444442</v>
      </c>
      <c r="CJ1137" s="661" t="str">
        <f>IF(OR($W1137="Pipeline",$W1137="Dropped"),"-",IF(OR($AA1137="-",$AA1137="n/a"),"-",DAYS360(Y1137,AA1137,TRUE)/360))</f>
        <v>-</v>
      </c>
      <c r="CK1137" s="661" t="str">
        <f>IF(OR($W1137="Pipeline",$W1137="Dropped"),"-",IF($AC1137="-","-",IF(OR($AA1137="-",$AA1137="n/a"),DAYS360(Y1137,AC1137,TRUE)/360,DAYS360(AA1137,AC1137,TRUE)/360)))</f>
        <v>-</v>
      </c>
      <c r="CL1137" s="661" t="str">
        <f>IF(OR($W1137="Pipeline",$W1137="Dropped"),"-",IF($AC1137="-","-",DAYS360(X1137,AC1137,TRUE)/360))</f>
        <v>-</v>
      </c>
      <c r="CM1137" s="662" t="str">
        <f>IF(OR($W1137="Pipeline",$W1137="Dropped"),"-",IF($AC1137="-","-",DAYS360(AB1137,AC1137,TRUE)/360))</f>
        <v>-</v>
      </c>
      <c r="CN1137" s="693" t="str">
        <f>IF(W1137="Closed",IF(AC1137="-","-",YEAR(AC1137)),"-")</f>
        <v>-</v>
      </c>
      <c r="CO1137" s="693" t="str">
        <f>IF(W1137="Closed",IF(OR(BE1137="S",BE1137="MS",BE1137="HS"),"S",IF(OR(BE1137="U",BE1137="MU",BE1137="HU"),"U",IF(OR(BE1137="NA",BE1137="NR",BE1137="NV",BE1137="?",BE1137="#"),"NR","-"))),"-")</f>
        <v>-</v>
      </c>
      <c r="CP1137" s="624" t="s">
        <v>33</v>
      </c>
      <c r="CQ1137" s="656" t="s">
        <v>33</v>
      </c>
      <c r="CR1137" s="656" t="s">
        <v>33</v>
      </c>
      <c r="CS1137" s="656" t="s">
        <v>33</v>
      </c>
      <c r="CT1137" s="656" t="s">
        <v>33</v>
      </c>
      <c r="CU1137" s="692" t="s">
        <v>33</v>
      </c>
      <c r="CV1137" s="664" t="str">
        <f>IF(OR(DC1137="-",DC1137="",DC1137="n/a"),"-",HYPERLINK(DC1137,"PAD"))</f>
        <v>-</v>
      </c>
      <c r="CW1137" s="665" t="str">
        <f>IF(OR(DD1137="-",DD1137="",DD1137="n/a"),"-",HYPERLINK(DD1137,"ICR"))</f>
        <v>-</v>
      </c>
      <c r="CX1137" s="666" t="str">
        <f>IF(OR(DE1137="-",DE1137="",DE1137="n/a"),"-",HYPERLINK(DE1137,"IEG"))</f>
        <v>-</v>
      </c>
      <c r="CY1137" s="687" t="str">
        <f>IF(OR(DF1137="-",DF1137="",DF1137="n/a"),"-",HYPERLINK(DF1137,"PPAR"))</f>
        <v>-</v>
      </c>
      <c r="CZ1137" s="665" t="str">
        <f>IF(OR(DG1137="-",DG1137="",DG1137="n/a"),"-",HYPERLINK(DG1137,"PCR"))</f>
        <v>-</v>
      </c>
      <c r="DA1137" s="665" t="str">
        <f>IF(OR(DH1137="-",DH1137="",DH1137="n/a"),"-",HYPERLINK(DH1137,"PP"))</f>
        <v>-</v>
      </c>
      <c r="DB1137" s="688" t="str">
        <f>IF(OR(DI1137="-",DI1137="",DI1137="n/a"),"-",HYPERLINK(DI1137,"TA"))</f>
        <v>-</v>
      </c>
      <c r="DC1137" s="897" t="s">
        <v>13773</v>
      </c>
      <c r="DD1137" s="897" t="s">
        <v>13773</v>
      </c>
      <c r="DE1137" s="897" t="s">
        <v>13773</v>
      </c>
      <c r="DF1137" s="897" t="s">
        <v>13773</v>
      </c>
      <c r="DG1137" s="897" t="s">
        <v>13773</v>
      </c>
      <c r="DH1137" s="897" t="s">
        <v>13773</v>
      </c>
      <c r="DI1137" s="897" t="s">
        <v>13773</v>
      </c>
      <c r="DJ1137" s="734"/>
    </row>
    <row r="1138" spans="1:114" ht="14.1" customHeight="1" x14ac:dyDescent="0.25">
      <c r="A1138" s="726">
        <f>ROW()-1</f>
        <v>1137</v>
      </c>
      <c r="B1138" s="725" t="s">
        <v>13650</v>
      </c>
      <c r="C1138" s="715" t="str">
        <f>HYPERLINK(E1138,"OP")</f>
        <v>OP</v>
      </c>
      <c r="D1138" s="715" t="str">
        <f>HYPERLINK(F1138,"Prj")</f>
        <v>Prj</v>
      </c>
      <c r="E1138" s="894" t="s">
        <v>13651</v>
      </c>
      <c r="F1138" s="895" t="s">
        <v>13652</v>
      </c>
      <c r="G1138" s="656" t="s">
        <v>33</v>
      </c>
      <c r="H1138" s="656" t="s">
        <v>33</v>
      </c>
      <c r="I1138" s="694" t="s">
        <v>33</v>
      </c>
      <c r="J1138" s="743" t="s">
        <v>13653</v>
      </c>
      <c r="K1138" s="728" t="s">
        <v>33</v>
      </c>
      <c r="L1138" s="742" t="s">
        <v>245</v>
      </c>
      <c r="M1138" s="743" t="s">
        <v>264</v>
      </c>
      <c r="N1138" s="742" t="s">
        <v>233</v>
      </c>
      <c r="O1138" s="742" t="s">
        <v>25</v>
      </c>
      <c r="P1138" s="1081" t="s">
        <v>1419</v>
      </c>
      <c r="Q1138" s="1075" t="s">
        <v>1765</v>
      </c>
      <c r="R1138" s="698" t="s">
        <v>33</v>
      </c>
      <c r="S1138" s="907" t="s">
        <v>3522</v>
      </c>
      <c r="T1138" s="908" t="s">
        <v>13654</v>
      </c>
      <c r="U1138" s="905" t="s">
        <v>591</v>
      </c>
      <c r="V1138" s="905" t="s">
        <v>10431</v>
      </c>
      <c r="W1138" s="1068" t="s">
        <v>20</v>
      </c>
      <c r="X1138" s="1064">
        <v>42766</v>
      </c>
      <c r="Y1138" s="1066">
        <v>42853</v>
      </c>
      <c r="Z1138" s="1046">
        <v>2017</v>
      </c>
      <c r="AA1138" s="1064" t="s">
        <v>33</v>
      </c>
      <c r="AB1138" s="1065" t="s">
        <v>33</v>
      </c>
      <c r="AC1138" s="1066" t="s">
        <v>33</v>
      </c>
      <c r="AD1138" s="1055">
        <v>0</v>
      </c>
      <c r="AE1138" s="753">
        <v>0</v>
      </c>
      <c r="AF1138" s="754">
        <v>4.9000000000000004</v>
      </c>
      <c r="AG1138" s="896">
        <v>4.9000000000000004</v>
      </c>
      <c r="AH1138" s="747" t="s">
        <v>33</v>
      </c>
      <c r="AI1138" s="754">
        <v>4.9000000000000004</v>
      </c>
      <c r="AJ1138" s="1112">
        <v>4.9000000000000004</v>
      </c>
      <c r="AK1138" s="1113">
        <v>0</v>
      </c>
      <c r="AL1138" s="704"/>
      <c r="AM1138" s="628"/>
      <c r="AN1138" s="628"/>
      <c r="AO1138" s="628"/>
      <c r="AP1138" s="628"/>
      <c r="AQ1138" s="685"/>
      <c r="AR1138" s="778"/>
      <c r="AS1138" s="628"/>
      <c r="AT1138" s="628"/>
      <c r="AU1138" s="685"/>
      <c r="AV1138" s="734"/>
      <c r="AW1138" s="698" t="s">
        <v>33</v>
      </c>
      <c r="AX1138" s="698" t="s">
        <v>33</v>
      </c>
      <c r="AY1138" s="833" t="s">
        <v>33</v>
      </c>
      <c r="AZ1138" s="733" t="s">
        <v>33</v>
      </c>
      <c r="BA1138" s="733" t="s">
        <v>33</v>
      </c>
      <c r="BB1138" s="669" t="s">
        <v>33</v>
      </c>
      <c r="BC1138" s="689" t="s">
        <v>33</v>
      </c>
      <c r="BD1138" s="691" t="s">
        <v>33</v>
      </c>
      <c r="BE1138" s="669" t="s">
        <v>33</v>
      </c>
      <c r="BF1138" s="689" t="s">
        <v>33</v>
      </c>
      <c r="BG1138" s="691" t="s">
        <v>33</v>
      </c>
      <c r="BH1138" s="905" t="s">
        <v>0</v>
      </c>
      <c r="BI1138" s="903" t="s">
        <v>0</v>
      </c>
      <c r="BJ1138" s="905" t="s">
        <v>0</v>
      </c>
      <c r="BK1138" s="903" t="s">
        <v>0</v>
      </c>
      <c r="BL1138" s="905" t="s">
        <v>0</v>
      </c>
      <c r="BM1138" s="903" t="s">
        <v>0</v>
      </c>
      <c r="BN1138" s="905" t="s">
        <v>0</v>
      </c>
      <c r="BO1138" s="903" t="s">
        <v>0</v>
      </c>
      <c r="BP1138" s="905" t="s">
        <v>0</v>
      </c>
      <c r="BQ1138" s="903" t="s">
        <v>0</v>
      </c>
      <c r="BR1138" s="905" t="s">
        <v>0</v>
      </c>
      <c r="BS1138" s="903" t="s">
        <v>4492</v>
      </c>
      <c r="BT1138" s="905" t="s">
        <v>0</v>
      </c>
      <c r="BU1138" s="903" t="s">
        <v>4492</v>
      </c>
      <c r="BV1138" s="905" t="s">
        <v>0</v>
      </c>
      <c r="BW1138" s="903" t="s">
        <v>4492</v>
      </c>
      <c r="BX1138" s="905" t="s">
        <v>0</v>
      </c>
      <c r="BY1138" s="903" t="s">
        <v>4492</v>
      </c>
      <c r="BZ1138" s="905" t="s">
        <v>0</v>
      </c>
      <c r="CA1138" s="903" t="s">
        <v>4492</v>
      </c>
      <c r="CB1138" s="684" t="s">
        <v>33</v>
      </c>
      <c r="CC1138" s="624">
        <f>IF(ISBLANK(AL1138),0,1)</f>
        <v>0</v>
      </c>
      <c r="CD1138" s="656">
        <f>IF(ISBLANK(AM1138),0,1)</f>
        <v>0</v>
      </c>
      <c r="CE1138" s="656">
        <f>IF(ISBLANK(AN1138),0,1)</f>
        <v>0</v>
      </c>
      <c r="CF1138" s="656">
        <f>IF(ISBLANK(AO1138),0,1)</f>
        <v>0</v>
      </c>
      <c r="CG1138" s="656">
        <f>IF(ISBLANK(AP1138),0,1)</f>
        <v>0</v>
      </c>
      <c r="CH1138" s="692">
        <f>IF(ISBLANK(AQ1138),0,1)</f>
        <v>0</v>
      </c>
      <c r="CI1138" s="660">
        <f>IF($W1138="Dropped","-",DAYS360(X1138,Y1138,TRUE)/360)</f>
        <v>0.24444444444444444</v>
      </c>
      <c r="CJ1138" s="661" t="str">
        <f>IF(OR($W1138="Pipeline",$W1138="Dropped"),"-",IF(OR($AA1138="-",$AA1138="n/a"),"-",DAYS360(Y1138,AA1138,TRUE)/360))</f>
        <v>-</v>
      </c>
      <c r="CK1138" s="661" t="str">
        <f>IF(OR($W1138="Pipeline",$W1138="Dropped"),"-",IF($AC1138="-","-",IF(OR($AA1138="-",$AA1138="n/a"),DAYS360(Y1138,AC1138,TRUE)/360,DAYS360(AA1138,AC1138,TRUE)/360)))</f>
        <v>-</v>
      </c>
      <c r="CL1138" s="661" t="str">
        <f>IF(OR($W1138="Pipeline",$W1138="Dropped"),"-",IF($AC1138="-","-",DAYS360(X1138,AC1138,TRUE)/360))</f>
        <v>-</v>
      </c>
      <c r="CM1138" s="662" t="str">
        <f>IF(OR($W1138="Pipeline",$W1138="Dropped"),"-",IF($AC1138="-","-",DAYS360(AB1138,AC1138,TRUE)/360))</f>
        <v>-</v>
      </c>
      <c r="CN1138" s="693" t="str">
        <f>IF(W1138="Closed",IF(AC1138="-","-",YEAR(AC1138)),"-")</f>
        <v>-</v>
      </c>
      <c r="CO1138" s="693" t="str">
        <f>IF(W1138="Closed",IF(OR(BE1138="S",BE1138="MS",BE1138="HS"),"S",IF(OR(BE1138="U",BE1138="MU",BE1138="HU"),"U",IF(OR(BE1138="NA",BE1138="NR",BE1138="NV",BE1138="?",BE1138="#"),"NR","-"))),"-")</f>
        <v>-</v>
      </c>
      <c r="CP1138" s="624" t="s">
        <v>33</v>
      </c>
      <c r="CQ1138" s="656" t="s">
        <v>33</v>
      </c>
      <c r="CR1138" s="656" t="s">
        <v>33</v>
      </c>
      <c r="CS1138" s="656" t="s">
        <v>33</v>
      </c>
      <c r="CT1138" s="656" t="s">
        <v>33</v>
      </c>
      <c r="CU1138" s="692" t="s">
        <v>33</v>
      </c>
      <c r="CV1138" s="664" t="str">
        <f>IF(OR(DC1138="-",DC1138="",DC1138="n/a"),"-",HYPERLINK(DC1138,"PAD"))</f>
        <v>-</v>
      </c>
      <c r="CW1138" s="665" t="str">
        <f>IF(OR(DD1138="-",DD1138="",DD1138="n/a"),"-",HYPERLINK(DD1138,"ICR"))</f>
        <v>-</v>
      </c>
      <c r="CX1138" s="666" t="str">
        <f>IF(OR(DE1138="-",DE1138="",DE1138="n/a"),"-",HYPERLINK(DE1138,"IEG"))</f>
        <v>-</v>
      </c>
      <c r="CY1138" s="687" t="str">
        <f>IF(OR(DF1138="-",DF1138="",DF1138="n/a"),"-",HYPERLINK(DF1138,"PPAR"))</f>
        <v>-</v>
      </c>
      <c r="CZ1138" s="665" t="str">
        <f>IF(OR(DG1138="-",DG1138="",DG1138="n/a"),"-",HYPERLINK(DG1138,"PCR"))</f>
        <v>-</v>
      </c>
      <c r="DA1138" s="665" t="str">
        <f>IF(OR(DH1138="-",DH1138="",DH1138="n/a"),"-",HYPERLINK(DH1138,"PP"))</f>
        <v>PP</v>
      </c>
      <c r="DB1138" s="688" t="str">
        <f>IF(OR(DI1138="-",DI1138="",DI1138="n/a"),"-",HYPERLINK(DI1138,"TA"))</f>
        <v>-</v>
      </c>
      <c r="DC1138" s="897" t="s">
        <v>33</v>
      </c>
      <c r="DD1138" s="897" t="s">
        <v>33</v>
      </c>
      <c r="DE1138" s="897" t="s">
        <v>33</v>
      </c>
      <c r="DF1138" s="897" t="s">
        <v>33</v>
      </c>
      <c r="DG1138" s="897" t="s">
        <v>33</v>
      </c>
      <c r="DH1138" s="897" t="s">
        <v>13774</v>
      </c>
      <c r="DI1138" s="897" t="s">
        <v>33</v>
      </c>
      <c r="DJ1138" s="935">
        <v>42948</v>
      </c>
    </row>
    <row r="1139" spans="1:114" ht="14.1" customHeight="1" x14ac:dyDescent="0.25">
      <c r="A1139" s="702">
        <f>ROW()-1</f>
        <v>1138</v>
      </c>
      <c r="B1139" s="714" t="s">
        <v>13439</v>
      </c>
      <c r="C1139" s="715" t="str">
        <f>HYPERLINK(E1139,"OP")</f>
        <v>OP</v>
      </c>
      <c r="D1139" s="715" t="str">
        <f>HYPERLINK(F1139,"Prj")</f>
        <v>Prj</v>
      </c>
      <c r="E1139" s="894" t="s">
        <v>13440</v>
      </c>
      <c r="F1139" s="895" t="s">
        <v>13441</v>
      </c>
      <c r="G1139" s="656" t="s">
        <v>33</v>
      </c>
      <c r="H1139" s="656" t="s">
        <v>33</v>
      </c>
      <c r="I1139" s="694" t="s">
        <v>33</v>
      </c>
      <c r="J1139" s="698" t="s">
        <v>13442</v>
      </c>
      <c r="K1139" s="728" t="s">
        <v>33</v>
      </c>
      <c r="L1139" s="733" t="s">
        <v>153</v>
      </c>
      <c r="M1139" s="698" t="s">
        <v>611</v>
      </c>
      <c r="N1139" s="733" t="s">
        <v>233</v>
      </c>
      <c r="O1139" s="733" t="s">
        <v>25</v>
      </c>
      <c r="P1139" s="1080" t="s">
        <v>1419</v>
      </c>
      <c r="Q1139" s="1074" t="s">
        <v>33</v>
      </c>
      <c r="R1139" s="698" t="s">
        <v>33</v>
      </c>
      <c r="S1139" s="907" t="s">
        <v>3153</v>
      </c>
      <c r="T1139" s="908" t="s">
        <v>13443</v>
      </c>
      <c r="U1139" s="905" t="s">
        <v>13824</v>
      </c>
      <c r="V1139" s="905" t="s">
        <v>10413</v>
      </c>
      <c r="W1139" s="1068" t="s">
        <v>20</v>
      </c>
      <c r="X1139" s="1064">
        <v>42635</v>
      </c>
      <c r="Y1139" s="1066">
        <v>42909</v>
      </c>
      <c r="Z1139" s="1046">
        <v>2017</v>
      </c>
      <c r="AA1139" s="1064" t="s">
        <v>33</v>
      </c>
      <c r="AB1139" s="1065" t="s">
        <v>33</v>
      </c>
      <c r="AC1139" s="1066" t="s">
        <v>33</v>
      </c>
      <c r="AD1139" s="1052">
        <v>0</v>
      </c>
      <c r="AE1139" s="748">
        <v>0</v>
      </c>
      <c r="AF1139" s="744">
        <v>3.3943400000000001</v>
      </c>
      <c r="AG1139" s="690">
        <v>3.3943400000000001</v>
      </c>
      <c r="AH1139" s="747" t="s">
        <v>33</v>
      </c>
      <c r="AI1139" s="744">
        <v>3.3991893800000001</v>
      </c>
      <c r="AJ1139" s="1105">
        <v>3.3991893800000001</v>
      </c>
      <c r="AK1139" s="1106">
        <v>0</v>
      </c>
      <c r="AL1139" s="646"/>
      <c r="AM1139" s="647"/>
      <c r="AN1139" s="647"/>
      <c r="AO1139" s="647"/>
      <c r="AP1139" s="647"/>
      <c r="AQ1139" s="648"/>
      <c r="AR1139" s="756" t="s">
        <v>37</v>
      </c>
      <c r="AS1139" s="649"/>
      <c r="AT1139" s="649"/>
      <c r="AU1139" s="650"/>
      <c r="AV1139" s="686"/>
      <c r="AW1139" s="698" t="s">
        <v>33</v>
      </c>
      <c r="AX1139" s="698" t="s">
        <v>33</v>
      </c>
      <c r="AY1139" s="825" t="s">
        <v>33</v>
      </c>
      <c r="AZ1139" s="733" t="s">
        <v>33</v>
      </c>
      <c r="BA1139" s="733" t="s">
        <v>33</v>
      </c>
      <c r="BB1139" s="669" t="s">
        <v>33</v>
      </c>
      <c r="BC1139" s="689" t="s">
        <v>33</v>
      </c>
      <c r="BD1139" s="691" t="s">
        <v>33</v>
      </c>
      <c r="BE1139" s="669" t="s">
        <v>33</v>
      </c>
      <c r="BF1139" s="689" t="s">
        <v>33</v>
      </c>
      <c r="BG1139" s="691" t="s">
        <v>33</v>
      </c>
      <c r="BH1139" s="905" t="s">
        <v>10067</v>
      </c>
      <c r="BI1139" s="903" t="s">
        <v>9474</v>
      </c>
      <c r="BJ1139" s="905" t="s">
        <v>4485</v>
      </c>
      <c r="BK1139" s="903" t="s">
        <v>10472</v>
      </c>
      <c r="BL1139" s="905" t="s">
        <v>10072</v>
      </c>
      <c r="BM1139" s="903" t="s">
        <v>13093</v>
      </c>
      <c r="BN1139" s="905" t="s">
        <v>0</v>
      </c>
      <c r="BO1139" s="903" t="s">
        <v>0</v>
      </c>
      <c r="BP1139" s="905" t="s">
        <v>0</v>
      </c>
      <c r="BQ1139" s="903" t="s">
        <v>0</v>
      </c>
      <c r="BR1139" s="905" t="s">
        <v>0</v>
      </c>
      <c r="BS1139" s="903" t="s">
        <v>4492</v>
      </c>
      <c r="BT1139" s="905" t="s">
        <v>0</v>
      </c>
      <c r="BU1139" s="903" t="s">
        <v>4492</v>
      </c>
      <c r="BV1139" s="905" t="s">
        <v>0</v>
      </c>
      <c r="BW1139" s="903" t="s">
        <v>4492</v>
      </c>
      <c r="BX1139" s="905" t="s">
        <v>0</v>
      </c>
      <c r="BY1139" s="903" t="s">
        <v>4492</v>
      </c>
      <c r="BZ1139" s="905" t="s">
        <v>0</v>
      </c>
      <c r="CA1139" s="903" t="s">
        <v>4492</v>
      </c>
      <c r="CB1139" s="732" t="s">
        <v>33</v>
      </c>
      <c r="CC1139" s="624">
        <f>IF(ISBLANK(AL1139),0,1)</f>
        <v>0</v>
      </c>
      <c r="CD1139" s="656">
        <f>IF(ISBLANK(AM1139),0,1)</f>
        <v>0</v>
      </c>
      <c r="CE1139" s="656">
        <f>IF(ISBLANK(AN1139),0,1)</f>
        <v>0</v>
      </c>
      <c r="CF1139" s="656">
        <f>IF(ISBLANK(AO1139),0,1)</f>
        <v>0</v>
      </c>
      <c r="CG1139" s="656">
        <f>IF(ISBLANK(AP1139),0,1)</f>
        <v>0</v>
      </c>
      <c r="CH1139" s="692">
        <f>IF(ISBLANK(AQ1139),0,1)</f>
        <v>0</v>
      </c>
      <c r="CI1139" s="660">
        <f>IF($W1139="Dropped","-",DAYS360(X1139,Y1139,TRUE)/360)</f>
        <v>0.75277777777777777</v>
      </c>
      <c r="CJ1139" s="661" t="str">
        <f>IF(OR($W1139="Pipeline",$W1139="Dropped"),"-",IF(OR($AA1139="-",$AA1139="n/a"),"-",DAYS360(Y1139,AA1139,TRUE)/360))</f>
        <v>-</v>
      </c>
      <c r="CK1139" s="661" t="str">
        <f>IF(OR($W1139="Pipeline",$W1139="Dropped"),"-",IF($AC1139="-","-",IF(OR($AA1139="-",$AA1139="n/a"),DAYS360(Y1139,AC1139,TRUE)/360,DAYS360(AA1139,AC1139,TRUE)/360)))</f>
        <v>-</v>
      </c>
      <c r="CL1139" s="661" t="str">
        <f>IF(OR($W1139="Pipeline",$W1139="Dropped"),"-",IF($AC1139="-","-",DAYS360(X1139,AC1139,TRUE)/360))</f>
        <v>-</v>
      </c>
      <c r="CM1139" s="662" t="str">
        <f>IF(OR($W1139="Pipeline",$W1139="Dropped"),"-",IF($AC1139="-","-",DAYS360(AB1139,AC1139,TRUE)/360))</f>
        <v>-</v>
      </c>
      <c r="CN1139" s="693" t="str">
        <f>IF(W1139="Closed",IF(AC1139="-","-",YEAR(AC1139)),"-")</f>
        <v>-</v>
      </c>
      <c r="CO1139" s="693" t="str">
        <f>IF(W1139="Closed",IF(OR(BE1139="S",BE1139="MS",BE1139="HS"),"S",IF(OR(BE1139="U",BE1139="MU",BE1139="HU"),"U",IF(OR(BE1139="NA",BE1139="NR",BE1139="NV",BE1139="?",BE1139="#"),"NR","-"))),"-")</f>
        <v>-</v>
      </c>
      <c r="CP1139" s="624" t="s">
        <v>33</v>
      </c>
      <c r="CQ1139" s="656" t="s">
        <v>33</v>
      </c>
      <c r="CR1139" s="656" t="s">
        <v>33</v>
      </c>
      <c r="CS1139" s="656" t="s">
        <v>33</v>
      </c>
      <c r="CT1139" s="656" t="s">
        <v>33</v>
      </c>
      <c r="CU1139" s="692" t="s">
        <v>33</v>
      </c>
      <c r="CV1139" s="664" t="str">
        <f>IF(OR(DC1139="-",DC1139="",DC1139="n/a"),"-",HYPERLINK(DC1139,"PAD"))</f>
        <v>-</v>
      </c>
      <c r="CW1139" s="665" t="str">
        <f>IF(OR(DD1139="-",DD1139="",DD1139="n/a"),"-",HYPERLINK(DD1139,"ICR"))</f>
        <v>-</v>
      </c>
      <c r="CX1139" s="666" t="str">
        <f>IF(OR(DE1139="-",DE1139="",DE1139="n/a"),"-",HYPERLINK(DE1139,"IEG"))</f>
        <v>-</v>
      </c>
      <c r="CY1139" s="687" t="str">
        <f>IF(OR(DF1139="-",DF1139="",DF1139="n/a"),"-",HYPERLINK(DF1139,"PPAR"))</f>
        <v>-</v>
      </c>
      <c r="CZ1139" s="665" t="str">
        <f>IF(OR(DG1139="-",DG1139="",DG1139="n/a"),"-",HYPERLINK(DG1139,"PCR"))</f>
        <v>-</v>
      </c>
      <c r="DA1139" s="665" t="str">
        <f>IF(OR(DH1139="-",DH1139="",DH1139="n/a"),"-",HYPERLINK(DH1139,"PP"))</f>
        <v>PP</v>
      </c>
      <c r="DB1139" s="688" t="str">
        <f>IF(OR(DI1139="-",DI1139="",DI1139="n/a"),"-",HYPERLINK(DI1139,"TA"))</f>
        <v>-</v>
      </c>
      <c r="DC1139" s="897" t="s">
        <v>33</v>
      </c>
      <c r="DD1139" s="897" t="s">
        <v>33</v>
      </c>
      <c r="DE1139" s="897" t="s">
        <v>33</v>
      </c>
      <c r="DF1139" s="897" t="s">
        <v>33</v>
      </c>
      <c r="DG1139" s="897" t="s">
        <v>33</v>
      </c>
      <c r="DH1139" s="897" t="s">
        <v>14213</v>
      </c>
      <c r="DI1139" s="897" t="s">
        <v>33</v>
      </c>
      <c r="DJ1139" s="806"/>
    </row>
    <row r="1140" spans="1:114" ht="14.1" customHeight="1" x14ac:dyDescent="0.25">
      <c r="A1140" s="726">
        <f>ROW()-1</f>
        <v>1139</v>
      </c>
      <c r="B1140" s="725" t="s">
        <v>13655</v>
      </c>
      <c r="C1140" s="715" t="str">
        <f>HYPERLINK(E1140,"OP")</f>
        <v>OP</v>
      </c>
      <c r="D1140" s="715" t="str">
        <f>HYPERLINK(F1140,"Prj")</f>
        <v>Prj</v>
      </c>
      <c r="E1140" s="894" t="s">
        <v>13656</v>
      </c>
      <c r="F1140" s="895" t="s">
        <v>13657</v>
      </c>
      <c r="G1140" s="656" t="s">
        <v>33</v>
      </c>
      <c r="H1140" s="656" t="s">
        <v>33</v>
      </c>
      <c r="I1140" s="694" t="s">
        <v>33</v>
      </c>
      <c r="J1140" s="743" t="s">
        <v>13658</v>
      </c>
      <c r="K1140" s="728" t="s">
        <v>33</v>
      </c>
      <c r="L1140" s="742" t="s">
        <v>16</v>
      </c>
      <c r="M1140" s="743" t="s">
        <v>2395</v>
      </c>
      <c r="N1140" s="742" t="s">
        <v>18</v>
      </c>
      <c r="O1140" s="742" t="s">
        <v>25</v>
      </c>
      <c r="P1140" s="1081" t="s">
        <v>1419</v>
      </c>
      <c r="Q1140" s="1074" t="s">
        <v>33</v>
      </c>
      <c r="R1140" s="698" t="s">
        <v>33</v>
      </c>
      <c r="S1140" s="907" t="s">
        <v>3162</v>
      </c>
      <c r="T1140" s="908" t="s">
        <v>10325</v>
      </c>
      <c r="U1140" s="905" t="s">
        <v>13659</v>
      </c>
      <c r="V1140" s="905" t="s">
        <v>10423</v>
      </c>
      <c r="W1140" s="1068" t="s">
        <v>20</v>
      </c>
      <c r="X1140" s="1064">
        <v>42803</v>
      </c>
      <c r="Y1140" s="1066">
        <v>42905</v>
      </c>
      <c r="Z1140" s="1046">
        <v>2017</v>
      </c>
      <c r="AA1140" s="1064" t="s">
        <v>33</v>
      </c>
      <c r="AB1140" s="1065">
        <v>44377</v>
      </c>
      <c r="AC1140" s="1066">
        <v>44377</v>
      </c>
      <c r="AD1140" s="1055">
        <v>0</v>
      </c>
      <c r="AE1140" s="753">
        <v>10</v>
      </c>
      <c r="AF1140" s="754">
        <v>0</v>
      </c>
      <c r="AG1140" s="896">
        <v>10</v>
      </c>
      <c r="AH1140" s="747" t="s">
        <v>33</v>
      </c>
      <c r="AI1140" s="754">
        <v>0</v>
      </c>
      <c r="AJ1140" s="1112">
        <v>10</v>
      </c>
      <c r="AK1140" s="1113">
        <v>0</v>
      </c>
      <c r="AL1140" s="646"/>
      <c r="AM1140" s="647"/>
      <c r="AN1140" s="647"/>
      <c r="AO1140" s="647"/>
      <c r="AP1140" s="647"/>
      <c r="AQ1140" s="648"/>
      <c r="AR1140" s="779"/>
      <c r="AS1140" s="649"/>
      <c r="AT1140" s="649"/>
      <c r="AU1140" s="650"/>
      <c r="AV1140" s="686"/>
      <c r="AW1140" s="698" t="s">
        <v>33</v>
      </c>
      <c r="AX1140" s="698" t="s">
        <v>33</v>
      </c>
      <c r="AY1140" s="833" t="s">
        <v>33</v>
      </c>
      <c r="AZ1140" s="733" t="s">
        <v>33</v>
      </c>
      <c r="BA1140" s="733" t="s">
        <v>33</v>
      </c>
      <c r="BB1140" s="669" t="s">
        <v>33</v>
      </c>
      <c r="BC1140" s="689" t="s">
        <v>33</v>
      </c>
      <c r="BD1140" s="691" t="s">
        <v>33</v>
      </c>
      <c r="BE1140" s="669" t="s">
        <v>33</v>
      </c>
      <c r="BF1140" s="689" t="s">
        <v>33</v>
      </c>
      <c r="BG1140" s="691" t="s">
        <v>33</v>
      </c>
      <c r="BH1140" s="905" t="s">
        <v>4485</v>
      </c>
      <c r="BI1140" s="903" t="s">
        <v>10472</v>
      </c>
      <c r="BJ1140" s="905" t="s">
        <v>10072</v>
      </c>
      <c r="BK1140" s="903" t="s">
        <v>13093</v>
      </c>
      <c r="BL1140" s="905" t="s">
        <v>0</v>
      </c>
      <c r="BM1140" s="903" t="s">
        <v>0</v>
      </c>
      <c r="BN1140" s="905" t="s">
        <v>0</v>
      </c>
      <c r="BO1140" s="903" t="s">
        <v>0</v>
      </c>
      <c r="BP1140" s="905" t="s">
        <v>0</v>
      </c>
      <c r="BQ1140" s="903" t="s">
        <v>0</v>
      </c>
      <c r="BR1140" s="905" t="s">
        <v>0</v>
      </c>
      <c r="BS1140" s="903" t="s">
        <v>4492</v>
      </c>
      <c r="BT1140" s="905" t="s">
        <v>0</v>
      </c>
      <c r="BU1140" s="903" t="s">
        <v>4492</v>
      </c>
      <c r="BV1140" s="905" t="s">
        <v>0</v>
      </c>
      <c r="BW1140" s="903" t="s">
        <v>4492</v>
      </c>
      <c r="BX1140" s="905" t="s">
        <v>0</v>
      </c>
      <c r="BY1140" s="903" t="s">
        <v>4492</v>
      </c>
      <c r="BZ1140" s="905" t="s">
        <v>0</v>
      </c>
      <c r="CA1140" s="903" t="s">
        <v>4492</v>
      </c>
      <c r="CB1140" s="684" t="s">
        <v>33</v>
      </c>
      <c r="CC1140" s="624">
        <f>IF(ISBLANK(AL1140),0,1)</f>
        <v>0</v>
      </c>
      <c r="CD1140" s="656">
        <f>IF(ISBLANK(AM1140),0,1)</f>
        <v>0</v>
      </c>
      <c r="CE1140" s="656">
        <f>IF(ISBLANK(AN1140),0,1)</f>
        <v>0</v>
      </c>
      <c r="CF1140" s="656">
        <f>IF(ISBLANK(AO1140),0,1)</f>
        <v>0</v>
      </c>
      <c r="CG1140" s="656">
        <f>IF(ISBLANK(AP1140),0,1)</f>
        <v>0</v>
      </c>
      <c r="CH1140" s="692">
        <f>IF(ISBLANK(AQ1140),0,1)</f>
        <v>0</v>
      </c>
      <c r="CI1140" s="660">
        <f>IF($W1140="Dropped","-",DAYS360(X1140,Y1140,TRUE)/360)</f>
        <v>0.27777777777777779</v>
      </c>
      <c r="CJ1140" s="661" t="str">
        <f>IF(OR($W1140="Pipeline",$W1140="Dropped"),"-",IF(OR($AA1140="-",$AA1140="n/a"),"-",DAYS360(Y1140,AA1140,TRUE)/360))</f>
        <v>-</v>
      </c>
      <c r="CK1140" s="661">
        <f>IF(OR($W1140="Pipeline",$W1140="Dropped"),"-",IF($AC1140="-","-",IF(OR($AA1140="-",$AA1140="n/a"),DAYS360(Y1140,AC1140,TRUE)/360,DAYS360(AA1140,AC1140,TRUE)/360)))</f>
        <v>4.0305555555555559</v>
      </c>
      <c r="CL1140" s="661">
        <f>IF(OR($W1140="Pipeline",$W1140="Dropped"),"-",IF($AC1140="-","-",DAYS360(X1140,AC1140,TRUE)/360))</f>
        <v>4.3083333333333336</v>
      </c>
      <c r="CM1140" s="662">
        <f>IF(OR($W1140="Pipeline",$W1140="Dropped"),"-",IF($AC1140="-","-",DAYS360(AB1140,AC1140,TRUE)/360))</f>
        <v>0</v>
      </c>
      <c r="CN1140" s="693" t="str">
        <f>IF(W1140="Closed",IF(AC1140="-","-",YEAR(AC1140)),"-")</f>
        <v>-</v>
      </c>
      <c r="CO1140" s="693" t="str">
        <f>IF(W1140="Closed",IF(OR(BE1140="S",BE1140="MS",BE1140="HS"),"S",IF(OR(BE1140="U",BE1140="MU",BE1140="HU"),"U",IF(OR(BE1140="NA",BE1140="NR",BE1140="NV",BE1140="?",BE1140="#"),"NR","-"))),"-")</f>
        <v>-</v>
      </c>
      <c r="CP1140" s="624" t="s">
        <v>33</v>
      </c>
      <c r="CQ1140" s="656" t="s">
        <v>33</v>
      </c>
      <c r="CR1140" s="656" t="s">
        <v>33</v>
      </c>
      <c r="CS1140" s="656" t="s">
        <v>33</v>
      </c>
      <c r="CT1140" s="656" t="s">
        <v>33</v>
      </c>
      <c r="CU1140" s="692" t="s">
        <v>33</v>
      </c>
      <c r="CV1140" s="664" t="str">
        <f>IF(OR(DC1140="-",DC1140="",DC1140="n/a"),"-",HYPERLINK(DC1140,"PAD"))</f>
        <v>PAD</v>
      </c>
      <c r="CW1140" s="665" t="str">
        <f>IF(OR(DD1140="-",DD1140="",DD1140="n/a"),"-",HYPERLINK(DD1140,"ICR"))</f>
        <v>-</v>
      </c>
      <c r="CX1140" s="666" t="str">
        <f>IF(OR(DE1140="-",DE1140="",DE1140="n/a"),"-",HYPERLINK(DE1140,"IEG"))</f>
        <v>-</v>
      </c>
      <c r="CY1140" s="687" t="str">
        <f>IF(OR(DF1140="-",DF1140="",DF1140="n/a"),"-",HYPERLINK(DF1140,"PPAR"))</f>
        <v>-</v>
      </c>
      <c r="CZ1140" s="665" t="str">
        <f>IF(OR(DG1140="-",DG1140="",DG1140="n/a"),"-",HYPERLINK(DG1140,"PCR"))</f>
        <v>-</v>
      </c>
      <c r="DA1140" s="665" t="str">
        <f>IF(OR(DH1140="-",DH1140="",DH1140="n/a"),"-",HYPERLINK(DH1140,"PP"))</f>
        <v>-</v>
      </c>
      <c r="DB1140" s="688" t="str">
        <f>IF(OR(DI1140="-",DI1140="",DI1140="n/a"),"-",HYPERLINK(DI1140,"TA"))</f>
        <v>-</v>
      </c>
      <c r="DC1140" s="897" t="s">
        <v>13775</v>
      </c>
      <c r="DD1140" s="897" t="s">
        <v>33</v>
      </c>
      <c r="DE1140" s="897" t="s">
        <v>33</v>
      </c>
      <c r="DF1140" s="897" t="s">
        <v>33</v>
      </c>
      <c r="DG1140" s="897" t="s">
        <v>33</v>
      </c>
      <c r="DH1140" s="897" t="s">
        <v>33</v>
      </c>
      <c r="DI1140" s="897" t="s">
        <v>33</v>
      </c>
      <c r="DJ1140" s="935">
        <v>42948</v>
      </c>
    </row>
    <row r="1141" spans="1:114" ht="14.1" customHeight="1" x14ac:dyDescent="0.25">
      <c r="A1141" s="702">
        <f>ROW()-1</f>
        <v>1140</v>
      </c>
      <c r="B1141" s="714" t="s">
        <v>13444</v>
      </c>
      <c r="C1141" s="715" t="str">
        <f>HYPERLINK(E1141,"OP")</f>
        <v>OP</v>
      </c>
      <c r="D1141" s="715" t="str">
        <f>HYPERLINK(F1141,"Prj")</f>
        <v>Prj</v>
      </c>
      <c r="E1141" s="894" t="s">
        <v>13445</v>
      </c>
      <c r="F1141" s="895" t="s">
        <v>13446</v>
      </c>
      <c r="G1141" s="656" t="s">
        <v>33</v>
      </c>
      <c r="H1141" s="656" t="s">
        <v>33</v>
      </c>
      <c r="I1141" s="694" t="s">
        <v>33</v>
      </c>
      <c r="J1141" s="698" t="s">
        <v>13617</v>
      </c>
      <c r="K1141" s="728" t="s">
        <v>33</v>
      </c>
      <c r="L1141" s="733" t="s">
        <v>124</v>
      </c>
      <c r="M1141" s="698" t="s">
        <v>3031</v>
      </c>
      <c r="N1141" s="733" t="s">
        <v>18</v>
      </c>
      <c r="O1141" s="733" t="s">
        <v>25</v>
      </c>
      <c r="P1141" s="1080" t="s">
        <v>1419</v>
      </c>
      <c r="Q1141" s="1074" t="s">
        <v>33</v>
      </c>
      <c r="R1141" s="698" t="s">
        <v>33</v>
      </c>
      <c r="S1141" s="907" t="s">
        <v>3581</v>
      </c>
      <c r="T1141" s="908" t="s">
        <v>13686</v>
      </c>
      <c r="U1141" s="905" t="s">
        <v>1421</v>
      </c>
      <c r="V1141" s="905" t="s">
        <v>10410</v>
      </c>
      <c r="W1141" s="1068" t="s">
        <v>269</v>
      </c>
      <c r="X1141" s="1064">
        <v>42970</v>
      </c>
      <c r="Y1141" s="1066">
        <v>43250</v>
      </c>
      <c r="Z1141" s="1046">
        <v>2018</v>
      </c>
      <c r="AA1141" s="1064" t="s">
        <v>33</v>
      </c>
      <c r="AB1141" s="1065" t="s">
        <v>33</v>
      </c>
      <c r="AC1141" s="1066" t="s">
        <v>33</v>
      </c>
      <c r="AD1141" s="1052">
        <v>0</v>
      </c>
      <c r="AE1141" s="748">
        <v>8</v>
      </c>
      <c r="AF1141" s="744">
        <v>0</v>
      </c>
      <c r="AG1141" s="690">
        <v>8</v>
      </c>
      <c r="AH1141" s="747" t="s">
        <v>33</v>
      </c>
      <c r="AI1141" s="744" t="s">
        <v>33</v>
      </c>
      <c r="AJ1141" s="1105" t="s">
        <v>33</v>
      </c>
      <c r="AK1141" s="1106" t="s">
        <v>33</v>
      </c>
      <c r="AL1141" s="646"/>
      <c r="AM1141" s="647"/>
      <c r="AN1141" s="647"/>
      <c r="AO1141" s="647"/>
      <c r="AP1141" s="647"/>
      <c r="AQ1141" s="648"/>
      <c r="AR1141" s="756" t="s">
        <v>37</v>
      </c>
      <c r="AS1141" s="649"/>
      <c r="AT1141" s="649"/>
      <c r="AU1141" s="650"/>
      <c r="AV1141" s="686"/>
      <c r="AW1141" s="698" t="s">
        <v>33</v>
      </c>
      <c r="AX1141" s="698" t="s">
        <v>33</v>
      </c>
      <c r="AY1141" s="825" t="s">
        <v>33</v>
      </c>
      <c r="AZ1141" s="733" t="s">
        <v>33</v>
      </c>
      <c r="BA1141" s="733" t="s">
        <v>33</v>
      </c>
      <c r="BB1141" s="669" t="s">
        <v>33</v>
      </c>
      <c r="BC1141" s="689" t="s">
        <v>33</v>
      </c>
      <c r="BD1141" s="691" t="s">
        <v>33</v>
      </c>
      <c r="BE1141" s="669" t="s">
        <v>33</v>
      </c>
      <c r="BF1141" s="689" t="s">
        <v>33</v>
      </c>
      <c r="BG1141" s="691" t="s">
        <v>33</v>
      </c>
      <c r="BH1141" s="905" t="s">
        <v>0</v>
      </c>
      <c r="BI1141" s="903" t="s">
        <v>0</v>
      </c>
      <c r="BJ1141" s="905" t="s">
        <v>0</v>
      </c>
      <c r="BK1141" s="903" t="s">
        <v>0</v>
      </c>
      <c r="BL1141" s="905" t="s">
        <v>0</v>
      </c>
      <c r="BM1141" s="903" t="s">
        <v>0</v>
      </c>
      <c r="BN1141" s="905" t="s">
        <v>0</v>
      </c>
      <c r="BO1141" s="903" t="s">
        <v>0</v>
      </c>
      <c r="BP1141" s="905" t="s">
        <v>0</v>
      </c>
      <c r="BQ1141" s="903" t="s">
        <v>0</v>
      </c>
      <c r="BR1141" s="905" t="s">
        <v>0</v>
      </c>
      <c r="BS1141" s="903" t="s">
        <v>4492</v>
      </c>
      <c r="BT1141" s="905" t="s">
        <v>0</v>
      </c>
      <c r="BU1141" s="903" t="s">
        <v>4492</v>
      </c>
      <c r="BV1141" s="905" t="s">
        <v>0</v>
      </c>
      <c r="BW1141" s="903" t="s">
        <v>4492</v>
      </c>
      <c r="BX1141" s="905" t="s">
        <v>0</v>
      </c>
      <c r="BY1141" s="903" t="s">
        <v>4492</v>
      </c>
      <c r="BZ1141" s="905" t="s">
        <v>0</v>
      </c>
      <c r="CA1141" s="903" t="s">
        <v>4492</v>
      </c>
      <c r="CB1141" s="732" t="s">
        <v>33</v>
      </c>
      <c r="CC1141" s="624">
        <f>IF(ISBLANK(AL1141),0,1)</f>
        <v>0</v>
      </c>
      <c r="CD1141" s="656">
        <f>IF(ISBLANK(AM1141),0,1)</f>
        <v>0</v>
      </c>
      <c r="CE1141" s="656">
        <f>IF(ISBLANK(AN1141),0,1)</f>
        <v>0</v>
      </c>
      <c r="CF1141" s="656">
        <f>IF(ISBLANK(AO1141),0,1)</f>
        <v>0</v>
      </c>
      <c r="CG1141" s="656">
        <f>IF(ISBLANK(AP1141),0,1)</f>
        <v>0</v>
      </c>
      <c r="CH1141" s="692">
        <f>IF(ISBLANK(AQ1141),0,1)</f>
        <v>0</v>
      </c>
      <c r="CI1141" s="660">
        <f>IF($W1141="Dropped","-",DAYS360(X1141,Y1141,TRUE)/360)</f>
        <v>0.76944444444444449</v>
      </c>
      <c r="CJ1141" s="661" t="str">
        <f>IF(OR($W1141="Pipeline",$W1141="Dropped"),"-",IF(OR($AA1141="-",$AA1141="n/a"),"-",DAYS360(Y1141,AA1141,TRUE)/360))</f>
        <v>-</v>
      </c>
      <c r="CK1141" s="661" t="str">
        <f>IF(OR($W1141="Pipeline",$W1141="Dropped"),"-",IF($AC1141="-","-",IF(OR($AA1141="-",$AA1141="n/a"),DAYS360(Y1141,AC1141,TRUE)/360,DAYS360(AA1141,AC1141,TRUE)/360)))</f>
        <v>-</v>
      </c>
      <c r="CL1141" s="661" t="str">
        <f>IF(OR($W1141="Pipeline",$W1141="Dropped"),"-",IF($AC1141="-","-",DAYS360(X1141,AC1141,TRUE)/360))</f>
        <v>-</v>
      </c>
      <c r="CM1141" s="662" t="str">
        <f>IF(OR($W1141="Pipeline",$W1141="Dropped"),"-",IF($AC1141="-","-",DAYS360(AB1141,AC1141,TRUE)/360))</f>
        <v>-</v>
      </c>
      <c r="CN1141" s="693" t="str">
        <f>IF(W1141="Closed",IF(AC1141="-","-",YEAR(AC1141)),"-")</f>
        <v>-</v>
      </c>
      <c r="CO1141" s="693" t="str">
        <f>IF(W1141="Closed",IF(OR(BE1141="S",BE1141="MS",BE1141="HS"),"S",IF(OR(BE1141="U",BE1141="MU",BE1141="HU"),"U",IF(OR(BE1141="NA",BE1141="NR",BE1141="NV",BE1141="?",BE1141="#"),"NR","-"))),"-")</f>
        <v>-</v>
      </c>
      <c r="CP1141" s="624" t="s">
        <v>33</v>
      </c>
      <c r="CQ1141" s="656" t="s">
        <v>33</v>
      </c>
      <c r="CR1141" s="656" t="s">
        <v>33</v>
      </c>
      <c r="CS1141" s="656" t="s">
        <v>33</v>
      </c>
      <c r="CT1141" s="656" t="s">
        <v>33</v>
      </c>
      <c r="CU1141" s="692" t="s">
        <v>33</v>
      </c>
      <c r="CV1141" s="664" t="str">
        <f>IF(OR(DC1141="-",DC1141="",DC1141="n/a"),"-",HYPERLINK(DC1141,"PAD"))</f>
        <v>-</v>
      </c>
      <c r="CW1141" s="665" t="str">
        <f>IF(OR(DD1141="-",DD1141="",DD1141="n/a"),"-",HYPERLINK(DD1141,"ICR"))</f>
        <v>-</v>
      </c>
      <c r="CX1141" s="666" t="str">
        <f>IF(OR(DE1141="-",DE1141="",DE1141="n/a"),"-",HYPERLINK(DE1141,"IEG"))</f>
        <v>-</v>
      </c>
      <c r="CY1141" s="687" t="str">
        <f>IF(OR(DF1141="-",DF1141="",DF1141="n/a"),"-",HYPERLINK(DF1141,"PPAR"))</f>
        <v>-</v>
      </c>
      <c r="CZ1141" s="665" t="str">
        <f>IF(OR(DG1141="-",DG1141="",DG1141="n/a"),"-",HYPERLINK(DG1141,"PCR"))</f>
        <v>-</v>
      </c>
      <c r="DA1141" s="665" t="str">
        <f>IF(OR(DH1141="-",DH1141="",DH1141="n/a"),"-",HYPERLINK(DH1141,"PP"))</f>
        <v>-</v>
      </c>
      <c r="DB1141" s="688" t="str">
        <f>IF(OR(DI1141="-",DI1141="",DI1141="n/a"),"-",HYPERLINK(DI1141,"TA"))</f>
        <v>-</v>
      </c>
      <c r="DC1141" s="897" t="s">
        <v>13773</v>
      </c>
      <c r="DD1141" s="897" t="s">
        <v>13773</v>
      </c>
      <c r="DE1141" s="897" t="s">
        <v>13773</v>
      </c>
      <c r="DF1141" s="897" t="s">
        <v>13773</v>
      </c>
      <c r="DG1141" s="897" t="s">
        <v>13773</v>
      </c>
      <c r="DH1141" s="897" t="s">
        <v>13773</v>
      </c>
      <c r="DI1141" s="897" t="s">
        <v>13773</v>
      </c>
      <c r="DJ1141" s="815"/>
    </row>
    <row r="1142" spans="1:114" ht="14.1" customHeight="1" x14ac:dyDescent="0.25">
      <c r="A1142" s="726">
        <f>ROW()-1</f>
        <v>1141</v>
      </c>
      <c r="B1142" s="725" t="s">
        <v>13794</v>
      </c>
      <c r="C1142" s="715" t="str">
        <f>HYPERLINK(E1142,"OP")</f>
        <v>OP</v>
      </c>
      <c r="D1142" s="715" t="str">
        <f>HYPERLINK(F1142,"Prj")</f>
        <v>Prj</v>
      </c>
      <c r="E1142" s="894" t="s">
        <v>13795</v>
      </c>
      <c r="F1142" s="895" t="s">
        <v>13796</v>
      </c>
      <c r="G1142" s="656" t="s">
        <v>33</v>
      </c>
      <c r="H1142" s="656" t="s">
        <v>33</v>
      </c>
      <c r="I1142" s="694" t="s">
        <v>33</v>
      </c>
      <c r="J1142" s="743" t="s">
        <v>13797</v>
      </c>
      <c r="K1142" s="728" t="s">
        <v>33</v>
      </c>
      <c r="L1142" s="742" t="s">
        <v>16</v>
      </c>
      <c r="M1142" s="743" t="s">
        <v>280</v>
      </c>
      <c r="N1142" s="742" t="s">
        <v>18</v>
      </c>
      <c r="O1142" s="742" t="s">
        <v>76</v>
      </c>
      <c r="P1142" s="1081" t="s">
        <v>1419</v>
      </c>
      <c r="Q1142" s="1075" t="s">
        <v>13798</v>
      </c>
      <c r="R1142" s="698" t="s">
        <v>33</v>
      </c>
      <c r="S1142" s="907" t="s">
        <v>3162</v>
      </c>
      <c r="T1142" s="908" t="s">
        <v>3168</v>
      </c>
      <c r="U1142" s="905" t="s">
        <v>1790</v>
      </c>
      <c r="V1142" s="905" t="s">
        <v>9988</v>
      </c>
      <c r="W1142" s="1068" t="s">
        <v>269</v>
      </c>
      <c r="X1142" s="1064">
        <v>42914</v>
      </c>
      <c r="Y1142" s="1066">
        <v>43186</v>
      </c>
      <c r="Z1142" s="1046">
        <v>2018</v>
      </c>
      <c r="AA1142" s="1064" t="s">
        <v>33</v>
      </c>
      <c r="AB1142" s="1065" t="s">
        <v>33</v>
      </c>
      <c r="AC1142" s="1066" t="s">
        <v>33</v>
      </c>
      <c r="AD1142" s="1055">
        <v>0</v>
      </c>
      <c r="AE1142" s="753">
        <v>750</v>
      </c>
      <c r="AF1142" s="754">
        <v>0</v>
      </c>
      <c r="AG1142" s="896">
        <v>750</v>
      </c>
      <c r="AH1142" s="747" t="s">
        <v>33</v>
      </c>
      <c r="AI1142" s="744" t="s">
        <v>33</v>
      </c>
      <c r="AJ1142" s="1105" t="s">
        <v>33</v>
      </c>
      <c r="AK1142" s="1106" t="s">
        <v>33</v>
      </c>
      <c r="AL1142" s="646"/>
      <c r="AM1142" s="647">
        <v>10</v>
      </c>
      <c r="AN1142" s="647"/>
      <c r="AO1142" s="647"/>
      <c r="AP1142" s="647"/>
      <c r="AQ1142" s="648"/>
      <c r="AR1142" s="779"/>
      <c r="AS1142" s="649"/>
      <c r="AT1142" s="649"/>
      <c r="AU1142" s="650"/>
      <c r="AV1142" s="686"/>
      <c r="AW1142" s="698" t="s">
        <v>33</v>
      </c>
      <c r="AX1142" s="698" t="s">
        <v>33</v>
      </c>
      <c r="AY1142" s="833" t="s">
        <v>33</v>
      </c>
      <c r="AZ1142" s="733" t="s">
        <v>33</v>
      </c>
      <c r="BA1142" s="733" t="s">
        <v>33</v>
      </c>
      <c r="BB1142" s="669" t="s">
        <v>33</v>
      </c>
      <c r="BC1142" s="689" t="s">
        <v>33</v>
      </c>
      <c r="BD1142" s="691" t="s">
        <v>33</v>
      </c>
      <c r="BE1142" s="669" t="s">
        <v>33</v>
      </c>
      <c r="BF1142" s="689" t="s">
        <v>33</v>
      </c>
      <c r="BG1142" s="691" t="s">
        <v>33</v>
      </c>
      <c r="BH1142" s="905" t="s">
        <v>0</v>
      </c>
      <c r="BI1142" s="903" t="s">
        <v>0</v>
      </c>
      <c r="BJ1142" s="905" t="s">
        <v>0</v>
      </c>
      <c r="BK1142" s="903" t="s">
        <v>0</v>
      </c>
      <c r="BL1142" s="905" t="s">
        <v>0</v>
      </c>
      <c r="BM1142" s="903" t="s">
        <v>0</v>
      </c>
      <c r="BN1142" s="905" t="s">
        <v>0</v>
      </c>
      <c r="BO1142" s="903" t="s">
        <v>0</v>
      </c>
      <c r="BP1142" s="905" t="s">
        <v>0</v>
      </c>
      <c r="BQ1142" s="903" t="s">
        <v>0</v>
      </c>
      <c r="BR1142" s="905" t="s">
        <v>0</v>
      </c>
      <c r="BS1142" s="903" t="s">
        <v>4492</v>
      </c>
      <c r="BT1142" s="905" t="s">
        <v>0</v>
      </c>
      <c r="BU1142" s="903" t="s">
        <v>4492</v>
      </c>
      <c r="BV1142" s="905" t="s">
        <v>0</v>
      </c>
      <c r="BW1142" s="903" t="s">
        <v>4492</v>
      </c>
      <c r="BX1142" s="905" t="s">
        <v>0</v>
      </c>
      <c r="BY1142" s="903" t="s">
        <v>4492</v>
      </c>
      <c r="BZ1142" s="905" t="s">
        <v>0</v>
      </c>
      <c r="CA1142" s="903" t="s">
        <v>4492</v>
      </c>
      <c r="CB1142" s="732" t="s">
        <v>33</v>
      </c>
      <c r="CC1142" s="624">
        <f>IF(ISBLANK(AL1142),0,1)</f>
        <v>0</v>
      </c>
      <c r="CD1142" s="656">
        <f>IF(ISBLANK(AM1142),0,1)</f>
        <v>1</v>
      </c>
      <c r="CE1142" s="656">
        <f>IF(ISBLANK(AN1142),0,1)</f>
        <v>0</v>
      </c>
      <c r="CF1142" s="656">
        <f>IF(ISBLANK(AO1142),0,1)</f>
        <v>0</v>
      </c>
      <c r="CG1142" s="656">
        <f>IF(ISBLANK(AP1142),0,1)</f>
        <v>0</v>
      </c>
      <c r="CH1142" s="692">
        <f>IF(ISBLANK(AQ1142),0,1)</f>
        <v>0</v>
      </c>
      <c r="CI1142" s="660">
        <f>IF($W1142="Dropped","-",DAYS360(X1142,Y1142,TRUE)/360)</f>
        <v>0.74722222222222223</v>
      </c>
      <c r="CJ1142" s="661" t="str">
        <f>IF(OR($W1142="Pipeline",$W1142="Dropped"),"-",IF(OR($AA1142="-",$AA1142="n/a"),"-",DAYS360(Y1142,AA1142,TRUE)/360))</f>
        <v>-</v>
      </c>
      <c r="CK1142" s="661" t="str">
        <f>IF(OR($W1142="Pipeline",$W1142="Dropped"),"-",IF($AC1142="-","-",IF(OR($AA1142="-",$AA1142="n/a"),DAYS360(Y1142,AC1142,TRUE)/360,DAYS360(AA1142,AC1142,TRUE)/360)))</f>
        <v>-</v>
      </c>
      <c r="CL1142" s="661" t="str">
        <f>IF(OR($W1142="Pipeline",$W1142="Dropped"),"-",IF($AC1142="-","-",DAYS360(X1142,AC1142,TRUE)/360))</f>
        <v>-</v>
      </c>
      <c r="CM1142" s="662" t="str">
        <f>IF(OR($W1142="Pipeline",$W1142="Dropped"),"-",IF($AC1142="-","-",DAYS360(AB1142,AC1142,TRUE)/360))</f>
        <v>-</v>
      </c>
      <c r="CN1142" s="693" t="str">
        <f>IF(W1142="Closed",IF(AC1142="-","-",YEAR(AC1142)),"-")</f>
        <v>-</v>
      </c>
      <c r="CO1142" s="693" t="str">
        <f>IF(W1142="Closed",IF(OR(BE1142="S",BE1142="MS",BE1142="HS"),"S",IF(OR(BE1142="U",BE1142="MU",BE1142="HU"),"U",IF(OR(BE1142="NA",BE1142="NR",BE1142="NV",BE1142="?",BE1142="#"),"NR","-"))),"-")</f>
        <v>-</v>
      </c>
      <c r="CP1142" s="624" t="s">
        <v>33</v>
      </c>
      <c r="CQ1142" s="656" t="s">
        <v>33</v>
      </c>
      <c r="CR1142" s="656" t="s">
        <v>33</v>
      </c>
      <c r="CS1142" s="656" t="s">
        <v>33</v>
      </c>
      <c r="CT1142" s="656" t="s">
        <v>33</v>
      </c>
      <c r="CU1142" s="692" t="s">
        <v>33</v>
      </c>
      <c r="CV1142" s="664" t="str">
        <f>IF(OR(DC1142="-",DC1142="",DC1142="n/a"),"-",HYPERLINK(DC1142,"PAD"))</f>
        <v>-</v>
      </c>
      <c r="CW1142" s="665" t="str">
        <f>IF(OR(DD1142="-",DD1142="",DD1142="n/a"),"-",HYPERLINK(DD1142,"ICR"))</f>
        <v>-</v>
      </c>
      <c r="CX1142" s="666" t="str">
        <f>IF(OR(DE1142="-",DE1142="",DE1142="n/a"),"-",HYPERLINK(DE1142,"IEG"))</f>
        <v>-</v>
      </c>
      <c r="CY1142" s="687" t="str">
        <f>IF(OR(DF1142="-",DF1142="",DF1142="n/a"),"-",HYPERLINK(DF1142,"PPAR"))</f>
        <v>-</v>
      </c>
      <c r="CZ1142" s="665" t="str">
        <f>IF(OR(DG1142="-",DG1142="",DG1142="n/a"),"-",HYPERLINK(DG1142,"PCR"))</f>
        <v>-</v>
      </c>
      <c r="DA1142" s="665" t="str">
        <f>IF(OR(DH1142="-",DH1142="",DH1142="n/a"),"-",HYPERLINK(DH1142,"PP"))</f>
        <v>-</v>
      </c>
      <c r="DB1142" s="688" t="str">
        <f>IF(OR(DI1142="-",DI1142="",DI1142="n/a"),"-",HYPERLINK(DI1142,"TA"))</f>
        <v>-</v>
      </c>
      <c r="DC1142" s="897" t="s">
        <v>13773</v>
      </c>
      <c r="DD1142" s="897" t="s">
        <v>13773</v>
      </c>
      <c r="DE1142" s="897" t="s">
        <v>13773</v>
      </c>
      <c r="DF1142" s="897" t="s">
        <v>13773</v>
      </c>
      <c r="DG1142" s="897" t="s">
        <v>13773</v>
      </c>
      <c r="DH1142" s="897" t="s">
        <v>13773</v>
      </c>
      <c r="DI1142" s="897" t="s">
        <v>13773</v>
      </c>
      <c r="DJ1142" s="935">
        <v>42948</v>
      </c>
    </row>
    <row r="1143" spans="1:114" ht="14.1" customHeight="1" x14ac:dyDescent="0.25">
      <c r="A1143" s="702">
        <f>ROW()-1</f>
        <v>1142</v>
      </c>
      <c r="B1143" s="714" t="s">
        <v>13499</v>
      </c>
      <c r="C1143" s="715" t="str">
        <f>HYPERLINK(E1143,"OP")</f>
        <v>OP</v>
      </c>
      <c r="D1143" s="715" t="str">
        <f>HYPERLINK(F1143,"Prj")</f>
        <v>Prj</v>
      </c>
      <c r="E1143" s="894" t="s">
        <v>13500</v>
      </c>
      <c r="F1143" s="895" t="s">
        <v>13501</v>
      </c>
      <c r="G1143" s="656" t="s">
        <v>33</v>
      </c>
      <c r="H1143" s="656" t="s">
        <v>33</v>
      </c>
      <c r="I1143" s="694" t="s">
        <v>33</v>
      </c>
      <c r="J1143" s="698" t="s">
        <v>13502</v>
      </c>
      <c r="K1143" s="728" t="s">
        <v>33</v>
      </c>
      <c r="L1143" s="733" t="s">
        <v>153</v>
      </c>
      <c r="M1143" s="698" t="s">
        <v>727</v>
      </c>
      <c r="N1143" s="733" t="s">
        <v>233</v>
      </c>
      <c r="O1143" s="733" t="s">
        <v>25</v>
      </c>
      <c r="P1143" s="1080" t="s">
        <v>1742</v>
      </c>
      <c r="Q1143" s="1074" t="s">
        <v>13503</v>
      </c>
      <c r="R1143" s="698" t="s">
        <v>33</v>
      </c>
      <c r="S1143" s="907" t="s">
        <v>10301</v>
      </c>
      <c r="T1143" s="908" t="s">
        <v>3798</v>
      </c>
      <c r="U1143" s="905" t="s">
        <v>10414</v>
      </c>
      <c r="V1143" s="905" t="s">
        <v>10414</v>
      </c>
      <c r="W1143" s="1068" t="s">
        <v>269</v>
      </c>
      <c r="X1143" s="1064">
        <v>42717</v>
      </c>
      <c r="Y1143" s="1066">
        <v>43007</v>
      </c>
      <c r="Z1143" s="1046">
        <v>2018</v>
      </c>
      <c r="AA1143" s="1064" t="s">
        <v>33</v>
      </c>
      <c r="AB1143" s="1065" t="s">
        <v>33</v>
      </c>
      <c r="AC1143" s="1066" t="s">
        <v>33</v>
      </c>
      <c r="AD1143" s="1052">
        <v>0</v>
      </c>
      <c r="AE1143" s="748">
        <v>0</v>
      </c>
      <c r="AF1143" s="744">
        <v>0.30534</v>
      </c>
      <c r="AG1143" s="690">
        <v>0.30534</v>
      </c>
      <c r="AH1143" s="747" t="s">
        <v>33</v>
      </c>
      <c r="AI1143" s="744" t="s">
        <v>33</v>
      </c>
      <c r="AJ1143" s="1105" t="s">
        <v>33</v>
      </c>
      <c r="AK1143" s="1106" t="s">
        <v>33</v>
      </c>
      <c r="AL1143" s="646"/>
      <c r="AM1143" s="647"/>
      <c r="AN1143" s="647"/>
      <c r="AO1143" s="647"/>
      <c r="AP1143" s="647"/>
      <c r="AQ1143" s="648"/>
      <c r="AR1143" s="756" t="s">
        <v>37</v>
      </c>
      <c r="AS1143" s="649"/>
      <c r="AT1143" s="649"/>
      <c r="AU1143" s="650"/>
      <c r="AV1143" s="686"/>
      <c r="AW1143" s="698" t="s">
        <v>33</v>
      </c>
      <c r="AX1143" s="698" t="s">
        <v>33</v>
      </c>
      <c r="AY1143" s="825" t="s">
        <v>33</v>
      </c>
      <c r="AZ1143" s="733" t="s">
        <v>33</v>
      </c>
      <c r="BA1143" s="733" t="s">
        <v>33</v>
      </c>
      <c r="BB1143" s="669" t="s">
        <v>33</v>
      </c>
      <c r="BC1143" s="689" t="s">
        <v>33</v>
      </c>
      <c r="BD1143" s="691" t="s">
        <v>33</v>
      </c>
      <c r="BE1143" s="669" t="s">
        <v>33</v>
      </c>
      <c r="BF1143" s="689" t="s">
        <v>33</v>
      </c>
      <c r="BG1143" s="691" t="s">
        <v>33</v>
      </c>
      <c r="BH1143" s="905" t="s">
        <v>10067</v>
      </c>
      <c r="BI1143" s="903" t="s">
        <v>9474</v>
      </c>
      <c r="BJ1143" s="905" t="s">
        <v>4525</v>
      </c>
      <c r="BK1143" s="903" t="s">
        <v>10476</v>
      </c>
      <c r="BL1143" s="905" t="s">
        <v>10072</v>
      </c>
      <c r="BM1143" s="903" t="s">
        <v>13093</v>
      </c>
      <c r="BN1143" s="905" t="s">
        <v>4485</v>
      </c>
      <c r="BO1143" s="903" t="s">
        <v>10472</v>
      </c>
      <c r="BP1143" s="905" t="s">
        <v>0</v>
      </c>
      <c r="BQ1143" s="903" t="s">
        <v>0</v>
      </c>
      <c r="BR1143" s="905" t="s">
        <v>0</v>
      </c>
      <c r="BS1143" s="903" t="s">
        <v>4492</v>
      </c>
      <c r="BT1143" s="905" t="s">
        <v>0</v>
      </c>
      <c r="BU1143" s="903" t="s">
        <v>4492</v>
      </c>
      <c r="BV1143" s="905" t="s">
        <v>0</v>
      </c>
      <c r="BW1143" s="903" t="s">
        <v>4492</v>
      </c>
      <c r="BX1143" s="905" t="s">
        <v>0</v>
      </c>
      <c r="BY1143" s="903" t="s">
        <v>4492</v>
      </c>
      <c r="BZ1143" s="905" t="s">
        <v>0</v>
      </c>
      <c r="CA1143" s="903" t="s">
        <v>4492</v>
      </c>
      <c r="CB1143" s="732" t="s">
        <v>33</v>
      </c>
      <c r="CC1143" s="624">
        <f>IF(ISBLANK(AL1143),0,1)</f>
        <v>0</v>
      </c>
      <c r="CD1143" s="656">
        <f>IF(ISBLANK(AM1143),0,1)</f>
        <v>0</v>
      </c>
      <c r="CE1143" s="656">
        <f>IF(ISBLANK(AN1143),0,1)</f>
        <v>0</v>
      </c>
      <c r="CF1143" s="656">
        <f>IF(ISBLANK(AO1143),0,1)</f>
        <v>0</v>
      </c>
      <c r="CG1143" s="656">
        <f>IF(ISBLANK(AP1143),0,1)</f>
        <v>0</v>
      </c>
      <c r="CH1143" s="692">
        <f>IF(ISBLANK(AQ1143),0,1)</f>
        <v>0</v>
      </c>
      <c r="CI1143" s="660">
        <f>IF($W1143="Dropped","-",DAYS360(X1143,Y1143,TRUE)/360)</f>
        <v>0.7944444444444444</v>
      </c>
      <c r="CJ1143" s="661" t="str">
        <f>IF(OR($W1143="Pipeline",$W1143="Dropped"),"-",IF(OR($AA1143="-",$AA1143="n/a"),"-",DAYS360(Y1143,AA1143,TRUE)/360))</f>
        <v>-</v>
      </c>
      <c r="CK1143" s="661" t="str">
        <f>IF(OR($W1143="Pipeline",$W1143="Dropped"),"-",IF($AC1143="-","-",IF(OR($AA1143="-",$AA1143="n/a"),DAYS360(Y1143,AC1143,TRUE)/360,DAYS360(AA1143,AC1143,TRUE)/360)))</f>
        <v>-</v>
      </c>
      <c r="CL1143" s="661" t="str">
        <f>IF(OR($W1143="Pipeline",$W1143="Dropped"),"-",IF($AC1143="-","-",DAYS360(X1143,AC1143,TRUE)/360))</f>
        <v>-</v>
      </c>
      <c r="CM1143" s="662" t="str">
        <f>IF(OR($W1143="Pipeline",$W1143="Dropped"),"-",IF($AC1143="-","-",DAYS360(AB1143,AC1143,TRUE)/360))</f>
        <v>-</v>
      </c>
      <c r="CN1143" s="693" t="str">
        <f>IF(W1143="Closed",IF(AC1143="-","-",YEAR(AC1143)),"-")</f>
        <v>-</v>
      </c>
      <c r="CO1143" s="693" t="str">
        <f>IF(W1143="Closed",IF(OR(BE1143="S",BE1143="MS",BE1143="HS"),"S",IF(OR(BE1143="U",BE1143="MU",BE1143="HU"),"U",IF(OR(BE1143="NA",BE1143="NR",BE1143="NV",BE1143="?",BE1143="#"),"NR","-"))),"-")</f>
        <v>-</v>
      </c>
      <c r="CP1143" s="624" t="s">
        <v>33</v>
      </c>
      <c r="CQ1143" s="656" t="s">
        <v>33</v>
      </c>
      <c r="CR1143" s="656" t="s">
        <v>33</v>
      </c>
      <c r="CS1143" s="656" t="s">
        <v>33</v>
      </c>
      <c r="CT1143" s="656" t="s">
        <v>33</v>
      </c>
      <c r="CU1143" s="692" t="s">
        <v>33</v>
      </c>
      <c r="CV1143" s="664" t="str">
        <f>IF(OR(DC1143="-",DC1143="",DC1143="n/a"),"-",HYPERLINK(DC1143,"PAD"))</f>
        <v>-</v>
      </c>
      <c r="CW1143" s="665" t="str">
        <f>IF(OR(DD1143="-",DD1143="",DD1143="n/a"),"-",HYPERLINK(DD1143,"ICR"))</f>
        <v>-</v>
      </c>
      <c r="CX1143" s="666" t="str">
        <f>IF(OR(DE1143="-",DE1143="",DE1143="n/a"),"-",HYPERLINK(DE1143,"IEG"))</f>
        <v>-</v>
      </c>
      <c r="CY1143" s="687" t="str">
        <f>IF(OR(DF1143="-",DF1143="",DF1143="n/a"),"-",HYPERLINK(DF1143,"PPAR"))</f>
        <v>-</v>
      </c>
      <c r="CZ1143" s="665" t="str">
        <f>IF(OR(DG1143="-",DG1143="",DG1143="n/a"),"-",HYPERLINK(DG1143,"PCR"))</f>
        <v>-</v>
      </c>
      <c r="DA1143" s="665" t="str">
        <f>IF(OR(DH1143="-",DH1143="",DH1143="n/a"),"-",HYPERLINK(DH1143,"PP"))</f>
        <v>-</v>
      </c>
      <c r="DB1143" s="688" t="str">
        <f>IF(OR(DI1143="-",DI1143="",DI1143="n/a"),"-",HYPERLINK(DI1143,"TA"))</f>
        <v>-</v>
      </c>
      <c r="DC1143" s="897" t="s">
        <v>13773</v>
      </c>
      <c r="DD1143" s="897" t="s">
        <v>13773</v>
      </c>
      <c r="DE1143" s="897" t="s">
        <v>13773</v>
      </c>
      <c r="DF1143" s="897" t="s">
        <v>13773</v>
      </c>
      <c r="DG1143" s="897" t="s">
        <v>13773</v>
      </c>
      <c r="DH1143" s="897" t="s">
        <v>13773</v>
      </c>
      <c r="DI1143" s="897" t="s">
        <v>13773</v>
      </c>
      <c r="DJ1143" s="734"/>
    </row>
    <row r="1144" spans="1:114" ht="14.1" customHeight="1" x14ac:dyDescent="0.25">
      <c r="A1144" s="726">
        <f>ROW()-1</f>
        <v>1143</v>
      </c>
      <c r="B1144" s="725" t="s">
        <v>13660</v>
      </c>
      <c r="C1144" s="715" t="str">
        <f>HYPERLINK(E1144,"OP")</f>
        <v>OP</v>
      </c>
      <c r="D1144" s="715" t="str">
        <f>HYPERLINK(F1144,"Prj")</f>
        <v>Prj</v>
      </c>
      <c r="E1144" s="894" t="s">
        <v>13661</v>
      </c>
      <c r="F1144" s="895" t="s">
        <v>13662</v>
      </c>
      <c r="G1144" s="656" t="s">
        <v>33</v>
      </c>
      <c r="H1144" s="656" t="s">
        <v>33</v>
      </c>
      <c r="I1144" s="694" t="s">
        <v>33</v>
      </c>
      <c r="J1144" s="743" t="s">
        <v>13663</v>
      </c>
      <c r="K1144" s="728" t="s">
        <v>33</v>
      </c>
      <c r="L1144" s="742" t="s">
        <v>245</v>
      </c>
      <c r="M1144" s="743" t="s">
        <v>637</v>
      </c>
      <c r="N1144" s="742" t="s">
        <v>233</v>
      </c>
      <c r="O1144" s="742" t="s">
        <v>25</v>
      </c>
      <c r="P1144" s="1081" t="s">
        <v>1419</v>
      </c>
      <c r="Q1144" s="1075" t="s">
        <v>1765</v>
      </c>
      <c r="R1144" s="698" t="s">
        <v>33</v>
      </c>
      <c r="S1144" s="907" t="s">
        <v>3570</v>
      </c>
      <c r="T1144" s="908" t="s">
        <v>5403</v>
      </c>
      <c r="U1144" s="905" t="s">
        <v>1779</v>
      </c>
      <c r="V1144" s="905" t="s">
        <v>10455</v>
      </c>
      <c r="W1144" s="1068" t="s">
        <v>269</v>
      </c>
      <c r="X1144" s="1064">
        <v>42780</v>
      </c>
      <c r="Y1144" s="1066">
        <v>42947</v>
      </c>
      <c r="Z1144" s="1046">
        <v>2018</v>
      </c>
      <c r="AA1144" s="1064" t="s">
        <v>33</v>
      </c>
      <c r="AB1144" s="1065" t="s">
        <v>33</v>
      </c>
      <c r="AC1144" s="1066" t="s">
        <v>33</v>
      </c>
      <c r="AD1144" s="1055">
        <v>0</v>
      </c>
      <c r="AE1144" s="753">
        <v>0</v>
      </c>
      <c r="AF1144" s="754">
        <v>4</v>
      </c>
      <c r="AG1144" s="896">
        <v>4</v>
      </c>
      <c r="AH1144" s="747" t="s">
        <v>33</v>
      </c>
      <c r="AI1144" s="744" t="s">
        <v>33</v>
      </c>
      <c r="AJ1144" s="1105" t="s">
        <v>33</v>
      </c>
      <c r="AK1144" s="1106" t="s">
        <v>33</v>
      </c>
      <c r="AL1144" s="646"/>
      <c r="AM1144" s="647"/>
      <c r="AN1144" s="647"/>
      <c r="AO1144" s="647"/>
      <c r="AP1144" s="647"/>
      <c r="AQ1144" s="648"/>
      <c r="AR1144" s="779"/>
      <c r="AS1144" s="649"/>
      <c r="AT1144" s="649"/>
      <c r="AU1144" s="650"/>
      <c r="AV1144" s="686"/>
      <c r="AW1144" s="698" t="s">
        <v>33</v>
      </c>
      <c r="AX1144" s="698" t="s">
        <v>33</v>
      </c>
      <c r="AY1144" s="833" t="s">
        <v>33</v>
      </c>
      <c r="AZ1144" s="733" t="s">
        <v>33</v>
      </c>
      <c r="BA1144" s="733" t="s">
        <v>33</v>
      </c>
      <c r="BB1144" s="669" t="s">
        <v>33</v>
      </c>
      <c r="BC1144" s="689" t="s">
        <v>33</v>
      </c>
      <c r="BD1144" s="691" t="s">
        <v>33</v>
      </c>
      <c r="BE1144" s="669" t="s">
        <v>33</v>
      </c>
      <c r="BF1144" s="689" t="s">
        <v>33</v>
      </c>
      <c r="BG1144" s="691" t="s">
        <v>33</v>
      </c>
      <c r="BH1144" s="905" t="s">
        <v>4485</v>
      </c>
      <c r="BI1144" s="903" t="s">
        <v>10472</v>
      </c>
      <c r="BJ1144" s="905" t="s">
        <v>0</v>
      </c>
      <c r="BK1144" s="903" t="s">
        <v>0</v>
      </c>
      <c r="BL1144" s="905" t="s">
        <v>0</v>
      </c>
      <c r="BM1144" s="903" t="s">
        <v>0</v>
      </c>
      <c r="BN1144" s="905" t="s">
        <v>0</v>
      </c>
      <c r="BO1144" s="903" t="s">
        <v>0</v>
      </c>
      <c r="BP1144" s="905" t="s">
        <v>0</v>
      </c>
      <c r="BQ1144" s="903" t="s">
        <v>0</v>
      </c>
      <c r="BR1144" s="905" t="s">
        <v>0</v>
      </c>
      <c r="BS1144" s="903" t="s">
        <v>4492</v>
      </c>
      <c r="BT1144" s="905" t="s">
        <v>0</v>
      </c>
      <c r="BU1144" s="903" t="s">
        <v>4492</v>
      </c>
      <c r="BV1144" s="905" t="s">
        <v>0</v>
      </c>
      <c r="BW1144" s="903" t="s">
        <v>4492</v>
      </c>
      <c r="BX1144" s="905" t="s">
        <v>0</v>
      </c>
      <c r="BY1144" s="903" t="s">
        <v>4492</v>
      </c>
      <c r="BZ1144" s="905" t="s">
        <v>0</v>
      </c>
      <c r="CA1144" s="903" t="s">
        <v>4492</v>
      </c>
      <c r="CB1144" s="684" t="s">
        <v>33</v>
      </c>
      <c r="CC1144" s="624">
        <f>IF(ISBLANK(AL1144),0,1)</f>
        <v>0</v>
      </c>
      <c r="CD1144" s="656">
        <f>IF(ISBLANK(AM1144),0,1)</f>
        <v>0</v>
      </c>
      <c r="CE1144" s="656">
        <f>IF(ISBLANK(AN1144),0,1)</f>
        <v>0</v>
      </c>
      <c r="CF1144" s="656">
        <f>IF(ISBLANK(AO1144),0,1)</f>
        <v>0</v>
      </c>
      <c r="CG1144" s="656">
        <f>IF(ISBLANK(AP1144),0,1)</f>
        <v>0</v>
      </c>
      <c r="CH1144" s="692">
        <f>IF(ISBLANK(AQ1144),0,1)</f>
        <v>0</v>
      </c>
      <c r="CI1144" s="660">
        <f>IF($W1144="Dropped","-",DAYS360(X1144,Y1144,TRUE)/360)</f>
        <v>0.46111111111111114</v>
      </c>
      <c r="CJ1144" s="661" t="str">
        <f>IF(OR($W1144="Pipeline",$W1144="Dropped"),"-",IF(OR($AA1144="-",$AA1144="n/a"),"-",DAYS360(Y1144,AA1144,TRUE)/360))</f>
        <v>-</v>
      </c>
      <c r="CK1144" s="661" t="str">
        <f>IF(OR($W1144="Pipeline",$W1144="Dropped"),"-",IF($AC1144="-","-",IF(OR($AA1144="-",$AA1144="n/a"),DAYS360(Y1144,AC1144,TRUE)/360,DAYS360(AA1144,AC1144,TRUE)/360)))</f>
        <v>-</v>
      </c>
      <c r="CL1144" s="661" t="str">
        <f>IF(OR($W1144="Pipeline",$W1144="Dropped"),"-",IF($AC1144="-","-",DAYS360(X1144,AC1144,TRUE)/360))</f>
        <v>-</v>
      </c>
      <c r="CM1144" s="662" t="str">
        <f>IF(OR($W1144="Pipeline",$W1144="Dropped"),"-",IF($AC1144="-","-",DAYS360(AB1144,AC1144,TRUE)/360))</f>
        <v>-</v>
      </c>
      <c r="CN1144" s="693" t="str">
        <f>IF(W1144="Closed",IF(AC1144="-","-",YEAR(AC1144)),"-")</f>
        <v>-</v>
      </c>
      <c r="CO1144" s="693" t="str">
        <f>IF(W1144="Closed",IF(OR(BE1144="S",BE1144="MS",BE1144="HS"),"S",IF(OR(BE1144="U",BE1144="MU",BE1144="HU"),"U",IF(OR(BE1144="NA",BE1144="NR",BE1144="NV",BE1144="?",BE1144="#"),"NR","-"))),"-")</f>
        <v>-</v>
      </c>
      <c r="CP1144" s="624" t="s">
        <v>33</v>
      </c>
      <c r="CQ1144" s="656" t="s">
        <v>33</v>
      </c>
      <c r="CR1144" s="656" t="s">
        <v>33</v>
      </c>
      <c r="CS1144" s="656" t="s">
        <v>33</v>
      </c>
      <c r="CT1144" s="656" t="s">
        <v>33</v>
      </c>
      <c r="CU1144" s="692" t="s">
        <v>33</v>
      </c>
      <c r="CV1144" s="664" t="str">
        <f>IF(OR(DC1144="-",DC1144="",DC1144="n/a"),"-",HYPERLINK(DC1144,"PAD"))</f>
        <v>-</v>
      </c>
      <c r="CW1144" s="665" t="str">
        <f>IF(OR(DD1144="-",DD1144="",DD1144="n/a"),"-",HYPERLINK(DD1144,"ICR"))</f>
        <v>-</v>
      </c>
      <c r="CX1144" s="666" t="str">
        <f>IF(OR(DE1144="-",DE1144="",DE1144="n/a"),"-",HYPERLINK(DE1144,"IEG"))</f>
        <v>-</v>
      </c>
      <c r="CY1144" s="687" t="str">
        <f>IF(OR(DF1144="-",DF1144="",DF1144="n/a"),"-",HYPERLINK(DF1144,"PPAR"))</f>
        <v>-</v>
      </c>
      <c r="CZ1144" s="665" t="str">
        <f>IF(OR(DG1144="-",DG1144="",DG1144="n/a"),"-",HYPERLINK(DG1144,"PCR"))</f>
        <v>-</v>
      </c>
      <c r="DA1144" s="665" t="str">
        <f>IF(OR(DH1144="-",DH1144="",DH1144="n/a"),"-",HYPERLINK(DH1144,"PP"))</f>
        <v>-</v>
      </c>
      <c r="DB1144" s="688" t="str">
        <f>IF(OR(DI1144="-",DI1144="",DI1144="n/a"),"-",HYPERLINK(DI1144,"TA"))</f>
        <v>-</v>
      </c>
      <c r="DC1144" s="897" t="s">
        <v>13773</v>
      </c>
      <c r="DD1144" s="897" t="s">
        <v>13773</v>
      </c>
      <c r="DE1144" s="897" t="s">
        <v>13773</v>
      </c>
      <c r="DF1144" s="897" t="s">
        <v>13773</v>
      </c>
      <c r="DG1144" s="897" t="s">
        <v>13773</v>
      </c>
      <c r="DH1144" s="897" t="s">
        <v>13773</v>
      </c>
      <c r="DI1144" s="897" t="s">
        <v>13773</v>
      </c>
      <c r="DJ1144" s="935">
        <v>42948</v>
      </c>
    </row>
    <row r="1145" spans="1:114" ht="14.1" customHeight="1" x14ac:dyDescent="0.25">
      <c r="A1145" s="726">
        <f>ROW()-1</f>
        <v>1144</v>
      </c>
      <c r="B1145" s="725" t="s">
        <v>13664</v>
      </c>
      <c r="C1145" s="715" t="str">
        <f>HYPERLINK(E1145,"OP")</f>
        <v>OP</v>
      </c>
      <c r="D1145" s="715" t="str">
        <f>HYPERLINK(F1145,"Prj")</f>
        <v>Prj</v>
      </c>
      <c r="E1145" s="894" t="s">
        <v>13665</v>
      </c>
      <c r="F1145" s="895" t="s">
        <v>13666</v>
      </c>
      <c r="G1145" s="656" t="s">
        <v>33</v>
      </c>
      <c r="H1145" s="656" t="s">
        <v>33</v>
      </c>
      <c r="I1145" s="694" t="s">
        <v>33</v>
      </c>
      <c r="J1145" s="743" t="s">
        <v>13667</v>
      </c>
      <c r="K1145" s="728" t="s">
        <v>33</v>
      </c>
      <c r="L1145" s="742" t="s">
        <v>193</v>
      </c>
      <c r="M1145" s="743" t="s">
        <v>607</v>
      </c>
      <c r="N1145" s="742" t="s">
        <v>233</v>
      </c>
      <c r="O1145" s="742" t="s">
        <v>25</v>
      </c>
      <c r="P1145" s="1081" t="s">
        <v>36</v>
      </c>
      <c r="Q1145" s="1074" t="s">
        <v>33</v>
      </c>
      <c r="R1145" s="698" t="s">
        <v>33</v>
      </c>
      <c r="S1145" s="907" t="s">
        <v>3572</v>
      </c>
      <c r="T1145" s="908" t="s">
        <v>3840</v>
      </c>
      <c r="U1145" s="905" t="s">
        <v>10393</v>
      </c>
      <c r="V1145" s="905" t="s">
        <v>10393</v>
      </c>
      <c r="W1145" s="1068" t="s">
        <v>20</v>
      </c>
      <c r="X1145" s="1064">
        <v>42845</v>
      </c>
      <c r="Y1145" s="1066">
        <v>42929</v>
      </c>
      <c r="Z1145" s="1046">
        <v>2018</v>
      </c>
      <c r="AA1145" s="1064" t="s">
        <v>33</v>
      </c>
      <c r="AB1145" s="1065" t="s">
        <v>33</v>
      </c>
      <c r="AC1145" s="1066" t="s">
        <v>33</v>
      </c>
      <c r="AD1145" s="1055">
        <v>0</v>
      </c>
      <c r="AE1145" s="753">
        <v>0</v>
      </c>
      <c r="AF1145" s="754">
        <v>0.28999999999999998</v>
      </c>
      <c r="AG1145" s="896">
        <v>0.28999999999999998</v>
      </c>
      <c r="AH1145" s="747" t="s">
        <v>33</v>
      </c>
      <c r="AI1145" s="744" t="s">
        <v>33</v>
      </c>
      <c r="AJ1145" s="1105" t="s">
        <v>33</v>
      </c>
      <c r="AK1145" s="1106" t="s">
        <v>33</v>
      </c>
      <c r="AL1145" s="646"/>
      <c r="AM1145" s="647"/>
      <c r="AN1145" s="647"/>
      <c r="AO1145" s="647"/>
      <c r="AP1145" s="647"/>
      <c r="AQ1145" s="648"/>
      <c r="AR1145" s="779"/>
      <c r="AS1145" s="649"/>
      <c r="AT1145" s="649"/>
      <c r="AU1145" s="650"/>
      <c r="AV1145" s="686"/>
      <c r="AW1145" s="698" t="s">
        <v>33</v>
      </c>
      <c r="AX1145" s="698" t="s">
        <v>33</v>
      </c>
      <c r="AY1145" s="833" t="s">
        <v>33</v>
      </c>
      <c r="AZ1145" s="733" t="s">
        <v>33</v>
      </c>
      <c r="BA1145" s="733" t="s">
        <v>33</v>
      </c>
      <c r="BB1145" s="669" t="s">
        <v>33</v>
      </c>
      <c r="BC1145" s="689" t="s">
        <v>33</v>
      </c>
      <c r="BD1145" s="691" t="s">
        <v>33</v>
      </c>
      <c r="BE1145" s="669" t="s">
        <v>33</v>
      </c>
      <c r="BF1145" s="689" t="s">
        <v>33</v>
      </c>
      <c r="BG1145" s="691" t="s">
        <v>33</v>
      </c>
      <c r="BH1145" s="905" t="s">
        <v>13075</v>
      </c>
      <c r="BI1145" s="903" t="s">
        <v>13771</v>
      </c>
      <c r="BJ1145" s="905" t="s">
        <v>0</v>
      </c>
      <c r="BK1145" s="903" t="s">
        <v>0</v>
      </c>
      <c r="BL1145" s="905" t="s">
        <v>0</v>
      </c>
      <c r="BM1145" s="903" t="s">
        <v>0</v>
      </c>
      <c r="BN1145" s="905" t="s">
        <v>0</v>
      </c>
      <c r="BO1145" s="903" t="s">
        <v>0</v>
      </c>
      <c r="BP1145" s="905" t="s">
        <v>0</v>
      </c>
      <c r="BQ1145" s="903" t="s">
        <v>0</v>
      </c>
      <c r="BR1145" s="905" t="s">
        <v>0</v>
      </c>
      <c r="BS1145" s="903" t="s">
        <v>4492</v>
      </c>
      <c r="BT1145" s="905" t="s">
        <v>0</v>
      </c>
      <c r="BU1145" s="903" t="s">
        <v>4492</v>
      </c>
      <c r="BV1145" s="905" t="s">
        <v>0</v>
      </c>
      <c r="BW1145" s="903" t="s">
        <v>4492</v>
      </c>
      <c r="BX1145" s="905" t="s">
        <v>0</v>
      </c>
      <c r="BY1145" s="903" t="s">
        <v>4492</v>
      </c>
      <c r="BZ1145" s="905" t="s">
        <v>0</v>
      </c>
      <c r="CA1145" s="903" t="s">
        <v>4492</v>
      </c>
      <c r="CB1145" s="684" t="s">
        <v>33</v>
      </c>
      <c r="CC1145" s="624">
        <f>IF(ISBLANK(AL1145),0,1)</f>
        <v>0</v>
      </c>
      <c r="CD1145" s="656">
        <f>IF(ISBLANK(AM1145),0,1)</f>
        <v>0</v>
      </c>
      <c r="CE1145" s="656">
        <f>IF(ISBLANK(AN1145),0,1)</f>
        <v>0</v>
      </c>
      <c r="CF1145" s="656">
        <f>IF(ISBLANK(AO1145),0,1)</f>
        <v>0</v>
      </c>
      <c r="CG1145" s="656">
        <f>IF(ISBLANK(AP1145),0,1)</f>
        <v>0</v>
      </c>
      <c r="CH1145" s="692">
        <f>IF(ISBLANK(AQ1145),0,1)</f>
        <v>0</v>
      </c>
      <c r="CI1145" s="660">
        <f>IF($W1145="Dropped","-",DAYS360(X1145,Y1145,TRUE)/360)</f>
        <v>0.23055555555555557</v>
      </c>
      <c r="CJ1145" s="661" t="str">
        <f>IF(OR($W1145="Pipeline",$W1145="Dropped"),"-",IF(OR($AA1145="-",$AA1145="n/a"),"-",DAYS360(Y1145,AA1145,TRUE)/360))</f>
        <v>-</v>
      </c>
      <c r="CK1145" s="661" t="str">
        <f>IF(OR($W1145="Pipeline",$W1145="Dropped"),"-",IF($AC1145="-","-",IF(OR($AA1145="-",$AA1145="n/a"),DAYS360(Y1145,AC1145,TRUE)/360,DAYS360(AA1145,AC1145,TRUE)/360)))</f>
        <v>-</v>
      </c>
      <c r="CL1145" s="661" t="str">
        <f>IF(OR($W1145="Pipeline",$W1145="Dropped"),"-",IF($AC1145="-","-",DAYS360(X1145,AC1145,TRUE)/360))</f>
        <v>-</v>
      </c>
      <c r="CM1145" s="662" t="str">
        <f>IF(OR($W1145="Pipeline",$W1145="Dropped"),"-",IF($AC1145="-","-",DAYS360(AB1145,AC1145,TRUE)/360))</f>
        <v>-</v>
      </c>
      <c r="CN1145" s="693" t="str">
        <f>IF(W1145="Closed",IF(AC1145="-","-",YEAR(AC1145)),"-")</f>
        <v>-</v>
      </c>
      <c r="CO1145" s="693" t="str">
        <f>IF(W1145="Closed",IF(OR(BE1145="S",BE1145="MS",BE1145="HS"),"S",IF(OR(BE1145="U",BE1145="MU",BE1145="HU"),"U",IF(OR(BE1145="NA",BE1145="NR",BE1145="NV",BE1145="?",BE1145="#"),"NR","-"))),"-")</f>
        <v>-</v>
      </c>
      <c r="CP1145" s="624" t="s">
        <v>33</v>
      </c>
      <c r="CQ1145" s="656" t="s">
        <v>33</v>
      </c>
      <c r="CR1145" s="656" t="s">
        <v>33</v>
      </c>
      <c r="CS1145" s="656" t="s">
        <v>33</v>
      </c>
      <c r="CT1145" s="656" t="s">
        <v>33</v>
      </c>
      <c r="CU1145" s="692" t="s">
        <v>33</v>
      </c>
      <c r="CV1145" s="664" t="str">
        <f>IF(OR(DC1145="-",DC1145="",DC1145="n/a"),"-",HYPERLINK(DC1145,"PAD"))</f>
        <v>-</v>
      </c>
      <c r="CW1145" s="665" t="str">
        <f>IF(OR(DD1145="-",DD1145="",DD1145="n/a"),"-",HYPERLINK(DD1145,"ICR"))</f>
        <v>-</v>
      </c>
      <c r="CX1145" s="666" t="str">
        <f>IF(OR(DE1145="-",DE1145="",DE1145="n/a"),"-",HYPERLINK(DE1145,"IEG"))</f>
        <v>-</v>
      </c>
      <c r="CY1145" s="687" t="str">
        <f>IF(OR(DF1145="-",DF1145="",DF1145="n/a"),"-",HYPERLINK(DF1145,"PPAR"))</f>
        <v>-</v>
      </c>
      <c r="CZ1145" s="665" t="str">
        <f>IF(OR(DG1145="-",DG1145="",DG1145="n/a"),"-",HYPERLINK(DG1145,"PCR"))</f>
        <v>-</v>
      </c>
      <c r="DA1145" s="665" t="str">
        <f>IF(OR(DH1145="-",DH1145="",DH1145="n/a"),"-",HYPERLINK(DH1145,"PP"))</f>
        <v>-</v>
      </c>
      <c r="DB1145" s="688" t="str">
        <f>IF(OR(DI1145="-",DI1145="",DI1145="n/a"),"-",HYPERLINK(DI1145,"TA"))</f>
        <v>-</v>
      </c>
      <c r="DC1145" s="897" t="s">
        <v>13773</v>
      </c>
      <c r="DD1145" s="897" t="s">
        <v>13773</v>
      </c>
      <c r="DE1145" s="897" t="s">
        <v>13773</v>
      </c>
      <c r="DF1145" s="897" t="s">
        <v>13773</v>
      </c>
      <c r="DG1145" s="897" t="s">
        <v>13773</v>
      </c>
      <c r="DH1145" s="897" t="s">
        <v>13773</v>
      </c>
      <c r="DI1145" s="897" t="s">
        <v>13773</v>
      </c>
      <c r="DJ1145" s="935">
        <v>42948</v>
      </c>
    </row>
    <row r="1146" spans="1:114" ht="14.1" customHeight="1" x14ac:dyDescent="0.25">
      <c r="A1146" s="726">
        <f>ROW()-1</f>
        <v>1145</v>
      </c>
      <c r="B1146" s="725" t="s">
        <v>13668</v>
      </c>
      <c r="C1146" s="715" t="str">
        <f>HYPERLINK(E1146,"OP")</f>
        <v>OP</v>
      </c>
      <c r="D1146" s="715" t="str">
        <f>HYPERLINK(F1146,"Prj")</f>
        <v>Prj</v>
      </c>
      <c r="E1146" s="894" t="s">
        <v>13669</v>
      </c>
      <c r="F1146" s="895" t="s">
        <v>13670</v>
      </c>
      <c r="G1146" s="656" t="s">
        <v>33</v>
      </c>
      <c r="H1146" s="656" t="s">
        <v>33</v>
      </c>
      <c r="I1146" s="694" t="s">
        <v>33</v>
      </c>
      <c r="J1146" s="743" t="s">
        <v>13671</v>
      </c>
      <c r="K1146" s="728" t="s">
        <v>33</v>
      </c>
      <c r="L1146" s="742" t="s">
        <v>16</v>
      </c>
      <c r="M1146" s="743" t="s">
        <v>669</v>
      </c>
      <c r="N1146" s="742" t="s">
        <v>18</v>
      </c>
      <c r="O1146" s="742" t="s">
        <v>25</v>
      </c>
      <c r="P1146" s="1081" t="s">
        <v>1742</v>
      </c>
      <c r="Q1146" s="1075" t="s">
        <v>1761</v>
      </c>
      <c r="R1146" s="698" t="s">
        <v>33</v>
      </c>
      <c r="S1146" s="907" t="s">
        <v>10303</v>
      </c>
      <c r="T1146" s="908" t="s">
        <v>3700</v>
      </c>
      <c r="U1146" s="905" t="s">
        <v>578</v>
      </c>
      <c r="V1146" s="905" t="s">
        <v>10418</v>
      </c>
      <c r="W1146" s="1068" t="s">
        <v>269</v>
      </c>
      <c r="X1146" s="1064">
        <v>42901</v>
      </c>
      <c r="Y1146" s="1066">
        <v>43083</v>
      </c>
      <c r="Z1146" s="1046">
        <v>2018</v>
      </c>
      <c r="AA1146" s="1064" t="s">
        <v>33</v>
      </c>
      <c r="AB1146" s="1065" t="s">
        <v>33</v>
      </c>
      <c r="AC1146" s="1066" t="s">
        <v>33</v>
      </c>
      <c r="AD1146" s="1055">
        <v>0</v>
      </c>
      <c r="AE1146" s="753">
        <v>25</v>
      </c>
      <c r="AF1146" s="754">
        <v>0</v>
      </c>
      <c r="AG1146" s="896">
        <v>25</v>
      </c>
      <c r="AH1146" s="747" t="s">
        <v>33</v>
      </c>
      <c r="AI1146" s="744" t="s">
        <v>33</v>
      </c>
      <c r="AJ1146" s="1105" t="s">
        <v>33</v>
      </c>
      <c r="AK1146" s="1106" t="s">
        <v>33</v>
      </c>
      <c r="AL1146" s="646"/>
      <c r="AM1146" s="647"/>
      <c r="AN1146" s="647"/>
      <c r="AO1146" s="647"/>
      <c r="AP1146" s="647"/>
      <c r="AQ1146" s="648"/>
      <c r="AR1146" s="779"/>
      <c r="AS1146" s="649"/>
      <c r="AT1146" s="649"/>
      <c r="AU1146" s="650"/>
      <c r="AV1146" s="686"/>
      <c r="AW1146" s="698" t="s">
        <v>33</v>
      </c>
      <c r="AX1146" s="698" t="s">
        <v>33</v>
      </c>
      <c r="AY1146" s="833" t="s">
        <v>33</v>
      </c>
      <c r="AZ1146" s="733" t="s">
        <v>33</v>
      </c>
      <c r="BA1146" s="733" t="s">
        <v>33</v>
      </c>
      <c r="BB1146" s="669" t="s">
        <v>33</v>
      </c>
      <c r="BC1146" s="689" t="s">
        <v>33</v>
      </c>
      <c r="BD1146" s="691" t="s">
        <v>33</v>
      </c>
      <c r="BE1146" s="669" t="s">
        <v>33</v>
      </c>
      <c r="BF1146" s="689" t="s">
        <v>33</v>
      </c>
      <c r="BG1146" s="691" t="s">
        <v>33</v>
      </c>
      <c r="BH1146" s="905" t="s">
        <v>10064</v>
      </c>
      <c r="BI1146" s="903" t="s">
        <v>13770</v>
      </c>
      <c r="BJ1146" s="905" t="s">
        <v>10067</v>
      </c>
      <c r="BK1146" s="903" t="s">
        <v>9474</v>
      </c>
      <c r="BL1146" s="905" t="s">
        <v>0</v>
      </c>
      <c r="BM1146" s="903" t="s">
        <v>0</v>
      </c>
      <c r="BN1146" s="905" t="s">
        <v>0</v>
      </c>
      <c r="BO1146" s="903" t="s">
        <v>0</v>
      </c>
      <c r="BP1146" s="905" t="s">
        <v>0</v>
      </c>
      <c r="BQ1146" s="903" t="s">
        <v>0</v>
      </c>
      <c r="BR1146" s="905" t="s">
        <v>0</v>
      </c>
      <c r="BS1146" s="903" t="s">
        <v>4492</v>
      </c>
      <c r="BT1146" s="905" t="s">
        <v>0</v>
      </c>
      <c r="BU1146" s="903" t="s">
        <v>4492</v>
      </c>
      <c r="BV1146" s="905" t="s">
        <v>0</v>
      </c>
      <c r="BW1146" s="903" t="s">
        <v>4492</v>
      </c>
      <c r="BX1146" s="905" t="s">
        <v>0</v>
      </c>
      <c r="BY1146" s="903" t="s">
        <v>4492</v>
      </c>
      <c r="BZ1146" s="905" t="s">
        <v>0</v>
      </c>
      <c r="CA1146" s="903" t="s">
        <v>4492</v>
      </c>
      <c r="CB1146" s="684" t="s">
        <v>33</v>
      </c>
      <c r="CC1146" s="624">
        <f>IF(ISBLANK(AL1146),0,1)</f>
        <v>0</v>
      </c>
      <c r="CD1146" s="656">
        <f>IF(ISBLANK(AM1146),0,1)</f>
        <v>0</v>
      </c>
      <c r="CE1146" s="656">
        <f>IF(ISBLANK(AN1146),0,1)</f>
        <v>0</v>
      </c>
      <c r="CF1146" s="656">
        <f>IF(ISBLANK(AO1146),0,1)</f>
        <v>0</v>
      </c>
      <c r="CG1146" s="656">
        <f>IF(ISBLANK(AP1146),0,1)</f>
        <v>0</v>
      </c>
      <c r="CH1146" s="692">
        <f>IF(ISBLANK(AQ1146),0,1)</f>
        <v>0</v>
      </c>
      <c r="CI1146" s="660">
        <f>IF($W1146="Dropped","-",DAYS360(X1146,Y1146,TRUE)/360)</f>
        <v>0.49722222222222223</v>
      </c>
      <c r="CJ1146" s="661" t="str">
        <f>IF(OR($W1146="Pipeline",$W1146="Dropped"),"-",IF(OR($AA1146="-",$AA1146="n/a"),"-",DAYS360(Y1146,AA1146,TRUE)/360))</f>
        <v>-</v>
      </c>
      <c r="CK1146" s="661" t="str">
        <f>IF(OR($W1146="Pipeline",$W1146="Dropped"),"-",IF($AC1146="-","-",IF(OR($AA1146="-",$AA1146="n/a"),DAYS360(Y1146,AC1146,TRUE)/360,DAYS360(AA1146,AC1146,TRUE)/360)))</f>
        <v>-</v>
      </c>
      <c r="CL1146" s="661" t="str">
        <f>IF(OR($W1146="Pipeline",$W1146="Dropped"),"-",IF($AC1146="-","-",DAYS360(X1146,AC1146,TRUE)/360))</f>
        <v>-</v>
      </c>
      <c r="CM1146" s="662" t="str">
        <f>IF(OR($W1146="Pipeline",$W1146="Dropped"),"-",IF($AC1146="-","-",DAYS360(AB1146,AC1146,TRUE)/360))</f>
        <v>-</v>
      </c>
      <c r="CN1146" s="693" t="str">
        <f>IF(W1146="Closed",IF(AC1146="-","-",YEAR(AC1146)),"-")</f>
        <v>-</v>
      </c>
      <c r="CO1146" s="693" t="str">
        <f>IF(W1146="Closed",IF(OR(BE1146="S",BE1146="MS",BE1146="HS"),"S",IF(OR(BE1146="U",BE1146="MU",BE1146="HU"),"U",IF(OR(BE1146="NA",BE1146="NR",BE1146="NV",BE1146="?",BE1146="#"),"NR","-"))),"-")</f>
        <v>-</v>
      </c>
      <c r="CP1146" s="624" t="s">
        <v>33</v>
      </c>
      <c r="CQ1146" s="656" t="s">
        <v>33</v>
      </c>
      <c r="CR1146" s="656" t="s">
        <v>33</v>
      </c>
      <c r="CS1146" s="656" t="s">
        <v>33</v>
      </c>
      <c r="CT1146" s="656" t="s">
        <v>33</v>
      </c>
      <c r="CU1146" s="692" t="s">
        <v>33</v>
      </c>
      <c r="CV1146" s="664" t="str">
        <f>IF(OR(DC1146="-",DC1146="",DC1146="n/a"),"-",HYPERLINK(DC1146,"PAD"))</f>
        <v>-</v>
      </c>
      <c r="CW1146" s="665" t="str">
        <f>IF(OR(DD1146="-",DD1146="",DD1146="n/a"),"-",HYPERLINK(DD1146,"ICR"))</f>
        <v>-</v>
      </c>
      <c r="CX1146" s="666" t="str">
        <f>IF(OR(DE1146="-",DE1146="",DE1146="n/a"),"-",HYPERLINK(DE1146,"IEG"))</f>
        <v>-</v>
      </c>
      <c r="CY1146" s="687" t="str">
        <f>IF(OR(DF1146="-",DF1146="",DF1146="n/a"),"-",HYPERLINK(DF1146,"PPAR"))</f>
        <v>-</v>
      </c>
      <c r="CZ1146" s="665" t="str">
        <f>IF(OR(DG1146="-",DG1146="",DG1146="n/a"),"-",HYPERLINK(DG1146,"PCR"))</f>
        <v>-</v>
      </c>
      <c r="DA1146" s="665" t="str">
        <f>IF(OR(DH1146="-",DH1146="",DH1146="n/a"),"-",HYPERLINK(DH1146,"PP"))</f>
        <v>-</v>
      </c>
      <c r="DB1146" s="688" t="str">
        <f>IF(OR(DI1146="-",DI1146="",DI1146="n/a"),"-",HYPERLINK(DI1146,"TA"))</f>
        <v>-</v>
      </c>
      <c r="DC1146" s="897" t="s">
        <v>13773</v>
      </c>
      <c r="DD1146" s="897" t="s">
        <v>13773</v>
      </c>
      <c r="DE1146" s="897" t="s">
        <v>13773</v>
      </c>
      <c r="DF1146" s="897" t="s">
        <v>13773</v>
      </c>
      <c r="DG1146" s="897" t="s">
        <v>13773</v>
      </c>
      <c r="DH1146" s="897" t="s">
        <v>13773</v>
      </c>
      <c r="DI1146" s="897" t="s">
        <v>13773</v>
      </c>
      <c r="DJ1146" s="935">
        <v>42948</v>
      </c>
    </row>
    <row r="1147" spans="1:114" ht="14.1" customHeight="1" x14ac:dyDescent="0.25">
      <c r="A1147" s="726">
        <f>ROW()-1</f>
        <v>1146</v>
      </c>
      <c r="B1147" s="725" t="s">
        <v>13672</v>
      </c>
      <c r="C1147" s="715" t="str">
        <f>HYPERLINK(E1147,"OP")</f>
        <v>OP</v>
      </c>
      <c r="D1147" s="715" t="str">
        <f>HYPERLINK(F1147,"Prj")</f>
        <v>Prj</v>
      </c>
      <c r="E1147" s="894" t="s">
        <v>13673</v>
      </c>
      <c r="F1147" s="895" t="s">
        <v>13674</v>
      </c>
      <c r="G1147" s="656" t="s">
        <v>33</v>
      </c>
      <c r="H1147" s="656" t="s">
        <v>33</v>
      </c>
      <c r="I1147" s="694" t="s">
        <v>33</v>
      </c>
      <c r="J1147" s="743" t="s">
        <v>13675</v>
      </c>
      <c r="K1147" s="728" t="s">
        <v>33</v>
      </c>
      <c r="L1147" s="742" t="s">
        <v>231</v>
      </c>
      <c r="M1147" s="743" t="s">
        <v>730</v>
      </c>
      <c r="N1147" s="742" t="s">
        <v>1386</v>
      </c>
      <c r="O1147" s="742" t="s">
        <v>25</v>
      </c>
      <c r="P1147" s="1081" t="s">
        <v>1419</v>
      </c>
      <c r="Q1147" s="1075" t="s">
        <v>19</v>
      </c>
      <c r="R1147" s="698" t="s">
        <v>33</v>
      </c>
      <c r="S1147" s="907" t="s">
        <v>3160</v>
      </c>
      <c r="T1147" s="908" t="s">
        <v>13676</v>
      </c>
      <c r="U1147" s="905" t="s">
        <v>1781</v>
      </c>
      <c r="V1147" s="905" t="s">
        <v>10459</v>
      </c>
      <c r="W1147" s="1068" t="s">
        <v>269</v>
      </c>
      <c r="X1147" s="1064">
        <v>42768</v>
      </c>
      <c r="Y1147" s="1066">
        <v>43019</v>
      </c>
      <c r="Z1147" s="1046">
        <v>2018</v>
      </c>
      <c r="AA1147" s="1064" t="s">
        <v>33</v>
      </c>
      <c r="AB1147" s="1065" t="s">
        <v>33</v>
      </c>
      <c r="AC1147" s="1066" t="s">
        <v>33</v>
      </c>
      <c r="AD1147" s="1055">
        <v>0</v>
      </c>
      <c r="AE1147" s="753">
        <v>0</v>
      </c>
      <c r="AF1147" s="754">
        <v>3</v>
      </c>
      <c r="AG1147" s="896">
        <v>3</v>
      </c>
      <c r="AH1147" s="747" t="s">
        <v>33</v>
      </c>
      <c r="AI1147" s="744" t="s">
        <v>33</v>
      </c>
      <c r="AJ1147" s="1105" t="s">
        <v>33</v>
      </c>
      <c r="AK1147" s="1106" t="s">
        <v>33</v>
      </c>
      <c r="AL1147" s="646"/>
      <c r="AM1147" s="647"/>
      <c r="AN1147" s="647"/>
      <c r="AO1147" s="647"/>
      <c r="AP1147" s="647"/>
      <c r="AQ1147" s="648"/>
      <c r="AR1147" s="779"/>
      <c r="AS1147" s="649"/>
      <c r="AT1147" s="649"/>
      <c r="AU1147" s="650"/>
      <c r="AV1147" s="686"/>
      <c r="AW1147" s="698" t="s">
        <v>33</v>
      </c>
      <c r="AX1147" s="698" t="s">
        <v>33</v>
      </c>
      <c r="AY1147" s="833" t="s">
        <v>33</v>
      </c>
      <c r="AZ1147" s="733" t="s">
        <v>33</v>
      </c>
      <c r="BA1147" s="733" t="s">
        <v>33</v>
      </c>
      <c r="BB1147" s="669" t="s">
        <v>33</v>
      </c>
      <c r="BC1147" s="689" t="s">
        <v>33</v>
      </c>
      <c r="BD1147" s="691" t="s">
        <v>33</v>
      </c>
      <c r="BE1147" s="669" t="s">
        <v>33</v>
      </c>
      <c r="BF1147" s="689" t="s">
        <v>33</v>
      </c>
      <c r="BG1147" s="691" t="s">
        <v>33</v>
      </c>
      <c r="BH1147" s="905" t="s">
        <v>10072</v>
      </c>
      <c r="BI1147" s="903" t="s">
        <v>13093</v>
      </c>
      <c r="BJ1147" s="905" t="s">
        <v>4485</v>
      </c>
      <c r="BK1147" s="903" t="s">
        <v>10472</v>
      </c>
      <c r="BL1147" s="905" t="s">
        <v>0</v>
      </c>
      <c r="BM1147" s="903" t="s">
        <v>0</v>
      </c>
      <c r="BN1147" s="905" t="s">
        <v>0</v>
      </c>
      <c r="BO1147" s="903" t="s">
        <v>0</v>
      </c>
      <c r="BP1147" s="905" t="s">
        <v>0</v>
      </c>
      <c r="BQ1147" s="903" t="s">
        <v>0</v>
      </c>
      <c r="BR1147" s="905" t="s">
        <v>0</v>
      </c>
      <c r="BS1147" s="903" t="s">
        <v>4492</v>
      </c>
      <c r="BT1147" s="905" t="s">
        <v>0</v>
      </c>
      <c r="BU1147" s="903" t="s">
        <v>4492</v>
      </c>
      <c r="BV1147" s="905" t="s">
        <v>0</v>
      </c>
      <c r="BW1147" s="903" t="s">
        <v>4492</v>
      </c>
      <c r="BX1147" s="905" t="s">
        <v>0</v>
      </c>
      <c r="BY1147" s="903" t="s">
        <v>4492</v>
      </c>
      <c r="BZ1147" s="905" t="s">
        <v>0</v>
      </c>
      <c r="CA1147" s="903" t="s">
        <v>4492</v>
      </c>
      <c r="CB1147" s="684" t="s">
        <v>33</v>
      </c>
      <c r="CC1147" s="624">
        <f>IF(ISBLANK(AL1147),0,1)</f>
        <v>0</v>
      </c>
      <c r="CD1147" s="656">
        <f>IF(ISBLANK(AM1147),0,1)</f>
        <v>0</v>
      </c>
      <c r="CE1147" s="656">
        <f>IF(ISBLANK(AN1147),0,1)</f>
        <v>0</v>
      </c>
      <c r="CF1147" s="656">
        <f>IF(ISBLANK(AO1147),0,1)</f>
        <v>0</v>
      </c>
      <c r="CG1147" s="656">
        <f>IF(ISBLANK(AP1147),0,1)</f>
        <v>0</v>
      </c>
      <c r="CH1147" s="692">
        <f>IF(ISBLANK(AQ1147),0,1)</f>
        <v>0</v>
      </c>
      <c r="CI1147" s="660">
        <f>IF($W1147="Dropped","-",DAYS360(X1147,Y1147,TRUE)/360)</f>
        <v>0.69166666666666665</v>
      </c>
      <c r="CJ1147" s="661" t="str">
        <f>IF(OR($W1147="Pipeline",$W1147="Dropped"),"-",IF(OR($AA1147="-",$AA1147="n/a"),"-",DAYS360(Y1147,AA1147,TRUE)/360))</f>
        <v>-</v>
      </c>
      <c r="CK1147" s="661" t="str">
        <f>IF(OR($W1147="Pipeline",$W1147="Dropped"),"-",IF($AC1147="-","-",IF(OR($AA1147="-",$AA1147="n/a"),DAYS360(Y1147,AC1147,TRUE)/360,DAYS360(AA1147,AC1147,TRUE)/360)))</f>
        <v>-</v>
      </c>
      <c r="CL1147" s="661" t="str">
        <f>IF(OR($W1147="Pipeline",$W1147="Dropped"),"-",IF($AC1147="-","-",DAYS360(X1147,AC1147,TRUE)/360))</f>
        <v>-</v>
      </c>
      <c r="CM1147" s="662" t="str">
        <f>IF(OR($W1147="Pipeline",$W1147="Dropped"),"-",IF($AC1147="-","-",DAYS360(AB1147,AC1147,TRUE)/360))</f>
        <v>-</v>
      </c>
      <c r="CN1147" s="693" t="str">
        <f>IF(W1147="Closed",IF(AC1147="-","-",YEAR(AC1147)),"-")</f>
        <v>-</v>
      </c>
      <c r="CO1147" s="693" t="str">
        <f>IF(W1147="Closed",IF(OR(BE1147="S",BE1147="MS",BE1147="HS"),"S",IF(OR(BE1147="U",BE1147="MU",BE1147="HU"),"U",IF(OR(BE1147="NA",BE1147="NR",BE1147="NV",BE1147="?",BE1147="#"),"NR","-"))),"-")</f>
        <v>-</v>
      </c>
      <c r="CP1147" s="624" t="s">
        <v>33</v>
      </c>
      <c r="CQ1147" s="656" t="s">
        <v>33</v>
      </c>
      <c r="CR1147" s="656" t="s">
        <v>33</v>
      </c>
      <c r="CS1147" s="656" t="s">
        <v>33</v>
      </c>
      <c r="CT1147" s="656" t="s">
        <v>33</v>
      </c>
      <c r="CU1147" s="692" t="s">
        <v>33</v>
      </c>
      <c r="CV1147" s="664" t="str">
        <f>IF(OR(DC1147="-",DC1147="",DC1147="n/a"),"-",HYPERLINK(DC1147,"PAD"))</f>
        <v>-</v>
      </c>
      <c r="CW1147" s="665" t="str">
        <f>IF(OR(DD1147="-",DD1147="",DD1147="n/a"),"-",HYPERLINK(DD1147,"ICR"))</f>
        <v>-</v>
      </c>
      <c r="CX1147" s="666" t="str">
        <f>IF(OR(DE1147="-",DE1147="",DE1147="n/a"),"-",HYPERLINK(DE1147,"IEG"))</f>
        <v>-</v>
      </c>
      <c r="CY1147" s="687" t="str">
        <f>IF(OR(DF1147="-",DF1147="",DF1147="n/a"),"-",HYPERLINK(DF1147,"PPAR"))</f>
        <v>-</v>
      </c>
      <c r="CZ1147" s="665" t="str">
        <f>IF(OR(DG1147="-",DG1147="",DG1147="n/a"),"-",HYPERLINK(DG1147,"PCR"))</f>
        <v>-</v>
      </c>
      <c r="DA1147" s="665" t="str">
        <f>IF(OR(DH1147="-",DH1147="",DH1147="n/a"),"-",HYPERLINK(DH1147,"PP"))</f>
        <v>-</v>
      </c>
      <c r="DB1147" s="688" t="str">
        <f>IF(OR(DI1147="-",DI1147="",DI1147="n/a"),"-",HYPERLINK(DI1147,"TA"))</f>
        <v>-</v>
      </c>
      <c r="DC1147" s="897" t="s">
        <v>13773</v>
      </c>
      <c r="DD1147" s="897" t="s">
        <v>13773</v>
      </c>
      <c r="DE1147" s="897" t="s">
        <v>13773</v>
      </c>
      <c r="DF1147" s="897" t="s">
        <v>13773</v>
      </c>
      <c r="DG1147" s="897" t="s">
        <v>13773</v>
      </c>
      <c r="DH1147" s="897" t="s">
        <v>13773</v>
      </c>
      <c r="DI1147" s="897" t="s">
        <v>13773</v>
      </c>
      <c r="DJ1147" s="935">
        <v>42948</v>
      </c>
    </row>
    <row r="1148" spans="1:114" ht="14.1" customHeight="1" x14ac:dyDescent="0.25">
      <c r="A1148" s="726">
        <f>ROW()-1</f>
        <v>1147</v>
      </c>
      <c r="B1148" s="725" t="s">
        <v>13744</v>
      </c>
      <c r="C1148" s="715" t="str">
        <f>HYPERLINK(E1148,"OP")</f>
        <v>OP</v>
      </c>
      <c r="D1148" s="715" t="str">
        <f>HYPERLINK(F1148,"Prj")</f>
        <v>Prj</v>
      </c>
      <c r="E1148" s="894" t="s">
        <v>13745</v>
      </c>
      <c r="F1148" s="895" t="s">
        <v>13746</v>
      </c>
      <c r="G1148" s="656" t="s">
        <v>33</v>
      </c>
      <c r="H1148" s="656" t="s">
        <v>33</v>
      </c>
      <c r="I1148" s="694" t="s">
        <v>33</v>
      </c>
      <c r="J1148" s="743" t="s">
        <v>13747</v>
      </c>
      <c r="K1148" s="728" t="s">
        <v>33</v>
      </c>
      <c r="L1148" s="742" t="s">
        <v>16</v>
      </c>
      <c r="M1148" s="743" t="s">
        <v>81</v>
      </c>
      <c r="N1148" s="742" t="s">
        <v>18</v>
      </c>
      <c r="O1148" s="742" t="s">
        <v>25</v>
      </c>
      <c r="P1148" s="1081" t="s">
        <v>1743</v>
      </c>
      <c r="Q1148" s="1074" t="s">
        <v>33</v>
      </c>
      <c r="R1148" s="698" t="s">
        <v>33</v>
      </c>
      <c r="S1148" s="907" t="s">
        <v>3788</v>
      </c>
      <c r="T1148" s="908" t="s">
        <v>9553</v>
      </c>
      <c r="U1148" s="905" t="s">
        <v>586</v>
      </c>
      <c r="V1148" s="905" t="s">
        <v>10408</v>
      </c>
      <c r="W1148" s="1068" t="s">
        <v>269</v>
      </c>
      <c r="X1148" s="1064">
        <v>42859</v>
      </c>
      <c r="Y1148" s="1066">
        <v>43006</v>
      </c>
      <c r="Z1148" s="1046">
        <v>2018</v>
      </c>
      <c r="AA1148" s="1064" t="s">
        <v>33</v>
      </c>
      <c r="AB1148" s="1065" t="s">
        <v>33</v>
      </c>
      <c r="AC1148" s="1066" t="s">
        <v>33</v>
      </c>
      <c r="AD1148" s="1055">
        <v>0</v>
      </c>
      <c r="AE1148" s="753">
        <v>7</v>
      </c>
      <c r="AF1148" s="754">
        <v>0</v>
      </c>
      <c r="AG1148" s="896">
        <v>7</v>
      </c>
      <c r="AH1148" s="747" t="s">
        <v>33</v>
      </c>
      <c r="AI1148" s="744" t="s">
        <v>33</v>
      </c>
      <c r="AJ1148" s="1105" t="s">
        <v>33</v>
      </c>
      <c r="AK1148" s="1106" t="s">
        <v>33</v>
      </c>
      <c r="AL1148" s="646"/>
      <c r="AM1148" s="647"/>
      <c r="AN1148" s="647"/>
      <c r="AO1148" s="647"/>
      <c r="AP1148" s="647"/>
      <c r="AQ1148" s="648"/>
      <c r="AR1148" s="779"/>
      <c r="AS1148" s="649"/>
      <c r="AT1148" s="649"/>
      <c r="AU1148" s="650"/>
      <c r="AV1148" s="686"/>
      <c r="AW1148" s="698" t="s">
        <v>33</v>
      </c>
      <c r="AX1148" s="698" t="s">
        <v>33</v>
      </c>
      <c r="AY1148" s="833" t="s">
        <v>33</v>
      </c>
      <c r="AZ1148" s="733" t="s">
        <v>33</v>
      </c>
      <c r="BA1148" s="733" t="s">
        <v>33</v>
      </c>
      <c r="BB1148" s="669" t="s">
        <v>33</v>
      </c>
      <c r="BC1148" s="689" t="s">
        <v>33</v>
      </c>
      <c r="BD1148" s="691" t="s">
        <v>33</v>
      </c>
      <c r="BE1148" s="669" t="s">
        <v>33</v>
      </c>
      <c r="BF1148" s="689" t="s">
        <v>33</v>
      </c>
      <c r="BG1148" s="691" t="s">
        <v>33</v>
      </c>
      <c r="BH1148" s="905" t="s">
        <v>4505</v>
      </c>
      <c r="BI1148" s="903" t="s">
        <v>10474</v>
      </c>
      <c r="BJ1148" s="905" t="s">
        <v>0</v>
      </c>
      <c r="BK1148" s="903" t="s">
        <v>0</v>
      </c>
      <c r="BL1148" s="905" t="s">
        <v>0</v>
      </c>
      <c r="BM1148" s="903" t="s">
        <v>0</v>
      </c>
      <c r="BN1148" s="905" t="s">
        <v>0</v>
      </c>
      <c r="BO1148" s="903" t="s">
        <v>0</v>
      </c>
      <c r="BP1148" s="905" t="s">
        <v>0</v>
      </c>
      <c r="BQ1148" s="903" t="s">
        <v>0</v>
      </c>
      <c r="BR1148" s="905" t="s">
        <v>0</v>
      </c>
      <c r="BS1148" s="903" t="s">
        <v>4492</v>
      </c>
      <c r="BT1148" s="905" t="s">
        <v>0</v>
      </c>
      <c r="BU1148" s="903" t="s">
        <v>4492</v>
      </c>
      <c r="BV1148" s="905" t="s">
        <v>0</v>
      </c>
      <c r="BW1148" s="903" t="s">
        <v>4492</v>
      </c>
      <c r="BX1148" s="905" t="s">
        <v>0</v>
      </c>
      <c r="BY1148" s="903" t="s">
        <v>4492</v>
      </c>
      <c r="BZ1148" s="905" t="s">
        <v>0</v>
      </c>
      <c r="CA1148" s="903" t="s">
        <v>4492</v>
      </c>
      <c r="CB1148" s="684" t="s">
        <v>33</v>
      </c>
      <c r="CC1148" s="624">
        <f>IF(ISBLANK(AL1148),0,1)</f>
        <v>0</v>
      </c>
      <c r="CD1148" s="656">
        <f>IF(ISBLANK(AM1148),0,1)</f>
        <v>0</v>
      </c>
      <c r="CE1148" s="656">
        <f>IF(ISBLANK(AN1148),0,1)</f>
        <v>0</v>
      </c>
      <c r="CF1148" s="656">
        <f>IF(ISBLANK(AO1148),0,1)</f>
        <v>0</v>
      </c>
      <c r="CG1148" s="656">
        <f>IF(ISBLANK(AP1148),0,1)</f>
        <v>0</v>
      </c>
      <c r="CH1148" s="692">
        <f>IF(ISBLANK(AQ1148),0,1)</f>
        <v>0</v>
      </c>
      <c r="CI1148" s="660">
        <f>IF($W1148="Dropped","-",DAYS360(X1148,Y1148,TRUE)/360)</f>
        <v>0.4</v>
      </c>
      <c r="CJ1148" s="661" t="str">
        <f>IF(OR($W1148="Pipeline",$W1148="Dropped"),"-",IF(OR($AA1148="-",$AA1148="n/a"),"-",DAYS360(Y1148,AA1148,TRUE)/360))</f>
        <v>-</v>
      </c>
      <c r="CK1148" s="661" t="str">
        <f>IF(OR($W1148="Pipeline",$W1148="Dropped"),"-",IF($AC1148="-","-",IF(OR($AA1148="-",$AA1148="n/a"),DAYS360(Y1148,AC1148,TRUE)/360,DAYS360(AA1148,AC1148,TRUE)/360)))</f>
        <v>-</v>
      </c>
      <c r="CL1148" s="661" t="str">
        <f>IF(OR($W1148="Pipeline",$W1148="Dropped"),"-",IF($AC1148="-","-",DAYS360(X1148,AC1148,TRUE)/360))</f>
        <v>-</v>
      </c>
      <c r="CM1148" s="662" t="str">
        <f>IF(OR($W1148="Pipeline",$W1148="Dropped"),"-",IF($AC1148="-","-",DAYS360(AB1148,AC1148,TRUE)/360))</f>
        <v>-</v>
      </c>
      <c r="CN1148" s="693" t="str">
        <f>IF(W1148="Closed",IF(AC1148="-","-",YEAR(AC1148)),"-")</f>
        <v>-</v>
      </c>
      <c r="CO1148" s="693" t="str">
        <f>IF(W1148="Closed",IF(OR(BE1148="S",BE1148="MS",BE1148="HS"),"S",IF(OR(BE1148="U",BE1148="MU",BE1148="HU"),"U",IF(OR(BE1148="NA",BE1148="NR",BE1148="NV",BE1148="?",BE1148="#"),"NR","-"))),"-")</f>
        <v>-</v>
      </c>
      <c r="CP1148" s="624" t="s">
        <v>33</v>
      </c>
      <c r="CQ1148" s="656" t="s">
        <v>33</v>
      </c>
      <c r="CR1148" s="656" t="s">
        <v>33</v>
      </c>
      <c r="CS1148" s="656" t="s">
        <v>33</v>
      </c>
      <c r="CT1148" s="656" t="s">
        <v>33</v>
      </c>
      <c r="CU1148" s="692" t="s">
        <v>33</v>
      </c>
      <c r="CV1148" s="664" t="str">
        <f>IF(OR(DC1148="-",DC1148="",DC1148="n/a"),"-",HYPERLINK(DC1148,"PAD"))</f>
        <v>-</v>
      </c>
      <c r="CW1148" s="665" t="str">
        <f>IF(OR(DD1148="-",DD1148="",DD1148="n/a"),"-",HYPERLINK(DD1148,"ICR"))</f>
        <v>-</v>
      </c>
      <c r="CX1148" s="666" t="str">
        <f>IF(OR(DE1148="-",DE1148="",DE1148="n/a"),"-",HYPERLINK(DE1148,"IEG"))</f>
        <v>-</v>
      </c>
      <c r="CY1148" s="687" t="str">
        <f>IF(OR(DF1148="-",DF1148="",DF1148="n/a"),"-",HYPERLINK(DF1148,"PPAR"))</f>
        <v>-</v>
      </c>
      <c r="CZ1148" s="665" t="str">
        <f>IF(OR(DG1148="-",DG1148="",DG1148="n/a"),"-",HYPERLINK(DG1148,"PCR"))</f>
        <v>-</v>
      </c>
      <c r="DA1148" s="665" t="str">
        <f>IF(OR(DH1148="-",DH1148="",DH1148="n/a"),"-",HYPERLINK(DH1148,"PP"))</f>
        <v>-</v>
      </c>
      <c r="DB1148" s="688" t="str">
        <f>IF(OR(DI1148="-",DI1148="",DI1148="n/a"),"-",HYPERLINK(DI1148,"TA"))</f>
        <v>-</v>
      </c>
      <c r="DC1148" s="897" t="s">
        <v>13773</v>
      </c>
      <c r="DD1148" s="897" t="s">
        <v>13773</v>
      </c>
      <c r="DE1148" s="897" t="s">
        <v>13773</v>
      </c>
      <c r="DF1148" s="897" t="s">
        <v>13773</v>
      </c>
      <c r="DG1148" s="897" t="s">
        <v>13773</v>
      </c>
      <c r="DH1148" s="897" t="s">
        <v>13773</v>
      </c>
      <c r="DI1148" s="897" t="s">
        <v>13773</v>
      </c>
      <c r="DJ1148" s="935">
        <v>42948</v>
      </c>
    </row>
    <row r="1149" spans="1:114" ht="14.1" customHeight="1" x14ac:dyDescent="0.25">
      <c r="A1149" s="726">
        <f>ROW()-1</f>
        <v>1148</v>
      </c>
      <c r="B1149" s="725" t="s">
        <v>13677</v>
      </c>
      <c r="C1149" s="715" t="str">
        <f>HYPERLINK(E1149,"OP")</f>
        <v>OP</v>
      </c>
      <c r="D1149" s="715" t="str">
        <f>HYPERLINK(F1149,"Prj")</f>
        <v>Prj</v>
      </c>
      <c r="E1149" s="894" t="s">
        <v>13678</v>
      </c>
      <c r="F1149" s="895" t="s">
        <v>13679</v>
      </c>
      <c r="G1149" s="656" t="s">
        <v>33</v>
      </c>
      <c r="H1149" s="656" t="s">
        <v>33</v>
      </c>
      <c r="I1149" s="694" t="s">
        <v>33</v>
      </c>
      <c r="J1149" s="743" t="s">
        <v>13680</v>
      </c>
      <c r="K1149" s="728" t="s">
        <v>33</v>
      </c>
      <c r="L1149" s="742" t="s">
        <v>245</v>
      </c>
      <c r="M1149" s="743" t="s">
        <v>640</v>
      </c>
      <c r="N1149" s="742" t="s">
        <v>18</v>
      </c>
      <c r="O1149" s="742" t="s">
        <v>25</v>
      </c>
      <c r="P1149" s="1081" t="s">
        <v>1419</v>
      </c>
      <c r="Q1149" s="1074" t="s">
        <v>33</v>
      </c>
      <c r="R1149" s="698" t="s">
        <v>33</v>
      </c>
      <c r="S1149" s="907" t="s">
        <v>3522</v>
      </c>
      <c r="T1149" s="908" t="s">
        <v>3173</v>
      </c>
      <c r="U1149" s="905" t="s">
        <v>1772</v>
      </c>
      <c r="V1149" s="905" t="s">
        <v>10431</v>
      </c>
      <c r="W1149" s="1068" t="s">
        <v>269</v>
      </c>
      <c r="X1149" s="1064">
        <v>42993</v>
      </c>
      <c r="Y1149" s="1066">
        <v>43174</v>
      </c>
      <c r="Z1149" s="1046">
        <v>2018</v>
      </c>
      <c r="AA1149" s="1064" t="s">
        <v>33</v>
      </c>
      <c r="AB1149" s="1065" t="s">
        <v>33</v>
      </c>
      <c r="AC1149" s="1066" t="s">
        <v>33</v>
      </c>
      <c r="AD1149" s="1055">
        <v>0</v>
      </c>
      <c r="AE1149" s="753">
        <v>100</v>
      </c>
      <c r="AF1149" s="754">
        <v>0</v>
      </c>
      <c r="AG1149" s="896">
        <v>100</v>
      </c>
      <c r="AH1149" s="747" t="s">
        <v>33</v>
      </c>
      <c r="AI1149" s="744" t="s">
        <v>33</v>
      </c>
      <c r="AJ1149" s="1105" t="s">
        <v>33</v>
      </c>
      <c r="AK1149" s="1106" t="s">
        <v>33</v>
      </c>
      <c r="AL1149" s="646"/>
      <c r="AM1149" s="647"/>
      <c r="AN1149" s="647"/>
      <c r="AO1149" s="647"/>
      <c r="AP1149" s="647"/>
      <c r="AQ1149" s="648"/>
      <c r="AR1149" s="779"/>
      <c r="AS1149" s="649"/>
      <c r="AT1149" s="649"/>
      <c r="AU1149" s="650"/>
      <c r="AV1149" s="686"/>
      <c r="AW1149" s="698" t="s">
        <v>33</v>
      </c>
      <c r="AX1149" s="698" t="s">
        <v>33</v>
      </c>
      <c r="AY1149" s="833" t="s">
        <v>33</v>
      </c>
      <c r="AZ1149" s="733" t="s">
        <v>33</v>
      </c>
      <c r="BA1149" s="733" t="s">
        <v>33</v>
      </c>
      <c r="BB1149" s="669" t="s">
        <v>33</v>
      </c>
      <c r="BC1149" s="689" t="s">
        <v>33</v>
      </c>
      <c r="BD1149" s="691" t="s">
        <v>33</v>
      </c>
      <c r="BE1149" s="669" t="s">
        <v>33</v>
      </c>
      <c r="BF1149" s="689" t="s">
        <v>33</v>
      </c>
      <c r="BG1149" s="691" t="s">
        <v>33</v>
      </c>
      <c r="BH1149" s="905" t="s">
        <v>0</v>
      </c>
      <c r="BI1149" s="903" t="s">
        <v>0</v>
      </c>
      <c r="BJ1149" s="905" t="s">
        <v>0</v>
      </c>
      <c r="BK1149" s="903" t="s">
        <v>0</v>
      </c>
      <c r="BL1149" s="905" t="s">
        <v>0</v>
      </c>
      <c r="BM1149" s="903" t="s">
        <v>0</v>
      </c>
      <c r="BN1149" s="905" t="s">
        <v>0</v>
      </c>
      <c r="BO1149" s="903" t="s">
        <v>0</v>
      </c>
      <c r="BP1149" s="905" t="s">
        <v>0</v>
      </c>
      <c r="BQ1149" s="903" t="s">
        <v>0</v>
      </c>
      <c r="BR1149" s="905" t="s">
        <v>0</v>
      </c>
      <c r="BS1149" s="903" t="s">
        <v>4492</v>
      </c>
      <c r="BT1149" s="905" t="s">
        <v>0</v>
      </c>
      <c r="BU1149" s="903" t="s">
        <v>4492</v>
      </c>
      <c r="BV1149" s="905" t="s">
        <v>0</v>
      </c>
      <c r="BW1149" s="903" t="s">
        <v>4492</v>
      </c>
      <c r="BX1149" s="905" t="s">
        <v>0</v>
      </c>
      <c r="BY1149" s="903" t="s">
        <v>4492</v>
      </c>
      <c r="BZ1149" s="905" t="s">
        <v>0</v>
      </c>
      <c r="CA1149" s="903" t="s">
        <v>4492</v>
      </c>
      <c r="CB1149" s="684" t="s">
        <v>33</v>
      </c>
      <c r="CC1149" s="624">
        <f>IF(ISBLANK(AL1149),0,1)</f>
        <v>0</v>
      </c>
      <c r="CD1149" s="656">
        <f>IF(ISBLANK(AM1149),0,1)</f>
        <v>0</v>
      </c>
      <c r="CE1149" s="656">
        <f>IF(ISBLANK(AN1149),0,1)</f>
        <v>0</v>
      </c>
      <c r="CF1149" s="656">
        <f>IF(ISBLANK(AO1149),0,1)</f>
        <v>0</v>
      </c>
      <c r="CG1149" s="656">
        <f>IF(ISBLANK(AP1149),0,1)</f>
        <v>0</v>
      </c>
      <c r="CH1149" s="692">
        <f>IF(ISBLANK(AQ1149),0,1)</f>
        <v>0</v>
      </c>
      <c r="CI1149" s="660">
        <f>IF($W1149="Dropped","-",DAYS360(X1149,Y1149,TRUE)/360)</f>
        <v>0.5</v>
      </c>
      <c r="CJ1149" s="661" t="str">
        <f>IF(OR($W1149="Pipeline",$W1149="Dropped"),"-",IF(OR($AA1149="-",$AA1149="n/a"),"-",DAYS360(Y1149,AA1149,TRUE)/360))</f>
        <v>-</v>
      </c>
      <c r="CK1149" s="661" t="str">
        <f>IF(OR($W1149="Pipeline",$W1149="Dropped"),"-",IF($AC1149="-","-",IF(OR($AA1149="-",$AA1149="n/a"),DAYS360(Y1149,AC1149,TRUE)/360,DAYS360(AA1149,AC1149,TRUE)/360)))</f>
        <v>-</v>
      </c>
      <c r="CL1149" s="661" t="str">
        <f>IF(OR($W1149="Pipeline",$W1149="Dropped"),"-",IF($AC1149="-","-",DAYS360(X1149,AC1149,TRUE)/360))</f>
        <v>-</v>
      </c>
      <c r="CM1149" s="662" t="str">
        <f>IF(OR($W1149="Pipeline",$W1149="Dropped"),"-",IF($AC1149="-","-",DAYS360(AB1149,AC1149,TRUE)/360))</f>
        <v>-</v>
      </c>
      <c r="CN1149" s="693" t="str">
        <f>IF(W1149="Closed",IF(AC1149="-","-",YEAR(AC1149)),"-")</f>
        <v>-</v>
      </c>
      <c r="CO1149" s="693" t="str">
        <f>IF(W1149="Closed",IF(OR(BE1149="S",BE1149="MS",BE1149="HS"),"S",IF(OR(BE1149="U",BE1149="MU",BE1149="HU"),"U",IF(OR(BE1149="NA",BE1149="NR",BE1149="NV",BE1149="?",BE1149="#"),"NR","-"))),"-")</f>
        <v>-</v>
      </c>
      <c r="CP1149" s="624" t="s">
        <v>33</v>
      </c>
      <c r="CQ1149" s="656" t="s">
        <v>33</v>
      </c>
      <c r="CR1149" s="656" t="s">
        <v>33</v>
      </c>
      <c r="CS1149" s="656" t="s">
        <v>33</v>
      </c>
      <c r="CT1149" s="656" t="s">
        <v>33</v>
      </c>
      <c r="CU1149" s="692" t="s">
        <v>33</v>
      </c>
      <c r="CV1149" s="664" t="str">
        <f>IF(OR(DC1149="-",DC1149="",DC1149="n/a"),"-",HYPERLINK(DC1149,"PAD"))</f>
        <v>-</v>
      </c>
      <c r="CW1149" s="665" t="str">
        <f>IF(OR(DD1149="-",DD1149="",DD1149="n/a"),"-",HYPERLINK(DD1149,"ICR"))</f>
        <v>-</v>
      </c>
      <c r="CX1149" s="666" t="str">
        <f>IF(OR(DE1149="-",DE1149="",DE1149="n/a"),"-",HYPERLINK(DE1149,"IEG"))</f>
        <v>-</v>
      </c>
      <c r="CY1149" s="687" t="str">
        <f>IF(OR(DF1149="-",DF1149="",DF1149="n/a"),"-",HYPERLINK(DF1149,"PPAR"))</f>
        <v>-</v>
      </c>
      <c r="CZ1149" s="665" t="str">
        <f>IF(OR(DG1149="-",DG1149="",DG1149="n/a"),"-",HYPERLINK(DG1149,"PCR"))</f>
        <v>-</v>
      </c>
      <c r="DA1149" s="665" t="str">
        <f>IF(OR(DH1149="-",DH1149="",DH1149="n/a"),"-",HYPERLINK(DH1149,"PP"))</f>
        <v>-</v>
      </c>
      <c r="DB1149" s="688" t="str">
        <f>IF(OR(DI1149="-",DI1149="",DI1149="n/a"),"-",HYPERLINK(DI1149,"TA"))</f>
        <v>-</v>
      </c>
      <c r="DC1149" s="897" t="s">
        <v>13773</v>
      </c>
      <c r="DD1149" s="897" t="s">
        <v>13773</v>
      </c>
      <c r="DE1149" s="897" t="s">
        <v>13773</v>
      </c>
      <c r="DF1149" s="897" t="s">
        <v>13773</v>
      </c>
      <c r="DG1149" s="897" t="s">
        <v>13773</v>
      </c>
      <c r="DH1149" s="897" t="s">
        <v>13773</v>
      </c>
      <c r="DI1149" s="897" t="s">
        <v>13773</v>
      </c>
      <c r="DJ1149" s="935">
        <v>42948</v>
      </c>
    </row>
    <row r="1150" spans="1:114" ht="14.1" customHeight="1" x14ac:dyDescent="0.25">
      <c r="A1150" s="726">
        <f>ROW()-1</f>
        <v>1149</v>
      </c>
      <c r="B1150" s="725" t="s">
        <v>13618</v>
      </c>
      <c r="C1150" s="715" t="str">
        <f>HYPERLINK(E1150,"OP")</f>
        <v>OP</v>
      </c>
      <c r="D1150" s="715" t="str">
        <f>HYPERLINK(F1150,"Prj")</f>
        <v>Prj</v>
      </c>
      <c r="E1150" s="894" t="s">
        <v>13619</v>
      </c>
      <c r="F1150" s="895" t="s">
        <v>13620</v>
      </c>
      <c r="G1150" s="656" t="s">
        <v>33</v>
      </c>
      <c r="H1150" s="656" t="s">
        <v>33</v>
      </c>
      <c r="I1150" s="694" t="s">
        <v>33</v>
      </c>
      <c r="J1150" s="743" t="s">
        <v>13621</v>
      </c>
      <c r="K1150" s="728" t="s">
        <v>33</v>
      </c>
      <c r="L1150" s="742" t="s">
        <v>16</v>
      </c>
      <c r="M1150" s="743" t="s">
        <v>1770</v>
      </c>
      <c r="N1150" s="742" t="s">
        <v>18</v>
      </c>
      <c r="O1150" s="742" t="s">
        <v>25</v>
      </c>
      <c r="P1150" s="1081" t="s">
        <v>19</v>
      </c>
      <c r="Q1150" s="1074" t="s">
        <v>33</v>
      </c>
      <c r="R1150" s="698" t="s">
        <v>33</v>
      </c>
      <c r="S1150" s="907" t="s">
        <v>3549</v>
      </c>
      <c r="T1150" s="908" t="s">
        <v>3548</v>
      </c>
      <c r="U1150" s="905" t="s">
        <v>10400</v>
      </c>
      <c r="V1150" s="905" t="s">
        <v>10441</v>
      </c>
      <c r="W1150" s="1068" t="s">
        <v>269</v>
      </c>
      <c r="X1150" s="1064">
        <v>42993</v>
      </c>
      <c r="Y1150" s="1066">
        <v>43374</v>
      </c>
      <c r="Z1150" s="1046">
        <v>2019</v>
      </c>
      <c r="AA1150" s="1064" t="s">
        <v>33</v>
      </c>
      <c r="AB1150" s="1065" t="s">
        <v>33</v>
      </c>
      <c r="AC1150" s="1066" t="s">
        <v>33</v>
      </c>
      <c r="AD1150" s="1055">
        <v>0</v>
      </c>
      <c r="AE1150" s="753">
        <v>200</v>
      </c>
      <c r="AF1150" s="754">
        <v>0</v>
      </c>
      <c r="AG1150" s="896">
        <v>200</v>
      </c>
      <c r="AH1150" s="747" t="s">
        <v>33</v>
      </c>
      <c r="AI1150" s="744" t="s">
        <v>33</v>
      </c>
      <c r="AJ1150" s="1105" t="s">
        <v>33</v>
      </c>
      <c r="AK1150" s="1106" t="s">
        <v>33</v>
      </c>
      <c r="AL1150" s="646"/>
      <c r="AM1150" s="647"/>
      <c r="AN1150" s="647"/>
      <c r="AO1150" s="647"/>
      <c r="AP1150" s="647"/>
      <c r="AQ1150" s="648"/>
      <c r="AR1150" s="779"/>
      <c r="AS1150" s="649"/>
      <c r="AT1150" s="649"/>
      <c r="AU1150" s="650"/>
      <c r="AV1150" s="686"/>
      <c r="AW1150" s="698" t="s">
        <v>33</v>
      </c>
      <c r="AX1150" s="698" t="s">
        <v>33</v>
      </c>
      <c r="AY1150" s="833" t="s">
        <v>33</v>
      </c>
      <c r="AZ1150" s="733" t="s">
        <v>33</v>
      </c>
      <c r="BA1150" s="733" t="s">
        <v>33</v>
      </c>
      <c r="BB1150" s="669" t="s">
        <v>33</v>
      </c>
      <c r="BC1150" s="689" t="s">
        <v>33</v>
      </c>
      <c r="BD1150" s="691" t="s">
        <v>33</v>
      </c>
      <c r="BE1150" s="669" t="s">
        <v>33</v>
      </c>
      <c r="BF1150" s="689" t="s">
        <v>33</v>
      </c>
      <c r="BG1150" s="691" t="s">
        <v>33</v>
      </c>
      <c r="BH1150" s="905" t="s">
        <v>0</v>
      </c>
      <c r="BI1150" s="903" t="s">
        <v>0</v>
      </c>
      <c r="BJ1150" s="905" t="s">
        <v>0</v>
      </c>
      <c r="BK1150" s="903" t="s">
        <v>0</v>
      </c>
      <c r="BL1150" s="905" t="s">
        <v>0</v>
      </c>
      <c r="BM1150" s="903" t="s">
        <v>0</v>
      </c>
      <c r="BN1150" s="905" t="s">
        <v>0</v>
      </c>
      <c r="BO1150" s="903" t="s">
        <v>0</v>
      </c>
      <c r="BP1150" s="905" t="s">
        <v>0</v>
      </c>
      <c r="BQ1150" s="903" t="s">
        <v>0</v>
      </c>
      <c r="BR1150" s="905" t="s">
        <v>0</v>
      </c>
      <c r="BS1150" s="903" t="s">
        <v>4492</v>
      </c>
      <c r="BT1150" s="905" t="s">
        <v>0</v>
      </c>
      <c r="BU1150" s="903" t="s">
        <v>4492</v>
      </c>
      <c r="BV1150" s="905" t="s">
        <v>0</v>
      </c>
      <c r="BW1150" s="903" t="s">
        <v>4492</v>
      </c>
      <c r="BX1150" s="905" t="s">
        <v>0</v>
      </c>
      <c r="BY1150" s="903" t="s">
        <v>4492</v>
      </c>
      <c r="BZ1150" s="905" t="s">
        <v>0</v>
      </c>
      <c r="CA1150" s="903" t="s">
        <v>4492</v>
      </c>
      <c r="CB1150" s="684" t="s">
        <v>33</v>
      </c>
      <c r="CC1150" s="624">
        <f>IF(ISBLANK(AL1150),0,1)</f>
        <v>0</v>
      </c>
      <c r="CD1150" s="656">
        <f>IF(ISBLANK(AM1150),0,1)</f>
        <v>0</v>
      </c>
      <c r="CE1150" s="656">
        <f>IF(ISBLANK(AN1150),0,1)</f>
        <v>0</v>
      </c>
      <c r="CF1150" s="656">
        <f>IF(ISBLANK(AO1150),0,1)</f>
        <v>0</v>
      </c>
      <c r="CG1150" s="656">
        <f>IF(ISBLANK(AP1150),0,1)</f>
        <v>0</v>
      </c>
      <c r="CH1150" s="692">
        <f>IF(ISBLANK(AQ1150),0,1)</f>
        <v>0</v>
      </c>
      <c r="CI1150" s="660">
        <f>IF($W1150="Dropped","-",DAYS360(X1150,Y1150,TRUE)/360)</f>
        <v>1.0444444444444445</v>
      </c>
      <c r="CJ1150" s="661" t="str">
        <f>IF(OR($W1150="Pipeline",$W1150="Dropped"),"-",IF(OR($AA1150="-",$AA1150="n/a"),"-",DAYS360(Y1150,AA1150,TRUE)/360))</f>
        <v>-</v>
      </c>
      <c r="CK1150" s="661" t="str">
        <f>IF(OR($W1150="Pipeline",$W1150="Dropped"),"-",IF($AC1150="-","-",IF(OR($AA1150="-",$AA1150="n/a"),DAYS360(Y1150,AC1150,TRUE)/360,DAYS360(AA1150,AC1150,TRUE)/360)))</f>
        <v>-</v>
      </c>
      <c r="CL1150" s="661" t="str">
        <f>IF(OR($W1150="Pipeline",$W1150="Dropped"),"-",IF($AC1150="-","-",DAYS360(X1150,AC1150,TRUE)/360))</f>
        <v>-</v>
      </c>
      <c r="CM1150" s="662" t="str">
        <f>IF(OR($W1150="Pipeline",$W1150="Dropped"),"-",IF($AC1150="-","-",DAYS360(AB1150,AC1150,TRUE)/360))</f>
        <v>-</v>
      </c>
      <c r="CN1150" s="693" t="str">
        <f>IF(W1150="Closed",IF(AC1150="-","-",YEAR(AC1150)),"-")</f>
        <v>-</v>
      </c>
      <c r="CO1150" s="693" t="str">
        <f>IF(W1150="Closed",IF(OR(BE1150="S",BE1150="MS",BE1150="HS"),"S",IF(OR(BE1150="U",BE1150="MU",BE1150="HU"),"U",IF(OR(BE1150="NA",BE1150="NR",BE1150="NV",BE1150="?",BE1150="#"),"NR","-"))),"-")</f>
        <v>-</v>
      </c>
      <c r="CP1150" s="624" t="s">
        <v>33</v>
      </c>
      <c r="CQ1150" s="656" t="s">
        <v>33</v>
      </c>
      <c r="CR1150" s="656" t="s">
        <v>33</v>
      </c>
      <c r="CS1150" s="656" t="s">
        <v>33</v>
      </c>
      <c r="CT1150" s="656" t="s">
        <v>33</v>
      </c>
      <c r="CU1150" s="692" t="s">
        <v>33</v>
      </c>
      <c r="CV1150" s="664" t="str">
        <f>IF(OR(DC1150="-",DC1150="",DC1150="n/a"),"-",HYPERLINK(DC1150,"PAD"))</f>
        <v>-</v>
      </c>
      <c r="CW1150" s="665" t="str">
        <f>IF(OR(DD1150="-",DD1150="",DD1150="n/a"),"-",HYPERLINK(DD1150,"ICR"))</f>
        <v>-</v>
      </c>
      <c r="CX1150" s="666" t="str">
        <f>IF(OR(DE1150="-",DE1150="",DE1150="n/a"),"-",HYPERLINK(DE1150,"IEG"))</f>
        <v>-</v>
      </c>
      <c r="CY1150" s="687" t="str">
        <f>IF(OR(DF1150="-",DF1150="",DF1150="n/a"),"-",HYPERLINK(DF1150,"PPAR"))</f>
        <v>-</v>
      </c>
      <c r="CZ1150" s="665" t="str">
        <f>IF(OR(DG1150="-",DG1150="",DG1150="n/a"),"-",HYPERLINK(DG1150,"PCR"))</f>
        <v>-</v>
      </c>
      <c r="DA1150" s="665" t="str">
        <f>IF(OR(DH1150="-",DH1150="",DH1150="n/a"),"-",HYPERLINK(DH1150,"PP"))</f>
        <v>-</v>
      </c>
      <c r="DB1150" s="688" t="str">
        <f>IF(OR(DI1150="-",DI1150="",DI1150="n/a"),"-",HYPERLINK(DI1150,"TA"))</f>
        <v>-</v>
      </c>
      <c r="DC1150" s="897" t="s">
        <v>13773</v>
      </c>
      <c r="DD1150" s="897" t="s">
        <v>13773</v>
      </c>
      <c r="DE1150" s="897" t="s">
        <v>13773</v>
      </c>
      <c r="DF1150" s="897" t="s">
        <v>13773</v>
      </c>
      <c r="DG1150" s="897" t="s">
        <v>13773</v>
      </c>
      <c r="DH1150" s="897" t="s">
        <v>13773</v>
      </c>
      <c r="DI1150" s="897" t="s">
        <v>13773</v>
      </c>
      <c r="DJ1150" s="935">
        <v>42948</v>
      </c>
    </row>
    <row r="1151" spans="1:114" ht="14.1" customHeight="1" x14ac:dyDescent="0.25">
      <c r="A1151" s="726">
        <f>ROW()-1</f>
        <v>1150</v>
      </c>
      <c r="B1151" s="725" t="s">
        <v>13681</v>
      </c>
      <c r="C1151" s="715" t="str">
        <f>HYPERLINK(E1151,"OP")</f>
        <v>OP</v>
      </c>
      <c r="D1151" s="715" t="str">
        <f>HYPERLINK(F1151,"Prj")</f>
        <v>Prj</v>
      </c>
      <c r="E1151" s="894" t="s">
        <v>13682</v>
      </c>
      <c r="F1151" s="895" t="s">
        <v>13683</v>
      </c>
      <c r="G1151" s="656" t="s">
        <v>33</v>
      </c>
      <c r="H1151" s="656" t="s">
        <v>33</v>
      </c>
      <c r="I1151" s="694" t="s">
        <v>33</v>
      </c>
      <c r="J1151" s="743" t="s">
        <v>13684</v>
      </c>
      <c r="K1151" s="728" t="s">
        <v>33</v>
      </c>
      <c r="L1151" s="742" t="s">
        <v>124</v>
      </c>
      <c r="M1151" s="743" t="s">
        <v>13685</v>
      </c>
      <c r="N1151" s="742" t="s">
        <v>18</v>
      </c>
      <c r="O1151" s="742" t="s">
        <v>25</v>
      </c>
      <c r="P1151" s="1081" t="s">
        <v>1419</v>
      </c>
      <c r="Q1151" s="1074" t="s">
        <v>33</v>
      </c>
      <c r="R1151" s="698" t="s">
        <v>33</v>
      </c>
      <c r="S1151" s="907" t="s">
        <v>3581</v>
      </c>
      <c r="T1151" s="908" t="s">
        <v>13686</v>
      </c>
      <c r="U1151" s="905" t="s">
        <v>1421</v>
      </c>
      <c r="V1151" s="905" t="s">
        <v>10410</v>
      </c>
      <c r="W1151" s="1068" t="s">
        <v>269</v>
      </c>
      <c r="X1151" s="1064">
        <v>42969</v>
      </c>
      <c r="Y1151" s="1066">
        <v>43220</v>
      </c>
      <c r="Z1151" s="1046">
        <v>2018</v>
      </c>
      <c r="AA1151" s="1064" t="s">
        <v>33</v>
      </c>
      <c r="AB1151" s="1065" t="s">
        <v>33</v>
      </c>
      <c r="AC1151" s="1066" t="s">
        <v>33</v>
      </c>
      <c r="AD1151" s="1055">
        <v>0</v>
      </c>
      <c r="AE1151" s="753">
        <v>5</v>
      </c>
      <c r="AF1151" s="754">
        <v>0</v>
      </c>
      <c r="AG1151" s="896">
        <v>5</v>
      </c>
      <c r="AH1151" s="747" t="s">
        <v>33</v>
      </c>
      <c r="AI1151" s="744" t="s">
        <v>33</v>
      </c>
      <c r="AJ1151" s="1105" t="s">
        <v>33</v>
      </c>
      <c r="AK1151" s="1106" t="s">
        <v>33</v>
      </c>
      <c r="AL1151" s="646"/>
      <c r="AM1151" s="647"/>
      <c r="AN1151" s="647"/>
      <c r="AO1151" s="647"/>
      <c r="AP1151" s="647"/>
      <c r="AQ1151" s="648"/>
      <c r="AR1151" s="779"/>
      <c r="AS1151" s="649"/>
      <c r="AT1151" s="649"/>
      <c r="AU1151" s="650"/>
      <c r="AV1151" s="686"/>
      <c r="AW1151" s="698" t="s">
        <v>33</v>
      </c>
      <c r="AX1151" s="698" t="s">
        <v>33</v>
      </c>
      <c r="AY1151" s="833" t="s">
        <v>33</v>
      </c>
      <c r="AZ1151" s="733" t="s">
        <v>33</v>
      </c>
      <c r="BA1151" s="733" t="s">
        <v>33</v>
      </c>
      <c r="BB1151" s="669" t="s">
        <v>33</v>
      </c>
      <c r="BC1151" s="689" t="s">
        <v>33</v>
      </c>
      <c r="BD1151" s="691" t="s">
        <v>33</v>
      </c>
      <c r="BE1151" s="669" t="s">
        <v>33</v>
      </c>
      <c r="BF1151" s="689" t="s">
        <v>33</v>
      </c>
      <c r="BG1151" s="691" t="s">
        <v>33</v>
      </c>
      <c r="BH1151" s="905" t="s">
        <v>0</v>
      </c>
      <c r="BI1151" s="903" t="s">
        <v>0</v>
      </c>
      <c r="BJ1151" s="905" t="s">
        <v>0</v>
      </c>
      <c r="BK1151" s="903" t="s">
        <v>0</v>
      </c>
      <c r="BL1151" s="905" t="s">
        <v>0</v>
      </c>
      <c r="BM1151" s="903" t="s">
        <v>0</v>
      </c>
      <c r="BN1151" s="905" t="s">
        <v>0</v>
      </c>
      <c r="BO1151" s="903" t="s">
        <v>0</v>
      </c>
      <c r="BP1151" s="905" t="s">
        <v>0</v>
      </c>
      <c r="BQ1151" s="903" t="s">
        <v>0</v>
      </c>
      <c r="BR1151" s="905" t="s">
        <v>0</v>
      </c>
      <c r="BS1151" s="903" t="s">
        <v>4492</v>
      </c>
      <c r="BT1151" s="905" t="s">
        <v>0</v>
      </c>
      <c r="BU1151" s="903" t="s">
        <v>4492</v>
      </c>
      <c r="BV1151" s="905" t="s">
        <v>0</v>
      </c>
      <c r="BW1151" s="903" t="s">
        <v>4492</v>
      </c>
      <c r="BX1151" s="905" t="s">
        <v>0</v>
      </c>
      <c r="BY1151" s="903" t="s">
        <v>4492</v>
      </c>
      <c r="BZ1151" s="905" t="s">
        <v>0</v>
      </c>
      <c r="CA1151" s="903" t="s">
        <v>4492</v>
      </c>
      <c r="CB1151" s="684" t="s">
        <v>33</v>
      </c>
      <c r="CC1151" s="624">
        <f>IF(ISBLANK(AL1151),0,1)</f>
        <v>0</v>
      </c>
      <c r="CD1151" s="656">
        <f>IF(ISBLANK(AM1151),0,1)</f>
        <v>0</v>
      </c>
      <c r="CE1151" s="656">
        <f>IF(ISBLANK(AN1151),0,1)</f>
        <v>0</v>
      </c>
      <c r="CF1151" s="656">
        <f>IF(ISBLANK(AO1151),0,1)</f>
        <v>0</v>
      </c>
      <c r="CG1151" s="656">
        <f>IF(ISBLANK(AP1151),0,1)</f>
        <v>0</v>
      </c>
      <c r="CH1151" s="692">
        <f>IF(ISBLANK(AQ1151),0,1)</f>
        <v>0</v>
      </c>
      <c r="CI1151" s="660">
        <f>IF($W1151="Dropped","-",DAYS360(X1151,Y1151,TRUE)/360)</f>
        <v>0.68888888888888888</v>
      </c>
      <c r="CJ1151" s="661" t="str">
        <f>IF(OR($W1151="Pipeline",$W1151="Dropped"),"-",IF(OR($AA1151="-",$AA1151="n/a"),"-",DAYS360(Y1151,AA1151,TRUE)/360))</f>
        <v>-</v>
      </c>
      <c r="CK1151" s="661" t="str">
        <f>IF(OR($W1151="Pipeline",$W1151="Dropped"),"-",IF($AC1151="-","-",IF(OR($AA1151="-",$AA1151="n/a"),DAYS360(Y1151,AC1151,TRUE)/360,DAYS360(AA1151,AC1151,TRUE)/360)))</f>
        <v>-</v>
      </c>
      <c r="CL1151" s="661" t="str">
        <f>IF(OR($W1151="Pipeline",$W1151="Dropped"),"-",IF($AC1151="-","-",DAYS360(X1151,AC1151,TRUE)/360))</f>
        <v>-</v>
      </c>
      <c r="CM1151" s="662" t="str">
        <f>IF(OR($W1151="Pipeline",$W1151="Dropped"),"-",IF($AC1151="-","-",DAYS360(AB1151,AC1151,TRUE)/360))</f>
        <v>-</v>
      </c>
      <c r="CN1151" s="693" t="str">
        <f>IF(W1151="Closed",IF(AC1151="-","-",YEAR(AC1151)),"-")</f>
        <v>-</v>
      </c>
      <c r="CO1151" s="693" t="str">
        <f>IF(W1151="Closed",IF(OR(BE1151="S",BE1151="MS",BE1151="HS"),"S",IF(OR(BE1151="U",BE1151="MU",BE1151="HU"),"U",IF(OR(BE1151="NA",BE1151="NR",BE1151="NV",BE1151="?",BE1151="#"),"NR","-"))),"-")</f>
        <v>-</v>
      </c>
      <c r="CP1151" s="624" t="s">
        <v>33</v>
      </c>
      <c r="CQ1151" s="656" t="s">
        <v>33</v>
      </c>
      <c r="CR1151" s="656" t="s">
        <v>33</v>
      </c>
      <c r="CS1151" s="656" t="s">
        <v>33</v>
      </c>
      <c r="CT1151" s="656" t="s">
        <v>33</v>
      </c>
      <c r="CU1151" s="692" t="s">
        <v>33</v>
      </c>
      <c r="CV1151" s="664" t="str">
        <f>IF(OR(DC1151="-",DC1151="",DC1151="n/a"),"-",HYPERLINK(DC1151,"PAD"))</f>
        <v>-</v>
      </c>
      <c r="CW1151" s="665" t="str">
        <f>IF(OR(DD1151="-",DD1151="",DD1151="n/a"),"-",HYPERLINK(DD1151,"ICR"))</f>
        <v>-</v>
      </c>
      <c r="CX1151" s="666" t="str">
        <f>IF(OR(DE1151="-",DE1151="",DE1151="n/a"),"-",HYPERLINK(DE1151,"IEG"))</f>
        <v>-</v>
      </c>
      <c r="CY1151" s="687" t="str">
        <f>IF(OR(DF1151="-",DF1151="",DF1151="n/a"),"-",HYPERLINK(DF1151,"PPAR"))</f>
        <v>-</v>
      </c>
      <c r="CZ1151" s="665" t="str">
        <f>IF(OR(DG1151="-",DG1151="",DG1151="n/a"),"-",HYPERLINK(DG1151,"PCR"))</f>
        <v>-</v>
      </c>
      <c r="DA1151" s="665" t="str">
        <f>IF(OR(DH1151="-",DH1151="",DH1151="n/a"),"-",HYPERLINK(DH1151,"PP"))</f>
        <v>-</v>
      </c>
      <c r="DB1151" s="688" t="str">
        <f>IF(OR(DI1151="-",DI1151="",DI1151="n/a"),"-",HYPERLINK(DI1151,"TA"))</f>
        <v>-</v>
      </c>
      <c r="DC1151" s="897" t="s">
        <v>13773</v>
      </c>
      <c r="DD1151" s="897" t="s">
        <v>13773</v>
      </c>
      <c r="DE1151" s="897" t="s">
        <v>13773</v>
      </c>
      <c r="DF1151" s="897" t="s">
        <v>13773</v>
      </c>
      <c r="DG1151" s="897" t="s">
        <v>13773</v>
      </c>
      <c r="DH1151" s="897" t="s">
        <v>13773</v>
      </c>
      <c r="DI1151" s="897" t="s">
        <v>13773</v>
      </c>
      <c r="DJ1151" s="935">
        <v>42948</v>
      </c>
    </row>
    <row r="1152" spans="1:114" ht="14.1" customHeight="1" x14ac:dyDescent="0.25">
      <c r="A1152" s="726">
        <f>ROW()-1</f>
        <v>1151</v>
      </c>
      <c r="B1152" s="725" t="s">
        <v>13748</v>
      </c>
      <c r="C1152" s="715" t="str">
        <f>HYPERLINK(E1152,"OP")</f>
        <v>OP</v>
      </c>
      <c r="D1152" s="715" t="str">
        <f>HYPERLINK(F1152,"Prj")</f>
        <v>Prj</v>
      </c>
      <c r="E1152" s="894" t="s">
        <v>13749</v>
      </c>
      <c r="F1152" s="895" t="s">
        <v>13750</v>
      </c>
      <c r="G1152" s="656" t="s">
        <v>33</v>
      </c>
      <c r="H1152" s="656" t="s">
        <v>33</v>
      </c>
      <c r="I1152" s="694" t="s">
        <v>33</v>
      </c>
      <c r="J1152" s="743" t="s">
        <v>13751</v>
      </c>
      <c r="K1152" s="728" t="s">
        <v>33</v>
      </c>
      <c r="L1152" s="742" t="s">
        <v>153</v>
      </c>
      <c r="M1152" s="743" t="s">
        <v>154</v>
      </c>
      <c r="N1152" s="742" t="s">
        <v>18</v>
      </c>
      <c r="O1152" s="742" t="s">
        <v>25</v>
      </c>
      <c r="P1152" s="1081" t="s">
        <v>1419</v>
      </c>
      <c r="Q1152" s="1074" t="s">
        <v>33</v>
      </c>
      <c r="R1152" s="698" t="s">
        <v>33</v>
      </c>
      <c r="S1152" s="907" t="s">
        <v>3153</v>
      </c>
      <c r="T1152" s="908" t="s">
        <v>3745</v>
      </c>
      <c r="U1152" s="905" t="s">
        <v>13703</v>
      </c>
      <c r="V1152" s="905" t="s">
        <v>10413</v>
      </c>
      <c r="W1152" s="1068" t="s">
        <v>269</v>
      </c>
      <c r="X1152" s="1064">
        <v>43007</v>
      </c>
      <c r="Y1152" s="1066">
        <v>43371</v>
      </c>
      <c r="Z1152" s="1046">
        <v>2019</v>
      </c>
      <c r="AA1152" s="1064" t="s">
        <v>33</v>
      </c>
      <c r="AB1152" s="1065" t="s">
        <v>33</v>
      </c>
      <c r="AC1152" s="1066" t="s">
        <v>33</v>
      </c>
      <c r="AD1152" s="1055">
        <v>35</v>
      </c>
      <c r="AE1152" s="753">
        <v>0</v>
      </c>
      <c r="AF1152" s="754">
        <v>0</v>
      </c>
      <c r="AG1152" s="896">
        <v>35</v>
      </c>
      <c r="AH1152" s="747" t="s">
        <v>33</v>
      </c>
      <c r="AI1152" s="744" t="s">
        <v>33</v>
      </c>
      <c r="AJ1152" s="1105" t="s">
        <v>33</v>
      </c>
      <c r="AK1152" s="1106" t="s">
        <v>33</v>
      </c>
      <c r="AL1152" s="646"/>
      <c r="AM1152" s="647"/>
      <c r="AN1152" s="647"/>
      <c r="AO1152" s="647"/>
      <c r="AP1152" s="647"/>
      <c r="AQ1152" s="648"/>
      <c r="AR1152" s="779"/>
      <c r="AS1152" s="649"/>
      <c r="AT1152" s="649"/>
      <c r="AU1152" s="650"/>
      <c r="AV1152" s="686"/>
      <c r="AW1152" s="698" t="s">
        <v>33</v>
      </c>
      <c r="AX1152" s="698" t="s">
        <v>33</v>
      </c>
      <c r="AY1152" s="833" t="s">
        <v>33</v>
      </c>
      <c r="AZ1152" s="733" t="s">
        <v>33</v>
      </c>
      <c r="BA1152" s="733" t="s">
        <v>33</v>
      </c>
      <c r="BB1152" s="669" t="s">
        <v>33</v>
      </c>
      <c r="BC1152" s="689" t="s">
        <v>33</v>
      </c>
      <c r="BD1152" s="691" t="s">
        <v>33</v>
      </c>
      <c r="BE1152" s="669" t="s">
        <v>33</v>
      </c>
      <c r="BF1152" s="689" t="s">
        <v>33</v>
      </c>
      <c r="BG1152" s="691" t="s">
        <v>33</v>
      </c>
      <c r="BH1152" s="905" t="s">
        <v>0</v>
      </c>
      <c r="BI1152" s="903" t="s">
        <v>0</v>
      </c>
      <c r="BJ1152" s="905" t="s">
        <v>0</v>
      </c>
      <c r="BK1152" s="903" t="s">
        <v>0</v>
      </c>
      <c r="BL1152" s="905" t="s">
        <v>0</v>
      </c>
      <c r="BM1152" s="903" t="s">
        <v>0</v>
      </c>
      <c r="BN1152" s="905" t="s">
        <v>0</v>
      </c>
      <c r="BO1152" s="903" t="s">
        <v>0</v>
      </c>
      <c r="BP1152" s="905" t="s">
        <v>0</v>
      </c>
      <c r="BQ1152" s="903" t="s">
        <v>0</v>
      </c>
      <c r="BR1152" s="905" t="s">
        <v>0</v>
      </c>
      <c r="BS1152" s="903" t="s">
        <v>4492</v>
      </c>
      <c r="BT1152" s="905" t="s">
        <v>0</v>
      </c>
      <c r="BU1152" s="903" t="s">
        <v>4492</v>
      </c>
      <c r="BV1152" s="905" t="s">
        <v>0</v>
      </c>
      <c r="BW1152" s="903" t="s">
        <v>4492</v>
      </c>
      <c r="BX1152" s="905" t="s">
        <v>0</v>
      </c>
      <c r="BY1152" s="903" t="s">
        <v>4492</v>
      </c>
      <c r="BZ1152" s="905" t="s">
        <v>0</v>
      </c>
      <c r="CA1152" s="903" t="s">
        <v>4492</v>
      </c>
      <c r="CB1152" s="684" t="s">
        <v>33</v>
      </c>
      <c r="CC1152" s="624">
        <f>IF(ISBLANK(AL1152),0,1)</f>
        <v>0</v>
      </c>
      <c r="CD1152" s="656">
        <f>IF(ISBLANK(AM1152),0,1)</f>
        <v>0</v>
      </c>
      <c r="CE1152" s="656">
        <f>IF(ISBLANK(AN1152),0,1)</f>
        <v>0</v>
      </c>
      <c r="CF1152" s="656">
        <f>IF(ISBLANK(AO1152),0,1)</f>
        <v>0</v>
      </c>
      <c r="CG1152" s="656">
        <f>IF(ISBLANK(AP1152),0,1)</f>
        <v>0</v>
      </c>
      <c r="CH1152" s="692">
        <f>IF(ISBLANK(AQ1152),0,1)</f>
        <v>0</v>
      </c>
      <c r="CI1152" s="660">
        <f>IF($W1152="Dropped","-",DAYS360(X1152,Y1152,TRUE)/360)</f>
        <v>0.99722222222222223</v>
      </c>
      <c r="CJ1152" s="661" t="str">
        <f>IF(OR($W1152="Pipeline",$W1152="Dropped"),"-",IF(OR($AA1152="-",$AA1152="n/a"),"-",DAYS360(Y1152,AA1152,TRUE)/360))</f>
        <v>-</v>
      </c>
      <c r="CK1152" s="661" t="str">
        <f>IF(OR($W1152="Pipeline",$W1152="Dropped"),"-",IF($AC1152="-","-",IF(OR($AA1152="-",$AA1152="n/a"),DAYS360(Y1152,AC1152,TRUE)/360,DAYS360(AA1152,AC1152,TRUE)/360)))</f>
        <v>-</v>
      </c>
      <c r="CL1152" s="661" t="str">
        <f>IF(OR($W1152="Pipeline",$W1152="Dropped"),"-",IF($AC1152="-","-",DAYS360(X1152,AC1152,TRUE)/360))</f>
        <v>-</v>
      </c>
      <c r="CM1152" s="662" t="str">
        <f>IF(OR($W1152="Pipeline",$W1152="Dropped"),"-",IF($AC1152="-","-",DAYS360(AB1152,AC1152,TRUE)/360))</f>
        <v>-</v>
      </c>
      <c r="CN1152" s="693" t="str">
        <f>IF(W1152="Closed",IF(AC1152="-","-",YEAR(AC1152)),"-")</f>
        <v>-</v>
      </c>
      <c r="CO1152" s="693" t="str">
        <f>IF(W1152="Closed",IF(OR(BE1152="S",BE1152="MS",BE1152="HS"),"S",IF(OR(BE1152="U",BE1152="MU",BE1152="HU"),"U",IF(OR(BE1152="NA",BE1152="NR",BE1152="NV",BE1152="?",BE1152="#"),"NR","-"))),"-")</f>
        <v>-</v>
      </c>
      <c r="CP1152" s="624" t="s">
        <v>33</v>
      </c>
      <c r="CQ1152" s="656" t="s">
        <v>33</v>
      </c>
      <c r="CR1152" s="656" t="s">
        <v>33</v>
      </c>
      <c r="CS1152" s="656" t="s">
        <v>33</v>
      </c>
      <c r="CT1152" s="656" t="s">
        <v>33</v>
      </c>
      <c r="CU1152" s="692" t="s">
        <v>33</v>
      </c>
      <c r="CV1152" s="664" t="str">
        <f>IF(OR(DC1152="-",DC1152="",DC1152="n/a"),"-",HYPERLINK(DC1152,"PAD"))</f>
        <v>-</v>
      </c>
      <c r="CW1152" s="665" t="str">
        <f>IF(OR(DD1152="-",DD1152="",DD1152="n/a"),"-",HYPERLINK(DD1152,"ICR"))</f>
        <v>-</v>
      </c>
      <c r="CX1152" s="666" t="str">
        <f>IF(OR(DE1152="-",DE1152="",DE1152="n/a"),"-",HYPERLINK(DE1152,"IEG"))</f>
        <v>-</v>
      </c>
      <c r="CY1152" s="687" t="str">
        <f>IF(OR(DF1152="-",DF1152="",DF1152="n/a"),"-",HYPERLINK(DF1152,"PPAR"))</f>
        <v>-</v>
      </c>
      <c r="CZ1152" s="665" t="str">
        <f>IF(OR(DG1152="-",DG1152="",DG1152="n/a"),"-",HYPERLINK(DG1152,"PCR"))</f>
        <v>-</v>
      </c>
      <c r="DA1152" s="665" t="str">
        <f>IF(OR(DH1152="-",DH1152="",DH1152="n/a"),"-",HYPERLINK(DH1152,"PP"))</f>
        <v>-</v>
      </c>
      <c r="DB1152" s="688" t="str">
        <f>IF(OR(DI1152="-",DI1152="",DI1152="n/a"),"-",HYPERLINK(DI1152,"TA"))</f>
        <v>-</v>
      </c>
      <c r="DC1152" s="897" t="s">
        <v>13773</v>
      </c>
      <c r="DD1152" s="897" t="s">
        <v>13773</v>
      </c>
      <c r="DE1152" s="897" t="s">
        <v>13773</v>
      </c>
      <c r="DF1152" s="897" t="s">
        <v>13773</v>
      </c>
      <c r="DG1152" s="897" t="s">
        <v>13773</v>
      </c>
      <c r="DH1152" s="897" t="s">
        <v>13773</v>
      </c>
      <c r="DI1152" s="897" t="s">
        <v>13773</v>
      </c>
      <c r="DJ1152" s="935">
        <v>42948</v>
      </c>
    </row>
    <row r="1153" spans="1:114" ht="14.1" customHeight="1" x14ac:dyDescent="0.25">
      <c r="A1153" s="726">
        <f>ROW()-1</f>
        <v>1152</v>
      </c>
      <c r="B1153" s="725" t="s">
        <v>13687</v>
      </c>
      <c r="C1153" s="715" t="str">
        <f>HYPERLINK(E1153,"OP")</f>
        <v>OP</v>
      </c>
      <c r="D1153" s="715" t="str">
        <f>HYPERLINK(F1153,"Prj")</f>
        <v>Prj</v>
      </c>
      <c r="E1153" s="894" t="s">
        <v>13688</v>
      </c>
      <c r="F1153" s="895" t="s">
        <v>13689</v>
      </c>
      <c r="G1153" s="656" t="s">
        <v>33</v>
      </c>
      <c r="H1153" s="656" t="s">
        <v>33</v>
      </c>
      <c r="I1153" s="694" t="s">
        <v>33</v>
      </c>
      <c r="J1153" s="743" t="s">
        <v>13690</v>
      </c>
      <c r="K1153" s="728" t="s">
        <v>33</v>
      </c>
      <c r="L1153" s="742" t="s">
        <v>16</v>
      </c>
      <c r="M1153" s="743" t="s">
        <v>81</v>
      </c>
      <c r="N1153" s="742" t="s">
        <v>233</v>
      </c>
      <c r="O1153" s="742" t="s">
        <v>25</v>
      </c>
      <c r="P1153" s="1081" t="s">
        <v>1419</v>
      </c>
      <c r="Q1153" s="1074" t="s">
        <v>33</v>
      </c>
      <c r="R1153" s="698" t="s">
        <v>33</v>
      </c>
      <c r="S1153" s="907" t="s">
        <v>10320</v>
      </c>
      <c r="T1153" s="908" t="s">
        <v>10353</v>
      </c>
      <c r="U1153" s="905" t="s">
        <v>586</v>
      </c>
      <c r="V1153" s="905" t="s">
        <v>10462</v>
      </c>
      <c r="W1153" s="1068" t="s">
        <v>269</v>
      </c>
      <c r="X1153" s="1064">
        <v>42962</v>
      </c>
      <c r="Y1153" s="1066">
        <v>43159</v>
      </c>
      <c r="Z1153" s="1046">
        <v>2018</v>
      </c>
      <c r="AA1153" s="1064" t="s">
        <v>33</v>
      </c>
      <c r="AB1153" s="1065" t="s">
        <v>33</v>
      </c>
      <c r="AC1153" s="1066" t="s">
        <v>33</v>
      </c>
      <c r="AD1153" s="1055">
        <v>0</v>
      </c>
      <c r="AE1153" s="753">
        <v>0</v>
      </c>
      <c r="AF1153" s="754">
        <v>40</v>
      </c>
      <c r="AG1153" s="896">
        <v>40</v>
      </c>
      <c r="AH1153" s="747" t="s">
        <v>33</v>
      </c>
      <c r="AI1153" s="744" t="s">
        <v>33</v>
      </c>
      <c r="AJ1153" s="1105" t="s">
        <v>33</v>
      </c>
      <c r="AK1153" s="1106" t="s">
        <v>33</v>
      </c>
      <c r="AL1153" s="646"/>
      <c r="AM1153" s="647"/>
      <c r="AN1153" s="647"/>
      <c r="AO1153" s="647"/>
      <c r="AP1153" s="647"/>
      <c r="AQ1153" s="648"/>
      <c r="AR1153" s="779"/>
      <c r="AS1153" s="649"/>
      <c r="AT1153" s="649"/>
      <c r="AU1153" s="650"/>
      <c r="AV1153" s="686"/>
      <c r="AW1153" s="698" t="s">
        <v>33</v>
      </c>
      <c r="AX1153" s="698" t="s">
        <v>33</v>
      </c>
      <c r="AY1153" s="833" t="s">
        <v>33</v>
      </c>
      <c r="AZ1153" s="733" t="s">
        <v>33</v>
      </c>
      <c r="BA1153" s="733" t="s">
        <v>33</v>
      </c>
      <c r="BB1153" s="669" t="s">
        <v>33</v>
      </c>
      <c r="BC1153" s="689" t="s">
        <v>33</v>
      </c>
      <c r="BD1153" s="691" t="s">
        <v>33</v>
      </c>
      <c r="BE1153" s="669" t="s">
        <v>33</v>
      </c>
      <c r="BF1153" s="689" t="s">
        <v>33</v>
      </c>
      <c r="BG1153" s="691" t="s">
        <v>33</v>
      </c>
      <c r="BH1153" s="905" t="s">
        <v>0</v>
      </c>
      <c r="BI1153" s="903" t="s">
        <v>0</v>
      </c>
      <c r="BJ1153" s="905" t="s">
        <v>0</v>
      </c>
      <c r="BK1153" s="903" t="s">
        <v>0</v>
      </c>
      <c r="BL1153" s="905" t="s">
        <v>0</v>
      </c>
      <c r="BM1153" s="903" t="s">
        <v>0</v>
      </c>
      <c r="BN1153" s="905" t="s">
        <v>0</v>
      </c>
      <c r="BO1153" s="903" t="s">
        <v>0</v>
      </c>
      <c r="BP1153" s="905" t="s">
        <v>0</v>
      </c>
      <c r="BQ1153" s="903" t="s">
        <v>0</v>
      </c>
      <c r="BR1153" s="905" t="s">
        <v>0</v>
      </c>
      <c r="BS1153" s="903" t="s">
        <v>4492</v>
      </c>
      <c r="BT1153" s="905" t="s">
        <v>0</v>
      </c>
      <c r="BU1153" s="903" t="s">
        <v>4492</v>
      </c>
      <c r="BV1153" s="905" t="s">
        <v>0</v>
      </c>
      <c r="BW1153" s="903" t="s">
        <v>4492</v>
      </c>
      <c r="BX1153" s="905" t="s">
        <v>0</v>
      </c>
      <c r="BY1153" s="903" t="s">
        <v>4492</v>
      </c>
      <c r="BZ1153" s="905" t="s">
        <v>0</v>
      </c>
      <c r="CA1153" s="903" t="s">
        <v>4492</v>
      </c>
      <c r="CB1153" s="684" t="s">
        <v>33</v>
      </c>
      <c r="CC1153" s="624">
        <f>IF(ISBLANK(AL1153),0,1)</f>
        <v>0</v>
      </c>
      <c r="CD1153" s="656">
        <f>IF(ISBLANK(AM1153),0,1)</f>
        <v>0</v>
      </c>
      <c r="CE1153" s="656">
        <f>IF(ISBLANK(AN1153),0,1)</f>
        <v>0</v>
      </c>
      <c r="CF1153" s="656">
        <f>IF(ISBLANK(AO1153),0,1)</f>
        <v>0</v>
      </c>
      <c r="CG1153" s="656">
        <f>IF(ISBLANK(AP1153),0,1)</f>
        <v>0</v>
      </c>
      <c r="CH1153" s="692">
        <f>IF(ISBLANK(AQ1153),0,1)</f>
        <v>0</v>
      </c>
      <c r="CI1153" s="660">
        <f>IF($W1153="Dropped","-",DAYS360(X1153,Y1153,TRUE)/360)</f>
        <v>0.53611111111111109</v>
      </c>
      <c r="CJ1153" s="661" t="str">
        <f>IF(OR($W1153="Pipeline",$W1153="Dropped"),"-",IF(OR($AA1153="-",$AA1153="n/a"),"-",DAYS360(Y1153,AA1153,TRUE)/360))</f>
        <v>-</v>
      </c>
      <c r="CK1153" s="661" t="str">
        <f>IF(OR($W1153="Pipeline",$W1153="Dropped"),"-",IF($AC1153="-","-",IF(OR($AA1153="-",$AA1153="n/a"),DAYS360(Y1153,AC1153,TRUE)/360,DAYS360(AA1153,AC1153,TRUE)/360)))</f>
        <v>-</v>
      </c>
      <c r="CL1153" s="661" t="str">
        <f>IF(OR($W1153="Pipeline",$W1153="Dropped"),"-",IF($AC1153="-","-",DAYS360(X1153,AC1153,TRUE)/360))</f>
        <v>-</v>
      </c>
      <c r="CM1153" s="662" t="str">
        <f>IF(OR($W1153="Pipeline",$W1153="Dropped"),"-",IF($AC1153="-","-",DAYS360(AB1153,AC1153,TRUE)/360))</f>
        <v>-</v>
      </c>
      <c r="CN1153" s="693" t="str">
        <f>IF(W1153="Closed",IF(AC1153="-","-",YEAR(AC1153)),"-")</f>
        <v>-</v>
      </c>
      <c r="CO1153" s="693" t="str">
        <f>IF(W1153="Closed",IF(OR(BE1153="S",BE1153="MS",BE1153="HS"),"S",IF(OR(BE1153="U",BE1153="MU",BE1153="HU"),"U",IF(OR(BE1153="NA",BE1153="NR",BE1153="NV",BE1153="?",BE1153="#"),"NR","-"))),"-")</f>
        <v>-</v>
      </c>
      <c r="CP1153" s="624" t="s">
        <v>33</v>
      </c>
      <c r="CQ1153" s="656" t="s">
        <v>33</v>
      </c>
      <c r="CR1153" s="656" t="s">
        <v>33</v>
      </c>
      <c r="CS1153" s="656" t="s">
        <v>33</v>
      </c>
      <c r="CT1153" s="656" t="s">
        <v>33</v>
      </c>
      <c r="CU1153" s="692" t="s">
        <v>33</v>
      </c>
      <c r="CV1153" s="664" t="str">
        <f>IF(OR(DC1153="-",DC1153="",DC1153="n/a"),"-",HYPERLINK(DC1153,"PAD"))</f>
        <v>-</v>
      </c>
      <c r="CW1153" s="665" t="str">
        <f>IF(OR(DD1153="-",DD1153="",DD1153="n/a"),"-",HYPERLINK(DD1153,"ICR"))</f>
        <v>-</v>
      </c>
      <c r="CX1153" s="666" t="str">
        <f>IF(OR(DE1153="-",DE1153="",DE1153="n/a"),"-",HYPERLINK(DE1153,"IEG"))</f>
        <v>-</v>
      </c>
      <c r="CY1153" s="687" t="str">
        <f>IF(OR(DF1153="-",DF1153="",DF1153="n/a"),"-",HYPERLINK(DF1153,"PPAR"))</f>
        <v>-</v>
      </c>
      <c r="CZ1153" s="665" t="str">
        <f>IF(OR(DG1153="-",DG1153="",DG1153="n/a"),"-",HYPERLINK(DG1153,"PCR"))</f>
        <v>-</v>
      </c>
      <c r="DA1153" s="665" t="str">
        <f>IF(OR(DH1153="-",DH1153="",DH1153="n/a"),"-",HYPERLINK(DH1153,"PP"))</f>
        <v>-</v>
      </c>
      <c r="DB1153" s="688" t="str">
        <f>IF(OR(DI1153="-",DI1153="",DI1153="n/a"),"-",HYPERLINK(DI1153,"TA"))</f>
        <v>-</v>
      </c>
      <c r="DC1153" s="897" t="s">
        <v>13773</v>
      </c>
      <c r="DD1153" s="897" t="s">
        <v>13773</v>
      </c>
      <c r="DE1153" s="897" t="s">
        <v>13773</v>
      </c>
      <c r="DF1153" s="897" t="s">
        <v>13773</v>
      </c>
      <c r="DG1153" s="897" t="s">
        <v>13773</v>
      </c>
      <c r="DH1153" s="897" t="s">
        <v>13773</v>
      </c>
      <c r="DI1153" s="897" t="s">
        <v>13773</v>
      </c>
      <c r="DJ1153" s="935">
        <v>42948</v>
      </c>
    </row>
    <row r="1154" spans="1:114" ht="14.1" customHeight="1" x14ac:dyDescent="0.25">
      <c r="A1154" s="726">
        <f>ROW()-1</f>
        <v>1153</v>
      </c>
      <c r="B1154" s="725" t="s">
        <v>13622</v>
      </c>
      <c r="C1154" s="715" t="str">
        <f>HYPERLINK(E1154,"OP")</f>
        <v>OP</v>
      </c>
      <c r="D1154" s="715" t="str">
        <f>HYPERLINK(F1154,"Prj")</f>
        <v>Prj</v>
      </c>
      <c r="E1154" s="894" t="s">
        <v>13623</v>
      </c>
      <c r="F1154" s="895" t="s">
        <v>13624</v>
      </c>
      <c r="G1154" s="656" t="s">
        <v>33</v>
      </c>
      <c r="H1154" s="656" t="s">
        <v>33</v>
      </c>
      <c r="I1154" s="694" t="s">
        <v>33</v>
      </c>
      <c r="J1154" s="743" t="s">
        <v>13625</v>
      </c>
      <c r="K1154" s="864" t="s">
        <v>106</v>
      </c>
      <c r="L1154" s="742" t="s">
        <v>16</v>
      </c>
      <c r="M1154" s="743" t="s">
        <v>108</v>
      </c>
      <c r="N1154" s="742" t="s">
        <v>18</v>
      </c>
      <c r="O1154" s="742" t="s">
        <v>25</v>
      </c>
      <c r="P1154" s="1081" t="s">
        <v>19</v>
      </c>
      <c r="Q1154" s="1074" t="s">
        <v>33</v>
      </c>
      <c r="R1154" s="698" t="s">
        <v>33</v>
      </c>
      <c r="S1154" s="907" t="s">
        <v>3549</v>
      </c>
      <c r="T1154" s="908" t="s">
        <v>3875</v>
      </c>
      <c r="U1154" s="905" t="s">
        <v>626</v>
      </c>
      <c r="V1154" s="905" t="s">
        <v>10441</v>
      </c>
      <c r="W1154" s="1068" t="s">
        <v>269</v>
      </c>
      <c r="X1154" s="1064">
        <v>42845</v>
      </c>
      <c r="Y1154" s="1066">
        <v>43081</v>
      </c>
      <c r="Z1154" s="1046">
        <v>2018</v>
      </c>
      <c r="AA1154" s="1064" t="s">
        <v>33</v>
      </c>
      <c r="AB1154" s="1065" t="s">
        <v>33</v>
      </c>
      <c r="AC1154" s="1066" t="s">
        <v>33</v>
      </c>
      <c r="AD1154" s="1055">
        <v>0</v>
      </c>
      <c r="AE1154" s="753">
        <v>30</v>
      </c>
      <c r="AF1154" s="754">
        <v>0</v>
      </c>
      <c r="AG1154" s="896">
        <v>30</v>
      </c>
      <c r="AH1154" s="752">
        <v>0</v>
      </c>
      <c r="AI1154" s="744" t="s">
        <v>33</v>
      </c>
      <c r="AJ1154" s="1105" t="s">
        <v>33</v>
      </c>
      <c r="AK1154" s="1106" t="s">
        <v>33</v>
      </c>
      <c r="AL1154" s="646"/>
      <c r="AM1154" s="647"/>
      <c r="AN1154" s="647"/>
      <c r="AO1154" s="647"/>
      <c r="AP1154" s="647"/>
      <c r="AQ1154" s="648"/>
      <c r="AR1154" s="779"/>
      <c r="AS1154" s="649"/>
      <c r="AT1154" s="649"/>
      <c r="AU1154" s="650"/>
      <c r="AV1154" s="686"/>
      <c r="AW1154" s="698" t="s">
        <v>33</v>
      </c>
      <c r="AX1154" s="698" t="s">
        <v>33</v>
      </c>
      <c r="AY1154" s="833" t="s">
        <v>33</v>
      </c>
      <c r="AZ1154" s="733" t="s">
        <v>33</v>
      </c>
      <c r="BA1154" s="733" t="s">
        <v>33</v>
      </c>
      <c r="BB1154" s="669" t="s">
        <v>33</v>
      </c>
      <c r="BC1154" s="689" t="s">
        <v>33</v>
      </c>
      <c r="BD1154" s="691" t="s">
        <v>33</v>
      </c>
      <c r="BE1154" s="669" t="s">
        <v>33</v>
      </c>
      <c r="BF1154" s="689" t="s">
        <v>33</v>
      </c>
      <c r="BG1154" s="691" t="s">
        <v>33</v>
      </c>
      <c r="BH1154" s="905" t="s">
        <v>0</v>
      </c>
      <c r="BI1154" s="903" t="s">
        <v>0</v>
      </c>
      <c r="BJ1154" s="905" t="s">
        <v>0</v>
      </c>
      <c r="BK1154" s="903" t="s">
        <v>0</v>
      </c>
      <c r="BL1154" s="905" t="s">
        <v>0</v>
      </c>
      <c r="BM1154" s="903" t="s">
        <v>0</v>
      </c>
      <c r="BN1154" s="905" t="s">
        <v>0</v>
      </c>
      <c r="BO1154" s="903" t="s">
        <v>0</v>
      </c>
      <c r="BP1154" s="905" t="s">
        <v>0</v>
      </c>
      <c r="BQ1154" s="903" t="s">
        <v>0</v>
      </c>
      <c r="BR1154" s="905" t="s">
        <v>0</v>
      </c>
      <c r="BS1154" s="903" t="s">
        <v>4492</v>
      </c>
      <c r="BT1154" s="905" t="s">
        <v>0</v>
      </c>
      <c r="BU1154" s="903" t="s">
        <v>4492</v>
      </c>
      <c r="BV1154" s="905" t="s">
        <v>0</v>
      </c>
      <c r="BW1154" s="903" t="s">
        <v>4492</v>
      </c>
      <c r="BX1154" s="905" t="s">
        <v>0</v>
      </c>
      <c r="BY1154" s="903" t="s">
        <v>4492</v>
      </c>
      <c r="BZ1154" s="905" t="s">
        <v>0</v>
      </c>
      <c r="CA1154" s="903" t="s">
        <v>4492</v>
      </c>
      <c r="CB1154" s="684" t="s">
        <v>33</v>
      </c>
      <c r="CC1154" s="624">
        <f>IF(ISBLANK(AL1154),0,1)</f>
        <v>0</v>
      </c>
      <c r="CD1154" s="656">
        <f>IF(ISBLANK(AM1154),0,1)</f>
        <v>0</v>
      </c>
      <c r="CE1154" s="656">
        <f>IF(ISBLANK(AN1154),0,1)</f>
        <v>0</v>
      </c>
      <c r="CF1154" s="656">
        <f>IF(ISBLANK(AO1154),0,1)</f>
        <v>0</v>
      </c>
      <c r="CG1154" s="656">
        <f>IF(ISBLANK(AP1154),0,1)</f>
        <v>0</v>
      </c>
      <c r="CH1154" s="692">
        <f>IF(ISBLANK(AQ1154),0,1)</f>
        <v>0</v>
      </c>
      <c r="CI1154" s="660">
        <f>IF($W1154="Dropped","-",DAYS360(X1154,Y1154,TRUE)/360)</f>
        <v>0.64444444444444449</v>
      </c>
      <c r="CJ1154" s="661" t="str">
        <f>IF(OR($W1154="Pipeline",$W1154="Dropped"),"-",IF(OR($AA1154="-",$AA1154="n/a"),"-",DAYS360(Y1154,AA1154,TRUE)/360))</f>
        <v>-</v>
      </c>
      <c r="CK1154" s="661" t="str">
        <f>IF(OR($W1154="Pipeline",$W1154="Dropped"),"-",IF($AC1154="-","-",IF(OR($AA1154="-",$AA1154="n/a"),DAYS360(Y1154,AC1154,TRUE)/360,DAYS360(AA1154,AC1154,TRUE)/360)))</f>
        <v>-</v>
      </c>
      <c r="CL1154" s="661" t="str">
        <f>IF(OR($W1154="Pipeline",$W1154="Dropped"),"-",IF($AC1154="-","-",DAYS360(X1154,AC1154,TRUE)/360))</f>
        <v>-</v>
      </c>
      <c r="CM1154" s="662" t="str">
        <f>IF(OR($W1154="Pipeline",$W1154="Dropped"),"-",IF($AC1154="-","-",DAYS360(AB1154,AC1154,TRUE)/360))</f>
        <v>-</v>
      </c>
      <c r="CN1154" s="693" t="str">
        <f>IF(W1154="Closed",IF(AC1154="-","-",YEAR(AC1154)),"-")</f>
        <v>-</v>
      </c>
      <c r="CO1154" s="693" t="str">
        <f>IF(W1154="Closed",IF(OR(BE1154="S",BE1154="MS",BE1154="HS"),"S",IF(OR(BE1154="U",BE1154="MU",BE1154="HU"),"U",IF(OR(BE1154="NA",BE1154="NR",BE1154="NV",BE1154="?",BE1154="#"),"NR","-"))),"-")</f>
        <v>-</v>
      </c>
      <c r="CP1154" s="624" t="s">
        <v>33</v>
      </c>
      <c r="CQ1154" s="656" t="s">
        <v>33</v>
      </c>
      <c r="CR1154" s="656" t="s">
        <v>33</v>
      </c>
      <c r="CS1154" s="656" t="s">
        <v>33</v>
      </c>
      <c r="CT1154" s="656" t="s">
        <v>33</v>
      </c>
      <c r="CU1154" s="692" t="s">
        <v>33</v>
      </c>
      <c r="CV1154" s="664" t="str">
        <f>IF(OR(DC1154="-",DC1154="",DC1154="n/a"),"-",HYPERLINK(DC1154,"PAD"))</f>
        <v>-</v>
      </c>
      <c r="CW1154" s="665" t="str">
        <f>IF(OR(DD1154="-",DD1154="",DD1154="n/a"),"-",HYPERLINK(DD1154,"ICR"))</f>
        <v>-</v>
      </c>
      <c r="CX1154" s="666" t="str">
        <f>IF(OR(DE1154="-",DE1154="",DE1154="n/a"),"-",HYPERLINK(DE1154,"IEG"))</f>
        <v>-</v>
      </c>
      <c r="CY1154" s="687" t="str">
        <f>IF(OR(DF1154="-",DF1154="",DF1154="n/a"),"-",HYPERLINK(DF1154,"PPAR"))</f>
        <v>-</v>
      </c>
      <c r="CZ1154" s="665" t="str">
        <f>IF(OR(DG1154="-",DG1154="",DG1154="n/a"),"-",HYPERLINK(DG1154,"PCR"))</f>
        <v>-</v>
      </c>
      <c r="DA1154" s="665" t="str">
        <f>IF(OR(DH1154="-",DH1154="",DH1154="n/a"),"-",HYPERLINK(DH1154,"PP"))</f>
        <v>-</v>
      </c>
      <c r="DB1154" s="688" t="str">
        <f>IF(OR(DI1154="-",DI1154="",DI1154="n/a"),"-",HYPERLINK(DI1154,"TA"))</f>
        <v>-</v>
      </c>
      <c r="DC1154" s="897" t="s">
        <v>13773</v>
      </c>
      <c r="DD1154" s="897" t="s">
        <v>13773</v>
      </c>
      <c r="DE1154" s="897" t="s">
        <v>13773</v>
      </c>
      <c r="DF1154" s="897" t="s">
        <v>13773</v>
      </c>
      <c r="DG1154" s="897" t="s">
        <v>13773</v>
      </c>
      <c r="DH1154" s="897" t="s">
        <v>13773</v>
      </c>
      <c r="DI1154" s="897" t="s">
        <v>13773</v>
      </c>
      <c r="DJ1154" s="935">
        <v>42948</v>
      </c>
    </row>
    <row r="1155" spans="1:114" ht="14.1" customHeight="1" x14ac:dyDescent="0.25">
      <c r="A1155" s="726">
        <f>ROW()-1</f>
        <v>1154</v>
      </c>
      <c r="B1155" s="725" t="s">
        <v>13691</v>
      </c>
      <c r="C1155" s="715" t="str">
        <f>HYPERLINK(E1155,"OP")</f>
        <v>OP</v>
      </c>
      <c r="D1155" s="715" t="str">
        <f>HYPERLINK(F1155,"Prj")</f>
        <v>Prj</v>
      </c>
      <c r="E1155" s="894" t="s">
        <v>13692</v>
      </c>
      <c r="F1155" s="895" t="s">
        <v>13693</v>
      </c>
      <c r="G1155" s="656" t="s">
        <v>33</v>
      </c>
      <c r="H1155" s="656" t="s">
        <v>33</v>
      </c>
      <c r="I1155" s="694" t="s">
        <v>33</v>
      </c>
      <c r="J1155" s="743" t="s">
        <v>13694</v>
      </c>
      <c r="K1155" s="728" t="s">
        <v>33</v>
      </c>
      <c r="L1155" s="742" t="s">
        <v>245</v>
      </c>
      <c r="M1155" s="743" t="s">
        <v>298</v>
      </c>
      <c r="N1155" s="742" t="s">
        <v>233</v>
      </c>
      <c r="O1155" s="742" t="s">
        <v>25</v>
      </c>
      <c r="P1155" s="1081" t="s">
        <v>1419</v>
      </c>
      <c r="Q1155" s="1074" t="s">
        <v>33</v>
      </c>
      <c r="R1155" s="698" t="s">
        <v>33</v>
      </c>
      <c r="S1155" s="907" t="s">
        <v>3570</v>
      </c>
      <c r="T1155" s="908" t="s">
        <v>10351</v>
      </c>
      <c r="U1155" s="905" t="s">
        <v>10455</v>
      </c>
      <c r="V1155" s="905" t="s">
        <v>10455</v>
      </c>
      <c r="W1155" s="1068" t="s">
        <v>269</v>
      </c>
      <c r="X1155" s="1064">
        <v>42817</v>
      </c>
      <c r="Y1155" s="1066">
        <v>42978</v>
      </c>
      <c r="Z1155" s="1046">
        <v>2018</v>
      </c>
      <c r="AA1155" s="1064" t="s">
        <v>33</v>
      </c>
      <c r="AB1155" s="1065" t="s">
        <v>33</v>
      </c>
      <c r="AC1155" s="1066" t="s">
        <v>33</v>
      </c>
      <c r="AD1155" s="1055">
        <v>0</v>
      </c>
      <c r="AE1155" s="753">
        <v>0</v>
      </c>
      <c r="AF1155" s="754">
        <v>4.5</v>
      </c>
      <c r="AG1155" s="896">
        <v>4.5</v>
      </c>
      <c r="AH1155" s="747" t="s">
        <v>33</v>
      </c>
      <c r="AI1155" s="744" t="s">
        <v>33</v>
      </c>
      <c r="AJ1155" s="1105" t="s">
        <v>33</v>
      </c>
      <c r="AK1155" s="1106" t="s">
        <v>33</v>
      </c>
      <c r="AL1155" s="646"/>
      <c r="AM1155" s="647"/>
      <c r="AN1155" s="647"/>
      <c r="AO1155" s="647"/>
      <c r="AP1155" s="647"/>
      <c r="AQ1155" s="648"/>
      <c r="AR1155" s="779"/>
      <c r="AS1155" s="649"/>
      <c r="AT1155" s="649"/>
      <c r="AU1155" s="650"/>
      <c r="AV1155" s="686"/>
      <c r="AW1155" s="698" t="s">
        <v>33</v>
      </c>
      <c r="AX1155" s="698" t="s">
        <v>33</v>
      </c>
      <c r="AY1155" s="833" t="s">
        <v>33</v>
      </c>
      <c r="AZ1155" s="733" t="s">
        <v>33</v>
      </c>
      <c r="BA1155" s="733" t="s">
        <v>33</v>
      </c>
      <c r="BB1155" s="669" t="s">
        <v>33</v>
      </c>
      <c r="BC1155" s="689" t="s">
        <v>33</v>
      </c>
      <c r="BD1155" s="691" t="s">
        <v>33</v>
      </c>
      <c r="BE1155" s="669" t="s">
        <v>33</v>
      </c>
      <c r="BF1155" s="689" t="s">
        <v>33</v>
      </c>
      <c r="BG1155" s="691" t="s">
        <v>33</v>
      </c>
      <c r="BH1155" s="905" t="s">
        <v>10072</v>
      </c>
      <c r="BI1155" s="903" t="s">
        <v>13093</v>
      </c>
      <c r="BJ1155" s="905" t="s">
        <v>4485</v>
      </c>
      <c r="BK1155" s="903" t="s">
        <v>10472</v>
      </c>
      <c r="BL1155" s="905" t="s">
        <v>0</v>
      </c>
      <c r="BM1155" s="903" t="s">
        <v>0</v>
      </c>
      <c r="BN1155" s="905" t="s">
        <v>0</v>
      </c>
      <c r="BO1155" s="903" t="s">
        <v>0</v>
      </c>
      <c r="BP1155" s="905" t="s">
        <v>0</v>
      </c>
      <c r="BQ1155" s="903" t="s">
        <v>0</v>
      </c>
      <c r="BR1155" s="905" t="s">
        <v>0</v>
      </c>
      <c r="BS1155" s="903" t="s">
        <v>4492</v>
      </c>
      <c r="BT1155" s="905" t="s">
        <v>0</v>
      </c>
      <c r="BU1155" s="903" t="s">
        <v>4492</v>
      </c>
      <c r="BV1155" s="905" t="s">
        <v>0</v>
      </c>
      <c r="BW1155" s="903" t="s">
        <v>4492</v>
      </c>
      <c r="BX1155" s="905" t="s">
        <v>0</v>
      </c>
      <c r="BY1155" s="903" t="s">
        <v>4492</v>
      </c>
      <c r="BZ1155" s="905" t="s">
        <v>0</v>
      </c>
      <c r="CA1155" s="903" t="s">
        <v>4492</v>
      </c>
      <c r="CB1155" s="684" t="s">
        <v>33</v>
      </c>
      <c r="CC1155" s="624">
        <f>IF(ISBLANK(AL1155),0,1)</f>
        <v>0</v>
      </c>
      <c r="CD1155" s="656">
        <f>IF(ISBLANK(AM1155),0,1)</f>
        <v>0</v>
      </c>
      <c r="CE1155" s="656">
        <f>IF(ISBLANK(AN1155),0,1)</f>
        <v>0</v>
      </c>
      <c r="CF1155" s="656">
        <f>IF(ISBLANK(AO1155),0,1)</f>
        <v>0</v>
      </c>
      <c r="CG1155" s="656">
        <f>IF(ISBLANK(AP1155),0,1)</f>
        <v>0</v>
      </c>
      <c r="CH1155" s="692">
        <f>IF(ISBLANK(AQ1155),0,1)</f>
        <v>0</v>
      </c>
      <c r="CI1155" s="660">
        <f>IF($W1155="Dropped","-",DAYS360(X1155,Y1155,TRUE)/360)</f>
        <v>0.43611111111111112</v>
      </c>
      <c r="CJ1155" s="661" t="str">
        <f>IF(OR($W1155="Pipeline",$W1155="Dropped"),"-",IF(OR($AA1155="-",$AA1155="n/a"),"-",DAYS360(Y1155,AA1155,TRUE)/360))</f>
        <v>-</v>
      </c>
      <c r="CK1155" s="661" t="str">
        <f>IF(OR($W1155="Pipeline",$W1155="Dropped"),"-",IF($AC1155="-","-",IF(OR($AA1155="-",$AA1155="n/a"),DAYS360(Y1155,AC1155,TRUE)/360,DAYS360(AA1155,AC1155,TRUE)/360)))</f>
        <v>-</v>
      </c>
      <c r="CL1155" s="661" t="str">
        <f>IF(OR($W1155="Pipeline",$W1155="Dropped"),"-",IF($AC1155="-","-",DAYS360(X1155,AC1155,TRUE)/360))</f>
        <v>-</v>
      </c>
      <c r="CM1155" s="662" t="str">
        <f>IF(OR($W1155="Pipeline",$W1155="Dropped"),"-",IF($AC1155="-","-",DAYS360(AB1155,AC1155,TRUE)/360))</f>
        <v>-</v>
      </c>
      <c r="CN1155" s="693" t="str">
        <f>IF(W1155="Closed",IF(AC1155="-","-",YEAR(AC1155)),"-")</f>
        <v>-</v>
      </c>
      <c r="CO1155" s="693" t="str">
        <f>IF(W1155="Closed",IF(OR(BE1155="S",BE1155="MS",BE1155="HS"),"S",IF(OR(BE1155="U",BE1155="MU",BE1155="HU"),"U",IF(OR(BE1155="NA",BE1155="NR",BE1155="NV",BE1155="?",BE1155="#"),"NR","-"))),"-")</f>
        <v>-</v>
      </c>
      <c r="CP1155" s="624" t="s">
        <v>33</v>
      </c>
      <c r="CQ1155" s="656" t="s">
        <v>33</v>
      </c>
      <c r="CR1155" s="656" t="s">
        <v>33</v>
      </c>
      <c r="CS1155" s="656" t="s">
        <v>33</v>
      </c>
      <c r="CT1155" s="656" t="s">
        <v>33</v>
      </c>
      <c r="CU1155" s="692" t="s">
        <v>33</v>
      </c>
      <c r="CV1155" s="664" t="str">
        <f>IF(OR(DC1155="-",DC1155="",DC1155="n/a"),"-",HYPERLINK(DC1155,"PAD"))</f>
        <v>-</v>
      </c>
      <c r="CW1155" s="665" t="str">
        <f>IF(OR(DD1155="-",DD1155="",DD1155="n/a"),"-",HYPERLINK(DD1155,"ICR"))</f>
        <v>-</v>
      </c>
      <c r="CX1155" s="666" t="str">
        <f>IF(OR(DE1155="-",DE1155="",DE1155="n/a"),"-",HYPERLINK(DE1155,"IEG"))</f>
        <v>-</v>
      </c>
      <c r="CY1155" s="687" t="str">
        <f>IF(OR(DF1155="-",DF1155="",DF1155="n/a"),"-",HYPERLINK(DF1155,"PPAR"))</f>
        <v>-</v>
      </c>
      <c r="CZ1155" s="665" t="str">
        <f>IF(OR(DG1155="-",DG1155="",DG1155="n/a"),"-",HYPERLINK(DG1155,"PCR"))</f>
        <v>-</v>
      </c>
      <c r="DA1155" s="665" t="str">
        <f>IF(OR(DH1155="-",DH1155="",DH1155="n/a"),"-",HYPERLINK(DH1155,"PP"))</f>
        <v>-</v>
      </c>
      <c r="DB1155" s="688" t="str">
        <f>IF(OR(DI1155="-",DI1155="",DI1155="n/a"),"-",HYPERLINK(DI1155,"TA"))</f>
        <v>-</v>
      </c>
      <c r="DC1155" s="897" t="s">
        <v>13773</v>
      </c>
      <c r="DD1155" s="897" t="s">
        <v>13773</v>
      </c>
      <c r="DE1155" s="897" t="s">
        <v>13773</v>
      </c>
      <c r="DF1155" s="897" t="s">
        <v>13773</v>
      </c>
      <c r="DG1155" s="897" t="s">
        <v>13773</v>
      </c>
      <c r="DH1155" s="897" t="s">
        <v>13773</v>
      </c>
      <c r="DI1155" s="897" t="s">
        <v>13773</v>
      </c>
      <c r="DJ1155" s="935">
        <v>42948</v>
      </c>
    </row>
    <row r="1156" spans="1:114" ht="14.1" customHeight="1" x14ac:dyDescent="0.25">
      <c r="A1156" s="726">
        <f>ROW()-1</f>
        <v>1155</v>
      </c>
      <c r="B1156" s="725" t="s">
        <v>13626</v>
      </c>
      <c r="C1156" s="715" t="str">
        <f>HYPERLINK(E1156,"OP")</f>
        <v>OP</v>
      </c>
      <c r="D1156" s="715" t="str">
        <f>HYPERLINK(F1156,"Prj")</f>
        <v>Prj</v>
      </c>
      <c r="E1156" s="894" t="s">
        <v>13627</v>
      </c>
      <c r="F1156" s="895" t="s">
        <v>13628</v>
      </c>
      <c r="G1156" s="656" t="s">
        <v>33</v>
      </c>
      <c r="H1156" s="656" t="s">
        <v>33</v>
      </c>
      <c r="I1156" s="694" t="s">
        <v>33</v>
      </c>
      <c r="J1156" s="743" t="s">
        <v>13629</v>
      </c>
      <c r="K1156" s="864" t="s">
        <v>8016</v>
      </c>
      <c r="L1156" s="742" t="s">
        <v>16</v>
      </c>
      <c r="M1156" s="743" t="s">
        <v>268</v>
      </c>
      <c r="N1156" s="742" t="s">
        <v>18</v>
      </c>
      <c r="O1156" s="742" t="s">
        <v>25</v>
      </c>
      <c r="P1156" s="1081" t="s">
        <v>19</v>
      </c>
      <c r="Q1156" s="1074" t="s">
        <v>33</v>
      </c>
      <c r="R1156" s="698" t="s">
        <v>33</v>
      </c>
      <c r="S1156" s="907" t="s">
        <v>3549</v>
      </c>
      <c r="T1156" s="908" t="s">
        <v>8019</v>
      </c>
      <c r="U1156" s="905" t="s">
        <v>626</v>
      </c>
      <c r="V1156" s="905" t="s">
        <v>10441</v>
      </c>
      <c r="W1156" s="1068" t="s">
        <v>20</v>
      </c>
      <c r="X1156" s="1064">
        <v>42798</v>
      </c>
      <c r="Y1156" s="1066">
        <v>42857</v>
      </c>
      <c r="Z1156" s="1046">
        <v>2017</v>
      </c>
      <c r="AA1156" s="1064" t="s">
        <v>33</v>
      </c>
      <c r="AB1156" s="1065" t="s">
        <v>33</v>
      </c>
      <c r="AC1156" s="1066" t="s">
        <v>33</v>
      </c>
      <c r="AD1156" s="1055">
        <v>0</v>
      </c>
      <c r="AE1156" s="753">
        <v>108.1</v>
      </c>
      <c r="AF1156" s="754">
        <v>0</v>
      </c>
      <c r="AG1156" s="896">
        <v>108.1</v>
      </c>
      <c r="AH1156" s="747" t="s">
        <v>33</v>
      </c>
      <c r="AI1156" s="744" t="s">
        <v>33</v>
      </c>
      <c r="AJ1156" s="1105" t="s">
        <v>33</v>
      </c>
      <c r="AK1156" s="1106" t="s">
        <v>33</v>
      </c>
      <c r="AL1156" s="646"/>
      <c r="AM1156" s="647"/>
      <c r="AN1156" s="647"/>
      <c r="AO1156" s="647"/>
      <c r="AP1156" s="647"/>
      <c r="AQ1156" s="648"/>
      <c r="AR1156" s="779"/>
      <c r="AS1156" s="649"/>
      <c r="AT1156" s="649"/>
      <c r="AU1156" s="650"/>
      <c r="AV1156" s="686"/>
      <c r="AW1156" s="698" t="s">
        <v>33</v>
      </c>
      <c r="AX1156" s="698" t="s">
        <v>33</v>
      </c>
      <c r="AY1156" s="833" t="s">
        <v>33</v>
      </c>
      <c r="AZ1156" s="733" t="s">
        <v>33</v>
      </c>
      <c r="BA1156" s="733" t="s">
        <v>33</v>
      </c>
      <c r="BB1156" s="669" t="s">
        <v>33</v>
      </c>
      <c r="BC1156" s="689" t="s">
        <v>33</v>
      </c>
      <c r="BD1156" s="691" t="s">
        <v>33</v>
      </c>
      <c r="BE1156" s="669" t="s">
        <v>33</v>
      </c>
      <c r="BF1156" s="689" t="s">
        <v>33</v>
      </c>
      <c r="BG1156" s="691" t="s">
        <v>33</v>
      </c>
      <c r="BH1156" s="905" t="s">
        <v>13077</v>
      </c>
      <c r="BI1156" s="903" t="s">
        <v>9680</v>
      </c>
      <c r="BJ1156" s="905" t="s">
        <v>0</v>
      </c>
      <c r="BK1156" s="903" t="s">
        <v>0</v>
      </c>
      <c r="BL1156" s="905" t="s">
        <v>0</v>
      </c>
      <c r="BM1156" s="903" t="s">
        <v>0</v>
      </c>
      <c r="BN1156" s="905" t="s">
        <v>0</v>
      </c>
      <c r="BO1156" s="903" t="s">
        <v>0</v>
      </c>
      <c r="BP1156" s="905" t="s">
        <v>0</v>
      </c>
      <c r="BQ1156" s="903" t="s">
        <v>0</v>
      </c>
      <c r="BR1156" s="905" t="s">
        <v>0</v>
      </c>
      <c r="BS1156" s="903" t="s">
        <v>4492</v>
      </c>
      <c r="BT1156" s="905" t="s">
        <v>0</v>
      </c>
      <c r="BU1156" s="903" t="s">
        <v>4492</v>
      </c>
      <c r="BV1156" s="905" t="s">
        <v>0</v>
      </c>
      <c r="BW1156" s="903" t="s">
        <v>4492</v>
      </c>
      <c r="BX1156" s="905" t="s">
        <v>0</v>
      </c>
      <c r="BY1156" s="903" t="s">
        <v>4492</v>
      </c>
      <c r="BZ1156" s="905" t="s">
        <v>0</v>
      </c>
      <c r="CA1156" s="903" t="s">
        <v>4492</v>
      </c>
      <c r="CB1156" s="684" t="s">
        <v>33</v>
      </c>
      <c r="CC1156" s="624">
        <f>IF(ISBLANK(AL1156),0,1)</f>
        <v>0</v>
      </c>
      <c r="CD1156" s="656">
        <f>IF(ISBLANK(AM1156),0,1)</f>
        <v>0</v>
      </c>
      <c r="CE1156" s="656">
        <f>IF(ISBLANK(AN1156),0,1)</f>
        <v>0</v>
      </c>
      <c r="CF1156" s="656">
        <f>IF(ISBLANK(AO1156),0,1)</f>
        <v>0</v>
      </c>
      <c r="CG1156" s="656">
        <f>IF(ISBLANK(AP1156),0,1)</f>
        <v>0</v>
      </c>
      <c r="CH1156" s="692">
        <f>IF(ISBLANK(AQ1156),0,1)</f>
        <v>0</v>
      </c>
      <c r="CI1156" s="660">
        <f>IF($W1156="Dropped","-",DAYS360(X1156,Y1156,TRUE)/360)</f>
        <v>0.16111111111111112</v>
      </c>
      <c r="CJ1156" s="661" t="str">
        <f>IF(OR($W1156="Pipeline",$W1156="Dropped"),"-",IF(OR($AA1156="-",$AA1156="n/a"),"-",DAYS360(Y1156,AA1156,TRUE)/360))</f>
        <v>-</v>
      </c>
      <c r="CK1156" s="661" t="str">
        <f>IF(OR($W1156="Pipeline",$W1156="Dropped"),"-",IF($AC1156="-","-",IF(OR($AA1156="-",$AA1156="n/a"),DAYS360(Y1156,AC1156,TRUE)/360,DAYS360(AA1156,AC1156,TRUE)/360)))</f>
        <v>-</v>
      </c>
      <c r="CL1156" s="661" t="str">
        <f>IF(OR($W1156="Pipeline",$W1156="Dropped"),"-",IF($AC1156="-","-",DAYS360(X1156,AC1156,TRUE)/360))</f>
        <v>-</v>
      </c>
      <c r="CM1156" s="662" t="str">
        <f>IF(OR($W1156="Pipeline",$W1156="Dropped"),"-",IF($AC1156="-","-",DAYS360(AB1156,AC1156,TRUE)/360))</f>
        <v>-</v>
      </c>
      <c r="CN1156" s="693" t="str">
        <f>IF(W1156="Closed",IF(AC1156="-","-",YEAR(AC1156)),"-")</f>
        <v>-</v>
      </c>
      <c r="CO1156" s="693" t="str">
        <f>IF(W1156="Closed",IF(OR(BE1156="S",BE1156="MS",BE1156="HS"),"S",IF(OR(BE1156="U",BE1156="MU",BE1156="HU"),"U",IF(OR(BE1156="NA",BE1156="NR",BE1156="NV",BE1156="?",BE1156="#"),"NR","-"))),"-")</f>
        <v>-</v>
      </c>
      <c r="CP1156" s="624" t="s">
        <v>33</v>
      </c>
      <c r="CQ1156" s="656" t="s">
        <v>33</v>
      </c>
      <c r="CR1156" s="656" t="s">
        <v>33</v>
      </c>
      <c r="CS1156" s="656" t="s">
        <v>33</v>
      </c>
      <c r="CT1156" s="656" t="s">
        <v>33</v>
      </c>
      <c r="CU1156" s="692" t="s">
        <v>33</v>
      </c>
      <c r="CV1156" s="664" t="str">
        <f>IF(OR(DC1156="-",DC1156="",DC1156="n/a"),"-",HYPERLINK(DC1156,"PAD"))</f>
        <v>-</v>
      </c>
      <c r="CW1156" s="665" t="str">
        <f>IF(OR(DD1156="-",DD1156="",DD1156="n/a"),"-",HYPERLINK(DD1156,"ICR"))</f>
        <v>-</v>
      </c>
      <c r="CX1156" s="666" t="str">
        <f>IF(OR(DE1156="-",DE1156="",DE1156="n/a"),"-",HYPERLINK(DE1156,"IEG"))</f>
        <v>-</v>
      </c>
      <c r="CY1156" s="687" t="str">
        <f>IF(OR(DF1156="-",DF1156="",DF1156="n/a"),"-",HYPERLINK(DF1156,"PPAR"))</f>
        <v>-</v>
      </c>
      <c r="CZ1156" s="665" t="str">
        <f>IF(OR(DG1156="-",DG1156="",DG1156="n/a"),"-",HYPERLINK(DG1156,"PCR"))</f>
        <v>-</v>
      </c>
      <c r="DA1156" s="665" t="str">
        <f>IF(OR(DH1156="-",DH1156="",DH1156="n/a"),"-",HYPERLINK(DH1156,"PP"))</f>
        <v>PP</v>
      </c>
      <c r="DB1156" s="688" t="str">
        <f>IF(OR(DI1156="-",DI1156="",DI1156="n/a"),"-",HYPERLINK(DI1156,"TA"))</f>
        <v>-</v>
      </c>
      <c r="DC1156" s="897" t="s">
        <v>33</v>
      </c>
      <c r="DD1156" s="897" t="s">
        <v>33</v>
      </c>
      <c r="DE1156" s="897" t="s">
        <v>33</v>
      </c>
      <c r="DF1156" s="897" t="s">
        <v>33</v>
      </c>
      <c r="DG1156" s="897" t="s">
        <v>33</v>
      </c>
      <c r="DH1156" s="897" t="s">
        <v>13776</v>
      </c>
      <c r="DI1156" s="897" t="s">
        <v>33</v>
      </c>
      <c r="DJ1156" s="935">
        <v>42948</v>
      </c>
    </row>
    <row r="1157" spans="1:114" ht="14.1" customHeight="1" x14ac:dyDescent="0.25">
      <c r="A1157" s="726">
        <f>ROW()-1</f>
        <v>1156</v>
      </c>
      <c r="B1157" s="725" t="s">
        <v>13695</v>
      </c>
      <c r="C1157" s="715" t="str">
        <f>HYPERLINK(E1157,"OP")</f>
        <v>OP</v>
      </c>
      <c r="D1157" s="715" t="str">
        <f>HYPERLINK(F1157,"Prj")</f>
        <v>Prj</v>
      </c>
      <c r="E1157" s="894" t="s">
        <v>13696</v>
      </c>
      <c r="F1157" s="895" t="s">
        <v>13697</v>
      </c>
      <c r="G1157" s="656" t="s">
        <v>33</v>
      </c>
      <c r="H1157" s="656" t="s">
        <v>33</v>
      </c>
      <c r="I1157" s="694" t="s">
        <v>33</v>
      </c>
      <c r="J1157" s="743" t="s">
        <v>13698</v>
      </c>
      <c r="K1157" s="864" t="s">
        <v>615</v>
      </c>
      <c r="L1157" s="742" t="s">
        <v>16</v>
      </c>
      <c r="M1157" s="743" t="s">
        <v>610</v>
      </c>
      <c r="N1157" s="742" t="s">
        <v>18</v>
      </c>
      <c r="O1157" s="742" t="s">
        <v>25</v>
      </c>
      <c r="P1157" s="1081" t="s">
        <v>1419</v>
      </c>
      <c r="Q1157" s="1074" t="s">
        <v>33</v>
      </c>
      <c r="R1157" s="698" t="s">
        <v>33</v>
      </c>
      <c r="S1157" s="907" t="s">
        <v>10320</v>
      </c>
      <c r="T1157" s="908" t="s">
        <v>10375</v>
      </c>
      <c r="U1157" s="905" t="s">
        <v>579</v>
      </c>
      <c r="V1157" s="905" t="s">
        <v>10462</v>
      </c>
      <c r="W1157" s="1068" t="s">
        <v>269</v>
      </c>
      <c r="X1157" s="1064">
        <v>42853</v>
      </c>
      <c r="Y1157" s="1066">
        <v>42964</v>
      </c>
      <c r="Z1157" s="1046">
        <v>2018</v>
      </c>
      <c r="AA1157" s="1064" t="s">
        <v>33</v>
      </c>
      <c r="AB1157" s="1065" t="s">
        <v>33</v>
      </c>
      <c r="AC1157" s="1066" t="s">
        <v>33</v>
      </c>
      <c r="AD1157" s="1055">
        <v>0</v>
      </c>
      <c r="AE1157" s="753">
        <v>0</v>
      </c>
      <c r="AF1157" s="754">
        <v>0</v>
      </c>
      <c r="AG1157" s="896">
        <v>0</v>
      </c>
      <c r="AH1157" s="747" t="s">
        <v>33</v>
      </c>
      <c r="AI1157" s="744" t="s">
        <v>33</v>
      </c>
      <c r="AJ1157" s="1105" t="s">
        <v>33</v>
      </c>
      <c r="AK1157" s="1106" t="s">
        <v>33</v>
      </c>
      <c r="AL1157" s="646"/>
      <c r="AM1157" s="647"/>
      <c r="AN1157" s="647"/>
      <c r="AO1157" s="647"/>
      <c r="AP1157" s="647"/>
      <c r="AQ1157" s="648"/>
      <c r="AR1157" s="779"/>
      <c r="AS1157" s="649"/>
      <c r="AT1157" s="649"/>
      <c r="AU1157" s="650"/>
      <c r="AV1157" s="686"/>
      <c r="AW1157" s="698" t="s">
        <v>33</v>
      </c>
      <c r="AX1157" s="698" t="s">
        <v>33</v>
      </c>
      <c r="AY1157" s="833" t="s">
        <v>33</v>
      </c>
      <c r="AZ1157" s="733" t="s">
        <v>33</v>
      </c>
      <c r="BA1157" s="733" t="s">
        <v>33</v>
      </c>
      <c r="BB1157" s="669" t="s">
        <v>33</v>
      </c>
      <c r="BC1157" s="689" t="s">
        <v>33</v>
      </c>
      <c r="BD1157" s="691" t="s">
        <v>33</v>
      </c>
      <c r="BE1157" s="669" t="s">
        <v>33</v>
      </c>
      <c r="BF1157" s="689" t="s">
        <v>33</v>
      </c>
      <c r="BG1157" s="691" t="s">
        <v>33</v>
      </c>
      <c r="BH1157" s="905" t="s">
        <v>0</v>
      </c>
      <c r="BI1157" s="903" t="s">
        <v>0</v>
      </c>
      <c r="BJ1157" s="905" t="s">
        <v>0</v>
      </c>
      <c r="BK1157" s="903" t="s">
        <v>0</v>
      </c>
      <c r="BL1157" s="905" t="s">
        <v>0</v>
      </c>
      <c r="BM1157" s="903" t="s">
        <v>0</v>
      </c>
      <c r="BN1157" s="905" t="s">
        <v>0</v>
      </c>
      <c r="BO1157" s="903" t="s">
        <v>0</v>
      </c>
      <c r="BP1157" s="905" t="s">
        <v>0</v>
      </c>
      <c r="BQ1157" s="903" t="s">
        <v>0</v>
      </c>
      <c r="BR1157" s="905" t="s">
        <v>0</v>
      </c>
      <c r="BS1157" s="903" t="s">
        <v>4492</v>
      </c>
      <c r="BT1157" s="905" t="s">
        <v>0</v>
      </c>
      <c r="BU1157" s="903" t="s">
        <v>4492</v>
      </c>
      <c r="BV1157" s="905" t="s">
        <v>0</v>
      </c>
      <c r="BW1157" s="903" t="s">
        <v>4492</v>
      </c>
      <c r="BX1157" s="905" t="s">
        <v>0</v>
      </c>
      <c r="BY1157" s="903" t="s">
        <v>4492</v>
      </c>
      <c r="BZ1157" s="905" t="s">
        <v>0</v>
      </c>
      <c r="CA1157" s="903" t="s">
        <v>4492</v>
      </c>
      <c r="CB1157" s="684" t="s">
        <v>33</v>
      </c>
      <c r="CC1157" s="624">
        <f>IF(ISBLANK(AL1157),0,1)</f>
        <v>0</v>
      </c>
      <c r="CD1157" s="656">
        <f>IF(ISBLANK(AM1157),0,1)</f>
        <v>0</v>
      </c>
      <c r="CE1157" s="656">
        <f>IF(ISBLANK(AN1157),0,1)</f>
        <v>0</v>
      </c>
      <c r="CF1157" s="656">
        <f>IF(ISBLANK(AO1157),0,1)</f>
        <v>0</v>
      </c>
      <c r="CG1157" s="656">
        <f>IF(ISBLANK(AP1157),0,1)</f>
        <v>0</v>
      </c>
      <c r="CH1157" s="692">
        <f>IF(ISBLANK(AQ1157),0,1)</f>
        <v>0</v>
      </c>
      <c r="CI1157" s="660">
        <f>IF($W1157="Dropped","-",DAYS360(X1157,Y1157,TRUE)/360)</f>
        <v>0.30277777777777776</v>
      </c>
      <c r="CJ1157" s="661" t="str">
        <f>IF(OR($W1157="Pipeline",$W1157="Dropped"),"-",IF(OR($AA1157="-",$AA1157="n/a"),"-",DAYS360(Y1157,AA1157,TRUE)/360))</f>
        <v>-</v>
      </c>
      <c r="CK1157" s="661" t="str">
        <f>IF(OR($W1157="Pipeline",$W1157="Dropped"),"-",IF($AC1157="-","-",IF(OR($AA1157="-",$AA1157="n/a"),DAYS360(Y1157,AC1157,TRUE)/360,DAYS360(AA1157,AC1157,TRUE)/360)))</f>
        <v>-</v>
      </c>
      <c r="CL1157" s="661" t="str">
        <f>IF(OR($W1157="Pipeline",$W1157="Dropped"),"-",IF($AC1157="-","-",DAYS360(X1157,AC1157,TRUE)/360))</f>
        <v>-</v>
      </c>
      <c r="CM1157" s="662" t="str">
        <f>IF(OR($W1157="Pipeline",$W1157="Dropped"),"-",IF($AC1157="-","-",DAYS360(AB1157,AC1157,TRUE)/360))</f>
        <v>-</v>
      </c>
      <c r="CN1157" s="693" t="str">
        <f>IF(W1157="Closed",IF(AC1157="-","-",YEAR(AC1157)),"-")</f>
        <v>-</v>
      </c>
      <c r="CO1157" s="693" t="str">
        <f>IF(W1157="Closed",IF(OR(BE1157="S",BE1157="MS",BE1157="HS"),"S",IF(OR(BE1157="U",BE1157="MU",BE1157="HU"),"U",IF(OR(BE1157="NA",BE1157="NR",BE1157="NV",BE1157="?",BE1157="#"),"NR","-"))),"-")</f>
        <v>-</v>
      </c>
      <c r="CP1157" s="624" t="s">
        <v>33</v>
      </c>
      <c r="CQ1157" s="656" t="s">
        <v>33</v>
      </c>
      <c r="CR1157" s="656" t="s">
        <v>33</v>
      </c>
      <c r="CS1157" s="656" t="s">
        <v>33</v>
      </c>
      <c r="CT1157" s="656" t="s">
        <v>33</v>
      </c>
      <c r="CU1157" s="692" t="s">
        <v>33</v>
      </c>
      <c r="CV1157" s="664" t="str">
        <f>IF(OR(DC1157="-",DC1157="",DC1157="n/a"),"-",HYPERLINK(DC1157,"PAD"))</f>
        <v>-</v>
      </c>
      <c r="CW1157" s="665" t="str">
        <f>IF(OR(DD1157="-",DD1157="",DD1157="n/a"),"-",HYPERLINK(DD1157,"ICR"))</f>
        <v>-</v>
      </c>
      <c r="CX1157" s="666" t="str">
        <f>IF(OR(DE1157="-",DE1157="",DE1157="n/a"),"-",HYPERLINK(DE1157,"IEG"))</f>
        <v>-</v>
      </c>
      <c r="CY1157" s="687" t="str">
        <f>IF(OR(DF1157="-",DF1157="",DF1157="n/a"),"-",HYPERLINK(DF1157,"PPAR"))</f>
        <v>-</v>
      </c>
      <c r="CZ1157" s="665" t="str">
        <f>IF(OR(DG1157="-",DG1157="",DG1157="n/a"),"-",HYPERLINK(DG1157,"PCR"))</f>
        <v>-</v>
      </c>
      <c r="DA1157" s="665" t="str">
        <f>IF(OR(DH1157="-",DH1157="",DH1157="n/a"),"-",HYPERLINK(DH1157,"PP"))</f>
        <v>-</v>
      </c>
      <c r="DB1157" s="688" t="str">
        <f>IF(OR(DI1157="-",DI1157="",DI1157="n/a"),"-",HYPERLINK(DI1157,"TA"))</f>
        <v>-</v>
      </c>
      <c r="DC1157" s="897" t="s">
        <v>13773</v>
      </c>
      <c r="DD1157" s="897" t="s">
        <v>13773</v>
      </c>
      <c r="DE1157" s="897" t="s">
        <v>13773</v>
      </c>
      <c r="DF1157" s="897" t="s">
        <v>13773</v>
      </c>
      <c r="DG1157" s="897" t="s">
        <v>13773</v>
      </c>
      <c r="DH1157" s="897" t="s">
        <v>13773</v>
      </c>
      <c r="DI1157" s="897" t="s">
        <v>13773</v>
      </c>
      <c r="DJ1157" s="935">
        <v>42948</v>
      </c>
    </row>
    <row r="1158" spans="1:114" ht="14.1" customHeight="1" x14ac:dyDescent="0.25">
      <c r="A1158" s="726">
        <f>ROW()-1</f>
        <v>1157</v>
      </c>
      <c r="B1158" s="725" t="s">
        <v>13699</v>
      </c>
      <c r="C1158" s="715" t="str">
        <f>HYPERLINK(E1158,"OP")</f>
        <v>OP</v>
      </c>
      <c r="D1158" s="715" t="str">
        <f>HYPERLINK(F1158,"Prj")</f>
        <v>Prj</v>
      </c>
      <c r="E1158" s="894" t="s">
        <v>13700</v>
      </c>
      <c r="F1158" s="895" t="s">
        <v>13701</v>
      </c>
      <c r="G1158" s="656" t="s">
        <v>33</v>
      </c>
      <c r="H1158" s="656" t="s">
        <v>33</v>
      </c>
      <c r="I1158" s="694" t="s">
        <v>33</v>
      </c>
      <c r="J1158" s="743" t="s">
        <v>139</v>
      </c>
      <c r="K1158" s="728" t="s">
        <v>33</v>
      </c>
      <c r="L1158" s="742" t="s">
        <v>153</v>
      </c>
      <c r="M1158" s="743" t="s">
        <v>727</v>
      </c>
      <c r="N1158" s="742" t="s">
        <v>18</v>
      </c>
      <c r="O1158" s="742" t="s">
        <v>25</v>
      </c>
      <c r="P1158" s="1081" t="s">
        <v>1419</v>
      </c>
      <c r="Q1158" s="1074" t="s">
        <v>33</v>
      </c>
      <c r="R1158" s="698" t="s">
        <v>33</v>
      </c>
      <c r="S1158" s="907" t="s">
        <v>3153</v>
      </c>
      <c r="T1158" s="908" t="s">
        <v>13702</v>
      </c>
      <c r="U1158" s="905" t="s">
        <v>13703</v>
      </c>
      <c r="V1158" s="905" t="s">
        <v>10413</v>
      </c>
      <c r="W1158" s="1068" t="s">
        <v>269</v>
      </c>
      <c r="X1158" s="1064">
        <v>43020</v>
      </c>
      <c r="Y1158" s="1066">
        <v>43312</v>
      </c>
      <c r="Z1158" s="1046">
        <v>2019</v>
      </c>
      <c r="AA1158" s="1064" t="s">
        <v>33</v>
      </c>
      <c r="AB1158" s="1065" t="s">
        <v>33</v>
      </c>
      <c r="AC1158" s="1066" t="s">
        <v>33</v>
      </c>
      <c r="AD1158" s="1055">
        <v>50</v>
      </c>
      <c r="AE1158" s="753">
        <v>0</v>
      </c>
      <c r="AF1158" s="754">
        <v>0</v>
      </c>
      <c r="AG1158" s="896">
        <v>50</v>
      </c>
      <c r="AH1158" s="747" t="s">
        <v>33</v>
      </c>
      <c r="AI1158" s="744" t="s">
        <v>33</v>
      </c>
      <c r="AJ1158" s="1105" t="s">
        <v>33</v>
      </c>
      <c r="AK1158" s="1106" t="s">
        <v>33</v>
      </c>
      <c r="AL1158" s="646"/>
      <c r="AM1158" s="647"/>
      <c r="AN1158" s="647"/>
      <c r="AO1158" s="647"/>
      <c r="AP1158" s="647"/>
      <c r="AQ1158" s="648"/>
      <c r="AR1158" s="779"/>
      <c r="AS1158" s="649"/>
      <c r="AT1158" s="649"/>
      <c r="AU1158" s="650"/>
      <c r="AV1158" s="686"/>
      <c r="AW1158" s="698" t="s">
        <v>33</v>
      </c>
      <c r="AX1158" s="698" t="s">
        <v>33</v>
      </c>
      <c r="AY1158" s="833" t="s">
        <v>33</v>
      </c>
      <c r="AZ1158" s="733" t="s">
        <v>33</v>
      </c>
      <c r="BA1158" s="733" t="s">
        <v>33</v>
      </c>
      <c r="BB1158" s="669" t="s">
        <v>33</v>
      </c>
      <c r="BC1158" s="689" t="s">
        <v>33</v>
      </c>
      <c r="BD1158" s="691" t="s">
        <v>33</v>
      </c>
      <c r="BE1158" s="669" t="s">
        <v>33</v>
      </c>
      <c r="BF1158" s="689" t="s">
        <v>33</v>
      </c>
      <c r="BG1158" s="691" t="s">
        <v>33</v>
      </c>
      <c r="BH1158" s="905" t="s">
        <v>0</v>
      </c>
      <c r="BI1158" s="903" t="s">
        <v>0</v>
      </c>
      <c r="BJ1158" s="905" t="s">
        <v>0</v>
      </c>
      <c r="BK1158" s="903" t="s">
        <v>0</v>
      </c>
      <c r="BL1158" s="905" t="s">
        <v>0</v>
      </c>
      <c r="BM1158" s="903" t="s">
        <v>0</v>
      </c>
      <c r="BN1158" s="905" t="s">
        <v>0</v>
      </c>
      <c r="BO1158" s="903" t="s">
        <v>0</v>
      </c>
      <c r="BP1158" s="905" t="s">
        <v>0</v>
      </c>
      <c r="BQ1158" s="903" t="s">
        <v>0</v>
      </c>
      <c r="BR1158" s="905" t="s">
        <v>0</v>
      </c>
      <c r="BS1158" s="903" t="s">
        <v>4492</v>
      </c>
      <c r="BT1158" s="905" t="s">
        <v>0</v>
      </c>
      <c r="BU1158" s="903" t="s">
        <v>4492</v>
      </c>
      <c r="BV1158" s="905" t="s">
        <v>0</v>
      </c>
      <c r="BW1158" s="903" t="s">
        <v>4492</v>
      </c>
      <c r="BX1158" s="905" t="s">
        <v>0</v>
      </c>
      <c r="BY1158" s="903" t="s">
        <v>4492</v>
      </c>
      <c r="BZ1158" s="905" t="s">
        <v>0</v>
      </c>
      <c r="CA1158" s="903" t="s">
        <v>4492</v>
      </c>
      <c r="CB1158" s="684" t="s">
        <v>33</v>
      </c>
      <c r="CC1158" s="624">
        <f>IF(ISBLANK(AL1158),0,1)</f>
        <v>0</v>
      </c>
      <c r="CD1158" s="656">
        <f>IF(ISBLANK(AM1158),0,1)</f>
        <v>0</v>
      </c>
      <c r="CE1158" s="656">
        <f>IF(ISBLANK(AN1158),0,1)</f>
        <v>0</v>
      </c>
      <c r="CF1158" s="656">
        <f>IF(ISBLANK(AO1158),0,1)</f>
        <v>0</v>
      </c>
      <c r="CG1158" s="656">
        <f>IF(ISBLANK(AP1158),0,1)</f>
        <v>0</v>
      </c>
      <c r="CH1158" s="692">
        <f>IF(ISBLANK(AQ1158),0,1)</f>
        <v>0</v>
      </c>
      <c r="CI1158" s="660">
        <f>IF($W1158="Dropped","-",DAYS360(X1158,Y1158,TRUE)/360)</f>
        <v>0.8</v>
      </c>
      <c r="CJ1158" s="661" t="str">
        <f>IF(OR($W1158="Pipeline",$W1158="Dropped"),"-",IF(OR($AA1158="-",$AA1158="n/a"),"-",DAYS360(Y1158,AA1158,TRUE)/360))</f>
        <v>-</v>
      </c>
      <c r="CK1158" s="661" t="str">
        <f>IF(OR($W1158="Pipeline",$W1158="Dropped"),"-",IF($AC1158="-","-",IF(OR($AA1158="-",$AA1158="n/a"),DAYS360(Y1158,AC1158,TRUE)/360,DAYS360(AA1158,AC1158,TRUE)/360)))</f>
        <v>-</v>
      </c>
      <c r="CL1158" s="661" t="str">
        <f>IF(OR($W1158="Pipeline",$W1158="Dropped"),"-",IF($AC1158="-","-",DAYS360(X1158,AC1158,TRUE)/360))</f>
        <v>-</v>
      </c>
      <c r="CM1158" s="662" t="str">
        <f>IF(OR($W1158="Pipeline",$W1158="Dropped"),"-",IF($AC1158="-","-",DAYS360(AB1158,AC1158,TRUE)/360))</f>
        <v>-</v>
      </c>
      <c r="CN1158" s="693" t="str">
        <f>IF(W1158="Closed",IF(AC1158="-","-",YEAR(AC1158)),"-")</f>
        <v>-</v>
      </c>
      <c r="CO1158" s="693" t="str">
        <f>IF(W1158="Closed",IF(OR(BE1158="S",BE1158="MS",BE1158="HS"),"S",IF(OR(BE1158="U",BE1158="MU",BE1158="HU"),"U",IF(OR(BE1158="NA",BE1158="NR",BE1158="NV",BE1158="?",BE1158="#"),"NR","-"))),"-")</f>
        <v>-</v>
      </c>
      <c r="CP1158" s="624" t="s">
        <v>33</v>
      </c>
      <c r="CQ1158" s="656" t="s">
        <v>33</v>
      </c>
      <c r="CR1158" s="656" t="s">
        <v>33</v>
      </c>
      <c r="CS1158" s="656" t="s">
        <v>33</v>
      </c>
      <c r="CT1158" s="656" t="s">
        <v>33</v>
      </c>
      <c r="CU1158" s="692" t="s">
        <v>33</v>
      </c>
      <c r="CV1158" s="664" t="str">
        <f>IF(OR(DC1158="-",DC1158="",DC1158="n/a"),"-",HYPERLINK(DC1158,"PAD"))</f>
        <v>-</v>
      </c>
      <c r="CW1158" s="665" t="str">
        <f>IF(OR(DD1158="-",DD1158="",DD1158="n/a"),"-",HYPERLINK(DD1158,"ICR"))</f>
        <v>-</v>
      </c>
      <c r="CX1158" s="666" t="str">
        <f>IF(OR(DE1158="-",DE1158="",DE1158="n/a"),"-",HYPERLINK(DE1158,"IEG"))</f>
        <v>-</v>
      </c>
      <c r="CY1158" s="687" t="str">
        <f>IF(OR(DF1158="-",DF1158="",DF1158="n/a"),"-",HYPERLINK(DF1158,"PPAR"))</f>
        <v>-</v>
      </c>
      <c r="CZ1158" s="665" t="str">
        <f>IF(OR(DG1158="-",DG1158="",DG1158="n/a"),"-",HYPERLINK(DG1158,"PCR"))</f>
        <v>-</v>
      </c>
      <c r="DA1158" s="665" t="str">
        <f>IF(OR(DH1158="-",DH1158="",DH1158="n/a"),"-",HYPERLINK(DH1158,"PP"))</f>
        <v>-</v>
      </c>
      <c r="DB1158" s="688" t="str">
        <f>IF(OR(DI1158="-",DI1158="",DI1158="n/a"),"-",HYPERLINK(DI1158,"TA"))</f>
        <v>-</v>
      </c>
      <c r="DC1158" s="897" t="s">
        <v>13773</v>
      </c>
      <c r="DD1158" s="897" t="s">
        <v>13773</v>
      </c>
      <c r="DE1158" s="897" t="s">
        <v>13773</v>
      </c>
      <c r="DF1158" s="897" t="s">
        <v>13773</v>
      </c>
      <c r="DG1158" s="897" t="s">
        <v>13773</v>
      </c>
      <c r="DH1158" s="897" t="s">
        <v>13773</v>
      </c>
      <c r="DI1158" s="897" t="s">
        <v>13773</v>
      </c>
      <c r="DJ1158" s="935">
        <v>42948</v>
      </c>
    </row>
    <row r="1159" spans="1:114" ht="14.1" customHeight="1" x14ac:dyDescent="0.25">
      <c r="A1159" s="726">
        <f>ROW()-1</f>
        <v>1158</v>
      </c>
      <c r="B1159" s="725" t="s">
        <v>13704</v>
      </c>
      <c r="C1159" s="715" t="str">
        <f>HYPERLINK(E1159,"OP")</f>
        <v>OP</v>
      </c>
      <c r="D1159" s="715" t="str">
        <f>HYPERLINK(F1159,"Prj")</f>
        <v>Prj</v>
      </c>
      <c r="E1159" s="894" t="s">
        <v>13705</v>
      </c>
      <c r="F1159" s="895" t="s">
        <v>13706</v>
      </c>
      <c r="G1159" s="656" t="s">
        <v>33</v>
      </c>
      <c r="H1159" s="656" t="s">
        <v>33</v>
      </c>
      <c r="I1159" s="694" t="s">
        <v>33</v>
      </c>
      <c r="J1159" s="743" t="s">
        <v>165</v>
      </c>
      <c r="K1159" s="728" t="s">
        <v>33</v>
      </c>
      <c r="L1159" s="742" t="s">
        <v>153</v>
      </c>
      <c r="M1159" s="743" t="s">
        <v>601</v>
      </c>
      <c r="N1159" s="742" t="s">
        <v>18</v>
      </c>
      <c r="O1159" s="742" t="s">
        <v>25</v>
      </c>
      <c r="P1159" s="1081" t="s">
        <v>1419</v>
      </c>
      <c r="Q1159" s="1074" t="s">
        <v>33</v>
      </c>
      <c r="R1159" s="698" t="s">
        <v>33</v>
      </c>
      <c r="S1159" s="907" t="s">
        <v>3153</v>
      </c>
      <c r="T1159" s="908" t="s">
        <v>13702</v>
      </c>
      <c r="U1159" s="905" t="s">
        <v>13707</v>
      </c>
      <c r="V1159" s="905" t="s">
        <v>10413</v>
      </c>
      <c r="W1159" s="1068" t="s">
        <v>269</v>
      </c>
      <c r="X1159" s="1064">
        <v>43385</v>
      </c>
      <c r="Y1159" s="1066">
        <v>43644</v>
      </c>
      <c r="Z1159" s="1046">
        <v>2019</v>
      </c>
      <c r="AA1159" s="1064" t="s">
        <v>33</v>
      </c>
      <c r="AB1159" s="1065" t="s">
        <v>33</v>
      </c>
      <c r="AC1159" s="1066" t="s">
        <v>33</v>
      </c>
      <c r="AD1159" s="1055">
        <v>0</v>
      </c>
      <c r="AE1159" s="753">
        <v>25</v>
      </c>
      <c r="AF1159" s="754">
        <v>0</v>
      </c>
      <c r="AG1159" s="896">
        <v>25</v>
      </c>
      <c r="AH1159" s="747" t="s">
        <v>33</v>
      </c>
      <c r="AI1159" s="744" t="s">
        <v>33</v>
      </c>
      <c r="AJ1159" s="1105" t="s">
        <v>33</v>
      </c>
      <c r="AK1159" s="1106" t="s">
        <v>33</v>
      </c>
      <c r="AL1159" s="646"/>
      <c r="AM1159" s="647"/>
      <c r="AN1159" s="647"/>
      <c r="AO1159" s="647"/>
      <c r="AP1159" s="647"/>
      <c r="AQ1159" s="648"/>
      <c r="AR1159" s="779"/>
      <c r="AS1159" s="649"/>
      <c r="AT1159" s="649"/>
      <c r="AU1159" s="650"/>
      <c r="AV1159" s="686"/>
      <c r="AW1159" s="698" t="s">
        <v>33</v>
      </c>
      <c r="AX1159" s="698" t="s">
        <v>33</v>
      </c>
      <c r="AY1159" s="833" t="s">
        <v>33</v>
      </c>
      <c r="AZ1159" s="733" t="s">
        <v>33</v>
      </c>
      <c r="BA1159" s="733" t="s">
        <v>33</v>
      </c>
      <c r="BB1159" s="669" t="s">
        <v>33</v>
      </c>
      <c r="BC1159" s="689" t="s">
        <v>33</v>
      </c>
      <c r="BD1159" s="691" t="s">
        <v>33</v>
      </c>
      <c r="BE1159" s="669" t="s">
        <v>33</v>
      </c>
      <c r="BF1159" s="689" t="s">
        <v>33</v>
      </c>
      <c r="BG1159" s="691" t="s">
        <v>33</v>
      </c>
      <c r="BH1159" s="905" t="s">
        <v>0</v>
      </c>
      <c r="BI1159" s="903" t="s">
        <v>0</v>
      </c>
      <c r="BJ1159" s="905" t="s">
        <v>0</v>
      </c>
      <c r="BK1159" s="903" t="s">
        <v>0</v>
      </c>
      <c r="BL1159" s="905" t="s">
        <v>0</v>
      </c>
      <c r="BM1159" s="903" t="s">
        <v>0</v>
      </c>
      <c r="BN1159" s="905" t="s">
        <v>0</v>
      </c>
      <c r="BO1159" s="903" t="s">
        <v>0</v>
      </c>
      <c r="BP1159" s="905" t="s">
        <v>0</v>
      </c>
      <c r="BQ1159" s="903" t="s">
        <v>0</v>
      </c>
      <c r="BR1159" s="905" t="s">
        <v>0</v>
      </c>
      <c r="BS1159" s="903" t="s">
        <v>4492</v>
      </c>
      <c r="BT1159" s="905" t="s">
        <v>0</v>
      </c>
      <c r="BU1159" s="903" t="s">
        <v>4492</v>
      </c>
      <c r="BV1159" s="905" t="s">
        <v>0</v>
      </c>
      <c r="BW1159" s="903" t="s">
        <v>4492</v>
      </c>
      <c r="BX1159" s="905" t="s">
        <v>0</v>
      </c>
      <c r="BY1159" s="903" t="s">
        <v>4492</v>
      </c>
      <c r="BZ1159" s="905" t="s">
        <v>0</v>
      </c>
      <c r="CA1159" s="903" t="s">
        <v>4492</v>
      </c>
      <c r="CB1159" s="684" t="s">
        <v>33</v>
      </c>
      <c r="CC1159" s="624">
        <f>IF(ISBLANK(AL1159),0,1)</f>
        <v>0</v>
      </c>
      <c r="CD1159" s="656">
        <f>IF(ISBLANK(AM1159),0,1)</f>
        <v>0</v>
      </c>
      <c r="CE1159" s="656">
        <f>IF(ISBLANK(AN1159),0,1)</f>
        <v>0</v>
      </c>
      <c r="CF1159" s="656">
        <f>IF(ISBLANK(AO1159),0,1)</f>
        <v>0</v>
      </c>
      <c r="CG1159" s="656">
        <f>IF(ISBLANK(AP1159),0,1)</f>
        <v>0</v>
      </c>
      <c r="CH1159" s="692">
        <f>IF(ISBLANK(AQ1159),0,1)</f>
        <v>0</v>
      </c>
      <c r="CI1159" s="660">
        <f>IF($W1159="Dropped","-",DAYS360(X1159,Y1159,TRUE)/360)</f>
        <v>0.71111111111111114</v>
      </c>
      <c r="CJ1159" s="661" t="str">
        <f>IF(OR($W1159="Pipeline",$W1159="Dropped"),"-",IF(OR($AA1159="-",$AA1159="n/a"),"-",DAYS360(Y1159,AA1159,TRUE)/360))</f>
        <v>-</v>
      </c>
      <c r="CK1159" s="661" t="str">
        <f>IF(OR($W1159="Pipeline",$W1159="Dropped"),"-",IF($AC1159="-","-",IF(OR($AA1159="-",$AA1159="n/a"),DAYS360(Y1159,AC1159,TRUE)/360,DAYS360(AA1159,AC1159,TRUE)/360)))</f>
        <v>-</v>
      </c>
      <c r="CL1159" s="661" t="str">
        <f>IF(OR($W1159="Pipeline",$W1159="Dropped"),"-",IF($AC1159="-","-",DAYS360(X1159,AC1159,TRUE)/360))</f>
        <v>-</v>
      </c>
      <c r="CM1159" s="662" t="str">
        <f>IF(OR($W1159="Pipeline",$W1159="Dropped"),"-",IF($AC1159="-","-",DAYS360(AB1159,AC1159,TRUE)/360))</f>
        <v>-</v>
      </c>
      <c r="CN1159" s="693" t="str">
        <f>IF(W1159="Closed",IF(AC1159="-","-",YEAR(AC1159)),"-")</f>
        <v>-</v>
      </c>
      <c r="CO1159" s="693" t="str">
        <f>IF(W1159="Closed",IF(OR(BE1159="S",BE1159="MS",BE1159="HS"),"S",IF(OR(BE1159="U",BE1159="MU",BE1159="HU"),"U",IF(OR(BE1159="NA",BE1159="NR",BE1159="NV",BE1159="?",BE1159="#"),"NR","-"))),"-")</f>
        <v>-</v>
      </c>
      <c r="CP1159" s="624" t="s">
        <v>33</v>
      </c>
      <c r="CQ1159" s="656" t="s">
        <v>33</v>
      </c>
      <c r="CR1159" s="656" t="s">
        <v>33</v>
      </c>
      <c r="CS1159" s="656" t="s">
        <v>33</v>
      </c>
      <c r="CT1159" s="656" t="s">
        <v>33</v>
      </c>
      <c r="CU1159" s="692" t="s">
        <v>33</v>
      </c>
      <c r="CV1159" s="664" t="str">
        <f>IF(OR(DC1159="-",DC1159="",DC1159="n/a"),"-",HYPERLINK(DC1159,"PAD"))</f>
        <v>-</v>
      </c>
      <c r="CW1159" s="665" t="str">
        <f>IF(OR(DD1159="-",DD1159="",DD1159="n/a"),"-",HYPERLINK(DD1159,"ICR"))</f>
        <v>-</v>
      </c>
      <c r="CX1159" s="666" t="str">
        <f>IF(OR(DE1159="-",DE1159="",DE1159="n/a"),"-",HYPERLINK(DE1159,"IEG"))</f>
        <v>-</v>
      </c>
      <c r="CY1159" s="687" t="str">
        <f>IF(OR(DF1159="-",DF1159="",DF1159="n/a"),"-",HYPERLINK(DF1159,"PPAR"))</f>
        <v>-</v>
      </c>
      <c r="CZ1159" s="665" t="str">
        <f>IF(OR(DG1159="-",DG1159="",DG1159="n/a"),"-",HYPERLINK(DG1159,"PCR"))</f>
        <v>-</v>
      </c>
      <c r="DA1159" s="665" t="str">
        <f>IF(OR(DH1159="-",DH1159="",DH1159="n/a"),"-",HYPERLINK(DH1159,"PP"))</f>
        <v>-</v>
      </c>
      <c r="DB1159" s="688" t="str">
        <f>IF(OR(DI1159="-",DI1159="",DI1159="n/a"),"-",HYPERLINK(DI1159,"TA"))</f>
        <v>-</v>
      </c>
      <c r="DC1159" s="897" t="s">
        <v>13773</v>
      </c>
      <c r="DD1159" s="897" t="s">
        <v>13773</v>
      </c>
      <c r="DE1159" s="897" t="s">
        <v>13773</v>
      </c>
      <c r="DF1159" s="897" t="s">
        <v>13773</v>
      </c>
      <c r="DG1159" s="897" t="s">
        <v>13773</v>
      </c>
      <c r="DH1159" s="897" t="s">
        <v>13773</v>
      </c>
      <c r="DI1159" s="897" t="s">
        <v>13773</v>
      </c>
      <c r="DJ1159" s="935">
        <v>42948</v>
      </c>
    </row>
    <row r="1160" spans="1:114" ht="14.1" customHeight="1" x14ac:dyDescent="0.25">
      <c r="A1160" s="726">
        <f>ROW()-1</f>
        <v>1159</v>
      </c>
      <c r="B1160" s="725" t="s">
        <v>13708</v>
      </c>
      <c r="C1160" s="715" t="str">
        <f>HYPERLINK(E1160,"OP")</f>
        <v>OP</v>
      </c>
      <c r="D1160" s="715" t="str">
        <f>HYPERLINK(F1160,"Prj")</f>
        <v>Prj</v>
      </c>
      <c r="E1160" s="894" t="s">
        <v>13709</v>
      </c>
      <c r="F1160" s="895" t="s">
        <v>13710</v>
      </c>
      <c r="G1160" s="656" t="s">
        <v>33</v>
      </c>
      <c r="H1160" s="656" t="s">
        <v>33</v>
      </c>
      <c r="I1160" s="694" t="s">
        <v>33</v>
      </c>
      <c r="J1160" s="743" t="s">
        <v>13711</v>
      </c>
      <c r="K1160" s="728" t="s">
        <v>33</v>
      </c>
      <c r="L1160" s="742" t="s">
        <v>16</v>
      </c>
      <c r="M1160" s="743" t="s">
        <v>75</v>
      </c>
      <c r="N1160" s="742" t="s">
        <v>18</v>
      </c>
      <c r="O1160" s="742" t="s">
        <v>25</v>
      </c>
      <c r="P1160" s="1081" t="s">
        <v>1742</v>
      </c>
      <c r="Q1160" s="1074" t="s">
        <v>33</v>
      </c>
      <c r="R1160" s="698" t="s">
        <v>33</v>
      </c>
      <c r="S1160" s="907" t="s">
        <v>10303</v>
      </c>
      <c r="T1160" s="908" t="s">
        <v>10305</v>
      </c>
      <c r="U1160" s="905" t="s">
        <v>589</v>
      </c>
      <c r="V1160" s="905" t="s">
        <v>10418</v>
      </c>
      <c r="W1160" s="1068" t="s">
        <v>269</v>
      </c>
      <c r="X1160" s="1064">
        <v>43154</v>
      </c>
      <c r="Y1160" s="1066">
        <v>43426</v>
      </c>
      <c r="Z1160" s="1046">
        <v>2019</v>
      </c>
      <c r="AA1160" s="1064" t="s">
        <v>33</v>
      </c>
      <c r="AB1160" s="1065" t="s">
        <v>33</v>
      </c>
      <c r="AC1160" s="1066" t="s">
        <v>33</v>
      </c>
      <c r="AD1160" s="1055">
        <v>0</v>
      </c>
      <c r="AE1160" s="753">
        <v>130</v>
      </c>
      <c r="AF1160" s="754">
        <v>0</v>
      </c>
      <c r="AG1160" s="896">
        <v>130</v>
      </c>
      <c r="AH1160" s="747" t="s">
        <v>33</v>
      </c>
      <c r="AI1160" s="744" t="s">
        <v>33</v>
      </c>
      <c r="AJ1160" s="1105" t="s">
        <v>33</v>
      </c>
      <c r="AK1160" s="1106" t="s">
        <v>33</v>
      </c>
      <c r="AL1160" s="646"/>
      <c r="AM1160" s="647"/>
      <c r="AN1160" s="647"/>
      <c r="AO1160" s="647"/>
      <c r="AP1160" s="647"/>
      <c r="AQ1160" s="648"/>
      <c r="AR1160" s="779"/>
      <c r="AS1160" s="649"/>
      <c r="AT1160" s="649"/>
      <c r="AU1160" s="650"/>
      <c r="AV1160" s="686"/>
      <c r="AW1160" s="698" t="s">
        <v>33</v>
      </c>
      <c r="AX1160" s="698" t="s">
        <v>33</v>
      </c>
      <c r="AY1160" s="833" t="s">
        <v>33</v>
      </c>
      <c r="AZ1160" s="733" t="s">
        <v>33</v>
      </c>
      <c r="BA1160" s="733" t="s">
        <v>33</v>
      </c>
      <c r="BB1160" s="669" t="s">
        <v>33</v>
      </c>
      <c r="BC1160" s="689" t="s">
        <v>33</v>
      </c>
      <c r="BD1160" s="691" t="s">
        <v>33</v>
      </c>
      <c r="BE1160" s="669" t="s">
        <v>33</v>
      </c>
      <c r="BF1160" s="689" t="s">
        <v>33</v>
      </c>
      <c r="BG1160" s="691" t="s">
        <v>33</v>
      </c>
      <c r="BH1160" s="905" t="s">
        <v>0</v>
      </c>
      <c r="BI1160" s="903" t="s">
        <v>0</v>
      </c>
      <c r="BJ1160" s="905" t="s">
        <v>0</v>
      </c>
      <c r="BK1160" s="903" t="s">
        <v>0</v>
      </c>
      <c r="BL1160" s="905" t="s">
        <v>0</v>
      </c>
      <c r="BM1160" s="903" t="s">
        <v>0</v>
      </c>
      <c r="BN1160" s="905" t="s">
        <v>0</v>
      </c>
      <c r="BO1160" s="903" t="s">
        <v>0</v>
      </c>
      <c r="BP1160" s="905" t="s">
        <v>0</v>
      </c>
      <c r="BQ1160" s="903" t="s">
        <v>0</v>
      </c>
      <c r="BR1160" s="905" t="s">
        <v>0</v>
      </c>
      <c r="BS1160" s="903" t="s">
        <v>4492</v>
      </c>
      <c r="BT1160" s="905" t="s">
        <v>0</v>
      </c>
      <c r="BU1160" s="903" t="s">
        <v>4492</v>
      </c>
      <c r="BV1160" s="905" t="s">
        <v>0</v>
      </c>
      <c r="BW1160" s="903" t="s">
        <v>4492</v>
      </c>
      <c r="BX1160" s="905" t="s">
        <v>0</v>
      </c>
      <c r="BY1160" s="903" t="s">
        <v>4492</v>
      </c>
      <c r="BZ1160" s="905" t="s">
        <v>0</v>
      </c>
      <c r="CA1160" s="903" t="s">
        <v>4492</v>
      </c>
      <c r="CB1160" s="684" t="s">
        <v>33</v>
      </c>
      <c r="CC1160" s="624">
        <f>IF(ISBLANK(AL1160),0,1)</f>
        <v>0</v>
      </c>
      <c r="CD1160" s="656">
        <f>IF(ISBLANK(AM1160),0,1)</f>
        <v>0</v>
      </c>
      <c r="CE1160" s="656">
        <f>IF(ISBLANK(AN1160),0,1)</f>
        <v>0</v>
      </c>
      <c r="CF1160" s="656">
        <f>IF(ISBLANK(AO1160),0,1)</f>
        <v>0</v>
      </c>
      <c r="CG1160" s="656">
        <f>IF(ISBLANK(AP1160),0,1)</f>
        <v>0</v>
      </c>
      <c r="CH1160" s="692">
        <f>IF(ISBLANK(AQ1160),0,1)</f>
        <v>0</v>
      </c>
      <c r="CI1160" s="660">
        <f>IF($W1160="Dropped","-",DAYS360(X1160,Y1160,TRUE)/360)</f>
        <v>0.74722222222222223</v>
      </c>
      <c r="CJ1160" s="661" t="str">
        <f>IF(OR($W1160="Pipeline",$W1160="Dropped"),"-",IF(OR($AA1160="-",$AA1160="n/a"),"-",DAYS360(Y1160,AA1160,TRUE)/360))</f>
        <v>-</v>
      </c>
      <c r="CK1160" s="661" t="str">
        <f>IF(OR($W1160="Pipeline",$W1160="Dropped"),"-",IF($AC1160="-","-",IF(OR($AA1160="-",$AA1160="n/a"),DAYS360(Y1160,AC1160,TRUE)/360,DAYS360(AA1160,AC1160,TRUE)/360)))</f>
        <v>-</v>
      </c>
      <c r="CL1160" s="661" t="str">
        <f>IF(OR($W1160="Pipeline",$W1160="Dropped"),"-",IF($AC1160="-","-",DAYS360(X1160,AC1160,TRUE)/360))</f>
        <v>-</v>
      </c>
      <c r="CM1160" s="662" t="str">
        <f>IF(OR($W1160="Pipeline",$W1160="Dropped"),"-",IF($AC1160="-","-",DAYS360(AB1160,AC1160,TRUE)/360))</f>
        <v>-</v>
      </c>
      <c r="CN1160" s="693" t="str">
        <f>IF(W1160="Closed",IF(AC1160="-","-",YEAR(AC1160)),"-")</f>
        <v>-</v>
      </c>
      <c r="CO1160" s="693" t="str">
        <f>IF(W1160="Closed",IF(OR(BE1160="S",BE1160="MS",BE1160="HS"),"S",IF(OR(BE1160="U",BE1160="MU",BE1160="HU"),"U",IF(OR(BE1160="NA",BE1160="NR",BE1160="NV",BE1160="?",BE1160="#"),"NR","-"))),"-")</f>
        <v>-</v>
      </c>
      <c r="CP1160" s="624" t="s">
        <v>33</v>
      </c>
      <c r="CQ1160" s="656" t="s">
        <v>33</v>
      </c>
      <c r="CR1160" s="656" t="s">
        <v>33</v>
      </c>
      <c r="CS1160" s="656" t="s">
        <v>33</v>
      </c>
      <c r="CT1160" s="656" t="s">
        <v>33</v>
      </c>
      <c r="CU1160" s="692" t="s">
        <v>33</v>
      </c>
      <c r="CV1160" s="664" t="str">
        <f>IF(OR(DC1160="-",DC1160="",DC1160="n/a"),"-",HYPERLINK(DC1160,"PAD"))</f>
        <v>-</v>
      </c>
      <c r="CW1160" s="665" t="str">
        <f>IF(OR(DD1160="-",DD1160="",DD1160="n/a"),"-",HYPERLINK(DD1160,"ICR"))</f>
        <v>-</v>
      </c>
      <c r="CX1160" s="666" t="str">
        <f>IF(OR(DE1160="-",DE1160="",DE1160="n/a"),"-",HYPERLINK(DE1160,"IEG"))</f>
        <v>-</v>
      </c>
      <c r="CY1160" s="687" t="str">
        <f>IF(OR(DF1160="-",DF1160="",DF1160="n/a"),"-",HYPERLINK(DF1160,"PPAR"))</f>
        <v>-</v>
      </c>
      <c r="CZ1160" s="665" t="str">
        <f>IF(OR(DG1160="-",DG1160="",DG1160="n/a"),"-",HYPERLINK(DG1160,"PCR"))</f>
        <v>-</v>
      </c>
      <c r="DA1160" s="665" t="str">
        <f>IF(OR(DH1160="-",DH1160="",DH1160="n/a"),"-",HYPERLINK(DH1160,"PP"))</f>
        <v>-</v>
      </c>
      <c r="DB1160" s="688" t="str">
        <f>IF(OR(DI1160="-",DI1160="",DI1160="n/a"),"-",HYPERLINK(DI1160,"TA"))</f>
        <v>-</v>
      </c>
      <c r="DC1160" s="897" t="s">
        <v>13773</v>
      </c>
      <c r="DD1160" s="897" t="s">
        <v>13773</v>
      </c>
      <c r="DE1160" s="897" t="s">
        <v>13773</v>
      </c>
      <c r="DF1160" s="897" t="s">
        <v>13773</v>
      </c>
      <c r="DG1160" s="897" t="s">
        <v>13773</v>
      </c>
      <c r="DH1160" s="897" t="s">
        <v>13773</v>
      </c>
      <c r="DI1160" s="897" t="s">
        <v>13773</v>
      </c>
      <c r="DJ1160" s="935">
        <v>42948</v>
      </c>
    </row>
    <row r="1161" spans="1:114" ht="14.1" customHeight="1" x14ac:dyDescent="0.25">
      <c r="A1161" s="726">
        <f>ROW()-1</f>
        <v>1160</v>
      </c>
      <c r="B1161" s="725" t="s">
        <v>13630</v>
      </c>
      <c r="C1161" s="715" t="str">
        <f>HYPERLINK(E1161,"OP")</f>
        <v>OP</v>
      </c>
      <c r="D1161" s="715" t="str">
        <f>HYPERLINK(F1161,"Prj")</f>
        <v>Prj</v>
      </c>
      <c r="E1161" s="894" t="s">
        <v>13631</v>
      </c>
      <c r="F1161" s="895" t="s">
        <v>13632</v>
      </c>
      <c r="G1161" s="656" t="s">
        <v>33</v>
      </c>
      <c r="H1161" s="656" t="s">
        <v>33</v>
      </c>
      <c r="I1161" s="694" t="s">
        <v>33</v>
      </c>
      <c r="J1161" s="743" t="s">
        <v>13633</v>
      </c>
      <c r="K1161" s="728" t="s">
        <v>33</v>
      </c>
      <c r="L1161" s="742" t="s">
        <v>124</v>
      </c>
      <c r="M1161" s="743" t="s">
        <v>600</v>
      </c>
      <c r="N1161" s="742" t="s">
        <v>18</v>
      </c>
      <c r="O1161" s="742" t="s">
        <v>403</v>
      </c>
      <c r="P1161" s="1081" t="s">
        <v>1744</v>
      </c>
      <c r="Q1161" s="1074" t="s">
        <v>33</v>
      </c>
      <c r="R1161" s="698" t="s">
        <v>33</v>
      </c>
      <c r="S1161" s="907" t="s">
        <v>13634</v>
      </c>
      <c r="T1161" s="908" t="s">
        <v>13635</v>
      </c>
      <c r="U1161" s="905" t="s">
        <v>1788</v>
      </c>
      <c r="V1161" s="905" t="s">
        <v>13636</v>
      </c>
      <c r="W1161" s="1068" t="s">
        <v>269</v>
      </c>
      <c r="X1161" s="1064">
        <v>42978</v>
      </c>
      <c r="Y1161" s="1066">
        <v>43189</v>
      </c>
      <c r="Z1161" s="1046">
        <v>2018</v>
      </c>
      <c r="AA1161" s="1064" t="s">
        <v>33</v>
      </c>
      <c r="AB1161" s="1065" t="s">
        <v>33</v>
      </c>
      <c r="AC1161" s="1066" t="s">
        <v>33</v>
      </c>
      <c r="AD1161" s="1055">
        <v>100</v>
      </c>
      <c r="AE1161" s="753">
        <v>0</v>
      </c>
      <c r="AF1161" s="754">
        <v>0</v>
      </c>
      <c r="AG1161" s="896">
        <v>100</v>
      </c>
      <c r="AH1161" s="752">
        <v>0</v>
      </c>
      <c r="AI1161" s="744" t="s">
        <v>33</v>
      </c>
      <c r="AJ1161" s="1105" t="s">
        <v>33</v>
      </c>
      <c r="AK1161" s="1106" t="s">
        <v>33</v>
      </c>
      <c r="AL1161" s="646"/>
      <c r="AM1161" s="647"/>
      <c r="AN1161" s="647"/>
      <c r="AO1161" s="647"/>
      <c r="AP1161" s="647"/>
      <c r="AQ1161" s="648"/>
      <c r="AR1161" s="779"/>
      <c r="AS1161" s="649"/>
      <c r="AT1161" s="649"/>
      <c r="AU1161" s="650"/>
      <c r="AV1161" s="686"/>
      <c r="AW1161" s="743" t="s">
        <v>13277</v>
      </c>
      <c r="AX1161" s="743" t="s">
        <v>13271</v>
      </c>
      <c r="AY1161" s="833" t="s">
        <v>33</v>
      </c>
      <c r="AZ1161" s="733" t="s">
        <v>33</v>
      </c>
      <c r="BA1161" s="733" t="s">
        <v>33</v>
      </c>
      <c r="BB1161" s="669" t="s">
        <v>33</v>
      </c>
      <c r="BC1161" s="689" t="s">
        <v>33</v>
      </c>
      <c r="BD1161" s="691" t="s">
        <v>33</v>
      </c>
      <c r="BE1161" s="669" t="s">
        <v>33</v>
      </c>
      <c r="BF1161" s="689" t="s">
        <v>33</v>
      </c>
      <c r="BG1161" s="691" t="s">
        <v>33</v>
      </c>
      <c r="BH1161" s="905" t="s">
        <v>0</v>
      </c>
      <c r="BI1161" s="903" t="s">
        <v>0</v>
      </c>
      <c r="BJ1161" s="905" t="s">
        <v>0</v>
      </c>
      <c r="BK1161" s="903" t="s">
        <v>0</v>
      </c>
      <c r="BL1161" s="905" t="s">
        <v>0</v>
      </c>
      <c r="BM1161" s="903" t="s">
        <v>0</v>
      </c>
      <c r="BN1161" s="905" t="s">
        <v>0</v>
      </c>
      <c r="BO1161" s="903" t="s">
        <v>0</v>
      </c>
      <c r="BP1161" s="905" t="s">
        <v>0</v>
      </c>
      <c r="BQ1161" s="903" t="s">
        <v>0</v>
      </c>
      <c r="BR1161" s="905" t="s">
        <v>0</v>
      </c>
      <c r="BS1161" s="903" t="s">
        <v>4492</v>
      </c>
      <c r="BT1161" s="905" t="s">
        <v>0</v>
      </c>
      <c r="BU1161" s="903" t="s">
        <v>4492</v>
      </c>
      <c r="BV1161" s="905" t="s">
        <v>0</v>
      </c>
      <c r="BW1161" s="903" t="s">
        <v>4492</v>
      </c>
      <c r="BX1161" s="905" t="s">
        <v>0</v>
      </c>
      <c r="BY1161" s="903" t="s">
        <v>4492</v>
      </c>
      <c r="BZ1161" s="905" t="s">
        <v>0</v>
      </c>
      <c r="CA1161" s="903" t="s">
        <v>4492</v>
      </c>
      <c r="CB1161" s="684" t="s">
        <v>33</v>
      </c>
      <c r="CC1161" s="624">
        <f>IF(ISBLANK(AL1161),0,1)</f>
        <v>0</v>
      </c>
      <c r="CD1161" s="656">
        <f>IF(ISBLANK(AM1161),0,1)</f>
        <v>0</v>
      </c>
      <c r="CE1161" s="656">
        <f>IF(ISBLANK(AN1161),0,1)</f>
        <v>0</v>
      </c>
      <c r="CF1161" s="656">
        <f>IF(ISBLANK(AO1161),0,1)</f>
        <v>0</v>
      </c>
      <c r="CG1161" s="656">
        <f>IF(ISBLANK(AP1161),0,1)</f>
        <v>0</v>
      </c>
      <c r="CH1161" s="692">
        <f>IF(ISBLANK(AQ1161),0,1)</f>
        <v>0</v>
      </c>
      <c r="CI1161" s="660">
        <f>IF($W1161="Dropped","-",DAYS360(X1161,Y1161,TRUE)/360)</f>
        <v>0.58333333333333337</v>
      </c>
      <c r="CJ1161" s="661" t="str">
        <f>IF(OR($W1161="Pipeline",$W1161="Dropped"),"-",IF(OR($AA1161="-",$AA1161="n/a"),"-",DAYS360(Y1161,AA1161,TRUE)/360))</f>
        <v>-</v>
      </c>
      <c r="CK1161" s="661" t="str">
        <f>IF(OR($W1161="Pipeline",$W1161="Dropped"),"-",IF($AC1161="-","-",IF(OR($AA1161="-",$AA1161="n/a"),DAYS360(Y1161,AC1161,TRUE)/360,DAYS360(AA1161,AC1161,TRUE)/360)))</f>
        <v>-</v>
      </c>
      <c r="CL1161" s="661" t="str">
        <f>IF(OR($W1161="Pipeline",$W1161="Dropped"),"-",IF($AC1161="-","-",DAYS360(X1161,AC1161,TRUE)/360))</f>
        <v>-</v>
      </c>
      <c r="CM1161" s="662" t="str">
        <f>IF(OR($W1161="Pipeline",$W1161="Dropped"),"-",IF($AC1161="-","-",DAYS360(AB1161,AC1161,TRUE)/360))</f>
        <v>-</v>
      </c>
      <c r="CN1161" s="693" t="str">
        <f>IF(W1161="Closed",IF(AC1161="-","-",YEAR(AC1161)),"-")</f>
        <v>-</v>
      </c>
      <c r="CO1161" s="693" t="str">
        <f>IF(W1161="Closed",IF(OR(BE1161="S",BE1161="MS",BE1161="HS"),"S",IF(OR(BE1161="U",BE1161="MU",BE1161="HU"),"U",IF(OR(BE1161="NA",BE1161="NR",BE1161="NV",BE1161="?",BE1161="#"),"NR","-"))),"-")</f>
        <v>-</v>
      </c>
      <c r="CP1161" s="624" t="s">
        <v>33</v>
      </c>
      <c r="CQ1161" s="656" t="s">
        <v>33</v>
      </c>
      <c r="CR1161" s="656" t="s">
        <v>33</v>
      </c>
      <c r="CS1161" s="656" t="s">
        <v>33</v>
      </c>
      <c r="CT1161" s="656" t="s">
        <v>33</v>
      </c>
      <c r="CU1161" s="692" t="s">
        <v>33</v>
      </c>
      <c r="CV1161" s="664" t="str">
        <f>IF(OR(DC1161="-",DC1161="",DC1161="n/a"),"-",HYPERLINK(DC1161,"PAD"))</f>
        <v>-</v>
      </c>
      <c r="CW1161" s="665" t="str">
        <f>IF(OR(DD1161="-",DD1161="",DD1161="n/a"),"-",HYPERLINK(DD1161,"ICR"))</f>
        <v>-</v>
      </c>
      <c r="CX1161" s="666" t="str">
        <f>IF(OR(DE1161="-",DE1161="",DE1161="n/a"),"-",HYPERLINK(DE1161,"IEG"))</f>
        <v>-</v>
      </c>
      <c r="CY1161" s="687" t="str">
        <f>IF(OR(DF1161="-",DF1161="",DF1161="n/a"),"-",HYPERLINK(DF1161,"PPAR"))</f>
        <v>-</v>
      </c>
      <c r="CZ1161" s="665" t="str">
        <f>IF(OR(DG1161="-",DG1161="",DG1161="n/a"),"-",HYPERLINK(DG1161,"PCR"))</f>
        <v>-</v>
      </c>
      <c r="DA1161" s="665" t="str">
        <f>IF(OR(DH1161="-",DH1161="",DH1161="n/a"),"-",HYPERLINK(DH1161,"PP"))</f>
        <v>-</v>
      </c>
      <c r="DB1161" s="688" t="str">
        <f>IF(OR(DI1161="-",DI1161="",DI1161="n/a"),"-",HYPERLINK(DI1161,"TA"))</f>
        <v>-</v>
      </c>
      <c r="DC1161" s="897" t="s">
        <v>13773</v>
      </c>
      <c r="DD1161" s="897" t="s">
        <v>13773</v>
      </c>
      <c r="DE1161" s="897" t="s">
        <v>13773</v>
      </c>
      <c r="DF1161" s="897" t="s">
        <v>13773</v>
      </c>
      <c r="DG1161" s="897" t="s">
        <v>13773</v>
      </c>
      <c r="DH1161" s="897" t="s">
        <v>13773</v>
      </c>
      <c r="DI1161" s="897" t="s">
        <v>13773</v>
      </c>
      <c r="DJ1161" s="935">
        <v>42948</v>
      </c>
    </row>
    <row r="1162" spans="1:114" ht="14.1" customHeight="1" x14ac:dyDescent="0.25">
      <c r="A1162" s="726">
        <f>ROW()-1</f>
        <v>1161</v>
      </c>
      <c r="B1162" s="725" t="s">
        <v>13712</v>
      </c>
      <c r="C1162" s="715" t="str">
        <f>HYPERLINK(E1162,"OP")</f>
        <v>OP</v>
      </c>
      <c r="D1162" s="715" t="str">
        <f>HYPERLINK(F1162,"Prj")</f>
        <v>Prj</v>
      </c>
      <c r="E1162" s="894" t="s">
        <v>13713</v>
      </c>
      <c r="F1162" s="895" t="s">
        <v>13714</v>
      </c>
      <c r="G1162" s="656" t="s">
        <v>33</v>
      </c>
      <c r="H1162" s="656" t="s">
        <v>33</v>
      </c>
      <c r="I1162" s="694" t="s">
        <v>33</v>
      </c>
      <c r="J1162" s="743" t="s">
        <v>13715</v>
      </c>
      <c r="K1162" s="728" t="s">
        <v>33</v>
      </c>
      <c r="L1162" s="742" t="s">
        <v>193</v>
      </c>
      <c r="M1162" s="743" t="s">
        <v>390</v>
      </c>
      <c r="N1162" s="742" t="s">
        <v>18</v>
      </c>
      <c r="O1162" s="742" t="s">
        <v>25</v>
      </c>
      <c r="P1162" s="1081" t="s">
        <v>1743</v>
      </c>
      <c r="Q1162" s="1074" t="s">
        <v>33</v>
      </c>
      <c r="R1162" s="698" t="s">
        <v>33</v>
      </c>
      <c r="S1162" s="907" t="s">
        <v>3788</v>
      </c>
      <c r="T1162" s="908" t="s">
        <v>10302</v>
      </c>
      <c r="U1162" s="905" t="s">
        <v>585</v>
      </c>
      <c r="V1162" s="905" t="s">
        <v>10408</v>
      </c>
      <c r="W1162" s="1068" t="s">
        <v>269</v>
      </c>
      <c r="X1162" s="1064">
        <v>42942</v>
      </c>
      <c r="Y1162" s="1066">
        <v>43250</v>
      </c>
      <c r="Z1162" s="1046">
        <v>2018</v>
      </c>
      <c r="AA1162" s="1064" t="s">
        <v>33</v>
      </c>
      <c r="AB1162" s="1065" t="s">
        <v>33</v>
      </c>
      <c r="AC1162" s="1066" t="s">
        <v>33</v>
      </c>
      <c r="AD1162" s="1055">
        <v>0</v>
      </c>
      <c r="AE1162" s="753">
        <v>50</v>
      </c>
      <c r="AF1162" s="754">
        <v>0</v>
      </c>
      <c r="AG1162" s="896">
        <v>50</v>
      </c>
      <c r="AH1162" s="752">
        <v>5</v>
      </c>
      <c r="AI1162" s="744" t="s">
        <v>33</v>
      </c>
      <c r="AJ1162" s="1105" t="s">
        <v>33</v>
      </c>
      <c r="AK1162" s="1106" t="s">
        <v>33</v>
      </c>
      <c r="AL1162" s="646"/>
      <c r="AM1162" s="647"/>
      <c r="AN1162" s="647"/>
      <c r="AO1162" s="647"/>
      <c r="AP1162" s="647"/>
      <c r="AQ1162" s="648"/>
      <c r="AR1162" s="779"/>
      <c r="AS1162" s="649"/>
      <c r="AT1162" s="649"/>
      <c r="AU1162" s="650"/>
      <c r="AV1162" s="686"/>
      <c r="AW1162" s="698" t="s">
        <v>33</v>
      </c>
      <c r="AX1162" s="698" t="s">
        <v>33</v>
      </c>
      <c r="AY1162" s="833" t="s">
        <v>33</v>
      </c>
      <c r="AZ1162" s="733" t="s">
        <v>33</v>
      </c>
      <c r="BA1162" s="733" t="s">
        <v>33</v>
      </c>
      <c r="BB1162" s="669" t="s">
        <v>33</v>
      </c>
      <c r="BC1162" s="689" t="s">
        <v>33</v>
      </c>
      <c r="BD1162" s="691" t="s">
        <v>33</v>
      </c>
      <c r="BE1162" s="669" t="s">
        <v>33</v>
      </c>
      <c r="BF1162" s="689" t="s">
        <v>33</v>
      </c>
      <c r="BG1162" s="691" t="s">
        <v>33</v>
      </c>
      <c r="BH1162" s="905" t="s">
        <v>0</v>
      </c>
      <c r="BI1162" s="903" t="s">
        <v>0</v>
      </c>
      <c r="BJ1162" s="905" t="s">
        <v>0</v>
      </c>
      <c r="BK1162" s="903" t="s">
        <v>0</v>
      </c>
      <c r="BL1162" s="905" t="s">
        <v>0</v>
      </c>
      <c r="BM1162" s="903" t="s">
        <v>0</v>
      </c>
      <c r="BN1162" s="905" t="s">
        <v>0</v>
      </c>
      <c r="BO1162" s="903" t="s">
        <v>0</v>
      </c>
      <c r="BP1162" s="905" t="s">
        <v>0</v>
      </c>
      <c r="BQ1162" s="903" t="s">
        <v>0</v>
      </c>
      <c r="BR1162" s="905" t="s">
        <v>0</v>
      </c>
      <c r="BS1162" s="903" t="s">
        <v>4492</v>
      </c>
      <c r="BT1162" s="905" t="s">
        <v>0</v>
      </c>
      <c r="BU1162" s="903" t="s">
        <v>4492</v>
      </c>
      <c r="BV1162" s="905" t="s">
        <v>0</v>
      </c>
      <c r="BW1162" s="903" t="s">
        <v>4492</v>
      </c>
      <c r="BX1162" s="905" t="s">
        <v>0</v>
      </c>
      <c r="BY1162" s="903" t="s">
        <v>4492</v>
      </c>
      <c r="BZ1162" s="905" t="s">
        <v>0</v>
      </c>
      <c r="CA1162" s="903" t="s">
        <v>4492</v>
      </c>
      <c r="CB1162" s="684" t="s">
        <v>33</v>
      </c>
      <c r="CC1162" s="624">
        <f>IF(ISBLANK(AL1162),0,1)</f>
        <v>0</v>
      </c>
      <c r="CD1162" s="656">
        <f>IF(ISBLANK(AM1162),0,1)</f>
        <v>0</v>
      </c>
      <c r="CE1162" s="656">
        <f>IF(ISBLANK(AN1162),0,1)</f>
        <v>0</v>
      </c>
      <c r="CF1162" s="656">
        <f>IF(ISBLANK(AO1162),0,1)</f>
        <v>0</v>
      </c>
      <c r="CG1162" s="656">
        <f>IF(ISBLANK(AP1162),0,1)</f>
        <v>0</v>
      </c>
      <c r="CH1162" s="692">
        <f>IF(ISBLANK(AQ1162),0,1)</f>
        <v>0</v>
      </c>
      <c r="CI1162" s="660">
        <f>IF($W1162="Dropped","-",DAYS360(X1162,Y1162,TRUE)/360)</f>
        <v>0.84444444444444444</v>
      </c>
      <c r="CJ1162" s="661" t="str">
        <f>IF(OR($W1162="Pipeline",$W1162="Dropped"),"-",IF(OR($AA1162="-",$AA1162="n/a"),"-",DAYS360(Y1162,AA1162,TRUE)/360))</f>
        <v>-</v>
      </c>
      <c r="CK1162" s="661" t="str">
        <f>IF(OR($W1162="Pipeline",$W1162="Dropped"),"-",IF($AC1162="-","-",IF(OR($AA1162="-",$AA1162="n/a"),DAYS360(Y1162,AC1162,TRUE)/360,DAYS360(AA1162,AC1162,TRUE)/360)))</f>
        <v>-</v>
      </c>
      <c r="CL1162" s="661" t="str">
        <f>IF(OR($W1162="Pipeline",$W1162="Dropped"),"-",IF($AC1162="-","-",DAYS360(X1162,AC1162,TRUE)/360))</f>
        <v>-</v>
      </c>
      <c r="CM1162" s="662" t="str">
        <f>IF(OR($W1162="Pipeline",$W1162="Dropped"),"-",IF($AC1162="-","-",DAYS360(AB1162,AC1162,TRUE)/360))</f>
        <v>-</v>
      </c>
      <c r="CN1162" s="693" t="str">
        <f>IF(W1162="Closed",IF(AC1162="-","-",YEAR(AC1162)),"-")</f>
        <v>-</v>
      </c>
      <c r="CO1162" s="693" t="str">
        <f>IF(W1162="Closed",IF(OR(BE1162="S",BE1162="MS",BE1162="HS"),"S",IF(OR(BE1162="U",BE1162="MU",BE1162="HU"),"U",IF(OR(BE1162="NA",BE1162="NR",BE1162="NV",BE1162="?",BE1162="#"),"NR","-"))),"-")</f>
        <v>-</v>
      </c>
      <c r="CP1162" s="624" t="s">
        <v>33</v>
      </c>
      <c r="CQ1162" s="656" t="s">
        <v>33</v>
      </c>
      <c r="CR1162" s="656" t="s">
        <v>33</v>
      </c>
      <c r="CS1162" s="656" t="s">
        <v>33</v>
      </c>
      <c r="CT1162" s="656" t="s">
        <v>33</v>
      </c>
      <c r="CU1162" s="692" t="s">
        <v>33</v>
      </c>
      <c r="CV1162" s="664" t="str">
        <f>IF(OR(DC1162="-",DC1162="",DC1162="n/a"),"-",HYPERLINK(DC1162,"PAD"))</f>
        <v>-</v>
      </c>
      <c r="CW1162" s="665" t="str">
        <f>IF(OR(DD1162="-",DD1162="",DD1162="n/a"),"-",HYPERLINK(DD1162,"ICR"))</f>
        <v>-</v>
      </c>
      <c r="CX1162" s="666" t="str">
        <f>IF(OR(DE1162="-",DE1162="",DE1162="n/a"),"-",HYPERLINK(DE1162,"IEG"))</f>
        <v>-</v>
      </c>
      <c r="CY1162" s="687" t="str">
        <f>IF(OR(DF1162="-",DF1162="",DF1162="n/a"),"-",HYPERLINK(DF1162,"PPAR"))</f>
        <v>-</v>
      </c>
      <c r="CZ1162" s="665" t="str">
        <f>IF(OR(DG1162="-",DG1162="",DG1162="n/a"),"-",HYPERLINK(DG1162,"PCR"))</f>
        <v>-</v>
      </c>
      <c r="DA1162" s="665" t="str">
        <f>IF(OR(DH1162="-",DH1162="",DH1162="n/a"),"-",HYPERLINK(DH1162,"PP"))</f>
        <v>-</v>
      </c>
      <c r="DB1162" s="688" t="str">
        <f>IF(OR(DI1162="-",DI1162="",DI1162="n/a"),"-",HYPERLINK(DI1162,"TA"))</f>
        <v>-</v>
      </c>
      <c r="DC1162" s="897" t="s">
        <v>13773</v>
      </c>
      <c r="DD1162" s="897" t="s">
        <v>13773</v>
      </c>
      <c r="DE1162" s="897" t="s">
        <v>13773</v>
      </c>
      <c r="DF1162" s="897" t="s">
        <v>13773</v>
      </c>
      <c r="DG1162" s="897" t="s">
        <v>13773</v>
      </c>
      <c r="DH1162" s="897" t="s">
        <v>13773</v>
      </c>
      <c r="DI1162" s="897" t="s">
        <v>13773</v>
      </c>
      <c r="DJ1162" s="935">
        <v>42948</v>
      </c>
    </row>
    <row r="1163" spans="1:114" ht="14.1" customHeight="1" x14ac:dyDescent="0.25">
      <c r="A1163" s="726">
        <f>ROW()-1</f>
        <v>1162</v>
      </c>
      <c r="B1163" s="725" t="s">
        <v>13716</v>
      </c>
      <c r="C1163" s="715" t="str">
        <f>HYPERLINK(E1163,"OP")</f>
        <v>OP</v>
      </c>
      <c r="D1163" s="715" t="str">
        <f>HYPERLINK(F1163,"Prj")</f>
        <v>Prj</v>
      </c>
      <c r="E1163" s="894" t="s">
        <v>13717</v>
      </c>
      <c r="F1163" s="895" t="s">
        <v>13718</v>
      </c>
      <c r="G1163" s="656" t="s">
        <v>33</v>
      </c>
      <c r="H1163" s="656" t="s">
        <v>33</v>
      </c>
      <c r="I1163" s="694" t="s">
        <v>33</v>
      </c>
      <c r="J1163" s="743" t="s">
        <v>13719</v>
      </c>
      <c r="K1163" s="728" t="s">
        <v>33</v>
      </c>
      <c r="L1163" s="742" t="s">
        <v>153</v>
      </c>
      <c r="M1163" s="743" t="s">
        <v>912</v>
      </c>
      <c r="N1163" s="742" t="s">
        <v>18</v>
      </c>
      <c r="O1163" s="742" t="s">
        <v>25</v>
      </c>
      <c r="P1163" s="1081" t="s">
        <v>1742</v>
      </c>
      <c r="Q1163" s="1075" t="s">
        <v>13720</v>
      </c>
      <c r="R1163" s="698" t="s">
        <v>33</v>
      </c>
      <c r="S1163" s="907" t="s">
        <v>10301</v>
      </c>
      <c r="T1163" s="908" t="s">
        <v>13721</v>
      </c>
      <c r="U1163" s="905" t="s">
        <v>13703</v>
      </c>
      <c r="V1163" s="905" t="s">
        <v>10414</v>
      </c>
      <c r="W1163" s="1068" t="s">
        <v>269</v>
      </c>
      <c r="X1163" s="1064">
        <v>42997</v>
      </c>
      <c r="Y1163" s="1066">
        <v>43266</v>
      </c>
      <c r="Z1163" s="1046">
        <v>2018</v>
      </c>
      <c r="AA1163" s="1064" t="s">
        <v>33</v>
      </c>
      <c r="AB1163" s="1065" t="s">
        <v>33</v>
      </c>
      <c r="AC1163" s="1066" t="s">
        <v>33</v>
      </c>
      <c r="AD1163" s="1055">
        <v>0</v>
      </c>
      <c r="AE1163" s="753">
        <v>25</v>
      </c>
      <c r="AF1163" s="754">
        <v>0</v>
      </c>
      <c r="AG1163" s="896">
        <v>25</v>
      </c>
      <c r="AH1163" s="747" t="s">
        <v>33</v>
      </c>
      <c r="AI1163" s="429" t="s">
        <v>33</v>
      </c>
      <c r="AJ1163" s="1105" t="s">
        <v>33</v>
      </c>
      <c r="AK1163" s="1106" t="s">
        <v>33</v>
      </c>
      <c r="AL1163" s="646"/>
      <c r="AM1163" s="647"/>
      <c r="AN1163" s="647"/>
      <c r="AO1163" s="647"/>
      <c r="AP1163" s="647"/>
      <c r="AQ1163" s="648"/>
      <c r="AR1163" s="779"/>
      <c r="AS1163" s="649"/>
      <c r="AT1163" s="649"/>
      <c r="AU1163" s="650"/>
      <c r="AV1163" s="686"/>
      <c r="AW1163" s="698" t="s">
        <v>33</v>
      </c>
      <c r="AX1163" s="698" t="s">
        <v>33</v>
      </c>
      <c r="AY1163" s="833" t="s">
        <v>33</v>
      </c>
      <c r="AZ1163" s="733" t="s">
        <v>33</v>
      </c>
      <c r="BA1163" s="733" t="s">
        <v>33</v>
      </c>
      <c r="BB1163" s="669" t="s">
        <v>33</v>
      </c>
      <c r="BC1163" s="689" t="s">
        <v>33</v>
      </c>
      <c r="BD1163" s="691" t="s">
        <v>33</v>
      </c>
      <c r="BE1163" s="669" t="s">
        <v>33</v>
      </c>
      <c r="BF1163" s="689" t="s">
        <v>33</v>
      </c>
      <c r="BG1163" s="691" t="s">
        <v>33</v>
      </c>
      <c r="BH1163" s="905" t="s">
        <v>0</v>
      </c>
      <c r="BI1163" s="903" t="s">
        <v>0</v>
      </c>
      <c r="BJ1163" s="905" t="s">
        <v>0</v>
      </c>
      <c r="BK1163" s="903" t="s">
        <v>0</v>
      </c>
      <c r="BL1163" s="905" t="s">
        <v>0</v>
      </c>
      <c r="BM1163" s="903" t="s">
        <v>0</v>
      </c>
      <c r="BN1163" s="905" t="s">
        <v>0</v>
      </c>
      <c r="BO1163" s="903" t="s">
        <v>0</v>
      </c>
      <c r="BP1163" s="905" t="s">
        <v>0</v>
      </c>
      <c r="BQ1163" s="903" t="s">
        <v>0</v>
      </c>
      <c r="BR1163" s="905" t="s">
        <v>0</v>
      </c>
      <c r="BS1163" s="903" t="s">
        <v>4492</v>
      </c>
      <c r="BT1163" s="905" t="s">
        <v>0</v>
      </c>
      <c r="BU1163" s="903" t="s">
        <v>4492</v>
      </c>
      <c r="BV1163" s="905" t="s">
        <v>0</v>
      </c>
      <c r="BW1163" s="903" t="s">
        <v>4492</v>
      </c>
      <c r="BX1163" s="905" t="s">
        <v>0</v>
      </c>
      <c r="BY1163" s="903" t="s">
        <v>4492</v>
      </c>
      <c r="BZ1163" s="905" t="s">
        <v>0</v>
      </c>
      <c r="CA1163" s="903" t="s">
        <v>4492</v>
      </c>
      <c r="CB1163" s="684" t="s">
        <v>33</v>
      </c>
      <c r="CC1163" s="624">
        <f>IF(ISBLANK(AL1163),0,1)</f>
        <v>0</v>
      </c>
      <c r="CD1163" s="656">
        <f>IF(ISBLANK(AM1163),0,1)</f>
        <v>0</v>
      </c>
      <c r="CE1163" s="656">
        <f>IF(ISBLANK(AN1163),0,1)</f>
        <v>0</v>
      </c>
      <c r="CF1163" s="656">
        <f>IF(ISBLANK(AO1163),0,1)</f>
        <v>0</v>
      </c>
      <c r="CG1163" s="656">
        <f>IF(ISBLANK(AP1163),0,1)</f>
        <v>0</v>
      </c>
      <c r="CH1163" s="692">
        <f>IF(ISBLANK(AQ1163),0,1)</f>
        <v>0</v>
      </c>
      <c r="CI1163" s="660">
        <f>IF($W1163="Dropped","-",DAYS360(X1163,Y1163,TRUE)/360)</f>
        <v>0.73888888888888893</v>
      </c>
      <c r="CJ1163" s="661" t="str">
        <f>IF(OR($W1163="Pipeline",$W1163="Dropped"),"-",IF(OR($AA1163="-",$AA1163="n/a"),"-",DAYS360(Y1163,AA1163,TRUE)/360))</f>
        <v>-</v>
      </c>
      <c r="CK1163" s="661" t="str">
        <f>IF(OR($W1163="Pipeline",$W1163="Dropped"),"-",IF($AC1163="-","-",IF(OR($AA1163="-",$AA1163="n/a"),DAYS360(Y1163,AC1163,TRUE)/360,DAYS360(AA1163,AC1163,TRUE)/360)))</f>
        <v>-</v>
      </c>
      <c r="CL1163" s="661" t="str">
        <f>IF(OR($W1163="Pipeline",$W1163="Dropped"),"-",IF($AC1163="-","-",DAYS360(X1163,AC1163,TRUE)/360))</f>
        <v>-</v>
      </c>
      <c r="CM1163" s="662" t="str">
        <f>IF(OR($W1163="Pipeline",$W1163="Dropped"),"-",IF($AC1163="-","-",DAYS360(AB1163,AC1163,TRUE)/360))</f>
        <v>-</v>
      </c>
      <c r="CN1163" s="693" t="str">
        <f>IF(W1163="Closed",IF(AC1163="-","-",YEAR(AC1163)),"-")</f>
        <v>-</v>
      </c>
      <c r="CO1163" s="693" t="str">
        <f>IF(W1163="Closed",IF(OR(BE1163="S",BE1163="MS",BE1163="HS"),"S",IF(OR(BE1163="U",BE1163="MU",BE1163="HU"),"U",IF(OR(BE1163="NA",BE1163="NR",BE1163="NV",BE1163="?",BE1163="#"),"NR","-"))),"-")</f>
        <v>-</v>
      </c>
      <c r="CP1163" s="624" t="s">
        <v>33</v>
      </c>
      <c r="CQ1163" s="656" t="s">
        <v>33</v>
      </c>
      <c r="CR1163" s="656" t="s">
        <v>33</v>
      </c>
      <c r="CS1163" s="656" t="s">
        <v>33</v>
      </c>
      <c r="CT1163" s="656" t="s">
        <v>33</v>
      </c>
      <c r="CU1163" s="692" t="s">
        <v>33</v>
      </c>
      <c r="CV1163" s="664" t="str">
        <f>IF(OR(DC1163="-",DC1163="",DC1163="n/a"),"-",HYPERLINK(DC1163,"PAD"))</f>
        <v>-</v>
      </c>
      <c r="CW1163" s="665" t="str">
        <f>IF(OR(DD1163="-",DD1163="",DD1163="n/a"),"-",HYPERLINK(DD1163,"ICR"))</f>
        <v>-</v>
      </c>
      <c r="CX1163" s="666" t="str">
        <f>IF(OR(DE1163="-",DE1163="",DE1163="n/a"),"-",HYPERLINK(DE1163,"IEG"))</f>
        <v>-</v>
      </c>
      <c r="CY1163" s="687" t="str">
        <f>IF(OR(DF1163="-",DF1163="",DF1163="n/a"),"-",HYPERLINK(DF1163,"PPAR"))</f>
        <v>-</v>
      </c>
      <c r="CZ1163" s="665" t="str">
        <f>IF(OR(DG1163="-",DG1163="",DG1163="n/a"),"-",HYPERLINK(DG1163,"PCR"))</f>
        <v>-</v>
      </c>
      <c r="DA1163" s="665" t="str">
        <f>IF(OR(DH1163="-",DH1163="",DH1163="n/a"),"-",HYPERLINK(DH1163,"PP"))</f>
        <v>-</v>
      </c>
      <c r="DB1163" s="688" t="str">
        <f>IF(OR(DI1163="-",DI1163="",DI1163="n/a"),"-",HYPERLINK(DI1163,"TA"))</f>
        <v>-</v>
      </c>
      <c r="DC1163" s="897" t="s">
        <v>13773</v>
      </c>
      <c r="DD1163" s="897" t="s">
        <v>13773</v>
      </c>
      <c r="DE1163" s="897" t="s">
        <v>13773</v>
      </c>
      <c r="DF1163" s="897" t="s">
        <v>13773</v>
      </c>
      <c r="DG1163" s="897" t="s">
        <v>13773</v>
      </c>
      <c r="DH1163" s="897" t="s">
        <v>13773</v>
      </c>
      <c r="DI1163" s="897" t="s">
        <v>13773</v>
      </c>
      <c r="DJ1163" s="935">
        <v>42948</v>
      </c>
    </row>
    <row r="1164" spans="1:114" ht="14.1" customHeight="1" x14ac:dyDescent="0.25">
      <c r="A1164" s="726">
        <f>ROW()-1</f>
        <v>1163</v>
      </c>
      <c r="B1164" s="725" t="s">
        <v>13637</v>
      </c>
      <c r="C1164" s="715" t="str">
        <f>HYPERLINK(E1164,"OP")</f>
        <v>OP</v>
      </c>
      <c r="D1164" s="715" t="str">
        <f>HYPERLINK(F1164,"Prj")</f>
        <v>Prj</v>
      </c>
      <c r="E1164" s="898" t="s">
        <v>13638</v>
      </c>
      <c r="F1164" s="899" t="s">
        <v>13639</v>
      </c>
      <c r="G1164" s="656" t="s">
        <v>33</v>
      </c>
      <c r="H1164" s="656" t="s">
        <v>33</v>
      </c>
      <c r="I1164" s="694" t="s">
        <v>33</v>
      </c>
      <c r="J1164" s="743" t="s">
        <v>13640</v>
      </c>
      <c r="K1164" s="728" t="s">
        <v>33</v>
      </c>
      <c r="L1164" s="742" t="s">
        <v>245</v>
      </c>
      <c r="M1164" s="743" t="s">
        <v>637</v>
      </c>
      <c r="N1164" s="742" t="s">
        <v>18</v>
      </c>
      <c r="O1164" s="742" t="s">
        <v>403</v>
      </c>
      <c r="P1164" s="1081" t="s">
        <v>1765</v>
      </c>
      <c r="Q1164" s="1075" t="s">
        <v>13641</v>
      </c>
      <c r="R1164" s="698" t="s">
        <v>33</v>
      </c>
      <c r="S1164" s="907" t="s">
        <v>13642</v>
      </c>
      <c r="T1164" s="908" t="s">
        <v>13643</v>
      </c>
      <c r="U1164" s="905" t="s">
        <v>1779</v>
      </c>
      <c r="V1164" s="905" t="s">
        <v>13644</v>
      </c>
      <c r="W1164" s="1068" t="s">
        <v>269</v>
      </c>
      <c r="X1164" s="1064">
        <v>42941</v>
      </c>
      <c r="Y1164" s="1066">
        <v>43159</v>
      </c>
      <c r="Z1164" s="1046">
        <v>2018</v>
      </c>
      <c r="AA1164" s="1064" t="s">
        <v>33</v>
      </c>
      <c r="AB1164" s="1065" t="s">
        <v>33</v>
      </c>
      <c r="AC1164" s="1066" t="s">
        <v>33</v>
      </c>
      <c r="AD1164" s="1052" t="s">
        <v>33</v>
      </c>
      <c r="AE1164" s="748" t="s">
        <v>33</v>
      </c>
      <c r="AF1164" s="744" t="s">
        <v>33</v>
      </c>
      <c r="AG1164" s="690" t="s">
        <v>33</v>
      </c>
      <c r="AH1164" s="752">
        <v>0</v>
      </c>
      <c r="AI1164" s="429" t="s">
        <v>33</v>
      </c>
      <c r="AJ1164" s="1105" t="s">
        <v>33</v>
      </c>
      <c r="AK1164" s="1106" t="s">
        <v>33</v>
      </c>
      <c r="AL1164" s="646"/>
      <c r="AM1164" s="647"/>
      <c r="AN1164" s="647"/>
      <c r="AO1164" s="647"/>
      <c r="AP1164" s="647"/>
      <c r="AQ1164" s="648"/>
      <c r="AR1164" s="779"/>
      <c r="AS1164" s="649"/>
      <c r="AT1164" s="649"/>
      <c r="AU1164" s="650"/>
      <c r="AV1164" s="686"/>
      <c r="AW1164" s="698" t="s">
        <v>33</v>
      </c>
      <c r="AX1164" s="698" t="s">
        <v>33</v>
      </c>
      <c r="AY1164" s="833" t="s">
        <v>33</v>
      </c>
      <c r="AZ1164" s="733" t="s">
        <v>33</v>
      </c>
      <c r="BA1164" s="733" t="s">
        <v>33</v>
      </c>
      <c r="BB1164" s="669" t="s">
        <v>33</v>
      </c>
      <c r="BC1164" s="689" t="s">
        <v>33</v>
      </c>
      <c r="BD1164" s="691" t="s">
        <v>33</v>
      </c>
      <c r="BE1164" s="669" t="s">
        <v>33</v>
      </c>
      <c r="BF1164" s="689" t="s">
        <v>33</v>
      </c>
      <c r="BG1164" s="691" t="s">
        <v>33</v>
      </c>
      <c r="BH1164" s="905" t="s">
        <v>0</v>
      </c>
      <c r="BI1164" s="903" t="s">
        <v>0</v>
      </c>
      <c r="BJ1164" s="905" t="s">
        <v>0</v>
      </c>
      <c r="BK1164" s="903" t="s">
        <v>0</v>
      </c>
      <c r="BL1164" s="905" t="s">
        <v>0</v>
      </c>
      <c r="BM1164" s="903" t="s">
        <v>0</v>
      </c>
      <c r="BN1164" s="905" t="s">
        <v>0</v>
      </c>
      <c r="BO1164" s="903" t="s">
        <v>0</v>
      </c>
      <c r="BP1164" s="905" t="s">
        <v>0</v>
      </c>
      <c r="BQ1164" s="903" t="s">
        <v>0</v>
      </c>
      <c r="BR1164" s="905" t="s">
        <v>0</v>
      </c>
      <c r="BS1164" s="903" t="s">
        <v>4492</v>
      </c>
      <c r="BT1164" s="905" t="s">
        <v>0</v>
      </c>
      <c r="BU1164" s="903" t="s">
        <v>4492</v>
      </c>
      <c r="BV1164" s="905" t="s">
        <v>0</v>
      </c>
      <c r="BW1164" s="903" t="s">
        <v>4492</v>
      </c>
      <c r="BX1164" s="905" t="s">
        <v>0</v>
      </c>
      <c r="BY1164" s="903" t="s">
        <v>4492</v>
      </c>
      <c r="BZ1164" s="905" t="s">
        <v>0</v>
      </c>
      <c r="CA1164" s="903" t="s">
        <v>4492</v>
      </c>
      <c r="CB1164" s="684" t="s">
        <v>33</v>
      </c>
      <c r="CC1164" s="863">
        <f>IF(ISBLANK(AL1164),0,1)</f>
        <v>0</v>
      </c>
      <c r="CD1164" s="656">
        <f>IF(ISBLANK(AM1164),0,1)</f>
        <v>0</v>
      </c>
      <c r="CE1164" s="656">
        <f>IF(ISBLANK(AN1164),0,1)</f>
        <v>0</v>
      </c>
      <c r="CF1164" s="656">
        <f>IF(ISBLANK(AO1164),0,1)</f>
        <v>0</v>
      </c>
      <c r="CG1164" s="656">
        <f>IF(ISBLANK(AP1164),0,1)</f>
        <v>0</v>
      </c>
      <c r="CH1164" s="692">
        <f>IF(ISBLANK(AQ1164),0,1)</f>
        <v>0</v>
      </c>
      <c r="CI1164" s="865">
        <f>IF($W1164="Dropped","-",DAYS360(X1164,Y1164,TRUE)/360)</f>
        <v>0.59166666666666667</v>
      </c>
      <c r="CJ1164" s="661" t="str">
        <f>IF(OR($W1164="Pipeline",$W1164="Dropped"),"-",IF(OR($AA1164="-",$AA1164="n/a"),"-",DAYS360(Y1164,AA1164,TRUE)/360))</f>
        <v>-</v>
      </c>
      <c r="CK1164" s="661" t="str">
        <f>IF(OR($W1164="Pipeline",$W1164="Dropped"),"-",IF($AC1164="-","-",IF(OR($AA1164="-",$AA1164="n/a"),DAYS360(Y1164,AC1164,TRUE)/360,DAYS360(AA1164,AC1164,TRUE)/360)))</f>
        <v>-</v>
      </c>
      <c r="CL1164" s="661" t="str">
        <f>IF(OR($W1164="Pipeline",$W1164="Dropped"),"-",IF($AC1164="-","-",DAYS360(X1164,AC1164,TRUE)/360))</f>
        <v>-</v>
      </c>
      <c r="CM1164" s="662" t="str">
        <f>IF(OR($W1164="Pipeline",$W1164="Dropped"),"-",IF($AC1164="-","-",DAYS360(AB1164,AC1164,TRUE)/360))</f>
        <v>-</v>
      </c>
      <c r="CN1164" s="693" t="str">
        <f>IF(W1164="Closed",IF(AC1164="-","-",YEAR(AC1164)),"-")</f>
        <v>-</v>
      </c>
      <c r="CO1164" s="693" t="str">
        <f>IF(W1164="Closed",IF(OR(BE1164="S",BE1164="MS",BE1164="HS"),"S",IF(OR(BE1164="U",BE1164="MU",BE1164="HU"),"U",IF(OR(BE1164="NA",BE1164="NR",BE1164="NV",BE1164="?",BE1164="#"),"NR","-"))),"-")</f>
        <v>-</v>
      </c>
      <c r="CP1164" s="863" t="s">
        <v>33</v>
      </c>
      <c r="CQ1164" s="656" t="s">
        <v>33</v>
      </c>
      <c r="CR1164" s="656" t="s">
        <v>33</v>
      </c>
      <c r="CS1164" s="656" t="s">
        <v>33</v>
      </c>
      <c r="CT1164" s="656" t="s">
        <v>33</v>
      </c>
      <c r="CU1164" s="692" t="s">
        <v>33</v>
      </c>
      <c r="CV1164" s="866" t="str">
        <f>IF(OR(DC1164="-",DC1164="",DC1164="n/a"),"-",HYPERLINK(DC1164,"PAD"))</f>
        <v>-</v>
      </c>
      <c r="CW1164" s="665" t="str">
        <f>IF(OR(DD1164="-",DD1164="",DD1164="n/a"),"-",HYPERLINK(DD1164,"ICR"))</f>
        <v>-</v>
      </c>
      <c r="CX1164" s="666" t="str">
        <f>IF(OR(DE1164="-",DE1164="",DE1164="n/a"),"-",HYPERLINK(DE1164,"IEG"))</f>
        <v>-</v>
      </c>
      <c r="CY1164" s="687" t="str">
        <f>IF(OR(DF1164="-",DF1164="",DF1164="n/a"),"-",HYPERLINK(DF1164,"PPAR"))</f>
        <v>-</v>
      </c>
      <c r="CZ1164" s="665" t="str">
        <f>IF(OR(DG1164="-",DG1164="",DG1164="n/a"),"-",HYPERLINK(DG1164,"PCR"))</f>
        <v>-</v>
      </c>
      <c r="DA1164" s="665" t="str">
        <f>IF(OR(DH1164="-",DH1164="",DH1164="n/a"),"-",HYPERLINK(DH1164,"PP"))</f>
        <v>-</v>
      </c>
      <c r="DB1164" s="688" t="str">
        <f>IF(OR(DI1164="-",DI1164="",DI1164="n/a"),"-",HYPERLINK(DI1164,"TA"))</f>
        <v>-</v>
      </c>
      <c r="DC1164" s="897" t="s">
        <v>13773</v>
      </c>
      <c r="DD1164" s="897" t="s">
        <v>13773</v>
      </c>
      <c r="DE1164" s="897" t="s">
        <v>13773</v>
      </c>
      <c r="DF1164" s="897" t="s">
        <v>13773</v>
      </c>
      <c r="DG1164" s="897" t="s">
        <v>13773</v>
      </c>
      <c r="DH1164" s="897" t="s">
        <v>13773</v>
      </c>
      <c r="DI1164" s="897" t="s">
        <v>13773</v>
      </c>
      <c r="DJ1164" s="935">
        <v>42948</v>
      </c>
    </row>
    <row r="1165" spans="1:114" ht="14.1" customHeight="1" x14ac:dyDescent="0.25">
      <c r="A1165" s="726">
        <f>ROW()-1</f>
        <v>1164</v>
      </c>
      <c r="B1165" s="900" t="s">
        <v>13722</v>
      </c>
      <c r="C1165" s="901" t="str">
        <f>HYPERLINK(E1165,"OP")</f>
        <v>OP</v>
      </c>
      <c r="D1165" s="901" t="str">
        <f>HYPERLINK(F1165,"Prj")</f>
        <v>Prj</v>
      </c>
      <c r="E1165" s="902" t="s">
        <v>13723</v>
      </c>
      <c r="F1165" s="895" t="s">
        <v>13724</v>
      </c>
      <c r="G1165" s="656" t="s">
        <v>33</v>
      </c>
      <c r="H1165" s="656" t="s">
        <v>33</v>
      </c>
      <c r="I1165" s="694" t="s">
        <v>33</v>
      </c>
      <c r="J1165" s="903" t="s">
        <v>13725</v>
      </c>
      <c r="K1165" s="905" t="s">
        <v>476</v>
      </c>
      <c r="L1165" s="905" t="s">
        <v>245</v>
      </c>
      <c r="M1165" s="903" t="s">
        <v>605</v>
      </c>
      <c r="N1165" s="905" t="s">
        <v>18</v>
      </c>
      <c r="O1165" s="905" t="s">
        <v>25</v>
      </c>
      <c r="P1165" s="1082" t="s">
        <v>1419</v>
      </c>
      <c r="Q1165" s="1077" t="s">
        <v>33</v>
      </c>
      <c r="R1165" s="906" t="s">
        <v>33</v>
      </c>
      <c r="S1165" s="907" t="s">
        <v>3570</v>
      </c>
      <c r="T1165" s="908" t="s">
        <v>3884</v>
      </c>
      <c r="U1165" s="905" t="s">
        <v>1777</v>
      </c>
      <c r="V1165" s="905" t="s">
        <v>10455</v>
      </c>
      <c r="W1165" s="1068" t="s">
        <v>269</v>
      </c>
      <c r="X1165" s="1120">
        <v>42905</v>
      </c>
      <c r="Y1165" s="1066">
        <v>43039</v>
      </c>
      <c r="Z1165" s="1046">
        <v>2018</v>
      </c>
      <c r="AA1165" s="1064" t="s">
        <v>33</v>
      </c>
      <c r="AB1165" s="1065" t="s">
        <v>33</v>
      </c>
      <c r="AC1165" s="1066" t="s">
        <v>33</v>
      </c>
      <c r="AD1165" s="1057">
        <v>0</v>
      </c>
      <c r="AE1165" s="926">
        <v>10</v>
      </c>
      <c r="AF1165" s="927">
        <v>0</v>
      </c>
      <c r="AG1165" s="910">
        <v>10</v>
      </c>
      <c r="AH1165" s="747" t="s">
        <v>33</v>
      </c>
      <c r="AI1165" s="429" t="s">
        <v>33</v>
      </c>
      <c r="AJ1165" s="1105" t="s">
        <v>33</v>
      </c>
      <c r="AK1165" s="1106" t="s">
        <v>33</v>
      </c>
      <c r="AL1165" s="646"/>
      <c r="AM1165" s="647"/>
      <c r="AN1165" s="647"/>
      <c r="AO1165" s="647"/>
      <c r="AP1165" s="647"/>
      <c r="AQ1165" s="648"/>
      <c r="AR1165" s="779"/>
      <c r="AS1165" s="649"/>
      <c r="AT1165" s="649"/>
      <c r="AU1165" s="650"/>
      <c r="AV1165" s="686"/>
      <c r="AW1165" s="911" t="s">
        <v>33</v>
      </c>
      <c r="AX1165" s="911" t="s">
        <v>33</v>
      </c>
      <c r="AY1165" s="912" t="s">
        <v>33</v>
      </c>
      <c r="AZ1165" s="904" t="s">
        <v>33</v>
      </c>
      <c r="BA1165" s="904" t="s">
        <v>33</v>
      </c>
      <c r="BB1165" s="669" t="s">
        <v>33</v>
      </c>
      <c r="BC1165" s="689" t="s">
        <v>33</v>
      </c>
      <c r="BD1165" s="691" t="s">
        <v>33</v>
      </c>
      <c r="BE1165" s="669" t="s">
        <v>33</v>
      </c>
      <c r="BF1165" s="689" t="s">
        <v>33</v>
      </c>
      <c r="BG1165" s="691" t="s">
        <v>33</v>
      </c>
      <c r="BH1165" s="905" t="s">
        <v>0</v>
      </c>
      <c r="BI1165" s="903" t="s">
        <v>0</v>
      </c>
      <c r="BJ1165" s="905" t="s">
        <v>0</v>
      </c>
      <c r="BK1165" s="903" t="s">
        <v>0</v>
      </c>
      <c r="BL1165" s="905" t="s">
        <v>0</v>
      </c>
      <c r="BM1165" s="903" t="s">
        <v>0</v>
      </c>
      <c r="BN1165" s="905" t="s">
        <v>0</v>
      </c>
      <c r="BO1165" s="903" t="s">
        <v>0</v>
      </c>
      <c r="BP1165" s="905" t="s">
        <v>0</v>
      </c>
      <c r="BQ1165" s="903" t="s">
        <v>0</v>
      </c>
      <c r="BR1165" s="905" t="s">
        <v>0</v>
      </c>
      <c r="BS1165" s="903" t="s">
        <v>4492</v>
      </c>
      <c r="BT1165" s="905" t="s">
        <v>0</v>
      </c>
      <c r="BU1165" s="903" t="s">
        <v>4492</v>
      </c>
      <c r="BV1165" s="905" t="s">
        <v>0</v>
      </c>
      <c r="BW1165" s="903" t="s">
        <v>4492</v>
      </c>
      <c r="BX1165" s="905" t="s">
        <v>0</v>
      </c>
      <c r="BY1165" s="903" t="s">
        <v>4492</v>
      </c>
      <c r="BZ1165" s="905" t="s">
        <v>0</v>
      </c>
      <c r="CA1165" s="903" t="s">
        <v>4492</v>
      </c>
      <c r="CB1165" s="1036" t="s">
        <v>33</v>
      </c>
      <c r="CC1165" s="624">
        <f>IF(ISBLANK(AL1165),0,1)</f>
        <v>0</v>
      </c>
      <c r="CD1165" s="656">
        <f>IF(ISBLANK(AM1165),0,1)</f>
        <v>0</v>
      </c>
      <c r="CE1165" s="656">
        <f>IF(ISBLANK(AN1165),0,1)</f>
        <v>0</v>
      </c>
      <c r="CF1165" s="656">
        <f>IF(ISBLANK(AO1165),0,1)</f>
        <v>0</v>
      </c>
      <c r="CG1165" s="656">
        <f>IF(ISBLANK(AP1165),0,1)</f>
        <v>0</v>
      </c>
      <c r="CH1165" s="692">
        <f>IF(ISBLANK(AQ1165),0,1)</f>
        <v>0</v>
      </c>
      <c r="CI1165" s="660">
        <f>IF($W1165="Dropped","-",DAYS360(X1165,Y1165,TRUE)/360)</f>
        <v>0.36388888888888887</v>
      </c>
      <c r="CJ1165" s="661" t="str">
        <f>IF(OR($W1165="Pipeline",$W1165="Dropped"),"-",IF(OR($AA1165="-",$AA1165="n/a"),"-",DAYS360(Y1165,AA1165,TRUE)/360))</f>
        <v>-</v>
      </c>
      <c r="CK1165" s="661" t="str">
        <f>IF(OR($W1165="Pipeline",$W1165="Dropped"),"-",IF($AC1165="-","-",IF(OR($AA1165="-",$AA1165="n/a"),DAYS360(Y1165,AC1165,TRUE)/360,DAYS360(AA1165,AC1165,TRUE)/360)))</f>
        <v>-</v>
      </c>
      <c r="CL1165" s="661" t="str">
        <f>IF(OR($W1165="Pipeline",$W1165="Dropped"),"-",IF($AC1165="-","-",DAYS360(X1165,AC1165,TRUE)/360))</f>
        <v>-</v>
      </c>
      <c r="CM1165" s="662" t="str">
        <f>IF(OR($W1165="Pipeline",$W1165="Dropped"),"-",IF($AC1165="-","-",DAYS360(AB1165,AC1165,TRUE)/360))</f>
        <v>-</v>
      </c>
      <c r="CN1165" s="913" t="str">
        <f>IF(W1165="Closed",IF(AC1165="-","-",YEAR(AC1165)),"-")</f>
        <v>-</v>
      </c>
      <c r="CO1165" s="913" t="str">
        <f>IF(W1165="Closed",IF(OR(BE1165="S",BE1165="MS",BE1165="HS"),"S",IF(OR(BE1165="U",BE1165="MU",BE1165="HU"),"U",IF(OR(BE1165="NA",BE1165="NR",BE1165="NV",BE1165="?",BE1165="#"),"NR","-"))),"-")</f>
        <v>-</v>
      </c>
      <c r="CP1165" s="624" t="s">
        <v>33</v>
      </c>
      <c r="CQ1165" s="656" t="s">
        <v>33</v>
      </c>
      <c r="CR1165" s="656" t="s">
        <v>33</v>
      </c>
      <c r="CS1165" s="656" t="s">
        <v>33</v>
      </c>
      <c r="CT1165" s="656" t="s">
        <v>33</v>
      </c>
      <c r="CU1165" s="692" t="s">
        <v>33</v>
      </c>
      <c r="CV1165" s="664" t="str">
        <f>IF(OR(DC1165="-",DC1165="",DC1165="n/a"),"-",HYPERLINK(DC1165,"PAD"))</f>
        <v>-</v>
      </c>
      <c r="CW1165" s="665" t="str">
        <f>IF(OR(DD1165="-",DD1165="",DD1165="n/a"),"-",HYPERLINK(DD1165,"ICR"))</f>
        <v>-</v>
      </c>
      <c r="CX1165" s="666" t="str">
        <f>IF(OR(DE1165="-",DE1165="",DE1165="n/a"),"-",HYPERLINK(DE1165,"IEG"))</f>
        <v>-</v>
      </c>
      <c r="CY1165" s="687" t="str">
        <f>IF(OR(DF1165="-",DF1165="",DF1165="n/a"),"-",HYPERLINK(DF1165,"PPAR"))</f>
        <v>-</v>
      </c>
      <c r="CZ1165" s="665" t="str">
        <f>IF(OR(DG1165="-",DG1165="",DG1165="n/a"),"-",HYPERLINK(DG1165,"PCR"))</f>
        <v>-</v>
      </c>
      <c r="DA1165" s="665" t="str">
        <f>IF(OR(DH1165="-",DH1165="",DH1165="n/a"),"-",HYPERLINK(DH1165,"PP"))</f>
        <v>-</v>
      </c>
      <c r="DB1165" s="688" t="str">
        <f>IF(OR(DI1165="-",DI1165="",DI1165="n/a"),"-",HYPERLINK(DI1165,"TA"))</f>
        <v>-</v>
      </c>
      <c r="DC1165" s="897" t="s">
        <v>13773</v>
      </c>
      <c r="DD1165" s="897" t="s">
        <v>13773</v>
      </c>
      <c r="DE1165" s="897" t="s">
        <v>13773</v>
      </c>
      <c r="DF1165" s="897" t="s">
        <v>13773</v>
      </c>
      <c r="DG1165" s="897" t="s">
        <v>13773</v>
      </c>
      <c r="DH1165" s="897" t="s">
        <v>13773</v>
      </c>
      <c r="DI1165" s="897" t="s">
        <v>13773</v>
      </c>
      <c r="DJ1165" s="935">
        <v>42948</v>
      </c>
    </row>
    <row r="1166" spans="1:114" s="867" customFormat="1" ht="13.9" customHeight="1" x14ac:dyDescent="0.2">
      <c r="A1166" s="726">
        <f>ROW()-1</f>
        <v>1165</v>
      </c>
      <c r="B1166" s="675" t="s">
        <v>13752</v>
      </c>
      <c r="C1166" s="672" t="str">
        <f>HYPERLINK(E1166,"OP")</f>
        <v>OP</v>
      </c>
      <c r="D1166" s="672" t="str">
        <f>HYPERLINK(F1166,"Prj")</f>
        <v>Prj</v>
      </c>
      <c r="E1166" s="673" t="s">
        <v>13753</v>
      </c>
      <c r="F1166" s="674" t="s">
        <v>13754</v>
      </c>
      <c r="G1166" s="656" t="s">
        <v>33</v>
      </c>
      <c r="H1166" s="656" t="s">
        <v>33</v>
      </c>
      <c r="I1166" s="694" t="s">
        <v>33</v>
      </c>
      <c r="J1166" s="676" t="s">
        <v>13755</v>
      </c>
      <c r="K1166" s="677" t="s">
        <v>33</v>
      </c>
      <c r="L1166" s="678" t="s">
        <v>16</v>
      </c>
      <c r="M1166" s="676" t="s">
        <v>950</v>
      </c>
      <c r="N1166" s="678" t="s">
        <v>18</v>
      </c>
      <c r="O1166" s="678" t="s">
        <v>76</v>
      </c>
      <c r="P1166" s="1083" t="s">
        <v>1419</v>
      </c>
      <c r="Q1166" s="1078" t="s">
        <v>33</v>
      </c>
      <c r="R1166" s="681" t="s">
        <v>33</v>
      </c>
      <c r="S1166" s="907" t="s">
        <v>3166</v>
      </c>
      <c r="T1166" s="908" t="s">
        <v>13756</v>
      </c>
      <c r="U1166" s="1045" t="s">
        <v>13820</v>
      </c>
      <c r="V1166" s="905" t="s">
        <v>10430</v>
      </c>
      <c r="W1166" s="1068" t="s">
        <v>269</v>
      </c>
      <c r="X1166" s="1064">
        <v>43174</v>
      </c>
      <c r="Y1166" s="1066">
        <v>43584</v>
      </c>
      <c r="Z1166" s="1046">
        <v>2019</v>
      </c>
      <c r="AA1166" s="1064" t="s">
        <v>33</v>
      </c>
      <c r="AB1166" s="1065" t="s">
        <v>33</v>
      </c>
      <c r="AC1166" s="1066" t="s">
        <v>33</v>
      </c>
      <c r="AD1166" s="1058" t="s">
        <v>33</v>
      </c>
      <c r="AE1166" s="1018" t="s">
        <v>33</v>
      </c>
      <c r="AF1166" s="1021" t="s">
        <v>33</v>
      </c>
      <c r="AG1166" s="1024" t="s">
        <v>33</v>
      </c>
      <c r="AH1166" s="752">
        <v>20</v>
      </c>
      <c r="AI1166" s="429" t="s">
        <v>33</v>
      </c>
      <c r="AJ1166" s="1105" t="s">
        <v>33</v>
      </c>
      <c r="AK1166" s="1106" t="s">
        <v>33</v>
      </c>
      <c r="AL1166" s="646"/>
      <c r="AM1166" s="647"/>
      <c r="AN1166" s="647"/>
      <c r="AO1166" s="647"/>
      <c r="AP1166" s="647"/>
      <c r="AQ1166" s="648"/>
      <c r="AR1166" s="779"/>
      <c r="AS1166" s="649"/>
      <c r="AT1166" s="649"/>
      <c r="AU1166" s="650"/>
      <c r="AV1166" s="686"/>
      <c r="AW1166" s="679" t="s">
        <v>13352</v>
      </c>
      <c r="AX1166" s="679" t="s">
        <v>13772</v>
      </c>
      <c r="AY1166" s="680" t="s">
        <v>33</v>
      </c>
      <c r="AZ1166" s="677" t="s">
        <v>33</v>
      </c>
      <c r="BA1166" s="677" t="s">
        <v>33</v>
      </c>
      <c r="BB1166" s="669" t="s">
        <v>33</v>
      </c>
      <c r="BC1166" s="689" t="s">
        <v>33</v>
      </c>
      <c r="BD1166" s="691" t="s">
        <v>33</v>
      </c>
      <c r="BE1166" s="669" t="s">
        <v>33</v>
      </c>
      <c r="BF1166" s="689" t="s">
        <v>33</v>
      </c>
      <c r="BG1166" s="691" t="s">
        <v>33</v>
      </c>
      <c r="BH1166" s="905" t="s">
        <v>0</v>
      </c>
      <c r="BI1166" s="903" t="s">
        <v>0</v>
      </c>
      <c r="BJ1166" s="905" t="s">
        <v>0</v>
      </c>
      <c r="BK1166" s="903" t="s">
        <v>0</v>
      </c>
      <c r="BL1166" s="905" t="s">
        <v>0</v>
      </c>
      <c r="BM1166" s="903" t="s">
        <v>0</v>
      </c>
      <c r="BN1166" s="905" t="s">
        <v>0</v>
      </c>
      <c r="BO1166" s="903" t="s">
        <v>0</v>
      </c>
      <c r="BP1166" s="905" t="s">
        <v>0</v>
      </c>
      <c r="BQ1166" s="903" t="s">
        <v>0</v>
      </c>
      <c r="BR1166" s="905" t="s">
        <v>0</v>
      </c>
      <c r="BS1166" s="903" t="s">
        <v>4492</v>
      </c>
      <c r="BT1166" s="905" t="s">
        <v>0</v>
      </c>
      <c r="BU1166" s="903" t="s">
        <v>4492</v>
      </c>
      <c r="BV1166" s="905" t="s">
        <v>0</v>
      </c>
      <c r="BW1166" s="903" t="s">
        <v>4492</v>
      </c>
      <c r="BX1166" s="905" t="s">
        <v>0</v>
      </c>
      <c r="BY1166" s="903" t="s">
        <v>4492</v>
      </c>
      <c r="BZ1166" s="905" t="s">
        <v>0</v>
      </c>
      <c r="CA1166" s="903" t="s">
        <v>4492</v>
      </c>
      <c r="CB1166" s="1036" t="s">
        <v>33</v>
      </c>
      <c r="CC1166" s="624">
        <f>IF(ISBLANK(AL1166),0,1)</f>
        <v>0</v>
      </c>
      <c r="CD1166" s="656">
        <f>IF(ISBLANK(AM1166),0,1)</f>
        <v>0</v>
      </c>
      <c r="CE1166" s="656">
        <f>IF(ISBLANK(AN1166),0,1)</f>
        <v>0</v>
      </c>
      <c r="CF1166" s="656">
        <f>IF(ISBLANK(AO1166),0,1)</f>
        <v>0</v>
      </c>
      <c r="CG1166" s="656">
        <f>IF(ISBLANK(AP1166),0,1)</f>
        <v>0</v>
      </c>
      <c r="CH1166" s="692">
        <f>IF(ISBLANK(AQ1166),0,1)</f>
        <v>0</v>
      </c>
      <c r="CI1166" s="660">
        <f>IF($W1166="Dropped","-",DAYS360(X1166,Y1166,TRUE)/360)</f>
        <v>1.1222222222222222</v>
      </c>
      <c r="CJ1166" s="661" t="str">
        <f>IF(OR($W1166="Pipeline",$W1166="Dropped"),"-",IF(OR($AA1166="-",$AA1166="n/a"),"-",DAYS360(Y1166,AA1166,TRUE)/360))</f>
        <v>-</v>
      </c>
      <c r="CK1166" s="661" t="str">
        <f>IF(OR($W1166="Pipeline",$W1166="Dropped"),"-",IF($AC1166="-","-",IF(OR($AA1166="-",$AA1166="n/a"),DAYS360(Y1166,AC1166,TRUE)/360,DAYS360(AA1166,AC1166,TRUE)/360)))</f>
        <v>-</v>
      </c>
      <c r="CL1166" s="661" t="str">
        <f>IF(OR($W1166="Pipeline",$W1166="Dropped"),"-",IF($AC1166="-","-",DAYS360(X1166,AC1166,TRUE)/360))</f>
        <v>-</v>
      </c>
      <c r="CM1166" s="662" t="str">
        <f>IF(OR($W1166="Pipeline",$W1166="Dropped"),"-",IF($AC1166="-","-",DAYS360(AB1166,AC1166,TRUE)/360))</f>
        <v>-</v>
      </c>
      <c r="CN1166" s="913" t="str">
        <f>IF(W1166="Closed",IF(AC1166="-","-",YEAR(AC1166)),"-")</f>
        <v>-</v>
      </c>
      <c r="CO1166" s="913" t="str">
        <f>IF(W1166="Closed",IF(OR(BE1166="S",BE1166="MS",BE1166="HS"),"S",IF(OR(BE1166="U",BE1166="MU",BE1166="HU"),"U",IF(OR(BE1166="NA",BE1166="NR",BE1166="NV",BE1166="?",BE1166="#"),"NR","-"))),"-")</f>
        <v>-</v>
      </c>
      <c r="CP1166" s="624" t="s">
        <v>33</v>
      </c>
      <c r="CQ1166" s="656" t="s">
        <v>33</v>
      </c>
      <c r="CR1166" s="656" t="s">
        <v>33</v>
      </c>
      <c r="CS1166" s="656" t="s">
        <v>33</v>
      </c>
      <c r="CT1166" s="656" t="s">
        <v>33</v>
      </c>
      <c r="CU1166" s="692" t="s">
        <v>33</v>
      </c>
      <c r="CV1166" s="664" t="str">
        <f>IF(OR(DC1166="-",DC1166="",DC1166="n/a"),"-",HYPERLINK(DC1166,"PAD"))</f>
        <v>-</v>
      </c>
      <c r="CW1166" s="665" t="str">
        <f>IF(OR(DD1166="-",DD1166="",DD1166="n/a"),"-",HYPERLINK(DD1166,"ICR"))</f>
        <v>-</v>
      </c>
      <c r="CX1166" s="666" t="str">
        <f>IF(OR(DE1166="-",DE1166="",DE1166="n/a"),"-",HYPERLINK(DE1166,"IEG"))</f>
        <v>-</v>
      </c>
      <c r="CY1166" s="687" t="str">
        <f>IF(OR(DF1166="-",DF1166="",DF1166="n/a"),"-",HYPERLINK(DF1166,"PPAR"))</f>
        <v>-</v>
      </c>
      <c r="CZ1166" s="665" t="str">
        <f>IF(OR(DG1166="-",DG1166="",DG1166="n/a"),"-",HYPERLINK(DG1166,"PCR"))</f>
        <v>-</v>
      </c>
      <c r="DA1166" s="665" t="str">
        <f>IF(OR(DH1166="-",DH1166="",DH1166="n/a"),"-",HYPERLINK(DH1166,"PP"))</f>
        <v>-</v>
      </c>
      <c r="DB1166" s="688" t="str">
        <f>IF(OR(DI1166="-",DI1166="",DI1166="n/a"),"-",HYPERLINK(DI1166,"TA"))</f>
        <v>-</v>
      </c>
      <c r="DC1166" s="897" t="s">
        <v>13773</v>
      </c>
      <c r="DD1166" s="897" t="s">
        <v>13773</v>
      </c>
      <c r="DE1166" s="897" t="s">
        <v>13773</v>
      </c>
      <c r="DF1166" s="897" t="s">
        <v>13773</v>
      </c>
      <c r="DG1166" s="897" t="s">
        <v>13773</v>
      </c>
      <c r="DH1166" s="897" t="s">
        <v>13773</v>
      </c>
      <c r="DI1166" s="897" t="s">
        <v>13773</v>
      </c>
      <c r="DJ1166" s="935">
        <v>42948</v>
      </c>
    </row>
    <row r="1167" spans="1:114" s="867" customFormat="1" ht="13.9" customHeight="1" x14ac:dyDescent="0.2">
      <c r="A1167" s="726">
        <f>ROW()-1</f>
        <v>1166</v>
      </c>
      <c r="B1167" s="900" t="s">
        <v>13726</v>
      </c>
      <c r="C1167" s="901" t="str">
        <f>HYPERLINK(E1167,"OP")</f>
        <v>OP</v>
      </c>
      <c r="D1167" s="901" t="str">
        <f>HYPERLINK(F1167,"Prj")</f>
        <v>Prj</v>
      </c>
      <c r="E1167" s="902" t="s">
        <v>13727</v>
      </c>
      <c r="F1167" s="895" t="s">
        <v>13728</v>
      </c>
      <c r="G1167" s="656" t="s">
        <v>33</v>
      </c>
      <c r="H1167" s="656" t="s">
        <v>33</v>
      </c>
      <c r="I1167" s="694" t="s">
        <v>33</v>
      </c>
      <c r="J1167" s="903" t="s">
        <v>13729</v>
      </c>
      <c r="K1167" s="904" t="s">
        <v>33</v>
      </c>
      <c r="L1167" s="905" t="s">
        <v>124</v>
      </c>
      <c r="M1167" s="903" t="s">
        <v>284</v>
      </c>
      <c r="N1167" s="905" t="s">
        <v>18</v>
      </c>
      <c r="O1167" s="905" t="s">
        <v>25</v>
      </c>
      <c r="P1167" s="1082" t="s">
        <v>1419</v>
      </c>
      <c r="Q1167" s="1077" t="s">
        <v>33</v>
      </c>
      <c r="R1167" s="906" t="s">
        <v>33</v>
      </c>
      <c r="S1167" s="907" t="s">
        <v>3581</v>
      </c>
      <c r="T1167" s="908" t="s">
        <v>13686</v>
      </c>
      <c r="U1167" s="905" t="s">
        <v>1787</v>
      </c>
      <c r="V1167" s="905" t="s">
        <v>10410</v>
      </c>
      <c r="W1167" s="1068" t="s">
        <v>269</v>
      </c>
      <c r="X1167" s="1064">
        <v>42978</v>
      </c>
      <c r="Y1167" s="1066">
        <v>43280</v>
      </c>
      <c r="Z1167" s="1046">
        <v>2018</v>
      </c>
      <c r="AA1167" s="1064" t="s">
        <v>33</v>
      </c>
      <c r="AB1167" s="1065" t="s">
        <v>33</v>
      </c>
      <c r="AC1167" s="1066" t="s">
        <v>33</v>
      </c>
      <c r="AD1167" s="1059">
        <v>50</v>
      </c>
      <c r="AE1167" s="928">
        <v>0</v>
      </c>
      <c r="AF1167" s="929">
        <v>0</v>
      </c>
      <c r="AG1167" s="910">
        <v>50</v>
      </c>
      <c r="AH1167" s="747" t="s">
        <v>33</v>
      </c>
      <c r="AI1167" s="429" t="s">
        <v>33</v>
      </c>
      <c r="AJ1167" s="1105" t="s">
        <v>33</v>
      </c>
      <c r="AK1167" s="1106" t="s">
        <v>33</v>
      </c>
      <c r="AL1167" s="646"/>
      <c r="AM1167" s="647"/>
      <c r="AN1167" s="647"/>
      <c r="AO1167" s="647"/>
      <c r="AP1167" s="647"/>
      <c r="AQ1167" s="648"/>
      <c r="AR1167" s="779"/>
      <c r="AS1167" s="649"/>
      <c r="AT1167" s="649"/>
      <c r="AU1167" s="650"/>
      <c r="AV1167" s="686"/>
      <c r="AW1167" s="911" t="s">
        <v>33</v>
      </c>
      <c r="AX1167" s="911" t="s">
        <v>33</v>
      </c>
      <c r="AY1167" s="912" t="s">
        <v>33</v>
      </c>
      <c r="AZ1167" s="904" t="s">
        <v>33</v>
      </c>
      <c r="BA1167" s="904" t="s">
        <v>33</v>
      </c>
      <c r="BB1167" s="669" t="s">
        <v>33</v>
      </c>
      <c r="BC1167" s="689" t="s">
        <v>33</v>
      </c>
      <c r="BD1167" s="691" t="s">
        <v>33</v>
      </c>
      <c r="BE1167" s="669" t="s">
        <v>33</v>
      </c>
      <c r="BF1167" s="689" t="s">
        <v>33</v>
      </c>
      <c r="BG1167" s="691" t="s">
        <v>33</v>
      </c>
      <c r="BH1167" s="905" t="s">
        <v>0</v>
      </c>
      <c r="BI1167" s="903" t="s">
        <v>0</v>
      </c>
      <c r="BJ1167" s="905" t="s">
        <v>0</v>
      </c>
      <c r="BK1167" s="903" t="s">
        <v>0</v>
      </c>
      <c r="BL1167" s="905" t="s">
        <v>0</v>
      </c>
      <c r="BM1167" s="903" t="s">
        <v>0</v>
      </c>
      <c r="BN1167" s="905" t="s">
        <v>0</v>
      </c>
      <c r="BO1167" s="903" t="s">
        <v>0</v>
      </c>
      <c r="BP1167" s="905" t="s">
        <v>0</v>
      </c>
      <c r="BQ1167" s="903" t="s">
        <v>0</v>
      </c>
      <c r="BR1167" s="905" t="s">
        <v>0</v>
      </c>
      <c r="BS1167" s="903" t="s">
        <v>4492</v>
      </c>
      <c r="BT1167" s="905" t="s">
        <v>0</v>
      </c>
      <c r="BU1167" s="903" t="s">
        <v>4492</v>
      </c>
      <c r="BV1167" s="905" t="s">
        <v>0</v>
      </c>
      <c r="BW1167" s="903" t="s">
        <v>4492</v>
      </c>
      <c r="BX1167" s="905" t="s">
        <v>0</v>
      </c>
      <c r="BY1167" s="903" t="s">
        <v>4492</v>
      </c>
      <c r="BZ1167" s="905" t="s">
        <v>0</v>
      </c>
      <c r="CA1167" s="903" t="s">
        <v>4492</v>
      </c>
      <c r="CB1167" s="1036" t="s">
        <v>33</v>
      </c>
      <c r="CC1167" s="624">
        <f>IF(ISBLANK(AL1167),0,1)</f>
        <v>0</v>
      </c>
      <c r="CD1167" s="656">
        <f>IF(ISBLANK(AM1167),0,1)</f>
        <v>0</v>
      </c>
      <c r="CE1167" s="656">
        <f>IF(ISBLANK(AN1167),0,1)</f>
        <v>0</v>
      </c>
      <c r="CF1167" s="656">
        <f>IF(ISBLANK(AO1167),0,1)</f>
        <v>0</v>
      </c>
      <c r="CG1167" s="656">
        <f>IF(ISBLANK(AP1167),0,1)</f>
        <v>0</v>
      </c>
      <c r="CH1167" s="692">
        <f>IF(ISBLANK(AQ1167),0,1)</f>
        <v>0</v>
      </c>
      <c r="CI1167" s="660">
        <f>IF($W1167="Dropped","-",DAYS360(X1167,Y1167,TRUE)/360)</f>
        <v>0.8305555555555556</v>
      </c>
      <c r="CJ1167" s="661" t="str">
        <f>IF(OR($W1167="Pipeline",$W1167="Dropped"),"-",IF(OR($AA1167="-",$AA1167="n/a"),"-",DAYS360(Y1167,AA1167,TRUE)/360))</f>
        <v>-</v>
      </c>
      <c r="CK1167" s="661" t="str">
        <f>IF(OR($W1167="Pipeline",$W1167="Dropped"),"-",IF($AC1167="-","-",IF(OR($AA1167="-",$AA1167="n/a"),DAYS360(Y1167,AC1167,TRUE)/360,DAYS360(AA1167,AC1167,TRUE)/360)))</f>
        <v>-</v>
      </c>
      <c r="CL1167" s="661" t="str">
        <f>IF(OR($W1167="Pipeline",$W1167="Dropped"),"-",IF($AC1167="-","-",DAYS360(X1167,AC1167,TRUE)/360))</f>
        <v>-</v>
      </c>
      <c r="CM1167" s="662" t="str">
        <f>IF(OR($W1167="Pipeline",$W1167="Dropped"),"-",IF($AC1167="-","-",DAYS360(AB1167,AC1167,TRUE)/360))</f>
        <v>-</v>
      </c>
      <c r="CN1167" s="913" t="str">
        <f>IF(W1167="Closed",IF(AC1167="-","-",YEAR(AC1167)),"-")</f>
        <v>-</v>
      </c>
      <c r="CO1167" s="913" t="str">
        <f>IF(W1167="Closed",IF(OR(BE1167="S",BE1167="MS",BE1167="HS"),"S",IF(OR(BE1167="U",BE1167="MU",BE1167="HU"),"U",IF(OR(BE1167="NA",BE1167="NR",BE1167="NV",BE1167="?",BE1167="#"),"NR","-"))),"-")</f>
        <v>-</v>
      </c>
      <c r="CP1167" s="624" t="s">
        <v>33</v>
      </c>
      <c r="CQ1167" s="656" t="s">
        <v>33</v>
      </c>
      <c r="CR1167" s="656" t="s">
        <v>33</v>
      </c>
      <c r="CS1167" s="656" t="s">
        <v>33</v>
      </c>
      <c r="CT1167" s="656" t="s">
        <v>33</v>
      </c>
      <c r="CU1167" s="692" t="s">
        <v>33</v>
      </c>
      <c r="CV1167" s="664" t="str">
        <f>IF(OR(DC1167="-",DC1167="",DC1167="n/a"),"-",HYPERLINK(DC1167,"PAD"))</f>
        <v>-</v>
      </c>
      <c r="CW1167" s="665" t="str">
        <f>IF(OR(DD1167="-",DD1167="",DD1167="n/a"),"-",HYPERLINK(DD1167,"ICR"))</f>
        <v>-</v>
      </c>
      <c r="CX1167" s="666" t="str">
        <f>IF(OR(DE1167="-",DE1167="",DE1167="n/a"),"-",HYPERLINK(DE1167,"IEG"))</f>
        <v>-</v>
      </c>
      <c r="CY1167" s="687" t="str">
        <f>IF(OR(DF1167="-",DF1167="",DF1167="n/a"),"-",HYPERLINK(DF1167,"PPAR"))</f>
        <v>-</v>
      </c>
      <c r="CZ1167" s="665" t="str">
        <f>IF(OR(DG1167="-",DG1167="",DG1167="n/a"),"-",HYPERLINK(DG1167,"PCR"))</f>
        <v>-</v>
      </c>
      <c r="DA1167" s="665" t="str">
        <f>IF(OR(DH1167="-",DH1167="",DH1167="n/a"),"-",HYPERLINK(DH1167,"PP"))</f>
        <v>-</v>
      </c>
      <c r="DB1167" s="688" t="str">
        <f>IF(OR(DI1167="-",DI1167="",DI1167="n/a"),"-",HYPERLINK(DI1167,"TA"))</f>
        <v>-</v>
      </c>
      <c r="DC1167" s="897" t="s">
        <v>13773</v>
      </c>
      <c r="DD1167" s="897" t="s">
        <v>13773</v>
      </c>
      <c r="DE1167" s="897" t="s">
        <v>13773</v>
      </c>
      <c r="DF1167" s="897" t="s">
        <v>13773</v>
      </c>
      <c r="DG1167" s="897" t="s">
        <v>13773</v>
      </c>
      <c r="DH1167" s="897" t="s">
        <v>13773</v>
      </c>
      <c r="DI1167" s="897" t="s">
        <v>13773</v>
      </c>
      <c r="DJ1167" s="935">
        <v>42948</v>
      </c>
    </row>
    <row r="1168" spans="1:114" s="867" customFormat="1" ht="13.9" customHeight="1" x14ac:dyDescent="0.2">
      <c r="A1168" s="915">
        <f>ROW()-1</f>
        <v>1167</v>
      </c>
      <c r="B1168" s="900" t="s">
        <v>13730</v>
      </c>
      <c r="C1168" s="901" t="str">
        <f>HYPERLINK(E1168,"OP")</f>
        <v>OP</v>
      </c>
      <c r="D1168" s="901" t="str">
        <f>HYPERLINK(F1168,"Prj")</f>
        <v>Prj</v>
      </c>
      <c r="E1168" s="902" t="s">
        <v>13731</v>
      </c>
      <c r="F1168" s="895" t="s">
        <v>13732</v>
      </c>
      <c r="G1168" s="656" t="s">
        <v>33</v>
      </c>
      <c r="H1168" s="656" t="s">
        <v>33</v>
      </c>
      <c r="I1168" s="694" t="s">
        <v>33</v>
      </c>
      <c r="J1168" s="903" t="s">
        <v>13733</v>
      </c>
      <c r="K1168" s="905" t="s">
        <v>13734</v>
      </c>
      <c r="L1168" s="905" t="s">
        <v>16</v>
      </c>
      <c r="M1168" s="903" t="s">
        <v>610</v>
      </c>
      <c r="N1168" s="905" t="s">
        <v>233</v>
      </c>
      <c r="O1168" s="905" t="s">
        <v>25</v>
      </c>
      <c r="P1168" s="1082" t="s">
        <v>1742</v>
      </c>
      <c r="Q1168" s="1077" t="s">
        <v>33</v>
      </c>
      <c r="R1168" s="906" t="s">
        <v>33</v>
      </c>
      <c r="S1168" s="907" t="s">
        <v>10303</v>
      </c>
      <c r="T1168" s="908" t="s">
        <v>3894</v>
      </c>
      <c r="U1168" s="905" t="s">
        <v>579</v>
      </c>
      <c r="V1168" s="905" t="s">
        <v>10418</v>
      </c>
      <c r="W1168" s="1068" t="s">
        <v>269</v>
      </c>
      <c r="X1168" s="1064">
        <v>42898</v>
      </c>
      <c r="Y1168" s="1066">
        <v>43006</v>
      </c>
      <c r="Z1168" s="1046">
        <v>2018</v>
      </c>
      <c r="AA1168" s="1064" t="s">
        <v>33</v>
      </c>
      <c r="AB1168" s="1065" t="s">
        <v>33</v>
      </c>
      <c r="AC1168" s="1066" t="s">
        <v>33</v>
      </c>
      <c r="AD1168" s="1058" t="s">
        <v>33</v>
      </c>
      <c r="AE1168" s="1018" t="s">
        <v>33</v>
      </c>
      <c r="AF1168" s="1021" t="s">
        <v>33</v>
      </c>
      <c r="AG1168" s="1025" t="s">
        <v>33</v>
      </c>
      <c r="AH1168" s="752">
        <v>0</v>
      </c>
      <c r="AI1168" s="429" t="s">
        <v>33</v>
      </c>
      <c r="AJ1168" s="1105" t="s">
        <v>33</v>
      </c>
      <c r="AK1168" s="1106" t="s">
        <v>33</v>
      </c>
      <c r="AL1168" s="646"/>
      <c r="AM1168" s="647"/>
      <c r="AN1168" s="647"/>
      <c r="AO1168" s="647"/>
      <c r="AP1168" s="647"/>
      <c r="AQ1168" s="648"/>
      <c r="AR1168" s="779"/>
      <c r="AS1168" s="649"/>
      <c r="AT1168" s="649"/>
      <c r="AU1168" s="650"/>
      <c r="AV1168" s="686"/>
      <c r="AW1168" s="914" t="s">
        <v>13312</v>
      </c>
      <c r="AX1168" s="914" t="s">
        <v>13271</v>
      </c>
      <c r="AY1168" s="912" t="s">
        <v>33</v>
      </c>
      <c r="AZ1168" s="904" t="s">
        <v>33</v>
      </c>
      <c r="BA1168" s="904" t="s">
        <v>33</v>
      </c>
      <c r="BB1168" s="669" t="s">
        <v>33</v>
      </c>
      <c r="BC1168" s="689" t="s">
        <v>33</v>
      </c>
      <c r="BD1168" s="691" t="s">
        <v>33</v>
      </c>
      <c r="BE1168" s="669" t="s">
        <v>33</v>
      </c>
      <c r="BF1168" s="689" t="s">
        <v>33</v>
      </c>
      <c r="BG1168" s="691" t="s">
        <v>33</v>
      </c>
      <c r="BH1168" s="905" t="s">
        <v>0</v>
      </c>
      <c r="BI1168" s="903" t="s">
        <v>0</v>
      </c>
      <c r="BJ1168" s="905" t="s">
        <v>0</v>
      </c>
      <c r="BK1168" s="903" t="s">
        <v>0</v>
      </c>
      <c r="BL1168" s="905" t="s">
        <v>0</v>
      </c>
      <c r="BM1168" s="903" t="s">
        <v>0</v>
      </c>
      <c r="BN1168" s="905" t="s">
        <v>0</v>
      </c>
      <c r="BO1168" s="903" t="s">
        <v>0</v>
      </c>
      <c r="BP1168" s="905" t="s">
        <v>0</v>
      </c>
      <c r="BQ1168" s="903" t="s">
        <v>0</v>
      </c>
      <c r="BR1168" s="905" t="s">
        <v>0</v>
      </c>
      <c r="BS1168" s="903" t="s">
        <v>4492</v>
      </c>
      <c r="BT1168" s="905" t="s">
        <v>0</v>
      </c>
      <c r="BU1168" s="903" t="s">
        <v>4492</v>
      </c>
      <c r="BV1168" s="905" t="s">
        <v>0</v>
      </c>
      <c r="BW1168" s="903" t="s">
        <v>4492</v>
      </c>
      <c r="BX1168" s="905" t="s">
        <v>0</v>
      </c>
      <c r="BY1168" s="903" t="s">
        <v>4492</v>
      </c>
      <c r="BZ1168" s="905" t="s">
        <v>0</v>
      </c>
      <c r="CA1168" s="903" t="s">
        <v>4492</v>
      </c>
      <c r="CB1168" s="1036" t="s">
        <v>33</v>
      </c>
      <c r="CC1168" s="863">
        <f>IF(ISBLANK(AL1168),0,1)</f>
        <v>0</v>
      </c>
      <c r="CD1168" s="656">
        <f>IF(ISBLANK(AM1168),0,1)</f>
        <v>0</v>
      </c>
      <c r="CE1168" s="656">
        <f>IF(ISBLANK(AN1168),0,1)</f>
        <v>0</v>
      </c>
      <c r="CF1168" s="656">
        <f>IF(ISBLANK(AO1168),0,1)</f>
        <v>0</v>
      </c>
      <c r="CG1168" s="656">
        <f>IF(ISBLANK(AP1168),0,1)</f>
        <v>0</v>
      </c>
      <c r="CH1168" s="692">
        <f>IF(ISBLANK(AQ1168),0,1)</f>
        <v>0</v>
      </c>
      <c r="CI1168" s="865">
        <f>IF($W1168="Dropped","-",DAYS360(X1168,Y1168,TRUE)/360)</f>
        <v>0.29444444444444445</v>
      </c>
      <c r="CJ1168" s="661" t="str">
        <f>IF(OR($W1168="Pipeline",$W1168="Dropped"),"-",IF(OR($AA1168="-",$AA1168="n/a"),"-",DAYS360(Y1168,AA1168,TRUE)/360))</f>
        <v>-</v>
      </c>
      <c r="CK1168" s="661" t="str">
        <f>IF(OR($W1168="Pipeline",$W1168="Dropped"),"-",IF($AC1168="-","-",IF(OR($AA1168="-",$AA1168="n/a"),DAYS360(Y1168,AC1168,TRUE)/360,DAYS360(AA1168,AC1168,TRUE)/360)))</f>
        <v>-</v>
      </c>
      <c r="CL1168" s="661" t="str">
        <f>IF(OR($W1168="Pipeline",$W1168="Dropped"),"-",IF($AC1168="-","-",DAYS360(X1168,AC1168,TRUE)/360))</f>
        <v>-</v>
      </c>
      <c r="CM1168" s="662" t="str">
        <f>IF(OR($W1168="Pipeline",$W1168="Dropped"),"-",IF($AC1168="-","-",DAYS360(AB1168,AC1168,TRUE)/360))</f>
        <v>-</v>
      </c>
      <c r="CN1168" s="913" t="str">
        <f>IF(W1168="Closed",IF(AC1168="-","-",YEAR(AC1168)),"-")</f>
        <v>-</v>
      </c>
      <c r="CO1168" s="913" t="str">
        <f>IF(W1168="Closed",IF(OR(BE1168="S",BE1168="MS",BE1168="HS"),"S",IF(OR(BE1168="U",BE1168="MU",BE1168="HU"),"U",IF(OR(BE1168="NA",BE1168="NR",BE1168="NV",BE1168="?",BE1168="#"),"NR","-"))),"-")</f>
        <v>-</v>
      </c>
      <c r="CP1168" s="863" t="s">
        <v>33</v>
      </c>
      <c r="CQ1168" s="656" t="s">
        <v>33</v>
      </c>
      <c r="CR1168" s="656" t="s">
        <v>33</v>
      </c>
      <c r="CS1168" s="656" t="s">
        <v>33</v>
      </c>
      <c r="CT1168" s="656" t="s">
        <v>33</v>
      </c>
      <c r="CU1168" s="692" t="s">
        <v>33</v>
      </c>
      <c r="CV1168" s="866" t="str">
        <f>IF(OR(DC1168="-",DC1168="",DC1168="n/a"),"-",HYPERLINK(DC1168,"PAD"))</f>
        <v>-</v>
      </c>
      <c r="CW1168" s="665" t="str">
        <f>IF(OR(DD1168="-",DD1168="",DD1168="n/a"),"-",HYPERLINK(DD1168,"ICR"))</f>
        <v>-</v>
      </c>
      <c r="CX1168" s="666" t="str">
        <f>IF(OR(DE1168="-",DE1168="",DE1168="n/a"),"-",HYPERLINK(DE1168,"IEG"))</f>
        <v>-</v>
      </c>
      <c r="CY1168" s="687" t="str">
        <f>IF(OR(DF1168="-",DF1168="",DF1168="n/a"),"-",HYPERLINK(DF1168,"PPAR"))</f>
        <v>-</v>
      </c>
      <c r="CZ1168" s="665" t="str">
        <f>IF(OR(DG1168="-",DG1168="",DG1168="n/a"),"-",HYPERLINK(DG1168,"PCR"))</f>
        <v>-</v>
      </c>
      <c r="DA1168" s="665" t="str">
        <f>IF(OR(DH1168="-",DH1168="",DH1168="n/a"),"-",HYPERLINK(DH1168,"PP"))</f>
        <v>-</v>
      </c>
      <c r="DB1168" s="688" t="str">
        <f>IF(OR(DI1168="-",DI1168="",DI1168="n/a"),"-",HYPERLINK(DI1168,"TA"))</f>
        <v>-</v>
      </c>
      <c r="DC1168" s="897" t="s">
        <v>13773</v>
      </c>
      <c r="DD1168" s="897" t="s">
        <v>13773</v>
      </c>
      <c r="DE1168" s="897" t="s">
        <v>13773</v>
      </c>
      <c r="DF1168" s="897" t="s">
        <v>13773</v>
      </c>
      <c r="DG1168" s="897" t="s">
        <v>13773</v>
      </c>
      <c r="DH1168" s="897" t="s">
        <v>13773</v>
      </c>
      <c r="DI1168" s="897" t="s">
        <v>13773</v>
      </c>
      <c r="DJ1168" s="935">
        <v>42948</v>
      </c>
    </row>
    <row r="1169" spans="1:121" s="867" customFormat="1" ht="13.9" customHeight="1" x14ac:dyDescent="0.2">
      <c r="A1169" s="915">
        <f>ROW()-1</f>
        <v>1168</v>
      </c>
      <c r="B1169" s="900" t="s">
        <v>13735</v>
      </c>
      <c r="C1169" s="916" t="str">
        <f>HYPERLINK(E1169,"OP")</f>
        <v>OP</v>
      </c>
      <c r="D1169" s="916" t="str">
        <f>HYPERLINK(F1169,"Prj")</f>
        <v>Prj</v>
      </c>
      <c r="E1169" s="917" t="s">
        <v>13736</v>
      </c>
      <c r="F1169" s="918" t="s">
        <v>13737</v>
      </c>
      <c r="G1169" s="656" t="s">
        <v>33</v>
      </c>
      <c r="H1169" s="656" t="s">
        <v>33</v>
      </c>
      <c r="I1169" s="694" t="s">
        <v>33</v>
      </c>
      <c r="J1169" s="903" t="s">
        <v>13738</v>
      </c>
      <c r="K1169" s="904" t="s">
        <v>33</v>
      </c>
      <c r="L1169" s="905" t="s">
        <v>16</v>
      </c>
      <c r="M1169" s="903" t="s">
        <v>24</v>
      </c>
      <c r="N1169" s="905" t="s">
        <v>18</v>
      </c>
      <c r="O1169" s="905" t="s">
        <v>25</v>
      </c>
      <c r="P1169" s="1082" t="s">
        <v>1419</v>
      </c>
      <c r="Q1169" s="1077" t="s">
        <v>33</v>
      </c>
      <c r="R1169" s="906" t="s">
        <v>33</v>
      </c>
      <c r="S1169" s="907" t="s">
        <v>3166</v>
      </c>
      <c r="T1169" s="908" t="s">
        <v>13739</v>
      </c>
      <c r="U1169" s="905" t="s">
        <v>582</v>
      </c>
      <c r="V1169" s="905" t="s">
        <v>10430</v>
      </c>
      <c r="W1169" s="1068" t="s">
        <v>269</v>
      </c>
      <c r="X1169" s="1064">
        <v>42997</v>
      </c>
      <c r="Y1169" s="1066">
        <v>43220</v>
      </c>
      <c r="Z1169" s="1046">
        <v>2018</v>
      </c>
      <c r="AA1169" s="1064" t="s">
        <v>33</v>
      </c>
      <c r="AB1169" s="1065" t="s">
        <v>33</v>
      </c>
      <c r="AC1169" s="1066" t="s">
        <v>33</v>
      </c>
      <c r="AD1169" s="1059">
        <v>0</v>
      </c>
      <c r="AE1169" s="928">
        <v>20</v>
      </c>
      <c r="AF1169" s="929">
        <v>0</v>
      </c>
      <c r="AG1169" s="910">
        <v>20</v>
      </c>
      <c r="AH1169" s="747" t="s">
        <v>33</v>
      </c>
      <c r="AI1169" s="429" t="s">
        <v>33</v>
      </c>
      <c r="AJ1169" s="1105" t="s">
        <v>33</v>
      </c>
      <c r="AK1169" s="1106" t="s">
        <v>33</v>
      </c>
      <c r="AL1169" s="646"/>
      <c r="AM1169" s="647"/>
      <c r="AN1169" s="647"/>
      <c r="AO1169" s="647"/>
      <c r="AP1169" s="647"/>
      <c r="AQ1169" s="648"/>
      <c r="AR1169" s="779"/>
      <c r="AS1169" s="649"/>
      <c r="AT1169" s="649"/>
      <c r="AU1169" s="650"/>
      <c r="AV1169" s="686"/>
      <c r="AW1169" s="919" t="s">
        <v>33</v>
      </c>
      <c r="AX1169" s="919" t="s">
        <v>33</v>
      </c>
      <c r="AY1169" s="912" t="s">
        <v>33</v>
      </c>
      <c r="AZ1169" s="904" t="s">
        <v>33</v>
      </c>
      <c r="BA1169" s="904" t="s">
        <v>33</v>
      </c>
      <c r="BB1169" s="669" t="s">
        <v>33</v>
      </c>
      <c r="BC1169" s="689" t="s">
        <v>33</v>
      </c>
      <c r="BD1169" s="691" t="s">
        <v>33</v>
      </c>
      <c r="BE1169" s="669" t="s">
        <v>33</v>
      </c>
      <c r="BF1169" s="689" t="s">
        <v>33</v>
      </c>
      <c r="BG1169" s="691" t="s">
        <v>33</v>
      </c>
      <c r="BH1169" s="905" t="s">
        <v>0</v>
      </c>
      <c r="BI1169" s="903" t="s">
        <v>0</v>
      </c>
      <c r="BJ1169" s="905" t="s">
        <v>0</v>
      </c>
      <c r="BK1169" s="903" t="s">
        <v>0</v>
      </c>
      <c r="BL1169" s="905" t="s">
        <v>0</v>
      </c>
      <c r="BM1169" s="903" t="s">
        <v>0</v>
      </c>
      <c r="BN1169" s="905" t="s">
        <v>0</v>
      </c>
      <c r="BO1169" s="903" t="s">
        <v>0</v>
      </c>
      <c r="BP1169" s="905" t="s">
        <v>0</v>
      </c>
      <c r="BQ1169" s="903" t="s">
        <v>0</v>
      </c>
      <c r="BR1169" s="905" t="s">
        <v>0</v>
      </c>
      <c r="BS1169" s="903" t="s">
        <v>4492</v>
      </c>
      <c r="BT1169" s="905" t="s">
        <v>0</v>
      </c>
      <c r="BU1169" s="903" t="s">
        <v>4492</v>
      </c>
      <c r="BV1169" s="905" t="s">
        <v>0</v>
      </c>
      <c r="BW1169" s="903" t="s">
        <v>4492</v>
      </c>
      <c r="BX1169" s="905" t="s">
        <v>0</v>
      </c>
      <c r="BY1169" s="903" t="s">
        <v>4492</v>
      </c>
      <c r="BZ1169" s="905" t="s">
        <v>0</v>
      </c>
      <c r="CA1169" s="903" t="s">
        <v>4492</v>
      </c>
      <c r="CB1169" s="1037" t="s">
        <v>33</v>
      </c>
      <c r="CC1169" s="624">
        <f>IF(ISBLANK(AL1169),0,1)</f>
        <v>0</v>
      </c>
      <c r="CD1169" s="656">
        <f>IF(ISBLANK(AM1169),0,1)</f>
        <v>0</v>
      </c>
      <c r="CE1169" s="656">
        <f>IF(ISBLANK(AN1169),0,1)</f>
        <v>0</v>
      </c>
      <c r="CF1169" s="656">
        <f>IF(ISBLANK(AO1169),0,1)</f>
        <v>0</v>
      </c>
      <c r="CG1169" s="656">
        <f>IF(ISBLANK(AP1169),0,1)</f>
        <v>0</v>
      </c>
      <c r="CH1169" s="692">
        <f>IF(ISBLANK(AQ1169),0,1)</f>
        <v>0</v>
      </c>
      <c r="CI1169" s="660">
        <f>IF($W1169="Dropped","-",DAYS360(X1169,Y1169,TRUE)/360)</f>
        <v>0.61388888888888893</v>
      </c>
      <c r="CJ1169" s="661" t="str">
        <f>IF(OR($W1169="Pipeline",$W1169="Dropped"),"-",IF(OR($AA1169="-",$AA1169="n/a"),"-",DAYS360(Y1169,AA1169,TRUE)/360))</f>
        <v>-</v>
      </c>
      <c r="CK1169" s="661" t="str">
        <f>IF(OR($W1169="Pipeline",$W1169="Dropped"),"-",IF($AC1169="-","-",IF(OR($AA1169="-",$AA1169="n/a"),DAYS360(Y1169,AC1169,TRUE)/360,DAYS360(AA1169,AC1169,TRUE)/360)))</f>
        <v>-</v>
      </c>
      <c r="CL1169" s="661" t="str">
        <f>IF(OR($W1169="Pipeline",$W1169="Dropped"),"-",IF($AC1169="-","-",DAYS360(X1169,AC1169,TRUE)/360))</f>
        <v>-</v>
      </c>
      <c r="CM1169" s="662" t="str">
        <f>IF(OR($W1169="Pipeline",$W1169="Dropped"),"-",IF($AC1169="-","-",DAYS360(AB1169,AC1169,TRUE)/360))</f>
        <v>-</v>
      </c>
      <c r="CN1169" s="920" t="str">
        <f>IF(W1169="Closed",IF(AC1169="-","-",YEAR(AC1169)),"-")</f>
        <v>-</v>
      </c>
      <c r="CO1169" s="920" t="str">
        <f>IF(W1169="Closed",IF(OR(BE1169="S",BE1169="MS",BE1169="HS"),"S",IF(OR(BE1169="U",BE1169="MU",BE1169="HU"),"U",IF(OR(BE1169="NA",BE1169="NR",BE1169="NV",BE1169="?",BE1169="#"),"NR","-"))),"-")</f>
        <v>-</v>
      </c>
      <c r="CP1169" s="624" t="s">
        <v>33</v>
      </c>
      <c r="CQ1169" s="656" t="s">
        <v>33</v>
      </c>
      <c r="CR1169" s="656" t="s">
        <v>33</v>
      </c>
      <c r="CS1169" s="656" t="s">
        <v>33</v>
      </c>
      <c r="CT1169" s="656" t="s">
        <v>33</v>
      </c>
      <c r="CU1169" s="692" t="s">
        <v>33</v>
      </c>
      <c r="CV1169" s="664" t="str">
        <f>IF(OR(DC1169="-",DC1169="",DC1169="n/a"),"-",HYPERLINK(DC1169,"PAD"))</f>
        <v>-</v>
      </c>
      <c r="CW1169" s="665" t="str">
        <f>IF(OR(DD1169="-",DD1169="",DD1169="n/a"),"-",HYPERLINK(DD1169,"ICR"))</f>
        <v>-</v>
      </c>
      <c r="CX1169" s="666" t="str">
        <f>IF(OR(DE1169="-",DE1169="",DE1169="n/a"),"-",HYPERLINK(DE1169,"IEG"))</f>
        <v>-</v>
      </c>
      <c r="CY1169" s="687" t="str">
        <f>IF(OR(DF1169="-",DF1169="",DF1169="n/a"),"-",HYPERLINK(DF1169,"PPAR"))</f>
        <v>-</v>
      </c>
      <c r="CZ1169" s="665" t="str">
        <f>IF(OR(DG1169="-",DG1169="",DG1169="n/a"),"-",HYPERLINK(DG1169,"PCR"))</f>
        <v>-</v>
      </c>
      <c r="DA1169" s="665" t="str">
        <f>IF(OR(DH1169="-",DH1169="",DH1169="n/a"),"-",HYPERLINK(DH1169,"PP"))</f>
        <v>-</v>
      </c>
      <c r="DB1169" s="688" t="str">
        <f>IF(OR(DI1169="-",DI1169="",DI1169="n/a"),"-",HYPERLINK(DI1169,"TA"))</f>
        <v>-</v>
      </c>
      <c r="DC1169" s="897" t="s">
        <v>13773</v>
      </c>
      <c r="DD1169" s="897" t="s">
        <v>13773</v>
      </c>
      <c r="DE1169" s="897" t="s">
        <v>13773</v>
      </c>
      <c r="DF1169" s="897" t="s">
        <v>13773</v>
      </c>
      <c r="DG1169" s="897" t="s">
        <v>13773</v>
      </c>
      <c r="DH1169" s="897" t="s">
        <v>13773</v>
      </c>
      <c r="DI1169" s="897" t="s">
        <v>13773</v>
      </c>
      <c r="DJ1169" s="935">
        <v>42948</v>
      </c>
    </row>
    <row r="1170" spans="1:121" s="867" customFormat="1" ht="13.9" customHeight="1" x14ac:dyDescent="0.2">
      <c r="A1170" s="921">
        <f>ROW()-1</f>
        <v>1169</v>
      </c>
      <c r="B1170" s="900" t="s">
        <v>13740</v>
      </c>
      <c r="C1170" s="916" t="str">
        <f>HYPERLINK(E1170,"OP")</f>
        <v>OP</v>
      </c>
      <c r="D1170" s="916" t="str">
        <f>HYPERLINK(F1170,"Prj")</f>
        <v>Prj</v>
      </c>
      <c r="E1170" s="917" t="s">
        <v>13741</v>
      </c>
      <c r="F1170" s="918" t="s">
        <v>13742</v>
      </c>
      <c r="G1170" s="656" t="s">
        <v>33</v>
      </c>
      <c r="H1170" s="656" t="s">
        <v>33</v>
      </c>
      <c r="I1170" s="694" t="s">
        <v>33</v>
      </c>
      <c r="J1170" s="903" t="s">
        <v>13743</v>
      </c>
      <c r="K1170" s="904" t="s">
        <v>33</v>
      </c>
      <c r="L1170" s="905" t="s">
        <v>16</v>
      </c>
      <c r="M1170" s="903" t="s">
        <v>94</v>
      </c>
      <c r="N1170" s="905" t="s">
        <v>18</v>
      </c>
      <c r="O1170" s="905" t="s">
        <v>25</v>
      </c>
      <c r="P1170" s="1082" t="s">
        <v>1743</v>
      </c>
      <c r="Q1170" s="1077" t="s">
        <v>33</v>
      </c>
      <c r="R1170" s="906" t="s">
        <v>33</v>
      </c>
      <c r="S1170" s="907" t="s">
        <v>3788</v>
      </c>
      <c r="T1170" s="908" t="s">
        <v>10321</v>
      </c>
      <c r="U1170" s="905" t="s">
        <v>590</v>
      </c>
      <c r="V1170" s="905" t="s">
        <v>10408</v>
      </c>
      <c r="W1170" s="1068" t="s">
        <v>269</v>
      </c>
      <c r="X1170" s="1064">
        <v>42992</v>
      </c>
      <c r="Y1170" s="1066">
        <v>43251</v>
      </c>
      <c r="Z1170" s="1046">
        <v>2018</v>
      </c>
      <c r="AA1170" s="1064" t="s">
        <v>33</v>
      </c>
      <c r="AB1170" s="1065" t="s">
        <v>33</v>
      </c>
      <c r="AC1170" s="1066" t="s">
        <v>33</v>
      </c>
      <c r="AD1170" s="1059">
        <v>0</v>
      </c>
      <c r="AE1170" s="928">
        <v>100</v>
      </c>
      <c r="AF1170" s="929">
        <v>0</v>
      </c>
      <c r="AG1170" s="910">
        <v>100</v>
      </c>
      <c r="AH1170" s="747" t="s">
        <v>33</v>
      </c>
      <c r="AI1170" s="429" t="s">
        <v>33</v>
      </c>
      <c r="AJ1170" s="1105" t="s">
        <v>33</v>
      </c>
      <c r="AK1170" s="1106" t="s">
        <v>33</v>
      </c>
      <c r="AL1170" s="646"/>
      <c r="AM1170" s="647"/>
      <c r="AN1170" s="647"/>
      <c r="AO1170" s="647"/>
      <c r="AP1170" s="647"/>
      <c r="AQ1170" s="648"/>
      <c r="AR1170" s="779"/>
      <c r="AS1170" s="649"/>
      <c r="AT1170" s="649"/>
      <c r="AU1170" s="650"/>
      <c r="AV1170" s="686"/>
      <c r="AW1170" s="919" t="s">
        <v>33</v>
      </c>
      <c r="AX1170" s="919" t="s">
        <v>33</v>
      </c>
      <c r="AY1170" s="912" t="s">
        <v>33</v>
      </c>
      <c r="AZ1170" s="904" t="s">
        <v>33</v>
      </c>
      <c r="BA1170" s="904" t="s">
        <v>33</v>
      </c>
      <c r="BB1170" s="669" t="s">
        <v>33</v>
      </c>
      <c r="BC1170" s="689" t="s">
        <v>33</v>
      </c>
      <c r="BD1170" s="691" t="s">
        <v>33</v>
      </c>
      <c r="BE1170" s="669" t="s">
        <v>33</v>
      </c>
      <c r="BF1170" s="689" t="s">
        <v>33</v>
      </c>
      <c r="BG1170" s="691" t="s">
        <v>33</v>
      </c>
      <c r="BH1170" s="905" t="s">
        <v>0</v>
      </c>
      <c r="BI1170" s="903" t="s">
        <v>0</v>
      </c>
      <c r="BJ1170" s="905" t="s">
        <v>0</v>
      </c>
      <c r="BK1170" s="903" t="s">
        <v>0</v>
      </c>
      <c r="BL1170" s="905" t="s">
        <v>0</v>
      </c>
      <c r="BM1170" s="903" t="s">
        <v>0</v>
      </c>
      <c r="BN1170" s="905" t="s">
        <v>0</v>
      </c>
      <c r="BO1170" s="903" t="s">
        <v>0</v>
      </c>
      <c r="BP1170" s="905" t="s">
        <v>0</v>
      </c>
      <c r="BQ1170" s="903" t="s">
        <v>0</v>
      </c>
      <c r="BR1170" s="905" t="s">
        <v>0</v>
      </c>
      <c r="BS1170" s="903" t="s">
        <v>4492</v>
      </c>
      <c r="BT1170" s="905" t="s">
        <v>0</v>
      </c>
      <c r="BU1170" s="903" t="s">
        <v>4492</v>
      </c>
      <c r="BV1170" s="905" t="s">
        <v>0</v>
      </c>
      <c r="BW1170" s="903" t="s">
        <v>4492</v>
      </c>
      <c r="BX1170" s="905" t="s">
        <v>0</v>
      </c>
      <c r="BY1170" s="903" t="s">
        <v>4492</v>
      </c>
      <c r="BZ1170" s="905" t="s">
        <v>0</v>
      </c>
      <c r="CA1170" s="903" t="s">
        <v>4492</v>
      </c>
      <c r="CB1170" s="1037" t="s">
        <v>33</v>
      </c>
      <c r="CC1170" s="863">
        <f>IF(ISBLANK(AL1170),0,1)</f>
        <v>0</v>
      </c>
      <c r="CD1170" s="656">
        <f>IF(ISBLANK(AM1170),0,1)</f>
        <v>0</v>
      </c>
      <c r="CE1170" s="656">
        <f>IF(ISBLANK(AN1170),0,1)</f>
        <v>0</v>
      </c>
      <c r="CF1170" s="656">
        <f>IF(ISBLANK(AO1170),0,1)</f>
        <v>0</v>
      </c>
      <c r="CG1170" s="656">
        <f>IF(ISBLANK(AP1170),0,1)</f>
        <v>0</v>
      </c>
      <c r="CH1170" s="692">
        <f>IF(ISBLANK(AQ1170),0,1)</f>
        <v>0</v>
      </c>
      <c r="CI1170" s="865">
        <f>IF($W1170="Dropped","-",DAYS360(X1170,Y1170,TRUE)/360)</f>
        <v>0.71111111111111114</v>
      </c>
      <c r="CJ1170" s="661" t="str">
        <f>IF(OR($W1170="Pipeline",$W1170="Dropped"),"-",IF(OR($AA1170="-",$AA1170="n/a"),"-",DAYS360(Y1170,AA1170,TRUE)/360))</f>
        <v>-</v>
      </c>
      <c r="CK1170" s="661" t="str">
        <f>IF(OR($W1170="Pipeline",$W1170="Dropped"),"-",IF($AC1170="-","-",IF(OR($AA1170="-",$AA1170="n/a"),DAYS360(Y1170,AC1170,TRUE)/360,DAYS360(AA1170,AC1170,TRUE)/360)))</f>
        <v>-</v>
      </c>
      <c r="CL1170" s="661" t="str">
        <f>IF(OR($W1170="Pipeline",$W1170="Dropped"),"-",IF($AC1170="-","-",DAYS360(X1170,AC1170,TRUE)/360))</f>
        <v>-</v>
      </c>
      <c r="CM1170" s="662" t="str">
        <f>IF(OR($W1170="Pipeline",$W1170="Dropped"),"-",IF($AC1170="-","-",DAYS360(AB1170,AC1170,TRUE)/360))</f>
        <v>-</v>
      </c>
      <c r="CN1170" s="920" t="str">
        <f>IF(W1170="Closed",IF(AC1170="-","-",YEAR(AC1170)),"-")</f>
        <v>-</v>
      </c>
      <c r="CO1170" s="920" t="str">
        <f>IF(W1170="Closed",IF(OR(BE1170="S",BE1170="MS",BE1170="HS"),"S",IF(OR(BE1170="U",BE1170="MU",BE1170="HU"),"U",IF(OR(BE1170="NA",BE1170="NR",BE1170="NV",BE1170="?",BE1170="#"),"NR","-"))),"-")</f>
        <v>-</v>
      </c>
      <c r="CP1170" s="863" t="s">
        <v>33</v>
      </c>
      <c r="CQ1170" s="656" t="s">
        <v>33</v>
      </c>
      <c r="CR1170" s="656" t="s">
        <v>33</v>
      </c>
      <c r="CS1170" s="656" t="s">
        <v>33</v>
      </c>
      <c r="CT1170" s="656" t="s">
        <v>33</v>
      </c>
      <c r="CU1170" s="692" t="s">
        <v>33</v>
      </c>
      <c r="CV1170" s="866" t="str">
        <f>IF(OR(DC1170="-",DC1170="",DC1170="n/a"),"-",HYPERLINK(DC1170,"PAD"))</f>
        <v>-</v>
      </c>
      <c r="CW1170" s="665" t="str">
        <f>IF(OR(DD1170="-",DD1170="",DD1170="n/a"),"-",HYPERLINK(DD1170,"ICR"))</f>
        <v>-</v>
      </c>
      <c r="CX1170" s="666" t="str">
        <f>IF(OR(DE1170="-",DE1170="",DE1170="n/a"),"-",HYPERLINK(DE1170,"IEG"))</f>
        <v>-</v>
      </c>
      <c r="CY1170" s="687" t="str">
        <f>IF(OR(DF1170="-",DF1170="",DF1170="n/a"),"-",HYPERLINK(DF1170,"PPAR"))</f>
        <v>-</v>
      </c>
      <c r="CZ1170" s="665" t="str">
        <f>IF(OR(DG1170="-",DG1170="",DG1170="n/a"),"-",HYPERLINK(DG1170,"PCR"))</f>
        <v>-</v>
      </c>
      <c r="DA1170" s="665" t="str">
        <f>IF(OR(DH1170="-",DH1170="",DH1170="n/a"),"-",HYPERLINK(DH1170,"PP"))</f>
        <v>-</v>
      </c>
      <c r="DB1170" s="688" t="str">
        <f>IF(OR(DI1170="-",DI1170="",DI1170="n/a"),"-",HYPERLINK(DI1170,"TA"))</f>
        <v>-</v>
      </c>
      <c r="DC1170" s="897" t="s">
        <v>13773</v>
      </c>
      <c r="DD1170" s="897" t="s">
        <v>13773</v>
      </c>
      <c r="DE1170" s="897" t="s">
        <v>13773</v>
      </c>
      <c r="DF1170" s="897" t="s">
        <v>13773</v>
      </c>
      <c r="DG1170" s="897" t="s">
        <v>13773</v>
      </c>
      <c r="DH1170" s="897" t="s">
        <v>13773</v>
      </c>
      <c r="DI1170" s="897" t="s">
        <v>13773</v>
      </c>
      <c r="DJ1170" s="935">
        <v>42948</v>
      </c>
    </row>
    <row r="1171" spans="1:121" s="867" customFormat="1" ht="13.9" customHeight="1" x14ac:dyDescent="0.2">
      <c r="A1171" s="921">
        <f>ROW()-1</f>
        <v>1170</v>
      </c>
      <c r="B1171" s="900" t="s">
        <v>13757</v>
      </c>
      <c r="C1171" s="922" t="str">
        <f>HYPERLINK(E1171,"OP")</f>
        <v>OP</v>
      </c>
      <c r="D1171" s="922" t="str">
        <f>HYPERLINK(F1171,"Prj")</f>
        <v>Prj</v>
      </c>
      <c r="E1171" s="923" t="s">
        <v>13758</v>
      </c>
      <c r="F1171" s="924" t="s">
        <v>13759</v>
      </c>
      <c r="G1171" s="656" t="s">
        <v>33</v>
      </c>
      <c r="H1171" s="656" t="s">
        <v>33</v>
      </c>
      <c r="I1171" s="694" t="s">
        <v>33</v>
      </c>
      <c r="J1171" s="903" t="s">
        <v>13760</v>
      </c>
      <c r="K1171" s="904" t="s">
        <v>33</v>
      </c>
      <c r="L1171" s="905" t="s">
        <v>16</v>
      </c>
      <c r="M1171" s="903" t="s">
        <v>950</v>
      </c>
      <c r="N1171" s="905" t="s">
        <v>18</v>
      </c>
      <c r="O1171" s="905" t="s">
        <v>76</v>
      </c>
      <c r="P1171" s="1082" t="s">
        <v>1419</v>
      </c>
      <c r="Q1171" s="1079" t="s">
        <v>13761</v>
      </c>
      <c r="R1171" s="906" t="s">
        <v>33</v>
      </c>
      <c r="S1171" s="907" t="s">
        <v>3166</v>
      </c>
      <c r="T1171" s="908" t="s">
        <v>13756</v>
      </c>
      <c r="U1171" s="905" t="s">
        <v>582</v>
      </c>
      <c r="V1171" s="905" t="s">
        <v>10430</v>
      </c>
      <c r="W1171" s="1068" t="s">
        <v>269</v>
      </c>
      <c r="X1171" s="1064">
        <v>43179</v>
      </c>
      <c r="Y1171" s="1066">
        <v>43357</v>
      </c>
      <c r="Z1171" s="1046">
        <v>2019</v>
      </c>
      <c r="AA1171" s="1064" t="s">
        <v>33</v>
      </c>
      <c r="AB1171" s="1065" t="s">
        <v>33</v>
      </c>
      <c r="AC1171" s="1066" t="s">
        <v>33</v>
      </c>
      <c r="AD1171" s="1060" t="s">
        <v>33</v>
      </c>
      <c r="AE1171" s="1020" t="s">
        <v>33</v>
      </c>
      <c r="AF1171" s="1023" t="s">
        <v>33</v>
      </c>
      <c r="AG1171" s="1025" t="s">
        <v>33</v>
      </c>
      <c r="AH1171" s="752">
        <v>0</v>
      </c>
      <c r="AI1171" s="429" t="s">
        <v>33</v>
      </c>
      <c r="AJ1171" s="1105" t="s">
        <v>33</v>
      </c>
      <c r="AK1171" s="1106" t="s">
        <v>33</v>
      </c>
      <c r="AL1171" s="646"/>
      <c r="AM1171" s="647"/>
      <c r="AN1171" s="647"/>
      <c r="AO1171" s="647"/>
      <c r="AP1171" s="647"/>
      <c r="AQ1171" s="648"/>
      <c r="AR1171" s="779"/>
      <c r="AS1171" s="649"/>
      <c r="AT1171" s="649"/>
      <c r="AU1171" s="650"/>
      <c r="AV1171" s="686"/>
      <c r="AW1171" s="925" t="s">
        <v>13271</v>
      </c>
      <c r="AX1171" s="925" t="s">
        <v>13271</v>
      </c>
      <c r="AY1171" s="912" t="s">
        <v>33</v>
      </c>
      <c r="AZ1171" s="904" t="s">
        <v>33</v>
      </c>
      <c r="BA1171" s="904" t="s">
        <v>33</v>
      </c>
      <c r="BB1171" s="669" t="s">
        <v>33</v>
      </c>
      <c r="BC1171" s="689" t="s">
        <v>33</v>
      </c>
      <c r="BD1171" s="691" t="s">
        <v>33</v>
      </c>
      <c r="BE1171" s="669" t="s">
        <v>33</v>
      </c>
      <c r="BF1171" s="689" t="s">
        <v>33</v>
      </c>
      <c r="BG1171" s="691" t="s">
        <v>33</v>
      </c>
      <c r="BH1171" s="905" t="s">
        <v>0</v>
      </c>
      <c r="BI1171" s="903" t="s">
        <v>0</v>
      </c>
      <c r="BJ1171" s="905" t="s">
        <v>0</v>
      </c>
      <c r="BK1171" s="903" t="s">
        <v>0</v>
      </c>
      <c r="BL1171" s="905" t="s">
        <v>0</v>
      </c>
      <c r="BM1171" s="903" t="s">
        <v>0</v>
      </c>
      <c r="BN1171" s="905" t="s">
        <v>0</v>
      </c>
      <c r="BO1171" s="903" t="s">
        <v>0</v>
      </c>
      <c r="BP1171" s="905" t="s">
        <v>0</v>
      </c>
      <c r="BQ1171" s="903" t="s">
        <v>0</v>
      </c>
      <c r="BR1171" s="905" t="s">
        <v>0</v>
      </c>
      <c r="BS1171" s="903" t="s">
        <v>4492</v>
      </c>
      <c r="BT1171" s="905" t="s">
        <v>0</v>
      </c>
      <c r="BU1171" s="903" t="s">
        <v>4492</v>
      </c>
      <c r="BV1171" s="905" t="s">
        <v>0</v>
      </c>
      <c r="BW1171" s="903" t="s">
        <v>4492</v>
      </c>
      <c r="BX1171" s="905" t="s">
        <v>0</v>
      </c>
      <c r="BY1171" s="903" t="s">
        <v>4492</v>
      </c>
      <c r="BZ1171" s="905" t="s">
        <v>0</v>
      </c>
      <c r="CA1171" s="903" t="s">
        <v>4492</v>
      </c>
      <c r="CB1171" s="684" t="s">
        <v>33</v>
      </c>
      <c r="CC1171" s="863">
        <f>IF(ISBLANK(AL1171),0,1)</f>
        <v>0</v>
      </c>
      <c r="CD1171" s="656">
        <f>IF(ISBLANK(AM1171),0,1)</f>
        <v>0</v>
      </c>
      <c r="CE1171" s="656">
        <f>IF(ISBLANK(AN1171),0,1)</f>
        <v>0</v>
      </c>
      <c r="CF1171" s="656">
        <f>IF(ISBLANK(AO1171),0,1)</f>
        <v>0</v>
      </c>
      <c r="CG1171" s="656">
        <f>IF(ISBLANK(AP1171),0,1)</f>
        <v>0</v>
      </c>
      <c r="CH1171" s="692">
        <f>IF(ISBLANK(AQ1171),0,1)</f>
        <v>0</v>
      </c>
      <c r="CI1171" s="865">
        <f>IF($W1171="Dropped","-",DAYS360(X1171,Y1171,TRUE)/360)</f>
        <v>0.48333333333333334</v>
      </c>
      <c r="CJ1171" s="661" t="str">
        <f>IF(OR($W1171="Pipeline",$W1171="Dropped"),"-",IF(OR($AA1171="-",$AA1171="n/a"),"-",DAYS360(Y1171,AA1171,TRUE)/360))</f>
        <v>-</v>
      </c>
      <c r="CK1171" s="661" t="str">
        <f>IF(OR($W1171="Pipeline",$W1171="Dropped"),"-",IF($AC1171="-","-",IF(OR($AA1171="-",$AA1171="n/a"),DAYS360(Y1171,AC1171,TRUE)/360,DAYS360(AA1171,AC1171,TRUE)/360)))</f>
        <v>-</v>
      </c>
      <c r="CL1171" s="661" t="str">
        <f>IF(OR($W1171="Pipeline",$W1171="Dropped"),"-",IF($AC1171="-","-",DAYS360(X1171,AC1171,TRUE)/360))</f>
        <v>-</v>
      </c>
      <c r="CM1171" s="662" t="str">
        <f>IF(OR($W1171="Pipeline",$W1171="Dropped"),"-",IF($AC1171="-","-",DAYS360(AB1171,AC1171,TRUE)/360))</f>
        <v>-</v>
      </c>
      <c r="CN1171" s="693" t="str">
        <f>IF(W1171="Closed",IF(AC1171="-","-",YEAR(AC1171)),"-")</f>
        <v>-</v>
      </c>
      <c r="CO1171" s="693" t="str">
        <f>IF(W1171="Closed",IF(OR(BE1171="S",BE1171="MS",BE1171="HS"),"S",IF(OR(BE1171="U",BE1171="MU",BE1171="HU"),"U",IF(OR(BE1171="NA",BE1171="NR",BE1171="NV",BE1171="?",BE1171="#"),"NR","-"))),"-")</f>
        <v>-</v>
      </c>
      <c r="CP1171" s="863" t="s">
        <v>33</v>
      </c>
      <c r="CQ1171" s="656" t="s">
        <v>33</v>
      </c>
      <c r="CR1171" s="656" t="s">
        <v>33</v>
      </c>
      <c r="CS1171" s="656" t="s">
        <v>33</v>
      </c>
      <c r="CT1171" s="656" t="s">
        <v>33</v>
      </c>
      <c r="CU1171" s="692" t="s">
        <v>33</v>
      </c>
      <c r="CV1171" s="866" t="str">
        <f>IF(OR(DC1171="-",DC1171="",DC1171="n/a"),"-",HYPERLINK(DC1171,"PAD"))</f>
        <v>-</v>
      </c>
      <c r="CW1171" s="665" t="str">
        <f>IF(OR(DD1171="-",DD1171="",DD1171="n/a"),"-",HYPERLINK(DD1171,"ICR"))</f>
        <v>-</v>
      </c>
      <c r="CX1171" s="666" t="str">
        <f>IF(OR(DE1171="-",DE1171="",DE1171="n/a"),"-",HYPERLINK(DE1171,"IEG"))</f>
        <v>-</v>
      </c>
      <c r="CY1171" s="687" t="str">
        <f>IF(OR(DF1171="-",DF1171="",DF1171="n/a"),"-",HYPERLINK(DF1171,"PPAR"))</f>
        <v>-</v>
      </c>
      <c r="CZ1171" s="665" t="str">
        <f>IF(OR(DG1171="-",DG1171="",DG1171="n/a"),"-",HYPERLINK(DG1171,"PCR"))</f>
        <v>-</v>
      </c>
      <c r="DA1171" s="665" t="str">
        <f>IF(OR(DH1171="-",DH1171="",DH1171="n/a"),"-",HYPERLINK(DH1171,"PP"))</f>
        <v>-</v>
      </c>
      <c r="DB1171" s="688" t="str">
        <f>IF(OR(DI1171="-",DI1171="",DI1171="n/a"),"-",HYPERLINK(DI1171,"TA"))</f>
        <v>-</v>
      </c>
      <c r="DC1171" s="897" t="s">
        <v>13773</v>
      </c>
      <c r="DD1171" s="897" t="s">
        <v>13773</v>
      </c>
      <c r="DE1171" s="897" t="s">
        <v>13773</v>
      </c>
      <c r="DF1171" s="897" t="s">
        <v>13773</v>
      </c>
      <c r="DG1171" s="897" t="s">
        <v>13773</v>
      </c>
      <c r="DH1171" s="897" t="s">
        <v>13773</v>
      </c>
      <c r="DI1171" s="897" t="s">
        <v>13773</v>
      </c>
      <c r="DJ1171" s="935">
        <v>42948</v>
      </c>
    </row>
    <row r="1172" spans="1:121" s="867" customFormat="1" ht="13.9" customHeight="1" x14ac:dyDescent="0.25">
      <c r="A1172" s="921">
        <f t="shared" ref="A1172:A1193" si="0">ROW()-1</f>
        <v>1171</v>
      </c>
      <c r="B1172" s="1127" t="s">
        <v>14215</v>
      </c>
      <c r="C1172" s="916" t="str">
        <f>HYPERLINK(E1172,"OP")</f>
        <v>OP</v>
      </c>
      <c r="D1172" s="916" t="str">
        <f>HYPERLINK(F1172,"Prj")</f>
        <v>Prj</v>
      </c>
      <c r="E1172" s="917" t="s">
        <v>14216</v>
      </c>
      <c r="F1172" s="918" t="s">
        <v>14217</v>
      </c>
      <c r="G1172" s="414" t="s">
        <v>33</v>
      </c>
      <c r="H1172" s="414" t="s">
        <v>33</v>
      </c>
      <c r="I1172" s="694" t="s">
        <v>33</v>
      </c>
      <c r="J1172" s="903" t="s">
        <v>14218</v>
      </c>
      <c r="K1172" s="904" t="s">
        <v>33</v>
      </c>
      <c r="L1172" s="905" t="s">
        <v>124</v>
      </c>
      <c r="M1172" s="903" t="s">
        <v>140</v>
      </c>
      <c r="N1172" s="905" t="s">
        <v>18</v>
      </c>
      <c r="O1172" s="905" t="s">
        <v>54</v>
      </c>
      <c r="P1172" s="905" t="s">
        <v>1744</v>
      </c>
      <c r="Q1172" s="906" t="s">
        <v>33</v>
      </c>
      <c r="R1172" s="906" t="s">
        <v>33</v>
      </c>
      <c r="S1172" s="1041" t="s">
        <v>33</v>
      </c>
      <c r="T1172" s="908" t="s">
        <v>14219</v>
      </c>
      <c r="U1172" s="903" t="s">
        <v>613</v>
      </c>
      <c r="V1172" s="903" t="s">
        <v>1425</v>
      </c>
      <c r="W1172" s="905" t="s">
        <v>1773</v>
      </c>
      <c r="X1172" s="1042">
        <v>34577</v>
      </c>
      <c r="Y1172" s="1042">
        <v>35024</v>
      </c>
      <c r="Z1172" s="909">
        <v>1996</v>
      </c>
      <c r="AA1172" s="1042">
        <v>35185</v>
      </c>
      <c r="AB1172" s="1042">
        <v>36707</v>
      </c>
      <c r="AC1172" s="1042">
        <v>37986</v>
      </c>
      <c r="AD1172" s="1124">
        <v>0</v>
      </c>
      <c r="AE1172" s="1124">
        <v>49</v>
      </c>
      <c r="AF1172" s="1124">
        <v>0</v>
      </c>
      <c r="AG1172" s="1124">
        <v>49</v>
      </c>
      <c r="AH1172" s="1124">
        <v>0</v>
      </c>
      <c r="AI1172" s="1124">
        <v>0</v>
      </c>
      <c r="AJ1172" s="1124">
        <v>43.462238769999999</v>
      </c>
      <c r="AK1172" s="1124">
        <v>40.159530439999997</v>
      </c>
      <c r="AL1172" s="646"/>
      <c r="AM1172" s="647"/>
      <c r="AN1172" s="647"/>
      <c r="AO1172" s="647"/>
      <c r="AP1172" s="647"/>
      <c r="AQ1172" s="648"/>
      <c r="AR1172" s="779"/>
      <c r="AS1172" s="649"/>
      <c r="AT1172" s="649"/>
      <c r="AU1172" s="650"/>
      <c r="AV1172" s="686"/>
      <c r="AW1172" s="1114" t="s">
        <v>13871</v>
      </c>
      <c r="AX1172" s="1114" t="s">
        <v>13874</v>
      </c>
      <c r="AY1172" s="1115" t="s">
        <v>33</v>
      </c>
      <c r="AZ1172" s="904" t="s">
        <v>33</v>
      </c>
      <c r="BA1172" s="904" t="s">
        <v>33</v>
      </c>
      <c r="BB1172" s="1128" t="s">
        <v>26</v>
      </c>
      <c r="BC1172" s="1129" t="s">
        <v>26</v>
      </c>
      <c r="BD1172" s="1130" t="s">
        <v>33</v>
      </c>
      <c r="BE1172" s="1128" t="s">
        <v>26</v>
      </c>
      <c r="BF1172" s="1129" t="s">
        <v>26</v>
      </c>
      <c r="BG1172" s="1131" t="s">
        <v>26</v>
      </c>
      <c r="BH1172" s="905" t="s">
        <v>4659</v>
      </c>
      <c r="BI1172" s="903" t="s">
        <v>10494</v>
      </c>
      <c r="BJ1172" s="905" t="s">
        <v>13082</v>
      </c>
      <c r="BK1172" s="903" t="s">
        <v>13083</v>
      </c>
      <c r="BL1172" s="905" t="s">
        <v>4494</v>
      </c>
      <c r="BM1172" s="903" t="s">
        <v>10485</v>
      </c>
      <c r="BN1172" s="905" t="s">
        <v>0</v>
      </c>
      <c r="BO1172" s="903" t="s">
        <v>0</v>
      </c>
      <c r="BP1172" s="905" t="s">
        <v>0</v>
      </c>
      <c r="BQ1172" s="903" t="s">
        <v>0</v>
      </c>
      <c r="BR1172" s="909">
        <v>42</v>
      </c>
      <c r="BS1172" s="903" t="s">
        <v>4529</v>
      </c>
      <c r="BT1172" s="909">
        <v>44</v>
      </c>
      <c r="BU1172" s="903" t="s">
        <v>4550</v>
      </c>
      <c r="BV1172" s="905" t="s">
        <v>0</v>
      </c>
      <c r="BW1172" s="903" t="s">
        <v>4492</v>
      </c>
      <c r="BX1172" s="905" t="s">
        <v>0</v>
      </c>
      <c r="BY1172" s="903" t="s">
        <v>4492</v>
      </c>
      <c r="BZ1172" s="905" t="s">
        <v>0</v>
      </c>
      <c r="CA1172" s="903" t="s">
        <v>4492</v>
      </c>
      <c r="CB1172" s="684" t="s">
        <v>33</v>
      </c>
      <c r="CC1172" s="863">
        <f t="shared" ref="CC1172:CC1193" si="1">IF(ISBLANK(AL1172),0,1)</f>
        <v>0</v>
      </c>
      <c r="CD1172" s="656">
        <f t="shared" ref="CD1172:CD1193" si="2">IF(ISBLANK(AM1172),0,1)</f>
        <v>0</v>
      </c>
      <c r="CE1172" s="656">
        <f t="shared" ref="CE1172:CE1193" si="3">IF(ISBLANK(AN1172),0,1)</f>
        <v>0</v>
      </c>
      <c r="CF1172" s="656">
        <f t="shared" ref="CF1172:CF1193" si="4">IF(ISBLANK(AO1172),0,1)</f>
        <v>0</v>
      </c>
      <c r="CG1172" s="656">
        <f t="shared" ref="CG1172:CG1193" si="5">IF(ISBLANK(AP1172),0,1)</f>
        <v>0</v>
      </c>
      <c r="CH1172" s="692">
        <f t="shared" ref="CH1172:CH1193" si="6">IF(ISBLANK(AQ1172),0,1)</f>
        <v>0</v>
      </c>
      <c r="CI1172" s="865">
        <f>IF($W1172="Dropped","-",DAYS360(X1172,Y1172,TRUE)/360)</f>
        <v>1.2250000000000001</v>
      </c>
      <c r="CJ1172" s="661">
        <f>IF(OR($W1172="Pipeline",$W1172="Dropped"),"-",IF(OR($AA1172="-",$AA1172="n/a"),"-",DAYS360(Y1172,AA1172,TRUE)/360))</f>
        <v>0.44166666666666665</v>
      </c>
      <c r="CK1172" s="661">
        <f>IF(OR($W1172="Pipeline",$W1172="Dropped"),"-",IF($AC1172="-","-",IF(OR($AA1172="-",$AA1172="n/a"),DAYS360(Y1172,AC1172,TRUE)/360,DAYS360(AA1172,AC1172,TRUE)/360)))</f>
        <v>7.666666666666667</v>
      </c>
      <c r="CL1172" s="661">
        <f>IF(OR($W1172="Pipeline",$W1172="Dropped"),"-",IF($AC1172="-","-",DAYS360(X1172,AC1172,TRUE)/360))</f>
        <v>9.3333333333333339</v>
      </c>
      <c r="CM1172" s="662">
        <f>IF(OR($W1172="Pipeline",$W1172="Dropped"),"-",IF($AC1172="-","-",DAYS360(AB1172,AC1172,TRUE)/360))</f>
        <v>3.5</v>
      </c>
      <c r="CN1172" s="693">
        <f t="shared" ref="CN1172:CN1193" si="7">IF(W1172="Closed",IF(AC1172="-","-",YEAR(AC1172)),"-")</f>
        <v>2003</v>
      </c>
      <c r="CO1172" s="693" t="str">
        <f t="shared" ref="CO1172:CO1193" si="8">IF(W1172="Closed",IF(OR(BE1172="S",BE1172="MS",BE1172="HS"),"S",IF(OR(BE1172="U",BE1172="MU",BE1172="HU"),"U",IF(OR(BE1172="NA",BE1172="NR",BE1172="NV",BE1172="?",BE1172="#"),"NR","-"))),"-")</f>
        <v>S</v>
      </c>
      <c r="CP1172" s="863" t="s">
        <v>33</v>
      </c>
      <c r="CQ1172" s="656" t="s">
        <v>33</v>
      </c>
      <c r="CR1172" s="656" t="s">
        <v>33</v>
      </c>
      <c r="CS1172" s="656" t="s">
        <v>33</v>
      </c>
      <c r="CT1172" s="656" t="s">
        <v>33</v>
      </c>
      <c r="CU1172" s="692" t="s">
        <v>33</v>
      </c>
      <c r="CV1172" s="866" t="str">
        <f t="shared" ref="CV1172:CV1193" si="9">IF(OR(DC1172="-",DC1172="",DC1172="n/a"),"-",HYPERLINK(DC1172,"PAD"))</f>
        <v>-</v>
      </c>
      <c r="CW1172" s="665" t="str">
        <f t="shared" ref="CW1172:CW1193" si="10">IF(OR(DD1172="-",DD1172="",DD1172="n/a"),"-",HYPERLINK(DD1172,"ICR"))</f>
        <v>ICR</v>
      </c>
      <c r="CX1172" s="666" t="str">
        <f t="shared" ref="CX1172:CX1193" si="11">IF(OR(DE1172="-",DE1172="",DE1172="n/a"),"-",HYPERLINK(DE1172,"IEG"))</f>
        <v>IEG</v>
      </c>
      <c r="CY1172" s="687" t="str">
        <f t="shared" ref="CY1172:CY1193" si="12">IF(OR(DF1172="-",DF1172="",DF1172="n/a"),"-",HYPERLINK(DF1172,"PPAR"))</f>
        <v>-</v>
      </c>
      <c r="CZ1172" s="665" t="str">
        <f t="shared" ref="CZ1172:CZ1193" si="13">IF(OR(DG1172="-",DG1172="",DG1172="n/a"),"-",HYPERLINK(DG1172,"PCR"))</f>
        <v>-</v>
      </c>
      <c r="DA1172" s="665" t="str">
        <f t="shared" ref="DA1172:DA1193" si="14">IF(OR(DH1172="-",DH1172="",DH1172="n/a"),"-",HYPERLINK(DH1172,"PP"))</f>
        <v>-</v>
      </c>
      <c r="DB1172" s="688" t="str">
        <f t="shared" ref="DB1172:DB1193" si="15">IF(OR(DI1172="-",DI1172="",DI1172="n/a"),"-",HYPERLINK(DI1172,"TA"))</f>
        <v>-</v>
      </c>
      <c r="DC1172" s="897" t="s">
        <v>33</v>
      </c>
      <c r="DD1172" s="897" t="s">
        <v>14220</v>
      </c>
      <c r="DE1172" s="897" t="s">
        <v>14221</v>
      </c>
      <c r="DF1172" s="897" t="s">
        <v>33</v>
      </c>
      <c r="DG1172" s="897" t="s">
        <v>33</v>
      </c>
      <c r="DH1172" s="897" t="s">
        <v>33</v>
      </c>
      <c r="DI1172" s="897" t="s">
        <v>33</v>
      </c>
      <c r="DJ1172" s="935">
        <v>42948</v>
      </c>
      <c r="DK1172" s="14"/>
      <c r="DL1172" s="14"/>
      <c r="DM1172" s="2"/>
      <c r="DN1172" s="2"/>
      <c r="DO1172" s="2"/>
      <c r="DP1172" s="2"/>
      <c r="DQ1172" s="2"/>
    </row>
    <row r="1173" spans="1:121" s="867" customFormat="1" ht="13.9" customHeight="1" x14ac:dyDescent="0.25">
      <c r="A1173" s="921">
        <f t="shared" si="0"/>
        <v>1172</v>
      </c>
      <c r="B1173" s="1127" t="s">
        <v>14222</v>
      </c>
      <c r="C1173" s="916" t="str">
        <f>HYPERLINK(E1173,"OP")</f>
        <v>OP</v>
      </c>
      <c r="D1173" s="916" t="str">
        <f>HYPERLINK(F1173,"Prj")</f>
        <v>Prj</v>
      </c>
      <c r="E1173" s="917" t="s">
        <v>14223</v>
      </c>
      <c r="F1173" s="918" t="s">
        <v>14224</v>
      </c>
      <c r="G1173" s="414" t="s">
        <v>33</v>
      </c>
      <c r="H1173" s="414" t="s">
        <v>33</v>
      </c>
      <c r="I1173" s="694" t="s">
        <v>33</v>
      </c>
      <c r="J1173" s="903" t="s">
        <v>14225</v>
      </c>
      <c r="K1173" s="904" t="s">
        <v>33</v>
      </c>
      <c r="L1173" s="905" t="s">
        <v>153</v>
      </c>
      <c r="M1173" s="903" t="s">
        <v>601</v>
      </c>
      <c r="N1173" s="905" t="s">
        <v>18</v>
      </c>
      <c r="O1173" s="905" t="s">
        <v>54</v>
      </c>
      <c r="P1173" s="905" t="s">
        <v>1744</v>
      </c>
      <c r="Q1173" s="906" t="s">
        <v>33</v>
      </c>
      <c r="R1173" s="906" t="s">
        <v>33</v>
      </c>
      <c r="S1173" s="1041" t="s">
        <v>33</v>
      </c>
      <c r="T1173" s="908" t="s">
        <v>14226</v>
      </c>
      <c r="U1173" s="903" t="s">
        <v>13707</v>
      </c>
      <c r="V1173" s="903" t="s">
        <v>1425</v>
      </c>
      <c r="W1173" s="905" t="s">
        <v>1773</v>
      </c>
      <c r="X1173" s="1042">
        <v>37781</v>
      </c>
      <c r="Y1173" s="1042">
        <v>38062</v>
      </c>
      <c r="Z1173" s="909">
        <v>2004</v>
      </c>
      <c r="AA1173" s="1042">
        <v>38253</v>
      </c>
      <c r="AB1173" s="1042">
        <v>39752</v>
      </c>
      <c r="AC1173" s="1042">
        <v>41212</v>
      </c>
      <c r="AD1173" s="1124">
        <v>0</v>
      </c>
      <c r="AE1173" s="1124">
        <v>9</v>
      </c>
      <c r="AF1173" s="1124">
        <v>0</v>
      </c>
      <c r="AG1173" s="1124">
        <v>9</v>
      </c>
      <c r="AH1173" s="1124">
        <v>0.21</v>
      </c>
      <c r="AI1173" s="1124">
        <v>0</v>
      </c>
      <c r="AJ1173" s="1124">
        <v>6.2549221499999996</v>
      </c>
      <c r="AK1173" s="1124">
        <v>6.4948357699999999</v>
      </c>
      <c r="AL1173" s="646"/>
      <c r="AM1173" s="647"/>
      <c r="AN1173" s="647"/>
      <c r="AO1173" s="647"/>
      <c r="AP1173" s="647"/>
      <c r="AQ1173" s="648"/>
      <c r="AR1173" s="779"/>
      <c r="AS1173" s="649"/>
      <c r="AT1173" s="649"/>
      <c r="AU1173" s="650"/>
      <c r="AV1173" s="686"/>
      <c r="AW1173" s="1114" t="s">
        <v>4503</v>
      </c>
      <c r="AX1173" s="1114" t="s">
        <v>13277</v>
      </c>
      <c r="AY1173" s="1116">
        <v>41210</v>
      </c>
      <c r="AZ1173" s="905" t="s">
        <v>22</v>
      </c>
      <c r="BA1173" s="905" t="s">
        <v>22</v>
      </c>
      <c r="BB1173" s="1128" t="s">
        <v>26</v>
      </c>
      <c r="BC1173" s="1129" t="s">
        <v>22</v>
      </c>
      <c r="BD1173" s="1131" t="s">
        <v>26</v>
      </c>
      <c r="BE1173" s="1128" t="s">
        <v>26</v>
      </c>
      <c r="BF1173" s="1129" t="s">
        <v>22</v>
      </c>
      <c r="BG1173" s="1131" t="s">
        <v>22</v>
      </c>
      <c r="BH1173" s="905" t="s">
        <v>4659</v>
      </c>
      <c r="BI1173" s="903" t="s">
        <v>10494</v>
      </c>
      <c r="BJ1173" s="905" t="s">
        <v>13082</v>
      </c>
      <c r="BK1173" s="903" t="s">
        <v>13083</v>
      </c>
      <c r="BL1173" s="905" t="s">
        <v>4494</v>
      </c>
      <c r="BM1173" s="903" t="s">
        <v>10485</v>
      </c>
      <c r="BN1173" s="905" t="s">
        <v>0</v>
      </c>
      <c r="BO1173" s="903" t="s">
        <v>0</v>
      </c>
      <c r="BP1173" s="905" t="s">
        <v>0</v>
      </c>
      <c r="BQ1173" s="903" t="s">
        <v>0</v>
      </c>
      <c r="BR1173" s="909">
        <v>42</v>
      </c>
      <c r="BS1173" s="903" t="s">
        <v>4529</v>
      </c>
      <c r="BT1173" s="909">
        <v>40</v>
      </c>
      <c r="BU1173" s="903" t="s">
        <v>4563</v>
      </c>
      <c r="BV1173" s="909">
        <v>34</v>
      </c>
      <c r="BW1173" s="903" t="s">
        <v>4491</v>
      </c>
      <c r="BX1173" s="905" t="s">
        <v>0</v>
      </c>
      <c r="BY1173" s="903" t="s">
        <v>4492</v>
      </c>
      <c r="BZ1173" s="905" t="s">
        <v>0</v>
      </c>
      <c r="CA1173" s="903" t="s">
        <v>4492</v>
      </c>
      <c r="CB1173" s="684" t="s">
        <v>33</v>
      </c>
      <c r="CC1173" s="863">
        <f t="shared" si="1"/>
        <v>0</v>
      </c>
      <c r="CD1173" s="656">
        <f t="shared" si="2"/>
        <v>0</v>
      </c>
      <c r="CE1173" s="656">
        <f t="shared" si="3"/>
        <v>0</v>
      </c>
      <c r="CF1173" s="656">
        <f t="shared" si="4"/>
        <v>0</v>
      </c>
      <c r="CG1173" s="656">
        <f t="shared" si="5"/>
        <v>0</v>
      </c>
      <c r="CH1173" s="692">
        <f t="shared" si="6"/>
        <v>0</v>
      </c>
      <c r="CI1173" s="865">
        <f>IF($W1173="Dropped","-",DAYS360(X1173,Y1173,TRUE)/360)</f>
        <v>0.76944444444444449</v>
      </c>
      <c r="CJ1173" s="661">
        <f>IF(OR($W1173="Pipeline",$W1173="Dropped"),"-",IF(OR($AA1173="-",$AA1173="n/a"),"-",DAYS360(Y1173,AA1173,TRUE)/360))</f>
        <v>0.51944444444444449</v>
      </c>
      <c r="CK1173" s="661">
        <f>IF(OR($W1173="Pipeline",$W1173="Dropped"),"-",IF($AC1173="-","-",IF(OR($AA1173="-",$AA1173="n/a"),DAYS360(Y1173,AC1173,TRUE)/360,DAYS360(AA1173,AC1173,TRUE)/360)))</f>
        <v>8.1027777777777779</v>
      </c>
      <c r="CL1173" s="661">
        <f>IF(OR($W1173="Pipeline",$W1173="Dropped"),"-",IF($AC1173="-","-",DAYS360(X1173,AC1173,TRUE)/360))</f>
        <v>9.3916666666666675</v>
      </c>
      <c r="CM1173" s="662">
        <f>IF(OR($W1173="Pipeline",$W1173="Dropped"),"-",IF($AC1173="-","-",DAYS360(AB1173,AC1173,TRUE)/360))</f>
        <v>4</v>
      </c>
      <c r="CN1173" s="693">
        <f t="shared" si="7"/>
        <v>2012</v>
      </c>
      <c r="CO1173" s="693" t="str">
        <f t="shared" si="8"/>
        <v>S</v>
      </c>
      <c r="CP1173" s="863" t="s">
        <v>33</v>
      </c>
      <c r="CQ1173" s="656" t="s">
        <v>33</v>
      </c>
      <c r="CR1173" s="656" t="s">
        <v>33</v>
      </c>
      <c r="CS1173" s="656" t="s">
        <v>33</v>
      </c>
      <c r="CT1173" s="656" t="s">
        <v>33</v>
      </c>
      <c r="CU1173" s="692" t="s">
        <v>33</v>
      </c>
      <c r="CV1173" s="866" t="str">
        <f t="shared" si="9"/>
        <v>PAD</v>
      </c>
      <c r="CW1173" s="665" t="str">
        <f t="shared" si="10"/>
        <v>ICR</v>
      </c>
      <c r="CX1173" s="666" t="str">
        <f t="shared" si="11"/>
        <v>IEG</v>
      </c>
      <c r="CY1173" s="687" t="str">
        <f t="shared" si="12"/>
        <v>-</v>
      </c>
      <c r="CZ1173" s="665" t="str">
        <f t="shared" si="13"/>
        <v>-</v>
      </c>
      <c r="DA1173" s="665" t="str">
        <f t="shared" si="14"/>
        <v>PP</v>
      </c>
      <c r="DB1173" s="688" t="str">
        <f t="shared" si="15"/>
        <v>-</v>
      </c>
      <c r="DC1173" s="897" t="s">
        <v>14227</v>
      </c>
      <c r="DD1173" s="897" t="s">
        <v>14228</v>
      </c>
      <c r="DE1173" s="897" t="s">
        <v>14229</v>
      </c>
      <c r="DF1173" s="897" t="s">
        <v>33</v>
      </c>
      <c r="DG1173" s="897" t="s">
        <v>33</v>
      </c>
      <c r="DH1173" s="897" t="s">
        <v>14230</v>
      </c>
      <c r="DI1173" s="897" t="s">
        <v>33</v>
      </c>
      <c r="DJ1173" s="935">
        <v>42948</v>
      </c>
      <c r="DK1173" s="14"/>
      <c r="DL1173" s="14"/>
      <c r="DM1173" s="2"/>
      <c r="DN1173" s="2"/>
      <c r="DO1173" s="2"/>
      <c r="DP1173" s="2"/>
      <c r="DQ1173" s="2"/>
    </row>
    <row r="1174" spans="1:121" s="867" customFormat="1" ht="13.9" customHeight="1" x14ac:dyDescent="0.25">
      <c r="A1174" s="921">
        <f t="shared" si="0"/>
        <v>1173</v>
      </c>
      <c r="B1174" s="1127" t="s">
        <v>14231</v>
      </c>
      <c r="C1174" s="916" t="str">
        <f>HYPERLINK(E1174,"OP")</f>
        <v>OP</v>
      </c>
      <c r="D1174" s="916" t="str">
        <f>HYPERLINK(F1174,"Prj")</f>
        <v>Prj</v>
      </c>
      <c r="E1174" s="917" t="s">
        <v>14232</v>
      </c>
      <c r="F1174" s="918" t="s">
        <v>14233</v>
      </c>
      <c r="G1174" s="414" t="s">
        <v>33</v>
      </c>
      <c r="H1174" s="414" t="s">
        <v>33</v>
      </c>
      <c r="I1174" s="694" t="s">
        <v>33</v>
      </c>
      <c r="J1174" s="903" t="s">
        <v>14234</v>
      </c>
      <c r="K1174" s="904" t="s">
        <v>33</v>
      </c>
      <c r="L1174" s="905" t="s">
        <v>124</v>
      </c>
      <c r="M1174" s="903" t="s">
        <v>140</v>
      </c>
      <c r="N1174" s="905" t="s">
        <v>18</v>
      </c>
      <c r="O1174" s="905" t="s">
        <v>30</v>
      </c>
      <c r="P1174" s="905" t="s">
        <v>1744</v>
      </c>
      <c r="Q1174" s="906" t="s">
        <v>33</v>
      </c>
      <c r="R1174" s="906" t="s">
        <v>33</v>
      </c>
      <c r="S1174" s="1041" t="s">
        <v>33</v>
      </c>
      <c r="T1174" s="908" t="s">
        <v>3612</v>
      </c>
      <c r="U1174" s="903" t="s">
        <v>613</v>
      </c>
      <c r="V1174" s="903" t="s">
        <v>1425</v>
      </c>
      <c r="W1174" s="905" t="s">
        <v>1773</v>
      </c>
      <c r="X1174" s="1042">
        <v>37924</v>
      </c>
      <c r="Y1174" s="1042">
        <v>38421</v>
      </c>
      <c r="Z1174" s="909">
        <v>2005</v>
      </c>
      <c r="AA1174" s="1042">
        <v>38701</v>
      </c>
      <c r="AB1174" s="1042">
        <v>40359</v>
      </c>
      <c r="AC1174" s="1042">
        <v>40724</v>
      </c>
      <c r="AD1174" s="1124">
        <v>0</v>
      </c>
      <c r="AE1174" s="1124">
        <v>105</v>
      </c>
      <c r="AF1174" s="1124">
        <v>0</v>
      </c>
      <c r="AG1174" s="1124">
        <v>105</v>
      </c>
      <c r="AH1174" s="1124">
        <v>7.99</v>
      </c>
      <c r="AI1174" s="1124">
        <v>0</v>
      </c>
      <c r="AJ1174" s="1124">
        <v>105</v>
      </c>
      <c r="AK1174" s="1124">
        <v>72.940030050000004</v>
      </c>
      <c r="AL1174" s="646"/>
      <c r="AM1174" s="647"/>
      <c r="AN1174" s="647"/>
      <c r="AO1174" s="647"/>
      <c r="AP1174" s="647"/>
      <c r="AQ1174" s="648"/>
      <c r="AR1174" s="779"/>
      <c r="AS1174" s="649"/>
      <c r="AT1174" s="649"/>
      <c r="AU1174" s="650"/>
      <c r="AV1174" s="686"/>
      <c r="AW1174" s="1114" t="s">
        <v>13871</v>
      </c>
      <c r="AX1174" s="1114" t="s">
        <v>13874</v>
      </c>
      <c r="AY1174" s="1116">
        <v>40693</v>
      </c>
      <c r="AZ1174" s="905" t="s">
        <v>26</v>
      </c>
      <c r="BA1174" s="905" t="s">
        <v>22</v>
      </c>
      <c r="BB1174" s="1128" t="s">
        <v>26</v>
      </c>
      <c r="BC1174" s="1129" t="s">
        <v>26</v>
      </c>
      <c r="BD1174" s="1131" t="s">
        <v>26</v>
      </c>
      <c r="BE1174" s="1128" t="s">
        <v>26</v>
      </c>
      <c r="BF1174" s="1129" t="s">
        <v>26</v>
      </c>
      <c r="BG1174" s="1131" t="s">
        <v>22</v>
      </c>
      <c r="BH1174" s="905" t="s">
        <v>4494</v>
      </c>
      <c r="BI1174" s="903" t="s">
        <v>10485</v>
      </c>
      <c r="BJ1174" s="905" t="s">
        <v>4659</v>
      </c>
      <c r="BK1174" s="903" t="s">
        <v>10494</v>
      </c>
      <c r="BL1174" s="905" t="s">
        <v>13082</v>
      </c>
      <c r="BM1174" s="903" t="s">
        <v>13083</v>
      </c>
      <c r="BN1174" s="905" t="s">
        <v>0</v>
      </c>
      <c r="BO1174" s="903" t="s">
        <v>0</v>
      </c>
      <c r="BP1174" s="905" t="s">
        <v>0</v>
      </c>
      <c r="BQ1174" s="903" t="s">
        <v>0</v>
      </c>
      <c r="BR1174" s="909">
        <v>42</v>
      </c>
      <c r="BS1174" s="903" t="s">
        <v>4529</v>
      </c>
      <c r="BT1174" s="909">
        <v>44</v>
      </c>
      <c r="BU1174" s="903" t="s">
        <v>4550</v>
      </c>
      <c r="BV1174" s="905" t="s">
        <v>0</v>
      </c>
      <c r="BW1174" s="903" t="s">
        <v>4492</v>
      </c>
      <c r="BX1174" s="905" t="s">
        <v>0</v>
      </c>
      <c r="BY1174" s="903" t="s">
        <v>4492</v>
      </c>
      <c r="BZ1174" s="905" t="s">
        <v>0</v>
      </c>
      <c r="CA1174" s="903" t="s">
        <v>4492</v>
      </c>
      <c r="CB1174" s="684" t="s">
        <v>33</v>
      </c>
      <c r="CC1174" s="863">
        <f t="shared" si="1"/>
        <v>0</v>
      </c>
      <c r="CD1174" s="656">
        <f t="shared" si="2"/>
        <v>0</v>
      </c>
      <c r="CE1174" s="656">
        <f t="shared" si="3"/>
        <v>0</v>
      </c>
      <c r="CF1174" s="656">
        <f t="shared" si="4"/>
        <v>0</v>
      </c>
      <c r="CG1174" s="656">
        <f t="shared" si="5"/>
        <v>0</v>
      </c>
      <c r="CH1174" s="692">
        <f t="shared" si="6"/>
        <v>0</v>
      </c>
      <c r="CI1174" s="865">
        <f>IF($W1174="Dropped","-",DAYS360(X1174,Y1174,TRUE)/360)</f>
        <v>1.3611111111111112</v>
      </c>
      <c r="CJ1174" s="661">
        <f>IF(OR($W1174="Pipeline",$W1174="Dropped"),"-",IF(OR($AA1174="-",$AA1174="n/a"),"-",DAYS360(Y1174,AA1174,TRUE)/360))</f>
        <v>0.76388888888888884</v>
      </c>
      <c r="CK1174" s="661">
        <f>IF(OR($W1174="Pipeline",$W1174="Dropped"),"-",IF($AC1174="-","-",IF(OR($AA1174="-",$AA1174="n/a"),DAYS360(Y1174,AC1174,TRUE)/360,DAYS360(AA1174,AC1174,TRUE)/360)))</f>
        <v>5.541666666666667</v>
      </c>
      <c r="CL1174" s="661">
        <f>IF(OR($W1174="Pipeline",$W1174="Dropped"),"-",IF($AC1174="-","-",DAYS360(X1174,AC1174,TRUE)/360))</f>
        <v>7.666666666666667</v>
      </c>
      <c r="CM1174" s="662">
        <f>IF(OR($W1174="Pipeline",$W1174="Dropped"),"-",IF($AC1174="-","-",DAYS360(AB1174,AC1174,TRUE)/360))</f>
        <v>1</v>
      </c>
      <c r="CN1174" s="693">
        <f t="shared" si="7"/>
        <v>2011</v>
      </c>
      <c r="CO1174" s="693" t="str">
        <f t="shared" si="8"/>
        <v>S</v>
      </c>
      <c r="CP1174" s="863" t="s">
        <v>33</v>
      </c>
      <c r="CQ1174" s="656" t="s">
        <v>33</v>
      </c>
      <c r="CR1174" s="656" t="s">
        <v>33</v>
      </c>
      <c r="CS1174" s="656" t="s">
        <v>33</v>
      </c>
      <c r="CT1174" s="656" t="s">
        <v>33</v>
      </c>
      <c r="CU1174" s="692" t="s">
        <v>33</v>
      </c>
      <c r="CV1174" s="866" t="str">
        <f t="shared" si="9"/>
        <v>PAD</v>
      </c>
      <c r="CW1174" s="665" t="str">
        <f t="shared" si="10"/>
        <v>ICR</v>
      </c>
      <c r="CX1174" s="666" t="str">
        <f t="shared" si="11"/>
        <v>IEG</v>
      </c>
      <c r="CY1174" s="687" t="str">
        <f t="shared" si="12"/>
        <v>-</v>
      </c>
      <c r="CZ1174" s="665" t="str">
        <f t="shared" si="13"/>
        <v>-</v>
      </c>
      <c r="DA1174" s="665" t="str">
        <f t="shared" si="14"/>
        <v>-</v>
      </c>
      <c r="DB1174" s="688" t="str">
        <f t="shared" si="15"/>
        <v>-</v>
      </c>
      <c r="DC1174" s="897" t="s">
        <v>14235</v>
      </c>
      <c r="DD1174" s="897" t="s">
        <v>14236</v>
      </c>
      <c r="DE1174" s="897" t="s">
        <v>14237</v>
      </c>
      <c r="DF1174" s="897" t="s">
        <v>33</v>
      </c>
      <c r="DG1174" s="897" t="s">
        <v>33</v>
      </c>
      <c r="DH1174" s="897" t="s">
        <v>33</v>
      </c>
      <c r="DI1174" s="897" t="s">
        <v>33</v>
      </c>
      <c r="DJ1174" s="935">
        <v>42948</v>
      </c>
      <c r="DK1174" s="14"/>
      <c r="DL1174" s="14"/>
      <c r="DM1174" s="2"/>
      <c r="DN1174" s="2"/>
      <c r="DO1174" s="2"/>
      <c r="DP1174" s="2"/>
      <c r="DQ1174" s="2"/>
    </row>
    <row r="1175" spans="1:121" s="867" customFormat="1" ht="13.9" customHeight="1" x14ac:dyDescent="0.25">
      <c r="A1175" s="921">
        <f t="shared" si="0"/>
        <v>1174</v>
      </c>
      <c r="B1175" s="1127" t="s">
        <v>14238</v>
      </c>
      <c r="C1175" s="916" t="str">
        <f>HYPERLINK(E1175,"OP")</f>
        <v>OP</v>
      </c>
      <c r="D1175" s="916" t="str">
        <f>HYPERLINK(F1175,"Prj")</f>
        <v>Prj</v>
      </c>
      <c r="E1175" s="917" t="s">
        <v>14239</v>
      </c>
      <c r="F1175" s="918" t="s">
        <v>14240</v>
      </c>
      <c r="G1175" s="414" t="s">
        <v>33</v>
      </c>
      <c r="H1175" s="414" t="s">
        <v>33</v>
      </c>
      <c r="I1175" s="694" t="s">
        <v>33</v>
      </c>
      <c r="J1175" s="903" t="s">
        <v>14241</v>
      </c>
      <c r="K1175" s="905" t="s">
        <v>5173</v>
      </c>
      <c r="L1175" s="905" t="s">
        <v>231</v>
      </c>
      <c r="M1175" s="903" t="s">
        <v>603</v>
      </c>
      <c r="N1175" s="905" t="s">
        <v>18</v>
      </c>
      <c r="O1175" s="905" t="s">
        <v>30</v>
      </c>
      <c r="P1175" s="905" t="s">
        <v>1419</v>
      </c>
      <c r="Q1175" s="906" t="s">
        <v>33</v>
      </c>
      <c r="R1175" s="906" t="s">
        <v>33</v>
      </c>
      <c r="S1175" s="1041" t="s">
        <v>33</v>
      </c>
      <c r="T1175" s="908" t="s">
        <v>4925</v>
      </c>
      <c r="U1175" s="903" t="s">
        <v>1782</v>
      </c>
      <c r="V1175" s="903" t="s">
        <v>612</v>
      </c>
      <c r="W1175" s="905" t="s">
        <v>1773</v>
      </c>
      <c r="X1175" s="1042">
        <v>37552</v>
      </c>
      <c r="Y1175" s="1042">
        <v>37859</v>
      </c>
      <c r="Z1175" s="909">
        <v>2004</v>
      </c>
      <c r="AA1175" s="1042" t="s">
        <v>33</v>
      </c>
      <c r="AB1175" s="1042" t="s">
        <v>33</v>
      </c>
      <c r="AC1175" s="1042" t="s">
        <v>33</v>
      </c>
      <c r="AD1175" s="1124">
        <v>5.3</v>
      </c>
      <c r="AE1175" s="1124">
        <v>0</v>
      </c>
      <c r="AF1175" s="1124">
        <v>0</v>
      </c>
      <c r="AG1175" s="1124">
        <v>5.3</v>
      </c>
      <c r="AH1175" s="1124">
        <v>0.4</v>
      </c>
      <c r="AI1175" s="1125" t="s">
        <v>33</v>
      </c>
      <c r="AJ1175" s="1125" t="s">
        <v>33</v>
      </c>
      <c r="AK1175" s="1125" t="s">
        <v>33</v>
      </c>
      <c r="AL1175" s="646"/>
      <c r="AM1175" s="647"/>
      <c r="AN1175" s="647"/>
      <c r="AO1175" s="647"/>
      <c r="AP1175" s="647"/>
      <c r="AQ1175" s="648"/>
      <c r="AR1175" s="779"/>
      <c r="AS1175" s="649"/>
      <c r="AT1175" s="649"/>
      <c r="AU1175" s="650"/>
      <c r="AV1175" s="686"/>
      <c r="AW1175" s="1114" t="s">
        <v>13277</v>
      </c>
      <c r="AX1175" s="1114" t="s">
        <v>13271</v>
      </c>
      <c r="AY1175" s="1115" t="s">
        <v>33</v>
      </c>
      <c r="AZ1175" s="904" t="s">
        <v>33</v>
      </c>
      <c r="BA1175" s="904" t="s">
        <v>33</v>
      </c>
      <c r="BB1175" s="1128" t="s">
        <v>26</v>
      </c>
      <c r="BC1175" s="1129" t="s">
        <v>26</v>
      </c>
      <c r="BD1175" s="1130" t="s">
        <v>33</v>
      </c>
      <c r="BE1175" s="1132" t="s">
        <v>33</v>
      </c>
      <c r="BF1175" s="1133" t="s">
        <v>33</v>
      </c>
      <c r="BG1175" s="1130" t="s">
        <v>33</v>
      </c>
      <c r="BH1175" s="905" t="s">
        <v>4485</v>
      </c>
      <c r="BI1175" s="903" t="s">
        <v>10472</v>
      </c>
      <c r="BJ1175" s="905" t="s">
        <v>0</v>
      </c>
      <c r="BK1175" s="903" t="s">
        <v>0</v>
      </c>
      <c r="BL1175" s="905" t="s">
        <v>0</v>
      </c>
      <c r="BM1175" s="903" t="s">
        <v>0</v>
      </c>
      <c r="BN1175" s="905" t="s">
        <v>0</v>
      </c>
      <c r="BO1175" s="903" t="s">
        <v>0</v>
      </c>
      <c r="BP1175" s="905" t="s">
        <v>0</v>
      </c>
      <c r="BQ1175" s="903" t="s">
        <v>0</v>
      </c>
      <c r="BR1175" s="909">
        <v>83</v>
      </c>
      <c r="BS1175" s="903" t="s">
        <v>4600</v>
      </c>
      <c r="BT1175" s="909">
        <v>36</v>
      </c>
      <c r="BU1175" s="903" t="s">
        <v>4565</v>
      </c>
      <c r="BV1175" s="909">
        <v>30</v>
      </c>
      <c r="BW1175" s="903" t="s">
        <v>4501</v>
      </c>
      <c r="BX1175" s="909">
        <v>58</v>
      </c>
      <c r="BY1175" s="903" t="s">
        <v>4558</v>
      </c>
      <c r="BZ1175" s="905" t="s">
        <v>0</v>
      </c>
      <c r="CA1175" s="903" t="s">
        <v>4492</v>
      </c>
      <c r="CB1175" s="684" t="s">
        <v>33</v>
      </c>
      <c r="CC1175" s="863">
        <f t="shared" si="1"/>
        <v>0</v>
      </c>
      <c r="CD1175" s="656">
        <f t="shared" si="2"/>
        <v>0</v>
      </c>
      <c r="CE1175" s="656">
        <f t="shared" si="3"/>
        <v>0</v>
      </c>
      <c r="CF1175" s="656">
        <f t="shared" si="4"/>
        <v>0</v>
      </c>
      <c r="CG1175" s="656">
        <f t="shared" si="5"/>
        <v>0</v>
      </c>
      <c r="CH1175" s="692">
        <f t="shared" si="6"/>
        <v>0</v>
      </c>
      <c r="CI1175" s="865">
        <f>IF($W1175="Dropped","-",DAYS360(X1175,Y1175,TRUE)/360)</f>
        <v>0.84166666666666667</v>
      </c>
      <c r="CJ1175" s="661" t="str">
        <f>IF(OR($W1175="Pipeline",$W1175="Dropped"),"-",IF(OR($AA1175="-",$AA1175="n/a"),"-",DAYS360(Y1175,AA1175,TRUE)/360))</f>
        <v>-</v>
      </c>
      <c r="CK1175" s="661" t="str">
        <f>IF(OR($W1175="Pipeline",$W1175="Dropped"),"-",IF($AC1175="-","-",IF(OR($AA1175="-",$AA1175="n/a"),DAYS360(Y1175,AC1175,TRUE)/360,DAYS360(AA1175,AC1175,TRUE)/360)))</f>
        <v>-</v>
      </c>
      <c r="CL1175" s="661" t="str">
        <f>IF(OR($W1175="Pipeline",$W1175="Dropped"),"-",IF($AC1175="-","-",DAYS360(X1175,AC1175,TRUE)/360))</f>
        <v>-</v>
      </c>
      <c r="CM1175" s="662" t="str">
        <f>IF(OR($W1175="Pipeline",$W1175="Dropped"),"-",IF($AC1175="-","-",DAYS360(AB1175,AC1175,TRUE)/360))</f>
        <v>-</v>
      </c>
      <c r="CN1175" s="693" t="str">
        <f t="shared" si="7"/>
        <v>-</v>
      </c>
      <c r="CO1175" s="693" t="str">
        <f t="shared" si="8"/>
        <v>-</v>
      </c>
      <c r="CP1175" s="863" t="s">
        <v>33</v>
      </c>
      <c r="CQ1175" s="656" t="s">
        <v>33</v>
      </c>
      <c r="CR1175" s="656" t="s">
        <v>33</v>
      </c>
      <c r="CS1175" s="656" t="s">
        <v>33</v>
      </c>
      <c r="CT1175" s="656" t="s">
        <v>33</v>
      </c>
      <c r="CU1175" s="692" t="s">
        <v>33</v>
      </c>
      <c r="CV1175" s="866" t="str">
        <f t="shared" si="9"/>
        <v>-</v>
      </c>
      <c r="CW1175" s="665" t="str">
        <f t="shared" si="10"/>
        <v>-</v>
      </c>
      <c r="CX1175" s="666" t="str">
        <f t="shared" si="11"/>
        <v>-</v>
      </c>
      <c r="CY1175" s="687" t="str">
        <f t="shared" si="12"/>
        <v>-</v>
      </c>
      <c r="CZ1175" s="665" t="str">
        <f t="shared" si="13"/>
        <v>-</v>
      </c>
      <c r="DA1175" s="665" t="str">
        <f t="shared" si="14"/>
        <v>-</v>
      </c>
      <c r="DB1175" s="688" t="str">
        <f t="shared" si="15"/>
        <v>-</v>
      </c>
      <c r="DC1175" s="897" t="s">
        <v>13773</v>
      </c>
      <c r="DD1175" s="897" t="s">
        <v>13773</v>
      </c>
      <c r="DE1175" s="897" t="s">
        <v>13773</v>
      </c>
      <c r="DF1175" s="897" t="s">
        <v>13773</v>
      </c>
      <c r="DG1175" s="897" t="s">
        <v>13773</v>
      </c>
      <c r="DH1175" s="897" t="s">
        <v>13773</v>
      </c>
      <c r="DI1175" s="897" t="s">
        <v>13773</v>
      </c>
      <c r="DJ1175" s="935">
        <v>42948</v>
      </c>
      <c r="DK1175" s="14"/>
      <c r="DL1175" s="14"/>
      <c r="DM1175" s="2"/>
      <c r="DN1175" s="2"/>
      <c r="DO1175" s="2"/>
      <c r="DP1175" s="2"/>
      <c r="DQ1175" s="2"/>
    </row>
    <row r="1176" spans="1:121" s="867" customFormat="1" ht="13.9" customHeight="1" x14ac:dyDescent="0.25">
      <c r="A1176" s="921">
        <f t="shared" si="0"/>
        <v>1175</v>
      </c>
      <c r="B1176" s="1127" t="s">
        <v>14242</v>
      </c>
      <c r="C1176" s="916" t="str">
        <f>HYPERLINK(E1176,"OP")</f>
        <v>OP</v>
      </c>
      <c r="D1176" s="916" t="str">
        <f>HYPERLINK(F1176,"Prj")</f>
        <v>Prj</v>
      </c>
      <c r="E1176" s="917" t="s">
        <v>14243</v>
      </c>
      <c r="F1176" s="918" t="s">
        <v>14244</v>
      </c>
      <c r="G1176" s="414" t="s">
        <v>33</v>
      </c>
      <c r="H1176" s="414" t="s">
        <v>33</v>
      </c>
      <c r="I1176" s="694" t="s">
        <v>33</v>
      </c>
      <c r="J1176" s="903" t="s">
        <v>14245</v>
      </c>
      <c r="K1176" s="904" t="s">
        <v>33</v>
      </c>
      <c r="L1176" s="905" t="s">
        <v>124</v>
      </c>
      <c r="M1176" s="903" t="s">
        <v>332</v>
      </c>
      <c r="N1176" s="905" t="s">
        <v>18</v>
      </c>
      <c r="O1176" s="905" t="s">
        <v>25</v>
      </c>
      <c r="P1176" s="905" t="s">
        <v>1765</v>
      </c>
      <c r="Q1176" s="903" t="s">
        <v>1419</v>
      </c>
      <c r="R1176" s="906" t="s">
        <v>33</v>
      </c>
      <c r="S1176" s="907" t="s">
        <v>14246</v>
      </c>
      <c r="T1176" s="908" t="s">
        <v>14247</v>
      </c>
      <c r="U1176" s="903" t="s">
        <v>1789</v>
      </c>
      <c r="V1176" s="903" t="s">
        <v>14248</v>
      </c>
      <c r="W1176" s="905" t="s">
        <v>20</v>
      </c>
      <c r="X1176" s="1042">
        <v>42151</v>
      </c>
      <c r="Y1176" s="1042">
        <v>42489</v>
      </c>
      <c r="Z1176" s="909">
        <v>2016</v>
      </c>
      <c r="AA1176" s="1042">
        <v>42607</v>
      </c>
      <c r="AB1176" s="1042">
        <v>44408</v>
      </c>
      <c r="AC1176" s="1042">
        <v>44408</v>
      </c>
      <c r="AD1176" s="1124">
        <v>22</v>
      </c>
      <c r="AE1176" s="1124">
        <v>0</v>
      </c>
      <c r="AF1176" s="1124">
        <v>0</v>
      </c>
      <c r="AG1176" s="1124">
        <v>22</v>
      </c>
      <c r="AH1176" s="1124">
        <v>6.1486429999999999</v>
      </c>
      <c r="AI1176" s="1124">
        <v>0</v>
      </c>
      <c r="AJ1176" s="1124">
        <v>22</v>
      </c>
      <c r="AK1176" s="1124">
        <v>1.0549999999999999</v>
      </c>
      <c r="AL1176" s="646"/>
      <c r="AM1176" s="647"/>
      <c r="AN1176" s="647"/>
      <c r="AO1176" s="647"/>
      <c r="AP1176" s="647"/>
      <c r="AQ1176" s="648"/>
      <c r="AR1176" s="779"/>
      <c r="AS1176" s="649"/>
      <c r="AT1176" s="649"/>
      <c r="AU1176" s="650"/>
      <c r="AV1176" s="686"/>
      <c r="AW1176" s="1114" t="s">
        <v>13406</v>
      </c>
      <c r="AX1176" s="1114" t="s">
        <v>13271</v>
      </c>
      <c r="AY1176" s="1116">
        <v>42901</v>
      </c>
      <c r="AZ1176" s="905" t="s">
        <v>26</v>
      </c>
      <c r="BA1176" s="905" t="s">
        <v>26</v>
      </c>
      <c r="BB1176" s="1132" t="s">
        <v>33</v>
      </c>
      <c r="BC1176" s="1133" t="s">
        <v>33</v>
      </c>
      <c r="BD1176" s="1130" t="s">
        <v>33</v>
      </c>
      <c r="BE1176" s="1132" t="s">
        <v>33</v>
      </c>
      <c r="BF1176" s="1133" t="s">
        <v>33</v>
      </c>
      <c r="BG1176" s="1130" t="s">
        <v>33</v>
      </c>
      <c r="BH1176" s="905" t="s">
        <v>4485</v>
      </c>
      <c r="BI1176" s="903" t="s">
        <v>10472</v>
      </c>
      <c r="BJ1176" s="905" t="s">
        <v>0</v>
      </c>
      <c r="BK1176" s="903" t="s">
        <v>0</v>
      </c>
      <c r="BL1176" s="905" t="s">
        <v>0</v>
      </c>
      <c r="BM1176" s="903" t="s">
        <v>0</v>
      </c>
      <c r="BN1176" s="905" t="s">
        <v>0</v>
      </c>
      <c r="BO1176" s="903" t="s">
        <v>0</v>
      </c>
      <c r="BP1176" s="905" t="s">
        <v>0</v>
      </c>
      <c r="BQ1176" s="903" t="s">
        <v>0</v>
      </c>
      <c r="BR1176" s="909">
        <v>21</v>
      </c>
      <c r="BS1176" s="903" t="s">
        <v>4547</v>
      </c>
      <c r="BT1176" s="909">
        <v>27</v>
      </c>
      <c r="BU1176" s="903" t="s">
        <v>4490</v>
      </c>
      <c r="BV1176" s="909">
        <v>20</v>
      </c>
      <c r="BW1176" s="903" t="s">
        <v>4645</v>
      </c>
      <c r="BX1176" s="909">
        <v>28</v>
      </c>
      <c r="BY1176" s="903" t="s">
        <v>4500</v>
      </c>
      <c r="BZ1176" s="905" t="s">
        <v>0</v>
      </c>
      <c r="CA1176" s="903" t="s">
        <v>4492</v>
      </c>
      <c r="CB1176" s="684" t="s">
        <v>33</v>
      </c>
      <c r="CC1176" s="863">
        <f t="shared" si="1"/>
        <v>0</v>
      </c>
      <c r="CD1176" s="656">
        <f t="shared" si="2"/>
        <v>0</v>
      </c>
      <c r="CE1176" s="656">
        <f t="shared" si="3"/>
        <v>0</v>
      </c>
      <c r="CF1176" s="656">
        <f t="shared" si="4"/>
        <v>0</v>
      </c>
      <c r="CG1176" s="656">
        <f t="shared" si="5"/>
        <v>0</v>
      </c>
      <c r="CH1176" s="692">
        <f t="shared" si="6"/>
        <v>0</v>
      </c>
      <c r="CI1176" s="865">
        <f>IF($W1176="Dropped","-",DAYS360(X1176,Y1176,TRUE)/360)</f>
        <v>0.92222222222222228</v>
      </c>
      <c r="CJ1176" s="661">
        <f>IF(OR($W1176="Pipeline",$W1176="Dropped"),"-",IF(OR($AA1176="-",$AA1176="n/a"),"-",DAYS360(Y1176,AA1176,TRUE)/360))</f>
        <v>0.32222222222222224</v>
      </c>
      <c r="CK1176" s="661">
        <f>IF(OR($W1176="Pipeline",$W1176="Dropped"),"-",IF($AC1176="-","-",IF(OR($AA1176="-",$AA1176="n/a"),DAYS360(Y1176,AC1176,TRUE)/360,DAYS360(AA1176,AC1176,TRUE)/360)))</f>
        <v>4.9305555555555554</v>
      </c>
      <c r="CL1176" s="661">
        <f>IF(OR($W1176="Pipeline",$W1176="Dropped"),"-",IF($AC1176="-","-",DAYS360(X1176,AC1176,TRUE)/360))</f>
        <v>6.1749999999999998</v>
      </c>
      <c r="CM1176" s="662">
        <f>IF(OR($W1176="Pipeline",$W1176="Dropped"),"-",IF($AC1176="-","-",DAYS360(AB1176,AC1176,TRUE)/360))</f>
        <v>0</v>
      </c>
      <c r="CN1176" s="693" t="str">
        <f t="shared" si="7"/>
        <v>-</v>
      </c>
      <c r="CO1176" s="693" t="str">
        <f t="shared" si="8"/>
        <v>-</v>
      </c>
      <c r="CP1176" s="863" t="s">
        <v>33</v>
      </c>
      <c r="CQ1176" s="656" t="s">
        <v>33</v>
      </c>
      <c r="CR1176" s="656" t="s">
        <v>33</v>
      </c>
      <c r="CS1176" s="656" t="s">
        <v>33</v>
      </c>
      <c r="CT1176" s="656" t="s">
        <v>33</v>
      </c>
      <c r="CU1176" s="692" t="s">
        <v>33</v>
      </c>
      <c r="CV1176" s="866" t="str">
        <f t="shared" si="9"/>
        <v>PAD</v>
      </c>
      <c r="CW1176" s="665" t="str">
        <f t="shared" si="10"/>
        <v>-</v>
      </c>
      <c r="CX1176" s="666" t="str">
        <f t="shared" si="11"/>
        <v>-</v>
      </c>
      <c r="CY1176" s="687" t="str">
        <f t="shared" si="12"/>
        <v>-</v>
      </c>
      <c r="CZ1176" s="665" t="str">
        <f t="shared" si="13"/>
        <v>-</v>
      </c>
      <c r="DA1176" s="665" t="str">
        <f t="shared" si="14"/>
        <v>-</v>
      </c>
      <c r="DB1176" s="688" t="str">
        <f t="shared" si="15"/>
        <v>-</v>
      </c>
      <c r="DC1176" s="897" t="s">
        <v>14249</v>
      </c>
      <c r="DD1176" s="897" t="s">
        <v>33</v>
      </c>
      <c r="DE1176" s="897" t="s">
        <v>33</v>
      </c>
      <c r="DF1176" s="897" t="s">
        <v>33</v>
      </c>
      <c r="DG1176" s="897" t="s">
        <v>33</v>
      </c>
      <c r="DH1176" s="897" t="s">
        <v>33</v>
      </c>
      <c r="DI1176" s="897" t="s">
        <v>33</v>
      </c>
      <c r="DJ1176" s="935">
        <v>42948</v>
      </c>
      <c r="DK1176" s="14"/>
      <c r="DL1176" s="14"/>
      <c r="DM1176" s="2"/>
      <c r="DN1176" s="2"/>
      <c r="DO1176" s="2"/>
      <c r="DP1176" s="2"/>
      <c r="DQ1176" s="2"/>
    </row>
    <row r="1177" spans="1:121" s="867" customFormat="1" ht="13.9" customHeight="1" x14ac:dyDescent="0.25">
      <c r="A1177" s="921">
        <f t="shared" si="0"/>
        <v>1176</v>
      </c>
      <c r="B1177" s="1127" t="s">
        <v>14250</v>
      </c>
      <c r="C1177" s="916" t="str">
        <f>HYPERLINK(E1177,"OP")</f>
        <v>OP</v>
      </c>
      <c r="D1177" s="916" t="str">
        <f>HYPERLINK(F1177,"Prj")</f>
        <v>Prj</v>
      </c>
      <c r="E1177" s="917" t="s">
        <v>14251</v>
      </c>
      <c r="F1177" s="918" t="s">
        <v>14252</v>
      </c>
      <c r="G1177" s="414" t="s">
        <v>33</v>
      </c>
      <c r="H1177" s="414" t="s">
        <v>33</v>
      </c>
      <c r="I1177" s="694" t="s">
        <v>33</v>
      </c>
      <c r="J1177" s="903" t="s">
        <v>14253</v>
      </c>
      <c r="K1177" s="904" t="s">
        <v>33</v>
      </c>
      <c r="L1177" s="905" t="s">
        <v>16</v>
      </c>
      <c r="M1177" s="903" t="s">
        <v>13817</v>
      </c>
      <c r="N1177" s="905" t="s">
        <v>233</v>
      </c>
      <c r="O1177" s="905" t="s">
        <v>25</v>
      </c>
      <c r="P1177" s="905" t="s">
        <v>1419</v>
      </c>
      <c r="Q1177" s="906" t="s">
        <v>33</v>
      </c>
      <c r="R1177" s="906" t="s">
        <v>33</v>
      </c>
      <c r="S1177" s="907" t="s">
        <v>14254</v>
      </c>
      <c r="T1177" s="908" t="s">
        <v>14255</v>
      </c>
      <c r="U1177" s="903" t="s">
        <v>1791</v>
      </c>
      <c r="V1177" s="903" t="s">
        <v>14256</v>
      </c>
      <c r="W1177" s="905" t="s">
        <v>20</v>
      </c>
      <c r="X1177" s="1042">
        <v>42173</v>
      </c>
      <c r="Y1177" s="1042">
        <v>42219</v>
      </c>
      <c r="Z1177" s="909">
        <v>2016</v>
      </c>
      <c r="AA1177" s="1042">
        <v>42341</v>
      </c>
      <c r="AB1177" s="1042">
        <v>42825</v>
      </c>
      <c r="AC1177" s="1042">
        <v>43190</v>
      </c>
      <c r="AD1177" s="1124">
        <v>0</v>
      </c>
      <c r="AE1177" s="1124">
        <v>0</v>
      </c>
      <c r="AF1177" s="1124">
        <v>2</v>
      </c>
      <c r="AG1177" s="1124">
        <v>2</v>
      </c>
      <c r="AH1177" s="1125" t="s">
        <v>33</v>
      </c>
      <c r="AI1177" s="1124">
        <v>1.6</v>
      </c>
      <c r="AJ1177" s="1124">
        <v>1.6</v>
      </c>
      <c r="AK1177" s="1124">
        <v>0.55111060000000001</v>
      </c>
      <c r="AL1177" s="646"/>
      <c r="AM1177" s="647"/>
      <c r="AN1177" s="647"/>
      <c r="AO1177" s="647"/>
      <c r="AP1177" s="647"/>
      <c r="AQ1177" s="648"/>
      <c r="AR1177" s="779"/>
      <c r="AS1177" s="649"/>
      <c r="AT1177" s="649"/>
      <c r="AU1177" s="650"/>
      <c r="AV1177" s="686"/>
      <c r="AW1177" s="1114" t="s">
        <v>10027</v>
      </c>
      <c r="AX1177" s="1114" t="s">
        <v>10027</v>
      </c>
      <c r="AY1177" s="1116">
        <v>42632</v>
      </c>
      <c r="AZ1177" s="905" t="s">
        <v>22</v>
      </c>
      <c r="BA1177" s="905" t="s">
        <v>22</v>
      </c>
      <c r="BB1177" s="1132" t="s">
        <v>33</v>
      </c>
      <c r="BC1177" s="1133" t="s">
        <v>33</v>
      </c>
      <c r="BD1177" s="1130" t="s">
        <v>33</v>
      </c>
      <c r="BE1177" s="1132" t="s">
        <v>33</v>
      </c>
      <c r="BF1177" s="1133" t="s">
        <v>33</v>
      </c>
      <c r="BG1177" s="1130" t="s">
        <v>33</v>
      </c>
      <c r="BH1177" s="905" t="s">
        <v>4505</v>
      </c>
      <c r="BI1177" s="903" t="s">
        <v>10474</v>
      </c>
      <c r="BJ1177" s="905" t="s">
        <v>0</v>
      </c>
      <c r="BK1177" s="903" t="s">
        <v>0</v>
      </c>
      <c r="BL1177" s="905" t="s">
        <v>0</v>
      </c>
      <c r="BM1177" s="903" t="s">
        <v>0</v>
      </c>
      <c r="BN1177" s="905" t="s">
        <v>0</v>
      </c>
      <c r="BO1177" s="903" t="s">
        <v>0</v>
      </c>
      <c r="BP1177" s="905" t="s">
        <v>0</v>
      </c>
      <c r="BQ1177" s="903" t="s">
        <v>0</v>
      </c>
      <c r="BR1177" s="909">
        <v>27</v>
      </c>
      <c r="BS1177" s="903" t="s">
        <v>4490</v>
      </c>
      <c r="BT1177" s="909">
        <v>94</v>
      </c>
      <c r="BU1177" s="903" t="s">
        <v>4649</v>
      </c>
      <c r="BV1177" s="905" t="s">
        <v>0</v>
      </c>
      <c r="BW1177" s="903" t="s">
        <v>4492</v>
      </c>
      <c r="BX1177" s="905" t="s">
        <v>0</v>
      </c>
      <c r="BY1177" s="903" t="s">
        <v>4492</v>
      </c>
      <c r="BZ1177" s="905" t="s">
        <v>0</v>
      </c>
      <c r="CA1177" s="903" t="s">
        <v>4492</v>
      </c>
      <c r="CB1177" s="684" t="s">
        <v>33</v>
      </c>
      <c r="CC1177" s="863">
        <f t="shared" si="1"/>
        <v>0</v>
      </c>
      <c r="CD1177" s="656">
        <f t="shared" si="2"/>
        <v>0</v>
      </c>
      <c r="CE1177" s="656">
        <f t="shared" si="3"/>
        <v>0</v>
      </c>
      <c r="CF1177" s="656">
        <f t="shared" si="4"/>
        <v>0</v>
      </c>
      <c r="CG1177" s="656">
        <f t="shared" si="5"/>
        <v>0</v>
      </c>
      <c r="CH1177" s="692">
        <f t="shared" si="6"/>
        <v>0</v>
      </c>
      <c r="CI1177" s="865">
        <f>IF($W1177="Dropped","-",DAYS360(X1177,Y1177,TRUE)/360)</f>
        <v>0.125</v>
      </c>
      <c r="CJ1177" s="661">
        <f>IF(OR($W1177="Pipeline",$W1177="Dropped"),"-",IF(OR($AA1177="-",$AA1177="n/a"),"-",DAYS360(Y1177,AA1177,TRUE)/360))</f>
        <v>0.33333333333333331</v>
      </c>
      <c r="CK1177" s="661">
        <f>IF(OR($W1177="Pipeline",$W1177="Dropped"),"-",IF($AC1177="-","-",IF(OR($AA1177="-",$AA1177="n/a"),DAYS360(Y1177,AC1177,TRUE)/360,DAYS360(AA1177,AC1177,TRUE)/360)))</f>
        <v>2.3250000000000002</v>
      </c>
      <c r="CL1177" s="661">
        <f>IF(OR($W1177="Pipeline",$W1177="Dropped"),"-",IF($AC1177="-","-",DAYS360(X1177,AC1177,TRUE)/360))</f>
        <v>2.7833333333333332</v>
      </c>
      <c r="CM1177" s="662">
        <f>IF(OR($W1177="Pipeline",$W1177="Dropped"),"-",IF($AC1177="-","-",DAYS360(AB1177,AC1177,TRUE)/360))</f>
        <v>1</v>
      </c>
      <c r="CN1177" s="693" t="str">
        <f t="shared" si="7"/>
        <v>-</v>
      </c>
      <c r="CO1177" s="693" t="str">
        <f t="shared" si="8"/>
        <v>-</v>
      </c>
      <c r="CP1177" s="863" t="s">
        <v>33</v>
      </c>
      <c r="CQ1177" s="656" t="s">
        <v>33</v>
      </c>
      <c r="CR1177" s="656" t="s">
        <v>33</v>
      </c>
      <c r="CS1177" s="656" t="s">
        <v>33</v>
      </c>
      <c r="CT1177" s="656" t="s">
        <v>33</v>
      </c>
      <c r="CU1177" s="692" t="s">
        <v>33</v>
      </c>
      <c r="CV1177" s="866" t="str">
        <f t="shared" si="9"/>
        <v>-</v>
      </c>
      <c r="CW1177" s="665" t="str">
        <f t="shared" si="10"/>
        <v>-</v>
      </c>
      <c r="CX1177" s="666" t="str">
        <f t="shared" si="11"/>
        <v>-</v>
      </c>
      <c r="CY1177" s="687" t="str">
        <f t="shared" si="12"/>
        <v>-</v>
      </c>
      <c r="CZ1177" s="665" t="str">
        <f t="shared" si="13"/>
        <v>-</v>
      </c>
      <c r="DA1177" s="665" t="str">
        <f t="shared" si="14"/>
        <v>PP</v>
      </c>
      <c r="DB1177" s="688" t="str">
        <f t="shared" si="15"/>
        <v>-</v>
      </c>
      <c r="DC1177" s="897" t="s">
        <v>33</v>
      </c>
      <c r="DD1177" s="897" t="s">
        <v>33</v>
      </c>
      <c r="DE1177" s="897" t="s">
        <v>33</v>
      </c>
      <c r="DF1177" s="897" t="s">
        <v>33</v>
      </c>
      <c r="DG1177" s="897" t="s">
        <v>33</v>
      </c>
      <c r="DH1177" s="897" t="s">
        <v>14257</v>
      </c>
      <c r="DI1177" s="897" t="s">
        <v>33</v>
      </c>
      <c r="DJ1177" s="935">
        <v>42948</v>
      </c>
      <c r="DK1177" s="14"/>
      <c r="DL1177" s="14"/>
      <c r="DM1177" s="2"/>
      <c r="DN1177" s="2"/>
      <c r="DO1177" s="2"/>
      <c r="DP1177" s="2"/>
      <c r="DQ1177" s="2"/>
    </row>
    <row r="1178" spans="1:121" s="867" customFormat="1" ht="13.9" customHeight="1" x14ac:dyDescent="0.25">
      <c r="A1178" s="921">
        <f t="shared" si="0"/>
        <v>1177</v>
      </c>
      <c r="B1178" s="1127" t="s">
        <v>14258</v>
      </c>
      <c r="C1178" s="916" t="str">
        <f>HYPERLINK(E1178,"OP")</f>
        <v>OP</v>
      </c>
      <c r="D1178" s="916" t="str">
        <f>HYPERLINK(F1178,"Prj")</f>
        <v>Prj</v>
      </c>
      <c r="E1178" s="917" t="s">
        <v>14259</v>
      </c>
      <c r="F1178" s="918" t="s">
        <v>14260</v>
      </c>
      <c r="G1178" s="414" t="s">
        <v>33</v>
      </c>
      <c r="H1178" s="414" t="s">
        <v>33</v>
      </c>
      <c r="I1178" s="694" t="s">
        <v>33</v>
      </c>
      <c r="J1178" s="903" t="s">
        <v>3022</v>
      </c>
      <c r="K1178" s="904" t="s">
        <v>33</v>
      </c>
      <c r="L1178" s="905" t="s">
        <v>16</v>
      </c>
      <c r="M1178" s="903" t="s">
        <v>1770</v>
      </c>
      <c r="N1178" s="905" t="s">
        <v>18</v>
      </c>
      <c r="O1178" s="905" t="s">
        <v>25</v>
      </c>
      <c r="P1178" s="905" t="s">
        <v>1742</v>
      </c>
      <c r="Q1178" s="906" t="s">
        <v>33</v>
      </c>
      <c r="R1178" s="903" t="s">
        <v>14261</v>
      </c>
      <c r="S1178" s="907" t="s">
        <v>10303</v>
      </c>
      <c r="T1178" s="908" t="s">
        <v>10344</v>
      </c>
      <c r="U1178" s="903" t="s">
        <v>1790</v>
      </c>
      <c r="V1178" s="903" t="s">
        <v>10418</v>
      </c>
      <c r="W1178" s="905" t="s">
        <v>20</v>
      </c>
      <c r="X1178" s="1042">
        <v>42206</v>
      </c>
      <c r="Y1178" s="1042">
        <v>42818</v>
      </c>
      <c r="Z1178" s="909">
        <v>2017</v>
      </c>
      <c r="AA1178" s="1042" t="s">
        <v>33</v>
      </c>
      <c r="AB1178" s="1042">
        <v>44712</v>
      </c>
      <c r="AC1178" s="1042">
        <v>44712</v>
      </c>
      <c r="AD1178" s="1124">
        <v>0</v>
      </c>
      <c r="AE1178" s="1124">
        <v>35</v>
      </c>
      <c r="AF1178" s="1124">
        <v>0</v>
      </c>
      <c r="AG1178" s="1124">
        <v>35</v>
      </c>
      <c r="AH1178" s="1124">
        <v>0</v>
      </c>
      <c r="AI1178" s="1124">
        <v>0</v>
      </c>
      <c r="AJ1178" s="1124">
        <v>35</v>
      </c>
      <c r="AK1178" s="1124">
        <v>0</v>
      </c>
      <c r="AL1178" s="646"/>
      <c r="AM1178" s="647"/>
      <c r="AN1178" s="647"/>
      <c r="AO1178" s="647"/>
      <c r="AP1178" s="647"/>
      <c r="AQ1178" s="648"/>
      <c r="AR1178" s="779"/>
      <c r="AS1178" s="649"/>
      <c r="AT1178" s="649"/>
      <c r="AU1178" s="650"/>
      <c r="AV1178" s="686"/>
      <c r="AW1178" s="1114" t="s">
        <v>13277</v>
      </c>
      <c r="AX1178" s="919" t="s">
        <v>33</v>
      </c>
      <c r="AY1178" s="1116">
        <v>42916</v>
      </c>
      <c r="AZ1178" s="905" t="s">
        <v>26</v>
      </c>
      <c r="BA1178" s="905" t="s">
        <v>26</v>
      </c>
      <c r="BB1178" s="1132" t="s">
        <v>33</v>
      </c>
      <c r="BC1178" s="1133" t="s">
        <v>33</v>
      </c>
      <c r="BD1178" s="1130" t="s">
        <v>33</v>
      </c>
      <c r="BE1178" s="1132" t="s">
        <v>33</v>
      </c>
      <c r="BF1178" s="1133" t="s">
        <v>33</v>
      </c>
      <c r="BG1178" s="1130" t="s">
        <v>33</v>
      </c>
      <c r="BH1178" s="905" t="s">
        <v>10067</v>
      </c>
      <c r="BI1178" s="903" t="s">
        <v>9474</v>
      </c>
      <c r="BJ1178" s="905" t="s">
        <v>10064</v>
      </c>
      <c r="BK1178" s="903" t="s">
        <v>13770</v>
      </c>
      <c r="BL1178" s="905" t="s">
        <v>0</v>
      </c>
      <c r="BM1178" s="903" t="s">
        <v>0</v>
      </c>
      <c r="BN1178" s="905" t="s">
        <v>0</v>
      </c>
      <c r="BO1178" s="903" t="s">
        <v>0</v>
      </c>
      <c r="BP1178" s="905" t="s">
        <v>0</v>
      </c>
      <c r="BQ1178" s="903" t="s">
        <v>0</v>
      </c>
      <c r="BR1178" s="909">
        <v>40</v>
      </c>
      <c r="BS1178" s="903" t="s">
        <v>4563</v>
      </c>
      <c r="BT1178" s="909">
        <v>47</v>
      </c>
      <c r="BU1178" s="903" t="s">
        <v>4539</v>
      </c>
      <c r="BV1178" s="909">
        <v>39</v>
      </c>
      <c r="BW1178" s="903" t="s">
        <v>4545</v>
      </c>
      <c r="BX1178" s="905" t="s">
        <v>0</v>
      </c>
      <c r="BY1178" s="903" t="s">
        <v>4492</v>
      </c>
      <c r="BZ1178" s="905" t="s">
        <v>0</v>
      </c>
      <c r="CA1178" s="903" t="s">
        <v>4492</v>
      </c>
      <c r="CB1178" s="684" t="s">
        <v>33</v>
      </c>
      <c r="CC1178" s="863">
        <f t="shared" si="1"/>
        <v>0</v>
      </c>
      <c r="CD1178" s="656">
        <f t="shared" si="2"/>
        <v>0</v>
      </c>
      <c r="CE1178" s="656">
        <f t="shared" si="3"/>
        <v>0</v>
      </c>
      <c r="CF1178" s="656">
        <f t="shared" si="4"/>
        <v>0</v>
      </c>
      <c r="CG1178" s="656">
        <f t="shared" si="5"/>
        <v>0</v>
      </c>
      <c r="CH1178" s="692">
        <f t="shared" si="6"/>
        <v>0</v>
      </c>
      <c r="CI1178" s="865">
        <f>IF($W1178="Dropped","-",DAYS360(X1178,Y1178,TRUE)/360)</f>
        <v>1.675</v>
      </c>
      <c r="CJ1178" s="661" t="str">
        <f>IF(OR($W1178="Pipeline",$W1178="Dropped"),"-",IF(OR($AA1178="-",$AA1178="n/a"),"-",DAYS360(Y1178,AA1178,TRUE)/360))</f>
        <v>-</v>
      </c>
      <c r="CK1178" s="661">
        <f>IF(OR($W1178="Pipeline",$W1178="Dropped"),"-",IF($AC1178="-","-",IF(OR($AA1178="-",$AA1178="n/a"),DAYS360(Y1178,AC1178,TRUE)/360,DAYS360(AA1178,AC1178,TRUE)/360)))</f>
        <v>5.1833333333333336</v>
      </c>
      <c r="CL1178" s="661">
        <f>IF(OR($W1178="Pipeline",$W1178="Dropped"),"-",IF($AC1178="-","-",DAYS360(X1178,AC1178,TRUE)/360))</f>
        <v>6.8583333333333334</v>
      </c>
      <c r="CM1178" s="662">
        <f>IF(OR($W1178="Pipeline",$W1178="Dropped"),"-",IF($AC1178="-","-",DAYS360(AB1178,AC1178,TRUE)/360))</f>
        <v>0</v>
      </c>
      <c r="CN1178" s="693" t="str">
        <f t="shared" si="7"/>
        <v>-</v>
      </c>
      <c r="CO1178" s="693" t="str">
        <f t="shared" si="8"/>
        <v>-</v>
      </c>
      <c r="CP1178" s="863" t="s">
        <v>33</v>
      </c>
      <c r="CQ1178" s="656" t="s">
        <v>33</v>
      </c>
      <c r="CR1178" s="656" t="s">
        <v>33</v>
      </c>
      <c r="CS1178" s="656" t="s">
        <v>33</v>
      </c>
      <c r="CT1178" s="656" t="s">
        <v>33</v>
      </c>
      <c r="CU1178" s="692" t="s">
        <v>33</v>
      </c>
      <c r="CV1178" s="866" t="str">
        <f t="shared" si="9"/>
        <v>PAD</v>
      </c>
      <c r="CW1178" s="665" t="str">
        <f t="shared" si="10"/>
        <v>-</v>
      </c>
      <c r="CX1178" s="666" t="str">
        <f t="shared" si="11"/>
        <v>-</v>
      </c>
      <c r="CY1178" s="687" t="str">
        <f t="shared" si="12"/>
        <v>-</v>
      </c>
      <c r="CZ1178" s="665" t="str">
        <f t="shared" si="13"/>
        <v>-</v>
      </c>
      <c r="DA1178" s="665" t="str">
        <f t="shared" si="14"/>
        <v>-</v>
      </c>
      <c r="DB1178" s="688" t="str">
        <f t="shared" si="15"/>
        <v>-</v>
      </c>
      <c r="DC1178" s="897" t="s">
        <v>14262</v>
      </c>
      <c r="DD1178" s="897" t="s">
        <v>33</v>
      </c>
      <c r="DE1178" s="897" t="s">
        <v>33</v>
      </c>
      <c r="DF1178" s="897" t="s">
        <v>33</v>
      </c>
      <c r="DG1178" s="897" t="s">
        <v>33</v>
      </c>
      <c r="DH1178" s="897" t="s">
        <v>33</v>
      </c>
      <c r="DI1178" s="897" t="s">
        <v>33</v>
      </c>
      <c r="DJ1178" s="935">
        <v>42948</v>
      </c>
      <c r="DK1178" s="14"/>
      <c r="DL1178" s="14"/>
      <c r="DM1178" s="2"/>
      <c r="DN1178" s="2"/>
      <c r="DO1178" s="2"/>
      <c r="DP1178" s="2"/>
      <c r="DQ1178" s="2"/>
    </row>
    <row r="1179" spans="1:121" s="867" customFormat="1" ht="13.9" customHeight="1" x14ac:dyDescent="0.25">
      <c r="A1179" s="921">
        <f t="shared" si="0"/>
        <v>1178</v>
      </c>
      <c r="B1179" s="1127" t="s">
        <v>14263</v>
      </c>
      <c r="C1179" s="916" t="str">
        <f>HYPERLINK(E1179,"OP")</f>
        <v>OP</v>
      </c>
      <c r="D1179" s="916" t="str">
        <f>HYPERLINK(F1179,"Prj")</f>
        <v>Prj</v>
      </c>
      <c r="E1179" s="917" t="s">
        <v>14264</v>
      </c>
      <c r="F1179" s="918" t="s">
        <v>14265</v>
      </c>
      <c r="G1179" s="414" t="s">
        <v>33</v>
      </c>
      <c r="H1179" s="414" t="s">
        <v>33</v>
      </c>
      <c r="I1179" s="694" t="s">
        <v>33</v>
      </c>
      <c r="J1179" s="903" t="s">
        <v>14266</v>
      </c>
      <c r="K1179" s="904" t="s">
        <v>33</v>
      </c>
      <c r="L1179" s="905" t="s">
        <v>16</v>
      </c>
      <c r="M1179" s="903" t="s">
        <v>268</v>
      </c>
      <c r="N1179" s="905" t="s">
        <v>233</v>
      </c>
      <c r="O1179" s="905" t="s">
        <v>25</v>
      </c>
      <c r="P1179" s="905" t="s">
        <v>1419</v>
      </c>
      <c r="Q1179" s="903" t="s">
        <v>14267</v>
      </c>
      <c r="R1179" s="906" t="s">
        <v>33</v>
      </c>
      <c r="S1179" s="907" t="s">
        <v>3162</v>
      </c>
      <c r="T1179" s="908" t="s">
        <v>3728</v>
      </c>
      <c r="U1179" s="903" t="s">
        <v>626</v>
      </c>
      <c r="V1179" s="903" t="s">
        <v>10423</v>
      </c>
      <c r="W1179" s="905" t="s">
        <v>20</v>
      </c>
      <c r="X1179" s="1042">
        <v>42208</v>
      </c>
      <c r="Y1179" s="1042">
        <v>42292</v>
      </c>
      <c r="Z1179" s="909">
        <v>2016</v>
      </c>
      <c r="AA1179" s="1042">
        <v>42304</v>
      </c>
      <c r="AB1179" s="1042">
        <v>43035</v>
      </c>
      <c r="AC1179" s="1042">
        <v>43035</v>
      </c>
      <c r="AD1179" s="1124">
        <v>0</v>
      </c>
      <c r="AE1179" s="1124">
        <v>0</v>
      </c>
      <c r="AF1179" s="1124">
        <v>0.3</v>
      </c>
      <c r="AG1179" s="1124">
        <v>0.3</v>
      </c>
      <c r="AH1179" s="1125" t="s">
        <v>33</v>
      </c>
      <c r="AI1179" s="1124">
        <v>0.3</v>
      </c>
      <c r="AJ1179" s="1124">
        <v>0.3</v>
      </c>
      <c r="AK1179" s="1124">
        <v>0</v>
      </c>
      <c r="AL1179" s="646"/>
      <c r="AM1179" s="647"/>
      <c r="AN1179" s="647"/>
      <c r="AO1179" s="647"/>
      <c r="AP1179" s="647"/>
      <c r="AQ1179" s="648"/>
      <c r="AR1179" s="779"/>
      <c r="AS1179" s="649"/>
      <c r="AT1179" s="649"/>
      <c r="AU1179" s="650"/>
      <c r="AV1179" s="686"/>
      <c r="AW1179" s="919" t="s">
        <v>33</v>
      </c>
      <c r="AX1179" s="919" t="s">
        <v>33</v>
      </c>
      <c r="AY1179" s="1116">
        <v>42909</v>
      </c>
      <c r="AZ1179" s="905" t="s">
        <v>45</v>
      </c>
      <c r="BA1179" s="905" t="s">
        <v>45</v>
      </c>
      <c r="BB1179" s="1132" t="s">
        <v>33</v>
      </c>
      <c r="BC1179" s="1133" t="s">
        <v>33</v>
      </c>
      <c r="BD1179" s="1130" t="s">
        <v>33</v>
      </c>
      <c r="BE1179" s="1132" t="s">
        <v>33</v>
      </c>
      <c r="BF1179" s="1133" t="s">
        <v>33</v>
      </c>
      <c r="BG1179" s="1130" t="s">
        <v>33</v>
      </c>
      <c r="BH1179" s="905" t="s">
        <v>10064</v>
      </c>
      <c r="BI1179" s="903" t="s">
        <v>13770</v>
      </c>
      <c r="BJ1179" s="905" t="s">
        <v>4505</v>
      </c>
      <c r="BK1179" s="903" t="s">
        <v>10474</v>
      </c>
      <c r="BL1179" s="905" t="s">
        <v>0</v>
      </c>
      <c r="BM1179" s="903" t="s">
        <v>0</v>
      </c>
      <c r="BN1179" s="905" t="s">
        <v>0</v>
      </c>
      <c r="BO1179" s="903" t="s">
        <v>0</v>
      </c>
      <c r="BP1179" s="905" t="s">
        <v>0</v>
      </c>
      <c r="BQ1179" s="903" t="s">
        <v>0</v>
      </c>
      <c r="BR1179" s="909">
        <v>30</v>
      </c>
      <c r="BS1179" s="903" t="s">
        <v>4501</v>
      </c>
      <c r="BT1179" s="909">
        <v>94</v>
      </c>
      <c r="BU1179" s="903" t="s">
        <v>4649</v>
      </c>
      <c r="BV1179" s="905" t="s">
        <v>0</v>
      </c>
      <c r="BW1179" s="903" t="s">
        <v>4492</v>
      </c>
      <c r="BX1179" s="905" t="s">
        <v>0</v>
      </c>
      <c r="BY1179" s="903" t="s">
        <v>4492</v>
      </c>
      <c r="BZ1179" s="905" t="s">
        <v>0</v>
      </c>
      <c r="CA1179" s="903" t="s">
        <v>4492</v>
      </c>
      <c r="CB1179" s="684" t="s">
        <v>33</v>
      </c>
      <c r="CC1179" s="863">
        <f t="shared" si="1"/>
        <v>0</v>
      </c>
      <c r="CD1179" s="656">
        <f t="shared" si="2"/>
        <v>0</v>
      </c>
      <c r="CE1179" s="656">
        <f t="shared" si="3"/>
        <v>0</v>
      </c>
      <c r="CF1179" s="656">
        <f t="shared" si="4"/>
        <v>0</v>
      </c>
      <c r="CG1179" s="656">
        <f t="shared" si="5"/>
        <v>0</v>
      </c>
      <c r="CH1179" s="692">
        <f t="shared" si="6"/>
        <v>0</v>
      </c>
      <c r="CI1179" s="865">
        <f>IF($W1179="Dropped","-",DAYS360(X1179,Y1179,TRUE)/360)</f>
        <v>0.22777777777777777</v>
      </c>
      <c r="CJ1179" s="661">
        <f>IF(OR($W1179="Pipeline",$W1179="Dropped"),"-",IF(OR($AA1179="-",$AA1179="n/a"),"-",DAYS360(Y1179,AA1179,TRUE)/360))</f>
        <v>3.3333333333333333E-2</v>
      </c>
      <c r="CK1179" s="661">
        <f>IF(OR($W1179="Pipeline",$W1179="Dropped"),"-",IF($AC1179="-","-",IF(OR($AA1179="-",$AA1179="n/a"),DAYS360(Y1179,AC1179,TRUE)/360,DAYS360(AA1179,AC1179,TRUE)/360)))</f>
        <v>2</v>
      </c>
      <c r="CL1179" s="661">
        <f>IF(OR($W1179="Pipeline",$W1179="Dropped"),"-",IF($AC1179="-","-",DAYS360(X1179,AC1179,TRUE)/360))</f>
        <v>2.2611111111111111</v>
      </c>
      <c r="CM1179" s="662">
        <f>IF(OR($W1179="Pipeline",$W1179="Dropped"),"-",IF($AC1179="-","-",DAYS360(AB1179,AC1179,TRUE)/360))</f>
        <v>0</v>
      </c>
      <c r="CN1179" s="693" t="str">
        <f t="shared" si="7"/>
        <v>-</v>
      </c>
      <c r="CO1179" s="693" t="str">
        <f t="shared" si="8"/>
        <v>-</v>
      </c>
      <c r="CP1179" s="863" t="s">
        <v>33</v>
      </c>
      <c r="CQ1179" s="656" t="s">
        <v>33</v>
      </c>
      <c r="CR1179" s="656" t="s">
        <v>33</v>
      </c>
      <c r="CS1179" s="656" t="s">
        <v>33</v>
      </c>
      <c r="CT1179" s="656" t="s">
        <v>33</v>
      </c>
      <c r="CU1179" s="692" t="s">
        <v>33</v>
      </c>
      <c r="CV1179" s="866" t="str">
        <f t="shared" si="9"/>
        <v>-</v>
      </c>
      <c r="CW1179" s="665" t="str">
        <f t="shared" si="10"/>
        <v>-</v>
      </c>
      <c r="CX1179" s="666" t="str">
        <f t="shared" si="11"/>
        <v>-</v>
      </c>
      <c r="CY1179" s="687" t="str">
        <f t="shared" si="12"/>
        <v>-</v>
      </c>
      <c r="CZ1179" s="665" t="str">
        <f t="shared" si="13"/>
        <v>-</v>
      </c>
      <c r="DA1179" s="665" t="str">
        <f t="shared" si="14"/>
        <v>-</v>
      </c>
      <c r="DB1179" s="688" t="str">
        <f t="shared" si="15"/>
        <v>-</v>
      </c>
      <c r="DC1179" s="897" t="s">
        <v>13773</v>
      </c>
      <c r="DD1179" s="897" t="s">
        <v>13773</v>
      </c>
      <c r="DE1179" s="897" t="s">
        <v>13773</v>
      </c>
      <c r="DF1179" s="897" t="s">
        <v>13773</v>
      </c>
      <c r="DG1179" s="897" t="s">
        <v>13773</v>
      </c>
      <c r="DH1179" s="897" t="s">
        <v>13773</v>
      </c>
      <c r="DI1179" s="897" t="s">
        <v>13773</v>
      </c>
      <c r="DJ1179" s="935">
        <v>42948</v>
      </c>
      <c r="DK1179" s="14"/>
      <c r="DL1179" s="14"/>
      <c r="DM1179" s="2"/>
      <c r="DN1179" s="2"/>
      <c r="DO1179" s="2"/>
      <c r="DP1179" s="2"/>
      <c r="DQ1179" s="2"/>
    </row>
    <row r="1180" spans="1:121" s="867" customFormat="1" ht="13.9" customHeight="1" x14ac:dyDescent="0.25">
      <c r="A1180" s="921">
        <f t="shared" si="0"/>
        <v>1179</v>
      </c>
      <c r="B1180" s="1127" t="s">
        <v>14268</v>
      </c>
      <c r="C1180" s="916" t="str">
        <f>HYPERLINK(E1180,"OP")</f>
        <v>OP</v>
      </c>
      <c r="D1180" s="916" t="str">
        <f>HYPERLINK(F1180,"Prj")</f>
        <v>Prj</v>
      </c>
      <c r="E1180" s="917" t="s">
        <v>14269</v>
      </c>
      <c r="F1180" s="918" t="s">
        <v>14270</v>
      </c>
      <c r="G1180" s="414" t="s">
        <v>33</v>
      </c>
      <c r="H1180" s="414" t="s">
        <v>33</v>
      </c>
      <c r="I1180" s="694" t="s">
        <v>33</v>
      </c>
      <c r="J1180" s="903" t="s">
        <v>14271</v>
      </c>
      <c r="K1180" s="904" t="s">
        <v>33</v>
      </c>
      <c r="L1180" s="905" t="s">
        <v>193</v>
      </c>
      <c r="M1180" s="903" t="s">
        <v>223</v>
      </c>
      <c r="N1180" s="905" t="s">
        <v>18</v>
      </c>
      <c r="O1180" s="905" t="s">
        <v>25</v>
      </c>
      <c r="P1180" s="905" t="s">
        <v>1742</v>
      </c>
      <c r="Q1180" s="906" t="s">
        <v>33</v>
      </c>
      <c r="R1180" s="903" t="s">
        <v>3982</v>
      </c>
      <c r="S1180" s="907" t="s">
        <v>10301</v>
      </c>
      <c r="T1180" s="908" t="s">
        <v>3835</v>
      </c>
      <c r="U1180" s="903" t="s">
        <v>576</v>
      </c>
      <c r="V1180" s="903" t="s">
        <v>10414</v>
      </c>
      <c r="W1180" s="905" t="s">
        <v>269</v>
      </c>
      <c r="X1180" s="1042">
        <v>42451</v>
      </c>
      <c r="Y1180" s="1042">
        <v>43069</v>
      </c>
      <c r="Z1180" s="909">
        <v>2018</v>
      </c>
      <c r="AA1180" s="1042" t="s">
        <v>33</v>
      </c>
      <c r="AB1180" s="1042" t="s">
        <v>33</v>
      </c>
      <c r="AC1180" s="1042" t="s">
        <v>33</v>
      </c>
      <c r="AD1180" s="1124">
        <v>70</v>
      </c>
      <c r="AE1180" s="1124">
        <v>0</v>
      </c>
      <c r="AF1180" s="1124">
        <v>0</v>
      </c>
      <c r="AG1180" s="1124">
        <v>70</v>
      </c>
      <c r="AH1180" s="1124">
        <v>77.63</v>
      </c>
      <c r="AI1180" s="1125" t="s">
        <v>33</v>
      </c>
      <c r="AJ1180" s="1125" t="s">
        <v>33</v>
      </c>
      <c r="AK1180" s="1125" t="s">
        <v>33</v>
      </c>
      <c r="AL1180" s="646"/>
      <c r="AM1180" s="647"/>
      <c r="AN1180" s="647"/>
      <c r="AO1180" s="647"/>
      <c r="AP1180" s="647"/>
      <c r="AQ1180" s="648"/>
      <c r="AR1180" s="779"/>
      <c r="AS1180" s="649"/>
      <c r="AT1180" s="649"/>
      <c r="AU1180" s="650"/>
      <c r="AV1180" s="686"/>
      <c r="AW1180" s="1114" t="s">
        <v>10012</v>
      </c>
      <c r="AX1180" s="1114" t="s">
        <v>13271</v>
      </c>
      <c r="AY1180" s="1115" t="s">
        <v>33</v>
      </c>
      <c r="AZ1180" s="904" t="s">
        <v>33</v>
      </c>
      <c r="BA1180" s="904" t="s">
        <v>33</v>
      </c>
      <c r="BB1180" s="1132" t="s">
        <v>33</v>
      </c>
      <c r="BC1180" s="1133" t="s">
        <v>33</v>
      </c>
      <c r="BD1180" s="1130" t="s">
        <v>33</v>
      </c>
      <c r="BE1180" s="1132" t="s">
        <v>33</v>
      </c>
      <c r="BF1180" s="1133" t="s">
        <v>33</v>
      </c>
      <c r="BG1180" s="1130" t="s">
        <v>33</v>
      </c>
      <c r="BH1180" s="905" t="s">
        <v>10067</v>
      </c>
      <c r="BI1180" s="903" t="s">
        <v>9474</v>
      </c>
      <c r="BJ1180" s="905" t="s">
        <v>10064</v>
      </c>
      <c r="BK1180" s="903" t="s">
        <v>13770</v>
      </c>
      <c r="BL1180" s="905" t="s">
        <v>0</v>
      </c>
      <c r="BM1180" s="903" t="s">
        <v>0</v>
      </c>
      <c r="BN1180" s="905" t="s">
        <v>0</v>
      </c>
      <c r="BO1180" s="903" t="s">
        <v>0</v>
      </c>
      <c r="BP1180" s="905" t="s">
        <v>0</v>
      </c>
      <c r="BQ1180" s="903" t="s">
        <v>0</v>
      </c>
      <c r="BR1180" s="909">
        <v>99</v>
      </c>
      <c r="BS1180" s="903" t="s">
        <v>4570</v>
      </c>
      <c r="BT1180" s="909">
        <v>78</v>
      </c>
      <c r="BU1180" s="903" t="s">
        <v>4511</v>
      </c>
      <c r="BV1180" s="909">
        <v>102</v>
      </c>
      <c r="BW1180" s="903" t="s">
        <v>4538</v>
      </c>
      <c r="BX1180" s="905" t="s">
        <v>0</v>
      </c>
      <c r="BY1180" s="903" t="s">
        <v>4492</v>
      </c>
      <c r="BZ1180" s="905" t="s">
        <v>0</v>
      </c>
      <c r="CA1180" s="903" t="s">
        <v>4492</v>
      </c>
      <c r="CB1180" s="684" t="s">
        <v>33</v>
      </c>
      <c r="CC1180" s="863">
        <f t="shared" si="1"/>
        <v>0</v>
      </c>
      <c r="CD1180" s="656">
        <f t="shared" si="2"/>
        <v>0</v>
      </c>
      <c r="CE1180" s="656">
        <f t="shared" si="3"/>
        <v>0</v>
      </c>
      <c r="CF1180" s="656">
        <f t="shared" si="4"/>
        <v>0</v>
      </c>
      <c r="CG1180" s="656">
        <f t="shared" si="5"/>
        <v>0</v>
      </c>
      <c r="CH1180" s="692">
        <f t="shared" si="6"/>
        <v>0</v>
      </c>
      <c r="CI1180" s="865">
        <f>IF($W1180="Dropped","-",DAYS360(X1180,Y1180,TRUE)/360)</f>
        <v>1.6888888888888889</v>
      </c>
      <c r="CJ1180" s="661" t="str">
        <f>IF(OR($W1180="Pipeline",$W1180="Dropped"),"-",IF(OR($AA1180="-",$AA1180="n/a"),"-",DAYS360(Y1180,AA1180,TRUE)/360))</f>
        <v>-</v>
      </c>
      <c r="CK1180" s="661" t="str">
        <f>IF(OR($W1180="Pipeline",$W1180="Dropped"),"-",IF($AC1180="-","-",IF(OR($AA1180="-",$AA1180="n/a"),DAYS360(Y1180,AC1180,TRUE)/360,DAYS360(AA1180,AC1180,TRUE)/360)))</f>
        <v>-</v>
      </c>
      <c r="CL1180" s="661" t="str">
        <f>IF(OR($W1180="Pipeline",$W1180="Dropped"),"-",IF($AC1180="-","-",DAYS360(X1180,AC1180,TRUE)/360))</f>
        <v>-</v>
      </c>
      <c r="CM1180" s="662" t="str">
        <f>IF(OR($W1180="Pipeline",$W1180="Dropped"),"-",IF($AC1180="-","-",DAYS360(AB1180,AC1180,TRUE)/360))</f>
        <v>-</v>
      </c>
      <c r="CN1180" s="693" t="str">
        <f t="shared" si="7"/>
        <v>-</v>
      </c>
      <c r="CO1180" s="693" t="str">
        <f t="shared" si="8"/>
        <v>-</v>
      </c>
      <c r="CP1180" s="863" t="s">
        <v>33</v>
      </c>
      <c r="CQ1180" s="656" t="s">
        <v>33</v>
      </c>
      <c r="CR1180" s="656" t="s">
        <v>33</v>
      </c>
      <c r="CS1180" s="656" t="s">
        <v>33</v>
      </c>
      <c r="CT1180" s="656" t="s">
        <v>33</v>
      </c>
      <c r="CU1180" s="692" t="s">
        <v>33</v>
      </c>
      <c r="CV1180" s="866" t="str">
        <f t="shared" si="9"/>
        <v>-</v>
      </c>
      <c r="CW1180" s="665" t="str">
        <f t="shared" si="10"/>
        <v>-</v>
      </c>
      <c r="CX1180" s="666" t="str">
        <f t="shared" si="11"/>
        <v>-</v>
      </c>
      <c r="CY1180" s="687" t="str">
        <f t="shared" si="12"/>
        <v>-</v>
      </c>
      <c r="CZ1180" s="665" t="str">
        <f t="shared" si="13"/>
        <v>-</v>
      </c>
      <c r="DA1180" s="665" t="str">
        <f t="shared" si="14"/>
        <v>-</v>
      </c>
      <c r="DB1180" s="688" t="str">
        <f t="shared" si="15"/>
        <v>-</v>
      </c>
      <c r="DC1180" s="897" t="s">
        <v>13773</v>
      </c>
      <c r="DD1180" s="897" t="s">
        <v>13773</v>
      </c>
      <c r="DE1180" s="897" t="s">
        <v>13773</v>
      </c>
      <c r="DF1180" s="897" t="s">
        <v>13773</v>
      </c>
      <c r="DG1180" s="897" t="s">
        <v>13773</v>
      </c>
      <c r="DH1180" s="897" t="s">
        <v>13773</v>
      </c>
      <c r="DI1180" s="897" t="s">
        <v>13773</v>
      </c>
      <c r="DJ1180" s="935">
        <v>42948</v>
      </c>
      <c r="DK1180" s="14"/>
      <c r="DL1180" s="14"/>
      <c r="DM1180" s="2"/>
      <c r="DN1180" s="2"/>
      <c r="DO1180" s="2"/>
      <c r="DP1180" s="2"/>
      <c r="DQ1180" s="2"/>
    </row>
    <row r="1181" spans="1:121" s="867" customFormat="1" ht="13.9" customHeight="1" x14ac:dyDescent="0.25">
      <c r="A1181" s="921">
        <f t="shared" si="0"/>
        <v>1180</v>
      </c>
      <c r="B1181" s="1127" t="s">
        <v>14272</v>
      </c>
      <c r="C1181" s="916" t="str">
        <f>HYPERLINK(E1181,"OP")</f>
        <v>OP</v>
      </c>
      <c r="D1181" s="916" t="str">
        <f>HYPERLINK(F1181,"Prj")</f>
        <v>Prj</v>
      </c>
      <c r="E1181" s="917" t="s">
        <v>14273</v>
      </c>
      <c r="F1181" s="918" t="s">
        <v>14274</v>
      </c>
      <c r="G1181" s="414" t="s">
        <v>33</v>
      </c>
      <c r="H1181" s="414" t="s">
        <v>33</v>
      </c>
      <c r="I1181" s="694" t="s">
        <v>33</v>
      </c>
      <c r="J1181" s="903" t="s">
        <v>14275</v>
      </c>
      <c r="K1181" s="904" t="s">
        <v>33</v>
      </c>
      <c r="L1181" s="905" t="s">
        <v>245</v>
      </c>
      <c r="M1181" s="903" t="s">
        <v>637</v>
      </c>
      <c r="N1181" s="905" t="s">
        <v>18</v>
      </c>
      <c r="O1181" s="905" t="s">
        <v>25</v>
      </c>
      <c r="P1181" s="905" t="s">
        <v>1742</v>
      </c>
      <c r="Q1181" s="903" t="s">
        <v>1741</v>
      </c>
      <c r="R1181" s="903" t="s">
        <v>3565</v>
      </c>
      <c r="S1181" s="907" t="s">
        <v>3764</v>
      </c>
      <c r="T1181" s="908" t="s">
        <v>5491</v>
      </c>
      <c r="U1181" s="903" t="s">
        <v>1779</v>
      </c>
      <c r="V1181" s="903" t="s">
        <v>10411</v>
      </c>
      <c r="W1181" s="905" t="s">
        <v>269</v>
      </c>
      <c r="X1181" s="1042">
        <v>42520</v>
      </c>
      <c r="Y1181" s="1042">
        <v>43189</v>
      </c>
      <c r="Z1181" s="909">
        <v>2018</v>
      </c>
      <c r="AA1181" s="1042" t="s">
        <v>33</v>
      </c>
      <c r="AB1181" s="1042" t="s">
        <v>33</v>
      </c>
      <c r="AC1181" s="1042" t="s">
        <v>33</v>
      </c>
      <c r="AD1181" s="1124">
        <v>0</v>
      </c>
      <c r="AE1181" s="1124">
        <v>50</v>
      </c>
      <c r="AF1181" s="1124">
        <v>0</v>
      </c>
      <c r="AG1181" s="1124">
        <v>50</v>
      </c>
      <c r="AH1181" s="1124">
        <v>2.5</v>
      </c>
      <c r="AI1181" s="1125" t="s">
        <v>33</v>
      </c>
      <c r="AJ1181" s="1125" t="s">
        <v>33</v>
      </c>
      <c r="AK1181" s="1125" t="s">
        <v>33</v>
      </c>
      <c r="AL1181" s="646"/>
      <c r="AM1181" s="647"/>
      <c r="AN1181" s="647"/>
      <c r="AO1181" s="647"/>
      <c r="AP1181" s="647"/>
      <c r="AQ1181" s="648"/>
      <c r="AR1181" s="779"/>
      <c r="AS1181" s="649"/>
      <c r="AT1181" s="649"/>
      <c r="AU1181" s="650"/>
      <c r="AV1181" s="686"/>
      <c r="AW1181" s="1114" t="s">
        <v>13271</v>
      </c>
      <c r="AX1181" s="1114" t="s">
        <v>13368</v>
      </c>
      <c r="AY1181" s="1115" t="s">
        <v>33</v>
      </c>
      <c r="AZ1181" s="904" t="s">
        <v>33</v>
      </c>
      <c r="BA1181" s="904" t="s">
        <v>33</v>
      </c>
      <c r="BB1181" s="1132" t="s">
        <v>33</v>
      </c>
      <c r="BC1181" s="1133" t="s">
        <v>33</v>
      </c>
      <c r="BD1181" s="1130" t="s">
        <v>33</v>
      </c>
      <c r="BE1181" s="1132" t="s">
        <v>33</v>
      </c>
      <c r="BF1181" s="1133" t="s">
        <v>33</v>
      </c>
      <c r="BG1181" s="1130" t="s">
        <v>33</v>
      </c>
      <c r="BH1181" s="905" t="s">
        <v>13089</v>
      </c>
      <c r="BI1181" s="903" t="s">
        <v>13878</v>
      </c>
      <c r="BJ1181" s="905" t="s">
        <v>4561</v>
      </c>
      <c r="BK1181" s="903" t="s">
        <v>10489</v>
      </c>
      <c r="BL1181" s="905" t="s">
        <v>10072</v>
      </c>
      <c r="BM1181" s="903" t="s">
        <v>13093</v>
      </c>
      <c r="BN1181" s="905" t="s">
        <v>10067</v>
      </c>
      <c r="BO1181" s="903" t="s">
        <v>9474</v>
      </c>
      <c r="BP1181" s="905" t="s">
        <v>4737</v>
      </c>
      <c r="BQ1181" s="903" t="s">
        <v>10482</v>
      </c>
      <c r="BR1181" s="909">
        <v>47</v>
      </c>
      <c r="BS1181" s="903" t="s">
        <v>4539</v>
      </c>
      <c r="BT1181" s="909">
        <v>49</v>
      </c>
      <c r="BU1181" s="903" t="s">
        <v>4607</v>
      </c>
      <c r="BV1181" s="909">
        <v>39</v>
      </c>
      <c r="BW1181" s="903" t="s">
        <v>4545</v>
      </c>
      <c r="BX1181" s="905" t="s">
        <v>0</v>
      </c>
      <c r="BY1181" s="903" t="s">
        <v>4492</v>
      </c>
      <c r="BZ1181" s="905" t="s">
        <v>0</v>
      </c>
      <c r="CA1181" s="903" t="s">
        <v>4492</v>
      </c>
      <c r="CB1181" s="684" t="s">
        <v>33</v>
      </c>
      <c r="CC1181" s="863">
        <f t="shared" si="1"/>
        <v>0</v>
      </c>
      <c r="CD1181" s="656">
        <f t="shared" si="2"/>
        <v>0</v>
      </c>
      <c r="CE1181" s="656">
        <f t="shared" si="3"/>
        <v>0</v>
      </c>
      <c r="CF1181" s="656">
        <f t="shared" si="4"/>
        <v>0</v>
      </c>
      <c r="CG1181" s="656">
        <f t="shared" si="5"/>
        <v>0</v>
      </c>
      <c r="CH1181" s="692">
        <f t="shared" si="6"/>
        <v>0</v>
      </c>
      <c r="CI1181" s="865">
        <f>IF($W1181="Dropped","-",DAYS360(X1181,Y1181,TRUE)/360)</f>
        <v>1.8333333333333333</v>
      </c>
      <c r="CJ1181" s="661" t="str">
        <f>IF(OR($W1181="Pipeline",$W1181="Dropped"),"-",IF(OR($AA1181="-",$AA1181="n/a"),"-",DAYS360(Y1181,AA1181,TRUE)/360))</f>
        <v>-</v>
      </c>
      <c r="CK1181" s="661" t="str">
        <f>IF(OR($W1181="Pipeline",$W1181="Dropped"),"-",IF($AC1181="-","-",IF(OR($AA1181="-",$AA1181="n/a"),DAYS360(Y1181,AC1181,TRUE)/360,DAYS360(AA1181,AC1181,TRUE)/360)))</f>
        <v>-</v>
      </c>
      <c r="CL1181" s="661" t="str">
        <f>IF(OR($W1181="Pipeline",$W1181="Dropped"),"-",IF($AC1181="-","-",DAYS360(X1181,AC1181,TRUE)/360))</f>
        <v>-</v>
      </c>
      <c r="CM1181" s="662" t="str">
        <f>IF(OR($W1181="Pipeline",$W1181="Dropped"),"-",IF($AC1181="-","-",DAYS360(AB1181,AC1181,TRUE)/360))</f>
        <v>-</v>
      </c>
      <c r="CN1181" s="693" t="str">
        <f t="shared" si="7"/>
        <v>-</v>
      </c>
      <c r="CO1181" s="693" t="str">
        <f t="shared" si="8"/>
        <v>-</v>
      </c>
      <c r="CP1181" s="863" t="s">
        <v>33</v>
      </c>
      <c r="CQ1181" s="656" t="s">
        <v>33</v>
      </c>
      <c r="CR1181" s="656" t="s">
        <v>33</v>
      </c>
      <c r="CS1181" s="656" t="s">
        <v>33</v>
      </c>
      <c r="CT1181" s="656" t="s">
        <v>33</v>
      </c>
      <c r="CU1181" s="692" t="s">
        <v>33</v>
      </c>
      <c r="CV1181" s="866" t="str">
        <f t="shared" si="9"/>
        <v>-</v>
      </c>
      <c r="CW1181" s="665" t="str">
        <f t="shared" si="10"/>
        <v>-</v>
      </c>
      <c r="CX1181" s="666" t="str">
        <f t="shared" si="11"/>
        <v>-</v>
      </c>
      <c r="CY1181" s="687" t="str">
        <f t="shared" si="12"/>
        <v>-</v>
      </c>
      <c r="CZ1181" s="665" t="str">
        <f t="shared" si="13"/>
        <v>-</v>
      </c>
      <c r="DA1181" s="665" t="str">
        <f t="shared" si="14"/>
        <v>-</v>
      </c>
      <c r="DB1181" s="688" t="str">
        <f t="shared" si="15"/>
        <v>-</v>
      </c>
      <c r="DC1181" s="897" t="s">
        <v>13773</v>
      </c>
      <c r="DD1181" s="897" t="s">
        <v>13773</v>
      </c>
      <c r="DE1181" s="897" t="s">
        <v>13773</v>
      </c>
      <c r="DF1181" s="897" t="s">
        <v>13773</v>
      </c>
      <c r="DG1181" s="897" t="s">
        <v>13773</v>
      </c>
      <c r="DH1181" s="897" t="s">
        <v>13773</v>
      </c>
      <c r="DI1181" s="897" t="s">
        <v>13773</v>
      </c>
      <c r="DJ1181" s="935">
        <v>42948</v>
      </c>
      <c r="DK1181" s="14"/>
      <c r="DL1181" s="14"/>
      <c r="DM1181" s="2"/>
      <c r="DN1181" s="2"/>
      <c r="DO1181" s="2"/>
      <c r="DP1181" s="2"/>
      <c r="DQ1181" s="2"/>
    </row>
    <row r="1182" spans="1:121" s="867" customFormat="1" ht="13.9" customHeight="1" x14ac:dyDescent="0.25">
      <c r="A1182" s="921">
        <f t="shared" si="0"/>
        <v>1181</v>
      </c>
      <c r="B1182" s="1127" t="s">
        <v>14276</v>
      </c>
      <c r="C1182" s="916" t="str">
        <f>HYPERLINK(E1182,"OP")</f>
        <v>OP</v>
      </c>
      <c r="D1182" s="916" t="str">
        <f>HYPERLINK(F1182,"Prj")</f>
        <v>Prj</v>
      </c>
      <c r="E1182" s="917" t="s">
        <v>14277</v>
      </c>
      <c r="F1182" s="918" t="s">
        <v>14278</v>
      </c>
      <c r="G1182" s="414" t="s">
        <v>33</v>
      </c>
      <c r="H1182" s="414" t="s">
        <v>33</v>
      </c>
      <c r="I1182" s="694" t="s">
        <v>33</v>
      </c>
      <c r="J1182" s="903" t="s">
        <v>14279</v>
      </c>
      <c r="K1182" s="905" t="s">
        <v>1306</v>
      </c>
      <c r="L1182" s="905" t="s">
        <v>245</v>
      </c>
      <c r="M1182" s="903" t="s">
        <v>246</v>
      </c>
      <c r="N1182" s="905" t="s">
        <v>18</v>
      </c>
      <c r="O1182" s="905" t="s">
        <v>25</v>
      </c>
      <c r="P1182" s="905" t="s">
        <v>1419</v>
      </c>
      <c r="Q1182" s="903" t="s">
        <v>14280</v>
      </c>
      <c r="R1182" s="906" t="s">
        <v>33</v>
      </c>
      <c r="S1182" s="907" t="s">
        <v>3821</v>
      </c>
      <c r="T1182" s="908" t="s">
        <v>3822</v>
      </c>
      <c r="U1182" s="903" t="s">
        <v>575</v>
      </c>
      <c r="V1182" s="903" t="s">
        <v>10424</v>
      </c>
      <c r="W1182" s="905" t="s">
        <v>1773</v>
      </c>
      <c r="X1182" s="1042">
        <v>42429</v>
      </c>
      <c r="Y1182" s="1042">
        <v>42527</v>
      </c>
      <c r="Z1182" s="909">
        <v>2016</v>
      </c>
      <c r="AA1182" s="1042" t="s">
        <v>33</v>
      </c>
      <c r="AB1182" s="1042" t="s">
        <v>33</v>
      </c>
      <c r="AC1182" s="1042" t="s">
        <v>33</v>
      </c>
      <c r="AD1182" s="1124">
        <v>0</v>
      </c>
      <c r="AE1182" s="1124">
        <v>10</v>
      </c>
      <c r="AF1182" s="1124">
        <v>0</v>
      </c>
      <c r="AG1182" s="1124">
        <v>10</v>
      </c>
      <c r="AH1182" s="1124">
        <v>2</v>
      </c>
      <c r="AI1182" s="1125" t="s">
        <v>33</v>
      </c>
      <c r="AJ1182" s="1125" t="s">
        <v>33</v>
      </c>
      <c r="AK1182" s="1125" t="s">
        <v>33</v>
      </c>
      <c r="AL1182" s="646"/>
      <c r="AM1182" s="647"/>
      <c r="AN1182" s="647"/>
      <c r="AO1182" s="647"/>
      <c r="AP1182" s="647"/>
      <c r="AQ1182" s="648"/>
      <c r="AR1182" s="779"/>
      <c r="AS1182" s="649"/>
      <c r="AT1182" s="649"/>
      <c r="AU1182" s="650"/>
      <c r="AV1182" s="686"/>
      <c r="AW1182" s="1114" t="s">
        <v>13875</v>
      </c>
      <c r="AX1182" s="1114" t="s">
        <v>13886</v>
      </c>
      <c r="AY1182" s="1115" t="s">
        <v>33</v>
      </c>
      <c r="AZ1182" s="904" t="s">
        <v>33</v>
      </c>
      <c r="BA1182" s="904" t="s">
        <v>33</v>
      </c>
      <c r="BB1182" s="1132" t="s">
        <v>33</v>
      </c>
      <c r="BC1182" s="1133" t="s">
        <v>33</v>
      </c>
      <c r="BD1182" s="1130" t="s">
        <v>33</v>
      </c>
      <c r="BE1182" s="1132" t="s">
        <v>33</v>
      </c>
      <c r="BF1182" s="1133" t="s">
        <v>33</v>
      </c>
      <c r="BG1182" s="1130" t="s">
        <v>33</v>
      </c>
      <c r="BH1182" s="905" t="s">
        <v>4485</v>
      </c>
      <c r="BI1182" s="903" t="s">
        <v>10472</v>
      </c>
      <c r="BJ1182" s="905" t="s">
        <v>10072</v>
      </c>
      <c r="BK1182" s="903" t="s">
        <v>13093</v>
      </c>
      <c r="BL1182" s="905" t="s">
        <v>10064</v>
      </c>
      <c r="BM1182" s="903" t="s">
        <v>13770</v>
      </c>
      <c r="BN1182" s="905" t="s">
        <v>4561</v>
      </c>
      <c r="BO1182" s="903" t="s">
        <v>10489</v>
      </c>
      <c r="BP1182" s="905" t="s">
        <v>0</v>
      </c>
      <c r="BQ1182" s="903" t="s">
        <v>0</v>
      </c>
      <c r="BR1182" s="909">
        <v>27</v>
      </c>
      <c r="BS1182" s="903" t="s">
        <v>4490</v>
      </c>
      <c r="BT1182" s="909">
        <v>94</v>
      </c>
      <c r="BU1182" s="903" t="s">
        <v>4649</v>
      </c>
      <c r="BV1182" s="905" t="s">
        <v>0</v>
      </c>
      <c r="BW1182" s="903" t="s">
        <v>4492</v>
      </c>
      <c r="BX1182" s="905" t="s">
        <v>0</v>
      </c>
      <c r="BY1182" s="903" t="s">
        <v>4492</v>
      </c>
      <c r="BZ1182" s="905" t="s">
        <v>0</v>
      </c>
      <c r="CA1182" s="903" t="s">
        <v>4492</v>
      </c>
      <c r="CB1182" s="684" t="s">
        <v>33</v>
      </c>
      <c r="CC1182" s="863">
        <f t="shared" si="1"/>
        <v>0</v>
      </c>
      <c r="CD1182" s="656">
        <f t="shared" si="2"/>
        <v>0</v>
      </c>
      <c r="CE1182" s="656">
        <f t="shared" si="3"/>
        <v>0</v>
      </c>
      <c r="CF1182" s="656">
        <f t="shared" si="4"/>
        <v>0</v>
      </c>
      <c r="CG1182" s="656">
        <f t="shared" si="5"/>
        <v>0</v>
      </c>
      <c r="CH1182" s="692">
        <f t="shared" si="6"/>
        <v>0</v>
      </c>
      <c r="CI1182" s="865">
        <f>IF($W1182="Dropped","-",DAYS360(X1182,Y1182,TRUE)/360)</f>
        <v>0.26944444444444443</v>
      </c>
      <c r="CJ1182" s="661" t="str">
        <f>IF(OR($W1182="Pipeline",$W1182="Dropped"),"-",IF(OR($AA1182="-",$AA1182="n/a"),"-",DAYS360(Y1182,AA1182,TRUE)/360))</f>
        <v>-</v>
      </c>
      <c r="CK1182" s="661" t="str">
        <f>IF(OR($W1182="Pipeline",$W1182="Dropped"),"-",IF($AC1182="-","-",IF(OR($AA1182="-",$AA1182="n/a"),DAYS360(Y1182,AC1182,TRUE)/360,DAYS360(AA1182,AC1182,TRUE)/360)))</f>
        <v>-</v>
      </c>
      <c r="CL1182" s="661" t="str">
        <f>IF(OR($W1182="Pipeline",$W1182="Dropped"),"-",IF($AC1182="-","-",DAYS360(X1182,AC1182,TRUE)/360))</f>
        <v>-</v>
      </c>
      <c r="CM1182" s="662" t="str">
        <f>IF(OR($W1182="Pipeline",$W1182="Dropped"),"-",IF($AC1182="-","-",DAYS360(AB1182,AC1182,TRUE)/360))</f>
        <v>-</v>
      </c>
      <c r="CN1182" s="693" t="str">
        <f t="shared" si="7"/>
        <v>-</v>
      </c>
      <c r="CO1182" s="693" t="str">
        <f t="shared" si="8"/>
        <v>-</v>
      </c>
      <c r="CP1182" s="863" t="s">
        <v>33</v>
      </c>
      <c r="CQ1182" s="656" t="s">
        <v>33</v>
      </c>
      <c r="CR1182" s="656" t="s">
        <v>33</v>
      </c>
      <c r="CS1182" s="656" t="s">
        <v>33</v>
      </c>
      <c r="CT1182" s="656" t="s">
        <v>33</v>
      </c>
      <c r="CU1182" s="692" t="s">
        <v>33</v>
      </c>
      <c r="CV1182" s="866" t="str">
        <f t="shared" si="9"/>
        <v>-</v>
      </c>
      <c r="CW1182" s="665" t="str">
        <f t="shared" si="10"/>
        <v>-</v>
      </c>
      <c r="CX1182" s="666" t="str">
        <f t="shared" si="11"/>
        <v>-</v>
      </c>
      <c r="CY1182" s="687" t="str">
        <f t="shared" si="12"/>
        <v>-</v>
      </c>
      <c r="CZ1182" s="665" t="str">
        <f t="shared" si="13"/>
        <v>-</v>
      </c>
      <c r="DA1182" s="665" t="str">
        <f t="shared" si="14"/>
        <v>PP</v>
      </c>
      <c r="DB1182" s="688" t="str">
        <f t="shared" si="15"/>
        <v>-</v>
      </c>
      <c r="DC1182" s="897" t="s">
        <v>33</v>
      </c>
      <c r="DD1182" s="897" t="s">
        <v>33</v>
      </c>
      <c r="DE1182" s="897" t="s">
        <v>33</v>
      </c>
      <c r="DF1182" s="897" t="s">
        <v>33</v>
      </c>
      <c r="DG1182" s="897" t="s">
        <v>33</v>
      </c>
      <c r="DH1182" s="897" t="s">
        <v>14281</v>
      </c>
      <c r="DI1182" s="897" t="s">
        <v>33</v>
      </c>
      <c r="DJ1182" s="935">
        <v>42948</v>
      </c>
      <c r="DK1182" s="14"/>
      <c r="DL1182" s="14"/>
      <c r="DM1182" s="2"/>
      <c r="DN1182" s="2"/>
      <c r="DO1182" s="2"/>
      <c r="DP1182" s="2"/>
      <c r="DQ1182" s="2"/>
    </row>
    <row r="1183" spans="1:121" s="867" customFormat="1" ht="13.9" customHeight="1" x14ac:dyDescent="0.25">
      <c r="A1183" s="921">
        <f t="shared" si="0"/>
        <v>1182</v>
      </c>
      <c r="B1183" s="1127" t="s">
        <v>14282</v>
      </c>
      <c r="C1183" s="916" t="str">
        <f>HYPERLINK(E1183,"OP")</f>
        <v>OP</v>
      </c>
      <c r="D1183" s="916" t="str">
        <f>HYPERLINK(F1183,"Prj")</f>
        <v>Prj</v>
      </c>
      <c r="E1183" s="917" t="s">
        <v>14283</v>
      </c>
      <c r="F1183" s="918" t="s">
        <v>14284</v>
      </c>
      <c r="G1183" s="414" t="s">
        <v>33</v>
      </c>
      <c r="H1183" s="414" t="s">
        <v>33</v>
      </c>
      <c r="I1183" s="694" t="s">
        <v>33</v>
      </c>
      <c r="J1183" s="903" t="s">
        <v>14285</v>
      </c>
      <c r="K1183" s="905" t="s">
        <v>457</v>
      </c>
      <c r="L1183" s="905" t="s">
        <v>16</v>
      </c>
      <c r="M1183" s="903" t="s">
        <v>2371</v>
      </c>
      <c r="N1183" s="905" t="s">
        <v>18</v>
      </c>
      <c r="O1183" s="905" t="s">
        <v>25</v>
      </c>
      <c r="P1183" s="905" t="s">
        <v>1419</v>
      </c>
      <c r="Q1183" s="906" t="s">
        <v>33</v>
      </c>
      <c r="R1183" s="906" t="s">
        <v>33</v>
      </c>
      <c r="S1183" s="907" t="s">
        <v>3166</v>
      </c>
      <c r="T1183" s="908" t="s">
        <v>3589</v>
      </c>
      <c r="U1183" s="903" t="s">
        <v>581</v>
      </c>
      <c r="V1183" s="903" t="s">
        <v>10430</v>
      </c>
      <c r="W1183" s="905" t="s">
        <v>20</v>
      </c>
      <c r="X1183" s="1042">
        <v>42433</v>
      </c>
      <c r="Y1183" s="1042">
        <v>42640</v>
      </c>
      <c r="Z1183" s="909">
        <v>2017</v>
      </c>
      <c r="AA1183" s="1042" t="s">
        <v>33</v>
      </c>
      <c r="AB1183" s="1042" t="s">
        <v>33</v>
      </c>
      <c r="AC1183" s="1042" t="s">
        <v>33</v>
      </c>
      <c r="AD1183" s="1124">
        <v>0</v>
      </c>
      <c r="AE1183" s="1124">
        <v>5</v>
      </c>
      <c r="AF1183" s="1124">
        <v>0</v>
      </c>
      <c r="AG1183" s="1124">
        <v>5</v>
      </c>
      <c r="AH1183" s="1125" t="s">
        <v>33</v>
      </c>
      <c r="AI1183" s="1125" t="s">
        <v>33</v>
      </c>
      <c r="AJ1183" s="1125" t="s">
        <v>33</v>
      </c>
      <c r="AK1183" s="1125" t="s">
        <v>33</v>
      </c>
      <c r="AL1183" s="646"/>
      <c r="AM1183" s="647"/>
      <c r="AN1183" s="647"/>
      <c r="AO1183" s="647"/>
      <c r="AP1183" s="647"/>
      <c r="AQ1183" s="648"/>
      <c r="AR1183" s="779"/>
      <c r="AS1183" s="649"/>
      <c r="AT1183" s="649"/>
      <c r="AU1183" s="650"/>
      <c r="AV1183" s="686"/>
      <c r="AW1183" s="1114" t="s">
        <v>14286</v>
      </c>
      <c r="AX1183" s="1114" t="s">
        <v>13271</v>
      </c>
      <c r="AY1183" s="1115" t="s">
        <v>33</v>
      </c>
      <c r="AZ1183" s="904" t="s">
        <v>33</v>
      </c>
      <c r="BA1183" s="904" t="s">
        <v>33</v>
      </c>
      <c r="BB1183" s="1132" t="s">
        <v>33</v>
      </c>
      <c r="BC1183" s="1133" t="s">
        <v>33</v>
      </c>
      <c r="BD1183" s="1130" t="s">
        <v>33</v>
      </c>
      <c r="BE1183" s="1132" t="s">
        <v>33</v>
      </c>
      <c r="BF1183" s="1133" t="s">
        <v>33</v>
      </c>
      <c r="BG1183" s="1130" t="s">
        <v>33</v>
      </c>
      <c r="BH1183" s="905" t="s">
        <v>4712</v>
      </c>
      <c r="BI1183" s="903" t="s">
        <v>10486</v>
      </c>
      <c r="BJ1183" s="905" t="s">
        <v>4505</v>
      </c>
      <c r="BK1183" s="903" t="s">
        <v>10474</v>
      </c>
      <c r="BL1183" s="905" t="s">
        <v>4485</v>
      </c>
      <c r="BM1183" s="903" t="s">
        <v>10472</v>
      </c>
      <c r="BN1183" s="905" t="s">
        <v>10072</v>
      </c>
      <c r="BO1183" s="903" t="s">
        <v>13093</v>
      </c>
      <c r="BP1183" s="905" t="s">
        <v>0</v>
      </c>
      <c r="BQ1183" s="903" t="s">
        <v>0</v>
      </c>
      <c r="BR1183" s="905" t="s">
        <v>0</v>
      </c>
      <c r="BS1183" s="903" t="s">
        <v>4492</v>
      </c>
      <c r="BT1183" s="905" t="s">
        <v>0</v>
      </c>
      <c r="BU1183" s="903" t="s">
        <v>4492</v>
      </c>
      <c r="BV1183" s="905" t="s">
        <v>0</v>
      </c>
      <c r="BW1183" s="903" t="s">
        <v>4492</v>
      </c>
      <c r="BX1183" s="905" t="s">
        <v>0</v>
      </c>
      <c r="BY1183" s="903" t="s">
        <v>4492</v>
      </c>
      <c r="BZ1183" s="905" t="s">
        <v>0</v>
      </c>
      <c r="CA1183" s="903" t="s">
        <v>4492</v>
      </c>
      <c r="CB1183" s="684" t="s">
        <v>33</v>
      </c>
      <c r="CC1183" s="863">
        <f t="shared" si="1"/>
        <v>0</v>
      </c>
      <c r="CD1183" s="656">
        <f t="shared" si="2"/>
        <v>0</v>
      </c>
      <c r="CE1183" s="656">
        <f t="shared" si="3"/>
        <v>0</v>
      </c>
      <c r="CF1183" s="656">
        <f t="shared" si="4"/>
        <v>0</v>
      </c>
      <c r="CG1183" s="656">
        <f t="shared" si="5"/>
        <v>0</v>
      </c>
      <c r="CH1183" s="692">
        <f t="shared" si="6"/>
        <v>0</v>
      </c>
      <c r="CI1183" s="865">
        <f>IF($W1183="Dropped","-",DAYS360(X1183,Y1183,TRUE)/360)</f>
        <v>0.56388888888888888</v>
      </c>
      <c r="CJ1183" s="661" t="str">
        <f>IF(OR($W1183="Pipeline",$W1183="Dropped"),"-",IF(OR($AA1183="-",$AA1183="n/a"),"-",DAYS360(Y1183,AA1183,TRUE)/360))</f>
        <v>-</v>
      </c>
      <c r="CK1183" s="661" t="str">
        <f>IF(OR($W1183="Pipeline",$W1183="Dropped"),"-",IF($AC1183="-","-",IF(OR($AA1183="-",$AA1183="n/a"),DAYS360(Y1183,AC1183,TRUE)/360,DAYS360(AA1183,AC1183,TRUE)/360)))</f>
        <v>-</v>
      </c>
      <c r="CL1183" s="661" t="str">
        <f>IF(OR($W1183="Pipeline",$W1183="Dropped"),"-",IF($AC1183="-","-",DAYS360(X1183,AC1183,TRUE)/360))</f>
        <v>-</v>
      </c>
      <c r="CM1183" s="662" t="str">
        <f>IF(OR($W1183="Pipeline",$W1183="Dropped"),"-",IF($AC1183="-","-",DAYS360(AB1183,AC1183,TRUE)/360))</f>
        <v>-</v>
      </c>
      <c r="CN1183" s="693" t="str">
        <f t="shared" si="7"/>
        <v>-</v>
      </c>
      <c r="CO1183" s="693" t="str">
        <f t="shared" si="8"/>
        <v>-</v>
      </c>
      <c r="CP1183" s="863" t="s">
        <v>33</v>
      </c>
      <c r="CQ1183" s="656" t="s">
        <v>33</v>
      </c>
      <c r="CR1183" s="656" t="s">
        <v>33</v>
      </c>
      <c r="CS1183" s="656" t="s">
        <v>33</v>
      </c>
      <c r="CT1183" s="656" t="s">
        <v>33</v>
      </c>
      <c r="CU1183" s="692" t="s">
        <v>33</v>
      </c>
      <c r="CV1183" s="866" t="str">
        <f t="shared" si="9"/>
        <v>-</v>
      </c>
      <c r="CW1183" s="665" t="str">
        <f t="shared" si="10"/>
        <v>-</v>
      </c>
      <c r="CX1183" s="666" t="str">
        <f t="shared" si="11"/>
        <v>-</v>
      </c>
      <c r="CY1183" s="687" t="str">
        <f t="shared" si="12"/>
        <v>-</v>
      </c>
      <c r="CZ1183" s="665" t="str">
        <f t="shared" si="13"/>
        <v>-</v>
      </c>
      <c r="DA1183" s="665" t="str">
        <f t="shared" si="14"/>
        <v>PP</v>
      </c>
      <c r="DB1183" s="688" t="str">
        <f t="shared" si="15"/>
        <v>-</v>
      </c>
      <c r="DC1183" s="897" t="s">
        <v>33</v>
      </c>
      <c r="DD1183" s="897" t="s">
        <v>33</v>
      </c>
      <c r="DE1183" s="897" t="s">
        <v>33</v>
      </c>
      <c r="DF1183" s="897" t="s">
        <v>33</v>
      </c>
      <c r="DG1183" s="897" t="s">
        <v>33</v>
      </c>
      <c r="DH1183" s="897" t="s">
        <v>14287</v>
      </c>
      <c r="DI1183" s="897" t="s">
        <v>33</v>
      </c>
      <c r="DJ1183" s="935">
        <v>42948</v>
      </c>
      <c r="DK1183" s="14"/>
      <c r="DL1183" s="14"/>
      <c r="DM1183" s="2"/>
      <c r="DN1183" s="2"/>
      <c r="DO1183" s="2"/>
      <c r="DP1183" s="2"/>
      <c r="DQ1183" s="2"/>
    </row>
    <row r="1184" spans="1:121" s="867" customFormat="1" ht="13.9" customHeight="1" x14ac:dyDescent="0.25">
      <c r="A1184" s="921">
        <f t="shared" si="0"/>
        <v>1183</v>
      </c>
      <c r="B1184" s="1127" t="s">
        <v>14288</v>
      </c>
      <c r="C1184" s="916" t="str">
        <f>HYPERLINK(E1184,"OP")</f>
        <v>OP</v>
      </c>
      <c r="D1184" s="916" t="str">
        <f>HYPERLINK(F1184,"Prj")</f>
        <v>Prj</v>
      </c>
      <c r="E1184" s="917" t="s">
        <v>14289</v>
      </c>
      <c r="F1184" s="918" t="s">
        <v>14290</v>
      </c>
      <c r="G1184" s="414" t="s">
        <v>33</v>
      </c>
      <c r="H1184" s="414" t="s">
        <v>33</v>
      </c>
      <c r="I1184" s="694" t="s">
        <v>33</v>
      </c>
      <c r="J1184" s="903" t="s">
        <v>14291</v>
      </c>
      <c r="K1184" s="905" t="s">
        <v>2391</v>
      </c>
      <c r="L1184" s="905" t="s">
        <v>16</v>
      </c>
      <c r="M1184" s="903" t="s">
        <v>2358</v>
      </c>
      <c r="N1184" s="905" t="s">
        <v>18</v>
      </c>
      <c r="O1184" s="905" t="s">
        <v>25</v>
      </c>
      <c r="P1184" s="905" t="s">
        <v>1419</v>
      </c>
      <c r="Q1184" s="906" t="s">
        <v>33</v>
      </c>
      <c r="R1184" s="906" t="s">
        <v>33</v>
      </c>
      <c r="S1184" s="907" t="s">
        <v>3162</v>
      </c>
      <c r="T1184" s="908" t="s">
        <v>3975</v>
      </c>
      <c r="U1184" s="903" t="s">
        <v>584</v>
      </c>
      <c r="V1184" s="903" t="s">
        <v>9988</v>
      </c>
      <c r="W1184" s="905" t="s">
        <v>20</v>
      </c>
      <c r="X1184" s="1042">
        <v>42613</v>
      </c>
      <c r="Y1184" s="1042">
        <v>42781</v>
      </c>
      <c r="Z1184" s="909">
        <v>2017</v>
      </c>
      <c r="AA1184" s="1042" t="s">
        <v>33</v>
      </c>
      <c r="AB1184" s="1042" t="s">
        <v>33</v>
      </c>
      <c r="AC1184" s="1042" t="s">
        <v>33</v>
      </c>
      <c r="AD1184" s="1124">
        <v>0</v>
      </c>
      <c r="AE1184" s="1124">
        <v>50</v>
      </c>
      <c r="AF1184" s="1124">
        <v>0</v>
      </c>
      <c r="AG1184" s="1124">
        <v>50</v>
      </c>
      <c r="AH1184" s="1125" t="s">
        <v>33</v>
      </c>
      <c r="AI1184" s="1125" t="s">
        <v>33</v>
      </c>
      <c r="AJ1184" s="1125" t="s">
        <v>33</v>
      </c>
      <c r="AK1184" s="1125" t="s">
        <v>33</v>
      </c>
      <c r="AL1184" s="646"/>
      <c r="AM1184" s="647"/>
      <c r="AN1184" s="647"/>
      <c r="AO1184" s="647"/>
      <c r="AP1184" s="647"/>
      <c r="AQ1184" s="648"/>
      <c r="AR1184" s="779"/>
      <c r="AS1184" s="649"/>
      <c r="AT1184" s="649"/>
      <c r="AU1184" s="650"/>
      <c r="AV1184" s="686"/>
      <c r="AW1184" s="1114" t="s">
        <v>13879</v>
      </c>
      <c r="AX1184" s="1114" t="s">
        <v>10063</v>
      </c>
      <c r="AY1184" s="1115" t="s">
        <v>33</v>
      </c>
      <c r="AZ1184" s="904" t="s">
        <v>33</v>
      </c>
      <c r="BA1184" s="904" t="s">
        <v>33</v>
      </c>
      <c r="BB1184" s="1132" t="s">
        <v>33</v>
      </c>
      <c r="BC1184" s="1133" t="s">
        <v>33</v>
      </c>
      <c r="BD1184" s="1130" t="s">
        <v>33</v>
      </c>
      <c r="BE1184" s="1132" t="s">
        <v>33</v>
      </c>
      <c r="BF1184" s="1133" t="s">
        <v>33</v>
      </c>
      <c r="BG1184" s="1130" t="s">
        <v>33</v>
      </c>
      <c r="BH1184" s="905" t="s">
        <v>4485</v>
      </c>
      <c r="BI1184" s="903" t="s">
        <v>10472</v>
      </c>
      <c r="BJ1184" s="905" t="s">
        <v>4525</v>
      </c>
      <c r="BK1184" s="903" t="s">
        <v>10476</v>
      </c>
      <c r="BL1184" s="905" t="s">
        <v>0</v>
      </c>
      <c r="BM1184" s="903" t="s">
        <v>0</v>
      </c>
      <c r="BN1184" s="905" t="s">
        <v>0</v>
      </c>
      <c r="BO1184" s="903" t="s">
        <v>0</v>
      </c>
      <c r="BP1184" s="905" t="s">
        <v>0</v>
      </c>
      <c r="BQ1184" s="903" t="s">
        <v>0</v>
      </c>
      <c r="BR1184" s="905" t="s">
        <v>0</v>
      </c>
      <c r="BS1184" s="903" t="s">
        <v>4492</v>
      </c>
      <c r="BT1184" s="905" t="s">
        <v>0</v>
      </c>
      <c r="BU1184" s="903" t="s">
        <v>4492</v>
      </c>
      <c r="BV1184" s="905" t="s">
        <v>0</v>
      </c>
      <c r="BW1184" s="903" t="s">
        <v>4492</v>
      </c>
      <c r="BX1184" s="905" t="s">
        <v>0</v>
      </c>
      <c r="BY1184" s="903" t="s">
        <v>4492</v>
      </c>
      <c r="BZ1184" s="905" t="s">
        <v>0</v>
      </c>
      <c r="CA1184" s="903" t="s">
        <v>4492</v>
      </c>
      <c r="CB1184" s="684" t="s">
        <v>33</v>
      </c>
      <c r="CC1184" s="863">
        <f t="shared" si="1"/>
        <v>0</v>
      </c>
      <c r="CD1184" s="656">
        <f t="shared" si="2"/>
        <v>0</v>
      </c>
      <c r="CE1184" s="656">
        <f t="shared" si="3"/>
        <v>0</v>
      </c>
      <c r="CF1184" s="656">
        <f t="shared" si="4"/>
        <v>0</v>
      </c>
      <c r="CG1184" s="656">
        <f t="shared" si="5"/>
        <v>0</v>
      </c>
      <c r="CH1184" s="692">
        <f t="shared" si="6"/>
        <v>0</v>
      </c>
      <c r="CI1184" s="865">
        <f>IF($W1184="Dropped","-",DAYS360(X1184,Y1184,TRUE)/360)</f>
        <v>0.45833333333333331</v>
      </c>
      <c r="CJ1184" s="661" t="str">
        <f>IF(OR($W1184="Pipeline",$W1184="Dropped"),"-",IF(OR($AA1184="-",$AA1184="n/a"),"-",DAYS360(Y1184,AA1184,TRUE)/360))</f>
        <v>-</v>
      </c>
      <c r="CK1184" s="661" t="str">
        <f>IF(OR($W1184="Pipeline",$W1184="Dropped"),"-",IF($AC1184="-","-",IF(OR($AA1184="-",$AA1184="n/a"),DAYS360(Y1184,AC1184,TRUE)/360,DAYS360(AA1184,AC1184,TRUE)/360)))</f>
        <v>-</v>
      </c>
      <c r="CL1184" s="661" t="str">
        <f>IF(OR($W1184="Pipeline",$W1184="Dropped"),"-",IF($AC1184="-","-",DAYS360(X1184,AC1184,TRUE)/360))</f>
        <v>-</v>
      </c>
      <c r="CM1184" s="662" t="str">
        <f>IF(OR($W1184="Pipeline",$W1184="Dropped"),"-",IF($AC1184="-","-",DAYS360(AB1184,AC1184,TRUE)/360))</f>
        <v>-</v>
      </c>
      <c r="CN1184" s="693" t="str">
        <f t="shared" si="7"/>
        <v>-</v>
      </c>
      <c r="CO1184" s="693" t="str">
        <f t="shared" si="8"/>
        <v>-</v>
      </c>
      <c r="CP1184" s="863" t="s">
        <v>33</v>
      </c>
      <c r="CQ1184" s="656" t="s">
        <v>33</v>
      </c>
      <c r="CR1184" s="656" t="s">
        <v>33</v>
      </c>
      <c r="CS1184" s="656" t="s">
        <v>33</v>
      </c>
      <c r="CT1184" s="656" t="s">
        <v>33</v>
      </c>
      <c r="CU1184" s="692" t="s">
        <v>33</v>
      </c>
      <c r="CV1184" s="866" t="str">
        <f t="shared" si="9"/>
        <v>-</v>
      </c>
      <c r="CW1184" s="665" t="str">
        <f t="shared" si="10"/>
        <v>-</v>
      </c>
      <c r="CX1184" s="666" t="str">
        <f t="shared" si="11"/>
        <v>-</v>
      </c>
      <c r="CY1184" s="687" t="str">
        <f t="shared" si="12"/>
        <v>-</v>
      </c>
      <c r="CZ1184" s="665" t="str">
        <f t="shared" si="13"/>
        <v>-</v>
      </c>
      <c r="DA1184" s="665" t="str">
        <f t="shared" si="14"/>
        <v>PP</v>
      </c>
      <c r="DB1184" s="688" t="str">
        <f t="shared" si="15"/>
        <v>-</v>
      </c>
      <c r="DC1184" s="897" t="s">
        <v>33</v>
      </c>
      <c r="DD1184" s="897" t="s">
        <v>33</v>
      </c>
      <c r="DE1184" s="897" t="s">
        <v>33</v>
      </c>
      <c r="DF1184" s="897" t="s">
        <v>33</v>
      </c>
      <c r="DG1184" s="897" t="s">
        <v>33</v>
      </c>
      <c r="DH1184" s="897" t="s">
        <v>14292</v>
      </c>
      <c r="DI1184" s="897" t="s">
        <v>33</v>
      </c>
      <c r="DJ1184" s="935">
        <v>42948</v>
      </c>
      <c r="DK1184" s="14"/>
      <c r="DL1184" s="14"/>
      <c r="DM1184" s="2"/>
      <c r="DN1184" s="2"/>
      <c r="DO1184" s="2"/>
      <c r="DP1184" s="2"/>
      <c r="DQ1184" s="2"/>
    </row>
    <row r="1185" spans="1:143" s="867" customFormat="1" ht="13.9" customHeight="1" x14ac:dyDescent="0.25">
      <c r="A1185" s="921">
        <f t="shared" si="0"/>
        <v>1184</v>
      </c>
      <c r="B1185" s="1127" t="s">
        <v>14293</v>
      </c>
      <c r="C1185" s="916" t="str">
        <f>HYPERLINK(E1185,"OP")</f>
        <v>OP</v>
      </c>
      <c r="D1185" s="916" t="str">
        <f>HYPERLINK(F1185,"Prj")</f>
        <v>Prj</v>
      </c>
      <c r="E1185" s="917" t="s">
        <v>14294</v>
      </c>
      <c r="F1185" s="918" t="s">
        <v>14295</v>
      </c>
      <c r="G1185" s="414" t="s">
        <v>33</v>
      </c>
      <c r="H1185" s="414" t="s">
        <v>33</v>
      </c>
      <c r="I1185" s="694" t="s">
        <v>33</v>
      </c>
      <c r="J1185" s="903" t="s">
        <v>14296</v>
      </c>
      <c r="K1185" s="905" t="s">
        <v>3007</v>
      </c>
      <c r="L1185" s="905" t="s">
        <v>245</v>
      </c>
      <c r="M1185" s="903" t="s">
        <v>246</v>
      </c>
      <c r="N1185" s="905" t="s">
        <v>18</v>
      </c>
      <c r="O1185" s="905" t="s">
        <v>25</v>
      </c>
      <c r="P1185" s="905" t="s">
        <v>1742</v>
      </c>
      <c r="Q1185" s="903" t="s">
        <v>14297</v>
      </c>
      <c r="R1185" s="903" t="s">
        <v>3888</v>
      </c>
      <c r="S1185" s="907" t="s">
        <v>10301</v>
      </c>
      <c r="T1185" s="908" t="s">
        <v>3911</v>
      </c>
      <c r="U1185" s="903" t="s">
        <v>575</v>
      </c>
      <c r="V1185" s="903" t="s">
        <v>10414</v>
      </c>
      <c r="W1185" s="905" t="s">
        <v>20</v>
      </c>
      <c r="X1185" s="1042">
        <v>42565</v>
      </c>
      <c r="Y1185" s="1042">
        <v>42667</v>
      </c>
      <c r="Z1185" s="909">
        <v>2017</v>
      </c>
      <c r="AA1185" s="1042" t="s">
        <v>33</v>
      </c>
      <c r="AB1185" s="1042" t="s">
        <v>33</v>
      </c>
      <c r="AC1185" s="1042" t="s">
        <v>33</v>
      </c>
      <c r="AD1185" s="1124">
        <v>0</v>
      </c>
      <c r="AE1185" s="1124">
        <v>39</v>
      </c>
      <c r="AF1185" s="1124">
        <v>0</v>
      </c>
      <c r="AG1185" s="1124">
        <v>39</v>
      </c>
      <c r="AH1185" s="1124">
        <v>1</v>
      </c>
      <c r="AI1185" s="1125" t="s">
        <v>33</v>
      </c>
      <c r="AJ1185" s="1125" t="s">
        <v>33</v>
      </c>
      <c r="AK1185" s="1125" t="s">
        <v>33</v>
      </c>
      <c r="AL1185" s="646"/>
      <c r="AM1185" s="647"/>
      <c r="AN1185" s="647"/>
      <c r="AO1185" s="647"/>
      <c r="AP1185" s="647"/>
      <c r="AQ1185" s="648"/>
      <c r="AR1185" s="779"/>
      <c r="AS1185" s="649"/>
      <c r="AT1185" s="649"/>
      <c r="AU1185" s="650"/>
      <c r="AV1185" s="686"/>
      <c r="AW1185" s="1114" t="s">
        <v>13277</v>
      </c>
      <c r="AX1185" s="1114" t="s">
        <v>13885</v>
      </c>
      <c r="AY1185" s="1115" t="s">
        <v>33</v>
      </c>
      <c r="AZ1185" s="904" t="s">
        <v>33</v>
      </c>
      <c r="BA1185" s="904" t="s">
        <v>33</v>
      </c>
      <c r="BB1185" s="1132" t="s">
        <v>33</v>
      </c>
      <c r="BC1185" s="1133" t="s">
        <v>33</v>
      </c>
      <c r="BD1185" s="1130" t="s">
        <v>33</v>
      </c>
      <c r="BE1185" s="1132" t="s">
        <v>33</v>
      </c>
      <c r="BF1185" s="1133" t="s">
        <v>33</v>
      </c>
      <c r="BG1185" s="1130" t="s">
        <v>33</v>
      </c>
      <c r="BH1185" s="905" t="s">
        <v>10067</v>
      </c>
      <c r="BI1185" s="903" t="s">
        <v>9474</v>
      </c>
      <c r="BJ1185" s="905" t="s">
        <v>10072</v>
      </c>
      <c r="BK1185" s="903" t="s">
        <v>13093</v>
      </c>
      <c r="BL1185" s="905" t="s">
        <v>13082</v>
      </c>
      <c r="BM1185" s="903" t="s">
        <v>13083</v>
      </c>
      <c r="BN1185" s="905" t="s">
        <v>4561</v>
      </c>
      <c r="BO1185" s="903" t="s">
        <v>10489</v>
      </c>
      <c r="BP1185" s="905" t="s">
        <v>10064</v>
      </c>
      <c r="BQ1185" s="903" t="s">
        <v>13770</v>
      </c>
      <c r="BR1185" s="905" t="s">
        <v>0</v>
      </c>
      <c r="BS1185" s="903" t="s">
        <v>4492</v>
      </c>
      <c r="BT1185" s="905" t="s">
        <v>0</v>
      </c>
      <c r="BU1185" s="903" t="s">
        <v>4492</v>
      </c>
      <c r="BV1185" s="905" t="s">
        <v>0</v>
      </c>
      <c r="BW1185" s="903" t="s">
        <v>4492</v>
      </c>
      <c r="BX1185" s="905" t="s">
        <v>0</v>
      </c>
      <c r="BY1185" s="903" t="s">
        <v>4492</v>
      </c>
      <c r="BZ1185" s="905" t="s">
        <v>0</v>
      </c>
      <c r="CA1185" s="903" t="s">
        <v>4492</v>
      </c>
      <c r="CB1185" s="684" t="s">
        <v>33</v>
      </c>
      <c r="CC1185" s="863">
        <f t="shared" si="1"/>
        <v>0</v>
      </c>
      <c r="CD1185" s="656">
        <f t="shared" si="2"/>
        <v>0</v>
      </c>
      <c r="CE1185" s="656">
        <f t="shared" si="3"/>
        <v>0</v>
      </c>
      <c r="CF1185" s="656">
        <f t="shared" si="4"/>
        <v>0</v>
      </c>
      <c r="CG1185" s="656">
        <f t="shared" si="5"/>
        <v>0</v>
      </c>
      <c r="CH1185" s="692">
        <f t="shared" si="6"/>
        <v>0</v>
      </c>
      <c r="CI1185" s="865">
        <f>IF($W1185="Dropped","-",DAYS360(X1185,Y1185,TRUE)/360)</f>
        <v>0.27777777777777779</v>
      </c>
      <c r="CJ1185" s="661" t="str">
        <f>IF(OR($W1185="Pipeline",$W1185="Dropped"),"-",IF(OR($AA1185="-",$AA1185="n/a"),"-",DAYS360(Y1185,AA1185,TRUE)/360))</f>
        <v>-</v>
      </c>
      <c r="CK1185" s="661" t="str">
        <f>IF(OR($W1185="Pipeline",$W1185="Dropped"),"-",IF($AC1185="-","-",IF(OR($AA1185="-",$AA1185="n/a"),DAYS360(Y1185,AC1185,TRUE)/360,DAYS360(AA1185,AC1185,TRUE)/360)))</f>
        <v>-</v>
      </c>
      <c r="CL1185" s="661" t="str">
        <f>IF(OR($W1185="Pipeline",$W1185="Dropped"),"-",IF($AC1185="-","-",DAYS360(X1185,AC1185,TRUE)/360))</f>
        <v>-</v>
      </c>
      <c r="CM1185" s="662" t="str">
        <f>IF(OR($W1185="Pipeline",$W1185="Dropped"),"-",IF($AC1185="-","-",DAYS360(AB1185,AC1185,TRUE)/360))</f>
        <v>-</v>
      </c>
      <c r="CN1185" s="693" t="str">
        <f t="shared" si="7"/>
        <v>-</v>
      </c>
      <c r="CO1185" s="693" t="str">
        <f t="shared" si="8"/>
        <v>-</v>
      </c>
      <c r="CP1185" s="863" t="s">
        <v>33</v>
      </c>
      <c r="CQ1185" s="656" t="s">
        <v>33</v>
      </c>
      <c r="CR1185" s="656" t="s">
        <v>33</v>
      </c>
      <c r="CS1185" s="656" t="s">
        <v>33</v>
      </c>
      <c r="CT1185" s="656" t="s">
        <v>33</v>
      </c>
      <c r="CU1185" s="692" t="s">
        <v>33</v>
      </c>
      <c r="CV1185" s="866" t="str">
        <f t="shared" si="9"/>
        <v>-</v>
      </c>
      <c r="CW1185" s="665" t="str">
        <f t="shared" si="10"/>
        <v>-</v>
      </c>
      <c r="CX1185" s="666" t="str">
        <f t="shared" si="11"/>
        <v>-</v>
      </c>
      <c r="CY1185" s="687" t="str">
        <f t="shared" si="12"/>
        <v>-</v>
      </c>
      <c r="CZ1185" s="665" t="str">
        <f t="shared" si="13"/>
        <v>-</v>
      </c>
      <c r="DA1185" s="665" t="str">
        <f t="shared" si="14"/>
        <v>PP</v>
      </c>
      <c r="DB1185" s="688" t="str">
        <f t="shared" si="15"/>
        <v>-</v>
      </c>
      <c r="DC1185" s="897" t="s">
        <v>33</v>
      </c>
      <c r="DD1185" s="897" t="s">
        <v>33</v>
      </c>
      <c r="DE1185" s="897" t="s">
        <v>33</v>
      </c>
      <c r="DF1185" s="897" t="s">
        <v>33</v>
      </c>
      <c r="DG1185" s="897" t="s">
        <v>33</v>
      </c>
      <c r="DH1185" s="897" t="s">
        <v>14298</v>
      </c>
      <c r="DI1185" s="897" t="s">
        <v>33</v>
      </c>
      <c r="DJ1185" s="935">
        <v>42948</v>
      </c>
      <c r="DK1185" s="14"/>
      <c r="DL1185" s="14"/>
      <c r="DM1185" s="2"/>
      <c r="DN1185" s="2"/>
      <c r="DO1185" s="2"/>
      <c r="DP1185" s="2"/>
      <c r="DQ1185" s="2"/>
    </row>
    <row r="1186" spans="1:143" s="867" customFormat="1" ht="13.9" customHeight="1" x14ac:dyDescent="0.25">
      <c r="A1186" s="921">
        <f t="shared" si="0"/>
        <v>1185</v>
      </c>
      <c r="B1186" s="1127" t="s">
        <v>14299</v>
      </c>
      <c r="C1186" s="916" t="str">
        <f>HYPERLINK(E1186,"OP")</f>
        <v>OP</v>
      </c>
      <c r="D1186" s="916" t="str">
        <f>HYPERLINK(F1186,"Prj")</f>
        <v>Prj</v>
      </c>
      <c r="E1186" s="917" t="s">
        <v>14300</v>
      </c>
      <c r="F1186" s="918" t="s">
        <v>14301</v>
      </c>
      <c r="G1186" s="414" t="s">
        <v>33</v>
      </c>
      <c r="H1186" s="414" t="s">
        <v>33</v>
      </c>
      <c r="I1186" s="694" t="s">
        <v>33</v>
      </c>
      <c r="J1186" s="903" t="s">
        <v>14302</v>
      </c>
      <c r="K1186" s="904" t="s">
        <v>33</v>
      </c>
      <c r="L1186" s="905" t="s">
        <v>193</v>
      </c>
      <c r="M1186" s="903" t="s">
        <v>872</v>
      </c>
      <c r="N1186" s="905" t="s">
        <v>18</v>
      </c>
      <c r="O1186" s="905" t="s">
        <v>25</v>
      </c>
      <c r="P1186" s="905" t="s">
        <v>1744</v>
      </c>
      <c r="Q1186" s="906" t="s">
        <v>33</v>
      </c>
      <c r="R1186" s="906" t="s">
        <v>33</v>
      </c>
      <c r="S1186" s="907" t="s">
        <v>14303</v>
      </c>
      <c r="T1186" s="908" t="s">
        <v>14304</v>
      </c>
      <c r="U1186" s="903" t="s">
        <v>588</v>
      </c>
      <c r="V1186" s="903" t="s">
        <v>14305</v>
      </c>
      <c r="W1186" s="905" t="s">
        <v>20</v>
      </c>
      <c r="X1186" s="1042">
        <v>42556</v>
      </c>
      <c r="Y1186" s="1042">
        <v>42825</v>
      </c>
      <c r="Z1186" s="909">
        <v>2017</v>
      </c>
      <c r="AA1186" s="1042" t="s">
        <v>33</v>
      </c>
      <c r="AB1186" s="1042">
        <v>44286</v>
      </c>
      <c r="AC1186" s="1042">
        <v>44286</v>
      </c>
      <c r="AD1186" s="1124">
        <v>0</v>
      </c>
      <c r="AE1186" s="1124">
        <v>6</v>
      </c>
      <c r="AF1186" s="1124">
        <v>0</v>
      </c>
      <c r="AG1186" s="1124">
        <v>6</v>
      </c>
      <c r="AH1186" s="1125" t="s">
        <v>33</v>
      </c>
      <c r="AI1186" s="1124">
        <v>0</v>
      </c>
      <c r="AJ1186" s="1124">
        <v>6</v>
      </c>
      <c r="AK1186" s="1124">
        <v>0</v>
      </c>
      <c r="AL1186" s="646"/>
      <c r="AM1186" s="647"/>
      <c r="AN1186" s="647"/>
      <c r="AO1186" s="647"/>
      <c r="AP1186" s="647"/>
      <c r="AQ1186" s="648"/>
      <c r="AR1186" s="779"/>
      <c r="AS1186" s="649"/>
      <c r="AT1186" s="649"/>
      <c r="AU1186" s="650"/>
      <c r="AV1186" s="686"/>
      <c r="AW1186" s="919" t="s">
        <v>33</v>
      </c>
      <c r="AX1186" s="919" t="s">
        <v>33</v>
      </c>
      <c r="AY1186" s="1116">
        <v>42908</v>
      </c>
      <c r="AZ1186" s="905" t="s">
        <v>26</v>
      </c>
      <c r="BA1186" s="905" t="s">
        <v>26</v>
      </c>
      <c r="BB1186" s="1132" t="s">
        <v>33</v>
      </c>
      <c r="BC1186" s="1133" t="s">
        <v>33</v>
      </c>
      <c r="BD1186" s="1130" t="s">
        <v>33</v>
      </c>
      <c r="BE1186" s="1132" t="s">
        <v>33</v>
      </c>
      <c r="BF1186" s="1133" t="s">
        <v>33</v>
      </c>
      <c r="BG1186" s="1130" t="s">
        <v>33</v>
      </c>
      <c r="BH1186" s="905" t="s">
        <v>13069</v>
      </c>
      <c r="BI1186" s="903" t="s">
        <v>13877</v>
      </c>
      <c r="BJ1186" s="905" t="s">
        <v>4653</v>
      </c>
      <c r="BK1186" s="903" t="s">
        <v>4717</v>
      </c>
      <c r="BL1186" s="905" t="s">
        <v>10067</v>
      </c>
      <c r="BM1186" s="903" t="s">
        <v>9474</v>
      </c>
      <c r="BN1186" s="905" t="s">
        <v>4494</v>
      </c>
      <c r="BO1186" s="903" t="s">
        <v>10485</v>
      </c>
      <c r="BP1186" s="905" t="s">
        <v>0</v>
      </c>
      <c r="BQ1186" s="903" t="s">
        <v>0</v>
      </c>
      <c r="BR1186" s="905" t="s">
        <v>0</v>
      </c>
      <c r="BS1186" s="903" t="s">
        <v>4492</v>
      </c>
      <c r="BT1186" s="905" t="s">
        <v>0</v>
      </c>
      <c r="BU1186" s="903" t="s">
        <v>4492</v>
      </c>
      <c r="BV1186" s="905" t="s">
        <v>0</v>
      </c>
      <c r="BW1186" s="903" t="s">
        <v>4492</v>
      </c>
      <c r="BX1186" s="905" t="s">
        <v>0</v>
      </c>
      <c r="BY1186" s="903" t="s">
        <v>4492</v>
      </c>
      <c r="BZ1186" s="905" t="s">
        <v>0</v>
      </c>
      <c r="CA1186" s="903" t="s">
        <v>4492</v>
      </c>
      <c r="CB1186" s="684" t="s">
        <v>33</v>
      </c>
      <c r="CC1186" s="863">
        <f t="shared" si="1"/>
        <v>0</v>
      </c>
      <c r="CD1186" s="656">
        <f t="shared" si="2"/>
        <v>0</v>
      </c>
      <c r="CE1186" s="656">
        <f t="shared" si="3"/>
        <v>0</v>
      </c>
      <c r="CF1186" s="656">
        <f t="shared" si="4"/>
        <v>0</v>
      </c>
      <c r="CG1186" s="656">
        <f t="shared" si="5"/>
        <v>0</v>
      </c>
      <c r="CH1186" s="692">
        <f t="shared" si="6"/>
        <v>0</v>
      </c>
      <c r="CI1186" s="865">
        <f>IF($W1186="Dropped","-",DAYS360(X1186,Y1186,TRUE)/360)</f>
        <v>0.73611111111111116</v>
      </c>
      <c r="CJ1186" s="661" t="str">
        <f>IF(OR($W1186="Pipeline",$W1186="Dropped"),"-",IF(OR($AA1186="-",$AA1186="n/a"),"-",DAYS360(Y1186,AA1186,TRUE)/360))</f>
        <v>-</v>
      </c>
      <c r="CK1186" s="661">
        <f>IF(OR($W1186="Pipeline",$W1186="Dropped"),"-",IF($AC1186="-","-",IF(OR($AA1186="-",$AA1186="n/a"),DAYS360(Y1186,AC1186,TRUE)/360,DAYS360(AA1186,AC1186,TRUE)/360)))</f>
        <v>4</v>
      </c>
      <c r="CL1186" s="661">
        <f>IF(OR($W1186="Pipeline",$W1186="Dropped"),"-",IF($AC1186="-","-",DAYS360(X1186,AC1186,TRUE)/360))</f>
        <v>4.7361111111111107</v>
      </c>
      <c r="CM1186" s="662">
        <f>IF(OR($W1186="Pipeline",$W1186="Dropped"),"-",IF($AC1186="-","-",DAYS360(AB1186,AC1186,TRUE)/360))</f>
        <v>0</v>
      </c>
      <c r="CN1186" s="693" t="str">
        <f t="shared" si="7"/>
        <v>-</v>
      </c>
      <c r="CO1186" s="693" t="str">
        <f t="shared" si="8"/>
        <v>-</v>
      </c>
      <c r="CP1186" s="863" t="s">
        <v>33</v>
      </c>
      <c r="CQ1186" s="656" t="s">
        <v>33</v>
      </c>
      <c r="CR1186" s="656" t="s">
        <v>33</v>
      </c>
      <c r="CS1186" s="656" t="s">
        <v>33</v>
      </c>
      <c r="CT1186" s="656" t="s">
        <v>33</v>
      </c>
      <c r="CU1186" s="692" t="s">
        <v>33</v>
      </c>
      <c r="CV1186" s="866" t="str">
        <f t="shared" si="9"/>
        <v>PAD</v>
      </c>
      <c r="CW1186" s="665" t="str">
        <f t="shared" si="10"/>
        <v>-</v>
      </c>
      <c r="CX1186" s="666" t="str">
        <f t="shared" si="11"/>
        <v>-</v>
      </c>
      <c r="CY1186" s="687" t="str">
        <f t="shared" si="12"/>
        <v>-</v>
      </c>
      <c r="CZ1186" s="665" t="str">
        <f t="shared" si="13"/>
        <v>-</v>
      </c>
      <c r="DA1186" s="665" t="str">
        <f t="shared" si="14"/>
        <v>-</v>
      </c>
      <c r="DB1186" s="688" t="str">
        <f t="shared" si="15"/>
        <v>-</v>
      </c>
      <c r="DC1186" s="897" t="s">
        <v>14306</v>
      </c>
      <c r="DD1186" s="897" t="s">
        <v>33</v>
      </c>
      <c r="DE1186" s="897" t="s">
        <v>33</v>
      </c>
      <c r="DF1186" s="897" t="s">
        <v>33</v>
      </c>
      <c r="DG1186" s="897" t="s">
        <v>33</v>
      </c>
      <c r="DH1186" s="897" t="s">
        <v>33</v>
      </c>
      <c r="DI1186" s="897" t="s">
        <v>33</v>
      </c>
      <c r="DJ1186" s="935">
        <v>42948</v>
      </c>
      <c r="DK1186" s="14"/>
      <c r="DL1186" s="14"/>
      <c r="DM1186" s="2"/>
      <c r="DN1186" s="2"/>
      <c r="DO1186" s="2"/>
      <c r="DP1186" s="2"/>
      <c r="DQ1186" s="2"/>
    </row>
    <row r="1187" spans="1:143" s="867" customFormat="1" ht="13.9" customHeight="1" x14ac:dyDescent="0.25">
      <c r="A1187" s="921">
        <f t="shared" si="0"/>
        <v>1186</v>
      </c>
      <c r="B1187" s="1127" t="s">
        <v>14307</v>
      </c>
      <c r="C1187" s="916" t="str">
        <f>HYPERLINK(E1187,"OP")</f>
        <v>OP</v>
      </c>
      <c r="D1187" s="916" t="str">
        <f>HYPERLINK(F1187,"Prj")</f>
        <v>Prj</v>
      </c>
      <c r="E1187" s="917" t="s">
        <v>14308</v>
      </c>
      <c r="F1187" s="918" t="s">
        <v>14309</v>
      </c>
      <c r="G1187" s="414" t="s">
        <v>33</v>
      </c>
      <c r="H1187" s="414" t="s">
        <v>33</v>
      </c>
      <c r="I1187" s="694" t="s">
        <v>33</v>
      </c>
      <c r="J1187" s="903" t="s">
        <v>14310</v>
      </c>
      <c r="K1187" s="905" t="s">
        <v>3013</v>
      </c>
      <c r="L1187" s="905" t="s">
        <v>124</v>
      </c>
      <c r="M1187" s="903" t="s">
        <v>3031</v>
      </c>
      <c r="N1187" s="905" t="s">
        <v>18</v>
      </c>
      <c r="O1187" s="905" t="s">
        <v>25</v>
      </c>
      <c r="P1187" s="905" t="s">
        <v>1742</v>
      </c>
      <c r="Q1187" s="906" t="s">
        <v>33</v>
      </c>
      <c r="R1187" s="906" t="s">
        <v>33</v>
      </c>
      <c r="S1187" s="907" t="s">
        <v>10301</v>
      </c>
      <c r="T1187" s="908" t="s">
        <v>10361</v>
      </c>
      <c r="U1187" s="903" t="s">
        <v>1421</v>
      </c>
      <c r="V1187" s="903" t="s">
        <v>10414</v>
      </c>
      <c r="W1187" s="905" t="s">
        <v>20</v>
      </c>
      <c r="X1187" s="1042">
        <v>42723</v>
      </c>
      <c r="Y1187" s="1042">
        <v>42886</v>
      </c>
      <c r="Z1187" s="909">
        <v>2017</v>
      </c>
      <c r="AA1187" s="1042" t="s">
        <v>33</v>
      </c>
      <c r="AB1187" s="1042" t="s">
        <v>33</v>
      </c>
      <c r="AC1187" s="1042" t="s">
        <v>33</v>
      </c>
      <c r="AD1187" s="1124">
        <v>0</v>
      </c>
      <c r="AE1187" s="1124">
        <v>16.21</v>
      </c>
      <c r="AF1187" s="1124">
        <v>0</v>
      </c>
      <c r="AG1187" s="1124">
        <v>16.21</v>
      </c>
      <c r="AH1187" s="1125" t="s">
        <v>33</v>
      </c>
      <c r="AI1187" s="1125" t="s">
        <v>33</v>
      </c>
      <c r="AJ1187" s="1125" t="s">
        <v>33</v>
      </c>
      <c r="AK1187" s="1125" t="s">
        <v>33</v>
      </c>
      <c r="AL1187" s="646"/>
      <c r="AM1187" s="647"/>
      <c r="AN1187" s="647"/>
      <c r="AO1187" s="647"/>
      <c r="AP1187" s="647"/>
      <c r="AQ1187" s="648"/>
      <c r="AR1187" s="779"/>
      <c r="AS1187" s="649"/>
      <c r="AT1187" s="649"/>
      <c r="AU1187" s="650"/>
      <c r="AV1187" s="686"/>
      <c r="AW1187" s="919" t="s">
        <v>33</v>
      </c>
      <c r="AX1187" s="919" t="s">
        <v>33</v>
      </c>
      <c r="AY1187" s="1115" t="s">
        <v>33</v>
      </c>
      <c r="AZ1187" s="904" t="s">
        <v>33</v>
      </c>
      <c r="BA1187" s="904" t="s">
        <v>33</v>
      </c>
      <c r="BB1187" s="1132" t="s">
        <v>33</v>
      </c>
      <c r="BC1187" s="1133" t="s">
        <v>33</v>
      </c>
      <c r="BD1187" s="1130" t="s">
        <v>33</v>
      </c>
      <c r="BE1187" s="1132" t="s">
        <v>33</v>
      </c>
      <c r="BF1187" s="1133" t="s">
        <v>33</v>
      </c>
      <c r="BG1187" s="1130" t="s">
        <v>33</v>
      </c>
      <c r="BH1187" s="905" t="s">
        <v>10067</v>
      </c>
      <c r="BI1187" s="903" t="s">
        <v>9474</v>
      </c>
      <c r="BJ1187" s="905" t="s">
        <v>10064</v>
      </c>
      <c r="BK1187" s="903" t="s">
        <v>13770</v>
      </c>
      <c r="BL1187" s="905" t="s">
        <v>10072</v>
      </c>
      <c r="BM1187" s="903" t="s">
        <v>13093</v>
      </c>
      <c r="BN1187" s="905" t="s">
        <v>0</v>
      </c>
      <c r="BO1187" s="903" t="s">
        <v>0</v>
      </c>
      <c r="BP1187" s="905" t="s">
        <v>0</v>
      </c>
      <c r="BQ1187" s="903" t="s">
        <v>0</v>
      </c>
      <c r="BR1187" s="905" t="s">
        <v>0</v>
      </c>
      <c r="BS1187" s="903" t="s">
        <v>4492</v>
      </c>
      <c r="BT1187" s="905" t="s">
        <v>0</v>
      </c>
      <c r="BU1187" s="903" t="s">
        <v>4492</v>
      </c>
      <c r="BV1187" s="905" t="s">
        <v>0</v>
      </c>
      <c r="BW1187" s="903" t="s">
        <v>4492</v>
      </c>
      <c r="BX1187" s="905" t="s">
        <v>0</v>
      </c>
      <c r="BY1187" s="903" t="s">
        <v>4492</v>
      </c>
      <c r="BZ1187" s="905" t="s">
        <v>0</v>
      </c>
      <c r="CA1187" s="903" t="s">
        <v>4492</v>
      </c>
      <c r="CB1187" s="684" t="s">
        <v>33</v>
      </c>
      <c r="CC1187" s="863">
        <f t="shared" si="1"/>
        <v>0</v>
      </c>
      <c r="CD1187" s="656">
        <f t="shared" si="2"/>
        <v>0</v>
      </c>
      <c r="CE1187" s="656">
        <f t="shared" si="3"/>
        <v>0</v>
      </c>
      <c r="CF1187" s="656">
        <f t="shared" si="4"/>
        <v>0</v>
      </c>
      <c r="CG1187" s="656">
        <f t="shared" si="5"/>
        <v>0</v>
      </c>
      <c r="CH1187" s="692">
        <f t="shared" si="6"/>
        <v>0</v>
      </c>
      <c r="CI1187" s="865">
        <f>IF($W1187="Dropped","-",DAYS360(X1187,Y1187,TRUE)/360)</f>
        <v>0.44722222222222224</v>
      </c>
      <c r="CJ1187" s="661" t="str">
        <f>IF(OR($W1187="Pipeline",$W1187="Dropped"),"-",IF(OR($AA1187="-",$AA1187="n/a"),"-",DAYS360(Y1187,AA1187,TRUE)/360))</f>
        <v>-</v>
      </c>
      <c r="CK1187" s="661" t="str">
        <f>IF(OR($W1187="Pipeline",$W1187="Dropped"),"-",IF($AC1187="-","-",IF(OR($AA1187="-",$AA1187="n/a"),DAYS360(Y1187,AC1187,TRUE)/360,DAYS360(AA1187,AC1187,TRUE)/360)))</f>
        <v>-</v>
      </c>
      <c r="CL1187" s="661" t="str">
        <f>IF(OR($W1187="Pipeline",$W1187="Dropped"),"-",IF($AC1187="-","-",DAYS360(X1187,AC1187,TRUE)/360))</f>
        <v>-</v>
      </c>
      <c r="CM1187" s="662" t="str">
        <f>IF(OR($W1187="Pipeline",$W1187="Dropped"),"-",IF($AC1187="-","-",DAYS360(AB1187,AC1187,TRUE)/360))</f>
        <v>-</v>
      </c>
      <c r="CN1187" s="693" t="str">
        <f t="shared" si="7"/>
        <v>-</v>
      </c>
      <c r="CO1187" s="693" t="str">
        <f t="shared" si="8"/>
        <v>-</v>
      </c>
      <c r="CP1187" s="863" t="s">
        <v>33</v>
      </c>
      <c r="CQ1187" s="656" t="s">
        <v>33</v>
      </c>
      <c r="CR1187" s="656" t="s">
        <v>33</v>
      </c>
      <c r="CS1187" s="656" t="s">
        <v>33</v>
      </c>
      <c r="CT1187" s="656" t="s">
        <v>33</v>
      </c>
      <c r="CU1187" s="692" t="s">
        <v>33</v>
      </c>
      <c r="CV1187" s="866" t="str">
        <f t="shared" si="9"/>
        <v>-</v>
      </c>
      <c r="CW1187" s="665" t="str">
        <f t="shared" si="10"/>
        <v>-</v>
      </c>
      <c r="CX1187" s="666" t="str">
        <f t="shared" si="11"/>
        <v>-</v>
      </c>
      <c r="CY1187" s="687" t="str">
        <f t="shared" si="12"/>
        <v>-</v>
      </c>
      <c r="CZ1187" s="665" t="str">
        <f t="shared" si="13"/>
        <v>-</v>
      </c>
      <c r="DA1187" s="665" t="str">
        <f t="shared" si="14"/>
        <v>PP</v>
      </c>
      <c r="DB1187" s="688" t="str">
        <f t="shared" si="15"/>
        <v>-</v>
      </c>
      <c r="DC1187" s="897" t="s">
        <v>33</v>
      </c>
      <c r="DD1187" s="897" t="s">
        <v>33</v>
      </c>
      <c r="DE1187" s="897" t="s">
        <v>33</v>
      </c>
      <c r="DF1187" s="897" t="s">
        <v>33</v>
      </c>
      <c r="DG1187" s="897" t="s">
        <v>33</v>
      </c>
      <c r="DH1187" s="897" t="s">
        <v>14311</v>
      </c>
      <c r="DI1187" s="897" t="s">
        <v>33</v>
      </c>
      <c r="DJ1187" s="935">
        <v>42948</v>
      </c>
      <c r="DK1187" s="14"/>
      <c r="DL1187" s="14"/>
      <c r="DM1187" s="2"/>
      <c r="DN1187" s="2"/>
      <c r="DO1187" s="2"/>
      <c r="DP1187" s="2"/>
      <c r="DQ1187" s="2"/>
    </row>
    <row r="1188" spans="1:143" s="867" customFormat="1" ht="13.9" customHeight="1" x14ac:dyDescent="0.25">
      <c r="A1188" s="921">
        <f t="shared" si="0"/>
        <v>1187</v>
      </c>
      <c r="B1188" s="1127" t="s">
        <v>14312</v>
      </c>
      <c r="C1188" s="916" t="str">
        <f>HYPERLINK(E1188,"OP")</f>
        <v>OP</v>
      </c>
      <c r="D1188" s="916" t="str">
        <f>HYPERLINK(F1188,"Prj")</f>
        <v>Prj</v>
      </c>
      <c r="E1188" s="917" t="s">
        <v>14313</v>
      </c>
      <c r="F1188" s="918" t="s">
        <v>14314</v>
      </c>
      <c r="G1188" s="414" t="s">
        <v>33</v>
      </c>
      <c r="H1188" s="414" t="s">
        <v>33</v>
      </c>
      <c r="I1188" s="694" t="s">
        <v>33</v>
      </c>
      <c r="J1188" s="903" t="s">
        <v>3022</v>
      </c>
      <c r="K1188" s="905" t="s">
        <v>699</v>
      </c>
      <c r="L1188" s="905" t="s">
        <v>16</v>
      </c>
      <c r="M1188" s="903" t="s">
        <v>5340</v>
      </c>
      <c r="N1188" s="905" t="s">
        <v>18</v>
      </c>
      <c r="O1188" s="905" t="s">
        <v>25</v>
      </c>
      <c r="P1188" s="905" t="s">
        <v>1742</v>
      </c>
      <c r="Q1188" s="906" t="s">
        <v>33</v>
      </c>
      <c r="R1188" s="906" t="s">
        <v>33</v>
      </c>
      <c r="S1188" s="907" t="s">
        <v>10303</v>
      </c>
      <c r="T1188" s="908" t="s">
        <v>3919</v>
      </c>
      <c r="U1188" s="903" t="s">
        <v>578</v>
      </c>
      <c r="V1188" s="903" t="s">
        <v>10418</v>
      </c>
      <c r="W1188" s="905" t="s">
        <v>269</v>
      </c>
      <c r="X1188" s="1042">
        <v>42856</v>
      </c>
      <c r="Y1188" s="1042">
        <v>42950</v>
      </c>
      <c r="Z1188" s="909">
        <v>2018</v>
      </c>
      <c r="AA1188" s="1042" t="s">
        <v>33</v>
      </c>
      <c r="AB1188" s="1042" t="s">
        <v>33</v>
      </c>
      <c r="AC1188" s="1042" t="s">
        <v>33</v>
      </c>
      <c r="AD1188" s="1124">
        <v>0</v>
      </c>
      <c r="AE1188" s="1124">
        <v>20</v>
      </c>
      <c r="AF1188" s="1124">
        <v>0</v>
      </c>
      <c r="AG1188" s="1124">
        <v>20</v>
      </c>
      <c r="AH1188" s="1125" t="s">
        <v>33</v>
      </c>
      <c r="AI1188" s="1125" t="s">
        <v>33</v>
      </c>
      <c r="AJ1188" s="1125" t="s">
        <v>33</v>
      </c>
      <c r="AK1188" s="1125" t="s">
        <v>33</v>
      </c>
      <c r="AL1188" s="646"/>
      <c r="AM1188" s="647"/>
      <c r="AN1188" s="647"/>
      <c r="AO1188" s="647"/>
      <c r="AP1188" s="647"/>
      <c r="AQ1188" s="648"/>
      <c r="AR1188" s="779"/>
      <c r="AS1188" s="649"/>
      <c r="AT1188" s="649"/>
      <c r="AU1188" s="650"/>
      <c r="AV1188" s="686"/>
      <c r="AW1188" s="919" t="s">
        <v>33</v>
      </c>
      <c r="AX1188" s="919" t="s">
        <v>33</v>
      </c>
      <c r="AY1188" s="1115" t="s">
        <v>33</v>
      </c>
      <c r="AZ1188" s="904" t="s">
        <v>33</v>
      </c>
      <c r="BA1188" s="904" t="s">
        <v>33</v>
      </c>
      <c r="BB1188" s="1132" t="s">
        <v>33</v>
      </c>
      <c r="BC1188" s="1133" t="s">
        <v>33</v>
      </c>
      <c r="BD1188" s="1130" t="s">
        <v>33</v>
      </c>
      <c r="BE1188" s="1132" t="s">
        <v>33</v>
      </c>
      <c r="BF1188" s="1133" t="s">
        <v>33</v>
      </c>
      <c r="BG1188" s="1130" t="s">
        <v>33</v>
      </c>
      <c r="BH1188" s="905" t="s">
        <v>0</v>
      </c>
      <c r="BI1188" s="903" t="s">
        <v>0</v>
      </c>
      <c r="BJ1188" s="905" t="s">
        <v>0</v>
      </c>
      <c r="BK1188" s="903" t="s">
        <v>0</v>
      </c>
      <c r="BL1188" s="905" t="s">
        <v>0</v>
      </c>
      <c r="BM1188" s="903" t="s">
        <v>0</v>
      </c>
      <c r="BN1188" s="905" t="s">
        <v>0</v>
      </c>
      <c r="BO1188" s="903" t="s">
        <v>0</v>
      </c>
      <c r="BP1188" s="905" t="s">
        <v>0</v>
      </c>
      <c r="BQ1188" s="903" t="s">
        <v>0</v>
      </c>
      <c r="BR1188" s="905" t="s">
        <v>0</v>
      </c>
      <c r="BS1188" s="903" t="s">
        <v>4492</v>
      </c>
      <c r="BT1188" s="905" t="s">
        <v>0</v>
      </c>
      <c r="BU1188" s="903" t="s">
        <v>4492</v>
      </c>
      <c r="BV1188" s="905" t="s">
        <v>0</v>
      </c>
      <c r="BW1188" s="903" t="s">
        <v>4492</v>
      </c>
      <c r="BX1188" s="905" t="s">
        <v>0</v>
      </c>
      <c r="BY1188" s="903" t="s">
        <v>4492</v>
      </c>
      <c r="BZ1188" s="905" t="s">
        <v>0</v>
      </c>
      <c r="CA1188" s="903" t="s">
        <v>4492</v>
      </c>
      <c r="CB1188" s="684" t="s">
        <v>33</v>
      </c>
      <c r="CC1188" s="863">
        <f t="shared" si="1"/>
        <v>0</v>
      </c>
      <c r="CD1188" s="656">
        <f t="shared" si="2"/>
        <v>0</v>
      </c>
      <c r="CE1188" s="656">
        <f t="shared" si="3"/>
        <v>0</v>
      </c>
      <c r="CF1188" s="656">
        <f t="shared" si="4"/>
        <v>0</v>
      </c>
      <c r="CG1188" s="656">
        <f t="shared" si="5"/>
        <v>0</v>
      </c>
      <c r="CH1188" s="692">
        <f t="shared" si="6"/>
        <v>0</v>
      </c>
      <c r="CI1188" s="865">
        <f>IF($W1188="Dropped","-",DAYS360(X1188,Y1188,TRUE)/360)</f>
        <v>0.25555555555555554</v>
      </c>
      <c r="CJ1188" s="661" t="str">
        <f>IF(OR($W1188="Pipeline",$W1188="Dropped"),"-",IF(OR($AA1188="-",$AA1188="n/a"),"-",DAYS360(Y1188,AA1188,TRUE)/360))</f>
        <v>-</v>
      </c>
      <c r="CK1188" s="661" t="str">
        <f>IF(OR($W1188="Pipeline",$W1188="Dropped"),"-",IF($AC1188="-","-",IF(OR($AA1188="-",$AA1188="n/a"),DAYS360(Y1188,AC1188,TRUE)/360,DAYS360(AA1188,AC1188,TRUE)/360)))</f>
        <v>-</v>
      </c>
      <c r="CL1188" s="661" t="str">
        <f>IF(OR($W1188="Pipeline",$W1188="Dropped"),"-",IF($AC1188="-","-",DAYS360(X1188,AC1188,TRUE)/360))</f>
        <v>-</v>
      </c>
      <c r="CM1188" s="662" t="str">
        <f>IF(OR($W1188="Pipeline",$W1188="Dropped"),"-",IF($AC1188="-","-",DAYS360(AB1188,AC1188,TRUE)/360))</f>
        <v>-</v>
      </c>
      <c r="CN1188" s="693" t="str">
        <f t="shared" si="7"/>
        <v>-</v>
      </c>
      <c r="CO1188" s="693" t="str">
        <f t="shared" si="8"/>
        <v>-</v>
      </c>
      <c r="CP1188" s="863" t="s">
        <v>33</v>
      </c>
      <c r="CQ1188" s="656" t="s">
        <v>33</v>
      </c>
      <c r="CR1188" s="656" t="s">
        <v>33</v>
      </c>
      <c r="CS1188" s="656" t="s">
        <v>33</v>
      </c>
      <c r="CT1188" s="656" t="s">
        <v>33</v>
      </c>
      <c r="CU1188" s="692" t="s">
        <v>33</v>
      </c>
      <c r="CV1188" s="866" t="str">
        <f t="shared" si="9"/>
        <v>-</v>
      </c>
      <c r="CW1188" s="665" t="str">
        <f t="shared" si="10"/>
        <v>-</v>
      </c>
      <c r="CX1188" s="666" t="str">
        <f t="shared" si="11"/>
        <v>-</v>
      </c>
      <c r="CY1188" s="687" t="str">
        <f t="shared" si="12"/>
        <v>-</v>
      </c>
      <c r="CZ1188" s="665" t="str">
        <f t="shared" si="13"/>
        <v>-</v>
      </c>
      <c r="DA1188" s="665" t="str">
        <f t="shared" si="14"/>
        <v>-</v>
      </c>
      <c r="DB1188" s="688" t="str">
        <f t="shared" si="15"/>
        <v>-</v>
      </c>
      <c r="DC1188" s="897" t="s">
        <v>13773</v>
      </c>
      <c r="DD1188" s="897" t="s">
        <v>13773</v>
      </c>
      <c r="DE1188" s="897" t="s">
        <v>13773</v>
      </c>
      <c r="DF1188" s="897" t="s">
        <v>13773</v>
      </c>
      <c r="DG1188" s="897" t="s">
        <v>13773</v>
      </c>
      <c r="DH1188" s="897" t="s">
        <v>13773</v>
      </c>
      <c r="DI1188" s="897" t="s">
        <v>13773</v>
      </c>
      <c r="DJ1188" s="935">
        <v>42948</v>
      </c>
      <c r="DK1188" s="14"/>
      <c r="DL1188" s="14"/>
      <c r="DM1188" s="2"/>
      <c r="DN1188" s="2"/>
      <c r="DO1188" s="2"/>
      <c r="DP1188" s="2"/>
      <c r="DQ1188" s="2"/>
    </row>
    <row r="1189" spans="1:143" s="867" customFormat="1" ht="13.9" customHeight="1" x14ac:dyDescent="0.25">
      <c r="A1189" s="921">
        <f t="shared" si="0"/>
        <v>1188</v>
      </c>
      <c r="B1189" s="1127" t="s">
        <v>14315</v>
      </c>
      <c r="C1189" s="916" t="str">
        <f>HYPERLINK(E1189,"OP")</f>
        <v>OP</v>
      </c>
      <c r="D1189" s="916" t="str">
        <f>HYPERLINK(F1189,"Prj")</f>
        <v>Prj</v>
      </c>
      <c r="E1189" s="917" t="s">
        <v>14316</v>
      </c>
      <c r="F1189" s="918" t="s">
        <v>14317</v>
      </c>
      <c r="G1189" s="414" t="s">
        <v>33</v>
      </c>
      <c r="H1189" s="414" t="s">
        <v>33</v>
      </c>
      <c r="I1189" s="694" t="s">
        <v>33</v>
      </c>
      <c r="J1189" s="903" t="s">
        <v>14318</v>
      </c>
      <c r="K1189" s="905" t="s">
        <v>496</v>
      </c>
      <c r="L1189" s="905" t="s">
        <v>16</v>
      </c>
      <c r="M1189" s="903" t="s">
        <v>103</v>
      </c>
      <c r="N1189" s="905" t="s">
        <v>18</v>
      </c>
      <c r="O1189" s="905" t="s">
        <v>25</v>
      </c>
      <c r="P1189" s="905" t="s">
        <v>1419</v>
      </c>
      <c r="Q1189" s="906" t="s">
        <v>33</v>
      </c>
      <c r="R1189" s="906" t="s">
        <v>33</v>
      </c>
      <c r="S1189" s="907" t="s">
        <v>10320</v>
      </c>
      <c r="T1189" s="908" t="s">
        <v>10353</v>
      </c>
      <c r="U1189" s="903" t="s">
        <v>586</v>
      </c>
      <c r="V1189" s="903" t="s">
        <v>10437</v>
      </c>
      <c r="W1189" s="905" t="s">
        <v>20</v>
      </c>
      <c r="X1189" s="1042">
        <v>42773</v>
      </c>
      <c r="Y1189" s="1042">
        <v>42893</v>
      </c>
      <c r="Z1189" s="909">
        <v>2017</v>
      </c>
      <c r="AA1189" s="1042" t="s">
        <v>33</v>
      </c>
      <c r="AB1189" s="1042" t="s">
        <v>33</v>
      </c>
      <c r="AC1189" s="1042" t="s">
        <v>33</v>
      </c>
      <c r="AD1189" s="1124">
        <v>0</v>
      </c>
      <c r="AE1189" s="1124">
        <v>10</v>
      </c>
      <c r="AF1189" s="1124">
        <v>0</v>
      </c>
      <c r="AG1189" s="1124">
        <v>10</v>
      </c>
      <c r="AH1189" s="1125" t="s">
        <v>33</v>
      </c>
      <c r="AI1189" s="1125" t="s">
        <v>33</v>
      </c>
      <c r="AJ1189" s="1125" t="s">
        <v>33</v>
      </c>
      <c r="AK1189" s="1125" t="s">
        <v>33</v>
      </c>
      <c r="AL1189" s="646"/>
      <c r="AM1189" s="647"/>
      <c r="AN1189" s="647"/>
      <c r="AO1189" s="647"/>
      <c r="AP1189" s="647"/>
      <c r="AQ1189" s="648"/>
      <c r="AR1189" s="779"/>
      <c r="AS1189" s="649"/>
      <c r="AT1189" s="649"/>
      <c r="AU1189" s="650"/>
      <c r="AV1189" s="686"/>
      <c r="AW1189" s="919" t="s">
        <v>33</v>
      </c>
      <c r="AX1189" s="919" t="s">
        <v>33</v>
      </c>
      <c r="AY1189" s="1115" t="s">
        <v>33</v>
      </c>
      <c r="AZ1189" s="904" t="s">
        <v>33</v>
      </c>
      <c r="BA1189" s="904" t="s">
        <v>33</v>
      </c>
      <c r="BB1189" s="1132" t="s">
        <v>33</v>
      </c>
      <c r="BC1189" s="1133" t="s">
        <v>33</v>
      </c>
      <c r="BD1189" s="1130" t="s">
        <v>33</v>
      </c>
      <c r="BE1189" s="1132" t="s">
        <v>33</v>
      </c>
      <c r="BF1189" s="1133" t="s">
        <v>33</v>
      </c>
      <c r="BG1189" s="1130" t="s">
        <v>33</v>
      </c>
      <c r="BH1189" s="905" t="s">
        <v>4485</v>
      </c>
      <c r="BI1189" s="903" t="s">
        <v>10472</v>
      </c>
      <c r="BJ1189" s="905" t="s">
        <v>10072</v>
      </c>
      <c r="BK1189" s="903" t="s">
        <v>13093</v>
      </c>
      <c r="BL1189" s="905" t="s">
        <v>0</v>
      </c>
      <c r="BM1189" s="903" t="s">
        <v>0</v>
      </c>
      <c r="BN1189" s="905" t="s">
        <v>0</v>
      </c>
      <c r="BO1189" s="903" t="s">
        <v>0</v>
      </c>
      <c r="BP1189" s="905" t="s">
        <v>0</v>
      </c>
      <c r="BQ1189" s="903" t="s">
        <v>0</v>
      </c>
      <c r="BR1189" s="905" t="s">
        <v>0</v>
      </c>
      <c r="BS1189" s="903" t="s">
        <v>4492</v>
      </c>
      <c r="BT1189" s="905" t="s">
        <v>0</v>
      </c>
      <c r="BU1189" s="903" t="s">
        <v>4492</v>
      </c>
      <c r="BV1189" s="905" t="s">
        <v>0</v>
      </c>
      <c r="BW1189" s="903" t="s">
        <v>4492</v>
      </c>
      <c r="BX1189" s="905" t="s">
        <v>0</v>
      </c>
      <c r="BY1189" s="903" t="s">
        <v>4492</v>
      </c>
      <c r="BZ1189" s="905" t="s">
        <v>0</v>
      </c>
      <c r="CA1189" s="903" t="s">
        <v>4492</v>
      </c>
      <c r="CB1189" s="684" t="s">
        <v>33</v>
      </c>
      <c r="CC1189" s="863">
        <f t="shared" si="1"/>
        <v>0</v>
      </c>
      <c r="CD1189" s="656">
        <f t="shared" si="2"/>
        <v>0</v>
      </c>
      <c r="CE1189" s="656">
        <f t="shared" si="3"/>
        <v>0</v>
      </c>
      <c r="CF1189" s="656">
        <f t="shared" si="4"/>
        <v>0</v>
      </c>
      <c r="CG1189" s="656">
        <f t="shared" si="5"/>
        <v>0</v>
      </c>
      <c r="CH1189" s="692">
        <f t="shared" si="6"/>
        <v>0</v>
      </c>
      <c r="CI1189" s="865">
        <f>IF($W1189="Dropped","-",DAYS360(X1189,Y1189,TRUE)/360)</f>
        <v>0.33333333333333331</v>
      </c>
      <c r="CJ1189" s="661" t="str">
        <f>IF(OR($W1189="Pipeline",$W1189="Dropped"),"-",IF(OR($AA1189="-",$AA1189="n/a"),"-",DAYS360(Y1189,AA1189,TRUE)/360))</f>
        <v>-</v>
      </c>
      <c r="CK1189" s="661" t="str">
        <f>IF(OR($W1189="Pipeline",$W1189="Dropped"),"-",IF($AC1189="-","-",IF(OR($AA1189="-",$AA1189="n/a"),DAYS360(Y1189,AC1189,TRUE)/360,DAYS360(AA1189,AC1189,TRUE)/360)))</f>
        <v>-</v>
      </c>
      <c r="CL1189" s="661" t="str">
        <f>IF(OR($W1189="Pipeline",$W1189="Dropped"),"-",IF($AC1189="-","-",DAYS360(X1189,AC1189,TRUE)/360))</f>
        <v>-</v>
      </c>
      <c r="CM1189" s="662" t="str">
        <f>IF(OR($W1189="Pipeline",$W1189="Dropped"),"-",IF($AC1189="-","-",DAYS360(AB1189,AC1189,TRUE)/360))</f>
        <v>-</v>
      </c>
      <c r="CN1189" s="693" t="str">
        <f t="shared" si="7"/>
        <v>-</v>
      </c>
      <c r="CO1189" s="693" t="str">
        <f t="shared" si="8"/>
        <v>-</v>
      </c>
      <c r="CP1189" s="863" t="s">
        <v>33</v>
      </c>
      <c r="CQ1189" s="656" t="s">
        <v>33</v>
      </c>
      <c r="CR1189" s="656" t="s">
        <v>33</v>
      </c>
      <c r="CS1189" s="656" t="s">
        <v>33</v>
      </c>
      <c r="CT1189" s="656" t="s">
        <v>33</v>
      </c>
      <c r="CU1189" s="692" t="s">
        <v>33</v>
      </c>
      <c r="CV1189" s="866" t="str">
        <f t="shared" si="9"/>
        <v>-</v>
      </c>
      <c r="CW1189" s="665" t="str">
        <f t="shared" si="10"/>
        <v>-</v>
      </c>
      <c r="CX1189" s="666" t="str">
        <f t="shared" si="11"/>
        <v>-</v>
      </c>
      <c r="CY1189" s="687" t="str">
        <f t="shared" si="12"/>
        <v>-</v>
      </c>
      <c r="CZ1189" s="665" t="str">
        <f t="shared" si="13"/>
        <v>-</v>
      </c>
      <c r="DA1189" s="665" t="str">
        <f t="shared" si="14"/>
        <v>PP</v>
      </c>
      <c r="DB1189" s="688" t="str">
        <f t="shared" si="15"/>
        <v>-</v>
      </c>
      <c r="DC1189" s="897" t="s">
        <v>33</v>
      </c>
      <c r="DD1189" s="897" t="s">
        <v>33</v>
      </c>
      <c r="DE1189" s="897" t="s">
        <v>33</v>
      </c>
      <c r="DF1189" s="897" t="s">
        <v>33</v>
      </c>
      <c r="DG1189" s="897" t="s">
        <v>33</v>
      </c>
      <c r="DH1189" s="897" t="s">
        <v>14319</v>
      </c>
      <c r="DI1189" s="897" t="s">
        <v>33</v>
      </c>
      <c r="DJ1189" s="935">
        <v>42948</v>
      </c>
      <c r="DK1189" s="14"/>
      <c r="DL1189" s="14"/>
      <c r="DM1189" s="2"/>
      <c r="DN1189" s="2"/>
      <c r="DO1189" s="2"/>
      <c r="DP1189" s="2"/>
      <c r="DQ1189" s="2"/>
    </row>
    <row r="1190" spans="1:143" s="867" customFormat="1" ht="13.9" customHeight="1" x14ac:dyDescent="0.25">
      <c r="A1190" s="921">
        <f t="shared" si="0"/>
        <v>1189</v>
      </c>
      <c r="B1190" s="1127" t="s">
        <v>14320</v>
      </c>
      <c r="C1190" s="916" t="str">
        <f>HYPERLINK(E1190,"OP")</f>
        <v>OP</v>
      </c>
      <c r="D1190" s="916" t="str">
        <f>HYPERLINK(F1190,"Prj")</f>
        <v>Prj</v>
      </c>
      <c r="E1190" s="917" t="s">
        <v>14321</v>
      </c>
      <c r="F1190" s="918" t="s">
        <v>14322</v>
      </c>
      <c r="G1190" s="414" t="s">
        <v>33</v>
      </c>
      <c r="H1190" s="414" t="s">
        <v>33</v>
      </c>
      <c r="I1190" s="694" t="s">
        <v>33</v>
      </c>
      <c r="J1190" s="903" t="s">
        <v>14323</v>
      </c>
      <c r="K1190" s="905" t="s">
        <v>262</v>
      </c>
      <c r="L1190" s="905" t="s">
        <v>245</v>
      </c>
      <c r="M1190" s="903" t="s">
        <v>264</v>
      </c>
      <c r="N1190" s="905" t="s">
        <v>18</v>
      </c>
      <c r="O1190" s="905" t="s">
        <v>76</v>
      </c>
      <c r="P1190" s="905" t="s">
        <v>1419</v>
      </c>
      <c r="Q1190" s="903" t="s">
        <v>1765</v>
      </c>
      <c r="R1190" s="906" t="s">
        <v>33</v>
      </c>
      <c r="S1190" s="907" t="s">
        <v>3522</v>
      </c>
      <c r="T1190" s="908" t="s">
        <v>5268</v>
      </c>
      <c r="U1190" s="903" t="s">
        <v>591</v>
      </c>
      <c r="V1190" s="903" t="s">
        <v>10431</v>
      </c>
      <c r="W1190" s="905" t="s">
        <v>269</v>
      </c>
      <c r="X1190" s="1042">
        <v>43034</v>
      </c>
      <c r="Y1190" s="1042">
        <v>43034</v>
      </c>
      <c r="Z1190" s="909">
        <v>2018</v>
      </c>
      <c r="AA1190" s="1042" t="s">
        <v>33</v>
      </c>
      <c r="AB1190" s="1042" t="s">
        <v>33</v>
      </c>
      <c r="AC1190" s="1042" t="s">
        <v>33</v>
      </c>
      <c r="AD1190" s="1124">
        <v>0</v>
      </c>
      <c r="AE1190" s="1124">
        <v>84.17</v>
      </c>
      <c r="AF1190" s="1124">
        <v>0</v>
      </c>
      <c r="AG1190" s="1124">
        <v>84.17</v>
      </c>
      <c r="AH1190" s="1124">
        <v>0</v>
      </c>
      <c r="AI1190" s="1125" t="s">
        <v>33</v>
      </c>
      <c r="AJ1190" s="1125" t="s">
        <v>33</v>
      </c>
      <c r="AK1190" s="1125" t="s">
        <v>33</v>
      </c>
      <c r="AL1190" s="646"/>
      <c r="AM1190" s="647"/>
      <c r="AN1190" s="647"/>
      <c r="AO1190" s="647"/>
      <c r="AP1190" s="647"/>
      <c r="AQ1190" s="648"/>
      <c r="AR1190" s="779"/>
      <c r="AS1190" s="649"/>
      <c r="AT1190" s="649"/>
      <c r="AU1190" s="650"/>
      <c r="AV1190" s="686"/>
      <c r="AW1190" s="1114" t="s">
        <v>13769</v>
      </c>
      <c r="AX1190" s="1114" t="s">
        <v>14324</v>
      </c>
      <c r="AY1190" s="1115" t="s">
        <v>33</v>
      </c>
      <c r="AZ1190" s="904" t="s">
        <v>33</v>
      </c>
      <c r="BA1190" s="904" t="s">
        <v>33</v>
      </c>
      <c r="BB1190" s="1132" t="s">
        <v>33</v>
      </c>
      <c r="BC1190" s="1133" t="s">
        <v>33</v>
      </c>
      <c r="BD1190" s="1130" t="s">
        <v>33</v>
      </c>
      <c r="BE1190" s="1132" t="s">
        <v>33</v>
      </c>
      <c r="BF1190" s="1133" t="s">
        <v>33</v>
      </c>
      <c r="BG1190" s="1130" t="s">
        <v>33</v>
      </c>
      <c r="BH1190" s="905" t="s">
        <v>0</v>
      </c>
      <c r="BI1190" s="903" t="s">
        <v>0</v>
      </c>
      <c r="BJ1190" s="905" t="s">
        <v>0</v>
      </c>
      <c r="BK1190" s="903" t="s">
        <v>0</v>
      </c>
      <c r="BL1190" s="905" t="s">
        <v>0</v>
      </c>
      <c r="BM1190" s="903" t="s">
        <v>0</v>
      </c>
      <c r="BN1190" s="905" t="s">
        <v>0</v>
      </c>
      <c r="BO1190" s="903" t="s">
        <v>0</v>
      </c>
      <c r="BP1190" s="905" t="s">
        <v>0</v>
      </c>
      <c r="BQ1190" s="903" t="s">
        <v>0</v>
      </c>
      <c r="BR1190" s="905" t="s">
        <v>0</v>
      </c>
      <c r="BS1190" s="903" t="s">
        <v>4492</v>
      </c>
      <c r="BT1190" s="905" t="s">
        <v>0</v>
      </c>
      <c r="BU1190" s="903" t="s">
        <v>4492</v>
      </c>
      <c r="BV1190" s="905" t="s">
        <v>0</v>
      </c>
      <c r="BW1190" s="903" t="s">
        <v>4492</v>
      </c>
      <c r="BX1190" s="905" t="s">
        <v>0</v>
      </c>
      <c r="BY1190" s="903" t="s">
        <v>4492</v>
      </c>
      <c r="BZ1190" s="905" t="s">
        <v>0</v>
      </c>
      <c r="CA1190" s="903" t="s">
        <v>4492</v>
      </c>
      <c r="CB1190" s="684" t="s">
        <v>33</v>
      </c>
      <c r="CC1190" s="863">
        <f t="shared" si="1"/>
        <v>0</v>
      </c>
      <c r="CD1190" s="656">
        <f t="shared" si="2"/>
        <v>0</v>
      </c>
      <c r="CE1190" s="656">
        <f t="shared" si="3"/>
        <v>0</v>
      </c>
      <c r="CF1190" s="656">
        <f t="shared" si="4"/>
        <v>0</v>
      </c>
      <c r="CG1190" s="656">
        <f t="shared" si="5"/>
        <v>0</v>
      </c>
      <c r="CH1190" s="692">
        <f t="shared" si="6"/>
        <v>0</v>
      </c>
      <c r="CI1190" s="865">
        <f>IF($W1190="Dropped","-",DAYS360(X1190,Y1190,TRUE)/360)</f>
        <v>0</v>
      </c>
      <c r="CJ1190" s="661" t="str">
        <f>IF(OR($W1190="Pipeline",$W1190="Dropped"),"-",IF(OR($AA1190="-",$AA1190="n/a"),"-",DAYS360(Y1190,AA1190,TRUE)/360))</f>
        <v>-</v>
      </c>
      <c r="CK1190" s="661" t="str">
        <f>IF(OR($W1190="Pipeline",$W1190="Dropped"),"-",IF($AC1190="-","-",IF(OR($AA1190="-",$AA1190="n/a"),DAYS360(Y1190,AC1190,TRUE)/360,DAYS360(AA1190,AC1190,TRUE)/360)))</f>
        <v>-</v>
      </c>
      <c r="CL1190" s="661" t="str">
        <f>IF(OR($W1190="Pipeline",$W1190="Dropped"),"-",IF($AC1190="-","-",DAYS360(X1190,AC1190,TRUE)/360))</f>
        <v>-</v>
      </c>
      <c r="CM1190" s="662" t="str">
        <f>IF(OR($W1190="Pipeline",$W1190="Dropped"),"-",IF($AC1190="-","-",DAYS360(AB1190,AC1190,TRUE)/360))</f>
        <v>-</v>
      </c>
      <c r="CN1190" s="693" t="str">
        <f t="shared" si="7"/>
        <v>-</v>
      </c>
      <c r="CO1190" s="693" t="str">
        <f t="shared" si="8"/>
        <v>-</v>
      </c>
      <c r="CP1190" s="863" t="s">
        <v>33</v>
      </c>
      <c r="CQ1190" s="656" t="s">
        <v>33</v>
      </c>
      <c r="CR1190" s="656" t="s">
        <v>33</v>
      </c>
      <c r="CS1190" s="656" t="s">
        <v>33</v>
      </c>
      <c r="CT1190" s="656" t="s">
        <v>33</v>
      </c>
      <c r="CU1190" s="692" t="s">
        <v>33</v>
      </c>
      <c r="CV1190" s="866" t="str">
        <f t="shared" si="9"/>
        <v>-</v>
      </c>
      <c r="CW1190" s="665" t="str">
        <f t="shared" si="10"/>
        <v>-</v>
      </c>
      <c r="CX1190" s="666" t="str">
        <f t="shared" si="11"/>
        <v>-</v>
      </c>
      <c r="CY1190" s="687" t="str">
        <f t="shared" si="12"/>
        <v>-</v>
      </c>
      <c r="CZ1190" s="665" t="str">
        <f t="shared" si="13"/>
        <v>-</v>
      </c>
      <c r="DA1190" s="665" t="str">
        <f t="shared" si="14"/>
        <v>-</v>
      </c>
      <c r="DB1190" s="688" t="str">
        <f t="shared" si="15"/>
        <v>-</v>
      </c>
      <c r="DC1190" s="897" t="s">
        <v>13773</v>
      </c>
      <c r="DD1190" s="897" t="s">
        <v>13773</v>
      </c>
      <c r="DE1190" s="897" t="s">
        <v>13773</v>
      </c>
      <c r="DF1190" s="897" t="s">
        <v>13773</v>
      </c>
      <c r="DG1190" s="897" t="s">
        <v>13773</v>
      </c>
      <c r="DH1190" s="897" t="s">
        <v>13773</v>
      </c>
      <c r="DI1190" s="897" t="s">
        <v>13773</v>
      </c>
      <c r="DJ1190" s="935">
        <v>42948</v>
      </c>
      <c r="DK1190" s="14"/>
      <c r="DL1190" s="14"/>
      <c r="DM1190" s="2"/>
      <c r="DN1190" s="2"/>
      <c r="DO1190" s="2"/>
      <c r="DP1190" s="2"/>
      <c r="DQ1190" s="2"/>
    </row>
    <row r="1191" spans="1:143" s="867" customFormat="1" ht="13.9" customHeight="1" x14ac:dyDescent="0.25">
      <c r="A1191" s="921">
        <f t="shared" si="0"/>
        <v>1190</v>
      </c>
      <c r="B1191" s="1127" t="s">
        <v>14325</v>
      </c>
      <c r="C1191" s="916" t="str">
        <f>HYPERLINK(E1191,"OP")</f>
        <v>OP</v>
      </c>
      <c r="D1191" s="916" t="str">
        <f>HYPERLINK(F1191,"Prj")</f>
        <v>Prj</v>
      </c>
      <c r="E1191" s="917" t="s">
        <v>14326</v>
      </c>
      <c r="F1191" s="918" t="s">
        <v>14327</v>
      </c>
      <c r="G1191" s="414" t="s">
        <v>33</v>
      </c>
      <c r="H1191" s="414" t="s">
        <v>33</v>
      </c>
      <c r="I1191" s="694" t="s">
        <v>33</v>
      </c>
      <c r="J1191" s="903" t="s">
        <v>14328</v>
      </c>
      <c r="K1191" s="905" t="s">
        <v>2376</v>
      </c>
      <c r="L1191" s="905" t="s">
        <v>16</v>
      </c>
      <c r="M1191" s="903" t="s">
        <v>17</v>
      </c>
      <c r="N1191" s="905" t="s">
        <v>18</v>
      </c>
      <c r="O1191" s="905" t="s">
        <v>25</v>
      </c>
      <c r="P1191" s="905" t="s">
        <v>1419</v>
      </c>
      <c r="Q1191" s="906" t="s">
        <v>33</v>
      </c>
      <c r="R1191" s="906" t="s">
        <v>33</v>
      </c>
      <c r="S1191" s="907" t="s">
        <v>3166</v>
      </c>
      <c r="T1191" s="908" t="s">
        <v>13841</v>
      </c>
      <c r="U1191" s="903" t="s">
        <v>578</v>
      </c>
      <c r="V1191" s="903" t="s">
        <v>10430</v>
      </c>
      <c r="W1191" s="905" t="s">
        <v>269</v>
      </c>
      <c r="X1191" s="1042">
        <v>42702</v>
      </c>
      <c r="Y1191" s="1042">
        <v>42950</v>
      </c>
      <c r="Z1191" s="909">
        <v>2018</v>
      </c>
      <c r="AA1191" s="1042" t="s">
        <v>33</v>
      </c>
      <c r="AB1191" s="1042" t="s">
        <v>33</v>
      </c>
      <c r="AC1191" s="1042" t="s">
        <v>33</v>
      </c>
      <c r="AD1191" s="1124">
        <v>0</v>
      </c>
      <c r="AE1191" s="1124">
        <v>60</v>
      </c>
      <c r="AF1191" s="1124">
        <v>0</v>
      </c>
      <c r="AG1191" s="1124">
        <v>60</v>
      </c>
      <c r="AH1191" s="1124">
        <v>10</v>
      </c>
      <c r="AI1191" s="1125" t="s">
        <v>33</v>
      </c>
      <c r="AJ1191" s="1125" t="s">
        <v>33</v>
      </c>
      <c r="AK1191" s="1125" t="s">
        <v>33</v>
      </c>
      <c r="AL1191" s="646"/>
      <c r="AM1191" s="647"/>
      <c r="AN1191" s="647"/>
      <c r="AO1191" s="647"/>
      <c r="AP1191" s="647"/>
      <c r="AQ1191" s="648"/>
      <c r="AR1191" s="779"/>
      <c r="AS1191" s="649"/>
      <c r="AT1191" s="649"/>
      <c r="AU1191" s="650"/>
      <c r="AV1191" s="686"/>
      <c r="AW1191" s="919" t="s">
        <v>33</v>
      </c>
      <c r="AX1191" s="919" t="s">
        <v>33</v>
      </c>
      <c r="AY1191" s="1115" t="s">
        <v>33</v>
      </c>
      <c r="AZ1191" s="904" t="s">
        <v>33</v>
      </c>
      <c r="BA1191" s="904" t="s">
        <v>33</v>
      </c>
      <c r="BB1191" s="1132" t="s">
        <v>33</v>
      </c>
      <c r="BC1191" s="1133" t="s">
        <v>33</v>
      </c>
      <c r="BD1191" s="1130" t="s">
        <v>33</v>
      </c>
      <c r="BE1191" s="1132" t="s">
        <v>33</v>
      </c>
      <c r="BF1191" s="1133" t="s">
        <v>33</v>
      </c>
      <c r="BG1191" s="1130" t="s">
        <v>33</v>
      </c>
      <c r="BH1191" s="905" t="s">
        <v>0</v>
      </c>
      <c r="BI1191" s="903" t="s">
        <v>0</v>
      </c>
      <c r="BJ1191" s="905" t="s">
        <v>0</v>
      </c>
      <c r="BK1191" s="903" t="s">
        <v>0</v>
      </c>
      <c r="BL1191" s="905" t="s">
        <v>0</v>
      </c>
      <c r="BM1191" s="903" t="s">
        <v>0</v>
      </c>
      <c r="BN1191" s="905" t="s">
        <v>0</v>
      </c>
      <c r="BO1191" s="903" t="s">
        <v>0</v>
      </c>
      <c r="BP1191" s="905" t="s">
        <v>0</v>
      </c>
      <c r="BQ1191" s="903" t="s">
        <v>0</v>
      </c>
      <c r="BR1191" s="905" t="s">
        <v>0</v>
      </c>
      <c r="BS1191" s="903" t="s">
        <v>4492</v>
      </c>
      <c r="BT1191" s="905" t="s">
        <v>0</v>
      </c>
      <c r="BU1191" s="903" t="s">
        <v>4492</v>
      </c>
      <c r="BV1191" s="905" t="s">
        <v>0</v>
      </c>
      <c r="BW1191" s="903" t="s">
        <v>4492</v>
      </c>
      <c r="BX1191" s="905" t="s">
        <v>0</v>
      </c>
      <c r="BY1191" s="903" t="s">
        <v>4492</v>
      </c>
      <c r="BZ1191" s="905" t="s">
        <v>0</v>
      </c>
      <c r="CA1191" s="903" t="s">
        <v>4492</v>
      </c>
      <c r="CB1191" s="684" t="s">
        <v>33</v>
      </c>
      <c r="CC1191" s="863">
        <f t="shared" si="1"/>
        <v>0</v>
      </c>
      <c r="CD1191" s="656">
        <f t="shared" si="2"/>
        <v>0</v>
      </c>
      <c r="CE1191" s="656">
        <f t="shared" si="3"/>
        <v>0</v>
      </c>
      <c r="CF1191" s="656">
        <f t="shared" si="4"/>
        <v>0</v>
      </c>
      <c r="CG1191" s="656">
        <f t="shared" si="5"/>
        <v>0</v>
      </c>
      <c r="CH1191" s="692">
        <f t="shared" si="6"/>
        <v>0</v>
      </c>
      <c r="CI1191" s="865">
        <f>IF($W1191="Dropped","-",DAYS360(X1191,Y1191,TRUE)/360)</f>
        <v>0.68055555555555558</v>
      </c>
      <c r="CJ1191" s="661" t="str">
        <f>IF(OR($W1191="Pipeline",$W1191="Dropped"),"-",IF(OR($AA1191="-",$AA1191="n/a"),"-",DAYS360(Y1191,AA1191,TRUE)/360))</f>
        <v>-</v>
      </c>
      <c r="CK1191" s="661" t="str">
        <f>IF(OR($W1191="Pipeline",$W1191="Dropped"),"-",IF($AC1191="-","-",IF(OR($AA1191="-",$AA1191="n/a"),DAYS360(Y1191,AC1191,TRUE)/360,DAYS360(AA1191,AC1191,TRUE)/360)))</f>
        <v>-</v>
      </c>
      <c r="CL1191" s="661" t="str">
        <f>IF(OR($W1191="Pipeline",$W1191="Dropped"),"-",IF($AC1191="-","-",DAYS360(X1191,AC1191,TRUE)/360))</f>
        <v>-</v>
      </c>
      <c r="CM1191" s="662" t="str">
        <f>IF(OR($W1191="Pipeline",$W1191="Dropped"),"-",IF($AC1191="-","-",DAYS360(AB1191,AC1191,TRUE)/360))</f>
        <v>-</v>
      </c>
      <c r="CN1191" s="693" t="str">
        <f t="shared" si="7"/>
        <v>-</v>
      </c>
      <c r="CO1191" s="693" t="str">
        <f t="shared" si="8"/>
        <v>-</v>
      </c>
      <c r="CP1191" s="863" t="s">
        <v>33</v>
      </c>
      <c r="CQ1191" s="656" t="s">
        <v>33</v>
      </c>
      <c r="CR1191" s="656" t="s">
        <v>33</v>
      </c>
      <c r="CS1191" s="656" t="s">
        <v>33</v>
      </c>
      <c r="CT1191" s="656" t="s">
        <v>33</v>
      </c>
      <c r="CU1191" s="692" t="s">
        <v>33</v>
      </c>
      <c r="CV1191" s="866" t="str">
        <f t="shared" si="9"/>
        <v>-</v>
      </c>
      <c r="CW1191" s="665" t="str">
        <f t="shared" si="10"/>
        <v>-</v>
      </c>
      <c r="CX1191" s="666" t="str">
        <f t="shared" si="11"/>
        <v>-</v>
      </c>
      <c r="CY1191" s="687" t="str">
        <f t="shared" si="12"/>
        <v>-</v>
      </c>
      <c r="CZ1191" s="665" t="str">
        <f t="shared" si="13"/>
        <v>-</v>
      </c>
      <c r="DA1191" s="665" t="str">
        <f t="shared" si="14"/>
        <v>-</v>
      </c>
      <c r="DB1191" s="688" t="str">
        <f t="shared" si="15"/>
        <v>-</v>
      </c>
      <c r="DC1191" s="897" t="s">
        <v>13773</v>
      </c>
      <c r="DD1191" s="897" t="s">
        <v>13773</v>
      </c>
      <c r="DE1191" s="897" t="s">
        <v>13773</v>
      </c>
      <c r="DF1191" s="897" t="s">
        <v>13773</v>
      </c>
      <c r="DG1191" s="897" t="s">
        <v>13773</v>
      </c>
      <c r="DH1191" s="897" t="s">
        <v>13773</v>
      </c>
      <c r="DI1191" s="897" t="s">
        <v>13773</v>
      </c>
      <c r="DJ1191" s="935">
        <v>42948</v>
      </c>
      <c r="DK1191" s="14"/>
      <c r="DL1191" s="14"/>
      <c r="DM1191" s="2"/>
      <c r="DN1191" s="2"/>
      <c r="DO1191" s="2"/>
      <c r="DP1191" s="2"/>
      <c r="DQ1191" s="2"/>
    </row>
    <row r="1192" spans="1:143" s="867" customFormat="1" ht="13.9" customHeight="1" x14ac:dyDescent="0.25">
      <c r="A1192" s="921">
        <f t="shared" si="0"/>
        <v>1191</v>
      </c>
      <c r="B1192" s="1127" t="s">
        <v>14329</v>
      </c>
      <c r="C1192" s="916" t="str">
        <f>HYPERLINK(E1192,"OP")</f>
        <v>OP</v>
      </c>
      <c r="D1192" s="916" t="str">
        <f>HYPERLINK(F1192,"Prj")</f>
        <v>Prj</v>
      </c>
      <c r="E1192" s="917" t="s">
        <v>14330</v>
      </c>
      <c r="F1192" s="918" t="s">
        <v>14331</v>
      </c>
      <c r="G1192" s="414" t="s">
        <v>33</v>
      </c>
      <c r="H1192" s="414" t="s">
        <v>33</v>
      </c>
      <c r="I1192" s="694" t="s">
        <v>33</v>
      </c>
      <c r="J1192" s="903" t="s">
        <v>14332</v>
      </c>
      <c r="K1192" s="1126" t="s">
        <v>614</v>
      </c>
      <c r="L1192" s="905" t="s">
        <v>16</v>
      </c>
      <c r="M1192" s="903" t="s">
        <v>58</v>
      </c>
      <c r="N1192" s="905" t="s">
        <v>233</v>
      </c>
      <c r="O1192" s="905" t="s">
        <v>25</v>
      </c>
      <c r="P1192" s="905" t="s">
        <v>1419</v>
      </c>
      <c r="Q1192" s="906" t="s">
        <v>33</v>
      </c>
      <c r="R1192" s="906" t="s">
        <v>33</v>
      </c>
      <c r="S1192" s="907" t="s">
        <v>10320</v>
      </c>
      <c r="T1192" s="908" t="s">
        <v>10353</v>
      </c>
      <c r="U1192" s="903" t="s">
        <v>10437</v>
      </c>
      <c r="V1192" s="903" t="s">
        <v>10437</v>
      </c>
      <c r="W1192" s="905" t="s">
        <v>269</v>
      </c>
      <c r="X1192" s="1042">
        <v>42766</v>
      </c>
      <c r="Y1192" s="1042">
        <v>42901</v>
      </c>
      <c r="Z1192" s="909">
        <v>2017</v>
      </c>
      <c r="AA1192" s="1042" t="s">
        <v>33</v>
      </c>
      <c r="AB1192" s="1042" t="s">
        <v>33</v>
      </c>
      <c r="AC1192" s="1042" t="s">
        <v>33</v>
      </c>
      <c r="AD1192" s="1124">
        <v>0</v>
      </c>
      <c r="AE1192" s="1124">
        <v>0</v>
      </c>
      <c r="AF1192" s="1124">
        <v>3</v>
      </c>
      <c r="AG1192" s="1124">
        <v>3</v>
      </c>
      <c r="AH1192" s="1124">
        <v>0</v>
      </c>
      <c r="AI1192" s="1125" t="s">
        <v>33</v>
      </c>
      <c r="AJ1192" s="1125" t="s">
        <v>33</v>
      </c>
      <c r="AK1192" s="1125" t="s">
        <v>33</v>
      </c>
      <c r="AL1192" s="646"/>
      <c r="AM1192" s="647"/>
      <c r="AN1192" s="647"/>
      <c r="AO1192" s="647"/>
      <c r="AP1192" s="647"/>
      <c r="AQ1192" s="648"/>
      <c r="AR1192" s="779"/>
      <c r="AS1192" s="649"/>
      <c r="AT1192" s="649"/>
      <c r="AU1192" s="650"/>
      <c r="AV1192" s="686"/>
      <c r="AW1192" s="1114" t="s">
        <v>13277</v>
      </c>
      <c r="AX1192" s="1114" t="s">
        <v>13271</v>
      </c>
      <c r="AY1192" s="1115" t="s">
        <v>33</v>
      </c>
      <c r="AZ1192" s="904" t="s">
        <v>33</v>
      </c>
      <c r="BA1192" s="904" t="s">
        <v>33</v>
      </c>
      <c r="BB1192" s="1132" t="s">
        <v>33</v>
      </c>
      <c r="BC1192" s="1133" t="s">
        <v>33</v>
      </c>
      <c r="BD1192" s="1130" t="s">
        <v>33</v>
      </c>
      <c r="BE1192" s="1132" t="s">
        <v>33</v>
      </c>
      <c r="BF1192" s="1133" t="s">
        <v>33</v>
      </c>
      <c r="BG1192" s="1130" t="s">
        <v>33</v>
      </c>
      <c r="BH1192" s="905" t="s">
        <v>0</v>
      </c>
      <c r="BI1192" s="903" t="s">
        <v>0</v>
      </c>
      <c r="BJ1192" s="905" t="s">
        <v>0</v>
      </c>
      <c r="BK1192" s="903" t="s">
        <v>0</v>
      </c>
      <c r="BL1192" s="905" t="s">
        <v>0</v>
      </c>
      <c r="BM1192" s="903" t="s">
        <v>0</v>
      </c>
      <c r="BN1192" s="905" t="s">
        <v>0</v>
      </c>
      <c r="BO1192" s="903" t="s">
        <v>0</v>
      </c>
      <c r="BP1192" s="905" t="s">
        <v>0</v>
      </c>
      <c r="BQ1192" s="903" t="s">
        <v>0</v>
      </c>
      <c r="BR1192" s="905" t="s">
        <v>0</v>
      </c>
      <c r="BS1192" s="903" t="s">
        <v>4492</v>
      </c>
      <c r="BT1192" s="905" t="s">
        <v>0</v>
      </c>
      <c r="BU1192" s="903" t="s">
        <v>4492</v>
      </c>
      <c r="BV1192" s="905" t="s">
        <v>0</v>
      </c>
      <c r="BW1192" s="903" t="s">
        <v>4492</v>
      </c>
      <c r="BX1192" s="905" t="s">
        <v>0</v>
      </c>
      <c r="BY1192" s="903" t="s">
        <v>4492</v>
      </c>
      <c r="BZ1192" s="905" t="s">
        <v>0</v>
      </c>
      <c r="CA1192" s="903" t="s">
        <v>4492</v>
      </c>
      <c r="CB1192" s="684" t="s">
        <v>33</v>
      </c>
      <c r="CC1192" s="863">
        <f t="shared" si="1"/>
        <v>0</v>
      </c>
      <c r="CD1192" s="656">
        <f t="shared" si="2"/>
        <v>0</v>
      </c>
      <c r="CE1192" s="656">
        <f t="shared" si="3"/>
        <v>0</v>
      </c>
      <c r="CF1192" s="656">
        <f t="shared" si="4"/>
        <v>0</v>
      </c>
      <c r="CG1192" s="656">
        <f t="shared" si="5"/>
        <v>0</v>
      </c>
      <c r="CH1192" s="692">
        <f t="shared" si="6"/>
        <v>0</v>
      </c>
      <c r="CI1192" s="865">
        <f>IF($W1192="Dropped","-",DAYS360(X1192,Y1192,TRUE)/360)</f>
        <v>0.375</v>
      </c>
      <c r="CJ1192" s="661" t="str">
        <f>IF(OR($W1192="Pipeline",$W1192="Dropped"),"-",IF(OR($AA1192="-",$AA1192="n/a"),"-",DAYS360(Y1192,AA1192,TRUE)/360))</f>
        <v>-</v>
      </c>
      <c r="CK1192" s="661" t="str">
        <f>IF(OR($W1192="Pipeline",$W1192="Dropped"),"-",IF($AC1192="-","-",IF(OR($AA1192="-",$AA1192="n/a"),DAYS360(Y1192,AC1192,TRUE)/360,DAYS360(AA1192,AC1192,TRUE)/360)))</f>
        <v>-</v>
      </c>
      <c r="CL1192" s="661" t="str">
        <f>IF(OR($W1192="Pipeline",$W1192="Dropped"),"-",IF($AC1192="-","-",DAYS360(X1192,AC1192,TRUE)/360))</f>
        <v>-</v>
      </c>
      <c r="CM1192" s="662" t="str">
        <f>IF(OR($W1192="Pipeline",$W1192="Dropped"),"-",IF($AC1192="-","-",DAYS360(AB1192,AC1192,TRUE)/360))</f>
        <v>-</v>
      </c>
      <c r="CN1192" s="693" t="str">
        <f t="shared" si="7"/>
        <v>-</v>
      </c>
      <c r="CO1192" s="693" t="str">
        <f t="shared" si="8"/>
        <v>-</v>
      </c>
      <c r="CP1192" s="863" t="s">
        <v>33</v>
      </c>
      <c r="CQ1192" s="656" t="s">
        <v>33</v>
      </c>
      <c r="CR1192" s="656" t="s">
        <v>33</v>
      </c>
      <c r="CS1192" s="656" t="s">
        <v>33</v>
      </c>
      <c r="CT1192" s="656" t="s">
        <v>33</v>
      </c>
      <c r="CU1192" s="692" t="s">
        <v>33</v>
      </c>
      <c r="CV1192" s="866" t="str">
        <f t="shared" si="9"/>
        <v>-</v>
      </c>
      <c r="CW1192" s="665" t="str">
        <f t="shared" si="10"/>
        <v>-</v>
      </c>
      <c r="CX1192" s="666" t="str">
        <f t="shared" si="11"/>
        <v>-</v>
      </c>
      <c r="CY1192" s="687" t="str">
        <f t="shared" si="12"/>
        <v>-</v>
      </c>
      <c r="CZ1192" s="665" t="str">
        <f t="shared" si="13"/>
        <v>-</v>
      </c>
      <c r="DA1192" s="665" t="str">
        <f t="shared" si="14"/>
        <v>-</v>
      </c>
      <c r="DB1192" s="688" t="str">
        <f t="shared" si="15"/>
        <v>-</v>
      </c>
      <c r="DC1192" s="897" t="s">
        <v>13773</v>
      </c>
      <c r="DD1192" s="897" t="s">
        <v>13773</v>
      </c>
      <c r="DE1192" s="897" t="s">
        <v>13773</v>
      </c>
      <c r="DF1192" s="897" t="s">
        <v>13773</v>
      </c>
      <c r="DG1192" s="897" t="s">
        <v>13773</v>
      </c>
      <c r="DH1192" s="897" t="s">
        <v>13773</v>
      </c>
      <c r="DI1192" s="897" t="s">
        <v>13773</v>
      </c>
      <c r="DJ1192" s="935">
        <v>42948</v>
      </c>
      <c r="DK1192" s="14"/>
      <c r="DL1192" s="14"/>
      <c r="DM1192" s="2"/>
      <c r="DN1192" s="2"/>
      <c r="DO1192" s="2"/>
      <c r="DP1192" s="2"/>
      <c r="DQ1192" s="2"/>
    </row>
    <row r="1193" spans="1:143" s="867" customFormat="1" ht="13.9" customHeight="1" x14ac:dyDescent="0.25">
      <c r="A1193" s="921">
        <f t="shared" si="0"/>
        <v>1192</v>
      </c>
      <c r="B1193" s="1127" t="s">
        <v>14333</v>
      </c>
      <c r="C1193" s="916" t="str">
        <f>HYPERLINK(E1193,"OP")</f>
        <v>OP</v>
      </c>
      <c r="D1193" s="916" t="str">
        <f>HYPERLINK(F1193,"Prj")</f>
        <v>Prj</v>
      </c>
      <c r="E1193" s="917" t="s">
        <v>14334</v>
      </c>
      <c r="F1193" s="918" t="s">
        <v>14335</v>
      </c>
      <c r="G1193" s="414" t="s">
        <v>33</v>
      </c>
      <c r="H1193" s="414" t="s">
        <v>33</v>
      </c>
      <c r="I1193" s="694" t="s">
        <v>33</v>
      </c>
      <c r="J1193" s="903" t="s">
        <v>14336</v>
      </c>
      <c r="K1193" s="905" t="s">
        <v>614</v>
      </c>
      <c r="L1193" s="905" t="s">
        <v>16</v>
      </c>
      <c r="M1193" s="903" t="s">
        <v>58</v>
      </c>
      <c r="N1193" s="905" t="s">
        <v>233</v>
      </c>
      <c r="O1193" s="905" t="s">
        <v>25</v>
      </c>
      <c r="P1193" s="905" t="s">
        <v>1419</v>
      </c>
      <c r="Q1193" s="906" t="s">
        <v>33</v>
      </c>
      <c r="R1193" s="906" t="s">
        <v>33</v>
      </c>
      <c r="S1193" s="907" t="s">
        <v>10320</v>
      </c>
      <c r="T1193" s="908" t="s">
        <v>10353</v>
      </c>
      <c r="U1193" s="903" t="s">
        <v>586</v>
      </c>
      <c r="V1193" s="903" t="s">
        <v>10437</v>
      </c>
      <c r="W1193" s="905" t="s">
        <v>269</v>
      </c>
      <c r="X1193" s="1042">
        <v>42766</v>
      </c>
      <c r="Y1193" s="1042">
        <v>42825</v>
      </c>
      <c r="Z1193" s="909">
        <v>2017</v>
      </c>
      <c r="AA1193" s="1042" t="s">
        <v>33</v>
      </c>
      <c r="AB1193" s="1042" t="s">
        <v>33</v>
      </c>
      <c r="AC1193" s="1042" t="s">
        <v>33</v>
      </c>
      <c r="AD1193" s="1125" t="s">
        <v>33</v>
      </c>
      <c r="AE1193" s="1125" t="s">
        <v>33</v>
      </c>
      <c r="AF1193" s="1125" t="s">
        <v>33</v>
      </c>
      <c r="AG1193" s="1125" t="s">
        <v>33</v>
      </c>
      <c r="AH1193" s="1124">
        <v>0</v>
      </c>
      <c r="AI1193" s="1125" t="s">
        <v>33</v>
      </c>
      <c r="AJ1193" s="1125" t="s">
        <v>33</v>
      </c>
      <c r="AK1193" s="1125" t="s">
        <v>33</v>
      </c>
      <c r="AL1193" s="646"/>
      <c r="AM1193" s="647"/>
      <c r="AN1193" s="647"/>
      <c r="AO1193" s="647"/>
      <c r="AP1193" s="647"/>
      <c r="AQ1193" s="648"/>
      <c r="AR1193" s="779"/>
      <c r="AS1193" s="649"/>
      <c r="AT1193" s="649"/>
      <c r="AU1193" s="650"/>
      <c r="AV1193" s="686"/>
      <c r="AW1193" s="1114" t="s">
        <v>13277</v>
      </c>
      <c r="AX1193" s="1114" t="s">
        <v>13271</v>
      </c>
      <c r="AY1193" s="1115" t="s">
        <v>33</v>
      </c>
      <c r="AZ1193" s="904" t="s">
        <v>33</v>
      </c>
      <c r="BA1193" s="904" t="s">
        <v>33</v>
      </c>
      <c r="BB1193" s="1132" t="s">
        <v>33</v>
      </c>
      <c r="BC1193" s="1133" t="s">
        <v>33</v>
      </c>
      <c r="BD1193" s="1130" t="s">
        <v>33</v>
      </c>
      <c r="BE1193" s="1132" t="s">
        <v>33</v>
      </c>
      <c r="BF1193" s="1133" t="s">
        <v>33</v>
      </c>
      <c r="BG1193" s="1130" t="s">
        <v>33</v>
      </c>
      <c r="BH1193" s="905" t="s">
        <v>0</v>
      </c>
      <c r="BI1193" s="903" t="s">
        <v>0</v>
      </c>
      <c r="BJ1193" s="905" t="s">
        <v>0</v>
      </c>
      <c r="BK1193" s="903" t="s">
        <v>0</v>
      </c>
      <c r="BL1193" s="905" t="s">
        <v>0</v>
      </c>
      <c r="BM1193" s="903" t="s">
        <v>0</v>
      </c>
      <c r="BN1193" s="905" t="s">
        <v>0</v>
      </c>
      <c r="BO1193" s="903" t="s">
        <v>0</v>
      </c>
      <c r="BP1193" s="905" t="s">
        <v>0</v>
      </c>
      <c r="BQ1193" s="903" t="s">
        <v>0</v>
      </c>
      <c r="BR1193" s="905" t="s">
        <v>0</v>
      </c>
      <c r="BS1193" s="903" t="s">
        <v>4492</v>
      </c>
      <c r="BT1193" s="905" t="s">
        <v>0</v>
      </c>
      <c r="BU1193" s="903" t="s">
        <v>4492</v>
      </c>
      <c r="BV1193" s="905" t="s">
        <v>0</v>
      </c>
      <c r="BW1193" s="903" t="s">
        <v>4492</v>
      </c>
      <c r="BX1193" s="905" t="s">
        <v>0</v>
      </c>
      <c r="BY1193" s="903" t="s">
        <v>4492</v>
      </c>
      <c r="BZ1193" s="905" t="s">
        <v>0</v>
      </c>
      <c r="CA1193" s="903" t="s">
        <v>4492</v>
      </c>
      <c r="CB1193" s="684" t="s">
        <v>33</v>
      </c>
      <c r="CC1193" s="863">
        <f t="shared" si="1"/>
        <v>0</v>
      </c>
      <c r="CD1193" s="656">
        <f t="shared" si="2"/>
        <v>0</v>
      </c>
      <c r="CE1193" s="656">
        <f t="shared" si="3"/>
        <v>0</v>
      </c>
      <c r="CF1193" s="656">
        <f t="shared" si="4"/>
        <v>0</v>
      </c>
      <c r="CG1193" s="656">
        <f t="shared" si="5"/>
        <v>0</v>
      </c>
      <c r="CH1193" s="692">
        <f t="shared" si="6"/>
        <v>0</v>
      </c>
      <c r="CI1193" s="865">
        <f>IF($W1193="Dropped","-",DAYS360(X1193,Y1193,TRUE)/360)</f>
        <v>0.16666666666666666</v>
      </c>
      <c r="CJ1193" s="661" t="str">
        <f>IF(OR($W1193="Pipeline",$W1193="Dropped"),"-",IF(OR($AA1193="-",$AA1193="n/a"),"-",DAYS360(Y1193,AA1193,TRUE)/360))</f>
        <v>-</v>
      </c>
      <c r="CK1193" s="661" t="str">
        <f>IF(OR($W1193="Pipeline",$W1193="Dropped"),"-",IF($AC1193="-","-",IF(OR($AA1193="-",$AA1193="n/a"),DAYS360(Y1193,AC1193,TRUE)/360,DAYS360(AA1193,AC1193,TRUE)/360)))</f>
        <v>-</v>
      </c>
      <c r="CL1193" s="661" t="str">
        <f>IF(OR($W1193="Pipeline",$W1193="Dropped"),"-",IF($AC1193="-","-",DAYS360(X1193,AC1193,TRUE)/360))</f>
        <v>-</v>
      </c>
      <c r="CM1193" s="662" t="str">
        <f>IF(OR($W1193="Pipeline",$W1193="Dropped"),"-",IF($AC1193="-","-",DAYS360(AB1193,AC1193,TRUE)/360))</f>
        <v>-</v>
      </c>
      <c r="CN1193" s="693" t="str">
        <f t="shared" si="7"/>
        <v>-</v>
      </c>
      <c r="CO1193" s="693" t="str">
        <f t="shared" si="8"/>
        <v>-</v>
      </c>
      <c r="CP1193" s="863" t="s">
        <v>33</v>
      </c>
      <c r="CQ1193" s="656" t="s">
        <v>33</v>
      </c>
      <c r="CR1193" s="656" t="s">
        <v>33</v>
      </c>
      <c r="CS1193" s="656" t="s">
        <v>33</v>
      </c>
      <c r="CT1193" s="656" t="s">
        <v>33</v>
      </c>
      <c r="CU1193" s="692" t="s">
        <v>33</v>
      </c>
      <c r="CV1193" s="866" t="str">
        <f t="shared" si="9"/>
        <v>-</v>
      </c>
      <c r="CW1193" s="665" t="str">
        <f t="shared" si="10"/>
        <v>-</v>
      </c>
      <c r="CX1193" s="666" t="str">
        <f t="shared" si="11"/>
        <v>-</v>
      </c>
      <c r="CY1193" s="687" t="str">
        <f t="shared" si="12"/>
        <v>-</v>
      </c>
      <c r="CZ1193" s="665" t="str">
        <f t="shared" si="13"/>
        <v>-</v>
      </c>
      <c r="DA1193" s="665" t="str">
        <f t="shared" si="14"/>
        <v>-</v>
      </c>
      <c r="DB1193" s="688" t="str">
        <f t="shared" si="15"/>
        <v>-</v>
      </c>
      <c r="DC1193" s="897" t="s">
        <v>13773</v>
      </c>
      <c r="DD1193" s="897" t="s">
        <v>13773</v>
      </c>
      <c r="DE1193" s="897" t="s">
        <v>13773</v>
      </c>
      <c r="DF1193" s="897" t="s">
        <v>13773</v>
      </c>
      <c r="DG1193" s="897" t="s">
        <v>13773</v>
      </c>
      <c r="DH1193" s="897" t="s">
        <v>13773</v>
      </c>
      <c r="DI1193" s="897" t="s">
        <v>13773</v>
      </c>
      <c r="DJ1193" s="935">
        <v>42948</v>
      </c>
      <c r="DK1193" s="14"/>
      <c r="DL1193" s="14"/>
      <c r="DM1193" s="2"/>
      <c r="DN1193" s="2"/>
      <c r="DO1193" s="2"/>
      <c r="DP1193" s="2"/>
      <c r="DQ1193" s="2"/>
    </row>
    <row r="1194" spans="1:143" s="33" customFormat="1" ht="14.1" customHeight="1" x14ac:dyDescent="0.25">
      <c r="A1194" s="625"/>
      <c r="B1194" s="626"/>
      <c r="C1194" s="626"/>
      <c r="D1194" s="626"/>
      <c r="E1194" s="626"/>
      <c r="F1194" s="626"/>
      <c r="G1194" s="627"/>
      <c r="H1194" s="626"/>
      <c r="I1194" s="628"/>
      <c r="J1194" s="629"/>
      <c r="K1194" s="626"/>
      <c r="L1194" s="626"/>
      <c r="M1194" s="630"/>
      <c r="N1194" s="626"/>
      <c r="O1194" s="626"/>
      <c r="P1194" s="626"/>
      <c r="Q1194" s="631"/>
      <c r="R1194" s="632"/>
      <c r="S1194" s="630"/>
      <c r="T1194" s="630"/>
      <c r="U1194" s="626"/>
      <c r="V1194" s="626"/>
      <c r="W1194" s="633"/>
      <c r="X1194" s="634"/>
      <c r="Y1194" s="635"/>
      <c r="Z1194" s="636"/>
      <c r="AA1194" s="635"/>
      <c r="AB1194" s="635"/>
      <c r="AC1194" s="637"/>
      <c r="AD1194" s="638"/>
      <c r="AE1194" s="639"/>
      <c r="AF1194" s="640"/>
      <c r="AG1194" s="641"/>
      <c r="AH1194" s="642"/>
      <c r="AI1194" s="643"/>
      <c r="AJ1194" s="644"/>
      <c r="AK1194" s="645"/>
      <c r="AL1194" s="646"/>
      <c r="AM1194" s="647"/>
      <c r="AN1194" s="647"/>
      <c r="AO1194" s="647"/>
      <c r="AP1194" s="647"/>
      <c r="AQ1194" s="648"/>
      <c r="AR1194" s="646"/>
      <c r="AS1194" s="649"/>
      <c r="AT1194" s="649"/>
      <c r="AU1194" s="650"/>
      <c r="AV1194" s="651"/>
      <c r="AW1194" s="646"/>
      <c r="AX1194" s="648"/>
      <c r="AY1194" s="652"/>
      <c r="AZ1194" s="626"/>
      <c r="BA1194" s="653"/>
      <c r="BB1194" s="654"/>
      <c r="BC1194" s="655"/>
      <c r="BD1194" s="633"/>
      <c r="BE1194" s="634"/>
      <c r="BF1194" s="626"/>
      <c r="BG1194" s="633"/>
      <c r="BH1194" s="624"/>
      <c r="BI1194" s="656"/>
      <c r="BJ1194" s="656"/>
      <c r="BK1194" s="656"/>
      <c r="BL1194" s="632"/>
      <c r="BM1194" s="656"/>
      <c r="BN1194" s="656"/>
      <c r="BO1194" s="657"/>
      <c r="BP1194" s="656"/>
      <c r="BQ1194" s="657"/>
      <c r="BR1194" s="656"/>
      <c r="BS1194" s="657"/>
      <c r="BT1194" s="656"/>
      <c r="BU1194" s="657"/>
      <c r="BV1194" s="656"/>
      <c r="BW1194" s="657"/>
      <c r="BX1194" s="656"/>
      <c r="BY1194" s="657"/>
      <c r="BZ1194" s="656"/>
      <c r="CA1194" s="658"/>
      <c r="CB1194" s="659"/>
      <c r="CC1194" s="624"/>
      <c r="CD1194" s="657"/>
      <c r="CE1194" s="657"/>
      <c r="CF1194" s="657"/>
      <c r="CG1194" s="657"/>
      <c r="CH1194" s="658"/>
      <c r="CI1194" s="660"/>
      <c r="CJ1194" s="661"/>
      <c r="CK1194" s="661"/>
      <c r="CL1194" s="661"/>
      <c r="CM1194" s="662"/>
      <c r="CN1194" s="651"/>
      <c r="CO1194" s="651"/>
      <c r="CP1194" s="663"/>
      <c r="CQ1194" s="657"/>
      <c r="CR1194" s="657"/>
      <c r="CS1194" s="657"/>
      <c r="CT1194" s="657"/>
      <c r="CU1194" s="658"/>
      <c r="CV1194" s="664"/>
      <c r="CW1194" s="665"/>
      <c r="CX1194" s="666"/>
      <c r="CY1194" s="682"/>
      <c r="CZ1194" s="682"/>
      <c r="DA1194" s="682"/>
      <c r="DB1194" s="666"/>
      <c r="DC1194" s="682"/>
      <c r="DD1194" s="667"/>
      <c r="DE1194" s="668"/>
      <c r="DF1194" s="1011"/>
      <c r="DG1194" s="667"/>
      <c r="DH1194" s="667"/>
      <c r="DI1194" s="933"/>
      <c r="DJ1194" s="806"/>
      <c r="DK1194" s="358"/>
      <c r="DL1194" s="358"/>
      <c r="DM1194" s="440"/>
      <c r="DN1194" s="440"/>
      <c r="DO1194" s="440"/>
      <c r="DP1194" s="440"/>
      <c r="DQ1194" s="440"/>
      <c r="DR1194" s="440"/>
      <c r="DS1194" s="440"/>
      <c r="DT1194" s="440"/>
      <c r="DU1194" s="440"/>
      <c r="DV1194" s="440"/>
      <c r="DW1194" s="440"/>
      <c r="DX1194" s="440"/>
      <c r="DY1194" s="440"/>
      <c r="DZ1194" s="440"/>
      <c r="EA1194" s="440"/>
      <c r="EB1194" s="440"/>
      <c r="EC1194" s="440"/>
      <c r="ED1194" s="440"/>
      <c r="EE1194" s="440"/>
      <c r="EF1194" s="440"/>
      <c r="EG1194" s="440"/>
      <c r="EH1194" s="440"/>
      <c r="EI1194" s="440"/>
      <c r="EJ1194" s="440"/>
      <c r="EK1194" s="440"/>
      <c r="EL1194" s="440"/>
      <c r="EM1194" s="440"/>
    </row>
    <row r="1195" spans="1:143" ht="14.1" customHeight="1" x14ac:dyDescent="0.25">
      <c r="A1195" s="621"/>
      <c r="B1195" s="411"/>
      <c r="C1195" s="411"/>
      <c r="D1195" s="411"/>
      <c r="E1195" s="411"/>
      <c r="F1195" s="411"/>
      <c r="G1195" s="620"/>
      <c r="H1195" s="322"/>
      <c r="I1195" s="415"/>
      <c r="J1195" s="412"/>
      <c r="K1195" s="411"/>
      <c r="L1195" s="411"/>
      <c r="M1195" s="413"/>
      <c r="N1195" s="411"/>
      <c r="O1195" s="411"/>
      <c r="P1195" s="411"/>
      <c r="Q1195" s="622"/>
      <c r="R1195" s="325"/>
      <c r="S1195" s="323"/>
      <c r="T1195" s="323"/>
      <c r="U1195" s="322"/>
      <c r="V1195" s="322"/>
      <c r="W1195" s="359"/>
      <c r="X1195" s="326"/>
      <c r="Y1195" s="327"/>
      <c r="Z1195" s="360"/>
      <c r="AA1195" s="326"/>
      <c r="AB1195" s="327"/>
      <c r="AC1195" s="328"/>
      <c r="AD1195" s="345"/>
      <c r="AE1195" s="346"/>
      <c r="AF1195" s="385"/>
      <c r="AG1195" s="387"/>
      <c r="AH1195" s="386"/>
      <c r="AI1195" s="389"/>
      <c r="AJ1195" s="388"/>
      <c r="AK1195" s="354"/>
      <c r="AL1195" s="362"/>
      <c r="AM1195" s="349"/>
      <c r="AN1195" s="349"/>
      <c r="AO1195" s="349"/>
      <c r="AP1195" s="349"/>
      <c r="AQ1195" s="350"/>
      <c r="AR1195" s="348"/>
      <c r="AS1195" s="333"/>
      <c r="AT1195" s="333"/>
      <c r="AU1195" s="334"/>
      <c r="AV1195" s="351"/>
      <c r="AW1195" s="348"/>
      <c r="AX1195" s="350"/>
      <c r="AY1195" s="332"/>
      <c r="AZ1195" s="322"/>
      <c r="BA1195" s="355"/>
      <c r="BB1195" s="353"/>
      <c r="BC1195" s="356"/>
      <c r="BD1195" s="336"/>
      <c r="BE1195" s="326"/>
      <c r="BF1195" s="322"/>
      <c r="BG1195" s="336"/>
      <c r="BH1195" s="249"/>
      <c r="BI1195" s="339"/>
      <c r="BJ1195" s="339"/>
      <c r="BK1195" s="339"/>
      <c r="BL1195" s="325"/>
      <c r="BM1195" s="339"/>
      <c r="BN1195" s="339"/>
      <c r="BO1195" s="321"/>
      <c r="BP1195" s="339"/>
      <c r="BQ1195" s="321"/>
      <c r="BR1195" s="339"/>
      <c r="BS1195" s="321"/>
      <c r="BT1195" s="339"/>
      <c r="BU1195" s="321"/>
      <c r="BV1195" s="339"/>
      <c r="BW1195" s="321"/>
      <c r="BX1195" s="339"/>
      <c r="BY1195" s="321"/>
      <c r="BZ1195" s="339"/>
      <c r="CA1195" s="430"/>
      <c r="CB1195" s="370"/>
      <c r="CC1195" s="249"/>
      <c r="CD1195" s="321"/>
      <c r="CE1195" s="321"/>
      <c r="CF1195" s="321"/>
      <c r="CG1195" s="321"/>
      <c r="CH1195" s="198"/>
      <c r="CI1195" s="341"/>
      <c r="CJ1195" s="342"/>
      <c r="CK1195" s="342"/>
      <c r="CL1195" s="342"/>
      <c r="CM1195" s="343"/>
      <c r="CN1195" s="351"/>
      <c r="CO1195" s="351"/>
      <c r="CP1195" s="337"/>
      <c r="CQ1195" s="321"/>
      <c r="CR1195" s="321"/>
      <c r="CS1195" s="321"/>
      <c r="CT1195" s="321"/>
      <c r="CU1195" s="430"/>
      <c r="CV1195" s="432"/>
      <c r="CW1195" s="396"/>
      <c r="CX1195" s="438"/>
      <c r="CY1195" s="682"/>
      <c r="CZ1195" s="682"/>
      <c r="DA1195" s="682"/>
      <c r="DB1195" s="438"/>
      <c r="DC1195" s="682"/>
      <c r="DD1195" s="394"/>
      <c r="DE1195" s="668"/>
      <c r="DF1195" s="1011"/>
      <c r="DG1195" s="394"/>
      <c r="DH1195" s="394"/>
      <c r="DI1195" s="933"/>
      <c r="DJ1195" s="734"/>
    </row>
    <row r="1196" spans="1:143" ht="14.1" customHeight="1" x14ac:dyDescent="0.25">
      <c r="A1196" s="621"/>
      <c r="B1196" s="411"/>
      <c r="C1196" s="411"/>
      <c r="D1196" s="411"/>
      <c r="E1196" s="411"/>
      <c r="F1196" s="411"/>
      <c r="G1196" s="619">
        <f>COUNTIF(G2:G1194,"&gt;P")</f>
        <v>114</v>
      </c>
      <c r="H1196" s="339">
        <f>COUNTIF(H2:H1194,"&gt;P")</f>
        <v>9</v>
      </c>
      <c r="I1196" s="414">
        <f>COUNTIF(I2:I1194,"&gt;P")</f>
        <v>3</v>
      </c>
      <c r="J1196" s="412"/>
      <c r="K1196" s="411"/>
      <c r="L1196" s="411"/>
      <c r="M1196" s="413"/>
      <c r="N1196" s="411"/>
      <c r="O1196" s="411"/>
      <c r="P1196" s="411"/>
      <c r="Q1196" s="622"/>
      <c r="R1196" s="325"/>
      <c r="S1196" s="323"/>
      <c r="T1196" s="323"/>
      <c r="U1196" s="322"/>
      <c r="V1196" s="324" t="s">
        <v>1773</v>
      </c>
      <c r="W1196" s="364">
        <f>COUNTIF(W$2:W$1194,"Closed")</f>
        <v>786</v>
      </c>
      <c r="X1196" s="326"/>
      <c r="Y1196" s="365" t="s">
        <v>4436</v>
      </c>
      <c r="Z1196" s="366">
        <f>COUNTIF(Z$2:Z$1194,Y1196)</f>
        <v>12</v>
      </c>
      <c r="AA1196" s="326"/>
      <c r="AB1196" s="327"/>
      <c r="AC1196" s="328"/>
      <c r="AD1196" s="346">
        <f t="shared" ref="AD1196:AK1196" si="16">SUM(AD2:AD1194)</f>
        <v>41656.576363</v>
      </c>
      <c r="AE1196" s="346">
        <f t="shared" si="16"/>
        <v>41357.528453300001</v>
      </c>
      <c r="AF1196" s="347">
        <f t="shared" si="16"/>
        <v>1276.21971979</v>
      </c>
      <c r="AG1196" s="367">
        <f t="shared" si="16"/>
        <v>84290.324536090004</v>
      </c>
      <c r="AH1196" s="330">
        <f t="shared" si="16"/>
        <v>94682.389988360039</v>
      </c>
      <c r="AI1196" s="331">
        <f t="shared" si="16"/>
        <v>4710.2122512600008</v>
      </c>
      <c r="AJ1196" s="931">
        <f t="shared" si="16"/>
        <v>86806.525948499941</v>
      </c>
      <c r="AK1196" s="932">
        <f t="shared" si="16"/>
        <v>66892.778631189969</v>
      </c>
      <c r="AL1196" s="362">
        <f t="shared" ref="AL1196:AQ1196" si="17">COUNTA(AL2:AL1194)</f>
        <v>249</v>
      </c>
      <c r="AM1196" s="349">
        <f t="shared" si="17"/>
        <v>360</v>
      </c>
      <c r="AN1196" s="349">
        <f t="shared" si="17"/>
        <v>673</v>
      </c>
      <c r="AO1196" s="349">
        <f t="shared" si="17"/>
        <v>61</v>
      </c>
      <c r="AP1196" s="349">
        <f t="shared" si="17"/>
        <v>44</v>
      </c>
      <c r="AQ1196" s="350">
        <f t="shared" si="17"/>
        <v>173</v>
      </c>
      <c r="AR1196" s="348"/>
      <c r="AS1196" s="930">
        <f>SUM(AS2:AS1194)</f>
        <v>19162.392000000011</v>
      </c>
      <c r="AT1196" s="333">
        <f>SUM(AT2:AT1194)</f>
        <v>13785.216</v>
      </c>
      <c r="AU1196" s="334">
        <f>SUM(AU2:AU1194)</f>
        <v>5377.1759999999995</v>
      </c>
      <c r="AV1196" s="351"/>
      <c r="AW1196" s="348"/>
      <c r="AX1196" s="350"/>
      <c r="AY1196" s="332"/>
      <c r="AZ1196" s="322"/>
      <c r="BA1196" s="355"/>
      <c r="BB1196" s="353"/>
      <c r="BC1196" s="356"/>
      <c r="BD1196" s="336"/>
      <c r="BE1196" s="326"/>
      <c r="BF1196" s="322"/>
      <c r="BG1196" s="336"/>
      <c r="BH1196" s="249"/>
      <c r="BI1196" s="368"/>
      <c r="BJ1196" s="369"/>
      <c r="BK1196" s="368"/>
      <c r="BL1196" s="325"/>
      <c r="BM1196" s="339"/>
      <c r="BN1196" s="339"/>
      <c r="BO1196" s="321"/>
      <c r="BP1196" s="339"/>
      <c r="BQ1196" s="321"/>
      <c r="BR1196" s="339"/>
      <c r="BS1196" s="321"/>
      <c r="BT1196" s="339"/>
      <c r="BU1196" s="321"/>
      <c r="BV1196" s="339"/>
      <c r="BW1196" s="321"/>
      <c r="BX1196" s="339"/>
      <c r="BY1196" s="321"/>
      <c r="BZ1196" s="339"/>
      <c r="CA1196" s="430"/>
      <c r="CB1196" s="370"/>
      <c r="CC1196" s="249">
        <f t="shared" ref="CC1196:CH1196" si="18">SUM(CC2:CC1194)</f>
        <v>249</v>
      </c>
      <c r="CD1196" s="339">
        <f t="shared" si="18"/>
        <v>360</v>
      </c>
      <c r="CE1196" s="339">
        <f t="shared" si="18"/>
        <v>673</v>
      </c>
      <c r="CF1196" s="339">
        <f t="shared" si="18"/>
        <v>61</v>
      </c>
      <c r="CG1196" s="339">
        <f t="shared" si="18"/>
        <v>44</v>
      </c>
      <c r="CH1196" s="197">
        <f t="shared" si="18"/>
        <v>173</v>
      </c>
      <c r="CI1196" s="341"/>
      <c r="CJ1196" s="342"/>
      <c r="CK1196" s="342"/>
      <c r="CL1196" s="342"/>
      <c r="CM1196" s="343"/>
      <c r="CN1196" s="351"/>
      <c r="CO1196" s="370"/>
      <c r="CP1196" s="363"/>
      <c r="CQ1196" s="321"/>
      <c r="CR1196" s="321"/>
      <c r="CS1196" s="321"/>
      <c r="CT1196" s="321"/>
      <c r="CU1196" s="430"/>
      <c r="CV1196" s="249">
        <f>$W$1200-COUNTIF(CV2:CV1194,"-")</f>
        <v>919</v>
      </c>
      <c r="CW1196" s="201">
        <f>$W$1200-COUNTIF(CW2:CW1194,"-")</f>
        <v>687</v>
      </c>
      <c r="CX1196" s="400">
        <f>$W$1200-COUNTIF(CX2:CX1194,"-")</f>
        <v>680</v>
      </c>
      <c r="CY1196" s="199"/>
      <c r="CZ1196" s="199"/>
      <c r="DA1196" s="199"/>
      <c r="DB1196" s="199"/>
      <c r="DC1196" s="393"/>
      <c r="DD1196" s="394"/>
      <c r="DE1196" s="668"/>
      <c r="DF1196" s="1011"/>
      <c r="DG1196" s="394"/>
      <c r="DH1196" s="394"/>
      <c r="DI1196" s="933"/>
      <c r="DJ1196" s="734"/>
    </row>
    <row r="1197" spans="1:143" ht="14.1" customHeight="1" x14ac:dyDescent="0.25">
      <c r="A1197" s="621"/>
      <c r="B1197" s="411"/>
      <c r="C1197" s="411"/>
      <c r="D1197" s="411"/>
      <c r="E1197" s="411"/>
      <c r="F1197" s="411"/>
      <c r="G1197" s="620"/>
      <c r="H1197" s="322"/>
      <c r="I1197" s="415"/>
      <c r="J1197" s="412"/>
      <c r="K1197" s="411"/>
      <c r="L1197" s="411"/>
      <c r="M1197" s="413"/>
      <c r="N1197" s="411"/>
      <c r="O1197" s="411"/>
      <c r="P1197" s="411"/>
      <c r="Q1197" s="622"/>
      <c r="R1197" s="325"/>
      <c r="S1197" s="323"/>
      <c r="T1197" s="323"/>
      <c r="U1197" s="322"/>
      <c r="V1197" s="324" t="s">
        <v>20</v>
      </c>
      <c r="W1197" s="344">
        <f>COUNTIF(W$2:W$1194,"Active")</f>
        <v>334</v>
      </c>
      <c r="X1197" s="326"/>
      <c r="Y1197" s="371">
        <v>1995</v>
      </c>
      <c r="Z1197" s="372">
        <f>COUNTIF(Z$2:Z$1194,Y1197)</f>
        <v>30</v>
      </c>
      <c r="AA1197" s="326"/>
      <c r="AB1197" s="327"/>
      <c r="AC1197" s="328"/>
      <c r="AD1197" s="346"/>
      <c r="AE1197" s="346"/>
      <c r="AF1197" s="347"/>
      <c r="AG1197" s="329"/>
      <c r="AH1197" s="330"/>
      <c r="AI1197" s="331"/>
      <c r="AJ1197" s="361"/>
      <c r="AK1197" s="354"/>
      <c r="AL1197" s="362"/>
      <c r="AM1197" s="349"/>
      <c r="AN1197" s="349"/>
      <c r="AO1197" s="349"/>
      <c r="AP1197" s="349"/>
      <c r="AQ1197" s="350"/>
      <c r="AR1197" s="348"/>
      <c r="AS1197" s="333"/>
      <c r="AT1197" s="333"/>
      <c r="AU1197" s="334"/>
      <c r="AV1197" s="351"/>
      <c r="AW1197" s="348"/>
      <c r="AX1197" s="350"/>
      <c r="AY1197" s="332"/>
      <c r="AZ1197" s="322"/>
      <c r="BA1197" s="355"/>
      <c r="BB1197" s="353"/>
      <c r="BC1197" s="356"/>
      <c r="BD1197" s="336"/>
      <c r="BE1197" s="326"/>
      <c r="BF1197" s="322"/>
      <c r="BG1197" s="336"/>
      <c r="BH1197" s="249"/>
      <c r="BI1197" s="339"/>
      <c r="BJ1197" s="339"/>
      <c r="BK1197" s="339"/>
      <c r="BL1197" s="325"/>
      <c r="BM1197" s="339"/>
      <c r="BN1197" s="339"/>
      <c r="BO1197" s="321"/>
      <c r="BP1197" s="339"/>
      <c r="BQ1197" s="321"/>
      <c r="BR1197" s="339"/>
      <c r="BS1197" s="321"/>
      <c r="BT1197" s="339"/>
      <c r="BU1197" s="321"/>
      <c r="BV1197" s="339"/>
      <c r="BW1197" s="321"/>
      <c r="BX1197" s="339"/>
      <c r="BY1197" s="321"/>
      <c r="BZ1197" s="339"/>
      <c r="CA1197" s="430"/>
      <c r="CB1197" s="370"/>
      <c r="CC1197" s="338"/>
      <c r="CD1197" s="321"/>
      <c r="CE1197" s="321"/>
      <c r="CF1197" s="321"/>
      <c r="CG1197" s="321"/>
      <c r="CH1197" s="198"/>
      <c r="CI1197" s="341"/>
      <c r="CJ1197" s="342"/>
      <c r="CK1197" s="342"/>
      <c r="CL1197" s="342"/>
      <c r="CM1197" s="343"/>
      <c r="CN1197" s="351"/>
      <c r="CO1197" s="357"/>
      <c r="CP1197" s="363"/>
      <c r="CQ1197" s="321"/>
      <c r="CR1197" s="321"/>
      <c r="CS1197" s="321"/>
      <c r="CT1197" s="321"/>
      <c r="CU1197" s="198"/>
      <c r="CV1197" s="398">
        <f>W1200</f>
        <v>1192</v>
      </c>
      <c r="CW1197" s="399">
        <f>W1196</f>
        <v>786</v>
      </c>
      <c r="CX1197" s="402">
        <f>W1196</f>
        <v>786</v>
      </c>
      <c r="CY1197" s="683"/>
      <c r="CZ1197" s="683"/>
      <c r="DA1197" s="683"/>
      <c r="DB1197" s="683"/>
      <c r="DC1197" s="393"/>
      <c r="DD1197" s="394"/>
      <c r="DE1197" s="668"/>
      <c r="DF1197" s="1011"/>
      <c r="DG1197" s="394"/>
      <c r="DH1197" s="394"/>
      <c r="DI1197" s="933"/>
      <c r="DJ1197" s="734"/>
    </row>
    <row r="1198" spans="1:143" ht="14.1" customHeight="1" x14ac:dyDescent="0.25">
      <c r="A1198" s="621"/>
      <c r="B1198" s="411"/>
      <c r="C1198" s="411"/>
      <c r="D1198" s="411"/>
      <c r="E1198" s="411"/>
      <c r="F1198" s="411"/>
      <c r="G1198" s="620"/>
      <c r="H1198" s="322"/>
      <c r="I1198" s="415"/>
      <c r="J1198" s="412"/>
      <c r="K1198" s="411"/>
      <c r="L1198" s="411"/>
      <c r="M1198" s="413"/>
      <c r="N1198" s="411"/>
      <c r="O1198" s="411"/>
      <c r="P1198" s="411"/>
      <c r="Q1198" s="622"/>
      <c r="R1198" s="325"/>
      <c r="S1198" s="323"/>
      <c r="T1198" s="323"/>
      <c r="U1198" s="322"/>
      <c r="V1198" s="324" t="s">
        <v>269</v>
      </c>
      <c r="W1198" s="373">
        <f>COUNTIF(W$2:W$1194,"Pipeline")</f>
        <v>66</v>
      </c>
      <c r="X1198" s="326"/>
      <c r="Y1198" s="371">
        <v>1996</v>
      </c>
      <c r="Z1198" s="372">
        <f>COUNTIF(Z$2:Z$1194,Y1198)</f>
        <v>31</v>
      </c>
      <c r="AA1198" s="326"/>
      <c r="AB1198" s="327"/>
      <c r="AC1198" s="328"/>
      <c r="AD1198" s="346"/>
      <c r="AE1198" s="346"/>
      <c r="AF1198" s="347"/>
      <c r="AG1198" s="329"/>
      <c r="AH1198" s="330"/>
      <c r="AI1198" s="331"/>
      <c r="AJ1198" s="361"/>
      <c r="AK1198" s="354"/>
      <c r="AL1198" s="362"/>
      <c r="AM1198" s="349"/>
      <c r="AN1198" s="349"/>
      <c r="AO1198" s="349"/>
      <c r="AP1198" s="349"/>
      <c r="AQ1198" s="350"/>
      <c r="AR1198" s="348"/>
      <c r="AS1198" s="333"/>
      <c r="AT1198" s="333"/>
      <c r="AU1198" s="334"/>
      <c r="AV1198" s="351"/>
      <c r="AW1198" s="348"/>
      <c r="AX1198" s="350"/>
      <c r="AY1198" s="332"/>
      <c r="AZ1198" s="322"/>
      <c r="BA1198" s="355"/>
      <c r="BB1198" s="353"/>
      <c r="BC1198" s="356"/>
      <c r="BD1198" s="336"/>
      <c r="BE1198" s="326"/>
      <c r="BF1198" s="322"/>
      <c r="BG1198" s="336"/>
      <c r="BH1198" s="249"/>
      <c r="BI1198" s="339"/>
      <c r="BJ1198" s="339"/>
      <c r="BK1198" s="339"/>
      <c r="BL1198" s="325"/>
      <c r="BM1198" s="339"/>
      <c r="BN1198" s="339"/>
      <c r="BO1198" s="321"/>
      <c r="BP1198" s="339"/>
      <c r="BQ1198" s="321"/>
      <c r="BR1198" s="339"/>
      <c r="BS1198" s="321"/>
      <c r="BT1198" s="339"/>
      <c r="BU1198" s="321"/>
      <c r="BV1198" s="339"/>
      <c r="BW1198" s="321"/>
      <c r="BX1198" s="339"/>
      <c r="BY1198" s="321"/>
      <c r="BZ1198" s="339"/>
      <c r="CA1198" s="430"/>
      <c r="CB1198" s="433" t="s">
        <v>9983</v>
      </c>
      <c r="CC1198" s="249">
        <f t="shared" ref="CC1198:CH1198" si="19">COUNTIFS(CC2:CC1083,1,$W2:$W1083,"Closed")</f>
        <v>164</v>
      </c>
      <c r="CD1198" s="339">
        <f t="shared" si="19"/>
        <v>268</v>
      </c>
      <c r="CE1198" s="339">
        <f t="shared" si="19"/>
        <v>492</v>
      </c>
      <c r="CF1198" s="339">
        <f t="shared" si="19"/>
        <v>34</v>
      </c>
      <c r="CG1198" s="339">
        <f t="shared" si="19"/>
        <v>28</v>
      </c>
      <c r="CH1198" s="197">
        <f t="shared" si="19"/>
        <v>98</v>
      </c>
      <c r="CI1198" s="341"/>
      <c r="CJ1198" s="342"/>
      <c r="CK1198" s="342"/>
      <c r="CL1198" s="342"/>
      <c r="CM1198" s="343"/>
      <c r="CN1198" s="351"/>
      <c r="CO1198" s="357"/>
      <c r="CP1198" s="363"/>
      <c r="CQ1198" s="321"/>
      <c r="CR1198" s="321"/>
      <c r="CS1198" s="321"/>
      <c r="CT1198" s="321"/>
      <c r="CU1198" s="198"/>
      <c r="CV1198" s="395"/>
      <c r="CW1198" s="396"/>
      <c r="CX1198" s="397"/>
      <c r="CY1198" s="682"/>
      <c r="CZ1198" s="682"/>
      <c r="DA1198" s="682"/>
      <c r="DB1198" s="682"/>
      <c r="DC1198" s="393"/>
      <c r="DD1198" s="394"/>
      <c r="DE1198" s="668"/>
      <c r="DF1198" s="1011"/>
      <c r="DG1198" s="394"/>
      <c r="DH1198" s="394"/>
      <c r="DI1198" s="933"/>
      <c r="DJ1198" s="734"/>
    </row>
    <row r="1199" spans="1:143" ht="14.1" customHeight="1" x14ac:dyDescent="0.25">
      <c r="A1199" s="621"/>
      <c r="B1199" s="411"/>
      <c r="C1199" s="411"/>
      <c r="D1199" s="411"/>
      <c r="E1199" s="411"/>
      <c r="F1199" s="411"/>
      <c r="G1199" s="620"/>
      <c r="H1199" s="322"/>
      <c r="I1199" s="415"/>
      <c r="J1199" s="412"/>
      <c r="K1199" s="411"/>
      <c r="L1199" s="411"/>
      <c r="M1199" s="413"/>
      <c r="N1199" s="411"/>
      <c r="O1199" s="411"/>
      <c r="P1199" s="411"/>
      <c r="Q1199" s="622"/>
      <c r="R1199" s="325"/>
      <c r="S1199" s="323"/>
      <c r="T1199" s="323"/>
      <c r="U1199" s="322"/>
      <c r="V1199" s="324" t="s">
        <v>2734</v>
      </c>
      <c r="W1199" s="373">
        <f>COUNTIF(W$2:W$1194,"Dropped")</f>
        <v>6</v>
      </c>
      <c r="X1199" s="326"/>
      <c r="Y1199" s="371">
        <v>1997</v>
      </c>
      <c r="Z1199" s="372">
        <f>COUNTIF(Z$2:Z$1194,Y1199)</f>
        <v>25</v>
      </c>
      <c r="AA1199" s="326"/>
      <c r="AB1199" s="327"/>
      <c r="AC1199" s="328"/>
      <c r="AD1199" s="346"/>
      <c r="AE1199" s="346"/>
      <c r="AF1199" s="347"/>
      <c r="AG1199" s="329"/>
      <c r="AH1199" s="330"/>
      <c r="AI1199" s="331"/>
      <c r="AJ1199" s="361"/>
      <c r="AK1199" s="354"/>
      <c r="AL1199" s="362"/>
      <c r="AM1199" s="349"/>
      <c r="AN1199" s="349"/>
      <c r="AO1199" s="349"/>
      <c r="AP1199" s="349"/>
      <c r="AQ1199" s="350"/>
      <c r="AR1199" s="348"/>
      <c r="AS1199" s="333"/>
      <c r="AT1199" s="333"/>
      <c r="AU1199" s="334"/>
      <c r="AV1199" s="351"/>
      <c r="AW1199" s="348"/>
      <c r="AX1199" s="350"/>
      <c r="AY1199" s="332"/>
      <c r="AZ1199" s="322"/>
      <c r="BA1199" s="355"/>
      <c r="BB1199" s="353"/>
      <c r="BC1199" s="356"/>
      <c r="BD1199" s="336"/>
      <c r="BE1199" s="326"/>
      <c r="BF1199" s="322"/>
      <c r="BG1199" s="336"/>
      <c r="BH1199" s="249"/>
      <c r="BI1199" s="339"/>
      <c r="BJ1199" s="339"/>
      <c r="BK1199" s="339"/>
      <c r="BL1199" s="325"/>
      <c r="BM1199" s="339"/>
      <c r="BN1199" s="339"/>
      <c r="BO1199" s="321"/>
      <c r="BP1199" s="339"/>
      <c r="BQ1199" s="321"/>
      <c r="BR1199" s="339"/>
      <c r="BS1199" s="321"/>
      <c r="BT1199" s="339"/>
      <c r="BU1199" s="321"/>
      <c r="BV1199" s="339"/>
      <c r="BW1199" s="321"/>
      <c r="BX1199" s="339"/>
      <c r="BY1199" s="321"/>
      <c r="BZ1199" s="339"/>
      <c r="CA1199" s="430"/>
      <c r="CB1199" s="370"/>
      <c r="CC1199" s="338"/>
      <c r="CD1199" s="321"/>
      <c r="CE1199" s="321"/>
      <c r="CF1199" s="321"/>
      <c r="CG1199" s="321"/>
      <c r="CH1199" s="198"/>
      <c r="CI1199" s="341"/>
      <c r="CJ1199" s="342"/>
      <c r="CK1199" s="342"/>
      <c r="CL1199" s="342"/>
      <c r="CM1199" s="343"/>
      <c r="CN1199" s="351"/>
      <c r="CO1199" s="357"/>
      <c r="CP1199" s="363"/>
      <c r="CQ1199" s="321"/>
      <c r="CR1199" s="321"/>
      <c r="CS1199" s="321"/>
      <c r="CT1199" s="321"/>
      <c r="CU1199" s="198"/>
      <c r="CV1199" s="395"/>
      <c r="CW1199" s="396"/>
      <c r="CX1199" s="397"/>
      <c r="CY1199" s="682"/>
      <c r="CZ1199" s="682"/>
      <c r="DA1199" s="682"/>
      <c r="DB1199" s="682"/>
      <c r="DC1199" s="393"/>
      <c r="DD1199" s="394"/>
      <c r="DE1199" s="668"/>
      <c r="DF1199" s="1011"/>
      <c r="DG1199" s="394"/>
      <c r="DH1199" s="394"/>
      <c r="DI1199" s="933"/>
      <c r="DJ1199" s="734"/>
    </row>
    <row r="1200" spans="1:143" ht="14.1" customHeight="1" x14ac:dyDescent="0.25">
      <c r="A1200" s="621"/>
      <c r="B1200" s="411"/>
      <c r="C1200" s="411"/>
      <c r="D1200" s="411"/>
      <c r="E1200" s="411"/>
      <c r="F1200" s="411"/>
      <c r="G1200" s="620"/>
      <c r="H1200" s="322"/>
      <c r="I1200" s="415"/>
      <c r="J1200" s="412"/>
      <c r="K1200" s="411"/>
      <c r="L1200" s="411"/>
      <c r="M1200" s="413"/>
      <c r="N1200" s="411"/>
      <c r="O1200" s="411"/>
      <c r="P1200" s="411"/>
      <c r="Q1200" s="622"/>
      <c r="R1200" s="325"/>
      <c r="S1200" s="323"/>
      <c r="T1200" s="323"/>
      <c r="U1200" s="322"/>
      <c r="V1200" s="322"/>
      <c r="W1200" s="374">
        <f>SUM(W1196:W1199)</f>
        <v>1192</v>
      </c>
      <c r="X1200" s="326"/>
      <c r="Y1200" s="371">
        <v>1998</v>
      </c>
      <c r="Z1200" s="372">
        <f>COUNTIF(Z$2:Z$1194,Y1200)</f>
        <v>59</v>
      </c>
      <c r="AA1200" s="326"/>
      <c r="AB1200" s="327"/>
      <c r="AC1200" s="328"/>
      <c r="AD1200" s="346"/>
      <c r="AE1200" s="346"/>
      <c r="AF1200" s="347"/>
      <c r="AG1200" s="329"/>
      <c r="AH1200" s="330"/>
      <c r="AI1200" s="331"/>
      <c r="AJ1200" s="361"/>
      <c r="AK1200" s="354"/>
      <c r="AL1200" s="348"/>
      <c r="AM1200" s="349"/>
      <c r="AN1200" s="349"/>
      <c r="AO1200" s="349"/>
      <c r="AP1200" s="349"/>
      <c r="AQ1200" s="350"/>
      <c r="AR1200" s="348"/>
      <c r="AS1200" s="333"/>
      <c r="AT1200" s="333"/>
      <c r="AU1200" s="334"/>
      <c r="AV1200" s="351"/>
      <c r="AW1200" s="348"/>
      <c r="AX1200" s="350"/>
      <c r="AY1200" s="332"/>
      <c r="AZ1200" s="322"/>
      <c r="BA1200" s="355"/>
      <c r="BB1200" s="353"/>
      <c r="BC1200" s="356"/>
      <c r="BD1200" s="336"/>
      <c r="BE1200" s="326"/>
      <c r="BF1200" s="322"/>
      <c r="BG1200" s="336"/>
      <c r="BH1200" s="249"/>
      <c r="BI1200" s="339"/>
      <c r="BJ1200" s="339"/>
      <c r="BK1200" s="339"/>
      <c r="BL1200" s="325"/>
      <c r="BM1200" s="339"/>
      <c r="BN1200" s="339"/>
      <c r="BO1200" s="321"/>
      <c r="BP1200" s="339"/>
      <c r="BQ1200" s="321"/>
      <c r="BR1200" s="339"/>
      <c r="BS1200" s="321"/>
      <c r="BT1200" s="339"/>
      <c r="BU1200" s="321"/>
      <c r="BV1200" s="339"/>
      <c r="BW1200" s="321"/>
      <c r="BX1200" s="339"/>
      <c r="BY1200" s="321"/>
      <c r="BZ1200" s="339"/>
      <c r="CA1200" s="430"/>
      <c r="CB1200" s="370"/>
      <c r="CC1200" s="338"/>
      <c r="CD1200" s="321"/>
      <c r="CE1200" s="321"/>
      <c r="CF1200" s="321"/>
      <c r="CG1200" s="321"/>
      <c r="CH1200" s="198"/>
      <c r="CI1200" s="341"/>
      <c r="CJ1200" s="342"/>
      <c r="CK1200" s="342"/>
      <c r="CL1200" s="342"/>
      <c r="CM1200" s="343"/>
      <c r="CN1200" s="351"/>
      <c r="CO1200" s="357"/>
      <c r="CP1200" s="363"/>
      <c r="CQ1200" s="321"/>
      <c r="CR1200" s="321"/>
      <c r="CS1200" s="321"/>
      <c r="CT1200" s="321"/>
      <c r="CU1200" s="198"/>
      <c r="CV1200" s="395"/>
      <c r="CW1200" s="396"/>
      <c r="CX1200" s="397"/>
      <c r="CY1200" s="682"/>
      <c r="CZ1200" s="682"/>
      <c r="DA1200" s="682"/>
      <c r="DB1200" s="682"/>
      <c r="DC1200" s="393"/>
      <c r="DD1200" s="394"/>
      <c r="DE1200" s="668"/>
      <c r="DF1200" s="1011"/>
      <c r="DG1200" s="394"/>
      <c r="DH1200" s="394"/>
      <c r="DI1200" s="933"/>
      <c r="DJ1200" s="734"/>
    </row>
    <row r="1201" spans="1:114" ht="14.1" customHeight="1" x14ac:dyDescent="0.25">
      <c r="A1201" s="621"/>
      <c r="B1201" s="411"/>
      <c r="C1201" s="411"/>
      <c r="D1201" s="411"/>
      <c r="E1201" s="411"/>
      <c r="F1201" s="411"/>
      <c r="G1201" s="620"/>
      <c r="H1201" s="322"/>
      <c r="I1201" s="415"/>
      <c r="J1201" s="412"/>
      <c r="K1201" s="411"/>
      <c r="L1201" s="411"/>
      <c r="M1201" s="413"/>
      <c r="N1201" s="411"/>
      <c r="O1201" s="411"/>
      <c r="P1201" s="411"/>
      <c r="Q1201" s="622"/>
      <c r="R1201" s="325"/>
      <c r="S1201" s="323"/>
      <c r="T1201" s="323"/>
      <c r="U1201" s="322"/>
      <c r="V1201" s="322"/>
      <c r="W1201" s="336"/>
      <c r="X1201" s="326"/>
      <c r="Y1201" s="371">
        <v>1999</v>
      </c>
      <c r="Z1201" s="372">
        <f>COUNTIF(Z$2:Z$1194,Y1201)</f>
        <v>49</v>
      </c>
      <c r="AA1201" s="326"/>
      <c r="AB1201" s="327"/>
      <c r="AC1201" s="328"/>
      <c r="AD1201" s="346"/>
      <c r="AE1201" s="346"/>
      <c r="AF1201" s="347"/>
      <c r="AG1201" s="329"/>
      <c r="AH1201" s="330"/>
      <c r="AI1201" s="331"/>
      <c r="AJ1201" s="361"/>
      <c r="AK1201" s="354"/>
      <c r="AL1201" s="348"/>
      <c r="AM1201" s="349"/>
      <c r="AN1201" s="349"/>
      <c r="AO1201" s="349"/>
      <c r="AP1201" s="349"/>
      <c r="AQ1201" s="350"/>
      <c r="AR1201" s="348"/>
      <c r="AS1201" s="333"/>
      <c r="AT1201" s="333"/>
      <c r="AU1201" s="334"/>
      <c r="AV1201" s="351"/>
      <c r="AW1201" s="348"/>
      <c r="AX1201" s="350"/>
      <c r="AY1201" s="332"/>
      <c r="AZ1201" s="322"/>
      <c r="BA1201" s="355"/>
      <c r="BB1201" s="353"/>
      <c r="BC1201" s="356"/>
      <c r="BD1201" s="336"/>
      <c r="BE1201" s="326"/>
      <c r="BF1201" s="322"/>
      <c r="BG1201" s="336"/>
      <c r="BH1201" s="249"/>
      <c r="BI1201" s="339"/>
      <c r="BJ1201" s="339"/>
      <c r="BK1201" s="339"/>
      <c r="BL1201" s="325"/>
      <c r="BM1201" s="339"/>
      <c r="BN1201" s="339"/>
      <c r="BO1201" s="321"/>
      <c r="BP1201" s="339"/>
      <c r="BQ1201" s="321"/>
      <c r="BR1201" s="339"/>
      <c r="BS1201" s="321"/>
      <c r="BT1201" s="339"/>
      <c r="BU1201" s="321"/>
      <c r="BV1201" s="339"/>
      <c r="BW1201" s="321"/>
      <c r="BX1201" s="339"/>
      <c r="BY1201" s="321"/>
      <c r="BZ1201" s="339"/>
      <c r="CA1201" s="430"/>
      <c r="CB1201" s="370"/>
      <c r="CC1201" s="338"/>
      <c r="CD1201" s="321"/>
      <c r="CE1201" s="321"/>
      <c r="CF1201" s="321"/>
      <c r="CG1201" s="321"/>
      <c r="CH1201" s="198"/>
      <c r="CI1201" s="341"/>
      <c r="CJ1201" s="342"/>
      <c r="CK1201" s="342"/>
      <c r="CL1201" s="342"/>
      <c r="CM1201" s="343"/>
      <c r="CN1201" s="351"/>
      <c r="CO1201" s="357"/>
      <c r="CP1201" s="363"/>
      <c r="CQ1201" s="321"/>
      <c r="CR1201" s="321"/>
      <c r="CS1201" s="321"/>
      <c r="CT1201" s="321"/>
      <c r="CU1201" s="198"/>
      <c r="CV1201" s="395"/>
      <c r="CW1201" s="396"/>
      <c r="CX1201" s="397"/>
      <c r="CY1201" s="682"/>
      <c r="CZ1201" s="682"/>
      <c r="DA1201" s="682"/>
      <c r="DB1201" s="682"/>
      <c r="DC1201" s="393"/>
      <c r="DD1201" s="394"/>
      <c r="DE1201" s="668"/>
      <c r="DF1201" s="1011"/>
      <c r="DG1201" s="394"/>
      <c r="DH1201" s="394"/>
      <c r="DI1201" s="933"/>
      <c r="DJ1201" s="734"/>
    </row>
    <row r="1202" spans="1:114" ht="14.1" customHeight="1" x14ac:dyDescent="0.25">
      <c r="A1202" s="621"/>
      <c r="B1202" s="411"/>
      <c r="C1202" s="411"/>
      <c r="D1202" s="411"/>
      <c r="E1202" s="411"/>
      <c r="F1202" s="411"/>
      <c r="G1202" s="620"/>
      <c r="H1202" s="322"/>
      <c r="I1202" s="415"/>
      <c r="J1202" s="412"/>
      <c r="K1202" s="411"/>
      <c r="L1202" s="411"/>
      <c r="M1202" s="413"/>
      <c r="N1202" s="411"/>
      <c r="O1202" s="411"/>
      <c r="P1202" s="411"/>
      <c r="Q1202" s="622"/>
      <c r="R1202" s="325"/>
      <c r="S1202" s="323"/>
      <c r="T1202" s="323"/>
      <c r="U1202" s="322"/>
      <c r="V1202" s="322"/>
      <c r="W1202" s="336"/>
      <c r="X1202" s="326"/>
      <c r="Y1202" s="371">
        <v>2000</v>
      </c>
      <c r="Z1202" s="372">
        <f>COUNTIF(Z$2:Z$1194,Y1202)</f>
        <v>50</v>
      </c>
      <c r="AA1202" s="326"/>
      <c r="AB1202" s="327"/>
      <c r="AC1202" s="328"/>
      <c r="AD1202" s="346"/>
      <c r="AE1202" s="346"/>
      <c r="AF1202" s="347"/>
      <c r="AG1202" s="329"/>
      <c r="AH1202" s="330"/>
      <c r="AI1202" s="331"/>
      <c r="AJ1202" s="361"/>
      <c r="AK1202" s="354"/>
      <c r="AL1202" s="348"/>
      <c r="AM1202" s="349"/>
      <c r="AN1202" s="349"/>
      <c r="AO1202" s="349"/>
      <c r="AP1202" s="349"/>
      <c r="AQ1202" s="350"/>
      <c r="AR1202" s="348"/>
      <c r="AS1202" s="333"/>
      <c r="AT1202" s="333"/>
      <c r="AU1202" s="334"/>
      <c r="AV1202" s="351"/>
      <c r="AW1202" s="348"/>
      <c r="AX1202" s="350"/>
      <c r="AY1202" s="332"/>
      <c r="AZ1202" s="322"/>
      <c r="BA1202" s="355"/>
      <c r="BB1202" s="353"/>
      <c r="BC1202" s="356"/>
      <c r="BD1202" s="336"/>
      <c r="BE1202" s="326"/>
      <c r="BF1202" s="322"/>
      <c r="BG1202" s="336"/>
      <c r="BH1202" s="249"/>
      <c r="BI1202" s="339"/>
      <c r="BJ1202" s="339"/>
      <c r="BK1202" s="339"/>
      <c r="BL1202" s="325"/>
      <c r="BM1202" s="339"/>
      <c r="BN1202" s="339"/>
      <c r="BO1202" s="321"/>
      <c r="BP1202" s="339"/>
      <c r="BQ1202" s="321"/>
      <c r="BR1202" s="339"/>
      <c r="BS1202" s="321"/>
      <c r="BT1202" s="339"/>
      <c r="BU1202" s="321"/>
      <c r="BV1202" s="339"/>
      <c r="BW1202" s="321"/>
      <c r="BX1202" s="339"/>
      <c r="BY1202" s="321"/>
      <c r="BZ1202" s="339"/>
      <c r="CA1202" s="430"/>
      <c r="CB1202" s="370"/>
      <c r="CC1202" s="338"/>
      <c r="CD1202" s="321"/>
      <c r="CE1202" s="321"/>
      <c r="CF1202" s="321"/>
      <c r="CG1202" s="321"/>
      <c r="CH1202" s="198"/>
      <c r="CI1202" s="341"/>
      <c r="CJ1202" s="342"/>
      <c r="CK1202" s="342"/>
      <c r="CL1202" s="342"/>
      <c r="CM1202" s="343"/>
      <c r="CN1202" s="351"/>
      <c r="CO1202" s="357"/>
      <c r="CP1202" s="363"/>
      <c r="CQ1202" s="321"/>
      <c r="CR1202" s="321"/>
      <c r="CS1202" s="321"/>
      <c r="CT1202" s="321"/>
      <c r="CU1202" s="198"/>
      <c r="CV1202" s="395"/>
      <c r="CW1202" s="396"/>
      <c r="CX1202" s="397"/>
      <c r="CY1202" s="682"/>
      <c r="CZ1202" s="682"/>
      <c r="DA1202" s="682"/>
      <c r="DB1202" s="682"/>
      <c r="DC1202" s="393"/>
      <c r="DD1202" s="394"/>
      <c r="DE1202" s="668"/>
      <c r="DF1202" s="1011"/>
      <c r="DG1202" s="394"/>
      <c r="DH1202" s="394"/>
      <c r="DI1202" s="933"/>
      <c r="DJ1202" s="734"/>
    </row>
    <row r="1203" spans="1:114" ht="14.1" customHeight="1" x14ac:dyDescent="0.25">
      <c r="A1203" s="621"/>
      <c r="B1203" s="411"/>
      <c r="C1203" s="411"/>
      <c r="D1203" s="411"/>
      <c r="E1203" s="411"/>
      <c r="F1203" s="411"/>
      <c r="G1203" s="620"/>
      <c r="H1203" s="322"/>
      <c r="I1203" s="415"/>
      <c r="J1203" s="412"/>
      <c r="K1203" s="411"/>
      <c r="L1203" s="411"/>
      <c r="M1203" s="413"/>
      <c r="N1203" s="411"/>
      <c r="O1203" s="411"/>
      <c r="P1203" s="411"/>
      <c r="Q1203" s="622"/>
      <c r="R1203" s="325"/>
      <c r="S1203" s="323"/>
      <c r="T1203" s="323"/>
      <c r="U1203" s="322"/>
      <c r="V1203" s="322"/>
      <c r="W1203" s="336"/>
      <c r="X1203" s="326"/>
      <c r="Y1203" s="371">
        <v>2001</v>
      </c>
      <c r="Z1203" s="372">
        <f>COUNTIF(Z$2:Z$1194,Y1203)</f>
        <v>53</v>
      </c>
      <c r="AA1203" s="326"/>
      <c r="AB1203" s="327"/>
      <c r="AC1203" s="328"/>
      <c r="AD1203" s="346"/>
      <c r="AE1203" s="346"/>
      <c r="AF1203" s="347"/>
      <c r="AG1203" s="329"/>
      <c r="AH1203" s="330"/>
      <c r="AI1203" s="331"/>
      <c r="AJ1203" s="361"/>
      <c r="AK1203" s="354"/>
      <c r="AL1203" s="348"/>
      <c r="AM1203" s="349"/>
      <c r="AN1203" s="349"/>
      <c r="AO1203" s="349"/>
      <c r="AP1203" s="349"/>
      <c r="AQ1203" s="350"/>
      <c r="AR1203" s="348"/>
      <c r="AS1203" s="333"/>
      <c r="AT1203" s="333"/>
      <c r="AU1203" s="334"/>
      <c r="AV1203" s="351"/>
      <c r="AW1203" s="348"/>
      <c r="AX1203" s="350"/>
      <c r="AY1203" s="332"/>
      <c r="AZ1203" s="322"/>
      <c r="BA1203" s="355"/>
      <c r="BB1203" s="353"/>
      <c r="BC1203" s="356"/>
      <c r="BD1203" s="336"/>
      <c r="BE1203" s="326"/>
      <c r="BF1203" s="322"/>
      <c r="BG1203" s="336"/>
      <c r="BH1203" s="249"/>
      <c r="BI1203" s="339"/>
      <c r="BJ1203" s="339"/>
      <c r="BK1203" s="339"/>
      <c r="BL1203" s="325"/>
      <c r="BM1203" s="339"/>
      <c r="BN1203" s="339"/>
      <c r="BO1203" s="321"/>
      <c r="BP1203" s="339"/>
      <c r="BQ1203" s="321"/>
      <c r="BR1203" s="339"/>
      <c r="BS1203" s="321"/>
      <c r="BT1203" s="339"/>
      <c r="BU1203" s="321"/>
      <c r="BV1203" s="339"/>
      <c r="BW1203" s="321"/>
      <c r="BX1203" s="339"/>
      <c r="BY1203" s="321"/>
      <c r="BZ1203" s="339"/>
      <c r="CA1203" s="430"/>
      <c r="CB1203" s="370"/>
      <c r="CC1203" s="338"/>
      <c r="CD1203" s="321"/>
      <c r="CE1203" s="321"/>
      <c r="CF1203" s="321"/>
      <c r="CG1203" s="321"/>
      <c r="CH1203" s="198"/>
      <c r="CI1203" s="341"/>
      <c r="CJ1203" s="342"/>
      <c r="CK1203" s="342"/>
      <c r="CL1203" s="342"/>
      <c r="CM1203" s="343"/>
      <c r="CN1203" s="351"/>
      <c r="CO1203" s="357"/>
      <c r="CP1203" s="363"/>
      <c r="CQ1203" s="321"/>
      <c r="CR1203" s="321"/>
      <c r="CS1203" s="321"/>
      <c r="CT1203" s="321"/>
      <c r="CU1203" s="198"/>
      <c r="CV1203" s="395"/>
      <c r="CW1203" s="396"/>
      <c r="CX1203" s="397"/>
      <c r="CY1203" s="682"/>
      <c r="CZ1203" s="682"/>
      <c r="DA1203" s="682"/>
      <c r="DB1203" s="682"/>
      <c r="DC1203" s="393"/>
      <c r="DD1203" s="394"/>
      <c r="DE1203" s="668"/>
      <c r="DF1203" s="1011"/>
      <c r="DG1203" s="394"/>
      <c r="DH1203" s="394"/>
      <c r="DI1203" s="933"/>
      <c r="DJ1203" s="734"/>
    </row>
    <row r="1204" spans="1:114" ht="14.1" customHeight="1" x14ac:dyDescent="0.25">
      <c r="A1204" s="621"/>
      <c r="B1204" s="411"/>
      <c r="C1204" s="411"/>
      <c r="D1204" s="411"/>
      <c r="E1204" s="411"/>
      <c r="F1204" s="411"/>
      <c r="G1204" s="620"/>
      <c r="H1204" s="322"/>
      <c r="I1204" s="415"/>
      <c r="J1204" s="412"/>
      <c r="K1204" s="411"/>
      <c r="L1204" s="411"/>
      <c r="M1204" s="413"/>
      <c r="N1204" s="411"/>
      <c r="O1204" s="411"/>
      <c r="P1204" s="411"/>
      <c r="Q1204" s="622"/>
      <c r="R1204" s="325"/>
      <c r="S1204" s="323"/>
      <c r="T1204" s="323"/>
      <c r="U1204" s="322"/>
      <c r="V1204" s="322"/>
      <c r="W1204" s="336"/>
      <c r="X1204" s="326"/>
      <c r="Y1204" s="371">
        <v>2002</v>
      </c>
      <c r="Z1204" s="372">
        <f>COUNTIF(Z$2:Z$1194,Y1204)</f>
        <v>40</v>
      </c>
      <c r="AA1204" s="326"/>
      <c r="AB1204" s="327"/>
      <c r="AC1204" s="328"/>
      <c r="AD1204" s="346"/>
      <c r="AE1204" s="346"/>
      <c r="AF1204" s="347"/>
      <c r="AG1204" s="329"/>
      <c r="AH1204" s="330"/>
      <c r="AI1204" s="331"/>
      <c r="AJ1204" s="361"/>
      <c r="AK1204" s="354"/>
      <c r="AL1204" s="348"/>
      <c r="AM1204" s="349"/>
      <c r="AN1204" s="349"/>
      <c r="AO1204" s="349"/>
      <c r="AP1204" s="349"/>
      <c r="AQ1204" s="350"/>
      <c r="AR1204" s="348"/>
      <c r="AS1204" s="333"/>
      <c r="AT1204" s="333"/>
      <c r="AU1204" s="334"/>
      <c r="AV1204" s="351"/>
      <c r="AW1204" s="348"/>
      <c r="AX1204" s="350"/>
      <c r="AY1204" s="332"/>
      <c r="AZ1204" s="322"/>
      <c r="BA1204" s="355"/>
      <c r="BB1204" s="353"/>
      <c r="BC1204" s="356"/>
      <c r="BD1204" s="336"/>
      <c r="BE1204" s="326"/>
      <c r="BF1204" s="322"/>
      <c r="BG1204" s="336"/>
      <c r="BH1204" s="249"/>
      <c r="BI1204" s="339"/>
      <c r="BJ1204" s="339"/>
      <c r="BK1204" s="339"/>
      <c r="BL1204" s="325"/>
      <c r="BM1204" s="339"/>
      <c r="BN1204" s="339"/>
      <c r="BO1204" s="321"/>
      <c r="BP1204" s="339"/>
      <c r="BQ1204" s="321"/>
      <c r="BR1204" s="339"/>
      <c r="BS1204" s="321"/>
      <c r="BT1204" s="339"/>
      <c r="BU1204" s="321"/>
      <c r="BV1204" s="339"/>
      <c r="BW1204" s="321"/>
      <c r="BX1204" s="339"/>
      <c r="BY1204" s="321"/>
      <c r="BZ1204" s="339"/>
      <c r="CA1204" s="430"/>
      <c r="CB1204" s="370"/>
      <c r="CC1204" s="338"/>
      <c r="CD1204" s="321"/>
      <c r="CE1204" s="321"/>
      <c r="CF1204" s="321"/>
      <c r="CG1204" s="321"/>
      <c r="CH1204" s="198"/>
      <c r="CI1204" s="341"/>
      <c r="CJ1204" s="342"/>
      <c r="CK1204" s="342"/>
      <c r="CL1204" s="342"/>
      <c r="CM1204" s="343"/>
      <c r="CN1204" s="351"/>
      <c r="CO1204" s="357"/>
      <c r="CP1204" s="363"/>
      <c r="CQ1204" s="321"/>
      <c r="CR1204" s="321"/>
      <c r="CS1204" s="321"/>
      <c r="CT1204" s="321"/>
      <c r="CU1204" s="198"/>
      <c r="CV1204" s="395"/>
      <c r="CW1204" s="396"/>
      <c r="CX1204" s="397"/>
      <c r="CY1204" s="682"/>
      <c r="CZ1204" s="682"/>
      <c r="DA1204" s="682"/>
      <c r="DB1204" s="682"/>
      <c r="DC1204" s="393"/>
      <c r="DD1204" s="394"/>
      <c r="DE1204" s="668"/>
      <c r="DF1204" s="1011"/>
      <c r="DG1204" s="394"/>
      <c r="DH1204" s="394"/>
      <c r="DI1204" s="933"/>
      <c r="DJ1204" s="734"/>
    </row>
    <row r="1205" spans="1:114" ht="14.1" customHeight="1" x14ac:dyDescent="0.25">
      <c r="A1205" s="621"/>
      <c r="B1205" s="411"/>
      <c r="C1205" s="411"/>
      <c r="D1205" s="411"/>
      <c r="E1205" s="411"/>
      <c r="F1205" s="411"/>
      <c r="G1205" s="620"/>
      <c r="H1205" s="322"/>
      <c r="I1205" s="415"/>
      <c r="J1205" s="412"/>
      <c r="K1205" s="411"/>
      <c r="L1205" s="411"/>
      <c r="M1205" s="413"/>
      <c r="N1205" s="411"/>
      <c r="O1205" s="411"/>
      <c r="P1205" s="411"/>
      <c r="Q1205" s="622"/>
      <c r="R1205" s="325"/>
      <c r="S1205" s="323"/>
      <c r="T1205" s="323"/>
      <c r="U1205" s="322"/>
      <c r="V1205" s="322"/>
      <c r="W1205" s="336"/>
      <c r="X1205" s="326"/>
      <c r="Y1205" s="371">
        <v>2003</v>
      </c>
      <c r="Z1205" s="372">
        <f>COUNTIF(Z$2:Z$1194,Y1205)</f>
        <v>47</v>
      </c>
      <c r="AA1205" s="326"/>
      <c r="AB1205" s="327"/>
      <c r="AC1205" s="328"/>
      <c r="AD1205" s="346"/>
      <c r="AE1205" s="346"/>
      <c r="AF1205" s="347"/>
      <c r="AG1205" s="329"/>
      <c r="AH1205" s="330"/>
      <c r="AI1205" s="331"/>
      <c r="AJ1205" s="361"/>
      <c r="AK1205" s="354"/>
      <c r="AL1205" s="348"/>
      <c r="AM1205" s="349"/>
      <c r="AN1205" s="349"/>
      <c r="AO1205" s="349"/>
      <c r="AP1205" s="349"/>
      <c r="AQ1205" s="350"/>
      <c r="AR1205" s="348"/>
      <c r="AS1205" s="333"/>
      <c r="AT1205" s="333"/>
      <c r="AU1205" s="334"/>
      <c r="AV1205" s="351"/>
      <c r="AW1205" s="348"/>
      <c r="AX1205" s="350"/>
      <c r="AY1205" s="332"/>
      <c r="AZ1205" s="322"/>
      <c r="BA1205" s="355"/>
      <c r="BB1205" s="353"/>
      <c r="BC1205" s="356"/>
      <c r="BD1205" s="336"/>
      <c r="BE1205" s="326"/>
      <c r="BF1205" s="322"/>
      <c r="BG1205" s="336"/>
      <c r="BH1205" s="249"/>
      <c r="BI1205" s="339"/>
      <c r="BJ1205" s="339"/>
      <c r="BK1205" s="339"/>
      <c r="BL1205" s="325"/>
      <c r="BM1205" s="339"/>
      <c r="BN1205" s="339"/>
      <c r="BO1205" s="321"/>
      <c r="BP1205" s="339"/>
      <c r="BQ1205" s="321"/>
      <c r="BR1205" s="339"/>
      <c r="BS1205" s="321"/>
      <c r="BT1205" s="339"/>
      <c r="BU1205" s="321"/>
      <c r="BV1205" s="339"/>
      <c r="BW1205" s="321"/>
      <c r="BX1205" s="339"/>
      <c r="BY1205" s="321"/>
      <c r="BZ1205" s="339"/>
      <c r="CA1205" s="430"/>
      <c r="CB1205" s="370"/>
      <c r="CC1205" s="338"/>
      <c r="CD1205" s="321"/>
      <c r="CE1205" s="321"/>
      <c r="CF1205" s="321"/>
      <c r="CG1205" s="321"/>
      <c r="CH1205" s="198"/>
      <c r="CI1205" s="341"/>
      <c r="CJ1205" s="342"/>
      <c r="CK1205" s="342"/>
      <c r="CL1205" s="342"/>
      <c r="CM1205" s="343"/>
      <c r="CN1205" s="351"/>
      <c r="CO1205" s="357"/>
      <c r="CP1205" s="363"/>
      <c r="CQ1205" s="321"/>
      <c r="CR1205" s="321"/>
      <c r="CS1205" s="321"/>
      <c r="CT1205" s="321"/>
      <c r="CU1205" s="198"/>
      <c r="CV1205" s="395"/>
      <c r="CW1205" s="396"/>
      <c r="CX1205" s="397"/>
      <c r="CY1205" s="682"/>
      <c r="CZ1205" s="682"/>
      <c r="DA1205" s="682"/>
      <c r="DB1205" s="682"/>
      <c r="DC1205" s="393"/>
      <c r="DD1205" s="394"/>
      <c r="DE1205" s="668"/>
      <c r="DF1205" s="1011"/>
      <c r="DG1205" s="394"/>
      <c r="DH1205" s="394"/>
      <c r="DI1205" s="933"/>
      <c r="DJ1205" s="734"/>
    </row>
    <row r="1206" spans="1:114" ht="14.1" customHeight="1" x14ac:dyDescent="0.25">
      <c r="A1206" s="621"/>
      <c r="B1206" s="411"/>
      <c r="C1206" s="411"/>
      <c r="D1206" s="411"/>
      <c r="E1206" s="411"/>
      <c r="F1206" s="411"/>
      <c r="G1206" s="620"/>
      <c r="H1206" s="322"/>
      <c r="I1206" s="415"/>
      <c r="J1206" s="412"/>
      <c r="K1206" s="411"/>
      <c r="L1206" s="411"/>
      <c r="M1206" s="413"/>
      <c r="N1206" s="411"/>
      <c r="O1206" s="411"/>
      <c r="P1206" s="411"/>
      <c r="Q1206" s="622"/>
      <c r="R1206" s="325"/>
      <c r="S1206" s="323"/>
      <c r="T1206" s="323"/>
      <c r="U1206" s="322"/>
      <c r="V1206" s="322"/>
      <c r="W1206" s="336"/>
      <c r="X1206" s="326"/>
      <c r="Y1206" s="371">
        <v>2004</v>
      </c>
      <c r="Z1206" s="372">
        <f>COUNTIF(Z$2:Z$1194,Y1206)</f>
        <v>51</v>
      </c>
      <c r="AA1206" s="326"/>
      <c r="AB1206" s="327"/>
      <c r="AC1206" s="328"/>
      <c r="AD1206" s="346"/>
      <c r="AE1206" s="346"/>
      <c r="AF1206" s="347"/>
      <c r="AG1206" s="329"/>
      <c r="AH1206" s="330"/>
      <c r="AI1206" s="331"/>
      <c r="AJ1206" s="361"/>
      <c r="AK1206" s="354"/>
      <c r="AL1206" s="348"/>
      <c r="AM1206" s="349"/>
      <c r="AN1206" s="349"/>
      <c r="AO1206" s="349"/>
      <c r="AP1206" s="349"/>
      <c r="AQ1206" s="350"/>
      <c r="AR1206" s="348"/>
      <c r="AS1206" s="333"/>
      <c r="AT1206" s="333"/>
      <c r="AU1206" s="334"/>
      <c r="AV1206" s="351"/>
      <c r="AW1206" s="348"/>
      <c r="AX1206" s="350"/>
      <c r="AY1206" s="332"/>
      <c r="AZ1206" s="322"/>
      <c r="BA1206" s="355"/>
      <c r="BB1206" s="353"/>
      <c r="BC1206" s="356"/>
      <c r="BD1206" s="336"/>
      <c r="BE1206" s="326"/>
      <c r="BF1206" s="322"/>
      <c r="BG1206" s="336"/>
      <c r="BH1206" s="249"/>
      <c r="BI1206" s="339"/>
      <c r="BJ1206" s="339"/>
      <c r="BK1206" s="339"/>
      <c r="BL1206" s="325"/>
      <c r="BM1206" s="339"/>
      <c r="BN1206" s="339"/>
      <c r="BO1206" s="321"/>
      <c r="BP1206" s="339"/>
      <c r="BQ1206" s="321"/>
      <c r="BR1206" s="339"/>
      <c r="BS1206" s="321"/>
      <c r="BT1206" s="339"/>
      <c r="BU1206" s="321"/>
      <c r="BV1206" s="339"/>
      <c r="BW1206" s="321"/>
      <c r="BX1206" s="339"/>
      <c r="BY1206" s="321"/>
      <c r="BZ1206" s="339"/>
      <c r="CA1206" s="430"/>
      <c r="CB1206" s="370"/>
      <c r="CC1206" s="338"/>
      <c r="CD1206" s="321"/>
      <c r="CE1206" s="321"/>
      <c r="CF1206" s="321"/>
      <c r="CG1206" s="321"/>
      <c r="CH1206" s="198"/>
      <c r="CI1206" s="341"/>
      <c r="CJ1206" s="342"/>
      <c r="CK1206" s="342"/>
      <c r="CL1206" s="342"/>
      <c r="CM1206" s="343"/>
      <c r="CN1206" s="351"/>
      <c r="CO1206" s="357"/>
      <c r="CP1206" s="363"/>
      <c r="CQ1206" s="321"/>
      <c r="CR1206" s="321"/>
      <c r="CS1206" s="321"/>
      <c r="CT1206" s="321"/>
      <c r="CU1206" s="198"/>
      <c r="CV1206" s="395"/>
      <c r="CW1206" s="396"/>
      <c r="CX1206" s="397"/>
      <c r="CY1206" s="682"/>
      <c r="CZ1206" s="682"/>
      <c r="DA1206" s="682"/>
      <c r="DB1206" s="682"/>
      <c r="DC1206" s="393"/>
      <c r="DD1206" s="394"/>
      <c r="DE1206" s="668"/>
      <c r="DF1206" s="1011"/>
      <c r="DG1206" s="394"/>
      <c r="DH1206" s="394"/>
      <c r="DI1206" s="933"/>
      <c r="DJ1206" s="734"/>
    </row>
    <row r="1207" spans="1:114" ht="14.1" customHeight="1" x14ac:dyDescent="0.25">
      <c r="A1207" s="621"/>
      <c r="B1207" s="411"/>
      <c r="C1207" s="411"/>
      <c r="D1207" s="411"/>
      <c r="E1207" s="411"/>
      <c r="F1207" s="411"/>
      <c r="G1207" s="620"/>
      <c r="H1207" s="322"/>
      <c r="I1207" s="415"/>
      <c r="J1207" s="412"/>
      <c r="K1207" s="411"/>
      <c r="L1207" s="411"/>
      <c r="M1207" s="413"/>
      <c r="N1207" s="411"/>
      <c r="O1207" s="411"/>
      <c r="P1207" s="411"/>
      <c r="Q1207" s="622"/>
      <c r="R1207" s="325"/>
      <c r="S1207" s="323"/>
      <c r="T1207" s="323"/>
      <c r="U1207" s="322"/>
      <c r="V1207" s="322"/>
      <c r="W1207" s="336"/>
      <c r="X1207" s="326"/>
      <c r="Y1207" s="371">
        <v>2005</v>
      </c>
      <c r="Z1207" s="372">
        <f>COUNTIF(Z$2:Z$1194,Y1207)</f>
        <v>46</v>
      </c>
      <c r="AA1207" s="326"/>
      <c r="AB1207" s="327"/>
      <c r="AC1207" s="328"/>
      <c r="AD1207" s="346"/>
      <c r="AE1207" s="346"/>
      <c r="AF1207" s="347"/>
      <c r="AG1207" s="329"/>
      <c r="AH1207" s="330"/>
      <c r="AI1207" s="331"/>
      <c r="AJ1207" s="361"/>
      <c r="AK1207" s="354"/>
      <c r="AL1207" s="348"/>
      <c r="AM1207" s="349"/>
      <c r="AN1207" s="349"/>
      <c r="AO1207" s="349"/>
      <c r="AP1207" s="349"/>
      <c r="AQ1207" s="350"/>
      <c r="AR1207" s="348"/>
      <c r="AS1207" s="333"/>
      <c r="AT1207" s="333"/>
      <c r="AU1207" s="334"/>
      <c r="AV1207" s="351"/>
      <c r="AW1207" s="348"/>
      <c r="AX1207" s="350"/>
      <c r="AY1207" s="332"/>
      <c r="AZ1207" s="322"/>
      <c r="BA1207" s="355"/>
      <c r="BB1207" s="353"/>
      <c r="BC1207" s="356"/>
      <c r="BD1207" s="336"/>
      <c r="BE1207" s="326"/>
      <c r="BF1207" s="322"/>
      <c r="BG1207" s="336"/>
      <c r="BH1207" s="249"/>
      <c r="BI1207" s="339"/>
      <c r="BJ1207" s="339"/>
      <c r="BK1207" s="339"/>
      <c r="BL1207" s="325"/>
      <c r="BM1207" s="339"/>
      <c r="BN1207" s="339"/>
      <c r="BO1207" s="321"/>
      <c r="BP1207" s="339"/>
      <c r="BQ1207" s="321"/>
      <c r="BR1207" s="339"/>
      <c r="BS1207" s="321"/>
      <c r="BT1207" s="339"/>
      <c r="BU1207" s="321"/>
      <c r="BV1207" s="339"/>
      <c r="BW1207" s="321"/>
      <c r="BX1207" s="339"/>
      <c r="BY1207" s="321"/>
      <c r="BZ1207" s="339"/>
      <c r="CA1207" s="430"/>
      <c r="CB1207" s="370"/>
      <c r="CC1207" s="338"/>
      <c r="CD1207" s="321"/>
      <c r="CE1207" s="321"/>
      <c r="CF1207" s="321"/>
      <c r="CG1207" s="321"/>
      <c r="CH1207" s="198"/>
      <c r="CI1207" s="341"/>
      <c r="CJ1207" s="342"/>
      <c r="CK1207" s="342"/>
      <c r="CL1207" s="342"/>
      <c r="CM1207" s="343"/>
      <c r="CN1207" s="351"/>
      <c r="CO1207" s="357"/>
      <c r="CP1207" s="363"/>
      <c r="CQ1207" s="321"/>
      <c r="CR1207" s="321"/>
      <c r="CS1207" s="321"/>
      <c r="CT1207" s="321"/>
      <c r="CU1207" s="198"/>
      <c r="CV1207" s="395"/>
      <c r="CW1207" s="396"/>
      <c r="CX1207" s="397"/>
      <c r="CY1207" s="682"/>
      <c r="CZ1207" s="682"/>
      <c r="DA1207" s="682"/>
      <c r="DB1207" s="682"/>
      <c r="DC1207" s="393"/>
      <c r="DD1207" s="394"/>
      <c r="DE1207" s="668"/>
      <c r="DF1207" s="1011"/>
      <c r="DG1207" s="394"/>
      <c r="DH1207" s="394"/>
      <c r="DI1207" s="933"/>
      <c r="DJ1207" s="734"/>
    </row>
    <row r="1208" spans="1:114" ht="14.1" customHeight="1" x14ac:dyDescent="0.25">
      <c r="A1208" s="621"/>
      <c r="B1208" s="411"/>
      <c r="C1208" s="411"/>
      <c r="D1208" s="411"/>
      <c r="E1208" s="411"/>
      <c r="F1208" s="411"/>
      <c r="G1208" s="620"/>
      <c r="H1208" s="322"/>
      <c r="I1208" s="415"/>
      <c r="J1208" s="412"/>
      <c r="K1208" s="411"/>
      <c r="L1208" s="411"/>
      <c r="M1208" s="413"/>
      <c r="N1208" s="411"/>
      <c r="O1208" s="411"/>
      <c r="P1208" s="411"/>
      <c r="Q1208" s="622"/>
      <c r="R1208" s="325"/>
      <c r="S1208" s="323"/>
      <c r="T1208" s="323"/>
      <c r="U1208" s="322"/>
      <c r="V1208" s="322"/>
      <c r="W1208" s="336"/>
      <c r="X1208" s="326"/>
      <c r="Y1208" s="371">
        <v>2006</v>
      </c>
      <c r="Z1208" s="372">
        <f>COUNTIF(Z$2:Z$1194,Y1208)</f>
        <v>47</v>
      </c>
      <c r="AA1208" s="326"/>
      <c r="AB1208" s="327"/>
      <c r="AC1208" s="328"/>
      <c r="AD1208" s="346"/>
      <c r="AE1208" s="346"/>
      <c r="AF1208" s="347"/>
      <c r="AG1208" s="329"/>
      <c r="AH1208" s="330"/>
      <c r="AI1208" s="331"/>
      <c r="AJ1208" s="361"/>
      <c r="AK1208" s="354"/>
      <c r="AL1208" s="348"/>
      <c r="AM1208" s="349"/>
      <c r="AN1208" s="349"/>
      <c r="AO1208" s="349"/>
      <c r="AP1208" s="349"/>
      <c r="AQ1208" s="350"/>
      <c r="AR1208" s="348"/>
      <c r="AS1208" s="333"/>
      <c r="AT1208" s="333"/>
      <c r="AU1208" s="334"/>
      <c r="AV1208" s="351"/>
      <c r="AW1208" s="348"/>
      <c r="AX1208" s="350"/>
      <c r="AY1208" s="332"/>
      <c r="AZ1208" s="322"/>
      <c r="BA1208" s="355"/>
      <c r="BB1208" s="353"/>
      <c r="BC1208" s="356"/>
      <c r="BD1208" s="336"/>
      <c r="BE1208" s="326"/>
      <c r="BF1208" s="322"/>
      <c r="BG1208" s="336"/>
      <c r="BH1208" s="249"/>
      <c r="BI1208" s="339"/>
      <c r="BJ1208" s="339"/>
      <c r="BK1208" s="339"/>
      <c r="BL1208" s="325"/>
      <c r="BM1208" s="339"/>
      <c r="BN1208" s="339"/>
      <c r="BO1208" s="321"/>
      <c r="BP1208" s="339"/>
      <c r="BQ1208" s="321"/>
      <c r="BR1208" s="339"/>
      <c r="BS1208" s="321"/>
      <c r="BT1208" s="339"/>
      <c r="BU1208" s="321"/>
      <c r="BV1208" s="339"/>
      <c r="BW1208" s="321"/>
      <c r="BX1208" s="339"/>
      <c r="BY1208" s="321"/>
      <c r="BZ1208" s="339"/>
      <c r="CA1208" s="430"/>
      <c r="CB1208" s="370"/>
      <c r="CC1208" s="338"/>
      <c r="CD1208" s="321"/>
      <c r="CE1208" s="321"/>
      <c r="CF1208" s="321"/>
      <c r="CG1208" s="321"/>
      <c r="CH1208" s="198"/>
      <c r="CI1208" s="341"/>
      <c r="CJ1208" s="342"/>
      <c r="CK1208" s="342"/>
      <c r="CL1208" s="342"/>
      <c r="CM1208" s="343"/>
      <c r="CN1208" s="351"/>
      <c r="CO1208" s="357"/>
      <c r="CP1208" s="363"/>
      <c r="CQ1208" s="321"/>
      <c r="CR1208" s="321"/>
      <c r="CS1208" s="321"/>
      <c r="CT1208" s="321"/>
      <c r="CU1208" s="198"/>
      <c r="CV1208" s="395"/>
      <c r="CW1208" s="396"/>
      <c r="CX1208" s="397"/>
      <c r="CY1208" s="682"/>
      <c r="CZ1208" s="682"/>
      <c r="DA1208" s="682"/>
      <c r="DB1208" s="682"/>
      <c r="DC1208" s="393"/>
      <c r="DD1208" s="394"/>
      <c r="DE1208" s="668"/>
      <c r="DF1208" s="1011"/>
      <c r="DG1208" s="394"/>
      <c r="DH1208" s="394"/>
      <c r="DI1208" s="933"/>
      <c r="DJ1208" s="734"/>
    </row>
    <row r="1209" spans="1:114" ht="14.1" customHeight="1" x14ac:dyDescent="0.25">
      <c r="A1209" s="621"/>
      <c r="B1209" s="411"/>
      <c r="C1209" s="411"/>
      <c r="D1209" s="411"/>
      <c r="E1209" s="411"/>
      <c r="F1209" s="411"/>
      <c r="G1209" s="620"/>
      <c r="H1209" s="322"/>
      <c r="I1209" s="415"/>
      <c r="J1209" s="412"/>
      <c r="K1209" s="411"/>
      <c r="L1209" s="411"/>
      <c r="M1209" s="413"/>
      <c r="N1209" s="411"/>
      <c r="O1209" s="411"/>
      <c r="P1209" s="411"/>
      <c r="Q1209" s="622"/>
      <c r="R1209" s="325"/>
      <c r="S1209" s="323"/>
      <c r="T1209" s="323"/>
      <c r="U1209" s="322"/>
      <c r="V1209" s="322"/>
      <c r="W1209" s="336"/>
      <c r="X1209" s="326"/>
      <c r="Y1209" s="371">
        <v>2007</v>
      </c>
      <c r="Z1209" s="372">
        <f>COUNTIF(Z$2:Z$1194,Y1209)</f>
        <v>58</v>
      </c>
      <c r="AA1209" s="326"/>
      <c r="AB1209" s="327"/>
      <c r="AC1209" s="328"/>
      <c r="AD1209" s="346"/>
      <c r="AE1209" s="346"/>
      <c r="AF1209" s="347"/>
      <c r="AG1209" s="329"/>
      <c r="AH1209" s="330"/>
      <c r="AI1209" s="331"/>
      <c r="AJ1209" s="361"/>
      <c r="AK1209" s="354"/>
      <c r="AL1209" s="348"/>
      <c r="AM1209" s="349"/>
      <c r="AN1209" s="349"/>
      <c r="AO1209" s="349"/>
      <c r="AP1209" s="349"/>
      <c r="AQ1209" s="350"/>
      <c r="AR1209" s="348"/>
      <c r="AS1209" s="333"/>
      <c r="AT1209" s="333"/>
      <c r="AU1209" s="334"/>
      <c r="AV1209" s="351"/>
      <c r="AW1209" s="348"/>
      <c r="AX1209" s="350"/>
      <c r="AY1209" s="332"/>
      <c r="AZ1209" s="322"/>
      <c r="BA1209" s="355"/>
      <c r="BB1209" s="353"/>
      <c r="BC1209" s="356"/>
      <c r="BD1209" s="336"/>
      <c r="BE1209" s="326"/>
      <c r="BF1209" s="322"/>
      <c r="BG1209" s="336"/>
      <c r="BH1209" s="249"/>
      <c r="BI1209" s="339"/>
      <c r="BJ1209" s="339"/>
      <c r="BK1209" s="339"/>
      <c r="BL1209" s="325"/>
      <c r="BM1209" s="339"/>
      <c r="BN1209" s="339"/>
      <c r="BO1209" s="321"/>
      <c r="BP1209" s="339"/>
      <c r="BQ1209" s="321"/>
      <c r="BR1209" s="339"/>
      <c r="BS1209" s="321"/>
      <c r="BT1209" s="339"/>
      <c r="BU1209" s="321"/>
      <c r="BV1209" s="339"/>
      <c r="BW1209" s="321"/>
      <c r="BX1209" s="339"/>
      <c r="BY1209" s="321"/>
      <c r="BZ1209" s="339"/>
      <c r="CA1209" s="430"/>
      <c r="CB1209" s="370"/>
      <c r="CC1209" s="338"/>
      <c r="CD1209" s="321"/>
      <c r="CE1209" s="321"/>
      <c r="CF1209" s="321"/>
      <c r="CG1209" s="321"/>
      <c r="CH1209" s="198"/>
      <c r="CI1209" s="341"/>
      <c r="CJ1209" s="342"/>
      <c r="CK1209" s="342"/>
      <c r="CL1209" s="342"/>
      <c r="CM1209" s="343"/>
      <c r="CN1209" s="351"/>
      <c r="CO1209" s="357"/>
      <c r="CP1209" s="363"/>
      <c r="CQ1209" s="321"/>
      <c r="CR1209" s="321"/>
      <c r="CS1209" s="321"/>
      <c r="CT1209" s="321"/>
      <c r="CU1209" s="198"/>
      <c r="CV1209" s="395"/>
      <c r="CW1209" s="396"/>
      <c r="CX1209" s="397"/>
      <c r="CY1209" s="682"/>
      <c r="CZ1209" s="682"/>
      <c r="DA1209" s="682"/>
      <c r="DB1209" s="682"/>
      <c r="DC1209" s="393"/>
      <c r="DD1209" s="394"/>
      <c r="DE1209" s="668"/>
      <c r="DF1209" s="1011"/>
      <c r="DG1209" s="394"/>
      <c r="DH1209" s="394"/>
      <c r="DI1209" s="933"/>
      <c r="DJ1209" s="734"/>
    </row>
    <row r="1210" spans="1:114" ht="14.1" customHeight="1" x14ac:dyDescent="0.25">
      <c r="A1210" s="621"/>
      <c r="B1210" s="411"/>
      <c r="C1210" s="411"/>
      <c r="D1210" s="411"/>
      <c r="E1210" s="411"/>
      <c r="F1210" s="411"/>
      <c r="G1210" s="620"/>
      <c r="H1210" s="322"/>
      <c r="I1210" s="415"/>
      <c r="J1210" s="412"/>
      <c r="K1210" s="411"/>
      <c r="L1210" s="411"/>
      <c r="M1210" s="413"/>
      <c r="N1210" s="411"/>
      <c r="O1210" s="411"/>
      <c r="P1210" s="411"/>
      <c r="Q1210" s="622"/>
      <c r="R1210" s="325"/>
      <c r="S1210" s="323"/>
      <c r="T1210" s="323"/>
      <c r="U1210" s="322"/>
      <c r="V1210" s="322"/>
      <c r="W1210" s="336"/>
      <c r="X1210" s="326"/>
      <c r="Y1210" s="371">
        <v>2008</v>
      </c>
      <c r="Z1210" s="372">
        <f>COUNTIF(Z$2:Z$1194,Y1210)</f>
        <v>53</v>
      </c>
      <c r="AA1210" s="326"/>
      <c r="AB1210" s="327"/>
      <c r="AC1210" s="328"/>
      <c r="AD1210" s="346"/>
      <c r="AE1210" s="346"/>
      <c r="AF1210" s="347"/>
      <c r="AG1210" s="329"/>
      <c r="AH1210" s="330"/>
      <c r="AI1210" s="331"/>
      <c r="AJ1210" s="361"/>
      <c r="AK1210" s="354"/>
      <c r="AL1210" s="348"/>
      <c r="AM1210" s="349"/>
      <c r="AN1210" s="349"/>
      <c r="AO1210" s="349"/>
      <c r="AP1210" s="349"/>
      <c r="AQ1210" s="350"/>
      <c r="AR1210" s="348"/>
      <c r="AS1210" s="333"/>
      <c r="AT1210" s="333"/>
      <c r="AU1210" s="334"/>
      <c r="AV1210" s="351"/>
      <c r="AW1210" s="348"/>
      <c r="AX1210" s="350"/>
      <c r="AY1210" s="332"/>
      <c r="AZ1210" s="322"/>
      <c r="BA1210" s="355"/>
      <c r="BB1210" s="353"/>
      <c r="BC1210" s="356"/>
      <c r="BD1210" s="336"/>
      <c r="BE1210" s="326"/>
      <c r="BF1210" s="322"/>
      <c r="BG1210" s="336"/>
      <c r="BH1210" s="249"/>
      <c r="BI1210" s="339"/>
      <c r="BJ1210" s="339"/>
      <c r="BK1210" s="339"/>
      <c r="BL1210" s="325"/>
      <c r="BM1210" s="339"/>
      <c r="BN1210" s="339"/>
      <c r="BO1210" s="321"/>
      <c r="BP1210" s="339"/>
      <c r="BQ1210" s="321"/>
      <c r="BR1210" s="339"/>
      <c r="BS1210" s="321"/>
      <c r="BT1210" s="339"/>
      <c r="BU1210" s="321"/>
      <c r="BV1210" s="339"/>
      <c r="BW1210" s="321"/>
      <c r="BX1210" s="339"/>
      <c r="BY1210" s="321"/>
      <c r="BZ1210" s="339"/>
      <c r="CA1210" s="430"/>
      <c r="CB1210" s="370"/>
      <c r="CC1210" s="338"/>
      <c r="CD1210" s="321"/>
      <c r="CE1210" s="321"/>
      <c r="CF1210" s="321"/>
      <c r="CG1210" s="321"/>
      <c r="CH1210" s="198"/>
      <c r="CI1210" s="341"/>
      <c r="CJ1210" s="342"/>
      <c r="CK1210" s="342"/>
      <c r="CL1210" s="342"/>
      <c r="CM1210" s="343"/>
      <c r="CN1210" s="351"/>
      <c r="CO1210" s="357"/>
      <c r="CP1210" s="363"/>
      <c r="CQ1210" s="321"/>
      <c r="CR1210" s="321"/>
      <c r="CS1210" s="321"/>
      <c r="CT1210" s="321"/>
      <c r="CU1210" s="198"/>
      <c r="CV1210" s="395"/>
      <c r="CW1210" s="396"/>
      <c r="CX1210" s="397"/>
      <c r="CY1210" s="682"/>
      <c r="CZ1210" s="682"/>
      <c r="DA1210" s="682"/>
      <c r="DB1210" s="682"/>
      <c r="DC1210" s="393"/>
      <c r="DD1210" s="394"/>
      <c r="DE1210" s="668"/>
      <c r="DF1210" s="1011"/>
      <c r="DG1210" s="394"/>
      <c r="DH1210" s="394"/>
      <c r="DI1210" s="933"/>
      <c r="DJ1210" s="734"/>
    </row>
    <row r="1211" spans="1:114" ht="14.1" customHeight="1" x14ac:dyDescent="0.25">
      <c r="A1211" s="621"/>
      <c r="B1211" s="411"/>
      <c r="C1211" s="411"/>
      <c r="D1211" s="411"/>
      <c r="E1211" s="411"/>
      <c r="F1211" s="411"/>
      <c r="G1211" s="620"/>
      <c r="H1211" s="322"/>
      <c r="I1211" s="415"/>
      <c r="J1211" s="412"/>
      <c r="K1211" s="411"/>
      <c r="L1211" s="411"/>
      <c r="M1211" s="413"/>
      <c r="N1211" s="411"/>
      <c r="O1211" s="411"/>
      <c r="P1211" s="411"/>
      <c r="Q1211" s="622"/>
      <c r="R1211" s="325"/>
      <c r="S1211" s="323"/>
      <c r="T1211" s="323"/>
      <c r="U1211" s="322"/>
      <c r="V1211" s="322"/>
      <c r="W1211" s="336"/>
      <c r="X1211" s="326"/>
      <c r="Y1211" s="371">
        <v>2009</v>
      </c>
      <c r="Z1211" s="372">
        <f>COUNTIF(Z$2:Z$1194,Y1211)</f>
        <v>51</v>
      </c>
      <c r="AA1211" s="326"/>
      <c r="AB1211" s="327"/>
      <c r="AC1211" s="328"/>
      <c r="AD1211" s="346"/>
      <c r="AE1211" s="346"/>
      <c r="AF1211" s="347"/>
      <c r="AG1211" s="329"/>
      <c r="AH1211" s="330"/>
      <c r="AI1211" s="331"/>
      <c r="AJ1211" s="361"/>
      <c r="AK1211" s="354"/>
      <c r="AL1211" s="348"/>
      <c r="AM1211" s="349"/>
      <c r="AN1211" s="349"/>
      <c r="AO1211" s="349"/>
      <c r="AP1211" s="349"/>
      <c r="AQ1211" s="350"/>
      <c r="AR1211" s="348"/>
      <c r="AS1211" s="333"/>
      <c r="AT1211" s="333"/>
      <c r="AU1211" s="334"/>
      <c r="AV1211" s="351"/>
      <c r="AW1211" s="348"/>
      <c r="AX1211" s="350"/>
      <c r="AY1211" s="332"/>
      <c r="AZ1211" s="322"/>
      <c r="BA1211" s="355"/>
      <c r="BB1211" s="353"/>
      <c r="BC1211" s="356"/>
      <c r="BD1211" s="336"/>
      <c r="BE1211" s="326"/>
      <c r="BF1211" s="322"/>
      <c r="BG1211" s="336"/>
      <c r="BH1211" s="249"/>
      <c r="BI1211" s="339"/>
      <c r="BJ1211" s="339"/>
      <c r="BK1211" s="339"/>
      <c r="BL1211" s="325"/>
      <c r="BM1211" s="339"/>
      <c r="BN1211" s="339"/>
      <c r="BO1211" s="321"/>
      <c r="BP1211" s="339"/>
      <c r="BQ1211" s="321"/>
      <c r="BR1211" s="339"/>
      <c r="BS1211" s="321"/>
      <c r="BT1211" s="339"/>
      <c r="BU1211" s="321"/>
      <c r="BV1211" s="339"/>
      <c r="BW1211" s="321"/>
      <c r="BX1211" s="339"/>
      <c r="BY1211" s="321"/>
      <c r="BZ1211" s="339"/>
      <c r="CA1211" s="430"/>
      <c r="CB1211" s="370"/>
      <c r="CC1211" s="338"/>
      <c r="CD1211" s="321"/>
      <c r="CE1211" s="321"/>
      <c r="CF1211" s="321"/>
      <c r="CG1211" s="321"/>
      <c r="CH1211" s="198"/>
      <c r="CI1211" s="341"/>
      <c r="CJ1211" s="342"/>
      <c r="CK1211" s="342"/>
      <c r="CL1211" s="342"/>
      <c r="CM1211" s="343"/>
      <c r="CN1211" s="351"/>
      <c r="CO1211" s="357"/>
      <c r="CP1211" s="363"/>
      <c r="CQ1211" s="321"/>
      <c r="CR1211" s="321"/>
      <c r="CS1211" s="321"/>
      <c r="CT1211" s="321"/>
      <c r="CU1211" s="198"/>
      <c r="CV1211" s="395"/>
      <c r="CW1211" s="396"/>
      <c r="CX1211" s="397"/>
      <c r="CY1211" s="682"/>
      <c r="CZ1211" s="682"/>
      <c r="DA1211" s="682"/>
      <c r="DB1211" s="682"/>
      <c r="DC1211" s="393"/>
      <c r="DD1211" s="394"/>
      <c r="DE1211" s="668"/>
      <c r="DF1211" s="1011"/>
      <c r="DG1211" s="394"/>
      <c r="DH1211" s="394"/>
      <c r="DI1211" s="933"/>
      <c r="DJ1211" s="734"/>
    </row>
    <row r="1212" spans="1:114" ht="14.1" customHeight="1" x14ac:dyDescent="0.25">
      <c r="A1212" s="621"/>
      <c r="B1212" s="411"/>
      <c r="C1212" s="411"/>
      <c r="D1212" s="411"/>
      <c r="E1212" s="411"/>
      <c r="F1212" s="411"/>
      <c r="G1212" s="620"/>
      <c r="H1212" s="322"/>
      <c r="I1212" s="415"/>
      <c r="J1212" s="412"/>
      <c r="K1212" s="411"/>
      <c r="L1212" s="411"/>
      <c r="M1212" s="413"/>
      <c r="N1212" s="411"/>
      <c r="O1212" s="411"/>
      <c r="P1212" s="411"/>
      <c r="Q1212" s="622"/>
      <c r="R1212" s="325"/>
      <c r="S1212" s="323"/>
      <c r="T1212" s="323"/>
      <c r="U1212" s="322"/>
      <c r="V1212" s="322"/>
      <c r="W1212" s="336"/>
      <c r="X1212" s="326"/>
      <c r="Y1212" s="371">
        <v>2010</v>
      </c>
      <c r="Z1212" s="372">
        <f>COUNTIF(Z$2:Z$1194,Y1212)</f>
        <v>52</v>
      </c>
      <c r="AA1212" s="326"/>
      <c r="AB1212" s="327"/>
      <c r="AC1212" s="328"/>
      <c r="AD1212" s="346"/>
      <c r="AE1212" s="346"/>
      <c r="AF1212" s="347"/>
      <c r="AG1212" s="329"/>
      <c r="AH1212" s="330"/>
      <c r="AI1212" s="331"/>
      <c r="AJ1212" s="361"/>
      <c r="AK1212" s="354"/>
      <c r="AL1212" s="348"/>
      <c r="AM1212" s="349"/>
      <c r="AN1212" s="349"/>
      <c r="AO1212" s="349"/>
      <c r="AP1212" s="349"/>
      <c r="AQ1212" s="350"/>
      <c r="AR1212" s="348"/>
      <c r="AS1212" s="333"/>
      <c r="AT1212" s="333"/>
      <c r="AU1212" s="334"/>
      <c r="AV1212" s="351"/>
      <c r="AW1212" s="348"/>
      <c r="AX1212" s="350"/>
      <c r="AY1212" s="332"/>
      <c r="AZ1212" s="322"/>
      <c r="BA1212" s="355"/>
      <c r="BB1212" s="353"/>
      <c r="BC1212" s="356"/>
      <c r="BD1212" s="336"/>
      <c r="BE1212" s="326"/>
      <c r="BF1212" s="322"/>
      <c r="BG1212" s="336"/>
      <c r="BH1212" s="249"/>
      <c r="BI1212" s="339"/>
      <c r="BJ1212" s="339"/>
      <c r="BK1212" s="339"/>
      <c r="BL1212" s="325"/>
      <c r="BM1212" s="339"/>
      <c r="BN1212" s="339"/>
      <c r="BO1212" s="321"/>
      <c r="BP1212" s="339"/>
      <c r="BQ1212" s="321"/>
      <c r="BR1212" s="339"/>
      <c r="BS1212" s="321"/>
      <c r="BT1212" s="339"/>
      <c r="BU1212" s="321"/>
      <c r="BV1212" s="339"/>
      <c r="BW1212" s="321"/>
      <c r="BX1212" s="339"/>
      <c r="BY1212" s="321"/>
      <c r="BZ1212" s="339"/>
      <c r="CA1212" s="430"/>
      <c r="CB1212" s="370"/>
      <c r="CC1212" s="338"/>
      <c r="CD1212" s="321"/>
      <c r="CE1212" s="321"/>
      <c r="CF1212" s="321"/>
      <c r="CG1212" s="321"/>
      <c r="CH1212" s="198"/>
      <c r="CI1212" s="341"/>
      <c r="CJ1212" s="342"/>
      <c r="CK1212" s="342"/>
      <c r="CL1212" s="342"/>
      <c r="CM1212" s="343"/>
      <c r="CN1212" s="351"/>
      <c r="CO1212" s="357"/>
      <c r="CP1212" s="363"/>
      <c r="CQ1212" s="321"/>
      <c r="CR1212" s="321"/>
      <c r="CS1212" s="321"/>
      <c r="CT1212" s="321"/>
      <c r="CU1212" s="198"/>
      <c r="CV1212" s="395"/>
      <c r="CW1212" s="396"/>
      <c r="CX1212" s="397"/>
      <c r="CY1212" s="682"/>
      <c r="CZ1212" s="682"/>
      <c r="DA1212" s="682"/>
      <c r="DB1212" s="682"/>
      <c r="DC1212" s="393"/>
      <c r="DD1212" s="394"/>
      <c r="DE1212" s="668"/>
      <c r="DF1212" s="1011"/>
      <c r="DG1212" s="394"/>
      <c r="DH1212" s="394"/>
      <c r="DI1212" s="933"/>
      <c r="DJ1212" s="734"/>
    </row>
    <row r="1213" spans="1:114" ht="14.1" customHeight="1" x14ac:dyDescent="0.25">
      <c r="A1213" s="621"/>
      <c r="B1213" s="411"/>
      <c r="C1213" s="411"/>
      <c r="D1213" s="411"/>
      <c r="E1213" s="411"/>
      <c r="F1213" s="411"/>
      <c r="G1213" s="620"/>
      <c r="H1213" s="322"/>
      <c r="I1213" s="415"/>
      <c r="J1213" s="412"/>
      <c r="K1213" s="411"/>
      <c r="L1213" s="411"/>
      <c r="M1213" s="413"/>
      <c r="N1213" s="411"/>
      <c r="O1213" s="411"/>
      <c r="P1213" s="411"/>
      <c r="Q1213" s="622"/>
      <c r="R1213" s="325"/>
      <c r="S1213" s="323"/>
      <c r="T1213" s="323"/>
      <c r="U1213" s="322"/>
      <c r="V1213" s="322"/>
      <c r="W1213" s="336"/>
      <c r="X1213" s="326"/>
      <c r="Y1213" s="371">
        <v>2011</v>
      </c>
      <c r="Z1213" s="372">
        <f>COUNTIF(Z$2:Z$1194,Y1213)</f>
        <v>73</v>
      </c>
      <c r="AA1213" s="326"/>
      <c r="AB1213" s="327"/>
      <c r="AC1213" s="328"/>
      <c r="AD1213" s="346"/>
      <c r="AE1213" s="346"/>
      <c r="AF1213" s="347"/>
      <c r="AG1213" s="329"/>
      <c r="AH1213" s="330"/>
      <c r="AI1213" s="331"/>
      <c r="AJ1213" s="361"/>
      <c r="AK1213" s="354"/>
      <c r="AL1213" s="348"/>
      <c r="AM1213" s="349"/>
      <c r="AN1213" s="349"/>
      <c r="AO1213" s="349"/>
      <c r="AP1213" s="349"/>
      <c r="AQ1213" s="350"/>
      <c r="AR1213" s="348"/>
      <c r="AS1213" s="333"/>
      <c r="AT1213" s="333"/>
      <c r="AU1213" s="334"/>
      <c r="AV1213" s="351"/>
      <c r="AW1213" s="348"/>
      <c r="AX1213" s="350"/>
      <c r="AY1213" s="332"/>
      <c r="AZ1213" s="322"/>
      <c r="BA1213" s="355"/>
      <c r="BB1213" s="353"/>
      <c r="BC1213" s="356"/>
      <c r="BD1213" s="336"/>
      <c r="BE1213" s="326"/>
      <c r="BF1213" s="322"/>
      <c r="BG1213" s="336"/>
      <c r="BH1213" s="249"/>
      <c r="BI1213" s="339"/>
      <c r="BJ1213" s="339"/>
      <c r="BK1213" s="339"/>
      <c r="BL1213" s="325"/>
      <c r="BM1213" s="339"/>
      <c r="BN1213" s="339"/>
      <c r="BO1213" s="321"/>
      <c r="BP1213" s="339"/>
      <c r="BQ1213" s="321"/>
      <c r="BR1213" s="339"/>
      <c r="BS1213" s="321"/>
      <c r="BT1213" s="339"/>
      <c r="BU1213" s="321"/>
      <c r="BV1213" s="339"/>
      <c r="BW1213" s="321"/>
      <c r="BX1213" s="339"/>
      <c r="BY1213" s="321"/>
      <c r="BZ1213" s="339"/>
      <c r="CA1213" s="430"/>
      <c r="CB1213" s="370"/>
      <c r="CC1213" s="338"/>
      <c r="CD1213" s="321"/>
      <c r="CE1213" s="321"/>
      <c r="CF1213" s="321"/>
      <c r="CG1213" s="321"/>
      <c r="CH1213" s="198"/>
      <c r="CI1213" s="341"/>
      <c r="CJ1213" s="342"/>
      <c r="CK1213" s="342"/>
      <c r="CL1213" s="342"/>
      <c r="CM1213" s="343"/>
      <c r="CN1213" s="351"/>
      <c r="CO1213" s="357"/>
      <c r="CP1213" s="363"/>
      <c r="CQ1213" s="321"/>
      <c r="CR1213" s="321"/>
      <c r="CS1213" s="321"/>
      <c r="CT1213" s="321"/>
      <c r="CU1213" s="198"/>
      <c r="CV1213" s="395"/>
      <c r="CW1213" s="396"/>
      <c r="CX1213" s="397"/>
      <c r="CY1213" s="682"/>
      <c r="CZ1213" s="682"/>
      <c r="DA1213" s="682"/>
      <c r="DB1213" s="682"/>
      <c r="DC1213" s="393"/>
      <c r="DD1213" s="394"/>
      <c r="DE1213" s="668"/>
      <c r="DF1213" s="1011"/>
      <c r="DG1213" s="394"/>
      <c r="DH1213" s="394"/>
      <c r="DI1213" s="933"/>
      <c r="DJ1213" s="734"/>
    </row>
    <row r="1214" spans="1:114" ht="14.1" customHeight="1" x14ac:dyDescent="0.25">
      <c r="A1214" s="621"/>
      <c r="B1214" s="411"/>
      <c r="C1214" s="411"/>
      <c r="D1214" s="411"/>
      <c r="E1214" s="411"/>
      <c r="F1214" s="411"/>
      <c r="G1214" s="620"/>
      <c r="H1214" s="322"/>
      <c r="I1214" s="415"/>
      <c r="J1214" s="412"/>
      <c r="K1214" s="411"/>
      <c r="L1214" s="411"/>
      <c r="M1214" s="413"/>
      <c r="N1214" s="411"/>
      <c r="O1214" s="411"/>
      <c r="P1214" s="411"/>
      <c r="Q1214" s="622"/>
      <c r="R1214" s="325"/>
      <c r="S1214" s="323"/>
      <c r="T1214" s="323"/>
      <c r="U1214" s="322"/>
      <c r="V1214" s="322"/>
      <c r="W1214" s="336"/>
      <c r="X1214" s="326"/>
      <c r="Y1214" s="371">
        <v>2012</v>
      </c>
      <c r="Z1214" s="372">
        <f>COUNTIF(Z$2:Z$1194,Y1214)</f>
        <v>47</v>
      </c>
      <c r="AA1214" s="326"/>
      <c r="AB1214" s="327"/>
      <c r="AC1214" s="328"/>
      <c r="AD1214" s="346"/>
      <c r="AE1214" s="346"/>
      <c r="AF1214" s="347"/>
      <c r="AG1214" s="329"/>
      <c r="AH1214" s="330"/>
      <c r="AI1214" s="331"/>
      <c r="AJ1214" s="361"/>
      <c r="AK1214" s="354"/>
      <c r="AL1214" s="348"/>
      <c r="AM1214" s="349"/>
      <c r="AN1214" s="349"/>
      <c r="AO1214" s="349"/>
      <c r="AP1214" s="349"/>
      <c r="AQ1214" s="350"/>
      <c r="AR1214" s="348"/>
      <c r="AS1214" s="333"/>
      <c r="AT1214" s="333"/>
      <c r="AU1214" s="334"/>
      <c r="AV1214" s="351"/>
      <c r="AW1214" s="348"/>
      <c r="AX1214" s="350"/>
      <c r="AY1214" s="332"/>
      <c r="AZ1214" s="322"/>
      <c r="BA1214" s="355"/>
      <c r="BB1214" s="353"/>
      <c r="BC1214" s="356"/>
      <c r="BD1214" s="336"/>
      <c r="BE1214" s="326"/>
      <c r="BF1214" s="322"/>
      <c r="BG1214" s="336"/>
      <c r="BH1214" s="249"/>
      <c r="BI1214" s="339"/>
      <c r="BJ1214" s="339"/>
      <c r="BK1214" s="339"/>
      <c r="BL1214" s="325"/>
      <c r="BM1214" s="339"/>
      <c r="BN1214" s="339"/>
      <c r="BO1214" s="321"/>
      <c r="BP1214" s="339"/>
      <c r="BQ1214" s="321"/>
      <c r="BR1214" s="339"/>
      <c r="BS1214" s="321"/>
      <c r="BT1214" s="339"/>
      <c r="BU1214" s="321"/>
      <c r="BV1214" s="339"/>
      <c r="BW1214" s="321"/>
      <c r="BX1214" s="339"/>
      <c r="BY1214" s="321"/>
      <c r="BZ1214" s="339"/>
      <c r="CA1214" s="430"/>
      <c r="CB1214" s="370"/>
      <c r="CC1214" s="338"/>
      <c r="CD1214" s="321"/>
      <c r="CE1214" s="321"/>
      <c r="CF1214" s="321"/>
      <c r="CG1214" s="321"/>
      <c r="CH1214" s="198"/>
      <c r="CI1214" s="341"/>
      <c r="CJ1214" s="342"/>
      <c r="CK1214" s="342"/>
      <c r="CL1214" s="342"/>
      <c r="CM1214" s="343"/>
      <c r="CN1214" s="351"/>
      <c r="CO1214" s="357"/>
      <c r="CP1214" s="363"/>
      <c r="CQ1214" s="321"/>
      <c r="CR1214" s="321"/>
      <c r="CS1214" s="321"/>
      <c r="CT1214" s="321"/>
      <c r="CU1214" s="198"/>
      <c r="CV1214" s="395"/>
      <c r="CW1214" s="396"/>
      <c r="CX1214" s="397"/>
      <c r="CY1214" s="682"/>
      <c r="CZ1214" s="682"/>
      <c r="DA1214" s="682"/>
      <c r="DB1214" s="682"/>
      <c r="DC1214" s="393"/>
      <c r="DD1214" s="394"/>
      <c r="DE1214" s="668"/>
      <c r="DF1214" s="1011"/>
      <c r="DG1214" s="394"/>
      <c r="DH1214" s="394"/>
      <c r="DI1214" s="933"/>
      <c r="DJ1214" s="734"/>
    </row>
    <row r="1215" spans="1:114" ht="14.1" customHeight="1" x14ac:dyDescent="0.25">
      <c r="A1215" s="621"/>
      <c r="B1215" s="411"/>
      <c r="C1215" s="411"/>
      <c r="D1215" s="411"/>
      <c r="E1215" s="411"/>
      <c r="F1215" s="411"/>
      <c r="G1215" s="620"/>
      <c r="H1215" s="322"/>
      <c r="I1215" s="415"/>
      <c r="J1215" s="412"/>
      <c r="K1215" s="411"/>
      <c r="L1215" s="411"/>
      <c r="M1215" s="413"/>
      <c r="N1215" s="411"/>
      <c r="O1215" s="411"/>
      <c r="P1215" s="411"/>
      <c r="Q1215" s="622"/>
      <c r="R1215" s="325"/>
      <c r="S1215" s="323"/>
      <c r="T1215" s="323"/>
      <c r="U1215" s="322"/>
      <c r="V1215" s="322"/>
      <c r="W1215" s="336"/>
      <c r="X1215" s="326"/>
      <c r="Y1215" s="371">
        <v>2013</v>
      </c>
      <c r="Z1215" s="372">
        <f>COUNTIF(Z$2:Z$1194,Y1215)</f>
        <v>55</v>
      </c>
      <c r="AA1215" s="326"/>
      <c r="AB1215" s="327"/>
      <c r="AC1215" s="328"/>
      <c r="AD1215" s="346"/>
      <c r="AE1215" s="346"/>
      <c r="AF1215" s="347"/>
      <c r="AG1215" s="329"/>
      <c r="AH1215" s="330"/>
      <c r="AI1215" s="331"/>
      <c r="AJ1215" s="361"/>
      <c r="AK1215" s="354"/>
      <c r="AL1215" s="348"/>
      <c r="AM1215" s="349"/>
      <c r="AN1215" s="349"/>
      <c r="AO1215" s="349"/>
      <c r="AP1215" s="349"/>
      <c r="AQ1215" s="350"/>
      <c r="AR1215" s="348"/>
      <c r="AS1215" s="333"/>
      <c r="AT1215" s="333"/>
      <c r="AU1215" s="334"/>
      <c r="AV1215" s="351"/>
      <c r="AW1215" s="348"/>
      <c r="AX1215" s="350"/>
      <c r="AY1215" s="332"/>
      <c r="AZ1215" s="322"/>
      <c r="BA1215" s="355"/>
      <c r="BB1215" s="353"/>
      <c r="BC1215" s="356"/>
      <c r="BD1215" s="336"/>
      <c r="BE1215" s="326"/>
      <c r="BF1215" s="322"/>
      <c r="BG1215" s="336"/>
      <c r="BH1215" s="249"/>
      <c r="BI1215" s="339"/>
      <c r="BJ1215" s="339"/>
      <c r="BK1215" s="339"/>
      <c r="BL1215" s="325"/>
      <c r="BM1215" s="339"/>
      <c r="BN1215" s="339"/>
      <c r="BO1215" s="321"/>
      <c r="BP1215" s="339"/>
      <c r="BQ1215" s="321"/>
      <c r="BR1215" s="339"/>
      <c r="BS1215" s="321"/>
      <c r="BT1215" s="339"/>
      <c r="BU1215" s="321"/>
      <c r="BV1215" s="339"/>
      <c r="BW1215" s="321"/>
      <c r="BX1215" s="339"/>
      <c r="BY1215" s="321"/>
      <c r="BZ1215" s="339"/>
      <c r="CA1215" s="430"/>
      <c r="CB1215" s="370"/>
      <c r="CC1215" s="338"/>
      <c r="CD1215" s="321"/>
      <c r="CE1215" s="321"/>
      <c r="CF1215" s="321"/>
      <c r="CG1215" s="321"/>
      <c r="CH1215" s="198"/>
      <c r="CI1215" s="341"/>
      <c r="CJ1215" s="342"/>
      <c r="CK1215" s="342"/>
      <c r="CL1215" s="342"/>
      <c r="CM1215" s="343"/>
      <c r="CN1215" s="351"/>
      <c r="CO1215" s="357"/>
      <c r="CP1215" s="363"/>
      <c r="CQ1215" s="321"/>
      <c r="CR1215" s="321"/>
      <c r="CS1215" s="321"/>
      <c r="CT1215" s="321"/>
      <c r="CU1215" s="198"/>
      <c r="CV1215" s="395"/>
      <c r="CW1215" s="396"/>
      <c r="CX1215" s="397"/>
      <c r="CY1215" s="682"/>
      <c r="CZ1215" s="682"/>
      <c r="DA1215" s="682"/>
      <c r="DB1215" s="682"/>
      <c r="DC1215" s="393"/>
      <c r="DD1215" s="394"/>
      <c r="DE1215" s="668"/>
      <c r="DF1215" s="1011"/>
      <c r="DG1215" s="394"/>
      <c r="DH1215" s="394"/>
      <c r="DI1215" s="933"/>
      <c r="DJ1215" s="734"/>
    </row>
    <row r="1216" spans="1:114" ht="14.1" customHeight="1" x14ac:dyDescent="0.25">
      <c r="A1216" s="621"/>
      <c r="B1216" s="411"/>
      <c r="C1216" s="411"/>
      <c r="D1216" s="411"/>
      <c r="E1216" s="411"/>
      <c r="F1216" s="411"/>
      <c r="G1216" s="620"/>
      <c r="H1216" s="322"/>
      <c r="I1216" s="415"/>
      <c r="J1216" s="412"/>
      <c r="K1216" s="411"/>
      <c r="L1216" s="411"/>
      <c r="M1216" s="413"/>
      <c r="N1216" s="411"/>
      <c r="O1216" s="411"/>
      <c r="P1216" s="411"/>
      <c r="Q1216" s="622"/>
      <c r="R1216" s="325"/>
      <c r="S1216" s="323"/>
      <c r="T1216" s="323"/>
      <c r="U1216" s="322"/>
      <c r="V1216" s="322"/>
      <c r="W1216" s="336"/>
      <c r="X1216" s="326"/>
      <c r="Y1216" s="371">
        <v>2014</v>
      </c>
      <c r="Z1216" s="372">
        <f>COUNTIF(Z$2:Z$1194,Y1216)</f>
        <v>76</v>
      </c>
      <c r="AA1216" s="326"/>
      <c r="AB1216" s="327"/>
      <c r="AC1216" s="328"/>
      <c r="AD1216" s="346"/>
      <c r="AE1216" s="346"/>
      <c r="AF1216" s="347"/>
      <c r="AG1216" s="329"/>
      <c r="AH1216" s="330"/>
      <c r="AI1216" s="331"/>
      <c r="AJ1216" s="361"/>
      <c r="AK1216" s="354"/>
      <c r="AL1216" s="348"/>
      <c r="AM1216" s="349"/>
      <c r="AN1216" s="349"/>
      <c r="AO1216" s="349"/>
      <c r="AP1216" s="349"/>
      <c r="AQ1216" s="350"/>
      <c r="AR1216" s="348"/>
      <c r="AS1216" s="333"/>
      <c r="AT1216" s="333"/>
      <c r="AU1216" s="334"/>
      <c r="AV1216" s="351"/>
      <c r="AW1216" s="348"/>
      <c r="AX1216" s="350"/>
      <c r="AY1216" s="332"/>
      <c r="AZ1216" s="322"/>
      <c r="BA1216" s="355"/>
      <c r="BB1216" s="353"/>
      <c r="BC1216" s="356"/>
      <c r="BD1216" s="336"/>
      <c r="BE1216" s="326"/>
      <c r="BF1216" s="322"/>
      <c r="BG1216" s="336"/>
      <c r="BH1216" s="249"/>
      <c r="BI1216" s="339"/>
      <c r="BJ1216" s="339"/>
      <c r="BK1216" s="339"/>
      <c r="BL1216" s="325"/>
      <c r="BM1216" s="339"/>
      <c r="BN1216" s="339"/>
      <c r="BO1216" s="321"/>
      <c r="BP1216" s="339"/>
      <c r="BQ1216" s="321"/>
      <c r="BR1216" s="339"/>
      <c r="BS1216" s="321"/>
      <c r="BT1216" s="339"/>
      <c r="BU1216" s="321"/>
      <c r="BV1216" s="339"/>
      <c r="BW1216" s="321"/>
      <c r="BX1216" s="339"/>
      <c r="BY1216" s="321"/>
      <c r="BZ1216" s="339"/>
      <c r="CA1216" s="430"/>
      <c r="CB1216" s="370"/>
      <c r="CC1216" s="338"/>
      <c r="CD1216" s="321"/>
      <c r="CE1216" s="321"/>
      <c r="CF1216" s="321"/>
      <c r="CG1216" s="321"/>
      <c r="CH1216" s="198"/>
      <c r="CI1216" s="341"/>
      <c r="CJ1216" s="342"/>
      <c r="CK1216" s="342"/>
      <c r="CL1216" s="342"/>
      <c r="CM1216" s="343"/>
      <c r="CN1216" s="351"/>
      <c r="CO1216" s="357"/>
      <c r="CP1216" s="363"/>
      <c r="CQ1216" s="321"/>
      <c r="CR1216" s="321"/>
      <c r="CS1216" s="321"/>
      <c r="CT1216" s="321"/>
      <c r="CU1216" s="198"/>
      <c r="CV1216" s="395"/>
      <c r="CW1216" s="396"/>
      <c r="CX1216" s="397"/>
      <c r="CY1216" s="682"/>
      <c r="CZ1216" s="682"/>
      <c r="DA1216" s="682"/>
      <c r="DB1216" s="682"/>
      <c r="DC1216" s="393"/>
      <c r="DD1216" s="394"/>
      <c r="DE1216" s="668"/>
      <c r="DF1216" s="1011"/>
      <c r="DG1216" s="394"/>
      <c r="DH1216" s="394"/>
      <c r="DI1216" s="933"/>
      <c r="DJ1216" s="734"/>
    </row>
    <row r="1217" spans="1:114" ht="14.1" customHeight="1" x14ac:dyDescent="0.25">
      <c r="A1217" s="621"/>
      <c r="B1217" s="411"/>
      <c r="C1217" s="411"/>
      <c r="D1217" s="411"/>
      <c r="E1217" s="411"/>
      <c r="F1217" s="411"/>
      <c r="G1217" s="620"/>
      <c r="H1217" s="322"/>
      <c r="I1217" s="415"/>
      <c r="J1217" s="412"/>
      <c r="K1217" s="411"/>
      <c r="L1217" s="411"/>
      <c r="M1217" s="413"/>
      <c r="N1217" s="411"/>
      <c r="O1217" s="411"/>
      <c r="P1217" s="411"/>
      <c r="Q1217" s="622"/>
      <c r="R1217" s="325"/>
      <c r="S1217" s="323"/>
      <c r="T1217" s="323"/>
      <c r="U1217" s="322"/>
      <c r="V1217" s="322"/>
      <c r="W1217" s="336"/>
      <c r="X1217" s="326"/>
      <c r="Y1217" s="371">
        <v>2015</v>
      </c>
      <c r="Z1217" s="372">
        <f>COUNTIF(Z$2:Z$1194,Y1217)</f>
        <v>51</v>
      </c>
      <c r="AA1217" s="326"/>
      <c r="AB1217" s="327"/>
      <c r="AC1217" s="328"/>
      <c r="AD1217" s="346"/>
      <c r="AE1217" s="346"/>
      <c r="AF1217" s="347"/>
      <c r="AG1217" s="329"/>
      <c r="AH1217" s="330"/>
      <c r="AI1217" s="331"/>
      <c r="AJ1217" s="361"/>
      <c r="AK1217" s="354"/>
      <c r="AL1217" s="348"/>
      <c r="AM1217" s="349"/>
      <c r="AN1217" s="349"/>
      <c r="AO1217" s="349"/>
      <c r="AP1217" s="349"/>
      <c r="AQ1217" s="350"/>
      <c r="AR1217" s="348"/>
      <c r="AS1217" s="333"/>
      <c r="AT1217" s="333"/>
      <c r="AU1217" s="334"/>
      <c r="AV1217" s="351"/>
      <c r="AW1217" s="348"/>
      <c r="AX1217" s="350"/>
      <c r="AY1217" s="332"/>
      <c r="AZ1217" s="322"/>
      <c r="BA1217" s="355"/>
      <c r="BB1217" s="353"/>
      <c r="BC1217" s="356"/>
      <c r="BD1217" s="336"/>
      <c r="BE1217" s="326"/>
      <c r="BF1217" s="322"/>
      <c r="BG1217" s="336"/>
      <c r="BH1217" s="249"/>
      <c r="BI1217" s="339"/>
      <c r="BJ1217" s="339"/>
      <c r="BK1217" s="339"/>
      <c r="BL1217" s="325"/>
      <c r="BM1217" s="339"/>
      <c r="BN1217" s="339"/>
      <c r="BO1217" s="321"/>
      <c r="BP1217" s="339"/>
      <c r="BQ1217" s="321"/>
      <c r="BR1217" s="339"/>
      <c r="BS1217" s="321"/>
      <c r="BT1217" s="339"/>
      <c r="BU1217" s="321"/>
      <c r="BV1217" s="339"/>
      <c r="BW1217" s="321"/>
      <c r="BX1217" s="339"/>
      <c r="BY1217" s="321"/>
      <c r="BZ1217" s="339"/>
      <c r="CA1217" s="430"/>
      <c r="CB1217" s="370"/>
      <c r="CC1217" s="338"/>
      <c r="CD1217" s="321"/>
      <c r="CE1217" s="321"/>
      <c r="CF1217" s="321"/>
      <c r="CG1217" s="321"/>
      <c r="CH1217" s="198"/>
      <c r="CI1217" s="341"/>
      <c r="CJ1217" s="342"/>
      <c r="CK1217" s="342"/>
      <c r="CL1217" s="342"/>
      <c r="CM1217" s="343"/>
      <c r="CN1217" s="351"/>
      <c r="CO1217" s="357"/>
      <c r="CP1217" s="363"/>
      <c r="CQ1217" s="321"/>
      <c r="CR1217" s="321"/>
      <c r="CS1217" s="321"/>
      <c r="CT1217" s="321"/>
      <c r="CU1217" s="198"/>
      <c r="CV1217" s="395"/>
      <c r="CW1217" s="396"/>
      <c r="CX1217" s="397"/>
      <c r="CY1217" s="682"/>
      <c r="CZ1217" s="682"/>
      <c r="DA1217" s="682"/>
      <c r="DB1217" s="682"/>
      <c r="DC1217" s="393"/>
      <c r="DD1217" s="394"/>
      <c r="DE1217" s="668"/>
      <c r="DF1217" s="1011"/>
      <c r="DG1217" s="394"/>
      <c r="DH1217" s="394"/>
      <c r="DI1217" s="933"/>
      <c r="DJ1217" s="734"/>
    </row>
    <row r="1218" spans="1:114" ht="14.1" customHeight="1" x14ac:dyDescent="0.25">
      <c r="A1218" s="621"/>
      <c r="B1218" s="411"/>
      <c r="C1218" s="411"/>
      <c r="D1218" s="411"/>
      <c r="E1218" s="411"/>
      <c r="F1218" s="411"/>
      <c r="G1218" s="620"/>
      <c r="H1218" s="322"/>
      <c r="I1218" s="415"/>
      <c r="J1218" s="412"/>
      <c r="K1218" s="411"/>
      <c r="L1218" s="411"/>
      <c r="M1218" s="413"/>
      <c r="N1218" s="411"/>
      <c r="O1218" s="411"/>
      <c r="P1218" s="411"/>
      <c r="Q1218" s="622"/>
      <c r="R1218" s="325"/>
      <c r="S1218" s="323"/>
      <c r="T1218" s="323"/>
      <c r="U1218" s="322"/>
      <c r="V1218" s="322"/>
      <c r="W1218" s="336"/>
      <c r="X1218" s="326"/>
      <c r="Y1218" s="365" t="s">
        <v>4437</v>
      </c>
      <c r="Z1218" s="375">
        <f>COUNTIF(Z$2:Z$1194,Y1218)</f>
        <v>136</v>
      </c>
      <c r="AA1218" s="326"/>
      <c r="AB1218" s="327"/>
      <c r="AC1218" s="328"/>
      <c r="AD1218" s="346"/>
      <c r="AE1218" s="346"/>
      <c r="AF1218" s="347"/>
      <c r="AG1218" s="329"/>
      <c r="AH1218" s="330"/>
      <c r="AI1218" s="331"/>
      <c r="AJ1218" s="361"/>
      <c r="AK1218" s="354"/>
      <c r="AL1218" s="348"/>
      <c r="AM1218" s="349"/>
      <c r="AN1218" s="349"/>
      <c r="AO1218" s="349"/>
      <c r="AP1218" s="349"/>
      <c r="AQ1218" s="350"/>
      <c r="AR1218" s="348"/>
      <c r="AS1218" s="333"/>
      <c r="AT1218" s="333"/>
      <c r="AU1218" s="334"/>
      <c r="AV1218" s="351"/>
      <c r="AW1218" s="348"/>
      <c r="AX1218" s="350"/>
      <c r="AY1218" s="332"/>
      <c r="AZ1218" s="322"/>
      <c r="BA1218" s="355"/>
      <c r="BB1218" s="353"/>
      <c r="BC1218" s="356"/>
      <c r="BD1218" s="336"/>
      <c r="BE1218" s="326"/>
      <c r="BF1218" s="322"/>
      <c r="BG1218" s="336"/>
      <c r="BH1218" s="249"/>
      <c r="BI1218" s="339"/>
      <c r="BJ1218" s="339"/>
      <c r="BK1218" s="339"/>
      <c r="BL1218" s="325"/>
      <c r="BM1218" s="339"/>
      <c r="BN1218" s="339"/>
      <c r="BO1218" s="321"/>
      <c r="BP1218" s="339"/>
      <c r="BQ1218" s="321"/>
      <c r="BR1218" s="339"/>
      <c r="BS1218" s="321"/>
      <c r="BT1218" s="339"/>
      <c r="BU1218" s="321"/>
      <c r="BV1218" s="339"/>
      <c r="BW1218" s="321"/>
      <c r="BX1218" s="339"/>
      <c r="BY1218" s="321"/>
      <c r="BZ1218" s="339"/>
      <c r="CA1218" s="430"/>
      <c r="CB1218" s="370"/>
      <c r="CC1218" s="338"/>
      <c r="CD1218" s="321"/>
      <c r="CE1218" s="321"/>
      <c r="CF1218" s="321"/>
      <c r="CG1218" s="321"/>
      <c r="CH1218" s="198"/>
      <c r="CI1218" s="341"/>
      <c r="CJ1218" s="342"/>
      <c r="CK1218" s="342"/>
      <c r="CL1218" s="342"/>
      <c r="CM1218" s="343"/>
      <c r="CN1218" s="351"/>
      <c r="CO1218" s="357"/>
      <c r="CP1218" s="363"/>
      <c r="CQ1218" s="321"/>
      <c r="CR1218" s="321"/>
      <c r="CS1218" s="321"/>
      <c r="CT1218" s="321"/>
      <c r="CU1218" s="198"/>
      <c r="CV1218" s="395"/>
      <c r="CW1218" s="396"/>
      <c r="CX1218" s="397"/>
      <c r="CY1218" s="682"/>
      <c r="CZ1218" s="682"/>
      <c r="DA1218" s="682"/>
      <c r="DB1218" s="682"/>
      <c r="DC1218" s="393"/>
      <c r="DD1218" s="394"/>
      <c r="DE1218" s="668"/>
      <c r="DF1218" s="1011"/>
      <c r="DG1218" s="394"/>
      <c r="DH1218" s="394"/>
      <c r="DI1218" s="933"/>
      <c r="DJ1218" s="734"/>
    </row>
    <row r="1219" spans="1:114" ht="14.1" customHeight="1" x14ac:dyDescent="0.25">
      <c r="A1219" s="621"/>
      <c r="B1219" s="411"/>
      <c r="C1219" s="411"/>
      <c r="D1219" s="411"/>
      <c r="E1219" s="411"/>
      <c r="F1219" s="411"/>
      <c r="G1219" s="620"/>
      <c r="H1219" s="322"/>
      <c r="I1219" s="415"/>
      <c r="J1219" s="412"/>
      <c r="K1219" s="411"/>
      <c r="L1219" s="411"/>
      <c r="M1219" s="413"/>
      <c r="N1219" s="411"/>
      <c r="O1219" s="411"/>
      <c r="P1219" s="411"/>
      <c r="Q1219" s="622"/>
      <c r="R1219" s="325"/>
      <c r="S1219" s="323"/>
      <c r="T1219" s="323"/>
      <c r="U1219" s="322"/>
      <c r="V1219" s="322"/>
      <c r="W1219" s="336"/>
      <c r="X1219" s="326"/>
      <c r="Y1219" s="327"/>
      <c r="Z1219" s="376">
        <f>SUM(Z1196:Z1218)</f>
        <v>1192</v>
      </c>
      <c r="AA1219" s="326"/>
      <c r="AB1219" s="327"/>
      <c r="AC1219" s="328"/>
      <c r="AD1219" s="346"/>
      <c r="AE1219" s="346"/>
      <c r="AF1219" s="347"/>
      <c r="AG1219" s="329"/>
      <c r="AH1219" s="330"/>
      <c r="AI1219" s="331"/>
      <c r="AJ1219" s="361"/>
      <c r="AK1219" s="354"/>
      <c r="AL1219" s="348"/>
      <c r="AM1219" s="349"/>
      <c r="AN1219" s="349"/>
      <c r="AO1219" s="349"/>
      <c r="AP1219" s="349"/>
      <c r="AQ1219" s="350"/>
      <c r="AR1219" s="348"/>
      <c r="AS1219" s="333"/>
      <c r="AT1219" s="333"/>
      <c r="AU1219" s="334"/>
      <c r="AV1219" s="351"/>
      <c r="AW1219" s="348"/>
      <c r="AX1219" s="350"/>
      <c r="AY1219" s="332"/>
      <c r="AZ1219" s="322"/>
      <c r="BA1219" s="355"/>
      <c r="BB1219" s="353"/>
      <c r="BC1219" s="356"/>
      <c r="BD1219" s="336"/>
      <c r="BE1219" s="326"/>
      <c r="BF1219" s="322"/>
      <c r="BG1219" s="336"/>
      <c r="BH1219" s="249"/>
      <c r="BI1219" s="339"/>
      <c r="BJ1219" s="339"/>
      <c r="BK1219" s="339"/>
      <c r="BL1219" s="325"/>
      <c r="BM1219" s="339"/>
      <c r="BN1219" s="339"/>
      <c r="BO1219" s="321"/>
      <c r="BP1219" s="339"/>
      <c r="BQ1219" s="321"/>
      <c r="BR1219" s="339"/>
      <c r="BS1219" s="321"/>
      <c r="BT1219" s="339"/>
      <c r="BU1219" s="321"/>
      <c r="BV1219" s="339"/>
      <c r="BW1219" s="321"/>
      <c r="BX1219" s="339"/>
      <c r="BY1219" s="321"/>
      <c r="BZ1219" s="339"/>
      <c r="CA1219" s="430"/>
      <c r="CB1219" s="370"/>
      <c r="CC1219" s="338"/>
      <c r="CD1219" s="321"/>
      <c r="CE1219" s="321"/>
      <c r="CF1219" s="321"/>
      <c r="CG1219" s="321"/>
      <c r="CH1219" s="198"/>
      <c r="CI1219" s="341"/>
      <c r="CJ1219" s="342"/>
      <c r="CK1219" s="342"/>
      <c r="CL1219" s="342"/>
      <c r="CM1219" s="343"/>
      <c r="CN1219" s="351"/>
      <c r="CO1219" s="357"/>
      <c r="CP1219" s="363"/>
      <c r="CQ1219" s="321"/>
      <c r="CR1219" s="321"/>
      <c r="CS1219" s="321"/>
      <c r="CT1219" s="321"/>
      <c r="CU1219" s="198"/>
      <c r="CV1219" s="395"/>
      <c r="CW1219" s="396"/>
      <c r="CX1219" s="397"/>
      <c r="CY1219" s="682"/>
      <c r="CZ1219" s="682"/>
      <c r="DA1219" s="682"/>
      <c r="DB1219" s="682"/>
      <c r="DC1219" s="393"/>
      <c r="DD1219" s="394"/>
      <c r="DE1219" s="668"/>
      <c r="DF1219" s="1011"/>
      <c r="DG1219" s="394"/>
      <c r="DH1219" s="394"/>
      <c r="DI1219" s="933"/>
      <c r="DJ1219" s="734"/>
    </row>
  </sheetData>
  <sortState ref="A2:DJ1171">
    <sortCondition ref="B2:B1171"/>
  </sortState>
  <conditionalFormatting sqref="Y2:Y3">
    <cfRule type="containsText" dxfId="0" priority="1" operator="containsText" text="06/04/1992">
      <formula>NOT(ISERROR(SEARCH("06/04/1992",Y2)))</formula>
    </cfRule>
  </conditionalFormatting>
  <hyperlinks>
    <hyperlink ref="B263" r:id="rId1"/>
    <hyperlink ref="B909" r:id="rId2"/>
    <hyperlink ref="B912" r:id="rId3"/>
    <hyperlink ref="B922" r:id="rId4"/>
    <hyperlink ref="B943" r:id="rId5"/>
    <hyperlink ref="B960" r:id="rId6"/>
    <hyperlink ref="B994" r:id="rId7"/>
    <hyperlink ref="B1022" r:id="rId8"/>
    <hyperlink ref="B1040" r:id="rId9"/>
    <hyperlink ref="B1059" r:id="rId10"/>
    <hyperlink ref="B1070" r:id="rId11"/>
    <hyperlink ref="B1072" r:id="rId12"/>
    <hyperlink ref="B1076" r:id="rId13"/>
    <hyperlink ref="B1077" r:id="rId14"/>
    <hyperlink ref="B1079" r:id="rId15"/>
    <hyperlink ref="B1082" r:id="rId16"/>
    <hyperlink ref="B1092" r:id="rId17"/>
    <hyperlink ref="B1093" r:id="rId18"/>
    <hyperlink ref="B1096" r:id="rId19"/>
    <hyperlink ref="B1099" r:id="rId20"/>
    <hyperlink ref="B1103" r:id="rId21"/>
    <hyperlink ref="B1104" r:id="rId22"/>
    <hyperlink ref="B1106" r:id="rId23"/>
    <hyperlink ref="B1107" r:id="rId24"/>
    <hyperlink ref="B1109" r:id="rId25"/>
    <hyperlink ref="B1110" r:id="rId26"/>
    <hyperlink ref="B1111" r:id="rId27"/>
    <hyperlink ref="B1115" r:id="rId28"/>
    <hyperlink ref="B1116" r:id="rId29"/>
    <hyperlink ref="B1117" r:id="rId30"/>
    <hyperlink ref="B1118" r:id="rId31"/>
    <hyperlink ref="B1119" r:id="rId32"/>
    <hyperlink ref="B1120" r:id="rId33"/>
    <hyperlink ref="B1124" r:id="rId34"/>
    <hyperlink ref="B1125" r:id="rId35"/>
    <hyperlink ref="B1128" r:id="rId36"/>
    <hyperlink ref="B1129" r:id="rId37"/>
    <hyperlink ref="B1130" r:id="rId38"/>
    <hyperlink ref="B1131" r:id="rId39"/>
    <hyperlink ref="B1133" r:id="rId40"/>
    <hyperlink ref="B1134" r:id="rId41"/>
    <hyperlink ref="B1135" r:id="rId42"/>
    <hyperlink ref="B1136" r:id="rId43"/>
    <hyperlink ref="B1137" r:id="rId44"/>
    <hyperlink ref="B1139" r:id="rId45"/>
    <hyperlink ref="B1141" r:id="rId46"/>
    <hyperlink ref="B1143" r:id="rId47"/>
    <hyperlink ref="B992" r:id="rId48"/>
    <hyperlink ref="B1126" r:id="rId49"/>
    <hyperlink ref="B1113" r:id="rId50"/>
    <hyperlink ref="B1121" r:id="rId51"/>
    <hyperlink ref="B1127" r:id="rId52"/>
    <hyperlink ref="B1138" r:id="rId53"/>
    <hyperlink ref="B1140" r:id="rId54"/>
    <hyperlink ref="B1144" r:id="rId55"/>
    <hyperlink ref="B1145" r:id="rId56"/>
    <hyperlink ref="B1146" r:id="rId57"/>
    <hyperlink ref="B1147" r:id="rId58"/>
    <hyperlink ref="B1148" r:id="rId59"/>
    <hyperlink ref="B1149" r:id="rId60"/>
    <hyperlink ref="B1150" r:id="rId61"/>
    <hyperlink ref="B1151" r:id="rId62"/>
    <hyperlink ref="B1152" r:id="rId63"/>
    <hyperlink ref="B1153" r:id="rId64"/>
    <hyperlink ref="B1154" r:id="rId65"/>
    <hyperlink ref="B1155" r:id="rId66"/>
    <hyperlink ref="B1156" r:id="rId67"/>
    <hyperlink ref="B1157" r:id="rId68"/>
    <hyperlink ref="B1158" r:id="rId69"/>
    <hyperlink ref="B1159" r:id="rId70"/>
    <hyperlink ref="B1160" r:id="rId71"/>
    <hyperlink ref="B1161" r:id="rId72"/>
    <hyperlink ref="B1162" r:id="rId73"/>
    <hyperlink ref="B1163" r:id="rId74"/>
    <hyperlink ref="B1164" r:id="rId75"/>
    <hyperlink ref="B1165" r:id="rId76"/>
    <hyperlink ref="B1166" r:id="rId77"/>
    <hyperlink ref="B1167" r:id="rId78"/>
    <hyperlink ref="B1168" r:id="rId79"/>
    <hyperlink ref="B1169" r:id="rId80"/>
    <hyperlink ref="B1170" r:id="rId81"/>
    <hyperlink ref="B1171" r:id="rId82"/>
    <hyperlink ref="B1132" r:id="rId83"/>
    <hyperlink ref="B1114" r:id="rId84"/>
    <hyperlink ref="B1142" r:id="rId85"/>
    <hyperlink ref="B1122" r:id="rId86"/>
    <hyperlink ref="B1123" r:id="rId87"/>
    <hyperlink ref="B1112" r:id="rId88"/>
    <hyperlink ref="B1086" r:id="rId89"/>
    <hyperlink ref="T2" r:id="rId90"/>
    <hyperlink ref="S3" r:id="rId91"/>
    <hyperlink ref="T3" r:id="rId92"/>
    <hyperlink ref="T4" r:id="rId93"/>
    <hyperlink ref="S5" r:id="rId94"/>
    <hyperlink ref="T5" r:id="rId95"/>
    <hyperlink ref="S6" r:id="rId96"/>
    <hyperlink ref="T6" r:id="rId97"/>
    <hyperlink ref="T7" r:id="rId98"/>
    <hyperlink ref="T8" r:id="rId99"/>
    <hyperlink ref="T9" r:id="rId100"/>
    <hyperlink ref="S10" r:id="rId101"/>
    <hyperlink ref="T10" r:id="rId102"/>
    <hyperlink ref="S11" r:id="rId103"/>
    <hyperlink ref="T11" r:id="rId104"/>
    <hyperlink ref="T12" r:id="rId105"/>
    <hyperlink ref="S13" r:id="rId106"/>
    <hyperlink ref="T13" r:id="rId107"/>
    <hyperlink ref="T14" r:id="rId108"/>
    <hyperlink ref="T15" r:id="rId109"/>
    <hyperlink ref="S16" r:id="rId110"/>
    <hyperlink ref="T16" r:id="rId111"/>
    <hyperlink ref="S17" r:id="rId112"/>
    <hyperlink ref="T17" r:id="rId113"/>
    <hyperlink ref="T18" r:id="rId114"/>
    <hyperlink ref="T19" r:id="rId115"/>
    <hyperlink ref="S20" r:id="rId116"/>
    <hyperlink ref="T20" r:id="rId117"/>
    <hyperlink ref="T21" r:id="rId118"/>
    <hyperlink ref="T22" r:id="rId119"/>
    <hyperlink ref="S23" r:id="rId120"/>
    <hyperlink ref="T23" r:id="rId121"/>
    <hyperlink ref="T24" r:id="rId122"/>
    <hyperlink ref="T25" r:id="rId123"/>
    <hyperlink ref="T26" r:id="rId124"/>
    <hyperlink ref="T27" r:id="rId125"/>
    <hyperlink ref="T28" r:id="rId126"/>
    <hyperlink ref="T29" r:id="rId127"/>
    <hyperlink ref="S30" r:id="rId128"/>
    <hyperlink ref="T30" r:id="rId129"/>
    <hyperlink ref="T31" r:id="rId130"/>
    <hyperlink ref="T32" r:id="rId131"/>
    <hyperlink ref="T33" r:id="rId132"/>
    <hyperlink ref="T34" r:id="rId133"/>
    <hyperlink ref="T35" r:id="rId134"/>
    <hyperlink ref="T36" r:id="rId135"/>
    <hyperlink ref="T37" r:id="rId136"/>
    <hyperlink ref="S38" r:id="rId137"/>
    <hyperlink ref="T38" r:id="rId138"/>
    <hyperlink ref="T39" r:id="rId139"/>
    <hyperlink ref="T40" r:id="rId140"/>
    <hyperlink ref="S41" r:id="rId141"/>
    <hyperlink ref="T41" r:id="rId142"/>
    <hyperlink ref="S42" r:id="rId143"/>
    <hyperlink ref="T42" r:id="rId144"/>
    <hyperlink ref="T43" r:id="rId145"/>
    <hyperlink ref="T44" r:id="rId146"/>
    <hyperlink ref="T45" r:id="rId147"/>
    <hyperlink ref="T46" r:id="rId148"/>
    <hyperlink ref="T47" r:id="rId149"/>
    <hyperlink ref="S48" r:id="rId150"/>
    <hyperlink ref="T48" r:id="rId151"/>
    <hyperlink ref="T49" r:id="rId152"/>
    <hyperlink ref="T50" r:id="rId153"/>
    <hyperlink ref="S51" r:id="rId154"/>
    <hyperlink ref="T51" r:id="rId155"/>
    <hyperlink ref="T52" r:id="rId156"/>
    <hyperlink ref="T53" r:id="rId157"/>
    <hyperlink ref="T54" r:id="rId158"/>
    <hyperlink ref="T55" r:id="rId159"/>
    <hyperlink ref="T56" r:id="rId160"/>
    <hyperlink ref="S57" r:id="rId161"/>
    <hyperlink ref="T57" r:id="rId162"/>
    <hyperlink ref="S58" r:id="rId163"/>
    <hyperlink ref="T58" r:id="rId164"/>
    <hyperlink ref="T59" r:id="rId165"/>
    <hyperlink ref="T60" r:id="rId166"/>
    <hyperlink ref="T61" r:id="rId167"/>
    <hyperlink ref="T62" r:id="rId168"/>
    <hyperlink ref="S63" r:id="rId169"/>
    <hyperlink ref="T63" r:id="rId170"/>
    <hyperlink ref="T64" r:id="rId171"/>
    <hyperlink ref="T65" r:id="rId172"/>
    <hyperlink ref="T66" r:id="rId173"/>
    <hyperlink ref="T67" r:id="rId174"/>
    <hyperlink ref="S68" r:id="rId175"/>
    <hyperlink ref="T68" r:id="rId176"/>
    <hyperlink ref="T69" r:id="rId177"/>
    <hyperlink ref="T70" r:id="rId178"/>
    <hyperlink ref="T71" r:id="rId179"/>
    <hyperlink ref="T72" r:id="rId180"/>
    <hyperlink ref="T73" r:id="rId181"/>
    <hyperlink ref="T74" r:id="rId182"/>
    <hyperlink ref="T75" r:id="rId183"/>
    <hyperlink ref="T76" r:id="rId184"/>
    <hyperlink ref="S77" r:id="rId185"/>
    <hyperlink ref="T77" r:id="rId186"/>
    <hyperlink ref="T78" r:id="rId187"/>
    <hyperlink ref="T79" r:id="rId188"/>
    <hyperlink ref="T80" r:id="rId189"/>
    <hyperlink ref="T81" r:id="rId190"/>
    <hyperlink ref="T82" r:id="rId191"/>
    <hyperlink ref="T83" r:id="rId192"/>
    <hyperlink ref="T84" r:id="rId193"/>
    <hyperlink ref="T85" r:id="rId194"/>
    <hyperlink ref="T86" r:id="rId195"/>
    <hyperlink ref="S87" r:id="rId196"/>
    <hyperlink ref="T87" r:id="rId197"/>
    <hyperlink ref="T88" r:id="rId198"/>
    <hyperlink ref="T89" r:id="rId199"/>
    <hyperlink ref="T90" r:id="rId200"/>
    <hyperlink ref="T91" r:id="rId201"/>
    <hyperlink ref="T92" r:id="rId202"/>
    <hyperlink ref="T93" r:id="rId203"/>
    <hyperlink ref="T94" r:id="rId204"/>
    <hyperlink ref="S95" r:id="rId205"/>
    <hyperlink ref="T95" r:id="rId206"/>
    <hyperlink ref="S96" r:id="rId207"/>
    <hyperlink ref="T96" r:id="rId208"/>
    <hyperlink ref="T97" r:id="rId209"/>
    <hyperlink ref="T98" r:id="rId210"/>
    <hyperlink ref="T99" r:id="rId211"/>
    <hyperlink ref="T100" r:id="rId212"/>
    <hyperlink ref="T101" r:id="rId213"/>
    <hyperlink ref="S102" r:id="rId214"/>
    <hyperlink ref="T102" r:id="rId215"/>
    <hyperlink ref="T103" r:id="rId216"/>
    <hyperlink ref="T104" r:id="rId217"/>
    <hyperlink ref="S105" r:id="rId218"/>
    <hyperlink ref="T105" r:id="rId219"/>
    <hyperlink ref="T106" r:id="rId220"/>
    <hyperlink ref="T107" r:id="rId221"/>
    <hyperlink ref="T108" r:id="rId222"/>
    <hyperlink ref="T109" r:id="rId223"/>
    <hyperlink ref="T110" r:id="rId224"/>
    <hyperlink ref="T111" r:id="rId225"/>
    <hyperlink ref="T112" r:id="rId226"/>
    <hyperlink ref="S113" r:id="rId227"/>
    <hyperlink ref="T113" r:id="rId228"/>
    <hyperlink ref="T114" r:id="rId229"/>
    <hyperlink ref="T115" r:id="rId230"/>
    <hyperlink ref="T116" r:id="rId231"/>
    <hyperlink ref="T117" r:id="rId232"/>
    <hyperlink ref="T118" r:id="rId233"/>
    <hyperlink ref="T119" r:id="rId234"/>
    <hyperlink ref="T120" r:id="rId235"/>
    <hyperlink ref="S121" r:id="rId236"/>
    <hyperlink ref="T121" r:id="rId237"/>
    <hyperlink ref="T122" r:id="rId238"/>
    <hyperlink ref="T123" r:id="rId239"/>
    <hyperlink ref="T124" r:id="rId240"/>
    <hyperlink ref="T125" r:id="rId241"/>
    <hyperlink ref="T126" r:id="rId242"/>
    <hyperlink ref="S127" r:id="rId243"/>
    <hyperlink ref="T127" r:id="rId244"/>
    <hyperlink ref="T128" r:id="rId245"/>
    <hyperlink ref="T129" r:id="rId246"/>
    <hyperlink ref="T130" r:id="rId247"/>
    <hyperlink ref="T131" r:id="rId248"/>
    <hyperlink ref="T132" r:id="rId249"/>
    <hyperlink ref="T133" r:id="rId250"/>
    <hyperlink ref="S134" r:id="rId251"/>
    <hyperlink ref="T134" r:id="rId252"/>
    <hyperlink ref="S135" r:id="rId253"/>
    <hyperlink ref="T135" r:id="rId254"/>
    <hyperlink ref="T136" r:id="rId255"/>
    <hyperlink ref="S137" r:id="rId256"/>
    <hyperlink ref="T137" r:id="rId257"/>
    <hyperlink ref="T138" r:id="rId258"/>
    <hyperlink ref="T139" r:id="rId259"/>
    <hyperlink ref="S140" r:id="rId260"/>
    <hyperlink ref="T140" r:id="rId261"/>
    <hyperlink ref="T141" r:id="rId262"/>
    <hyperlink ref="S142" r:id="rId263"/>
    <hyperlink ref="T142" r:id="rId264"/>
    <hyperlink ref="S143" r:id="rId265"/>
    <hyperlink ref="T143" r:id="rId266"/>
    <hyperlink ref="T144" r:id="rId267"/>
    <hyperlink ref="T145" r:id="rId268"/>
    <hyperlink ref="S146" r:id="rId269"/>
    <hyperlink ref="T146" r:id="rId270"/>
    <hyperlink ref="T147" r:id="rId271"/>
    <hyperlink ref="S148" r:id="rId272"/>
    <hyperlink ref="T148" r:id="rId273"/>
    <hyperlink ref="T149" r:id="rId274"/>
    <hyperlink ref="T150" r:id="rId275"/>
    <hyperlink ref="S151" r:id="rId276"/>
    <hyperlink ref="T151" r:id="rId277"/>
    <hyperlink ref="T152" r:id="rId278"/>
    <hyperlink ref="T153" r:id="rId279"/>
    <hyperlink ref="T154" r:id="rId280"/>
    <hyperlink ref="S155" r:id="rId281"/>
    <hyperlink ref="T155" r:id="rId282"/>
    <hyperlink ref="T156" r:id="rId283"/>
    <hyperlink ref="S157" r:id="rId284"/>
    <hyperlink ref="T157" r:id="rId285"/>
    <hyperlink ref="T158" r:id="rId286"/>
    <hyperlink ref="S159" r:id="rId287"/>
    <hyperlink ref="T159" r:id="rId288"/>
    <hyperlink ref="T160" r:id="rId289"/>
    <hyperlink ref="S161" r:id="rId290"/>
    <hyperlink ref="T161" r:id="rId291"/>
    <hyperlink ref="T162" r:id="rId292"/>
    <hyperlink ref="T163" r:id="rId293"/>
    <hyperlink ref="T164" r:id="rId294"/>
    <hyperlink ref="S165" r:id="rId295"/>
    <hyperlink ref="T165" r:id="rId296"/>
    <hyperlink ref="T166" r:id="rId297"/>
    <hyperlink ref="S167" r:id="rId298"/>
    <hyperlink ref="T167" r:id="rId299"/>
    <hyperlink ref="T168" r:id="rId300"/>
    <hyperlink ref="T169" r:id="rId301"/>
    <hyperlink ref="T170" r:id="rId302"/>
    <hyperlink ref="T171" r:id="rId303"/>
    <hyperlink ref="S172" r:id="rId304"/>
    <hyperlink ref="T172" r:id="rId305"/>
    <hyperlink ref="S173" r:id="rId306"/>
    <hyperlink ref="T173" r:id="rId307"/>
    <hyperlink ref="T174" r:id="rId308"/>
    <hyperlink ref="T175" r:id="rId309"/>
    <hyperlink ref="T176" r:id="rId310"/>
    <hyperlink ref="T177" r:id="rId311"/>
    <hyperlink ref="T178" r:id="rId312"/>
    <hyperlink ref="T179" r:id="rId313"/>
    <hyperlink ref="S180" r:id="rId314"/>
    <hyperlink ref="T180" r:id="rId315"/>
    <hyperlink ref="T181" r:id="rId316"/>
    <hyperlink ref="T182" r:id="rId317"/>
    <hyperlink ref="T183" r:id="rId318"/>
    <hyperlink ref="S184" r:id="rId319"/>
    <hyperlink ref="T184" r:id="rId320"/>
    <hyperlink ref="T185" r:id="rId321"/>
    <hyperlink ref="T186" r:id="rId322"/>
    <hyperlink ref="S187" r:id="rId323"/>
    <hyperlink ref="T187" r:id="rId324"/>
    <hyperlink ref="S188" r:id="rId325"/>
    <hyperlink ref="T188" r:id="rId326"/>
    <hyperlink ref="T189" r:id="rId327"/>
    <hyperlink ref="S190" r:id="rId328"/>
    <hyperlink ref="T190" r:id="rId329"/>
    <hyperlink ref="T191" r:id="rId330"/>
    <hyperlink ref="T192" r:id="rId331"/>
    <hyperlink ref="T193" r:id="rId332"/>
    <hyperlink ref="T194" r:id="rId333"/>
    <hyperlink ref="T195" r:id="rId334"/>
    <hyperlink ref="S196" r:id="rId335"/>
    <hyperlink ref="T196" r:id="rId336"/>
    <hyperlink ref="S197" r:id="rId337"/>
    <hyperlink ref="T197" r:id="rId338"/>
    <hyperlink ref="S198" r:id="rId339"/>
    <hyperlink ref="T198" r:id="rId340"/>
    <hyperlink ref="T199" r:id="rId341"/>
    <hyperlink ref="T200" r:id="rId342"/>
    <hyperlink ref="S201" r:id="rId343"/>
    <hyperlink ref="T201" r:id="rId344"/>
    <hyperlink ref="S202" r:id="rId345"/>
    <hyperlink ref="T202" r:id="rId346"/>
    <hyperlink ref="T203" r:id="rId347"/>
    <hyperlink ref="S204" r:id="rId348"/>
    <hyperlink ref="T204" r:id="rId349"/>
    <hyperlink ref="T205" r:id="rId350"/>
    <hyperlink ref="T206" r:id="rId351"/>
    <hyperlink ref="T207" r:id="rId352"/>
    <hyperlink ref="T208" r:id="rId353"/>
    <hyperlink ref="S209" r:id="rId354"/>
    <hyperlink ref="T209" r:id="rId355"/>
    <hyperlink ref="T210" r:id="rId356"/>
    <hyperlink ref="T211" r:id="rId357"/>
    <hyperlink ref="T212" r:id="rId358"/>
    <hyperlink ref="T213" r:id="rId359"/>
    <hyperlink ref="T214" r:id="rId360"/>
    <hyperlink ref="T215" r:id="rId361"/>
    <hyperlink ref="T216" r:id="rId362"/>
    <hyperlink ref="T217" r:id="rId363"/>
    <hyperlink ref="T218" r:id="rId364"/>
    <hyperlink ref="T219" r:id="rId365"/>
    <hyperlink ref="T220" r:id="rId366"/>
    <hyperlink ref="S221" r:id="rId367"/>
    <hyperlink ref="T221" r:id="rId368"/>
    <hyperlink ref="T222" r:id="rId369"/>
    <hyperlink ref="T223" r:id="rId370"/>
    <hyperlink ref="T224" r:id="rId371"/>
    <hyperlink ref="S225" r:id="rId372"/>
    <hyperlink ref="T225" r:id="rId373"/>
    <hyperlink ref="S226" r:id="rId374"/>
    <hyperlink ref="T226" r:id="rId375"/>
    <hyperlink ref="T227" r:id="rId376"/>
    <hyperlink ref="T228" r:id="rId377"/>
    <hyperlink ref="S229" r:id="rId378"/>
    <hyperlink ref="T229" r:id="rId379"/>
    <hyperlink ref="S230" r:id="rId380"/>
    <hyperlink ref="T230" r:id="rId381"/>
    <hyperlink ref="S231" r:id="rId382"/>
    <hyperlink ref="T231" r:id="rId383"/>
    <hyperlink ref="T232" r:id="rId384"/>
    <hyperlink ref="S233" r:id="rId385"/>
    <hyperlink ref="T233" r:id="rId386"/>
    <hyperlink ref="T234" r:id="rId387"/>
    <hyperlink ref="T235" r:id="rId388"/>
    <hyperlink ref="T236" r:id="rId389"/>
    <hyperlink ref="T237" r:id="rId390"/>
    <hyperlink ref="S238" r:id="rId391"/>
    <hyperlink ref="T238" r:id="rId392"/>
    <hyperlink ref="S239" r:id="rId393"/>
    <hyperlink ref="T239" r:id="rId394"/>
    <hyperlink ref="T240" r:id="rId395"/>
    <hyperlink ref="S241" r:id="rId396"/>
    <hyperlink ref="T241" r:id="rId397"/>
    <hyperlink ref="S242" r:id="rId398"/>
    <hyperlink ref="T242" r:id="rId399"/>
    <hyperlink ref="T243" r:id="rId400"/>
    <hyperlink ref="S244" r:id="rId401"/>
    <hyperlink ref="T244" r:id="rId402"/>
    <hyperlink ref="S245" r:id="rId403"/>
    <hyperlink ref="T245" r:id="rId404"/>
    <hyperlink ref="S246" r:id="rId405"/>
    <hyperlink ref="T246" r:id="rId406"/>
    <hyperlink ref="S247" r:id="rId407"/>
    <hyperlink ref="T247" r:id="rId408"/>
    <hyperlink ref="T248" r:id="rId409"/>
    <hyperlink ref="S249" r:id="rId410"/>
    <hyperlink ref="T249" r:id="rId411"/>
    <hyperlink ref="T250" r:id="rId412"/>
    <hyperlink ref="T251" r:id="rId413"/>
    <hyperlink ref="T252" r:id="rId414"/>
    <hyperlink ref="S253" r:id="rId415"/>
    <hyperlink ref="T253" r:id="rId416"/>
    <hyperlink ref="T254" r:id="rId417"/>
    <hyperlink ref="T255" r:id="rId418"/>
    <hyperlink ref="T256" r:id="rId419"/>
    <hyperlink ref="S257" r:id="rId420"/>
    <hyperlink ref="T257" r:id="rId421"/>
    <hyperlink ref="T258" r:id="rId422"/>
    <hyperlink ref="S259" r:id="rId423"/>
    <hyperlink ref="T259" r:id="rId424"/>
    <hyperlink ref="T260" r:id="rId425"/>
    <hyperlink ref="T261" r:id="rId426"/>
    <hyperlink ref="T262" r:id="rId427"/>
    <hyperlink ref="T263" r:id="rId428"/>
    <hyperlink ref="T264" r:id="rId429"/>
    <hyperlink ref="T265" r:id="rId430"/>
    <hyperlink ref="S266" r:id="rId431"/>
    <hyperlink ref="T266" r:id="rId432"/>
    <hyperlink ref="S267" r:id="rId433"/>
    <hyperlink ref="T267" r:id="rId434"/>
    <hyperlink ref="T268" r:id="rId435"/>
    <hyperlink ref="S269" r:id="rId436"/>
    <hyperlink ref="T269" r:id="rId437"/>
    <hyperlink ref="S270" r:id="rId438"/>
    <hyperlink ref="T270" r:id="rId439"/>
    <hyperlink ref="T271" r:id="rId440"/>
    <hyperlink ref="T272" r:id="rId441"/>
    <hyperlink ref="S273" r:id="rId442"/>
    <hyperlink ref="T273" r:id="rId443"/>
    <hyperlink ref="T274" r:id="rId444"/>
    <hyperlink ref="T275" r:id="rId445"/>
    <hyperlink ref="T276" r:id="rId446"/>
    <hyperlink ref="S277" r:id="rId447"/>
    <hyperlink ref="T277" r:id="rId448"/>
    <hyperlink ref="T278" r:id="rId449"/>
    <hyperlink ref="T279" r:id="rId450"/>
    <hyperlink ref="T280" r:id="rId451"/>
    <hyperlink ref="T281" r:id="rId452"/>
    <hyperlink ref="S282" r:id="rId453"/>
    <hyperlink ref="T282" r:id="rId454"/>
    <hyperlink ref="S283" r:id="rId455"/>
    <hyperlink ref="T283" r:id="rId456"/>
    <hyperlink ref="S284" r:id="rId457"/>
    <hyperlink ref="T284" r:id="rId458"/>
    <hyperlink ref="S285" r:id="rId459"/>
    <hyperlink ref="T285" r:id="rId460"/>
    <hyperlink ref="T286" r:id="rId461"/>
    <hyperlink ref="S287" r:id="rId462"/>
    <hyperlink ref="T287" r:id="rId463"/>
    <hyperlink ref="T288" r:id="rId464"/>
    <hyperlink ref="S289" r:id="rId465"/>
    <hyperlink ref="T289" r:id="rId466"/>
    <hyperlink ref="S290" r:id="rId467"/>
    <hyperlink ref="T290" r:id="rId468"/>
    <hyperlink ref="T291" r:id="rId469"/>
    <hyperlink ref="T292" r:id="rId470"/>
    <hyperlink ref="T293" r:id="rId471"/>
    <hyperlink ref="T294" r:id="rId472"/>
    <hyperlink ref="T295" r:id="rId473"/>
    <hyperlink ref="S296" r:id="rId474"/>
    <hyperlink ref="T296" r:id="rId475"/>
    <hyperlink ref="T297" r:id="rId476"/>
    <hyperlink ref="S298" r:id="rId477"/>
    <hyperlink ref="T298" r:id="rId478"/>
    <hyperlink ref="T299" r:id="rId479"/>
    <hyperlink ref="T300" r:id="rId480"/>
    <hyperlink ref="T301" r:id="rId481"/>
    <hyperlink ref="S302" r:id="rId482"/>
    <hyperlink ref="T302" r:id="rId483"/>
    <hyperlink ref="T303" r:id="rId484"/>
    <hyperlink ref="T304" r:id="rId485"/>
    <hyperlink ref="S305" r:id="rId486"/>
    <hyperlink ref="T305" r:id="rId487"/>
    <hyperlink ref="S306" r:id="rId488"/>
    <hyperlink ref="T306" r:id="rId489"/>
    <hyperlink ref="T307" r:id="rId490"/>
    <hyperlink ref="S308" r:id="rId491"/>
    <hyperlink ref="T308" r:id="rId492"/>
    <hyperlink ref="T309" r:id="rId493"/>
    <hyperlink ref="T310" r:id="rId494"/>
    <hyperlink ref="T311" r:id="rId495"/>
    <hyperlink ref="T312" r:id="rId496"/>
    <hyperlink ref="T313" r:id="rId497"/>
    <hyperlink ref="T314" r:id="rId498"/>
    <hyperlink ref="T315" r:id="rId499"/>
    <hyperlink ref="T316" r:id="rId500"/>
    <hyperlink ref="T317" r:id="rId501"/>
    <hyperlink ref="T318" r:id="rId502"/>
    <hyperlink ref="T319" r:id="rId503"/>
    <hyperlink ref="T320" r:id="rId504"/>
    <hyperlink ref="T321" r:id="rId505"/>
    <hyperlink ref="T322" r:id="rId506"/>
    <hyperlink ref="T323" r:id="rId507"/>
    <hyperlink ref="T324" r:id="rId508"/>
    <hyperlink ref="T325" r:id="rId509"/>
    <hyperlink ref="S326" r:id="rId510"/>
    <hyperlink ref="T326" r:id="rId511"/>
    <hyperlink ref="S327" r:id="rId512"/>
    <hyperlink ref="T327" r:id="rId513"/>
    <hyperlink ref="T328" r:id="rId514"/>
    <hyperlink ref="S329" r:id="rId515"/>
    <hyperlink ref="T329" r:id="rId516"/>
    <hyperlink ref="T330" r:id="rId517"/>
    <hyperlink ref="T331" r:id="rId518"/>
    <hyperlink ref="T332" r:id="rId519"/>
    <hyperlink ref="S333" r:id="rId520"/>
    <hyperlink ref="T333" r:id="rId521"/>
    <hyperlink ref="T334" r:id="rId522"/>
    <hyperlink ref="T335" r:id="rId523"/>
    <hyperlink ref="S336" r:id="rId524"/>
    <hyperlink ref="T336" r:id="rId525"/>
    <hyperlink ref="T337" r:id="rId526"/>
    <hyperlink ref="T338" r:id="rId527"/>
    <hyperlink ref="S339" r:id="rId528"/>
    <hyperlink ref="T339" r:id="rId529"/>
    <hyperlink ref="T340" r:id="rId530"/>
    <hyperlink ref="S341" r:id="rId531"/>
    <hyperlink ref="T341" r:id="rId532"/>
    <hyperlink ref="T342" r:id="rId533"/>
    <hyperlink ref="T343" r:id="rId534"/>
    <hyperlink ref="T344" r:id="rId535"/>
    <hyperlink ref="T345" r:id="rId536"/>
    <hyperlink ref="T346" r:id="rId537"/>
    <hyperlink ref="S347" r:id="rId538"/>
    <hyperlink ref="T347" r:id="rId539"/>
    <hyperlink ref="T348" r:id="rId540"/>
    <hyperlink ref="T349" r:id="rId541"/>
    <hyperlink ref="T350" r:id="rId542"/>
    <hyperlink ref="S351" r:id="rId543"/>
    <hyperlink ref="T351" r:id="rId544"/>
    <hyperlink ref="T352" r:id="rId545"/>
    <hyperlink ref="T353" r:id="rId546"/>
    <hyperlink ref="S354" r:id="rId547"/>
    <hyperlink ref="T354" r:id="rId548"/>
    <hyperlink ref="S355" r:id="rId549"/>
    <hyperlink ref="T355" r:id="rId550"/>
    <hyperlink ref="S356" r:id="rId551"/>
    <hyperlink ref="T356" r:id="rId552"/>
    <hyperlink ref="T357" r:id="rId553"/>
    <hyperlink ref="S358" r:id="rId554"/>
    <hyperlink ref="T358" r:id="rId555"/>
    <hyperlink ref="S359" r:id="rId556"/>
    <hyperlink ref="T359" r:id="rId557"/>
    <hyperlink ref="T360" r:id="rId558"/>
    <hyperlink ref="S361" r:id="rId559"/>
    <hyperlink ref="T361" r:id="rId560"/>
    <hyperlink ref="T362" r:id="rId561"/>
    <hyperlink ref="T363" r:id="rId562"/>
    <hyperlink ref="T364" r:id="rId563"/>
    <hyperlink ref="S365" r:id="rId564"/>
    <hyperlink ref="T365" r:id="rId565"/>
    <hyperlink ref="T366" r:id="rId566"/>
    <hyperlink ref="T367" r:id="rId567"/>
    <hyperlink ref="T368" r:id="rId568"/>
    <hyperlink ref="T369" r:id="rId569"/>
    <hyperlink ref="T370" r:id="rId570"/>
    <hyperlink ref="T371" r:id="rId571"/>
    <hyperlink ref="S372" r:id="rId572"/>
    <hyperlink ref="T372" r:id="rId573"/>
    <hyperlink ref="T373" r:id="rId574"/>
    <hyperlink ref="S374" r:id="rId575"/>
    <hyperlink ref="T374" r:id="rId576"/>
    <hyperlink ref="T375" r:id="rId577"/>
    <hyperlink ref="T376" r:id="rId578"/>
    <hyperlink ref="T377" r:id="rId579"/>
    <hyperlink ref="S378" r:id="rId580"/>
    <hyperlink ref="T378" r:id="rId581"/>
    <hyperlink ref="S379" r:id="rId582"/>
    <hyperlink ref="T379" r:id="rId583"/>
    <hyperlink ref="T380" r:id="rId584"/>
    <hyperlink ref="T381" r:id="rId585"/>
    <hyperlink ref="S382" r:id="rId586"/>
    <hyperlink ref="T382" r:id="rId587"/>
    <hyperlink ref="T383" r:id="rId588"/>
    <hyperlink ref="S384" r:id="rId589"/>
    <hyperlink ref="T384" r:id="rId590"/>
    <hyperlink ref="T385" r:id="rId591"/>
    <hyperlink ref="S386" r:id="rId592"/>
    <hyperlink ref="T386" r:id="rId593"/>
    <hyperlink ref="T387" r:id="rId594"/>
    <hyperlink ref="T388" r:id="rId595"/>
    <hyperlink ref="T389" r:id="rId596"/>
    <hyperlink ref="S390" r:id="rId597"/>
    <hyperlink ref="T390" r:id="rId598"/>
    <hyperlink ref="S391" r:id="rId599"/>
    <hyperlink ref="T391" r:id="rId600"/>
    <hyperlink ref="S392" r:id="rId601"/>
    <hyperlink ref="T392" r:id="rId602"/>
    <hyperlink ref="T393" r:id="rId603"/>
    <hyperlink ref="T394" r:id="rId604"/>
    <hyperlink ref="S395" r:id="rId605"/>
    <hyperlink ref="T395" r:id="rId606"/>
    <hyperlink ref="T396" r:id="rId607"/>
    <hyperlink ref="T397" r:id="rId608"/>
    <hyperlink ref="T398" r:id="rId609"/>
    <hyperlink ref="T399" r:id="rId610"/>
    <hyperlink ref="T400" r:id="rId611"/>
    <hyperlink ref="T401" r:id="rId612"/>
    <hyperlink ref="T402" r:id="rId613"/>
    <hyperlink ref="T403" r:id="rId614"/>
    <hyperlink ref="T404" r:id="rId615"/>
    <hyperlink ref="S405" r:id="rId616"/>
    <hyperlink ref="T405" r:id="rId617"/>
    <hyperlink ref="S406" r:id="rId618"/>
    <hyperlink ref="T406" r:id="rId619"/>
    <hyperlink ref="T407" r:id="rId620"/>
    <hyperlink ref="T408" r:id="rId621"/>
    <hyperlink ref="S409" r:id="rId622"/>
    <hyperlink ref="T409" r:id="rId623"/>
    <hyperlink ref="S410" r:id="rId624"/>
    <hyperlink ref="T410" r:id="rId625"/>
    <hyperlink ref="T411" r:id="rId626"/>
    <hyperlink ref="T412" r:id="rId627"/>
    <hyperlink ref="S413" r:id="rId628"/>
    <hyperlink ref="T413" r:id="rId629"/>
    <hyperlink ref="T414" r:id="rId630"/>
    <hyperlink ref="T415" r:id="rId631"/>
    <hyperlink ref="S416" r:id="rId632"/>
    <hyperlink ref="T416" r:id="rId633"/>
    <hyperlink ref="S417" r:id="rId634"/>
    <hyperlink ref="T417" r:id="rId635"/>
    <hyperlink ref="S418" r:id="rId636"/>
    <hyperlink ref="T418" r:id="rId637"/>
    <hyperlink ref="T419" r:id="rId638"/>
    <hyperlink ref="T420" r:id="rId639"/>
    <hyperlink ref="S421" r:id="rId640"/>
    <hyperlink ref="T421" r:id="rId641"/>
    <hyperlink ref="T422" r:id="rId642"/>
    <hyperlink ref="T423" r:id="rId643"/>
    <hyperlink ref="S424" r:id="rId644"/>
    <hyperlink ref="T424" r:id="rId645"/>
    <hyperlink ref="S425" r:id="rId646"/>
    <hyperlink ref="T425" r:id="rId647"/>
    <hyperlink ref="T426" r:id="rId648"/>
    <hyperlink ref="T427" r:id="rId649"/>
    <hyperlink ref="T428" r:id="rId650"/>
    <hyperlink ref="T429" r:id="rId651"/>
    <hyperlink ref="T430" r:id="rId652"/>
    <hyperlink ref="T431" r:id="rId653"/>
    <hyperlink ref="S432" r:id="rId654"/>
    <hyperlink ref="T432" r:id="rId655"/>
    <hyperlink ref="S433" r:id="rId656"/>
    <hyperlink ref="T433" r:id="rId657"/>
    <hyperlink ref="S434" r:id="rId658"/>
    <hyperlink ref="T434" r:id="rId659"/>
    <hyperlink ref="T435" r:id="rId660"/>
    <hyperlink ref="S436" r:id="rId661"/>
    <hyperlink ref="T436" r:id="rId662"/>
    <hyperlink ref="S437" r:id="rId663"/>
    <hyperlink ref="T437" r:id="rId664"/>
    <hyperlink ref="S438" r:id="rId665"/>
    <hyperlink ref="T438" r:id="rId666"/>
    <hyperlink ref="S439" r:id="rId667"/>
    <hyperlink ref="T439" r:id="rId668"/>
    <hyperlink ref="T440" r:id="rId669"/>
    <hyperlink ref="T441" r:id="rId670"/>
    <hyperlink ref="S442" r:id="rId671"/>
    <hyperlink ref="T442" r:id="rId672"/>
    <hyperlink ref="T443" r:id="rId673"/>
    <hyperlink ref="T444" r:id="rId674"/>
    <hyperlink ref="T445" r:id="rId675"/>
    <hyperlink ref="S446" r:id="rId676"/>
    <hyperlink ref="T446" r:id="rId677"/>
    <hyperlink ref="S447" r:id="rId678"/>
    <hyperlink ref="T447" r:id="rId679"/>
    <hyperlink ref="T448" r:id="rId680"/>
    <hyperlink ref="T449" r:id="rId681"/>
    <hyperlink ref="T450" r:id="rId682"/>
    <hyperlink ref="T451" r:id="rId683"/>
    <hyperlink ref="T452" r:id="rId684"/>
    <hyperlink ref="S453" r:id="rId685"/>
    <hyperlink ref="T453" r:id="rId686"/>
    <hyperlink ref="S454" r:id="rId687"/>
    <hyperlink ref="T454" r:id="rId688"/>
    <hyperlink ref="T455" r:id="rId689"/>
    <hyperlink ref="S456" r:id="rId690"/>
    <hyperlink ref="T456" r:id="rId691"/>
    <hyperlink ref="T457" r:id="rId692"/>
    <hyperlink ref="T458" r:id="rId693"/>
    <hyperlink ref="S459" r:id="rId694"/>
    <hyperlink ref="T459" r:id="rId695"/>
    <hyperlink ref="T460" r:id="rId696"/>
    <hyperlink ref="T461" r:id="rId697"/>
    <hyperlink ref="T462" r:id="rId698"/>
    <hyperlink ref="T463" r:id="rId699"/>
    <hyperlink ref="T464" r:id="rId700"/>
    <hyperlink ref="T465" r:id="rId701"/>
    <hyperlink ref="S466" r:id="rId702"/>
    <hyperlink ref="T466" r:id="rId703"/>
    <hyperlink ref="T467" r:id="rId704"/>
    <hyperlink ref="T468" r:id="rId705"/>
    <hyperlink ref="T469" r:id="rId706"/>
    <hyperlink ref="S470" r:id="rId707"/>
    <hyperlink ref="T470" r:id="rId708"/>
    <hyperlink ref="S471" r:id="rId709"/>
    <hyperlink ref="T471" r:id="rId710"/>
    <hyperlink ref="S472" r:id="rId711"/>
    <hyperlink ref="T472" r:id="rId712"/>
    <hyperlink ref="S473" r:id="rId713"/>
    <hyperlink ref="T473" r:id="rId714"/>
    <hyperlink ref="S474" r:id="rId715"/>
    <hyperlink ref="T474" r:id="rId716"/>
    <hyperlink ref="S475" r:id="rId717"/>
    <hyperlink ref="T475" r:id="rId718"/>
    <hyperlink ref="S476" r:id="rId719"/>
    <hyperlink ref="T476" r:id="rId720"/>
    <hyperlink ref="S477" r:id="rId721"/>
    <hyperlink ref="T477" r:id="rId722"/>
    <hyperlink ref="S478" r:id="rId723"/>
    <hyperlink ref="T478" r:id="rId724"/>
    <hyperlink ref="S479" r:id="rId725"/>
    <hyperlink ref="T479" r:id="rId726"/>
    <hyperlink ref="S480" r:id="rId727"/>
    <hyperlink ref="T480" r:id="rId728"/>
    <hyperlink ref="S481" r:id="rId729"/>
    <hyperlink ref="T481" r:id="rId730"/>
    <hyperlink ref="S482" r:id="rId731"/>
    <hyperlink ref="T482" r:id="rId732"/>
    <hyperlink ref="T483" r:id="rId733"/>
    <hyperlink ref="T484" r:id="rId734"/>
    <hyperlink ref="S485" r:id="rId735"/>
    <hyperlink ref="T485" r:id="rId736"/>
    <hyperlink ref="T486" r:id="rId737"/>
    <hyperlink ref="S487" r:id="rId738"/>
    <hyperlink ref="T487" r:id="rId739"/>
    <hyperlink ref="T488" r:id="rId740"/>
    <hyperlink ref="T489" r:id="rId741"/>
    <hyperlink ref="T490" r:id="rId742"/>
    <hyperlink ref="S491" r:id="rId743"/>
    <hyperlink ref="T491" r:id="rId744"/>
    <hyperlink ref="T492" r:id="rId745"/>
    <hyperlink ref="S493" r:id="rId746"/>
    <hyperlink ref="T493" r:id="rId747"/>
    <hyperlink ref="T494" r:id="rId748"/>
    <hyperlink ref="S495" r:id="rId749"/>
    <hyperlink ref="T495" r:id="rId750"/>
    <hyperlink ref="S496" r:id="rId751"/>
    <hyperlink ref="T496" r:id="rId752"/>
    <hyperlink ref="S497" r:id="rId753"/>
    <hyperlink ref="T497" r:id="rId754"/>
    <hyperlink ref="S498" r:id="rId755"/>
    <hyperlink ref="T498" r:id="rId756"/>
    <hyperlink ref="S499" r:id="rId757"/>
    <hyperlink ref="T499" r:id="rId758"/>
    <hyperlink ref="S500" r:id="rId759"/>
    <hyperlink ref="T500" r:id="rId760"/>
    <hyperlink ref="S501" r:id="rId761"/>
    <hyperlink ref="T501" r:id="rId762"/>
    <hyperlink ref="T502" r:id="rId763"/>
    <hyperlink ref="T503" r:id="rId764"/>
    <hyperlink ref="S504" r:id="rId765"/>
    <hyperlink ref="T504" r:id="rId766"/>
    <hyperlink ref="S505" r:id="rId767"/>
    <hyperlink ref="T505" r:id="rId768"/>
    <hyperlink ref="T506" r:id="rId769"/>
    <hyperlink ref="T507" r:id="rId770"/>
    <hyperlink ref="T508" r:id="rId771"/>
    <hyperlink ref="S509" r:id="rId772"/>
    <hyperlink ref="T509" r:id="rId773"/>
    <hyperlink ref="S510" r:id="rId774"/>
    <hyperlink ref="T510" r:id="rId775"/>
    <hyperlink ref="S511" r:id="rId776"/>
    <hyperlink ref="T511" r:id="rId777"/>
    <hyperlink ref="S512" r:id="rId778"/>
    <hyperlink ref="T512" r:id="rId779"/>
    <hyperlink ref="T513" r:id="rId780"/>
    <hyperlink ref="T514" r:id="rId781"/>
    <hyperlink ref="T515" r:id="rId782"/>
    <hyperlink ref="S516" r:id="rId783"/>
    <hyperlink ref="T516" r:id="rId784"/>
    <hyperlink ref="T517" r:id="rId785"/>
    <hyperlink ref="S518" r:id="rId786"/>
    <hyperlink ref="T518" r:id="rId787"/>
    <hyperlink ref="T519" r:id="rId788"/>
    <hyperlink ref="S520" r:id="rId789"/>
    <hyperlink ref="T520" r:id="rId790"/>
    <hyperlink ref="S521" r:id="rId791"/>
    <hyperlink ref="T521" r:id="rId792"/>
    <hyperlink ref="S522" r:id="rId793"/>
    <hyperlink ref="T522" r:id="rId794"/>
    <hyperlink ref="S523" r:id="rId795"/>
    <hyperlink ref="T523" r:id="rId796"/>
    <hyperlink ref="S524" r:id="rId797"/>
    <hyperlink ref="T524" r:id="rId798"/>
    <hyperlink ref="S525" r:id="rId799"/>
    <hyperlink ref="T525" r:id="rId800"/>
    <hyperlink ref="T526" r:id="rId801"/>
    <hyperlink ref="S527" r:id="rId802"/>
    <hyperlink ref="T527" r:id="rId803"/>
    <hyperlink ref="S528" r:id="rId804"/>
    <hyperlink ref="T528" r:id="rId805"/>
    <hyperlink ref="T529" r:id="rId806"/>
    <hyperlink ref="S530" r:id="rId807"/>
    <hyperlink ref="T530" r:id="rId808"/>
    <hyperlink ref="S531" r:id="rId809"/>
    <hyperlink ref="T531" r:id="rId810"/>
    <hyperlink ref="S532" r:id="rId811"/>
    <hyperlink ref="T532" r:id="rId812"/>
    <hyperlink ref="S533" r:id="rId813"/>
    <hyperlink ref="T533" r:id="rId814"/>
    <hyperlink ref="S534" r:id="rId815"/>
    <hyperlink ref="T534" r:id="rId816"/>
    <hyperlink ref="T535" r:id="rId817"/>
    <hyperlink ref="S536" r:id="rId818"/>
    <hyperlink ref="T536" r:id="rId819"/>
    <hyperlink ref="T537" r:id="rId820"/>
    <hyperlink ref="T538" r:id="rId821"/>
    <hyperlink ref="T539" r:id="rId822"/>
    <hyperlink ref="S540" r:id="rId823"/>
    <hyperlink ref="T540" r:id="rId824"/>
    <hyperlink ref="T541" r:id="rId825"/>
    <hyperlink ref="S542" r:id="rId826"/>
    <hyperlink ref="T542" r:id="rId827"/>
    <hyperlink ref="S543" r:id="rId828"/>
    <hyperlink ref="T543" r:id="rId829"/>
    <hyperlink ref="S544" r:id="rId830"/>
    <hyperlink ref="T544" r:id="rId831"/>
    <hyperlink ref="T545" r:id="rId832"/>
    <hyperlink ref="T546" r:id="rId833"/>
    <hyperlink ref="S547" r:id="rId834"/>
    <hyperlink ref="T547" r:id="rId835"/>
    <hyperlink ref="S548" r:id="rId836"/>
    <hyperlink ref="T548" r:id="rId837"/>
    <hyperlink ref="S549" r:id="rId838"/>
    <hyperlink ref="T549" r:id="rId839"/>
    <hyperlink ref="S550" r:id="rId840"/>
    <hyperlink ref="T550" r:id="rId841"/>
    <hyperlink ref="T551" r:id="rId842"/>
    <hyperlink ref="T552" r:id="rId843"/>
    <hyperlink ref="S553" r:id="rId844"/>
    <hyperlink ref="T553" r:id="rId845"/>
    <hyperlink ref="S554" r:id="rId846"/>
    <hyperlink ref="T554" r:id="rId847"/>
    <hyperlink ref="S555" r:id="rId848"/>
    <hyperlink ref="T555" r:id="rId849"/>
    <hyperlink ref="S556" r:id="rId850"/>
    <hyperlink ref="T556" r:id="rId851"/>
    <hyperlink ref="S557" r:id="rId852"/>
    <hyperlink ref="T557" r:id="rId853"/>
    <hyperlink ref="S558" r:id="rId854"/>
    <hyperlink ref="T558" r:id="rId855"/>
    <hyperlink ref="S559" r:id="rId856"/>
    <hyperlink ref="T559" r:id="rId857"/>
    <hyperlink ref="S560" r:id="rId858"/>
    <hyperlink ref="T560" r:id="rId859"/>
    <hyperlink ref="T561" r:id="rId860"/>
    <hyperlink ref="S562" r:id="rId861"/>
    <hyperlink ref="T562" r:id="rId862"/>
    <hyperlink ref="S563" r:id="rId863"/>
    <hyperlink ref="T563" r:id="rId864"/>
    <hyperlink ref="T564" r:id="rId865"/>
    <hyperlink ref="S565" r:id="rId866"/>
    <hyperlink ref="T565" r:id="rId867"/>
    <hyperlink ref="S566" r:id="rId868"/>
    <hyperlink ref="T566" r:id="rId869"/>
    <hyperlink ref="S567" r:id="rId870"/>
    <hyperlink ref="T567" r:id="rId871"/>
    <hyperlink ref="S568" r:id="rId872"/>
    <hyperlink ref="T568" r:id="rId873"/>
    <hyperlink ref="T569" r:id="rId874"/>
    <hyperlink ref="T570" r:id="rId875"/>
    <hyperlink ref="T571" r:id="rId876"/>
    <hyperlink ref="T572" r:id="rId877"/>
    <hyperlink ref="S573" r:id="rId878"/>
    <hyperlink ref="T573" r:id="rId879"/>
    <hyperlink ref="S574" r:id="rId880"/>
    <hyperlink ref="T574" r:id="rId881"/>
    <hyperlink ref="S575" r:id="rId882"/>
    <hyperlink ref="T575" r:id="rId883"/>
    <hyperlink ref="T576" r:id="rId884"/>
    <hyperlink ref="S577" r:id="rId885"/>
    <hyperlink ref="T577" r:id="rId886"/>
    <hyperlink ref="S578" r:id="rId887"/>
    <hyperlink ref="T578" r:id="rId888"/>
    <hyperlink ref="S579" r:id="rId889"/>
    <hyperlink ref="T579" r:id="rId890"/>
    <hyperlink ref="T580" r:id="rId891"/>
    <hyperlink ref="S581" r:id="rId892"/>
    <hyperlink ref="T581" r:id="rId893"/>
    <hyperlink ref="S582" r:id="rId894"/>
    <hyperlink ref="T582" r:id="rId895"/>
    <hyperlink ref="S583" r:id="rId896"/>
    <hyperlink ref="T583" r:id="rId897"/>
    <hyperlink ref="T584" r:id="rId898"/>
    <hyperlink ref="S585" r:id="rId899"/>
    <hyperlink ref="T585" r:id="rId900"/>
    <hyperlink ref="S586" r:id="rId901"/>
    <hyperlink ref="T586" r:id="rId902"/>
    <hyperlink ref="S587" r:id="rId903"/>
    <hyperlink ref="T587" r:id="rId904"/>
    <hyperlink ref="S588" r:id="rId905"/>
    <hyperlink ref="T588" r:id="rId906"/>
    <hyperlink ref="T589" r:id="rId907"/>
    <hyperlink ref="S590" r:id="rId908"/>
    <hyperlink ref="T590" r:id="rId909"/>
    <hyperlink ref="S591" r:id="rId910"/>
    <hyperlink ref="T591" r:id="rId911"/>
    <hyperlink ref="S592" r:id="rId912"/>
    <hyperlink ref="T592" r:id="rId913"/>
    <hyperlink ref="S593" r:id="rId914"/>
    <hyperlink ref="T593" r:id="rId915"/>
    <hyperlink ref="S594" r:id="rId916"/>
    <hyperlink ref="T594" r:id="rId917"/>
    <hyperlink ref="S595" r:id="rId918"/>
    <hyperlink ref="T595" r:id="rId919"/>
    <hyperlink ref="S596" r:id="rId920"/>
    <hyperlink ref="T596" r:id="rId921"/>
    <hyperlink ref="S597" r:id="rId922"/>
    <hyperlink ref="T597" r:id="rId923"/>
    <hyperlink ref="S598" r:id="rId924"/>
    <hyperlink ref="T598" r:id="rId925"/>
    <hyperlink ref="S599" r:id="rId926"/>
    <hyperlink ref="T599" r:id="rId927"/>
    <hyperlink ref="T600" r:id="rId928"/>
    <hyperlink ref="S601" r:id="rId929"/>
    <hyperlink ref="T601" r:id="rId930"/>
    <hyperlink ref="T602" r:id="rId931"/>
    <hyperlink ref="S603" r:id="rId932"/>
    <hyperlink ref="T603" r:id="rId933"/>
    <hyperlink ref="S604" r:id="rId934"/>
    <hyperlink ref="T604" r:id="rId935"/>
    <hyperlink ref="S605" r:id="rId936"/>
    <hyperlink ref="T605" r:id="rId937"/>
    <hyperlink ref="S606" r:id="rId938"/>
    <hyperlink ref="T606" r:id="rId939"/>
    <hyperlink ref="S607" r:id="rId940"/>
    <hyperlink ref="T607" r:id="rId941"/>
    <hyperlink ref="T608" r:id="rId942"/>
    <hyperlink ref="S609" r:id="rId943"/>
    <hyperlink ref="T609" r:id="rId944"/>
    <hyperlink ref="S610" r:id="rId945"/>
    <hyperlink ref="T610" r:id="rId946"/>
    <hyperlink ref="T611" r:id="rId947"/>
    <hyperlink ref="S612" r:id="rId948"/>
    <hyperlink ref="T612" r:id="rId949"/>
    <hyperlink ref="S613" r:id="rId950"/>
    <hyperlink ref="T613" r:id="rId951"/>
    <hyperlink ref="S614" r:id="rId952"/>
    <hyperlink ref="T614" r:id="rId953"/>
    <hyperlink ref="S615" r:id="rId954"/>
    <hyperlink ref="T615" r:id="rId955"/>
    <hyperlink ref="S616" r:id="rId956"/>
    <hyperlink ref="T616" r:id="rId957"/>
    <hyperlink ref="S617" r:id="rId958"/>
    <hyperlink ref="T617" r:id="rId959"/>
    <hyperlink ref="T618" r:id="rId960"/>
    <hyperlink ref="T619" r:id="rId961"/>
    <hyperlink ref="S620" r:id="rId962"/>
    <hyperlink ref="T620" r:id="rId963"/>
    <hyperlink ref="S621" r:id="rId964"/>
    <hyperlink ref="T621" r:id="rId965"/>
    <hyperlink ref="S622" r:id="rId966"/>
    <hyperlink ref="T622" r:id="rId967"/>
    <hyperlink ref="S623" r:id="rId968"/>
    <hyperlink ref="T623" r:id="rId969"/>
    <hyperlink ref="S624" r:id="rId970"/>
    <hyperlink ref="T624" r:id="rId971"/>
    <hyperlink ref="T625" r:id="rId972"/>
    <hyperlink ref="S626" r:id="rId973"/>
    <hyperlink ref="T626" r:id="rId974"/>
    <hyperlink ref="S627" r:id="rId975"/>
    <hyperlink ref="T627" r:id="rId976"/>
    <hyperlink ref="S628" r:id="rId977"/>
    <hyperlink ref="T628" r:id="rId978"/>
    <hyperlink ref="S629" r:id="rId979"/>
    <hyperlink ref="T629" r:id="rId980"/>
    <hyperlink ref="T630" r:id="rId981"/>
    <hyperlink ref="S631" r:id="rId982"/>
    <hyperlink ref="T631" r:id="rId983"/>
    <hyperlink ref="T632" r:id="rId984"/>
    <hyperlink ref="S633" r:id="rId985"/>
    <hyperlink ref="T633" r:id="rId986"/>
    <hyperlink ref="S634" r:id="rId987"/>
    <hyperlink ref="T634" r:id="rId988"/>
    <hyperlink ref="S635" r:id="rId989"/>
    <hyperlink ref="T635" r:id="rId990"/>
    <hyperlink ref="S636" r:id="rId991"/>
    <hyperlink ref="T636" r:id="rId992"/>
    <hyperlink ref="S637" r:id="rId993"/>
    <hyperlink ref="T637" r:id="rId994"/>
    <hyperlink ref="T638" r:id="rId995"/>
    <hyperlink ref="S639" r:id="rId996"/>
    <hyperlink ref="T639" r:id="rId997"/>
    <hyperlink ref="S640" r:id="rId998"/>
    <hyperlink ref="T640" r:id="rId999"/>
    <hyperlink ref="S641" r:id="rId1000"/>
    <hyperlink ref="T641" r:id="rId1001"/>
    <hyperlink ref="T642" r:id="rId1002"/>
    <hyperlink ref="S643" r:id="rId1003"/>
    <hyperlink ref="T643" r:id="rId1004"/>
    <hyperlink ref="S644" r:id="rId1005"/>
    <hyperlink ref="T644" r:id="rId1006"/>
    <hyperlink ref="S645" r:id="rId1007"/>
    <hyperlink ref="T645" r:id="rId1008"/>
    <hyperlink ref="T646" r:id="rId1009"/>
    <hyperlink ref="S647" r:id="rId1010"/>
    <hyperlink ref="T647" r:id="rId1011"/>
    <hyperlink ref="S648" r:id="rId1012"/>
    <hyperlink ref="T648" r:id="rId1013"/>
    <hyperlink ref="T649" r:id="rId1014"/>
    <hyperlink ref="S650" r:id="rId1015"/>
    <hyperlink ref="T650" r:id="rId1016"/>
    <hyperlink ref="S651" r:id="rId1017"/>
    <hyperlink ref="T651" r:id="rId1018"/>
    <hyperlink ref="S652" r:id="rId1019"/>
    <hyperlink ref="T652" r:id="rId1020"/>
    <hyperlink ref="S653" r:id="rId1021"/>
    <hyperlink ref="T653" r:id="rId1022"/>
    <hyperlink ref="T654" r:id="rId1023"/>
    <hyperlink ref="S655" r:id="rId1024"/>
    <hyperlink ref="T655" r:id="rId1025"/>
    <hyperlink ref="S656" r:id="rId1026"/>
    <hyperlink ref="T656" r:id="rId1027"/>
    <hyperlink ref="S657" r:id="rId1028"/>
    <hyperlink ref="T657" r:id="rId1029"/>
    <hyperlink ref="S658" r:id="rId1030"/>
    <hyperlink ref="T658" r:id="rId1031"/>
    <hyperlink ref="S659" r:id="rId1032"/>
    <hyperlink ref="T659" r:id="rId1033"/>
    <hyperlink ref="S660" r:id="rId1034"/>
    <hyperlink ref="T660" r:id="rId1035"/>
    <hyperlink ref="S661" r:id="rId1036"/>
    <hyperlink ref="T661" r:id="rId1037"/>
    <hyperlink ref="S662" r:id="rId1038"/>
    <hyperlink ref="T662" r:id="rId1039"/>
    <hyperlink ref="S663" r:id="rId1040"/>
    <hyperlink ref="T663" r:id="rId1041"/>
    <hyperlink ref="S664" r:id="rId1042"/>
    <hyperlink ref="T664" r:id="rId1043"/>
    <hyperlink ref="S665" r:id="rId1044"/>
    <hyperlink ref="T665" r:id="rId1045"/>
    <hyperlink ref="S666" r:id="rId1046"/>
    <hyperlink ref="T666" r:id="rId1047"/>
    <hyperlink ref="S667" r:id="rId1048"/>
    <hyperlink ref="T667" r:id="rId1049"/>
    <hyperlink ref="S668" r:id="rId1050"/>
    <hyperlink ref="T668" r:id="rId1051"/>
    <hyperlink ref="S669" r:id="rId1052"/>
    <hyperlink ref="T669" r:id="rId1053"/>
    <hyperlink ref="T670" r:id="rId1054"/>
    <hyperlink ref="T671" r:id="rId1055"/>
    <hyperlink ref="S672" r:id="rId1056"/>
    <hyperlink ref="T672" r:id="rId1057"/>
    <hyperlink ref="S673" r:id="rId1058"/>
    <hyperlink ref="T673" r:id="rId1059"/>
    <hyperlink ref="S674" r:id="rId1060"/>
    <hyperlink ref="T674" r:id="rId1061"/>
    <hyperlink ref="S675" r:id="rId1062"/>
    <hyperlink ref="T675" r:id="rId1063"/>
    <hyperlink ref="S676" r:id="rId1064"/>
    <hyperlink ref="T676" r:id="rId1065"/>
    <hyperlink ref="S677" r:id="rId1066"/>
    <hyperlink ref="T677" r:id="rId1067"/>
    <hyperlink ref="S678" r:id="rId1068"/>
    <hyperlink ref="T678" r:id="rId1069"/>
    <hyperlink ref="S679" r:id="rId1070"/>
    <hyperlink ref="T679" r:id="rId1071"/>
    <hyperlink ref="S680" r:id="rId1072"/>
    <hyperlink ref="T680" r:id="rId1073"/>
    <hyperlink ref="S681" r:id="rId1074"/>
    <hyperlink ref="T681" r:id="rId1075"/>
    <hyperlink ref="S682" r:id="rId1076"/>
    <hyperlink ref="T682" r:id="rId1077"/>
    <hyperlink ref="S683" r:id="rId1078"/>
    <hyperlink ref="T683" r:id="rId1079"/>
    <hyperlink ref="S684" r:id="rId1080"/>
    <hyperlink ref="T684" r:id="rId1081"/>
    <hyperlink ref="S685" r:id="rId1082"/>
    <hyperlink ref="T685" r:id="rId1083"/>
    <hyperlink ref="T686" r:id="rId1084"/>
    <hyperlink ref="T687" r:id="rId1085"/>
    <hyperlink ref="S688" r:id="rId1086"/>
    <hyperlink ref="T688" r:id="rId1087"/>
    <hyperlink ref="S689" r:id="rId1088"/>
    <hyperlink ref="T689" r:id="rId1089"/>
    <hyperlink ref="S690" r:id="rId1090"/>
    <hyperlink ref="T690" r:id="rId1091"/>
    <hyperlink ref="S691" r:id="rId1092"/>
    <hyperlink ref="T691" r:id="rId1093"/>
    <hyperlink ref="S692" r:id="rId1094"/>
    <hyperlink ref="T692" r:id="rId1095"/>
    <hyperlink ref="S693" r:id="rId1096"/>
    <hyperlink ref="T693" r:id="rId1097"/>
    <hyperlink ref="S694" r:id="rId1098"/>
    <hyperlink ref="T694" r:id="rId1099"/>
    <hyperlink ref="S695" r:id="rId1100"/>
    <hyperlink ref="T695" r:id="rId1101"/>
    <hyperlink ref="S696" r:id="rId1102"/>
    <hyperlink ref="T696" r:id="rId1103"/>
    <hyperlink ref="S697" r:id="rId1104"/>
    <hyperlink ref="T697" r:id="rId1105"/>
    <hyperlink ref="S698" r:id="rId1106"/>
    <hyperlink ref="T698" r:id="rId1107"/>
    <hyperlink ref="S699" r:id="rId1108"/>
    <hyperlink ref="T699" r:id="rId1109"/>
    <hyperlink ref="S700" r:id="rId1110"/>
    <hyperlink ref="T700" r:id="rId1111"/>
    <hyperlink ref="S701" r:id="rId1112"/>
    <hyperlink ref="T701" r:id="rId1113"/>
    <hyperlink ref="S702" r:id="rId1114"/>
    <hyperlink ref="T702" r:id="rId1115"/>
    <hyperlink ref="S703" r:id="rId1116"/>
    <hyperlink ref="T703" r:id="rId1117"/>
    <hyperlink ref="S704" r:id="rId1118"/>
    <hyperlink ref="T704" r:id="rId1119"/>
    <hyperlink ref="S705" r:id="rId1120"/>
    <hyperlink ref="T705" r:id="rId1121"/>
    <hyperlink ref="S706" r:id="rId1122"/>
    <hyperlink ref="T706" r:id="rId1123"/>
    <hyperlink ref="S707" r:id="rId1124"/>
    <hyperlink ref="T707" r:id="rId1125"/>
    <hyperlink ref="S708" r:id="rId1126"/>
    <hyperlink ref="T708" r:id="rId1127"/>
    <hyperlink ref="T709" r:id="rId1128"/>
    <hyperlink ref="S710" r:id="rId1129"/>
    <hyperlink ref="T710" r:id="rId1130"/>
    <hyperlink ref="S711" r:id="rId1131"/>
    <hyperlink ref="T711" r:id="rId1132"/>
    <hyperlink ref="S712" r:id="rId1133"/>
    <hyperlink ref="T712" r:id="rId1134"/>
    <hyperlink ref="S713" r:id="rId1135"/>
    <hyperlink ref="T713" r:id="rId1136"/>
    <hyperlink ref="S714" r:id="rId1137"/>
    <hyperlink ref="T714" r:id="rId1138"/>
    <hyperlink ref="S715" r:id="rId1139"/>
    <hyperlink ref="T715" r:id="rId1140"/>
    <hyperlink ref="T716" r:id="rId1141"/>
    <hyperlink ref="S717" r:id="rId1142"/>
    <hyperlink ref="T717" r:id="rId1143"/>
    <hyperlink ref="S718" r:id="rId1144"/>
    <hyperlink ref="T718" r:id="rId1145"/>
    <hyperlink ref="T719" r:id="rId1146"/>
    <hyperlink ref="S720" r:id="rId1147"/>
    <hyperlink ref="T720" r:id="rId1148"/>
    <hyperlink ref="S721" r:id="rId1149"/>
    <hyperlink ref="T721" r:id="rId1150"/>
    <hyperlink ref="S722" r:id="rId1151"/>
    <hyperlink ref="T722" r:id="rId1152"/>
    <hyperlink ref="S723" r:id="rId1153"/>
    <hyperlink ref="T723" r:id="rId1154"/>
    <hyperlink ref="S724" r:id="rId1155"/>
    <hyperlink ref="T724" r:id="rId1156"/>
    <hyperlink ref="S725" r:id="rId1157"/>
    <hyperlink ref="T725" r:id="rId1158"/>
    <hyperlink ref="S726" r:id="rId1159"/>
    <hyperlink ref="T726" r:id="rId1160"/>
    <hyperlink ref="T727" r:id="rId1161"/>
    <hyperlink ref="S728" r:id="rId1162"/>
    <hyperlink ref="T728" r:id="rId1163"/>
    <hyperlink ref="S729" r:id="rId1164"/>
    <hyperlink ref="T729" r:id="rId1165"/>
    <hyperlink ref="T730" r:id="rId1166"/>
    <hyperlink ref="S731" r:id="rId1167"/>
    <hyperlink ref="T731" r:id="rId1168"/>
    <hyperlink ref="S732" r:id="rId1169"/>
    <hyperlink ref="T732" r:id="rId1170"/>
    <hyperlink ref="S733" r:id="rId1171"/>
    <hyperlink ref="T733" r:id="rId1172"/>
    <hyperlink ref="S734" r:id="rId1173"/>
    <hyperlink ref="T734" r:id="rId1174"/>
    <hyperlink ref="S735" r:id="rId1175"/>
    <hyperlink ref="T735" r:id="rId1176"/>
    <hyperlink ref="S736" r:id="rId1177"/>
    <hyperlink ref="T736" r:id="rId1178"/>
    <hyperlink ref="S737" r:id="rId1179"/>
    <hyperlink ref="T737" r:id="rId1180"/>
    <hyperlink ref="S738" r:id="rId1181"/>
    <hyperlink ref="T738" r:id="rId1182"/>
    <hyperlink ref="S739" r:id="rId1183"/>
    <hyperlink ref="T739" r:id="rId1184"/>
    <hyperlink ref="S740" r:id="rId1185"/>
    <hyperlink ref="T740" r:id="rId1186"/>
    <hyperlink ref="S741" r:id="rId1187"/>
    <hyperlink ref="T741" r:id="rId1188"/>
    <hyperlink ref="S742" r:id="rId1189"/>
    <hyperlink ref="T742" r:id="rId1190"/>
    <hyperlink ref="S743" r:id="rId1191"/>
    <hyperlink ref="T743" r:id="rId1192"/>
    <hyperlink ref="S744" r:id="rId1193"/>
    <hyperlink ref="T744" r:id="rId1194"/>
    <hyperlink ref="S745" r:id="rId1195"/>
    <hyperlink ref="T745" r:id="rId1196"/>
    <hyperlink ref="S746" r:id="rId1197"/>
    <hyperlink ref="T746" r:id="rId1198"/>
    <hyperlink ref="S747" r:id="rId1199"/>
    <hyperlink ref="T747" r:id="rId1200"/>
    <hyperlink ref="S748" r:id="rId1201"/>
    <hyperlink ref="T748" r:id="rId1202"/>
    <hyperlink ref="S749" r:id="rId1203"/>
    <hyperlink ref="T749" r:id="rId1204"/>
    <hyperlink ref="S750" r:id="rId1205"/>
    <hyperlink ref="T750" r:id="rId1206"/>
    <hyperlink ref="S751" r:id="rId1207"/>
    <hyperlink ref="T751" r:id="rId1208"/>
    <hyperlink ref="S752" r:id="rId1209"/>
    <hyperlink ref="T752" r:id="rId1210"/>
    <hyperlink ref="S753" r:id="rId1211"/>
    <hyperlink ref="T753" r:id="rId1212"/>
    <hyperlink ref="S754" r:id="rId1213"/>
    <hyperlink ref="T754" r:id="rId1214"/>
    <hyperlink ref="S755" r:id="rId1215"/>
    <hyperlink ref="T755" r:id="rId1216"/>
    <hyperlink ref="S756" r:id="rId1217"/>
    <hyperlink ref="T756" r:id="rId1218"/>
    <hyperlink ref="S757" r:id="rId1219"/>
    <hyperlink ref="T757" r:id="rId1220"/>
    <hyperlink ref="S758" r:id="rId1221"/>
    <hyperlink ref="T758" r:id="rId1222"/>
    <hyperlink ref="S759" r:id="rId1223"/>
    <hyperlink ref="T759" r:id="rId1224"/>
    <hyperlink ref="S760" r:id="rId1225"/>
    <hyperlink ref="T760" r:id="rId1226"/>
    <hyperlink ref="S761" r:id="rId1227"/>
    <hyperlink ref="T761" r:id="rId1228"/>
    <hyperlink ref="S762" r:id="rId1229"/>
    <hyperlink ref="T762" r:id="rId1230"/>
    <hyperlink ref="S763" r:id="rId1231"/>
    <hyperlink ref="T763" r:id="rId1232"/>
    <hyperlink ref="S764" r:id="rId1233"/>
    <hyperlink ref="T764" r:id="rId1234"/>
    <hyperlink ref="T765" r:id="rId1235"/>
    <hyperlink ref="S766" r:id="rId1236"/>
    <hyperlink ref="T766" r:id="rId1237"/>
    <hyperlink ref="S767" r:id="rId1238"/>
    <hyperlink ref="T767" r:id="rId1239"/>
    <hyperlink ref="S768" r:id="rId1240"/>
    <hyperlink ref="T768" r:id="rId1241"/>
    <hyperlink ref="S769" r:id="rId1242"/>
    <hyperlink ref="T769" r:id="rId1243"/>
    <hyperlink ref="S770" r:id="rId1244"/>
    <hyperlink ref="T770" r:id="rId1245"/>
    <hyperlink ref="S771" r:id="rId1246"/>
    <hyperlink ref="T771" r:id="rId1247"/>
    <hyperlink ref="S772" r:id="rId1248"/>
    <hyperlink ref="T772" r:id="rId1249"/>
    <hyperlink ref="S773" r:id="rId1250"/>
    <hyperlink ref="T773" r:id="rId1251"/>
    <hyperlink ref="S774" r:id="rId1252"/>
    <hyperlink ref="T774" r:id="rId1253"/>
    <hyperlink ref="S775" r:id="rId1254"/>
    <hyperlink ref="T775" r:id="rId1255"/>
    <hyperlink ref="S776" r:id="rId1256"/>
    <hyperlink ref="T776" r:id="rId1257"/>
    <hyperlink ref="S777" r:id="rId1258"/>
    <hyperlink ref="T777" r:id="rId1259"/>
    <hyperlink ref="S778" r:id="rId1260"/>
    <hyperlink ref="T778" r:id="rId1261"/>
    <hyperlink ref="S779" r:id="rId1262"/>
    <hyperlink ref="T779" r:id="rId1263"/>
    <hyperlink ref="S780" r:id="rId1264"/>
    <hyperlink ref="T780" r:id="rId1265"/>
    <hyperlink ref="T781" r:id="rId1266"/>
    <hyperlink ref="S782" r:id="rId1267"/>
    <hyperlink ref="T782" r:id="rId1268"/>
    <hyperlink ref="S783" r:id="rId1269"/>
    <hyperlink ref="T783" r:id="rId1270"/>
    <hyperlink ref="S784" r:id="rId1271"/>
    <hyperlink ref="T784" r:id="rId1272"/>
    <hyperlink ref="S785" r:id="rId1273"/>
    <hyperlink ref="T785" r:id="rId1274"/>
    <hyperlink ref="S786" r:id="rId1275"/>
    <hyperlink ref="T786" r:id="rId1276"/>
    <hyperlink ref="T787" r:id="rId1277"/>
    <hyperlink ref="S788" r:id="rId1278"/>
    <hyperlink ref="T788" r:id="rId1279"/>
    <hyperlink ref="S789" r:id="rId1280"/>
    <hyperlink ref="T789" r:id="rId1281"/>
    <hyperlink ref="S790" r:id="rId1282"/>
    <hyperlink ref="T790" r:id="rId1283"/>
    <hyperlink ref="S791" r:id="rId1284"/>
    <hyperlink ref="T791" r:id="rId1285"/>
    <hyperlink ref="S792" r:id="rId1286"/>
    <hyperlink ref="T792" r:id="rId1287"/>
    <hyperlink ref="S793" r:id="rId1288"/>
    <hyperlink ref="T793" r:id="rId1289"/>
    <hyperlink ref="S794" r:id="rId1290"/>
    <hyperlink ref="T794" r:id="rId1291"/>
    <hyperlink ref="S795" r:id="rId1292"/>
    <hyperlink ref="T795" r:id="rId1293"/>
    <hyperlink ref="S796" r:id="rId1294"/>
    <hyperlink ref="T796" r:id="rId1295"/>
    <hyperlink ref="S797" r:id="rId1296"/>
    <hyperlink ref="T797" r:id="rId1297"/>
    <hyperlink ref="S798" r:id="rId1298"/>
    <hyperlink ref="T798" r:id="rId1299"/>
    <hyperlink ref="S799" r:id="rId1300"/>
    <hyperlink ref="T799" r:id="rId1301"/>
    <hyperlink ref="S800" r:id="rId1302"/>
    <hyperlink ref="T800" r:id="rId1303"/>
    <hyperlink ref="S801" r:id="rId1304"/>
    <hyperlink ref="T801" r:id="rId1305"/>
    <hyperlink ref="S802" r:id="rId1306"/>
    <hyperlink ref="T802" r:id="rId1307"/>
    <hyperlink ref="S803" r:id="rId1308"/>
    <hyperlink ref="T803" r:id="rId1309"/>
    <hyperlink ref="S804" r:id="rId1310"/>
    <hyperlink ref="T804" r:id="rId1311"/>
    <hyperlink ref="S805" r:id="rId1312"/>
    <hyperlink ref="T805" r:id="rId1313"/>
    <hyperlink ref="S806" r:id="rId1314"/>
    <hyperlink ref="T806" r:id="rId1315"/>
    <hyperlink ref="S807" r:id="rId1316"/>
    <hyperlink ref="T807" r:id="rId1317"/>
    <hyperlink ref="S808" r:id="rId1318"/>
    <hyperlink ref="T808" r:id="rId1319"/>
    <hyperlink ref="S809" r:id="rId1320"/>
    <hyperlink ref="T809" r:id="rId1321"/>
    <hyperlink ref="S810" r:id="rId1322"/>
    <hyperlink ref="T810" r:id="rId1323"/>
    <hyperlink ref="S811" r:id="rId1324"/>
    <hyperlink ref="T811" r:id="rId1325"/>
    <hyperlink ref="S812" r:id="rId1326"/>
    <hyperlink ref="T812" r:id="rId1327"/>
    <hyperlink ref="S813" r:id="rId1328"/>
    <hyperlink ref="T813" r:id="rId1329"/>
    <hyperlink ref="S814" r:id="rId1330"/>
    <hyperlink ref="T814" r:id="rId1331"/>
    <hyperlink ref="S815" r:id="rId1332"/>
    <hyperlink ref="T815" r:id="rId1333"/>
    <hyperlink ref="S816" r:id="rId1334"/>
    <hyperlink ref="T816" r:id="rId1335"/>
    <hyperlink ref="S817" r:id="rId1336"/>
    <hyperlink ref="T817" r:id="rId1337"/>
    <hyperlink ref="S818" r:id="rId1338"/>
    <hyperlink ref="T818" r:id="rId1339"/>
    <hyperlink ref="S819" r:id="rId1340"/>
    <hyperlink ref="T819" r:id="rId1341"/>
    <hyperlink ref="S820" r:id="rId1342"/>
    <hyperlink ref="T820" r:id="rId1343"/>
    <hyperlink ref="S821" r:id="rId1344"/>
    <hyperlink ref="T821" r:id="rId1345"/>
    <hyperlink ref="S822" r:id="rId1346"/>
    <hyperlink ref="T822" r:id="rId1347"/>
    <hyperlink ref="S823" r:id="rId1348"/>
    <hyperlink ref="T823" r:id="rId1349"/>
    <hyperlink ref="S824" r:id="rId1350"/>
    <hyperlink ref="T824" r:id="rId1351"/>
    <hyperlink ref="S825" r:id="rId1352"/>
    <hyperlink ref="T825" r:id="rId1353"/>
    <hyperlink ref="S826" r:id="rId1354"/>
    <hyperlink ref="T826" r:id="rId1355"/>
    <hyperlink ref="S827" r:id="rId1356"/>
    <hyperlink ref="T827" r:id="rId1357"/>
    <hyperlink ref="S828" r:id="rId1358"/>
    <hyperlink ref="T828" r:id="rId1359"/>
    <hyperlink ref="S829" r:id="rId1360"/>
    <hyperlink ref="T829" r:id="rId1361"/>
    <hyperlink ref="S830" r:id="rId1362"/>
    <hyperlink ref="T830" r:id="rId1363"/>
    <hyperlink ref="S831" r:id="rId1364"/>
    <hyperlink ref="T831" r:id="rId1365"/>
    <hyperlink ref="S832" r:id="rId1366"/>
    <hyperlink ref="T832" r:id="rId1367"/>
    <hyperlink ref="S833" r:id="rId1368"/>
    <hyperlink ref="T833" r:id="rId1369"/>
    <hyperlink ref="S834" r:id="rId1370"/>
    <hyperlink ref="T834" r:id="rId1371"/>
    <hyperlink ref="S835" r:id="rId1372"/>
    <hyperlink ref="T835" r:id="rId1373"/>
    <hyperlink ref="S836" r:id="rId1374"/>
    <hyperlink ref="T836" r:id="rId1375"/>
    <hyperlink ref="S837" r:id="rId1376"/>
    <hyperlink ref="T837" r:id="rId1377"/>
    <hyperlink ref="S838" r:id="rId1378"/>
    <hyperlink ref="T838" r:id="rId1379"/>
    <hyperlink ref="S839" r:id="rId1380"/>
    <hyperlink ref="T839" r:id="rId1381"/>
    <hyperlink ref="S840" r:id="rId1382"/>
    <hyperlink ref="T840" r:id="rId1383"/>
    <hyperlink ref="S841" r:id="rId1384"/>
    <hyperlink ref="T841" r:id="rId1385"/>
    <hyperlink ref="S842" r:id="rId1386"/>
    <hyperlink ref="T842" r:id="rId1387"/>
    <hyperlink ref="S843" r:id="rId1388"/>
    <hyperlink ref="T843" r:id="rId1389"/>
    <hyperlink ref="S844" r:id="rId1390"/>
    <hyperlink ref="T844" r:id="rId1391"/>
    <hyperlink ref="S845" r:id="rId1392"/>
    <hyperlink ref="T845" r:id="rId1393"/>
    <hyperlink ref="S846" r:id="rId1394"/>
    <hyperlink ref="T846" r:id="rId1395"/>
    <hyperlink ref="S847" r:id="rId1396"/>
    <hyperlink ref="T847" r:id="rId1397"/>
    <hyperlink ref="S848" r:id="rId1398"/>
    <hyperlink ref="T848" r:id="rId1399"/>
    <hyperlink ref="S849" r:id="rId1400"/>
    <hyperlink ref="T849" r:id="rId1401"/>
    <hyperlink ref="S850" r:id="rId1402"/>
    <hyperlink ref="T850" r:id="rId1403"/>
    <hyperlink ref="S851" r:id="rId1404"/>
    <hyperlink ref="T851" r:id="rId1405"/>
    <hyperlink ref="S852" r:id="rId1406"/>
    <hyperlink ref="T852" r:id="rId1407"/>
    <hyperlink ref="S853" r:id="rId1408"/>
    <hyperlink ref="T853" r:id="rId1409"/>
    <hyperlink ref="S854" r:id="rId1410"/>
    <hyperlink ref="T854" r:id="rId1411"/>
    <hyperlink ref="S855" r:id="rId1412"/>
    <hyperlink ref="T855" r:id="rId1413"/>
    <hyperlink ref="S856" r:id="rId1414"/>
    <hyperlink ref="T856" r:id="rId1415"/>
    <hyperlink ref="S857" r:id="rId1416"/>
    <hyperlink ref="T857" r:id="rId1417"/>
    <hyperlink ref="S858" r:id="rId1418"/>
    <hyperlink ref="T858" r:id="rId1419"/>
    <hyperlink ref="S859" r:id="rId1420"/>
    <hyperlink ref="T859" r:id="rId1421"/>
    <hyperlink ref="S860" r:id="rId1422"/>
    <hyperlink ref="T860" r:id="rId1423"/>
    <hyperlink ref="S861" r:id="rId1424"/>
    <hyperlink ref="T861" r:id="rId1425"/>
    <hyperlink ref="S862" r:id="rId1426"/>
    <hyperlink ref="T862" r:id="rId1427"/>
    <hyperlink ref="S863" r:id="rId1428"/>
    <hyperlink ref="T863" r:id="rId1429"/>
    <hyperlink ref="S864" r:id="rId1430"/>
    <hyperlink ref="T864" r:id="rId1431"/>
    <hyperlink ref="S865" r:id="rId1432"/>
    <hyperlink ref="T865" r:id="rId1433"/>
    <hyperlink ref="S866" r:id="rId1434"/>
    <hyperlink ref="T866" r:id="rId1435"/>
    <hyperlink ref="S867" r:id="rId1436"/>
    <hyperlink ref="T867" r:id="rId1437"/>
    <hyperlink ref="S868" r:id="rId1438"/>
    <hyperlink ref="T868" r:id="rId1439"/>
    <hyperlink ref="S869" r:id="rId1440"/>
    <hyperlink ref="T869" r:id="rId1441"/>
    <hyperlink ref="S870" r:id="rId1442"/>
    <hyperlink ref="T870" r:id="rId1443"/>
    <hyperlink ref="S871" r:id="rId1444"/>
    <hyperlink ref="T871" r:id="rId1445"/>
    <hyperlink ref="S872" r:id="rId1446"/>
    <hyperlink ref="T872" r:id="rId1447"/>
    <hyperlink ref="S873" r:id="rId1448"/>
    <hyperlink ref="T873" r:id="rId1449"/>
    <hyperlink ref="S874" r:id="rId1450"/>
    <hyperlink ref="T874" r:id="rId1451"/>
    <hyperlink ref="S875" r:id="rId1452"/>
    <hyperlink ref="T875" r:id="rId1453"/>
    <hyperlink ref="S876" r:id="rId1454"/>
    <hyperlink ref="T876" r:id="rId1455"/>
    <hyperlink ref="S877" r:id="rId1456"/>
    <hyperlink ref="T877" r:id="rId1457"/>
    <hyperlink ref="S878" r:id="rId1458"/>
    <hyperlink ref="T878" r:id="rId1459"/>
    <hyperlink ref="S879" r:id="rId1460"/>
    <hyperlink ref="T879" r:id="rId1461"/>
    <hyperlink ref="S880" r:id="rId1462"/>
    <hyperlink ref="T880" r:id="rId1463"/>
    <hyperlink ref="S881" r:id="rId1464"/>
    <hyperlink ref="T881" r:id="rId1465"/>
    <hyperlink ref="S882" r:id="rId1466"/>
    <hyperlink ref="T882" r:id="rId1467"/>
    <hyperlink ref="S883" r:id="rId1468"/>
    <hyperlink ref="T883" r:id="rId1469"/>
    <hyperlink ref="S884" r:id="rId1470"/>
    <hyperlink ref="T884" r:id="rId1471"/>
    <hyperlink ref="S885" r:id="rId1472"/>
    <hyperlink ref="T885" r:id="rId1473"/>
    <hyperlink ref="S886" r:id="rId1474"/>
    <hyperlink ref="T886" r:id="rId1475"/>
    <hyperlink ref="S887" r:id="rId1476"/>
    <hyperlink ref="T887" r:id="rId1477"/>
    <hyperlink ref="S888" r:id="rId1478"/>
    <hyperlink ref="T888" r:id="rId1479"/>
    <hyperlink ref="S889" r:id="rId1480"/>
    <hyperlink ref="T889" r:id="rId1481"/>
    <hyperlink ref="S890" r:id="rId1482"/>
    <hyperlink ref="T890" r:id="rId1483"/>
    <hyperlink ref="S891" r:id="rId1484"/>
    <hyperlink ref="T891" r:id="rId1485"/>
    <hyperlink ref="S892" r:id="rId1486"/>
    <hyperlink ref="T892" r:id="rId1487"/>
    <hyperlink ref="S893" r:id="rId1488"/>
    <hyperlink ref="T893" r:id="rId1489"/>
    <hyperlink ref="S894" r:id="rId1490"/>
    <hyperlink ref="T894" r:id="rId1491"/>
    <hyperlink ref="S895" r:id="rId1492"/>
    <hyperlink ref="T895" r:id="rId1493"/>
    <hyperlink ref="S896" r:id="rId1494"/>
    <hyperlink ref="T896" r:id="rId1495"/>
    <hyperlink ref="S897" r:id="rId1496"/>
    <hyperlink ref="T897" r:id="rId1497"/>
    <hyperlink ref="S898" r:id="rId1498"/>
    <hyperlink ref="T898" r:id="rId1499"/>
    <hyperlink ref="S899" r:id="rId1500"/>
    <hyperlink ref="T899" r:id="rId1501"/>
    <hyperlink ref="S900" r:id="rId1502"/>
    <hyperlink ref="T900" r:id="rId1503"/>
    <hyperlink ref="S901" r:id="rId1504"/>
    <hyperlink ref="T901" r:id="rId1505"/>
    <hyperlink ref="S902" r:id="rId1506"/>
    <hyperlink ref="T902" r:id="rId1507"/>
    <hyperlink ref="S903" r:id="rId1508"/>
    <hyperlink ref="T903" r:id="rId1509"/>
    <hyperlink ref="S904" r:id="rId1510"/>
    <hyperlink ref="T904" r:id="rId1511"/>
    <hyperlink ref="S905" r:id="rId1512"/>
    <hyperlink ref="T905" r:id="rId1513"/>
    <hyperlink ref="S906" r:id="rId1514"/>
    <hyperlink ref="T906" r:id="rId1515"/>
    <hyperlink ref="S907" r:id="rId1516"/>
    <hyperlink ref="T907" r:id="rId1517"/>
    <hyperlink ref="S908" r:id="rId1518"/>
    <hyperlink ref="T908" r:id="rId1519"/>
    <hyperlink ref="S909" r:id="rId1520"/>
    <hyperlink ref="T909" r:id="rId1521"/>
    <hyperlink ref="S910" r:id="rId1522"/>
    <hyperlink ref="T910" r:id="rId1523"/>
    <hyperlink ref="S911" r:id="rId1524"/>
    <hyperlink ref="T911" r:id="rId1525"/>
    <hyperlink ref="S912" r:id="rId1526"/>
    <hyperlink ref="T912" r:id="rId1527"/>
    <hyperlink ref="S913" r:id="rId1528"/>
    <hyperlink ref="T913" r:id="rId1529"/>
    <hyperlink ref="S914" r:id="rId1530"/>
    <hyperlink ref="T914" r:id="rId1531"/>
    <hyperlink ref="S915" r:id="rId1532"/>
    <hyperlink ref="T915" r:id="rId1533"/>
    <hyperlink ref="S916" r:id="rId1534"/>
    <hyperlink ref="T916" r:id="rId1535"/>
    <hyperlink ref="S917" r:id="rId1536"/>
    <hyperlink ref="T917" r:id="rId1537"/>
    <hyperlink ref="S918" r:id="rId1538"/>
    <hyperlink ref="T918" r:id="rId1539"/>
    <hyperlink ref="S919" r:id="rId1540"/>
    <hyperlink ref="T919" r:id="rId1541"/>
    <hyperlink ref="S920" r:id="rId1542"/>
    <hyperlink ref="T920" r:id="rId1543"/>
    <hyperlink ref="S921" r:id="rId1544"/>
    <hyperlink ref="T921" r:id="rId1545"/>
    <hyperlink ref="S922" r:id="rId1546"/>
    <hyperlink ref="T922" r:id="rId1547"/>
    <hyperlink ref="S923" r:id="rId1548"/>
    <hyperlink ref="T923" r:id="rId1549"/>
    <hyperlink ref="S924" r:id="rId1550"/>
    <hyperlink ref="T924" r:id="rId1551"/>
    <hyperlink ref="S925" r:id="rId1552"/>
    <hyperlink ref="T925" r:id="rId1553"/>
    <hyperlink ref="S926" r:id="rId1554"/>
    <hyperlink ref="T926" r:id="rId1555"/>
    <hyperlink ref="S927" r:id="rId1556"/>
    <hyperlink ref="T927" r:id="rId1557"/>
    <hyperlink ref="S928" r:id="rId1558"/>
    <hyperlink ref="T928" r:id="rId1559"/>
    <hyperlink ref="S929" r:id="rId1560"/>
    <hyperlink ref="T929" r:id="rId1561"/>
    <hyperlink ref="S930" r:id="rId1562"/>
    <hyperlink ref="T930" r:id="rId1563"/>
    <hyperlink ref="S931" r:id="rId1564"/>
    <hyperlink ref="T931" r:id="rId1565"/>
    <hyperlink ref="S932" r:id="rId1566"/>
    <hyperlink ref="T932" r:id="rId1567"/>
    <hyperlink ref="S933" r:id="rId1568"/>
    <hyperlink ref="T933" r:id="rId1569"/>
    <hyperlink ref="S934" r:id="rId1570"/>
    <hyperlink ref="T934" r:id="rId1571"/>
    <hyperlink ref="S935" r:id="rId1572"/>
    <hyperlink ref="T935" r:id="rId1573"/>
    <hyperlink ref="S936" r:id="rId1574"/>
    <hyperlink ref="T936" r:id="rId1575"/>
    <hyperlink ref="S937" r:id="rId1576"/>
    <hyperlink ref="T937" r:id="rId1577"/>
    <hyperlink ref="S938" r:id="rId1578"/>
    <hyperlink ref="T938" r:id="rId1579"/>
    <hyperlink ref="S939" r:id="rId1580"/>
    <hyperlink ref="T939" r:id="rId1581"/>
    <hyperlink ref="S940" r:id="rId1582"/>
    <hyperlink ref="T940" r:id="rId1583"/>
    <hyperlink ref="S941" r:id="rId1584"/>
    <hyperlink ref="T941" r:id="rId1585"/>
    <hyperlink ref="S942" r:id="rId1586"/>
    <hyperlink ref="T942" r:id="rId1587"/>
    <hyperlink ref="S943" r:id="rId1588"/>
    <hyperlink ref="T943" r:id="rId1589"/>
    <hyperlink ref="S944" r:id="rId1590"/>
    <hyperlink ref="T944" r:id="rId1591"/>
    <hyperlink ref="S945" r:id="rId1592"/>
    <hyperlink ref="T945" r:id="rId1593"/>
    <hyperlink ref="S946" r:id="rId1594"/>
    <hyperlink ref="T946" r:id="rId1595"/>
    <hyperlink ref="S947" r:id="rId1596"/>
    <hyperlink ref="T947" r:id="rId1597"/>
    <hyperlink ref="S948" r:id="rId1598"/>
    <hyperlink ref="T948" r:id="rId1599"/>
    <hyperlink ref="S949" r:id="rId1600"/>
    <hyperlink ref="T949" r:id="rId1601"/>
    <hyperlink ref="S950" r:id="rId1602"/>
    <hyperlink ref="T950" r:id="rId1603"/>
    <hyperlink ref="S951" r:id="rId1604"/>
    <hyperlink ref="T951" r:id="rId1605"/>
    <hyperlink ref="S952" r:id="rId1606"/>
    <hyperlink ref="T952" r:id="rId1607"/>
    <hyperlink ref="S953" r:id="rId1608"/>
    <hyperlink ref="T953" r:id="rId1609"/>
    <hyperlink ref="S954" r:id="rId1610"/>
    <hyperlink ref="T954" r:id="rId1611"/>
    <hyperlink ref="S955" r:id="rId1612"/>
    <hyperlink ref="T955" r:id="rId1613"/>
    <hyperlink ref="S956" r:id="rId1614"/>
    <hyperlink ref="T956" r:id="rId1615"/>
    <hyperlink ref="S957" r:id="rId1616"/>
    <hyperlink ref="T957" r:id="rId1617"/>
    <hyperlink ref="S958" r:id="rId1618"/>
    <hyperlink ref="T958" r:id="rId1619"/>
    <hyperlink ref="S959" r:id="rId1620"/>
    <hyperlink ref="T959" r:id="rId1621"/>
    <hyperlink ref="S960" r:id="rId1622"/>
    <hyperlink ref="T960" r:id="rId1623"/>
    <hyperlink ref="S961" r:id="rId1624"/>
    <hyperlink ref="T961" r:id="rId1625"/>
    <hyperlink ref="S962" r:id="rId1626"/>
    <hyperlink ref="T962" r:id="rId1627"/>
    <hyperlink ref="S963" r:id="rId1628"/>
    <hyperlink ref="T963" r:id="rId1629"/>
    <hyperlink ref="S964" r:id="rId1630"/>
    <hyperlink ref="T964" r:id="rId1631"/>
    <hyperlink ref="S965" r:id="rId1632"/>
    <hyperlink ref="T965" r:id="rId1633"/>
    <hyperlink ref="S966" r:id="rId1634"/>
    <hyperlink ref="T966" r:id="rId1635"/>
    <hyperlink ref="S967" r:id="rId1636"/>
    <hyperlink ref="T967" r:id="rId1637"/>
    <hyperlink ref="S968" r:id="rId1638"/>
    <hyperlink ref="T968" r:id="rId1639"/>
    <hyperlink ref="S969" r:id="rId1640"/>
    <hyperlink ref="T969" r:id="rId1641"/>
    <hyperlink ref="S970" r:id="rId1642"/>
    <hyperlink ref="T970" r:id="rId1643"/>
    <hyperlink ref="S971" r:id="rId1644"/>
    <hyperlink ref="T971" r:id="rId1645"/>
    <hyperlink ref="S972" r:id="rId1646"/>
    <hyperlink ref="T972" r:id="rId1647"/>
    <hyperlink ref="S973" r:id="rId1648"/>
    <hyperlink ref="T973" r:id="rId1649"/>
    <hyperlink ref="S974" r:id="rId1650"/>
    <hyperlink ref="T974" r:id="rId1651"/>
    <hyperlink ref="S975" r:id="rId1652"/>
    <hyperlink ref="T975" r:id="rId1653"/>
    <hyperlink ref="S976" r:id="rId1654"/>
    <hyperlink ref="T976" r:id="rId1655"/>
    <hyperlink ref="S977" r:id="rId1656"/>
    <hyperlink ref="T977" r:id="rId1657"/>
    <hyperlink ref="S978" r:id="rId1658"/>
    <hyperlink ref="T978" r:id="rId1659"/>
    <hyperlink ref="S979" r:id="rId1660"/>
    <hyperlink ref="T979" r:id="rId1661"/>
    <hyperlink ref="S980" r:id="rId1662"/>
    <hyperlink ref="T980" r:id="rId1663"/>
    <hyperlink ref="S981" r:id="rId1664"/>
    <hyperlink ref="T981" r:id="rId1665"/>
    <hyperlink ref="S982" r:id="rId1666"/>
    <hyperlink ref="T982" r:id="rId1667"/>
    <hyperlink ref="S983" r:id="rId1668"/>
    <hyperlink ref="T983" r:id="rId1669"/>
    <hyperlink ref="S984" r:id="rId1670"/>
    <hyperlink ref="T984" r:id="rId1671"/>
    <hyperlink ref="S985" r:id="rId1672"/>
    <hyperlink ref="T985" r:id="rId1673"/>
    <hyperlink ref="S986" r:id="rId1674"/>
    <hyperlink ref="T986" r:id="rId1675"/>
    <hyperlink ref="S987" r:id="rId1676"/>
    <hyperlink ref="T987" r:id="rId1677"/>
    <hyperlink ref="S988" r:id="rId1678"/>
    <hyperlink ref="T988" r:id="rId1679"/>
    <hyperlink ref="S989" r:id="rId1680"/>
    <hyperlink ref="T989" r:id="rId1681"/>
    <hyperlink ref="S990" r:id="rId1682"/>
    <hyperlink ref="T990" r:id="rId1683"/>
    <hyperlink ref="S991" r:id="rId1684"/>
    <hyperlink ref="T991" r:id="rId1685"/>
    <hyperlink ref="S992" r:id="rId1686"/>
    <hyperlink ref="T992" r:id="rId1687"/>
    <hyperlink ref="S993" r:id="rId1688"/>
    <hyperlink ref="T993" r:id="rId1689"/>
    <hyperlink ref="S994" r:id="rId1690"/>
    <hyperlink ref="T994" r:id="rId1691"/>
    <hyperlink ref="S995" r:id="rId1692"/>
    <hyperlink ref="T995" r:id="rId1693"/>
    <hyperlink ref="S996" r:id="rId1694"/>
    <hyperlink ref="T996" r:id="rId1695"/>
    <hyperlink ref="S997" r:id="rId1696"/>
    <hyperlink ref="T997" r:id="rId1697"/>
    <hyperlink ref="S998" r:id="rId1698"/>
    <hyperlink ref="T998" r:id="rId1699"/>
    <hyperlink ref="S999" r:id="rId1700"/>
    <hyperlink ref="T999" r:id="rId1701"/>
    <hyperlink ref="S1000" r:id="rId1702"/>
    <hyperlink ref="T1000" r:id="rId1703"/>
    <hyperlink ref="S1001" r:id="rId1704"/>
    <hyperlink ref="T1001" r:id="rId1705"/>
    <hyperlink ref="S1002" r:id="rId1706"/>
    <hyperlink ref="T1002" r:id="rId1707"/>
    <hyperlink ref="S1003" r:id="rId1708"/>
    <hyperlink ref="T1003" r:id="rId1709"/>
    <hyperlink ref="S1004" r:id="rId1710"/>
    <hyperlink ref="T1004" r:id="rId1711"/>
    <hyperlink ref="S1005" r:id="rId1712"/>
    <hyperlink ref="T1005" r:id="rId1713"/>
    <hyperlink ref="S1006" r:id="rId1714"/>
    <hyperlink ref="T1006" r:id="rId1715"/>
    <hyperlink ref="S1007" r:id="rId1716"/>
    <hyperlink ref="T1007" r:id="rId1717"/>
    <hyperlink ref="S1008" r:id="rId1718"/>
    <hyperlink ref="T1008" r:id="rId1719"/>
    <hyperlink ref="S1009" r:id="rId1720"/>
    <hyperlink ref="T1009" r:id="rId1721"/>
    <hyperlink ref="S1010" r:id="rId1722"/>
    <hyperlink ref="T1010" r:id="rId1723"/>
    <hyperlink ref="S1011" r:id="rId1724"/>
    <hyperlink ref="T1011" r:id="rId1725"/>
    <hyperlink ref="S1012" r:id="rId1726"/>
    <hyperlink ref="T1012" r:id="rId1727"/>
    <hyperlink ref="S1013" r:id="rId1728"/>
    <hyperlink ref="T1013" r:id="rId1729"/>
    <hyperlink ref="S1014" r:id="rId1730"/>
    <hyperlink ref="T1014" r:id="rId1731"/>
    <hyperlink ref="S1015" r:id="rId1732"/>
    <hyperlink ref="T1015" r:id="rId1733"/>
    <hyperlink ref="S1016" r:id="rId1734"/>
    <hyperlink ref="T1016" r:id="rId1735"/>
    <hyperlink ref="S1017" r:id="rId1736"/>
    <hyperlink ref="T1017" r:id="rId1737"/>
    <hyperlink ref="S1018" r:id="rId1738"/>
    <hyperlink ref="T1018" r:id="rId1739"/>
    <hyperlink ref="S1019" r:id="rId1740"/>
    <hyperlink ref="T1019" r:id="rId1741"/>
    <hyperlink ref="S1020" r:id="rId1742"/>
    <hyperlink ref="T1020" r:id="rId1743"/>
    <hyperlink ref="S1021" r:id="rId1744"/>
    <hyperlink ref="T1021" r:id="rId1745"/>
    <hyperlink ref="S1022" r:id="rId1746"/>
    <hyperlink ref="T1022" r:id="rId1747"/>
    <hyperlink ref="S1023" r:id="rId1748"/>
    <hyperlink ref="T1023" r:id="rId1749"/>
    <hyperlink ref="S1024" r:id="rId1750"/>
    <hyperlink ref="T1024" r:id="rId1751"/>
    <hyperlink ref="S1025" r:id="rId1752"/>
    <hyperlink ref="T1025" r:id="rId1753"/>
    <hyperlink ref="S1026" r:id="rId1754"/>
    <hyperlink ref="T1026" r:id="rId1755"/>
    <hyperlink ref="S1027" r:id="rId1756"/>
    <hyperlink ref="T1027" r:id="rId1757"/>
    <hyperlink ref="S1028" r:id="rId1758"/>
    <hyperlink ref="T1028" r:id="rId1759"/>
    <hyperlink ref="S1029" r:id="rId1760"/>
    <hyperlink ref="T1029" r:id="rId1761"/>
    <hyperlink ref="S1030" r:id="rId1762"/>
    <hyperlink ref="T1030" r:id="rId1763"/>
    <hyperlink ref="S1031" r:id="rId1764"/>
    <hyperlink ref="T1031" r:id="rId1765"/>
    <hyperlink ref="S1032" r:id="rId1766"/>
    <hyperlink ref="T1032" r:id="rId1767"/>
    <hyperlink ref="S1033" r:id="rId1768"/>
    <hyperlink ref="T1033" r:id="rId1769"/>
    <hyperlink ref="S1034" r:id="rId1770"/>
    <hyperlink ref="T1034" r:id="rId1771"/>
    <hyperlink ref="S1035" r:id="rId1772"/>
    <hyperlink ref="T1035" r:id="rId1773"/>
    <hyperlink ref="S1036" r:id="rId1774"/>
    <hyperlink ref="T1036" r:id="rId1775"/>
    <hyperlink ref="S1037" r:id="rId1776"/>
    <hyperlink ref="T1037" r:id="rId1777"/>
    <hyperlink ref="S1038" r:id="rId1778"/>
    <hyperlink ref="T1038" r:id="rId1779"/>
    <hyperlink ref="S1039" r:id="rId1780"/>
    <hyperlink ref="T1039" r:id="rId1781"/>
    <hyperlink ref="S1040" r:id="rId1782"/>
    <hyperlink ref="T1040" r:id="rId1783"/>
    <hyperlink ref="S1041" r:id="rId1784"/>
    <hyperlink ref="T1041" r:id="rId1785"/>
    <hyperlink ref="S1042" r:id="rId1786"/>
    <hyperlink ref="T1042" r:id="rId1787"/>
    <hyperlink ref="S1043" r:id="rId1788"/>
    <hyperlink ref="T1043" r:id="rId1789"/>
    <hyperlink ref="S1044" r:id="rId1790"/>
    <hyperlink ref="T1044" r:id="rId1791"/>
    <hyperlink ref="S1045" r:id="rId1792"/>
    <hyperlink ref="T1045" r:id="rId1793"/>
    <hyperlink ref="S1046" r:id="rId1794"/>
    <hyperlink ref="T1046" r:id="rId1795"/>
    <hyperlink ref="S1047" r:id="rId1796"/>
    <hyperlink ref="T1047" r:id="rId1797"/>
    <hyperlink ref="S1048" r:id="rId1798"/>
    <hyperlink ref="T1048" r:id="rId1799"/>
    <hyperlink ref="S1049" r:id="rId1800"/>
    <hyperlink ref="T1049" r:id="rId1801"/>
    <hyperlink ref="S1050" r:id="rId1802"/>
    <hyperlink ref="T1050" r:id="rId1803"/>
    <hyperlink ref="S1051" r:id="rId1804"/>
    <hyperlink ref="T1051" r:id="rId1805"/>
    <hyperlink ref="S1052" r:id="rId1806"/>
    <hyperlink ref="T1052" r:id="rId1807"/>
    <hyperlink ref="S1053" r:id="rId1808"/>
    <hyperlink ref="T1053" r:id="rId1809"/>
    <hyperlink ref="S1054" r:id="rId1810"/>
    <hyperlink ref="T1054" r:id="rId1811"/>
    <hyperlink ref="S1055" r:id="rId1812"/>
    <hyperlink ref="T1055" r:id="rId1813"/>
    <hyperlink ref="S1056" r:id="rId1814"/>
    <hyperlink ref="T1056" r:id="rId1815"/>
    <hyperlink ref="S1057" r:id="rId1816"/>
    <hyperlink ref="T1057" r:id="rId1817"/>
    <hyperlink ref="S1058" r:id="rId1818"/>
    <hyperlink ref="T1058" r:id="rId1819"/>
    <hyperlink ref="S1059" r:id="rId1820"/>
    <hyperlink ref="T1059" r:id="rId1821"/>
    <hyperlink ref="S1060" r:id="rId1822"/>
    <hyperlink ref="T1060" r:id="rId1823"/>
    <hyperlink ref="S1061" r:id="rId1824"/>
    <hyperlink ref="T1061" r:id="rId1825"/>
    <hyperlink ref="S1062" r:id="rId1826"/>
    <hyperlink ref="T1062" r:id="rId1827"/>
    <hyperlink ref="S1063" r:id="rId1828"/>
    <hyperlink ref="T1063" r:id="rId1829"/>
    <hyperlink ref="S1064" r:id="rId1830"/>
    <hyperlink ref="T1064" r:id="rId1831"/>
    <hyperlink ref="S1065" r:id="rId1832"/>
    <hyperlink ref="T1065" r:id="rId1833"/>
    <hyperlink ref="S1066" r:id="rId1834"/>
    <hyperlink ref="T1066" r:id="rId1835"/>
    <hyperlink ref="S1067" r:id="rId1836"/>
    <hyperlink ref="T1067" r:id="rId1837"/>
    <hyperlink ref="S1068" r:id="rId1838"/>
    <hyperlink ref="T1068" r:id="rId1839"/>
    <hyperlink ref="S1069" r:id="rId1840"/>
    <hyperlink ref="T1069" r:id="rId1841"/>
    <hyperlink ref="S1070" r:id="rId1842"/>
    <hyperlink ref="T1070" r:id="rId1843"/>
    <hyperlink ref="S1071" r:id="rId1844"/>
    <hyperlink ref="T1071" r:id="rId1845"/>
    <hyperlink ref="S1072" r:id="rId1846"/>
    <hyperlink ref="T1072" r:id="rId1847"/>
    <hyperlink ref="S1073" r:id="rId1848"/>
    <hyperlink ref="T1073" r:id="rId1849"/>
    <hyperlink ref="S1074" r:id="rId1850"/>
    <hyperlink ref="T1074" r:id="rId1851"/>
    <hyperlink ref="S1075" r:id="rId1852"/>
    <hyperlink ref="T1075" r:id="rId1853"/>
    <hyperlink ref="S1076" r:id="rId1854"/>
    <hyperlink ref="T1076" r:id="rId1855"/>
    <hyperlink ref="S1077" r:id="rId1856"/>
    <hyperlink ref="T1077" r:id="rId1857"/>
    <hyperlink ref="S1078" r:id="rId1858"/>
    <hyperlink ref="T1078" r:id="rId1859"/>
    <hyperlink ref="S1079" r:id="rId1860"/>
    <hyperlink ref="T1079" r:id="rId1861"/>
    <hyperlink ref="S1080" r:id="rId1862"/>
    <hyperlink ref="T1080" r:id="rId1863"/>
    <hyperlink ref="S1081" r:id="rId1864"/>
    <hyperlink ref="T1081" r:id="rId1865"/>
    <hyperlink ref="S1082" r:id="rId1866"/>
    <hyperlink ref="T1082" r:id="rId1867"/>
    <hyperlink ref="S1083" r:id="rId1868"/>
    <hyperlink ref="T1083" r:id="rId1869"/>
    <hyperlink ref="S1084" r:id="rId1870"/>
    <hyperlink ref="T1084" r:id="rId1871"/>
    <hyperlink ref="S1085" r:id="rId1872"/>
    <hyperlink ref="T1085" r:id="rId1873"/>
    <hyperlink ref="S1086" r:id="rId1874"/>
    <hyperlink ref="T1086" r:id="rId1875"/>
    <hyperlink ref="S1087" r:id="rId1876"/>
    <hyperlink ref="T1087" r:id="rId1877"/>
    <hyperlink ref="S1088" r:id="rId1878"/>
    <hyperlink ref="T1088" r:id="rId1879"/>
    <hyperlink ref="S1089" r:id="rId1880"/>
    <hyperlink ref="T1089" r:id="rId1881"/>
    <hyperlink ref="S1090" r:id="rId1882"/>
    <hyperlink ref="T1090" r:id="rId1883"/>
    <hyperlink ref="S1091" r:id="rId1884"/>
    <hyperlink ref="T1091" r:id="rId1885"/>
    <hyperlink ref="S1092" r:id="rId1886"/>
    <hyperlink ref="T1092" r:id="rId1887"/>
    <hyperlink ref="S1093" r:id="rId1888"/>
    <hyperlink ref="T1093" r:id="rId1889"/>
    <hyperlink ref="S1094" r:id="rId1890"/>
    <hyperlink ref="T1094" r:id="rId1891"/>
    <hyperlink ref="S1095" r:id="rId1892"/>
    <hyperlink ref="T1095" r:id="rId1893"/>
    <hyperlink ref="S1096" r:id="rId1894"/>
    <hyperlink ref="T1096" r:id="rId1895"/>
    <hyperlink ref="S1097" r:id="rId1896"/>
    <hyperlink ref="T1097" r:id="rId1897"/>
    <hyperlink ref="S1098" r:id="rId1898"/>
    <hyperlink ref="T1098" r:id="rId1899"/>
    <hyperlink ref="S1099" r:id="rId1900"/>
    <hyperlink ref="T1099" r:id="rId1901"/>
    <hyperlink ref="S1100" r:id="rId1902"/>
    <hyperlink ref="T1100" r:id="rId1903"/>
    <hyperlink ref="S1101" r:id="rId1904"/>
    <hyperlink ref="T1101" r:id="rId1905"/>
    <hyperlink ref="S1102" r:id="rId1906"/>
    <hyperlink ref="T1102" r:id="rId1907"/>
    <hyperlink ref="S1103" r:id="rId1908"/>
    <hyperlink ref="T1103" r:id="rId1909"/>
    <hyperlink ref="S1104" r:id="rId1910"/>
    <hyperlink ref="T1104" r:id="rId1911"/>
    <hyperlink ref="S1105" r:id="rId1912"/>
    <hyperlink ref="T1105" r:id="rId1913"/>
    <hyperlink ref="S1106" r:id="rId1914"/>
    <hyperlink ref="T1106" r:id="rId1915"/>
    <hyperlink ref="S1107" r:id="rId1916"/>
    <hyperlink ref="T1107" r:id="rId1917"/>
    <hyperlink ref="S1108" r:id="rId1918"/>
    <hyperlink ref="T1108" r:id="rId1919"/>
    <hyperlink ref="S1109" r:id="rId1920"/>
    <hyperlink ref="T1109" r:id="rId1921"/>
    <hyperlink ref="S1110" r:id="rId1922"/>
    <hyperlink ref="T1110" r:id="rId1923"/>
    <hyperlink ref="S1111" r:id="rId1924"/>
    <hyperlink ref="T1111" r:id="rId1925"/>
    <hyperlink ref="S1112" r:id="rId1926"/>
    <hyperlink ref="T1112" r:id="rId1927"/>
    <hyperlink ref="S1113" r:id="rId1928"/>
    <hyperlink ref="T1113" r:id="rId1929"/>
    <hyperlink ref="S1114" r:id="rId1930"/>
    <hyperlink ref="T1114" r:id="rId1931"/>
    <hyperlink ref="S1115" r:id="rId1932"/>
    <hyperlink ref="T1115" r:id="rId1933"/>
    <hyperlink ref="S1116" r:id="rId1934"/>
    <hyperlink ref="T1116" r:id="rId1935"/>
    <hyperlink ref="S1117" r:id="rId1936"/>
    <hyperlink ref="T1117" r:id="rId1937"/>
    <hyperlink ref="S1118" r:id="rId1938"/>
    <hyperlink ref="T1118" r:id="rId1939"/>
    <hyperlink ref="S1119" r:id="rId1940"/>
    <hyperlink ref="T1119" r:id="rId1941"/>
    <hyperlink ref="S1120" r:id="rId1942"/>
    <hyperlink ref="T1120" r:id="rId1943"/>
    <hyperlink ref="S1121" r:id="rId1944"/>
    <hyperlink ref="T1121" r:id="rId1945"/>
    <hyperlink ref="S1122" r:id="rId1946"/>
    <hyperlink ref="T1122" r:id="rId1947"/>
    <hyperlink ref="S1123" r:id="rId1948"/>
    <hyperlink ref="T1123" r:id="rId1949"/>
    <hyperlink ref="S1124" r:id="rId1950"/>
    <hyperlink ref="T1124" r:id="rId1951"/>
    <hyperlink ref="S1125" r:id="rId1952"/>
    <hyperlink ref="T1125" r:id="rId1953"/>
    <hyperlink ref="S1126" r:id="rId1954"/>
    <hyperlink ref="T1126" r:id="rId1955"/>
    <hyperlink ref="S1127" r:id="rId1956"/>
    <hyperlink ref="T1127" r:id="rId1957"/>
    <hyperlink ref="S1128" r:id="rId1958"/>
    <hyperlink ref="T1128" r:id="rId1959"/>
    <hyperlink ref="S1129" r:id="rId1960"/>
    <hyperlink ref="T1129" r:id="rId1961"/>
    <hyperlink ref="S1130" r:id="rId1962"/>
    <hyperlink ref="T1130" r:id="rId1963"/>
    <hyperlink ref="S1131" r:id="rId1964"/>
    <hyperlink ref="T1131" r:id="rId1965"/>
    <hyperlink ref="S1132" r:id="rId1966"/>
    <hyperlink ref="T1132" r:id="rId1967"/>
    <hyperlink ref="S1133" r:id="rId1968"/>
    <hyperlink ref="T1133" r:id="rId1969"/>
    <hyperlink ref="S1134" r:id="rId1970"/>
    <hyperlink ref="T1134" r:id="rId1971"/>
    <hyperlink ref="S1135" r:id="rId1972"/>
    <hyperlink ref="T1135" r:id="rId1973"/>
    <hyperlink ref="S1136" r:id="rId1974"/>
    <hyperlink ref="T1136" r:id="rId1975"/>
    <hyperlink ref="S1137" r:id="rId1976"/>
    <hyperlink ref="T1137" r:id="rId1977"/>
    <hyperlink ref="S1138" r:id="rId1978"/>
    <hyperlink ref="T1138" r:id="rId1979"/>
    <hyperlink ref="S1139" r:id="rId1980"/>
    <hyperlink ref="T1139" r:id="rId1981"/>
    <hyperlink ref="S1140" r:id="rId1982"/>
    <hyperlink ref="T1140" r:id="rId1983"/>
    <hyperlink ref="S1141" r:id="rId1984"/>
    <hyperlink ref="T1141" r:id="rId1985"/>
    <hyperlink ref="S1142" r:id="rId1986"/>
    <hyperlink ref="T1142" r:id="rId1987"/>
    <hyperlink ref="S1143" r:id="rId1988"/>
    <hyperlink ref="T1143" r:id="rId1989"/>
    <hyperlink ref="S1144" r:id="rId1990"/>
    <hyperlink ref="T1144" r:id="rId1991"/>
    <hyperlink ref="S1145" r:id="rId1992"/>
    <hyperlink ref="T1145" r:id="rId1993"/>
    <hyperlink ref="S1146" r:id="rId1994"/>
    <hyperlink ref="T1146" r:id="rId1995"/>
    <hyperlink ref="S1147" r:id="rId1996"/>
    <hyperlink ref="T1147" r:id="rId1997"/>
    <hyperlink ref="S1148" r:id="rId1998"/>
    <hyperlink ref="T1148" r:id="rId1999"/>
    <hyperlink ref="S1149" r:id="rId2000"/>
    <hyperlink ref="T1149" r:id="rId2001"/>
    <hyperlink ref="S1150" r:id="rId2002"/>
    <hyperlink ref="T1150" r:id="rId2003"/>
    <hyperlink ref="S1151" r:id="rId2004"/>
    <hyperlink ref="T1151" r:id="rId2005"/>
    <hyperlink ref="S1152" r:id="rId2006"/>
    <hyperlink ref="T1152" r:id="rId2007"/>
    <hyperlink ref="S1153" r:id="rId2008"/>
    <hyperlink ref="T1153" r:id="rId2009"/>
    <hyperlink ref="S1154" r:id="rId2010"/>
    <hyperlink ref="T1154" r:id="rId2011"/>
    <hyperlink ref="S1155" r:id="rId2012"/>
    <hyperlink ref="T1155" r:id="rId2013"/>
    <hyperlink ref="S1156" r:id="rId2014"/>
    <hyperlink ref="T1156" r:id="rId2015"/>
    <hyperlink ref="S1157" r:id="rId2016"/>
    <hyperlink ref="T1157" r:id="rId2017"/>
    <hyperlink ref="S1158" r:id="rId2018"/>
    <hyperlink ref="T1158" r:id="rId2019"/>
    <hyperlink ref="S1159" r:id="rId2020"/>
    <hyperlink ref="T1159" r:id="rId2021"/>
    <hyperlink ref="S1160" r:id="rId2022"/>
    <hyperlink ref="T1160" r:id="rId2023"/>
    <hyperlink ref="S1161" r:id="rId2024"/>
    <hyperlink ref="T1161" r:id="rId2025"/>
    <hyperlink ref="S1162" r:id="rId2026"/>
    <hyperlink ref="T1162" r:id="rId2027"/>
    <hyperlink ref="S1163" r:id="rId2028"/>
    <hyperlink ref="T1163" r:id="rId2029"/>
    <hyperlink ref="S1164" r:id="rId2030"/>
    <hyperlink ref="T1164" r:id="rId2031"/>
    <hyperlink ref="S1165" r:id="rId2032"/>
    <hyperlink ref="T1165" r:id="rId2033"/>
    <hyperlink ref="S1166" r:id="rId2034"/>
    <hyperlink ref="T1166" r:id="rId2035"/>
    <hyperlink ref="S1167" r:id="rId2036"/>
    <hyperlink ref="T1167" r:id="rId2037"/>
    <hyperlink ref="S1168" r:id="rId2038"/>
    <hyperlink ref="T1168" r:id="rId2039"/>
    <hyperlink ref="S1169" r:id="rId2040"/>
    <hyperlink ref="T1169" r:id="rId2041"/>
    <hyperlink ref="S1170" r:id="rId2042"/>
    <hyperlink ref="T1170" r:id="rId2043"/>
    <hyperlink ref="S1171" r:id="rId2044"/>
    <hyperlink ref="T1171" r:id="rId2045"/>
    <hyperlink ref="B1172" r:id="rId2046"/>
    <hyperlink ref="T1172" r:id="rId2047"/>
    <hyperlink ref="B1173" r:id="rId2048"/>
    <hyperlink ref="T1173" r:id="rId2049"/>
    <hyperlink ref="B1174" r:id="rId2050"/>
    <hyperlink ref="T1174" r:id="rId2051"/>
    <hyperlink ref="B1175" r:id="rId2052"/>
    <hyperlink ref="T1175" r:id="rId2053"/>
    <hyperlink ref="B1176" r:id="rId2054"/>
    <hyperlink ref="S1176" r:id="rId2055"/>
    <hyperlink ref="T1176" r:id="rId2056"/>
    <hyperlink ref="B1177" r:id="rId2057"/>
    <hyperlink ref="S1177" r:id="rId2058"/>
    <hyperlink ref="T1177" r:id="rId2059"/>
    <hyperlink ref="B1178" r:id="rId2060"/>
    <hyperlink ref="S1178" r:id="rId2061"/>
    <hyperlink ref="T1178" r:id="rId2062"/>
    <hyperlink ref="B1179" r:id="rId2063"/>
    <hyperlink ref="S1179" r:id="rId2064"/>
    <hyperlink ref="T1179" r:id="rId2065"/>
    <hyperlink ref="B1180" r:id="rId2066"/>
    <hyperlink ref="S1180" r:id="rId2067"/>
    <hyperlink ref="T1180" r:id="rId2068"/>
    <hyperlink ref="B1181" r:id="rId2069"/>
    <hyperlink ref="S1181" r:id="rId2070"/>
    <hyperlink ref="T1181" r:id="rId2071"/>
    <hyperlink ref="B1182" r:id="rId2072"/>
    <hyperlink ref="S1182" r:id="rId2073"/>
    <hyperlink ref="T1182" r:id="rId2074"/>
    <hyperlink ref="B1183" r:id="rId2075"/>
    <hyperlink ref="S1183" r:id="rId2076"/>
    <hyperlink ref="T1183" r:id="rId2077"/>
    <hyperlink ref="B1184" r:id="rId2078"/>
    <hyperlink ref="S1184" r:id="rId2079"/>
    <hyperlink ref="T1184" r:id="rId2080"/>
    <hyperlink ref="B1185" r:id="rId2081"/>
    <hyperlink ref="S1185" r:id="rId2082"/>
    <hyperlink ref="T1185" r:id="rId2083"/>
    <hyperlink ref="B1186" r:id="rId2084"/>
    <hyperlink ref="S1186" r:id="rId2085"/>
    <hyperlink ref="T1186" r:id="rId2086"/>
    <hyperlink ref="B1187" r:id="rId2087"/>
    <hyperlink ref="S1187" r:id="rId2088"/>
    <hyperlink ref="T1187" r:id="rId2089"/>
    <hyperlink ref="B1188" r:id="rId2090"/>
    <hyperlink ref="S1188" r:id="rId2091"/>
    <hyperlink ref="T1188" r:id="rId2092"/>
    <hyperlink ref="B1189" r:id="rId2093"/>
    <hyperlink ref="S1189" r:id="rId2094"/>
    <hyperlink ref="T1189" r:id="rId2095"/>
    <hyperlink ref="B1190" r:id="rId2096"/>
    <hyperlink ref="S1190" r:id="rId2097"/>
    <hyperlink ref="T1190" r:id="rId2098"/>
    <hyperlink ref="B1191" r:id="rId2099"/>
    <hyperlink ref="S1191" r:id="rId2100"/>
    <hyperlink ref="T1191" r:id="rId2101"/>
    <hyperlink ref="B1192" r:id="rId2102"/>
    <hyperlink ref="S1192" r:id="rId2103"/>
    <hyperlink ref="T1192" r:id="rId2104"/>
    <hyperlink ref="B1193" r:id="rId2105"/>
    <hyperlink ref="S1193" r:id="rId2106"/>
    <hyperlink ref="T1193" r:id="rId2107"/>
  </hyperlinks>
  <printOptions horizontalCentered="1" verticalCentered="1"/>
  <pageMargins left="0.25" right="0.25" top="0.75" bottom="0.75" header="0.3" footer="0.3"/>
  <pageSetup scale="52" fitToHeight="3" orientation="landscape" r:id="rId2108"/>
  <headerFooter>
    <oddHeader>&amp;CWB Digital Governance Projects Database</oddHeader>
  </headerFooter>
  <legacyDrawing r:id="rId210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71"/>
  <sheetViews>
    <sheetView workbookViewId="0">
      <pane xSplit="7" ySplit="1" topLeftCell="H2" activePane="bottomRight" state="frozen"/>
      <selection pane="topRight" activeCell="G1" sqref="G1"/>
      <selection pane="bottomLeft" activeCell="A2" sqref="A2"/>
      <selection pane="bottomRight" activeCell="X11" sqref="X11"/>
    </sheetView>
  </sheetViews>
  <sheetFormatPr defaultRowHeight="15" x14ac:dyDescent="0.25"/>
  <cols>
    <col min="1" max="1" width="4.7109375" style="3" customWidth="1"/>
    <col min="2" max="2" width="17.28515625" customWidth="1"/>
    <col min="3" max="3" width="7.140625" bestFit="1" customWidth="1"/>
    <col min="4" max="6" width="5.7109375" style="3" customWidth="1"/>
    <col min="7" max="7" width="7.7109375" style="3" customWidth="1"/>
    <col min="8" max="8" width="5.7109375" style="3" customWidth="1"/>
    <col min="9" max="9" width="8.7109375" style="513" hidden="1" customWidth="1"/>
    <col min="10" max="10" width="8.7109375" style="513" customWidth="1"/>
    <col min="11" max="11" width="8.7109375" style="513" hidden="1" customWidth="1"/>
    <col min="12" max="12" width="9.7109375" style="513" customWidth="1"/>
    <col min="13" max="13" width="8.7109375" style="513" hidden="1" customWidth="1"/>
    <col min="14" max="14" width="8.7109375" style="513" customWidth="1"/>
    <col min="15" max="15" width="8.7109375" style="513" hidden="1" customWidth="1"/>
    <col min="16" max="16" width="9.7109375" style="513" customWidth="1"/>
    <col min="17" max="17" width="8.7109375" style="513" hidden="1" customWidth="1"/>
    <col min="18" max="18" width="8.7109375" style="513" customWidth="1"/>
    <col min="19" max="19" width="8.7109375" style="513" hidden="1" customWidth="1"/>
    <col min="20" max="20" width="9.7109375" style="513" customWidth="1"/>
    <col min="21" max="21" width="6.42578125" customWidth="1"/>
  </cols>
  <sheetData>
    <row r="1" spans="1:21" x14ac:dyDescent="0.25">
      <c r="A1" s="483" t="s">
        <v>0</v>
      </c>
      <c r="B1" s="467" t="s">
        <v>3</v>
      </c>
      <c r="C1" s="447" t="s">
        <v>2</v>
      </c>
      <c r="D1" s="457" t="s">
        <v>13578</v>
      </c>
      <c r="E1" s="443" t="s">
        <v>13579</v>
      </c>
      <c r="F1" s="445" t="s">
        <v>4431</v>
      </c>
      <c r="G1" s="572" t="s">
        <v>13574</v>
      </c>
      <c r="H1" s="573" t="s">
        <v>13564</v>
      </c>
      <c r="I1" s="488" t="s">
        <v>13569</v>
      </c>
      <c r="J1" s="489" t="s">
        <v>13568</v>
      </c>
      <c r="K1" s="490" t="s">
        <v>13570</v>
      </c>
      <c r="L1" s="491" t="s">
        <v>13575</v>
      </c>
      <c r="M1" s="492" t="s">
        <v>13572</v>
      </c>
      <c r="N1" s="493" t="s">
        <v>13571</v>
      </c>
      <c r="O1" s="494" t="s">
        <v>13573</v>
      </c>
      <c r="P1" s="495" t="s">
        <v>13576</v>
      </c>
      <c r="Q1" s="574" t="s">
        <v>13567</v>
      </c>
      <c r="R1" s="577" t="s">
        <v>13565</v>
      </c>
      <c r="S1" s="574" t="s">
        <v>13566</v>
      </c>
      <c r="T1" s="614" t="s">
        <v>13577</v>
      </c>
      <c r="U1" s="617" t="s">
        <v>1729</v>
      </c>
    </row>
    <row r="2" spans="1:21" x14ac:dyDescent="0.25">
      <c r="A2" s="484">
        <f t="shared" ref="A2:A40" si="0">ROW()-1</f>
        <v>1</v>
      </c>
      <c r="B2" s="461" t="s">
        <v>255</v>
      </c>
      <c r="C2" s="468" t="s">
        <v>245</v>
      </c>
      <c r="D2" s="456">
        <v>25</v>
      </c>
      <c r="E2" s="474">
        <v>16</v>
      </c>
      <c r="F2" s="475">
        <v>5</v>
      </c>
      <c r="G2" s="484">
        <v>46</v>
      </c>
      <c r="H2" s="592">
        <f t="shared" ref="H2:H40" si="1">E2+F2</f>
        <v>21</v>
      </c>
      <c r="I2" s="497">
        <v>4177.6364039199998</v>
      </c>
      <c r="J2" s="498">
        <v>5245.5389948400007</v>
      </c>
      <c r="K2" s="499">
        <v>0</v>
      </c>
      <c r="L2" s="500">
        <v>9423.1753987600005</v>
      </c>
      <c r="M2" s="497">
        <v>3968.5083971600006</v>
      </c>
      <c r="N2" s="498">
        <v>3426.3334197600002</v>
      </c>
      <c r="O2" s="499">
        <v>0</v>
      </c>
      <c r="P2" s="500">
        <v>7394.8418169200004</v>
      </c>
      <c r="Q2" s="575">
        <v>323.51000000000005</v>
      </c>
      <c r="R2" s="596">
        <v>877.68999999999994</v>
      </c>
      <c r="S2" s="575">
        <v>50</v>
      </c>
      <c r="T2" s="615">
        <v>1251.1999999999996</v>
      </c>
      <c r="U2" s="592">
        <v>8</v>
      </c>
    </row>
    <row r="3" spans="1:21" x14ac:dyDescent="0.25">
      <c r="A3" s="485">
        <f t="shared" si="0"/>
        <v>2</v>
      </c>
      <c r="B3" s="462" t="s">
        <v>13582</v>
      </c>
      <c r="C3" s="469" t="s">
        <v>16</v>
      </c>
      <c r="D3" s="450">
        <v>7</v>
      </c>
      <c r="E3" s="476">
        <v>16</v>
      </c>
      <c r="F3" s="477"/>
      <c r="G3" s="485">
        <v>23</v>
      </c>
      <c r="H3" s="593">
        <f t="shared" si="1"/>
        <v>16</v>
      </c>
      <c r="I3" s="501">
        <v>523</v>
      </c>
      <c r="J3" s="502">
        <v>2028.0977366699999</v>
      </c>
      <c r="K3" s="503"/>
      <c r="L3" s="504">
        <v>2551.1941616599997</v>
      </c>
      <c r="M3" s="501">
        <v>483</v>
      </c>
      <c r="N3" s="502">
        <v>1155.6240185300003</v>
      </c>
      <c r="O3" s="503"/>
      <c r="P3" s="504">
        <v>1638.3906520000003</v>
      </c>
      <c r="Q3" s="576">
        <v>68</v>
      </c>
      <c r="R3" s="597">
        <v>662.65900000000011</v>
      </c>
      <c r="S3" s="576"/>
      <c r="T3" s="616">
        <v>731</v>
      </c>
      <c r="U3" s="593">
        <v>4</v>
      </c>
    </row>
    <row r="4" spans="1:21" x14ac:dyDescent="0.25">
      <c r="A4" s="485">
        <f t="shared" si="0"/>
        <v>3</v>
      </c>
      <c r="B4" s="462" t="s">
        <v>246</v>
      </c>
      <c r="C4" s="469" t="s">
        <v>245</v>
      </c>
      <c r="D4" s="450">
        <v>15</v>
      </c>
      <c r="E4" s="476">
        <v>12</v>
      </c>
      <c r="F4" s="477">
        <v>2</v>
      </c>
      <c r="G4" s="485">
        <v>29</v>
      </c>
      <c r="H4" s="593">
        <f t="shared" si="1"/>
        <v>14</v>
      </c>
      <c r="I4" s="501">
        <v>1212.07132391</v>
      </c>
      <c r="J4" s="502">
        <v>3563.6929711500002</v>
      </c>
      <c r="K4" s="503">
        <v>0</v>
      </c>
      <c r="L4" s="504">
        <v>4775.7642950599993</v>
      </c>
      <c r="M4" s="501">
        <v>1168.2130548399998</v>
      </c>
      <c r="N4" s="502">
        <v>1900.37451766</v>
      </c>
      <c r="O4" s="503">
        <v>0</v>
      </c>
      <c r="P4" s="504">
        <v>3068.5875725000001</v>
      </c>
      <c r="Q4" s="576">
        <v>257.84999999999997</v>
      </c>
      <c r="R4" s="597">
        <v>477.3</v>
      </c>
      <c r="S4" s="576"/>
      <c r="T4" s="616">
        <v>735.15</v>
      </c>
      <c r="U4" s="593">
        <v>7</v>
      </c>
    </row>
    <row r="5" spans="1:21" x14ac:dyDescent="0.25">
      <c r="A5" s="485">
        <f t="shared" si="0"/>
        <v>4</v>
      </c>
      <c r="B5" s="462" t="s">
        <v>194</v>
      </c>
      <c r="C5" s="469" t="s">
        <v>193</v>
      </c>
      <c r="D5" s="450">
        <v>15</v>
      </c>
      <c r="E5" s="476">
        <v>12</v>
      </c>
      <c r="F5" s="477"/>
      <c r="G5" s="485">
        <v>27</v>
      </c>
      <c r="H5" s="593">
        <f t="shared" si="1"/>
        <v>12</v>
      </c>
      <c r="I5" s="501">
        <v>3014.6529335500004</v>
      </c>
      <c r="J5" s="502">
        <v>2385.15</v>
      </c>
      <c r="K5" s="503"/>
      <c r="L5" s="504">
        <v>5399.8029335499996</v>
      </c>
      <c r="M5" s="501">
        <v>2883.9307473499998</v>
      </c>
      <c r="N5" s="502">
        <v>1403.4522764400001</v>
      </c>
      <c r="O5" s="503"/>
      <c r="P5" s="504">
        <v>4287.3830237900002</v>
      </c>
      <c r="Q5" s="576">
        <v>247.78399999999999</v>
      </c>
      <c r="R5" s="597">
        <v>469.71000000000004</v>
      </c>
      <c r="S5" s="576"/>
      <c r="T5" s="616">
        <v>717.49400000000003</v>
      </c>
      <c r="U5" s="593">
        <v>8</v>
      </c>
    </row>
    <row r="6" spans="1:21" x14ac:dyDescent="0.25">
      <c r="A6" s="485">
        <f t="shared" si="0"/>
        <v>5</v>
      </c>
      <c r="B6" s="462" t="s">
        <v>280</v>
      </c>
      <c r="C6" s="469" t="s">
        <v>16</v>
      </c>
      <c r="D6" s="450">
        <v>10</v>
      </c>
      <c r="E6" s="476">
        <v>8</v>
      </c>
      <c r="F6" s="477"/>
      <c r="G6" s="485">
        <v>18</v>
      </c>
      <c r="H6" s="593">
        <f t="shared" si="1"/>
        <v>8</v>
      </c>
      <c r="I6" s="501">
        <v>890.10060714999997</v>
      </c>
      <c r="J6" s="502">
        <v>2200.46115603</v>
      </c>
      <c r="K6" s="503"/>
      <c r="L6" s="504">
        <v>3090.5617631799996</v>
      </c>
      <c r="M6" s="501">
        <v>886.32020028999989</v>
      </c>
      <c r="N6" s="502">
        <v>578.0115168100001</v>
      </c>
      <c r="O6" s="503"/>
      <c r="P6" s="504">
        <v>1464.3317171000001</v>
      </c>
      <c r="Q6" s="576">
        <v>285.95</v>
      </c>
      <c r="R6" s="597">
        <v>340.26</v>
      </c>
      <c r="S6" s="576"/>
      <c r="T6" s="616">
        <v>626.21</v>
      </c>
      <c r="U6" s="593">
        <v>9</v>
      </c>
    </row>
    <row r="7" spans="1:21" x14ac:dyDescent="0.25">
      <c r="A7" s="485">
        <f t="shared" si="0"/>
        <v>6</v>
      </c>
      <c r="B7" s="462" t="s">
        <v>268</v>
      </c>
      <c r="C7" s="469" t="s">
        <v>16</v>
      </c>
      <c r="D7" s="450">
        <v>9</v>
      </c>
      <c r="E7" s="476">
        <v>7</v>
      </c>
      <c r="F7" s="477"/>
      <c r="G7" s="485">
        <v>16</v>
      </c>
      <c r="H7" s="593">
        <f t="shared" si="1"/>
        <v>7</v>
      </c>
      <c r="I7" s="501">
        <v>1427.8941615499998</v>
      </c>
      <c r="J7" s="502">
        <v>1973</v>
      </c>
      <c r="K7" s="503"/>
      <c r="L7" s="504">
        <v>3400.8941615499998</v>
      </c>
      <c r="M7" s="501">
        <v>1441.0345584700001</v>
      </c>
      <c r="N7" s="502">
        <v>1220.6041463900001</v>
      </c>
      <c r="O7" s="503"/>
      <c r="P7" s="504">
        <v>2661.6387048600004</v>
      </c>
      <c r="Q7" s="576">
        <v>519.14</v>
      </c>
      <c r="R7" s="597">
        <v>299.19</v>
      </c>
      <c r="S7" s="576"/>
      <c r="T7" s="616">
        <v>818.33</v>
      </c>
      <c r="U7" s="593">
        <v>7</v>
      </c>
    </row>
    <row r="8" spans="1:21" x14ac:dyDescent="0.25">
      <c r="A8" s="485">
        <f t="shared" si="0"/>
        <v>7</v>
      </c>
      <c r="B8" s="462" t="s">
        <v>183</v>
      </c>
      <c r="C8" s="469" t="s">
        <v>153</v>
      </c>
      <c r="D8" s="450">
        <v>15</v>
      </c>
      <c r="E8" s="476">
        <v>4</v>
      </c>
      <c r="F8" s="477"/>
      <c r="G8" s="485">
        <v>19</v>
      </c>
      <c r="H8" s="593">
        <f t="shared" si="1"/>
        <v>4</v>
      </c>
      <c r="I8" s="501">
        <v>1054.1495323600002</v>
      </c>
      <c r="J8" s="502">
        <v>135</v>
      </c>
      <c r="K8" s="503"/>
      <c r="L8" s="504">
        <v>1189.14953236</v>
      </c>
      <c r="M8" s="501">
        <v>984.24738282999999</v>
      </c>
      <c r="N8" s="502">
        <v>83.144753269999995</v>
      </c>
      <c r="O8" s="503"/>
      <c r="P8" s="504">
        <v>1067.3921361</v>
      </c>
      <c r="Q8" s="576">
        <v>937.35</v>
      </c>
      <c r="R8" s="597">
        <v>289.39999999999998</v>
      </c>
      <c r="S8" s="576"/>
      <c r="T8" s="616">
        <v>1226.7499999999998</v>
      </c>
      <c r="U8" s="593">
        <v>8</v>
      </c>
    </row>
    <row r="9" spans="1:21" x14ac:dyDescent="0.25">
      <c r="A9" s="485">
        <f t="shared" si="0"/>
        <v>8</v>
      </c>
      <c r="B9" s="462" t="s">
        <v>170</v>
      </c>
      <c r="C9" s="469" t="s">
        <v>153</v>
      </c>
      <c r="D9" s="450">
        <v>3</v>
      </c>
      <c r="E9" s="476">
        <v>5</v>
      </c>
      <c r="F9" s="477"/>
      <c r="G9" s="485">
        <v>8</v>
      </c>
      <c r="H9" s="593">
        <f t="shared" si="1"/>
        <v>5</v>
      </c>
      <c r="I9" s="501">
        <v>51.105580149999994</v>
      </c>
      <c r="J9" s="502">
        <v>2315.6730169299999</v>
      </c>
      <c r="K9" s="503"/>
      <c r="L9" s="504">
        <v>2366.7785970799996</v>
      </c>
      <c r="M9" s="501">
        <v>51.105580149999994</v>
      </c>
      <c r="N9" s="502">
        <v>1888.1183468899999</v>
      </c>
      <c r="O9" s="503"/>
      <c r="P9" s="504">
        <v>1939.22392704</v>
      </c>
      <c r="Q9" s="576">
        <v>74.870999999999995</v>
      </c>
      <c r="R9" s="597">
        <v>265.71000000000004</v>
      </c>
      <c r="S9" s="576"/>
      <c r="T9" s="616">
        <v>340.58100000000007</v>
      </c>
      <c r="U9" s="593">
        <v>5</v>
      </c>
    </row>
    <row r="10" spans="1:21" x14ac:dyDescent="0.25">
      <c r="A10" s="485">
        <f t="shared" si="0"/>
        <v>9</v>
      </c>
      <c r="B10" s="462" t="s">
        <v>360</v>
      </c>
      <c r="C10" s="469" t="s">
        <v>193</v>
      </c>
      <c r="D10" s="450">
        <v>23</v>
      </c>
      <c r="E10" s="476">
        <v>5</v>
      </c>
      <c r="F10" s="477">
        <v>1</v>
      </c>
      <c r="G10" s="485">
        <v>29</v>
      </c>
      <c r="H10" s="593">
        <f t="shared" si="1"/>
        <v>6</v>
      </c>
      <c r="I10" s="501">
        <v>2812.9339727799997</v>
      </c>
      <c r="J10" s="502">
        <v>1850</v>
      </c>
      <c r="K10" s="503">
        <v>0</v>
      </c>
      <c r="L10" s="504">
        <v>4662.9339727799997</v>
      </c>
      <c r="M10" s="501">
        <v>2784.9741882600001</v>
      </c>
      <c r="N10" s="502">
        <v>1095.0031620099999</v>
      </c>
      <c r="O10" s="503">
        <v>0</v>
      </c>
      <c r="P10" s="504">
        <v>3879.97735027</v>
      </c>
      <c r="Q10" s="576">
        <v>580.30500000000006</v>
      </c>
      <c r="R10" s="597">
        <v>261.7</v>
      </c>
      <c r="S10" s="576"/>
      <c r="T10" s="616">
        <v>842.00499999999988</v>
      </c>
      <c r="U10" s="593">
        <v>7</v>
      </c>
    </row>
    <row r="11" spans="1:21" x14ac:dyDescent="0.25">
      <c r="A11" s="485">
        <f t="shared" si="0"/>
        <v>10</v>
      </c>
      <c r="B11" s="462" t="s">
        <v>332</v>
      </c>
      <c r="C11" s="469" t="s">
        <v>124</v>
      </c>
      <c r="D11" s="450">
        <v>15</v>
      </c>
      <c r="E11" s="476">
        <v>9</v>
      </c>
      <c r="F11" s="477"/>
      <c r="G11" s="485">
        <v>24</v>
      </c>
      <c r="H11" s="593">
        <f t="shared" si="1"/>
        <v>9</v>
      </c>
      <c r="I11" s="501">
        <v>1623.66824567</v>
      </c>
      <c r="J11" s="502">
        <v>1380</v>
      </c>
      <c r="K11" s="503"/>
      <c r="L11" s="504">
        <v>3003.6682456699996</v>
      </c>
      <c r="M11" s="501">
        <v>1580.4700493600001</v>
      </c>
      <c r="N11" s="502">
        <v>422.61104114000005</v>
      </c>
      <c r="O11" s="503"/>
      <c r="P11" s="504">
        <v>2003.0810905000001</v>
      </c>
      <c r="Q11" s="576">
        <v>456.74</v>
      </c>
      <c r="R11" s="597">
        <v>203.94</v>
      </c>
      <c r="S11" s="576"/>
      <c r="T11" s="616">
        <v>660.68</v>
      </c>
      <c r="U11" s="593">
        <v>6</v>
      </c>
    </row>
    <row r="12" spans="1:21" x14ac:dyDescent="0.25">
      <c r="A12" s="485">
        <f t="shared" si="0"/>
        <v>11</v>
      </c>
      <c r="B12" s="462" t="s">
        <v>154</v>
      </c>
      <c r="C12" s="469" t="s">
        <v>153</v>
      </c>
      <c r="D12" s="450">
        <v>14</v>
      </c>
      <c r="E12" s="476">
        <v>5</v>
      </c>
      <c r="F12" s="477">
        <v>1</v>
      </c>
      <c r="G12" s="485">
        <v>20</v>
      </c>
      <c r="H12" s="593">
        <f t="shared" si="1"/>
        <v>6</v>
      </c>
      <c r="I12" s="501">
        <v>177.28752232999997</v>
      </c>
      <c r="J12" s="502">
        <v>125.89384613999999</v>
      </c>
      <c r="K12" s="503">
        <v>0</v>
      </c>
      <c r="L12" s="504">
        <v>303.18136847</v>
      </c>
      <c r="M12" s="501">
        <v>175.08705466000004</v>
      </c>
      <c r="N12" s="502">
        <v>33.794632870000001</v>
      </c>
      <c r="O12" s="503">
        <v>0</v>
      </c>
      <c r="P12" s="504">
        <v>208.88168753000002</v>
      </c>
      <c r="Q12" s="576">
        <v>52.58</v>
      </c>
      <c r="R12" s="597">
        <v>201.68</v>
      </c>
      <c r="S12" s="576"/>
      <c r="T12" s="616">
        <v>254.26000000000002</v>
      </c>
      <c r="U12" s="593">
        <v>7</v>
      </c>
    </row>
    <row r="13" spans="1:21" x14ac:dyDescent="0.25">
      <c r="A13" s="485">
        <f t="shared" si="0"/>
        <v>12</v>
      </c>
      <c r="B13" s="462" t="s">
        <v>406</v>
      </c>
      <c r="C13" s="469" t="s">
        <v>245</v>
      </c>
      <c r="D13" s="450">
        <v>9</v>
      </c>
      <c r="E13" s="476">
        <v>6</v>
      </c>
      <c r="F13" s="477"/>
      <c r="G13" s="485">
        <v>15</v>
      </c>
      <c r="H13" s="593">
        <f t="shared" si="1"/>
        <v>6</v>
      </c>
      <c r="I13" s="501">
        <v>205.54886382999999</v>
      </c>
      <c r="J13" s="502">
        <v>447.61240340000001</v>
      </c>
      <c r="K13" s="503"/>
      <c r="L13" s="504">
        <v>653.16126722999991</v>
      </c>
      <c r="M13" s="501">
        <v>205.68810987000001</v>
      </c>
      <c r="N13" s="502">
        <v>349.01985551000001</v>
      </c>
      <c r="O13" s="503"/>
      <c r="P13" s="504">
        <v>554.70796538000002</v>
      </c>
      <c r="Q13" s="576">
        <v>87.286000000000001</v>
      </c>
      <c r="R13" s="597">
        <v>198.25</v>
      </c>
      <c r="S13" s="576"/>
      <c r="T13" s="616">
        <v>285.53599999999994</v>
      </c>
      <c r="U13" s="593">
        <v>4</v>
      </c>
    </row>
    <row r="14" spans="1:21" x14ac:dyDescent="0.25">
      <c r="A14" s="485">
        <f t="shared" si="0"/>
        <v>13</v>
      </c>
      <c r="B14" s="462" t="s">
        <v>58</v>
      </c>
      <c r="C14" s="469" t="s">
        <v>16</v>
      </c>
      <c r="D14" s="450">
        <v>11</v>
      </c>
      <c r="E14" s="476">
        <v>8</v>
      </c>
      <c r="F14" s="477"/>
      <c r="G14" s="485">
        <v>19</v>
      </c>
      <c r="H14" s="593">
        <f t="shared" si="1"/>
        <v>8</v>
      </c>
      <c r="I14" s="501">
        <v>393.29933417999996</v>
      </c>
      <c r="J14" s="502">
        <v>775.24678674999996</v>
      </c>
      <c r="K14" s="503"/>
      <c r="L14" s="504">
        <v>1168.5461209299999</v>
      </c>
      <c r="M14" s="501">
        <v>388.68625916999997</v>
      </c>
      <c r="N14" s="502">
        <v>518.00114816000007</v>
      </c>
      <c r="O14" s="503"/>
      <c r="P14" s="504">
        <v>906.68740733000027</v>
      </c>
      <c r="Q14" s="576">
        <v>199.32999999999998</v>
      </c>
      <c r="R14" s="597">
        <v>193.45000000000002</v>
      </c>
      <c r="S14" s="576"/>
      <c r="T14" s="616">
        <v>392.78000000000003</v>
      </c>
      <c r="U14" s="593">
        <v>9</v>
      </c>
    </row>
    <row r="15" spans="1:21" x14ac:dyDescent="0.25">
      <c r="A15" s="485">
        <f t="shared" si="0"/>
        <v>14</v>
      </c>
      <c r="B15" s="462" t="s">
        <v>140</v>
      </c>
      <c r="C15" s="469" t="s">
        <v>124</v>
      </c>
      <c r="D15" s="450">
        <v>16</v>
      </c>
      <c r="E15" s="476">
        <v>6</v>
      </c>
      <c r="F15" s="477">
        <v>2</v>
      </c>
      <c r="G15" s="485">
        <v>24</v>
      </c>
      <c r="H15" s="593">
        <f t="shared" si="1"/>
        <v>8</v>
      </c>
      <c r="I15" s="501">
        <v>1307.6872011400001</v>
      </c>
      <c r="J15" s="502">
        <v>765.4</v>
      </c>
      <c r="K15" s="503">
        <v>0</v>
      </c>
      <c r="L15" s="504">
        <v>2073.0872011399997</v>
      </c>
      <c r="M15" s="501">
        <v>1175.0100725100001</v>
      </c>
      <c r="N15" s="502">
        <v>211.21919511999999</v>
      </c>
      <c r="O15" s="503">
        <v>0</v>
      </c>
      <c r="P15" s="504">
        <v>1386.2292676300001</v>
      </c>
      <c r="Q15" s="576">
        <v>375.41999999999996</v>
      </c>
      <c r="R15" s="597">
        <v>192.34</v>
      </c>
      <c r="S15" s="576">
        <v>0</v>
      </c>
      <c r="T15" s="616">
        <v>567.76</v>
      </c>
      <c r="U15" s="593">
        <v>7</v>
      </c>
    </row>
    <row r="16" spans="1:21" x14ac:dyDescent="0.25">
      <c r="A16" s="485">
        <f t="shared" si="0"/>
        <v>15</v>
      </c>
      <c r="B16" s="462" t="s">
        <v>264</v>
      </c>
      <c r="C16" s="469" t="s">
        <v>245</v>
      </c>
      <c r="D16" s="450">
        <v>13</v>
      </c>
      <c r="E16" s="476">
        <v>8</v>
      </c>
      <c r="F16" s="477"/>
      <c r="G16" s="485">
        <v>21</v>
      </c>
      <c r="H16" s="593">
        <f t="shared" si="1"/>
        <v>8</v>
      </c>
      <c r="I16" s="501">
        <v>1146.0555432599999</v>
      </c>
      <c r="J16" s="502">
        <v>1272.8195848099999</v>
      </c>
      <c r="K16" s="503"/>
      <c r="L16" s="504">
        <v>2418.8751280699998</v>
      </c>
      <c r="M16" s="501">
        <v>1084.9826059</v>
      </c>
      <c r="N16" s="502">
        <v>965.93397132999996</v>
      </c>
      <c r="O16" s="503"/>
      <c r="P16" s="504">
        <v>2050.9165772299998</v>
      </c>
      <c r="Q16" s="576">
        <v>199.50000000000003</v>
      </c>
      <c r="R16" s="597">
        <v>134.39999999999998</v>
      </c>
      <c r="S16" s="576"/>
      <c r="T16" s="616">
        <v>333.9</v>
      </c>
      <c r="U16" s="593">
        <v>7</v>
      </c>
    </row>
    <row r="17" spans="1:23" x14ac:dyDescent="0.25">
      <c r="A17" s="485">
        <f t="shared" si="0"/>
        <v>16</v>
      </c>
      <c r="B17" s="462" t="s">
        <v>115</v>
      </c>
      <c r="C17" s="469" t="s">
        <v>16</v>
      </c>
      <c r="D17" s="450">
        <v>10</v>
      </c>
      <c r="E17" s="476">
        <v>6</v>
      </c>
      <c r="F17" s="477">
        <v>1</v>
      </c>
      <c r="G17" s="485">
        <v>17</v>
      </c>
      <c r="H17" s="593">
        <f t="shared" si="1"/>
        <v>7</v>
      </c>
      <c r="I17" s="501">
        <v>725.60544691000007</v>
      </c>
      <c r="J17" s="502">
        <v>1266</v>
      </c>
      <c r="K17" s="503">
        <v>0</v>
      </c>
      <c r="L17" s="504">
        <v>1991.6054469100002</v>
      </c>
      <c r="M17" s="501">
        <v>719.4487901</v>
      </c>
      <c r="N17" s="502">
        <v>652.34423596000011</v>
      </c>
      <c r="O17" s="503">
        <v>0</v>
      </c>
      <c r="P17" s="504">
        <v>1371.7930260600003</v>
      </c>
      <c r="Q17" s="576">
        <v>333.39</v>
      </c>
      <c r="R17" s="597">
        <v>112.70000000000002</v>
      </c>
      <c r="S17" s="576"/>
      <c r="T17" s="616">
        <v>446.09000000000003</v>
      </c>
      <c r="U17" s="593">
        <v>7</v>
      </c>
    </row>
    <row r="18" spans="1:23" x14ac:dyDescent="0.25">
      <c r="A18" s="485">
        <f t="shared" si="0"/>
        <v>17</v>
      </c>
      <c r="B18" s="462" t="s">
        <v>29</v>
      </c>
      <c r="C18" s="469" t="s">
        <v>16</v>
      </c>
      <c r="D18" s="450">
        <v>3</v>
      </c>
      <c r="E18" s="476">
        <v>6</v>
      </c>
      <c r="F18" s="477"/>
      <c r="G18" s="485">
        <v>9</v>
      </c>
      <c r="H18" s="593">
        <f t="shared" si="1"/>
        <v>6</v>
      </c>
      <c r="I18" s="501">
        <v>360.95</v>
      </c>
      <c r="J18" s="502">
        <v>377.7</v>
      </c>
      <c r="K18" s="503"/>
      <c r="L18" s="504">
        <v>738.65</v>
      </c>
      <c r="M18" s="501">
        <v>350.49422660000005</v>
      </c>
      <c r="N18" s="502">
        <v>81.56212853000001</v>
      </c>
      <c r="O18" s="503"/>
      <c r="P18" s="504">
        <v>432.05635513000004</v>
      </c>
      <c r="Q18" s="576">
        <v>76.41</v>
      </c>
      <c r="R18" s="597">
        <v>108.54</v>
      </c>
      <c r="S18" s="576"/>
      <c r="T18" s="616">
        <v>184.95000000000002</v>
      </c>
      <c r="U18" s="593">
        <v>4</v>
      </c>
    </row>
    <row r="19" spans="1:23" x14ac:dyDescent="0.25">
      <c r="A19" s="485">
        <f t="shared" si="0"/>
        <v>18</v>
      </c>
      <c r="B19" s="462" t="s">
        <v>75</v>
      </c>
      <c r="C19" s="469" t="s">
        <v>16</v>
      </c>
      <c r="D19" s="450">
        <v>10</v>
      </c>
      <c r="E19" s="476">
        <v>3</v>
      </c>
      <c r="F19" s="477">
        <v>1</v>
      </c>
      <c r="G19" s="485">
        <v>14</v>
      </c>
      <c r="H19" s="593">
        <f t="shared" ref="H19" si="2">E19+F19</f>
        <v>4</v>
      </c>
      <c r="I19" s="501">
        <v>917.10518969999998</v>
      </c>
      <c r="J19" s="502">
        <v>873.5</v>
      </c>
      <c r="K19" s="503">
        <v>0</v>
      </c>
      <c r="L19" s="504">
        <v>1790.6051897</v>
      </c>
      <c r="M19" s="501">
        <v>905.94959754999991</v>
      </c>
      <c r="N19" s="502">
        <v>373.90939673000003</v>
      </c>
      <c r="O19" s="503">
        <v>0</v>
      </c>
      <c r="P19" s="504">
        <v>1279.8589942799999</v>
      </c>
      <c r="Q19" s="576">
        <v>197.19000000000003</v>
      </c>
      <c r="R19" s="597">
        <v>109.5</v>
      </c>
      <c r="S19" s="576"/>
      <c r="T19" s="616">
        <v>306.68999999999994</v>
      </c>
      <c r="U19" s="593">
        <v>7</v>
      </c>
    </row>
    <row r="20" spans="1:23" x14ac:dyDescent="0.25">
      <c r="A20" s="485">
        <f t="shared" si="0"/>
        <v>19</v>
      </c>
      <c r="B20" s="462" t="s">
        <v>161</v>
      </c>
      <c r="C20" s="469" t="s">
        <v>153</v>
      </c>
      <c r="D20" s="450">
        <v>14</v>
      </c>
      <c r="E20" s="476">
        <v>6</v>
      </c>
      <c r="F20" s="477"/>
      <c r="G20" s="485">
        <v>20</v>
      </c>
      <c r="H20" s="593">
        <f>E20+F20</f>
        <v>6</v>
      </c>
      <c r="I20" s="501">
        <v>230.35481101999997</v>
      </c>
      <c r="J20" s="502">
        <v>128.19999999999999</v>
      </c>
      <c r="K20" s="503"/>
      <c r="L20" s="504">
        <v>358.55481101999999</v>
      </c>
      <c r="M20" s="501">
        <v>233.68330409000001</v>
      </c>
      <c r="N20" s="502">
        <v>41.369880999999992</v>
      </c>
      <c r="O20" s="503"/>
      <c r="P20" s="504">
        <v>275.05318509</v>
      </c>
      <c r="Q20" s="576">
        <v>78.574999999999989</v>
      </c>
      <c r="R20" s="597">
        <v>89</v>
      </c>
      <c r="S20" s="576"/>
      <c r="T20" s="616">
        <v>167.57499999999999</v>
      </c>
      <c r="U20" s="593">
        <v>5</v>
      </c>
    </row>
    <row r="21" spans="1:23" x14ac:dyDescent="0.25">
      <c r="A21" s="485">
        <f t="shared" si="0"/>
        <v>20</v>
      </c>
      <c r="B21" s="462" t="s">
        <v>600</v>
      </c>
      <c r="C21" s="469" t="s">
        <v>124</v>
      </c>
      <c r="D21" s="450">
        <v>13</v>
      </c>
      <c r="E21" s="476">
        <v>4</v>
      </c>
      <c r="F21" s="477">
        <v>1</v>
      </c>
      <c r="G21" s="485">
        <v>18</v>
      </c>
      <c r="H21" s="593">
        <f>E21+F21</f>
        <v>5</v>
      </c>
      <c r="I21" s="501">
        <v>517.20627913999988</v>
      </c>
      <c r="J21" s="502">
        <v>864.47085489000006</v>
      </c>
      <c r="K21" s="503">
        <v>0</v>
      </c>
      <c r="L21" s="504">
        <v>1381.6771340300004</v>
      </c>
      <c r="M21" s="501">
        <v>501.87500220999999</v>
      </c>
      <c r="N21" s="502">
        <v>509.32405060999997</v>
      </c>
      <c r="O21" s="503">
        <v>0</v>
      </c>
      <c r="P21" s="504">
        <v>1011.1990528199999</v>
      </c>
      <c r="Q21" s="576">
        <v>189.08000000000004</v>
      </c>
      <c r="R21" s="597">
        <v>83.2</v>
      </c>
      <c r="S21" s="576">
        <v>0</v>
      </c>
      <c r="T21" s="616">
        <v>272.27999999999997</v>
      </c>
      <c r="U21" s="593">
        <v>6</v>
      </c>
    </row>
    <row r="22" spans="1:23" x14ac:dyDescent="0.25">
      <c r="A22" s="485">
        <f t="shared" si="0"/>
        <v>21</v>
      </c>
      <c r="B22" s="462" t="s">
        <v>611</v>
      </c>
      <c r="C22" s="469" t="s">
        <v>153</v>
      </c>
      <c r="D22" s="450">
        <v>7</v>
      </c>
      <c r="E22" s="476">
        <v>2</v>
      </c>
      <c r="F22" s="477">
        <v>1</v>
      </c>
      <c r="G22" s="485">
        <v>10</v>
      </c>
      <c r="H22" s="593">
        <f>E22+F22</f>
        <v>3</v>
      </c>
      <c r="I22" s="501">
        <v>533.06211904999998</v>
      </c>
      <c r="J22" s="502">
        <v>514.72983699999997</v>
      </c>
      <c r="K22" s="503">
        <v>0</v>
      </c>
      <c r="L22" s="504">
        <v>1047.79195605</v>
      </c>
      <c r="M22" s="501">
        <v>521.21802831000002</v>
      </c>
      <c r="N22" s="502">
        <v>81.963411629999996</v>
      </c>
      <c r="O22" s="503">
        <v>0</v>
      </c>
      <c r="P22" s="504">
        <v>603.18143994000002</v>
      </c>
      <c r="Q22" s="576">
        <v>126.58800000000001</v>
      </c>
      <c r="R22" s="597">
        <v>82.9</v>
      </c>
      <c r="S22" s="576"/>
      <c r="T22" s="616">
        <v>209.48800000000003</v>
      </c>
      <c r="U22" s="593">
        <v>6</v>
      </c>
    </row>
    <row r="23" spans="1:23" x14ac:dyDescent="0.25">
      <c r="A23" s="485">
        <f t="shared" si="0"/>
        <v>22</v>
      </c>
      <c r="B23" s="462" t="s">
        <v>298</v>
      </c>
      <c r="C23" s="469" t="s">
        <v>245</v>
      </c>
      <c r="D23" s="450">
        <v>9</v>
      </c>
      <c r="E23" s="476">
        <v>4</v>
      </c>
      <c r="F23" s="477">
        <v>1</v>
      </c>
      <c r="G23" s="485">
        <v>14</v>
      </c>
      <c r="H23" s="593">
        <f t="shared" si="1"/>
        <v>5</v>
      </c>
      <c r="I23" s="501">
        <v>546.80918716000008</v>
      </c>
      <c r="J23" s="502">
        <v>335.24774930000001</v>
      </c>
      <c r="K23" s="503">
        <v>0</v>
      </c>
      <c r="L23" s="504">
        <v>882.05693645999997</v>
      </c>
      <c r="M23" s="501">
        <v>533.37252748000014</v>
      </c>
      <c r="N23" s="502">
        <v>164.10809304</v>
      </c>
      <c r="O23" s="503">
        <v>0</v>
      </c>
      <c r="P23" s="504">
        <v>697.48062052</v>
      </c>
      <c r="Q23" s="576">
        <v>352.32</v>
      </c>
      <c r="R23" s="597">
        <v>48.45</v>
      </c>
      <c r="S23" s="576">
        <v>0</v>
      </c>
      <c r="T23" s="616">
        <v>400.77</v>
      </c>
      <c r="U23" s="593">
        <v>5</v>
      </c>
    </row>
    <row r="24" spans="1:23" x14ac:dyDescent="0.25">
      <c r="A24" s="485">
        <f t="shared" ref="A24:A65" si="3">ROW()-1</f>
        <v>23</v>
      </c>
      <c r="B24" s="462" t="s">
        <v>669</v>
      </c>
      <c r="C24" s="469" t="s">
        <v>16</v>
      </c>
      <c r="D24" s="450">
        <v>1</v>
      </c>
      <c r="E24" s="476">
        <v>4</v>
      </c>
      <c r="F24" s="477"/>
      <c r="G24" s="485">
        <v>5</v>
      </c>
      <c r="H24" s="593">
        <f>E24+F24</f>
        <v>4</v>
      </c>
      <c r="I24" s="501">
        <v>15</v>
      </c>
      <c r="J24" s="502">
        <v>166</v>
      </c>
      <c r="K24" s="503"/>
      <c r="L24" s="504">
        <v>181</v>
      </c>
      <c r="M24" s="501">
        <v>13.80955325</v>
      </c>
      <c r="N24" s="502">
        <v>94.501207780000016</v>
      </c>
      <c r="O24" s="503"/>
      <c r="P24" s="504">
        <v>108.31076103000001</v>
      </c>
      <c r="Q24" s="576">
        <v>13.48</v>
      </c>
      <c r="R24" s="597">
        <v>46.5</v>
      </c>
      <c r="S24" s="576"/>
      <c r="T24" s="616">
        <v>59.980000000000004</v>
      </c>
      <c r="U24" s="593">
        <v>4</v>
      </c>
    </row>
    <row r="25" spans="1:23" x14ac:dyDescent="0.25">
      <c r="A25" s="485">
        <f t="shared" si="0"/>
        <v>24</v>
      </c>
      <c r="B25" s="462" t="s">
        <v>94</v>
      </c>
      <c r="C25" s="469" t="s">
        <v>16</v>
      </c>
      <c r="D25" s="450">
        <v>7</v>
      </c>
      <c r="E25" s="476">
        <v>5</v>
      </c>
      <c r="F25" s="477"/>
      <c r="G25" s="485">
        <v>12</v>
      </c>
      <c r="H25" s="593">
        <f t="shared" si="1"/>
        <v>5</v>
      </c>
      <c r="I25" s="501">
        <v>426.24553737999997</v>
      </c>
      <c r="J25" s="502">
        <v>393.30814665999998</v>
      </c>
      <c r="K25" s="503"/>
      <c r="L25" s="504">
        <v>819.55368404000001</v>
      </c>
      <c r="M25" s="501">
        <v>410.01400565</v>
      </c>
      <c r="N25" s="502">
        <v>257.41007216000003</v>
      </c>
      <c r="O25" s="503"/>
      <c r="P25" s="504">
        <v>667.42407781000009</v>
      </c>
      <c r="Q25" s="576">
        <v>348.00000000000006</v>
      </c>
      <c r="R25" s="597">
        <v>45.7</v>
      </c>
      <c r="S25" s="576"/>
      <c r="T25" s="616">
        <v>393.70000000000005</v>
      </c>
      <c r="U25" s="593">
        <v>6</v>
      </c>
    </row>
    <row r="26" spans="1:23" x14ac:dyDescent="0.25">
      <c r="A26" s="485">
        <f t="shared" si="3"/>
        <v>25</v>
      </c>
      <c r="B26" s="462" t="s">
        <v>103</v>
      </c>
      <c r="C26" s="469" t="s">
        <v>16</v>
      </c>
      <c r="D26" s="450">
        <v>4</v>
      </c>
      <c r="E26" s="476">
        <v>4</v>
      </c>
      <c r="F26" s="477"/>
      <c r="G26" s="485">
        <v>8</v>
      </c>
      <c r="H26" s="593">
        <f t="shared" ref="H26:H31" si="4">E26+F26</f>
        <v>4</v>
      </c>
      <c r="I26" s="501">
        <v>56.619637150000003</v>
      </c>
      <c r="J26" s="502">
        <v>67.314800000000005</v>
      </c>
      <c r="K26" s="503"/>
      <c r="L26" s="504">
        <v>123.93443715000001</v>
      </c>
      <c r="M26" s="501">
        <v>58.118757459999998</v>
      </c>
      <c r="N26" s="502">
        <v>33.196731139999997</v>
      </c>
      <c r="O26" s="503"/>
      <c r="P26" s="504">
        <v>91.315488599999995</v>
      </c>
      <c r="Q26" s="576">
        <v>34.370000000000005</v>
      </c>
      <c r="R26" s="597">
        <v>45.397000000000006</v>
      </c>
      <c r="S26" s="576"/>
      <c r="T26" s="616">
        <v>79.76700000000001</v>
      </c>
      <c r="U26" s="593">
        <v>3</v>
      </c>
      <c r="W26" s="448"/>
    </row>
    <row r="27" spans="1:23" x14ac:dyDescent="0.25">
      <c r="A27" s="485">
        <f t="shared" si="3"/>
        <v>26</v>
      </c>
      <c r="B27" s="462" t="s">
        <v>188</v>
      </c>
      <c r="C27" s="469" t="s">
        <v>153</v>
      </c>
      <c r="D27" s="450">
        <v>8</v>
      </c>
      <c r="E27" s="476">
        <v>5</v>
      </c>
      <c r="F27" s="477"/>
      <c r="G27" s="485">
        <v>13</v>
      </c>
      <c r="H27" s="593">
        <f t="shared" si="4"/>
        <v>5</v>
      </c>
      <c r="I27" s="501">
        <v>61.02243052</v>
      </c>
      <c r="J27" s="502">
        <v>50.5</v>
      </c>
      <c r="K27" s="503"/>
      <c r="L27" s="504">
        <v>111.52243052000001</v>
      </c>
      <c r="M27" s="501">
        <v>60.257313680000003</v>
      </c>
      <c r="N27" s="502">
        <v>13.46649605</v>
      </c>
      <c r="O27" s="503"/>
      <c r="P27" s="504">
        <v>73.723809729999999</v>
      </c>
      <c r="Q27" s="576">
        <v>21.3</v>
      </c>
      <c r="R27" s="597">
        <v>37.299999999999997</v>
      </c>
      <c r="S27" s="576"/>
      <c r="T27" s="616">
        <v>58.600000000000009</v>
      </c>
      <c r="U27" s="593">
        <v>5</v>
      </c>
    </row>
    <row r="28" spans="1:23" x14ac:dyDescent="0.25">
      <c r="A28" s="485">
        <f t="shared" si="3"/>
        <v>27</v>
      </c>
      <c r="B28" s="462" t="s">
        <v>335</v>
      </c>
      <c r="C28" s="469" t="s">
        <v>124</v>
      </c>
      <c r="D28" s="450">
        <v>5</v>
      </c>
      <c r="E28" s="476">
        <v>4</v>
      </c>
      <c r="F28" s="477"/>
      <c r="G28" s="485">
        <v>9</v>
      </c>
      <c r="H28" s="593">
        <f t="shared" si="4"/>
        <v>4</v>
      </c>
      <c r="I28" s="501">
        <v>39.451260259999998</v>
      </c>
      <c r="J28" s="502">
        <v>64.08</v>
      </c>
      <c r="K28" s="503"/>
      <c r="L28" s="504">
        <v>103.53126026</v>
      </c>
      <c r="M28" s="501">
        <v>39.736134280000002</v>
      </c>
      <c r="N28" s="502">
        <v>5.8388416799999998</v>
      </c>
      <c r="O28" s="503"/>
      <c r="P28" s="504">
        <v>45.574975960000003</v>
      </c>
      <c r="Q28" s="576">
        <v>26.630000000000003</v>
      </c>
      <c r="R28" s="597">
        <v>37.260000000000005</v>
      </c>
      <c r="S28" s="576"/>
      <c r="T28" s="616">
        <v>63.89</v>
      </c>
      <c r="U28" s="593">
        <v>5</v>
      </c>
    </row>
    <row r="29" spans="1:23" x14ac:dyDescent="0.25">
      <c r="A29" s="485">
        <f t="shared" si="3"/>
        <v>28</v>
      </c>
      <c r="B29" s="462" t="s">
        <v>81</v>
      </c>
      <c r="C29" s="469" t="s">
        <v>16</v>
      </c>
      <c r="D29" s="450">
        <v>3</v>
      </c>
      <c r="E29" s="476">
        <v>5</v>
      </c>
      <c r="F29" s="477"/>
      <c r="G29" s="485">
        <v>8</v>
      </c>
      <c r="H29" s="593">
        <f t="shared" si="4"/>
        <v>5</v>
      </c>
      <c r="I29" s="501">
        <v>61.637636430000001</v>
      </c>
      <c r="J29" s="502">
        <v>27</v>
      </c>
      <c r="K29" s="503"/>
      <c r="L29" s="504">
        <v>88.637636430000001</v>
      </c>
      <c r="M29" s="501">
        <v>60.663587149999998</v>
      </c>
      <c r="N29" s="502">
        <v>13.54523047</v>
      </c>
      <c r="O29" s="503"/>
      <c r="P29" s="504">
        <v>74.208817620000005</v>
      </c>
      <c r="Q29" s="576">
        <v>16.3</v>
      </c>
      <c r="R29" s="597">
        <v>31.450000000000003</v>
      </c>
      <c r="S29" s="576"/>
      <c r="T29" s="616">
        <v>47.750000000000007</v>
      </c>
      <c r="U29" s="593">
        <v>4</v>
      </c>
    </row>
    <row r="30" spans="1:23" x14ac:dyDescent="0.25">
      <c r="A30" s="485">
        <f t="shared" si="3"/>
        <v>29</v>
      </c>
      <c r="B30" s="462" t="s">
        <v>608</v>
      </c>
      <c r="C30" s="469" t="s">
        <v>16</v>
      </c>
      <c r="D30" s="450">
        <v>5</v>
      </c>
      <c r="E30" s="476">
        <v>5</v>
      </c>
      <c r="F30" s="477"/>
      <c r="G30" s="485">
        <v>10</v>
      </c>
      <c r="H30" s="593">
        <f t="shared" si="4"/>
        <v>5</v>
      </c>
      <c r="I30" s="501">
        <v>144.38877468000001</v>
      </c>
      <c r="J30" s="502">
        <v>226.8</v>
      </c>
      <c r="K30" s="503"/>
      <c r="L30" s="504">
        <v>371.18877467999994</v>
      </c>
      <c r="M30" s="501">
        <v>143.10115532</v>
      </c>
      <c r="N30" s="502">
        <v>130.53798309999999</v>
      </c>
      <c r="O30" s="503"/>
      <c r="P30" s="504">
        <v>273.63913841999994</v>
      </c>
      <c r="Q30" s="576">
        <v>197.46</v>
      </c>
      <c r="R30" s="597">
        <v>29.8</v>
      </c>
      <c r="S30" s="576"/>
      <c r="T30" s="616">
        <v>227.26000000000002</v>
      </c>
      <c r="U30" s="593">
        <v>6</v>
      </c>
    </row>
    <row r="31" spans="1:23" ht="15.75" thickBot="1" x14ac:dyDescent="0.3">
      <c r="A31" s="485">
        <f t="shared" si="3"/>
        <v>30</v>
      </c>
      <c r="B31" s="462" t="s">
        <v>89</v>
      </c>
      <c r="C31" s="469" t="s">
        <v>16</v>
      </c>
      <c r="D31" s="450">
        <v>6</v>
      </c>
      <c r="E31" s="476">
        <v>3</v>
      </c>
      <c r="F31" s="477">
        <v>3</v>
      </c>
      <c r="G31" s="485">
        <v>12</v>
      </c>
      <c r="H31" s="604">
        <f t="shared" si="4"/>
        <v>6</v>
      </c>
      <c r="I31" s="501">
        <v>187.46406874999997</v>
      </c>
      <c r="J31" s="502">
        <v>266.68600000000004</v>
      </c>
      <c r="K31" s="503">
        <v>0</v>
      </c>
      <c r="L31" s="504">
        <v>454.15006875000006</v>
      </c>
      <c r="M31" s="501">
        <v>186.57720203000002</v>
      </c>
      <c r="N31" s="502">
        <v>100.73313848000001</v>
      </c>
      <c r="O31" s="503">
        <v>0</v>
      </c>
      <c r="P31" s="504">
        <v>287.31034051</v>
      </c>
      <c r="Q31" s="576">
        <v>41.36</v>
      </c>
      <c r="R31" s="609">
        <v>28.7</v>
      </c>
      <c r="S31" s="576">
        <v>0</v>
      </c>
      <c r="T31" s="616">
        <v>70.06</v>
      </c>
      <c r="U31" s="604">
        <v>5</v>
      </c>
    </row>
    <row r="32" spans="1:23" x14ac:dyDescent="0.25">
      <c r="A32" s="485">
        <f t="shared" si="0"/>
        <v>31</v>
      </c>
      <c r="B32" s="462" t="s">
        <v>1046</v>
      </c>
      <c r="C32" s="469" t="s">
        <v>153</v>
      </c>
      <c r="D32" s="450">
        <v>8</v>
      </c>
      <c r="E32" s="476">
        <v>1</v>
      </c>
      <c r="F32" s="477"/>
      <c r="G32" s="469">
        <v>9</v>
      </c>
      <c r="H32" s="605">
        <f t="shared" si="1"/>
        <v>1</v>
      </c>
      <c r="I32" s="501">
        <v>1439.30143503</v>
      </c>
      <c r="J32" s="502">
        <v>278.55296296</v>
      </c>
      <c r="K32" s="503"/>
      <c r="L32" s="504">
        <v>1717.8543979900001</v>
      </c>
      <c r="M32" s="501">
        <v>1409.3732310300002</v>
      </c>
      <c r="N32" s="502">
        <v>170.38991135000001</v>
      </c>
      <c r="O32" s="503"/>
      <c r="P32" s="504">
        <v>1579.7631423800001</v>
      </c>
      <c r="Q32" s="501">
        <v>207.49999999999997</v>
      </c>
      <c r="R32" s="610">
        <v>175</v>
      </c>
      <c r="S32" s="503"/>
      <c r="T32" s="504">
        <v>382.5</v>
      </c>
      <c r="U32" s="468">
        <v>5</v>
      </c>
    </row>
    <row r="33" spans="1:21" x14ac:dyDescent="0.25">
      <c r="A33" s="485">
        <f t="shared" si="0"/>
        <v>32</v>
      </c>
      <c r="B33" s="462" t="s">
        <v>4873</v>
      </c>
      <c r="C33" s="469" t="s">
        <v>16</v>
      </c>
      <c r="D33" s="450"/>
      <c r="E33" s="476">
        <v>2</v>
      </c>
      <c r="F33" s="477"/>
      <c r="G33" s="469">
        <v>2</v>
      </c>
      <c r="H33" s="606">
        <f t="shared" si="1"/>
        <v>2</v>
      </c>
      <c r="I33" s="501"/>
      <c r="J33" s="502">
        <v>137</v>
      </c>
      <c r="K33" s="503"/>
      <c r="L33" s="504">
        <v>137</v>
      </c>
      <c r="M33" s="501"/>
      <c r="N33" s="502">
        <v>39.78881578</v>
      </c>
      <c r="O33" s="503"/>
      <c r="P33" s="504">
        <v>39.78881578</v>
      </c>
      <c r="Q33" s="501"/>
      <c r="R33" s="611">
        <v>143.23000000000002</v>
      </c>
      <c r="S33" s="503"/>
      <c r="T33" s="504">
        <v>143.23000000000002</v>
      </c>
      <c r="U33" s="469">
        <v>1</v>
      </c>
    </row>
    <row r="34" spans="1:21" x14ac:dyDescent="0.25">
      <c r="A34" s="485">
        <f t="shared" si="0"/>
        <v>33</v>
      </c>
      <c r="B34" s="462" t="s">
        <v>176</v>
      </c>
      <c r="C34" s="469" t="s">
        <v>153</v>
      </c>
      <c r="D34" s="450">
        <v>7</v>
      </c>
      <c r="E34" s="476">
        <v>2</v>
      </c>
      <c r="F34" s="477"/>
      <c r="G34" s="469">
        <v>9</v>
      </c>
      <c r="H34" s="606">
        <f t="shared" si="1"/>
        <v>2</v>
      </c>
      <c r="I34" s="501">
        <v>353.14588669999995</v>
      </c>
      <c r="J34" s="502">
        <v>221.8</v>
      </c>
      <c r="K34" s="503"/>
      <c r="L34" s="504">
        <v>574.94588670000007</v>
      </c>
      <c r="M34" s="501">
        <v>338.57194021000004</v>
      </c>
      <c r="N34" s="502">
        <v>140.83979814</v>
      </c>
      <c r="O34" s="503"/>
      <c r="P34" s="504">
        <v>479.41173835000001</v>
      </c>
      <c r="Q34" s="501">
        <v>132.30000000000001</v>
      </c>
      <c r="R34" s="611">
        <v>105.91</v>
      </c>
      <c r="S34" s="503"/>
      <c r="T34" s="504">
        <v>238.21</v>
      </c>
      <c r="U34" s="469">
        <v>6</v>
      </c>
    </row>
    <row r="35" spans="1:21" x14ac:dyDescent="0.25">
      <c r="A35" s="485">
        <f t="shared" si="0"/>
        <v>34</v>
      </c>
      <c r="B35" s="462" t="s">
        <v>3031</v>
      </c>
      <c r="C35" s="469" t="s">
        <v>124</v>
      </c>
      <c r="D35" s="450"/>
      <c r="E35" s="476">
        <v>1</v>
      </c>
      <c r="F35" s="477">
        <v>1</v>
      </c>
      <c r="G35" s="469">
        <v>2</v>
      </c>
      <c r="H35" s="606">
        <f t="shared" si="1"/>
        <v>2</v>
      </c>
      <c r="I35" s="501"/>
      <c r="J35" s="502">
        <v>47.5</v>
      </c>
      <c r="K35" s="503">
        <v>0</v>
      </c>
      <c r="L35" s="504">
        <v>47.5</v>
      </c>
      <c r="M35" s="501"/>
      <c r="N35" s="502">
        <v>6.3583472900000002</v>
      </c>
      <c r="O35" s="503">
        <v>0</v>
      </c>
      <c r="P35" s="504">
        <v>6.3583472900000002</v>
      </c>
      <c r="Q35" s="501"/>
      <c r="R35" s="611">
        <v>71.75</v>
      </c>
      <c r="S35" s="503"/>
      <c r="T35" s="504">
        <v>71.75</v>
      </c>
      <c r="U35" s="469">
        <v>2</v>
      </c>
    </row>
    <row r="36" spans="1:21" x14ac:dyDescent="0.25">
      <c r="A36" s="485">
        <f t="shared" si="0"/>
        <v>35</v>
      </c>
      <c r="B36" s="462" t="s">
        <v>120</v>
      </c>
      <c r="C36" s="469" t="s">
        <v>16</v>
      </c>
      <c r="D36" s="450">
        <v>14</v>
      </c>
      <c r="E36" s="476">
        <v>2</v>
      </c>
      <c r="F36" s="477">
        <v>1</v>
      </c>
      <c r="G36" s="469">
        <v>17</v>
      </c>
      <c r="H36" s="606">
        <f t="shared" si="1"/>
        <v>3</v>
      </c>
      <c r="I36" s="501">
        <v>780.73147499999993</v>
      </c>
      <c r="J36" s="502">
        <v>230</v>
      </c>
      <c r="K36" s="503">
        <v>0</v>
      </c>
      <c r="L36" s="504">
        <v>1010.7314749999999</v>
      </c>
      <c r="M36" s="501">
        <v>773.55881713999997</v>
      </c>
      <c r="N36" s="502">
        <v>157.47939915000001</v>
      </c>
      <c r="O36" s="503">
        <v>0</v>
      </c>
      <c r="P36" s="504">
        <v>931.03821629000004</v>
      </c>
      <c r="Q36" s="501">
        <v>202.31</v>
      </c>
      <c r="R36" s="611">
        <v>70.45</v>
      </c>
      <c r="S36" s="503">
        <v>0</v>
      </c>
      <c r="T36" s="504">
        <v>272.76</v>
      </c>
      <c r="U36" s="469">
        <v>9</v>
      </c>
    </row>
    <row r="37" spans="1:21" x14ac:dyDescent="0.25">
      <c r="A37" s="485">
        <f t="shared" si="0"/>
        <v>36</v>
      </c>
      <c r="B37" s="462" t="s">
        <v>129</v>
      </c>
      <c r="C37" s="469" t="s">
        <v>124</v>
      </c>
      <c r="D37" s="450"/>
      <c r="E37" s="476">
        <v>2</v>
      </c>
      <c r="F37" s="477">
        <v>1</v>
      </c>
      <c r="G37" s="469">
        <v>3</v>
      </c>
      <c r="H37" s="606">
        <f t="shared" si="1"/>
        <v>3</v>
      </c>
      <c r="I37" s="501"/>
      <c r="J37" s="502">
        <v>61.5</v>
      </c>
      <c r="K37" s="503">
        <v>0</v>
      </c>
      <c r="L37" s="504">
        <v>61.5</v>
      </c>
      <c r="M37" s="501"/>
      <c r="N37" s="502">
        <v>8.9439683800000012</v>
      </c>
      <c r="O37" s="503">
        <v>0</v>
      </c>
      <c r="P37" s="504">
        <v>8.9439683800000012</v>
      </c>
      <c r="Q37" s="501"/>
      <c r="R37" s="611">
        <v>69.44</v>
      </c>
      <c r="S37" s="503"/>
      <c r="T37" s="504">
        <v>69.44</v>
      </c>
      <c r="U37" s="469">
        <v>2</v>
      </c>
    </row>
    <row r="38" spans="1:21" x14ac:dyDescent="0.25">
      <c r="A38" s="485">
        <f t="shared" si="0"/>
        <v>37</v>
      </c>
      <c r="B38" s="462" t="s">
        <v>625</v>
      </c>
      <c r="C38" s="469" t="s">
        <v>153</v>
      </c>
      <c r="D38" s="450">
        <v>1</v>
      </c>
      <c r="E38" s="476">
        <v>3</v>
      </c>
      <c r="F38" s="477"/>
      <c r="G38" s="469">
        <v>4</v>
      </c>
      <c r="H38" s="606">
        <f t="shared" si="1"/>
        <v>3</v>
      </c>
      <c r="I38" s="501">
        <v>150</v>
      </c>
      <c r="J38" s="502">
        <v>136.19999999999999</v>
      </c>
      <c r="K38" s="503"/>
      <c r="L38" s="504">
        <v>286.2</v>
      </c>
      <c r="M38" s="501">
        <v>146.27751380999999</v>
      </c>
      <c r="N38" s="502">
        <v>0.39555300000000004</v>
      </c>
      <c r="O38" s="503"/>
      <c r="P38" s="504">
        <v>146.67306680999999</v>
      </c>
      <c r="Q38" s="501">
        <v>18</v>
      </c>
      <c r="R38" s="611">
        <v>66.400000000000006</v>
      </c>
      <c r="S38" s="503"/>
      <c r="T38" s="504">
        <v>84.4</v>
      </c>
      <c r="U38" s="469">
        <v>3</v>
      </c>
    </row>
    <row r="39" spans="1:21" x14ac:dyDescent="0.25">
      <c r="A39" s="485">
        <f t="shared" si="0"/>
        <v>38</v>
      </c>
      <c r="B39" s="462" t="s">
        <v>1286</v>
      </c>
      <c r="C39" s="469" t="s">
        <v>231</v>
      </c>
      <c r="D39" s="450">
        <v>2</v>
      </c>
      <c r="E39" s="476">
        <v>3</v>
      </c>
      <c r="F39" s="477"/>
      <c r="G39" s="469">
        <v>5</v>
      </c>
      <c r="H39" s="606">
        <f t="shared" si="1"/>
        <v>3</v>
      </c>
      <c r="I39" s="501">
        <v>140</v>
      </c>
      <c r="J39" s="502">
        <v>681.5</v>
      </c>
      <c r="K39" s="503"/>
      <c r="L39" s="504">
        <v>821.5</v>
      </c>
      <c r="M39" s="501">
        <v>147.60531048000001</v>
      </c>
      <c r="N39" s="502">
        <v>165.41803220999998</v>
      </c>
      <c r="O39" s="503"/>
      <c r="P39" s="504">
        <v>313.02334268999999</v>
      </c>
      <c r="Q39" s="501">
        <v>34.18</v>
      </c>
      <c r="R39" s="611">
        <v>53.1</v>
      </c>
      <c r="S39" s="503"/>
      <c r="T39" s="504">
        <v>87.28</v>
      </c>
      <c r="U39" s="469">
        <v>4</v>
      </c>
    </row>
    <row r="40" spans="1:21" x14ac:dyDescent="0.25">
      <c r="A40" s="485">
        <f t="shared" si="0"/>
        <v>39</v>
      </c>
      <c r="B40" s="462" t="s">
        <v>594</v>
      </c>
      <c r="C40" s="469" t="s">
        <v>153</v>
      </c>
      <c r="D40" s="450">
        <v>10</v>
      </c>
      <c r="E40" s="476">
        <v>2</v>
      </c>
      <c r="F40" s="477"/>
      <c r="G40" s="469">
        <v>12</v>
      </c>
      <c r="H40" s="606">
        <f t="shared" si="1"/>
        <v>2</v>
      </c>
      <c r="I40" s="501">
        <v>415.65525717000003</v>
      </c>
      <c r="J40" s="502">
        <v>770</v>
      </c>
      <c r="K40" s="503"/>
      <c r="L40" s="504">
        <v>1185.6552571699999</v>
      </c>
      <c r="M40" s="501">
        <v>417.18430737000006</v>
      </c>
      <c r="N40" s="502">
        <v>406.91151157000002</v>
      </c>
      <c r="O40" s="503"/>
      <c r="P40" s="504">
        <v>824.09581893999996</v>
      </c>
      <c r="Q40" s="501">
        <v>128.04900000000001</v>
      </c>
      <c r="R40" s="611">
        <v>51.97</v>
      </c>
      <c r="S40" s="503"/>
      <c r="T40" s="504">
        <v>180.01900000000001</v>
      </c>
      <c r="U40" s="469">
        <v>6</v>
      </c>
    </row>
    <row r="41" spans="1:21" x14ac:dyDescent="0.25">
      <c r="A41" s="485">
        <f t="shared" si="3"/>
        <v>40</v>
      </c>
      <c r="B41" s="462" t="s">
        <v>610</v>
      </c>
      <c r="C41" s="469" t="s">
        <v>16</v>
      </c>
      <c r="D41" s="450">
        <v>2</v>
      </c>
      <c r="E41" s="476">
        <v>3</v>
      </c>
      <c r="F41" s="477"/>
      <c r="G41" s="469">
        <v>5</v>
      </c>
      <c r="H41" s="606">
        <f t="shared" ref="H41:H65" si="5">E41+F41</f>
        <v>3</v>
      </c>
      <c r="I41" s="501">
        <v>10.5</v>
      </c>
      <c r="J41" s="502">
        <v>69</v>
      </c>
      <c r="K41" s="503"/>
      <c r="L41" s="504">
        <v>79.5</v>
      </c>
      <c r="M41" s="501">
        <v>18.619201240000002</v>
      </c>
      <c r="N41" s="502">
        <v>35.383038519999999</v>
      </c>
      <c r="O41" s="503"/>
      <c r="P41" s="504">
        <v>54.002239760000002</v>
      </c>
      <c r="Q41" s="501">
        <v>13.5</v>
      </c>
      <c r="R41" s="611">
        <v>44.5</v>
      </c>
      <c r="S41" s="503"/>
      <c r="T41" s="504">
        <v>58</v>
      </c>
      <c r="U41" s="469">
        <v>1</v>
      </c>
    </row>
    <row r="42" spans="1:21" x14ac:dyDescent="0.25">
      <c r="A42" s="485">
        <f t="shared" si="3"/>
        <v>41</v>
      </c>
      <c r="B42" s="462" t="s">
        <v>199</v>
      </c>
      <c r="C42" s="469" t="s">
        <v>193</v>
      </c>
      <c r="D42" s="450">
        <v>10</v>
      </c>
      <c r="E42" s="476">
        <v>1</v>
      </c>
      <c r="F42" s="477"/>
      <c r="G42" s="469">
        <v>11</v>
      </c>
      <c r="H42" s="606">
        <f t="shared" si="5"/>
        <v>1</v>
      </c>
      <c r="I42" s="501">
        <v>533.58325959999991</v>
      </c>
      <c r="J42" s="502">
        <v>70</v>
      </c>
      <c r="K42" s="503"/>
      <c r="L42" s="504">
        <v>603.58325959999991</v>
      </c>
      <c r="M42" s="501">
        <v>527.50423694999995</v>
      </c>
      <c r="N42" s="502">
        <v>7.51</v>
      </c>
      <c r="O42" s="503"/>
      <c r="P42" s="504">
        <v>535.01423694999994</v>
      </c>
      <c r="Q42" s="501">
        <v>180.72000000000003</v>
      </c>
      <c r="R42" s="611">
        <v>42.53</v>
      </c>
      <c r="S42" s="503"/>
      <c r="T42" s="504">
        <v>223.25</v>
      </c>
      <c r="U42" s="469">
        <v>2</v>
      </c>
    </row>
    <row r="43" spans="1:21" x14ac:dyDescent="0.25">
      <c r="A43" s="485">
        <f t="shared" si="3"/>
        <v>42</v>
      </c>
      <c r="B43" s="462" t="s">
        <v>607</v>
      </c>
      <c r="C43" s="469" t="s">
        <v>193</v>
      </c>
      <c r="D43" s="450">
        <v>4</v>
      </c>
      <c r="E43" s="476">
        <v>2</v>
      </c>
      <c r="F43" s="477"/>
      <c r="G43" s="469">
        <v>6</v>
      </c>
      <c r="H43" s="606">
        <f t="shared" si="5"/>
        <v>2</v>
      </c>
      <c r="I43" s="501">
        <v>108.22253859</v>
      </c>
      <c r="J43" s="502">
        <v>130</v>
      </c>
      <c r="K43" s="503"/>
      <c r="L43" s="504">
        <v>238.22253859</v>
      </c>
      <c r="M43" s="501">
        <v>96.575184460000003</v>
      </c>
      <c r="N43" s="502">
        <v>33.086445169999998</v>
      </c>
      <c r="O43" s="503"/>
      <c r="P43" s="504">
        <v>129.66162962999999</v>
      </c>
      <c r="Q43" s="501">
        <v>12.129999999999999</v>
      </c>
      <c r="R43" s="611">
        <v>41.5</v>
      </c>
      <c r="S43" s="503"/>
      <c r="T43" s="504">
        <v>53.629999999999995</v>
      </c>
      <c r="U43" s="469">
        <v>4</v>
      </c>
    </row>
    <row r="44" spans="1:21" x14ac:dyDescent="0.25">
      <c r="A44" s="485">
        <f t="shared" si="3"/>
        <v>43</v>
      </c>
      <c r="B44" s="462" t="s">
        <v>640</v>
      </c>
      <c r="C44" s="469" t="s">
        <v>245</v>
      </c>
      <c r="D44" s="450">
        <v>9</v>
      </c>
      <c r="E44" s="476">
        <v>2</v>
      </c>
      <c r="F44" s="477"/>
      <c r="G44" s="469">
        <v>11</v>
      </c>
      <c r="H44" s="606">
        <f t="shared" si="5"/>
        <v>2</v>
      </c>
      <c r="I44" s="501">
        <v>693.46932708999998</v>
      </c>
      <c r="J44" s="502">
        <v>300</v>
      </c>
      <c r="K44" s="503"/>
      <c r="L44" s="504">
        <v>993.46932708999998</v>
      </c>
      <c r="M44" s="501">
        <v>672.07590196000001</v>
      </c>
      <c r="N44" s="502">
        <v>176.25647430999999</v>
      </c>
      <c r="O44" s="503"/>
      <c r="P44" s="504">
        <v>848.33237627000005</v>
      </c>
      <c r="Q44" s="501">
        <v>104.82</v>
      </c>
      <c r="R44" s="611">
        <v>41</v>
      </c>
      <c r="S44" s="503"/>
      <c r="T44" s="504">
        <v>145.82</v>
      </c>
      <c r="U44" s="469">
        <v>6</v>
      </c>
    </row>
    <row r="45" spans="1:21" x14ac:dyDescent="0.25">
      <c r="A45" s="485">
        <f t="shared" si="3"/>
        <v>44</v>
      </c>
      <c r="B45" s="462" t="s">
        <v>1134</v>
      </c>
      <c r="C45" s="469" t="s">
        <v>153</v>
      </c>
      <c r="D45" s="450">
        <v>3</v>
      </c>
      <c r="E45" s="476">
        <v>3</v>
      </c>
      <c r="F45" s="477"/>
      <c r="G45" s="469">
        <v>6</v>
      </c>
      <c r="H45" s="606">
        <f t="shared" si="5"/>
        <v>3</v>
      </c>
      <c r="I45" s="501">
        <v>84.159668879999998</v>
      </c>
      <c r="J45" s="502">
        <v>401</v>
      </c>
      <c r="K45" s="503"/>
      <c r="L45" s="504">
        <v>485.15966888000003</v>
      </c>
      <c r="M45" s="501">
        <v>85.968901079999995</v>
      </c>
      <c r="N45" s="502">
        <v>91.63155064</v>
      </c>
      <c r="O45" s="503"/>
      <c r="P45" s="504">
        <v>177.60045172000002</v>
      </c>
      <c r="Q45" s="501">
        <v>47.05</v>
      </c>
      <c r="R45" s="611">
        <v>37.799999999999997</v>
      </c>
      <c r="S45" s="503"/>
      <c r="T45" s="504">
        <v>84.85</v>
      </c>
      <c r="U45" s="469">
        <v>4</v>
      </c>
    </row>
    <row r="46" spans="1:21" x14ac:dyDescent="0.25">
      <c r="A46" s="485">
        <f t="shared" si="3"/>
        <v>45</v>
      </c>
      <c r="B46" s="462" t="s">
        <v>215</v>
      </c>
      <c r="C46" s="469" t="s">
        <v>193</v>
      </c>
      <c r="D46" s="450">
        <v>17</v>
      </c>
      <c r="E46" s="476">
        <v>2</v>
      </c>
      <c r="F46" s="477"/>
      <c r="G46" s="469">
        <v>19</v>
      </c>
      <c r="H46" s="606">
        <f t="shared" si="5"/>
        <v>2</v>
      </c>
      <c r="I46" s="501">
        <v>2278.5407172700002</v>
      </c>
      <c r="J46" s="502">
        <v>700</v>
      </c>
      <c r="K46" s="503"/>
      <c r="L46" s="504">
        <v>2978.5407172699997</v>
      </c>
      <c r="M46" s="501">
        <v>2235.9714781100001</v>
      </c>
      <c r="N46" s="502">
        <v>287.78317472999998</v>
      </c>
      <c r="O46" s="503"/>
      <c r="P46" s="504">
        <v>2523.7546528399998</v>
      </c>
      <c r="Q46" s="501">
        <v>192.83500000000001</v>
      </c>
      <c r="R46" s="611">
        <v>35.1</v>
      </c>
      <c r="S46" s="503"/>
      <c r="T46" s="504">
        <v>227.93499999999997</v>
      </c>
      <c r="U46" s="469">
        <v>6</v>
      </c>
    </row>
    <row r="47" spans="1:21" x14ac:dyDescent="0.25">
      <c r="A47" s="485">
        <f t="shared" si="3"/>
        <v>46</v>
      </c>
      <c r="B47" s="462" t="s">
        <v>1168</v>
      </c>
      <c r="C47" s="469" t="s">
        <v>124</v>
      </c>
      <c r="D47" s="450">
        <v>1</v>
      </c>
      <c r="E47" s="476">
        <v>1</v>
      </c>
      <c r="F47" s="477"/>
      <c r="G47" s="469">
        <v>2</v>
      </c>
      <c r="H47" s="606">
        <f t="shared" si="5"/>
        <v>1</v>
      </c>
      <c r="I47" s="501">
        <v>10.85032923</v>
      </c>
      <c r="J47" s="502">
        <v>17.2</v>
      </c>
      <c r="K47" s="503"/>
      <c r="L47" s="504">
        <v>28.050329229999999</v>
      </c>
      <c r="M47" s="501">
        <v>12.01160788</v>
      </c>
      <c r="N47" s="502">
        <v>13.72106413</v>
      </c>
      <c r="O47" s="503"/>
      <c r="P47" s="504">
        <v>25.732672010000002</v>
      </c>
      <c r="Q47" s="501">
        <v>1</v>
      </c>
      <c r="R47" s="611">
        <v>33.1</v>
      </c>
      <c r="S47" s="503"/>
      <c r="T47" s="504">
        <v>34.1</v>
      </c>
      <c r="U47" s="469">
        <v>2</v>
      </c>
    </row>
    <row r="48" spans="1:21" x14ac:dyDescent="0.25">
      <c r="A48" s="485">
        <f t="shared" si="3"/>
        <v>47</v>
      </c>
      <c r="B48" s="462" t="s">
        <v>212</v>
      </c>
      <c r="C48" s="469" t="s">
        <v>193</v>
      </c>
      <c r="D48" s="450">
        <v>6</v>
      </c>
      <c r="E48" s="476">
        <v>1</v>
      </c>
      <c r="F48" s="477"/>
      <c r="G48" s="469">
        <v>7</v>
      </c>
      <c r="H48" s="606">
        <f t="shared" si="5"/>
        <v>1</v>
      </c>
      <c r="I48" s="501">
        <v>254.69710084000002</v>
      </c>
      <c r="J48" s="502">
        <v>80</v>
      </c>
      <c r="K48" s="503"/>
      <c r="L48" s="504">
        <v>334.69710084000002</v>
      </c>
      <c r="M48" s="501">
        <v>248.90664401999999</v>
      </c>
      <c r="N48" s="502">
        <v>32.377566649999999</v>
      </c>
      <c r="O48" s="503"/>
      <c r="P48" s="504">
        <v>281.28421066999999</v>
      </c>
      <c r="Q48" s="501">
        <v>79.2</v>
      </c>
      <c r="R48" s="611">
        <v>31.4</v>
      </c>
      <c r="S48" s="503"/>
      <c r="T48" s="504">
        <v>110.60000000000001</v>
      </c>
      <c r="U48" s="469">
        <v>4</v>
      </c>
    </row>
    <row r="49" spans="1:21" x14ac:dyDescent="0.25">
      <c r="A49" s="485">
        <f t="shared" si="3"/>
        <v>48</v>
      </c>
      <c r="B49" s="462" t="s">
        <v>874</v>
      </c>
      <c r="C49" s="469" t="s">
        <v>193</v>
      </c>
      <c r="D49" s="450">
        <v>4</v>
      </c>
      <c r="E49" s="476">
        <v>2</v>
      </c>
      <c r="F49" s="477"/>
      <c r="G49" s="469">
        <v>6</v>
      </c>
      <c r="H49" s="606">
        <f t="shared" si="5"/>
        <v>2</v>
      </c>
      <c r="I49" s="501">
        <v>41.902520729999999</v>
      </c>
      <c r="J49" s="502">
        <v>172.8</v>
      </c>
      <c r="K49" s="503"/>
      <c r="L49" s="504">
        <v>214.70252073</v>
      </c>
      <c r="M49" s="501">
        <v>40.638186359999999</v>
      </c>
      <c r="N49" s="502">
        <v>111.87425447999999</v>
      </c>
      <c r="O49" s="503"/>
      <c r="P49" s="504">
        <v>152.51244083999998</v>
      </c>
      <c r="Q49" s="501">
        <v>8.8000000000000007</v>
      </c>
      <c r="R49" s="611">
        <v>31</v>
      </c>
      <c r="S49" s="503"/>
      <c r="T49" s="504">
        <v>39.799999999999997</v>
      </c>
      <c r="U49" s="469">
        <v>4</v>
      </c>
    </row>
    <row r="50" spans="1:21" x14ac:dyDescent="0.25">
      <c r="A50" s="485">
        <f t="shared" si="3"/>
        <v>49</v>
      </c>
      <c r="B50" s="462" t="s">
        <v>98</v>
      </c>
      <c r="C50" s="469" t="s">
        <v>16</v>
      </c>
      <c r="D50" s="450">
        <v>3</v>
      </c>
      <c r="E50" s="476">
        <v>1</v>
      </c>
      <c r="F50" s="477"/>
      <c r="G50" s="469">
        <v>4</v>
      </c>
      <c r="H50" s="606">
        <f t="shared" si="5"/>
        <v>1</v>
      </c>
      <c r="I50" s="501">
        <v>58.383611510000001</v>
      </c>
      <c r="J50" s="502">
        <v>100</v>
      </c>
      <c r="K50" s="503"/>
      <c r="L50" s="504">
        <v>158.38361151000001</v>
      </c>
      <c r="M50" s="501">
        <v>58.550974349999997</v>
      </c>
      <c r="N50" s="502">
        <v>91.561209539999993</v>
      </c>
      <c r="O50" s="503"/>
      <c r="P50" s="504">
        <v>150.11218388999998</v>
      </c>
      <c r="Q50" s="501">
        <v>42.77</v>
      </c>
      <c r="R50" s="611">
        <v>30</v>
      </c>
      <c r="S50" s="503"/>
      <c r="T50" s="504">
        <v>72.77</v>
      </c>
      <c r="U50" s="469">
        <v>3</v>
      </c>
    </row>
    <row r="51" spans="1:21" x14ac:dyDescent="0.25">
      <c r="A51" s="485">
        <f t="shared" si="3"/>
        <v>50</v>
      </c>
      <c r="B51" s="462" t="s">
        <v>606</v>
      </c>
      <c r="C51" s="469" t="s">
        <v>16</v>
      </c>
      <c r="D51" s="450">
        <v>3</v>
      </c>
      <c r="E51" s="476">
        <v>2</v>
      </c>
      <c r="F51" s="477"/>
      <c r="G51" s="469">
        <v>5</v>
      </c>
      <c r="H51" s="606">
        <f t="shared" si="5"/>
        <v>2</v>
      </c>
      <c r="I51" s="501">
        <v>60</v>
      </c>
      <c r="J51" s="502">
        <v>132.5</v>
      </c>
      <c r="K51" s="503"/>
      <c r="L51" s="504">
        <v>192.5</v>
      </c>
      <c r="M51" s="501">
        <v>59.833567059999993</v>
      </c>
      <c r="N51" s="502">
        <v>63.79524713</v>
      </c>
      <c r="O51" s="503"/>
      <c r="P51" s="504">
        <v>123.62881418999999</v>
      </c>
      <c r="Q51" s="501">
        <v>45.8</v>
      </c>
      <c r="R51" s="611">
        <v>28.2</v>
      </c>
      <c r="S51" s="503"/>
      <c r="T51" s="504">
        <v>74</v>
      </c>
      <c r="U51" s="469">
        <v>4</v>
      </c>
    </row>
    <row r="52" spans="1:21" x14ac:dyDescent="0.25">
      <c r="A52" s="485">
        <f t="shared" si="3"/>
        <v>51</v>
      </c>
      <c r="B52" s="462" t="s">
        <v>240</v>
      </c>
      <c r="C52" s="469" t="s">
        <v>231</v>
      </c>
      <c r="D52" s="450">
        <v>10</v>
      </c>
      <c r="E52" s="476">
        <v>5</v>
      </c>
      <c r="F52" s="477"/>
      <c r="G52" s="469">
        <v>15</v>
      </c>
      <c r="H52" s="606">
        <f t="shared" si="5"/>
        <v>5</v>
      </c>
      <c r="I52" s="501">
        <v>354.32701048000001</v>
      </c>
      <c r="J52" s="502">
        <v>75.712816779999997</v>
      </c>
      <c r="K52" s="503"/>
      <c r="L52" s="504">
        <v>430.03982726000004</v>
      </c>
      <c r="M52" s="501">
        <v>270.66923754999999</v>
      </c>
      <c r="N52" s="502">
        <v>57.057332949999989</v>
      </c>
      <c r="O52" s="503"/>
      <c r="P52" s="504">
        <v>327.72657049999998</v>
      </c>
      <c r="Q52" s="501">
        <v>75.599999999999994</v>
      </c>
      <c r="R52" s="611">
        <v>27.9</v>
      </c>
      <c r="S52" s="503"/>
      <c r="T52" s="504">
        <v>103.49999999999997</v>
      </c>
      <c r="U52" s="469">
        <v>5</v>
      </c>
    </row>
    <row r="53" spans="1:21" x14ac:dyDescent="0.25">
      <c r="A53" s="485">
        <f t="shared" si="3"/>
        <v>52</v>
      </c>
      <c r="B53" s="462" t="s">
        <v>393</v>
      </c>
      <c r="C53" s="469" t="s">
        <v>193</v>
      </c>
      <c r="D53" s="450">
        <v>4</v>
      </c>
      <c r="E53" s="476">
        <v>3</v>
      </c>
      <c r="F53" s="477"/>
      <c r="G53" s="469">
        <v>7</v>
      </c>
      <c r="H53" s="606">
        <f t="shared" si="5"/>
        <v>3</v>
      </c>
      <c r="I53" s="501">
        <v>68.400000000000006</v>
      </c>
      <c r="J53" s="502">
        <v>141.93133057</v>
      </c>
      <c r="K53" s="503"/>
      <c r="L53" s="504">
        <v>210.33133057000001</v>
      </c>
      <c r="M53" s="501">
        <v>62.59677396</v>
      </c>
      <c r="N53" s="502">
        <v>93.656228150000004</v>
      </c>
      <c r="O53" s="503"/>
      <c r="P53" s="504">
        <v>156.25300211000001</v>
      </c>
      <c r="Q53" s="501">
        <v>25.785</v>
      </c>
      <c r="R53" s="611">
        <v>27.7</v>
      </c>
      <c r="S53" s="503"/>
      <c r="T53" s="504">
        <v>53.484999999999992</v>
      </c>
      <c r="U53" s="469">
        <v>4</v>
      </c>
    </row>
    <row r="54" spans="1:21" x14ac:dyDescent="0.25">
      <c r="A54" s="485">
        <f t="shared" si="3"/>
        <v>53</v>
      </c>
      <c r="B54" s="462" t="s">
        <v>728</v>
      </c>
      <c r="C54" s="469" t="s">
        <v>193</v>
      </c>
      <c r="D54" s="450"/>
      <c r="E54" s="476">
        <v>2</v>
      </c>
      <c r="F54" s="477"/>
      <c r="G54" s="469">
        <v>2</v>
      </c>
      <c r="H54" s="606">
        <f t="shared" si="5"/>
        <v>2</v>
      </c>
      <c r="I54" s="501"/>
      <c r="J54" s="502">
        <v>27.82</v>
      </c>
      <c r="K54" s="503"/>
      <c r="L54" s="504">
        <v>27.82</v>
      </c>
      <c r="M54" s="501"/>
      <c r="N54" s="502">
        <v>11.5754853</v>
      </c>
      <c r="O54" s="503"/>
      <c r="P54" s="504">
        <v>11.5754853</v>
      </c>
      <c r="Q54" s="501"/>
      <c r="R54" s="611">
        <v>27.23</v>
      </c>
      <c r="S54" s="503"/>
      <c r="T54" s="504">
        <v>27.23</v>
      </c>
      <c r="U54" s="469">
        <v>2</v>
      </c>
    </row>
    <row r="55" spans="1:21" x14ac:dyDescent="0.25">
      <c r="A55" s="485">
        <f t="shared" si="3"/>
        <v>54</v>
      </c>
      <c r="B55" s="462" t="s">
        <v>134</v>
      </c>
      <c r="C55" s="469" t="s">
        <v>124</v>
      </c>
      <c r="D55" s="450">
        <v>1</v>
      </c>
      <c r="E55" s="476">
        <v>2</v>
      </c>
      <c r="F55" s="477"/>
      <c r="G55" s="469">
        <v>3</v>
      </c>
      <c r="H55" s="606">
        <f t="shared" si="5"/>
        <v>2</v>
      </c>
      <c r="I55" s="501">
        <v>5</v>
      </c>
      <c r="J55" s="502">
        <v>30.8</v>
      </c>
      <c r="K55" s="503"/>
      <c r="L55" s="504">
        <v>35.799999999999997</v>
      </c>
      <c r="M55" s="501">
        <v>4.5687079600000002</v>
      </c>
      <c r="N55" s="502">
        <v>22.94797874</v>
      </c>
      <c r="O55" s="503"/>
      <c r="P55" s="504">
        <v>27.516686700000001</v>
      </c>
      <c r="Q55" s="501">
        <v>2.7</v>
      </c>
      <c r="R55" s="611">
        <v>25.8</v>
      </c>
      <c r="S55" s="503"/>
      <c r="T55" s="504">
        <v>28.5</v>
      </c>
      <c r="U55" s="469">
        <v>3</v>
      </c>
    </row>
    <row r="56" spans="1:21" x14ac:dyDescent="0.25">
      <c r="A56" s="485">
        <f t="shared" si="3"/>
        <v>55</v>
      </c>
      <c r="B56" s="462" t="s">
        <v>220</v>
      </c>
      <c r="C56" s="469" t="s">
        <v>193</v>
      </c>
      <c r="D56" s="450">
        <v>6</v>
      </c>
      <c r="E56" s="476">
        <v>3</v>
      </c>
      <c r="F56" s="477"/>
      <c r="G56" s="469">
        <v>9</v>
      </c>
      <c r="H56" s="606">
        <f t="shared" si="5"/>
        <v>3</v>
      </c>
      <c r="I56" s="501">
        <v>178.21996380000002</v>
      </c>
      <c r="J56" s="502">
        <v>84.5</v>
      </c>
      <c r="K56" s="503"/>
      <c r="L56" s="504">
        <v>262.71996380000002</v>
      </c>
      <c r="M56" s="501">
        <v>174.06430666999998</v>
      </c>
      <c r="N56" s="502">
        <v>56.042501989999991</v>
      </c>
      <c r="O56" s="503"/>
      <c r="P56" s="504">
        <v>230.10680865999998</v>
      </c>
      <c r="Q56" s="501">
        <v>66.63000000000001</v>
      </c>
      <c r="R56" s="611">
        <v>24.7</v>
      </c>
      <c r="S56" s="503"/>
      <c r="T56" s="504">
        <v>91.329999999999984</v>
      </c>
      <c r="U56" s="469">
        <v>5</v>
      </c>
    </row>
    <row r="57" spans="1:21" x14ac:dyDescent="0.25">
      <c r="A57" s="485">
        <f t="shared" si="3"/>
        <v>56</v>
      </c>
      <c r="B57" s="462" t="s">
        <v>329</v>
      </c>
      <c r="C57" s="469" t="s">
        <v>16</v>
      </c>
      <c r="D57" s="450">
        <v>9</v>
      </c>
      <c r="E57" s="476">
        <v>3</v>
      </c>
      <c r="F57" s="477">
        <v>1</v>
      </c>
      <c r="G57" s="469">
        <v>13</v>
      </c>
      <c r="H57" s="606">
        <f t="shared" si="5"/>
        <v>4</v>
      </c>
      <c r="I57" s="501">
        <v>401.7</v>
      </c>
      <c r="J57" s="502">
        <v>134</v>
      </c>
      <c r="K57" s="503">
        <v>0</v>
      </c>
      <c r="L57" s="504">
        <v>535.70000000000005</v>
      </c>
      <c r="M57" s="501">
        <v>404.76636576000004</v>
      </c>
      <c r="N57" s="502">
        <v>23.633460879999998</v>
      </c>
      <c r="O57" s="503">
        <v>0</v>
      </c>
      <c r="P57" s="504">
        <v>428.39982664000001</v>
      </c>
      <c r="Q57" s="501">
        <v>75.050000000000011</v>
      </c>
      <c r="R57" s="611">
        <v>24.4</v>
      </c>
      <c r="S57" s="503"/>
      <c r="T57" s="504">
        <v>99.45</v>
      </c>
      <c r="U57" s="469">
        <v>5</v>
      </c>
    </row>
    <row r="58" spans="1:21" x14ac:dyDescent="0.25">
      <c r="A58" s="485">
        <f t="shared" si="3"/>
        <v>57</v>
      </c>
      <c r="B58" s="462" t="s">
        <v>727</v>
      </c>
      <c r="C58" s="469" t="s">
        <v>153</v>
      </c>
      <c r="D58" s="450">
        <v>3</v>
      </c>
      <c r="E58" s="476">
        <v>4</v>
      </c>
      <c r="F58" s="477">
        <v>1</v>
      </c>
      <c r="G58" s="469">
        <v>8</v>
      </c>
      <c r="H58" s="606">
        <f t="shared" si="5"/>
        <v>5</v>
      </c>
      <c r="I58" s="501">
        <v>142.28249049999999</v>
      </c>
      <c r="J58" s="502">
        <v>585.9</v>
      </c>
      <c r="K58" s="503">
        <v>0</v>
      </c>
      <c r="L58" s="504">
        <v>728.18249049999997</v>
      </c>
      <c r="M58" s="501">
        <v>143.57614488999999</v>
      </c>
      <c r="N58" s="502">
        <v>287.20077431999999</v>
      </c>
      <c r="O58" s="503">
        <v>0</v>
      </c>
      <c r="P58" s="504">
        <v>430.77691920999996</v>
      </c>
      <c r="Q58" s="501">
        <v>36.799999999999997</v>
      </c>
      <c r="R58" s="611">
        <v>22.799999999999997</v>
      </c>
      <c r="S58" s="503"/>
      <c r="T58" s="504">
        <v>59.599999999999994</v>
      </c>
      <c r="U58" s="469">
        <v>5</v>
      </c>
    </row>
    <row r="59" spans="1:21" x14ac:dyDescent="0.25">
      <c r="A59" s="485">
        <f t="shared" si="3"/>
        <v>58</v>
      </c>
      <c r="B59" s="462" t="s">
        <v>284</v>
      </c>
      <c r="C59" s="469" t="s">
        <v>124</v>
      </c>
      <c r="D59" s="450">
        <v>11</v>
      </c>
      <c r="E59" s="476">
        <v>2</v>
      </c>
      <c r="F59" s="477"/>
      <c r="G59" s="469">
        <v>13</v>
      </c>
      <c r="H59" s="606">
        <f t="shared" si="5"/>
        <v>2</v>
      </c>
      <c r="I59" s="501">
        <v>1466.8782423</v>
      </c>
      <c r="J59" s="502">
        <v>566</v>
      </c>
      <c r="K59" s="503"/>
      <c r="L59" s="504">
        <v>2032.8782423</v>
      </c>
      <c r="M59" s="501">
        <v>1373.9119025999998</v>
      </c>
      <c r="N59" s="502">
        <v>13.392450569999999</v>
      </c>
      <c r="O59" s="503"/>
      <c r="P59" s="504">
        <v>1387.3043531699998</v>
      </c>
      <c r="Q59" s="501">
        <v>180.18999999999997</v>
      </c>
      <c r="R59" s="611">
        <v>20.6</v>
      </c>
      <c r="S59" s="503"/>
      <c r="T59" s="504">
        <v>200.79</v>
      </c>
      <c r="U59" s="469">
        <v>6</v>
      </c>
    </row>
    <row r="60" spans="1:21" x14ac:dyDescent="0.25">
      <c r="A60" s="485">
        <f t="shared" si="3"/>
        <v>59</v>
      </c>
      <c r="B60" s="462" t="s">
        <v>830</v>
      </c>
      <c r="C60" s="469" t="s">
        <v>16</v>
      </c>
      <c r="D60" s="450">
        <v>3</v>
      </c>
      <c r="E60" s="476">
        <v>4</v>
      </c>
      <c r="F60" s="477"/>
      <c r="G60" s="469">
        <v>7</v>
      </c>
      <c r="H60" s="606">
        <f t="shared" si="5"/>
        <v>4</v>
      </c>
      <c r="I60" s="501">
        <v>60.932654630000002</v>
      </c>
      <c r="J60" s="502">
        <v>61.8</v>
      </c>
      <c r="K60" s="503"/>
      <c r="L60" s="504">
        <v>122.73265463</v>
      </c>
      <c r="M60" s="501">
        <v>58.167431020000002</v>
      </c>
      <c r="N60" s="502">
        <v>49.061096839999998</v>
      </c>
      <c r="O60" s="503"/>
      <c r="P60" s="504">
        <v>107.22852786000001</v>
      </c>
      <c r="Q60" s="501">
        <v>35.15</v>
      </c>
      <c r="R60" s="611">
        <v>19.899999999999999</v>
      </c>
      <c r="S60" s="503"/>
      <c r="T60" s="504">
        <v>55.05</v>
      </c>
      <c r="U60" s="469">
        <v>6</v>
      </c>
    </row>
    <row r="61" spans="1:21" x14ac:dyDescent="0.25">
      <c r="A61" s="485">
        <f t="shared" si="3"/>
        <v>60</v>
      </c>
      <c r="B61" s="462" t="s">
        <v>603</v>
      </c>
      <c r="C61" s="469" t="s">
        <v>231</v>
      </c>
      <c r="D61" s="450">
        <v>10</v>
      </c>
      <c r="E61" s="476">
        <v>1</v>
      </c>
      <c r="F61" s="477">
        <v>1</v>
      </c>
      <c r="G61" s="469">
        <v>12</v>
      </c>
      <c r="H61" s="606">
        <f t="shared" si="5"/>
        <v>2</v>
      </c>
      <c r="I61" s="501">
        <v>328.37204522999997</v>
      </c>
      <c r="J61" s="502">
        <v>40</v>
      </c>
      <c r="K61" s="503">
        <v>0</v>
      </c>
      <c r="L61" s="504">
        <v>368.37204522999997</v>
      </c>
      <c r="M61" s="501">
        <v>281.86383441999999</v>
      </c>
      <c r="N61" s="502">
        <v>14.082946440000001</v>
      </c>
      <c r="O61" s="503">
        <v>0</v>
      </c>
      <c r="P61" s="504">
        <v>295.94678085999999</v>
      </c>
      <c r="Q61" s="501">
        <v>115.69700000000002</v>
      </c>
      <c r="R61" s="611">
        <v>19.3</v>
      </c>
      <c r="S61" s="503"/>
      <c r="T61" s="504">
        <v>134.99700000000004</v>
      </c>
      <c r="U61" s="469">
        <v>5</v>
      </c>
    </row>
    <row r="62" spans="1:21" x14ac:dyDescent="0.25">
      <c r="A62" s="485">
        <f t="shared" si="3"/>
        <v>61</v>
      </c>
      <c r="B62" s="462" t="s">
        <v>304</v>
      </c>
      <c r="C62" s="469" t="s">
        <v>16</v>
      </c>
      <c r="D62" s="450">
        <v>2</v>
      </c>
      <c r="E62" s="476">
        <v>2</v>
      </c>
      <c r="F62" s="477"/>
      <c r="G62" s="469">
        <v>4</v>
      </c>
      <c r="H62" s="606">
        <f t="shared" si="5"/>
        <v>2</v>
      </c>
      <c r="I62" s="501">
        <v>45.121072920000003</v>
      </c>
      <c r="J62" s="502">
        <v>62</v>
      </c>
      <c r="K62" s="503"/>
      <c r="L62" s="504">
        <v>107.12107292</v>
      </c>
      <c r="M62" s="501">
        <v>46.444084650000001</v>
      </c>
      <c r="N62" s="502">
        <v>1.85752629</v>
      </c>
      <c r="O62" s="503"/>
      <c r="P62" s="504">
        <v>48.301610940000003</v>
      </c>
      <c r="Q62" s="501">
        <v>22.900000000000002</v>
      </c>
      <c r="R62" s="611">
        <v>18.7</v>
      </c>
      <c r="S62" s="503"/>
      <c r="T62" s="504">
        <v>41.6</v>
      </c>
      <c r="U62" s="469">
        <v>3</v>
      </c>
    </row>
    <row r="63" spans="1:21" x14ac:dyDescent="0.25">
      <c r="A63" s="485">
        <f t="shared" si="3"/>
        <v>62</v>
      </c>
      <c r="B63" s="462" t="s">
        <v>950</v>
      </c>
      <c r="C63" s="469" t="s">
        <v>16</v>
      </c>
      <c r="D63" s="450">
        <v>2</v>
      </c>
      <c r="E63" s="476">
        <v>2</v>
      </c>
      <c r="F63" s="477"/>
      <c r="G63" s="469">
        <v>4</v>
      </c>
      <c r="H63" s="606">
        <f t="shared" si="5"/>
        <v>2</v>
      </c>
      <c r="I63" s="501">
        <v>95</v>
      </c>
      <c r="J63" s="502">
        <v>82</v>
      </c>
      <c r="K63" s="503"/>
      <c r="L63" s="504">
        <v>177</v>
      </c>
      <c r="M63" s="501">
        <v>90.830661840000005</v>
      </c>
      <c r="N63" s="502">
        <v>39.090684539999998</v>
      </c>
      <c r="O63" s="503"/>
      <c r="P63" s="504">
        <v>129.92134637999999</v>
      </c>
      <c r="Q63" s="501">
        <v>204.09</v>
      </c>
      <c r="R63" s="611">
        <v>17.2</v>
      </c>
      <c r="S63" s="503"/>
      <c r="T63" s="504">
        <v>221.29</v>
      </c>
      <c r="U63" s="469">
        <v>3</v>
      </c>
    </row>
    <row r="64" spans="1:21" x14ac:dyDescent="0.25">
      <c r="A64" s="485">
        <f t="shared" si="3"/>
        <v>63</v>
      </c>
      <c r="B64" s="462" t="s">
        <v>595</v>
      </c>
      <c r="C64" s="469" t="s">
        <v>124</v>
      </c>
      <c r="D64" s="450">
        <v>3</v>
      </c>
      <c r="E64" s="476">
        <v>2</v>
      </c>
      <c r="F64" s="477"/>
      <c r="G64" s="469">
        <v>5</v>
      </c>
      <c r="H64" s="606">
        <f t="shared" si="5"/>
        <v>2</v>
      </c>
      <c r="I64" s="501">
        <v>49.458089369999996</v>
      </c>
      <c r="J64" s="502">
        <v>40.618331999999995</v>
      </c>
      <c r="K64" s="503"/>
      <c r="L64" s="504">
        <v>90.076421369999991</v>
      </c>
      <c r="M64" s="501">
        <v>44.879548679999999</v>
      </c>
      <c r="N64" s="502">
        <v>38.899177909999999</v>
      </c>
      <c r="O64" s="503"/>
      <c r="P64" s="504">
        <v>83.778726590000005</v>
      </c>
      <c r="Q64" s="501">
        <v>59.519999999999996</v>
      </c>
      <c r="R64" s="611">
        <v>16.61</v>
      </c>
      <c r="S64" s="503"/>
      <c r="T64" s="504">
        <v>76.13</v>
      </c>
      <c r="U64" s="469">
        <v>3</v>
      </c>
    </row>
    <row r="65" spans="1:21" x14ac:dyDescent="0.25">
      <c r="A65" s="485">
        <f t="shared" si="3"/>
        <v>64</v>
      </c>
      <c r="B65" s="462" t="s">
        <v>17</v>
      </c>
      <c r="C65" s="469" t="s">
        <v>16</v>
      </c>
      <c r="D65" s="450">
        <v>5</v>
      </c>
      <c r="E65" s="476">
        <v>4</v>
      </c>
      <c r="F65" s="477">
        <v>1</v>
      </c>
      <c r="G65" s="469">
        <v>10</v>
      </c>
      <c r="H65" s="606">
        <f t="shared" si="5"/>
        <v>5</v>
      </c>
      <c r="I65" s="501">
        <v>124.48164446</v>
      </c>
      <c r="J65" s="502">
        <v>180</v>
      </c>
      <c r="K65" s="503">
        <v>0</v>
      </c>
      <c r="L65" s="504">
        <v>304.48164445999998</v>
      </c>
      <c r="M65" s="501">
        <v>105.49967022</v>
      </c>
      <c r="N65" s="502">
        <v>65.598953850000001</v>
      </c>
      <c r="O65" s="503">
        <v>0</v>
      </c>
      <c r="P65" s="504">
        <v>171.09862406999997</v>
      </c>
      <c r="Q65" s="501">
        <v>29.040000000000003</v>
      </c>
      <c r="R65" s="611">
        <v>16.399999999999999</v>
      </c>
      <c r="S65" s="503"/>
      <c r="T65" s="504">
        <v>45.44</v>
      </c>
      <c r="U65" s="469">
        <v>4</v>
      </c>
    </row>
    <row r="66" spans="1:21" x14ac:dyDescent="0.25">
      <c r="A66" s="485">
        <f t="shared" ref="A66:A97" si="6">ROW()-1</f>
        <v>65</v>
      </c>
      <c r="B66" s="462" t="s">
        <v>64</v>
      </c>
      <c r="C66" s="469" t="s">
        <v>16</v>
      </c>
      <c r="D66" s="450">
        <v>4</v>
      </c>
      <c r="E66" s="476">
        <v>3</v>
      </c>
      <c r="F66" s="477"/>
      <c r="G66" s="469">
        <v>7</v>
      </c>
      <c r="H66" s="606">
        <f t="shared" ref="H66:H97" si="7">E66+F66</f>
        <v>3</v>
      </c>
      <c r="I66" s="501">
        <v>293.45139640000002</v>
      </c>
      <c r="J66" s="502">
        <v>67</v>
      </c>
      <c r="K66" s="503"/>
      <c r="L66" s="504">
        <v>360.45139640000002</v>
      </c>
      <c r="M66" s="501">
        <v>286.08633909000002</v>
      </c>
      <c r="N66" s="502">
        <v>34.959609639999996</v>
      </c>
      <c r="O66" s="503"/>
      <c r="P66" s="504">
        <v>321.04594873000002</v>
      </c>
      <c r="Q66" s="501">
        <v>12.43</v>
      </c>
      <c r="R66" s="611">
        <v>15.469999999999999</v>
      </c>
      <c r="S66" s="503"/>
      <c r="T66" s="504">
        <v>27.900000000000002</v>
      </c>
      <c r="U66" s="469">
        <v>4</v>
      </c>
    </row>
    <row r="67" spans="1:21" x14ac:dyDescent="0.25">
      <c r="A67" s="485">
        <f t="shared" si="6"/>
        <v>66</v>
      </c>
      <c r="B67" s="462" t="s">
        <v>53</v>
      </c>
      <c r="C67" s="469" t="s">
        <v>16</v>
      </c>
      <c r="D67" s="450">
        <v>3</v>
      </c>
      <c r="E67" s="476">
        <v>3</v>
      </c>
      <c r="F67" s="477"/>
      <c r="G67" s="469">
        <v>6</v>
      </c>
      <c r="H67" s="606">
        <f t="shared" si="7"/>
        <v>3</v>
      </c>
      <c r="I67" s="501">
        <v>55.58011982</v>
      </c>
      <c r="J67" s="502">
        <v>43.32398774</v>
      </c>
      <c r="K67" s="503"/>
      <c r="L67" s="504">
        <v>98.90410756</v>
      </c>
      <c r="M67" s="501">
        <v>56.162443960000004</v>
      </c>
      <c r="N67" s="502">
        <v>20.954059020000003</v>
      </c>
      <c r="O67" s="503"/>
      <c r="P67" s="504">
        <v>77.116502980000007</v>
      </c>
      <c r="Q67" s="501">
        <v>15.669999999999998</v>
      </c>
      <c r="R67" s="611">
        <v>15.05</v>
      </c>
      <c r="S67" s="503"/>
      <c r="T67" s="504">
        <v>30.720000000000002</v>
      </c>
      <c r="U67" s="469">
        <v>4</v>
      </c>
    </row>
    <row r="68" spans="1:21" x14ac:dyDescent="0.25">
      <c r="A68" s="485">
        <f t="shared" si="6"/>
        <v>67</v>
      </c>
      <c r="B68" s="462" t="s">
        <v>912</v>
      </c>
      <c r="C68" s="469" t="s">
        <v>153</v>
      </c>
      <c r="D68" s="450">
        <v>8</v>
      </c>
      <c r="E68" s="476">
        <v>2</v>
      </c>
      <c r="F68" s="477"/>
      <c r="G68" s="469">
        <v>10</v>
      </c>
      <c r="H68" s="606">
        <f t="shared" si="7"/>
        <v>2</v>
      </c>
      <c r="I68" s="501">
        <v>47.13440404</v>
      </c>
      <c r="J68" s="502">
        <v>37.75</v>
      </c>
      <c r="K68" s="503"/>
      <c r="L68" s="504">
        <v>84.884404039999993</v>
      </c>
      <c r="M68" s="501">
        <v>46.117792170000001</v>
      </c>
      <c r="N68" s="502">
        <v>9.5920964000000009</v>
      </c>
      <c r="O68" s="503"/>
      <c r="P68" s="504">
        <v>55.709888570000004</v>
      </c>
      <c r="Q68" s="501">
        <v>18.299999999999997</v>
      </c>
      <c r="R68" s="611">
        <v>14.5</v>
      </c>
      <c r="S68" s="503"/>
      <c r="T68" s="504">
        <v>32.800000000000004</v>
      </c>
      <c r="U68" s="469">
        <v>5</v>
      </c>
    </row>
    <row r="69" spans="1:21" x14ac:dyDescent="0.25">
      <c r="A69" s="485">
        <f t="shared" si="6"/>
        <v>68</v>
      </c>
      <c r="B69" s="462" t="s">
        <v>601</v>
      </c>
      <c r="C69" s="469" t="s">
        <v>153</v>
      </c>
      <c r="D69" s="450">
        <v>4</v>
      </c>
      <c r="E69" s="476">
        <v>4</v>
      </c>
      <c r="F69" s="477">
        <v>2</v>
      </c>
      <c r="G69" s="469">
        <v>10</v>
      </c>
      <c r="H69" s="606">
        <f t="shared" si="7"/>
        <v>6</v>
      </c>
      <c r="I69" s="501">
        <v>82.630288519999993</v>
      </c>
      <c r="J69" s="502">
        <v>36.734999999999999</v>
      </c>
      <c r="K69" s="503">
        <v>0</v>
      </c>
      <c r="L69" s="504">
        <v>119.36528851999999</v>
      </c>
      <c r="M69" s="501">
        <v>80.933511539999998</v>
      </c>
      <c r="N69" s="502">
        <v>11.91660911</v>
      </c>
      <c r="O69" s="503">
        <v>0</v>
      </c>
      <c r="P69" s="504">
        <v>92.850120650000008</v>
      </c>
      <c r="Q69" s="501">
        <v>10.31</v>
      </c>
      <c r="R69" s="611">
        <v>14.39</v>
      </c>
      <c r="S69" s="503">
        <v>0</v>
      </c>
      <c r="T69" s="504">
        <v>24.7</v>
      </c>
      <c r="U69" s="469">
        <v>4</v>
      </c>
    </row>
    <row r="70" spans="1:21" x14ac:dyDescent="0.25">
      <c r="A70" s="485">
        <f t="shared" si="6"/>
        <v>69</v>
      </c>
      <c r="B70" s="462" t="s">
        <v>223</v>
      </c>
      <c r="C70" s="469" t="s">
        <v>193</v>
      </c>
      <c r="D70" s="450">
        <v>8</v>
      </c>
      <c r="E70" s="476">
        <v>4</v>
      </c>
      <c r="F70" s="477"/>
      <c r="G70" s="469">
        <v>12</v>
      </c>
      <c r="H70" s="606">
        <f t="shared" si="7"/>
        <v>4</v>
      </c>
      <c r="I70" s="501">
        <v>140.47727739999999</v>
      </c>
      <c r="J70" s="502">
        <v>1310</v>
      </c>
      <c r="K70" s="503"/>
      <c r="L70" s="504">
        <v>1450.4772774</v>
      </c>
      <c r="M70" s="501">
        <v>132.46742090000001</v>
      </c>
      <c r="N70" s="502">
        <v>44.388561179999996</v>
      </c>
      <c r="O70" s="503"/>
      <c r="P70" s="504">
        <v>176.85598207999999</v>
      </c>
      <c r="Q70" s="501">
        <v>86.32</v>
      </c>
      <c r="R70" s="611">
        <v>14.39</v>
      </c>
      <c r="S70" s="503"/>
      <c r="T70" s="504">
        <v>100.71</v>
      </c>
      <c r="U70" s="469">
        <v>5</v>
      </c>
    </row>
    <row r="71" spans="1:21" x14ac:dyDescent="0.25">
      <c r="A71" s="485">
        <f t="shared" si="6"/>
        <v>70</v>
      </c>
      <c r="B71" s="462" t="s">
        <v>596</v>
      </c>
      <c r="C71" s="469" t="s">
        <v>16</v>
      </c>
      <c r="D71" s="450">
        <v>3</v>
      </c>
      <c r="E71" s="476">
        <v>2</v>
      </c>
      <c r="F71" s="477">
        <v>1</v>
      </c>
      <c r="G71" s="469">
        <v>6</v>
      </c>
      <c r="H71" s="606">
        <f t="shared" si="7"/>
        <v>3</v>
      </c>
      <c r="I71" s="501">
        <v>41.944532150000001</v>
      </c>
      <c r="J71" s="502">
        <v>95</v>
      </c>
      <c r="K71" s="503">
        <v>0</v>
      </c>
      <c r="L71" s="504">
        <v>136.94453215000001</v>
      </c>
      <c r="M71" s="501">
        <v>32.319731050000001</v>
      </c>
      <c r="N71" s="502">
        <v>56.134175200000001</v>
      </c>
      <c r="O71" s="503">
        <v>0</v>
      </c>
      <c r="P71" s="504">
        <v>88.453906250000003</v>
      </c>
      <c r="Q71" s="501">
        <v>7.42</v>
      </c>
      <c r="R71" s="611">
        <v>12.8</v>
      </c>
      <c r="S71" s="503">
        <v>0</v>
      </c>
      <c r="T71" s="504">
        <v>20.220000000000002</v>
      </c>
      <c r="U71" s="469">
        <v>4</v>
      </c>
    </row>
    <row r="72" spans="1:21" x14ac:dyDescent="0.25">
      <c r="A72" s="485">
        <f t="shared" si="6"/>
        <v>71</v>
      </c>
      <c r="B72" s="462" t="s">
        <v>598</v>
      </c>
      <c r="C72" s="469" t="s">
        <v>16</v>
      </c>
      <c r="D72" s="450">
        <v>5</v>
      </c>
      <c r="E72" s="476">
        <v>2</v>
      </c>
      <c r="F72" s="477">
        <v>1</v>
      </c>
      <c r="G72" s="469">
        <v>8</v>
      </c>
      <c r="H72" s="606">
        <f t="shared" si="7"/>
        <v>3</v>
      </c>
      <c r="I72" s="501">
        <v>324.84206803000001</v>
      </c>
      <c r="J72" s="502">
        <v>170</v>
      </c>
      <c r="K72" s="503">
        <v>0</v>
      </c>
      <c r="L72" s="504">
        <v>494.84206803000006</v>
      </c>
      <c r="M72" s="501">
        <v>268.56544070000001</v>
      </c>
      <c r="N72" s="502">
        <v>58.202663219999998</v>
      </c>
      <c r="O72" s="503">
        <v>0</v>
      </c>
      <c r="P72" s="504">
        <v>326.76810391999999</v>
      </c>
      <c r="Q72" s="501">
        <v>92.070000000000007</v>
      </c>
      <c r="R72" s="611">
        <v>10.8</v>
      </c>
      <c r="S72" s="503">
        <v>0</v>
      </c>
      <c r="T72" s="504">
        <v>102.87000000000002</v>
      </c>
      <c r="U72" s="469">
        <v>6</v>
      </c>
    </row>
    <row r="73" spans="1:21" x14ac:dyDescent="0.25">
      <c r="A73" s="485">
        <f t="shared" si="6"/>
        <v>72</v>
      </c>
      <c r="B73" s="462" t="s">
        <v>390</v>
      </c>
      <c r="C73" s="469" t="s">
        <v>193</v>
      </c>
      <c r="D73" s="450">
        <v>8</v>
      </c>
      <c r="E73" s="476">
        <v>2</v>
      </c>
      <c r="F73" s="477"/>
      <c r="G73" s="469">
        <v>10</v>
      </c>
      <c r="H73" s="606">
        <f t="shared" si="7"/>
        <v>2</v>
      </c>
      <c r="I73" s="501">
        <v>210.96001960000001</v>
      </c>
      <c r="J73" s="502">
        <v>55.750627999999992</v>
      </c>
      <c r="K73" s="503"/>
      <c r="L73" s="504">
        <v>266.71064759999996</v>
      </c>
      <c r="M73" s="501">
        <v>210.23571336000001</v>
      </c>
      <c r="N73" s="502">
        <v>50.543771450000001</v>
      </c>
      <c r="O73" s="503"/>
      <c r="P73" s="504">
        <v>260.77948480999999</v>
      </c>
      <c r="Q73" s="501">
        <v>80.050000000000011</v>
      </c>
      <c r="R73" s="611">
        <v>9.6999999999999993</v>
      </c>
      <c r="S73" s="503"/>
      <c r="T73" s="504">
        <v>89.75</v>
      </c>
      <c r="U73" s="469">
        <v>7</v>
      </c>
    </row>
    <row r="74" spans="1:21" x14ac:dyDescent="0.25">
      <c r="A74" s="485">
        <f t="shared" si="6"/>
        <v>73</v>
      </c>
      <c r="B74" s="462" t="s">
        <v>604</v>
      </c>
      <c r="C74" s="469" t="s">
        <v>16</v>
      </c>
      <c r="D74" s="450">
        <v>5</v>
      </c>
      <c r="E74" s="476">
        <v>4</v>
      </c>
      <c r="F74" s="477"/>
      <c r="G74" s="469">
        <v>9</v>
      </c>
      <c r="H74" s="606">
        <f t="shared" si="7"/>
        <v>4</v>
      </c>
      <c r="I74" s="501">
        <v>130.39413138999998</v>
      </c>
      <c r="J74" s="502">
        <v>67.5</v>
      </c>
      <c r="K74" s="503"/>
      <c r="L74" s="504">
        <v>197.89413138999998</v>
      </c>
      <c r="M74" s="501">
        <v>114.55030413</v>
      </c>
      <c r="N74" s="502">
        <v>5.09251247</v>
      </c>
      <c r="O74" s="503"/>
      <c r="P74" s="504">
        <v>119.6428166</v>
      </c>
      <c r="Q74" s="501">
        <v>16.68</v>
      </c>
      <c r="R74" s="611">
        <v>9.5569999999999986</v>
      </c>
      <c r="S74" s="503"/>
      <c r="T74" s="504">
        <v>26.236999999999998</v>
      </c>
      <c r="U74" s="469">
        <v>5</v>
      </c>
    </row>
    <row r="75" spans="1:21" x14ac:dyDescent="0.25">
      <c r="A75" s="485">
        <f t="shared" si="6"/>
        <v>74</v>
      </c>
      <c r="B75" s="462" t="s">
        <v>756</v>
      </c>
      <c r="C75" s="469" t="s">
        <v>16</v>
      </c>
      <c r="D75" s="450"/>
      <c r="E75" s="476">
        <v>1</v>
      </c>
      <c r="F75" s="477"/>
      <c r="G75" s="469">
        <v>1</v>
      </c>
      <c r="H75" s="606">
        <f t="shared" si="7"/>
        <v>1</v>
      </c>
      <c r="I75" s="501"/>
      <c r="J75" s="502">
        <v>75</v>
      </c>
      <c r="K75" s="503"/>
      <c r="L75" s="504">
        <v>75</v>
      </c>
      <c r="M75" s="501"/>
      <c r="N75" s="502">
        <v>9.4263355499999992</v>
      </c>
      <c r="O75" s="503"/>
      <c r="P75" s="504">
        <v>9.4263355499999992</v>
      </c>
      <c r="Q75" s="501"/>
      <c r="R75" s="611">
        <v>9</v>
      </c>
      <c r="S75" s="503"/>
      <c r="T75" s="504">
        <v>9</v>
      </c>
      <c r="U75" s="469">
        <v>1</v>
      </c>
    </row>
    <row r="76" spans="1:21" x14ac:dyDescent="0.25">
      <c r="A76" s="485">
        <f t="shared" si="6"/>
        <v>75</v>
      </c>
      <c r="B76" s="462" t="s">
        <v>936</v>
      </c>
      <c r="C76" s="469" t="s">
        <v>153</v>
      </c>
      <c r="D76" s="450">
        <v>7</v>
      </c>
      <c r="E76" s="476">
        <v>3</v>
      </c>
      <c r="F76" s="477"/>
      <c r="G76" s="469">
        <v>10</v>
      </c>
      <c r="H76" s="606">
        <f t="shared" si="7"/>
        <v>3</v>
      </c>
      <c r="I76" s="501">
        <v>83.756048519999993</v>
      </c>
      <c r="J76" s="502">
        <v>119.98</v>
      </c>
      <c r="K76" s="503"/>
      <c r="L76" s="504">
        <v>203.73604852</v>
      </c>
      <c r="M76" s="501">
        <v>79.31214863000001</v>
      </c>
      <c r="N76" s="502">
        <v>43.797437999999993</v>
      </c>
      <c r="O76" s="503"/>
      <c r="P76" s="504">
        <v>123.10958662999998</v>
      </c>
      <c r="Q76" s="501">
        <v>23.59</v>
      </c>
      <c r="R76" s="611">
        <v>8.89</v>
      </c>
      <c r="S76" s="503"/>
      <c r="T76" s="504">
        <v>32.479999999999997</v>
      </c>
      <c r="U76" s="469">
        <v>6</v>
      </c>
    </row>
    <row r="77" spans="1:21" x14ac:dyDescent="0.25">
      <c r="A77" s="485">
        <f t="shared" si="6"/>
        <v>76</v>
      </c>
      <c r="B77" s="462" t="s">
        <v>790</v>
      </c>
      <c r="C77" s="469" t="s">
        <v>153</v>
      </c>
      <c r="D77" s="450">
        <v>6</v>
      </c>
      <c r="E77" s="476">
        <v>1</v>
      </c>
      <c r="F77" s="477"/>
      <c r="G77" s="469">
        <v>7</v>
      </c>
      <c r="H77" s="606">
        <f t="shared" si="7"/>
        <v>1</v>
      </c>
      <c r="I77" s="501">
        <v>55.150730000000003</v>
      </c>
      <c r="J77" s="502">
        <v>34.1</v>
      </c>
      <c r="K77" s="503"/>
      <c r="L77" s="504">
        <v>89.250730000000004</v>
      </c>
      <c r="M77" s="501">
        <v>52.788084590000004</v>
      </c>
      <c r="N77" s="502">
        <v>17.67851653</v>
      </c>
      <c r="O77" s="503"/>
      <c r="P77" s="504">
        <v>70.466601119999993</v>
      </c>
      <c r="Q77" s="501">
        <v>18.850000000000001</v>
      </c>
      <c r="R77" s="611">
        <v>8.5</v>
      </c>
      <c r="S77" s="503"/>
      <c r="T77" s="504">
        <v>27.35</v>
      </c>
      <c r="U77" s="469">
        <v>4</v>
      </c>
    </row>
    <row r="78" spans="1:21" x14ac:dyDescent="0.25">
      <c r="A78" s="485">
        <f t="shared" si="6"/>
        <v>77</v>
      </c>
      <c r="B78" s="462" t="s">
        <v>166</v>
      </c>
      <c r="C78" s="469" t="s">
        <v>153</v>
      </c>
      <c r="D78" s="450">
        <v>10</v>
      </c>
      <c r="E78" s="476">
        <v>3</v>
      </c>
      <c r="F78" s="477"/>
      <c r="G78" s="469">
        <v>13</v>
      </c>
      <c r="H78" s="606">
        <f t="shared" si="7"/>
        <v>3</v>
      </c>
      <c r="I78" s="501">
        <v>596.32196569000007</v>
      </c>
      <c r="J78" s="502">
        <v>222.85000000000002</v>
      </c>
      <c r="K78" s="503"/>
      <c r="L78" s="504">
        <v>819.17196568999998</v>
      </c>
      <c r="M78" s="501">
        <v>598.73100406000003</v>
      </c>
      <c r="N78" s="502">
        <v>69.838853829999991</v>
      </c>
      <c r="O78" s="503"/>
      <c r="P78" s="504">
        <v>668.56985788999998</v>
      </c>
      <c r="Q78" s="501">
        <v>121.36999999999999</v>
      </c>
      <c r="R78" s="611">
        <v>8.370000000000001</v>
      </c>
      <c r="S78" s="503"/>
      <c r="T78" s="504">
        <v>129.73999999999998</v>
      </c>
      <c r="U78" s="469">
        <v>6</v>
      </c>
    </row>
    <row r="79" spans="1:21" x14ac:dyDescent="0.25">
      <c r="A79" s="485">
        <f t="shared" si="6"/>
        <v>78</v>
      </c>
      <c r="B79" s="462" t="s">
        <v>180</v>
      </c>
      <c r="C79" s="469" t="s">
        <v>153</v>
      </c>
      <c r="D79" s="450">
        <v>10</v>
      </c>
      <c r="E79" s="476">
        <v>4</v>
      </c>
      <c r="F79" s="477">
        <v>1</v>
      </c>
      <c r="G79" s="469">
        <v>15</v>
      </c>
      <c r="H79" s="606">
        <f t="shared" si="7"/>
        <v>5</v>
      </c>
      <c r="I79" s="501">
        <v>112.61559819999999</v>
      </c>
      <c r="J79" s="502">
        <v>97.72999999999999</v>
      </c>
      <c r="K79" s="503">
        <v>0</v>
      </c>
      <c r="L79" s="504">
        <v>210.34559820000001</v>
      </c>
      <c r="M79" s="501">
        <v>119.25416416000002</v>
      </c>
      <c r="N79" s="502">
        <v>48.816287599999995</v>
      </c>
      <c r="O79" s="503">
        <v>0</v>
      </c>
      <c r="P79" s="504">
        <v>168.07045176000003</v>
      </c>
      <c r="Q79" s="501">
        <v>69.67</v>
      </c>
      <c r="R79" s="611">
        <v>7.5</v>
      </c>
      <c r="S79" s="503">
        <v>0</v>
      </c>
      <c r="T79" s="504">
        <v>77.17</v>
      </c>
      <c r="U79" s="469">
        <v>5</v>
      </c>
    </row>
    <row r="80" spans="1:21" x14ac:dyDescent="0.25">
      <c r="A80" s="485">
        <f t="shared" si="6"/>
        <v>79</v>
      </c>
      <c r="B80" s="462" t="s">
        <v>872</v>
      </c>
      <c r="C80" s="469" t="s">
        <v>193</v>
      </c>
      <c r="D80" s="450">
        <v>2</v>
      </c>
      <c r="E80" s="476">
        <v>2</v>
      </c>
      <c r="F80" s="477"/>
      <c r="G80" s="469">
        <v>4</v>
      </c>
      <c r="H80" s="606">
        <f t="shared" si="7"/>
        <v>2</v>
      </c>
      <c r="I80" s="501">
        <v>8.9394773500000007</v>
      </c>
      <c r="J80" s="502">
        <v>23.664000000000001</v>
      </c>
      <c r="K80" s="503"/>
      <c r="L80" s="504">
        <v>32.603477349999999</v>
      </c>
      <c r="M80" s="501">
        <v>8.4749753900000009</v>
      </c>
      <c r="N80" s="502">
        <v>12.084137999999999</v>
      </c>
      <c r="O80" s="503"/>
      <c r="P80" s="504">
        <v>20.559113389999997</v>
      </c>
      <c r="Q80" s="501">
        <v>3.335</v>
      </c>
      <c r="R80" s="611">
        <v>7.25</v>
      </c>
      <c r="S80" s="503"/>
      <c r="T80" s="504">
        <v>10.585000000000001</v>
      </c>
      <c r="U80" s="469">
        <v>2</v>
      </c>
    </row>
    <row r="81" spans="1:21" x14ac:dyDescent="0.25">
      <c r="A81" s="485">
        <f t="shared" si="6"/>
        <v>80</v>
      </c>
      <c r="B81" s="462" t="s">
        <v>725</v>
      </c>
      <c r="C81" s="469" t="s">
        <v>16</v>
      </c>
      <c r="D81" s="450"/>
      <c r="E81" s="476">
        <v>1</v>
      </c>
      <c r="F81" s="477">
        <v>1</v>
      </c>
      <c r="G81" s="469">
        <v>2</v>
      </c>
      <c r="H81" s="606">
        <f t="shared" si="7"/>
        <v>2</v>
      </c>
      <c r="I81" s="501"/>
      <c r="J81" s="502">
        <v>20</v>
      </c>
      <c r="K81" s="503">
        <v>0</v>
      </c>
      <c r="L81" s="504">
        <v>20</v>
      </c>
      <c r="M81" s="501"/>
      <c r="N81" s="502">
        <v>10.66241061</v>
      </c>
      <c r="O81" s="503">
        <v>0</v>
      </c>
      <c r="P81" s="504">
        <v>10.66241061</v>
      </c>
      <c r="Q81" s="501"/>
      <c r="R81" s="611">
        <v>6.17</v>
      </c>
      <c r="S81" s="503">
        <v>0</v>
      </c>
      <c r="T81" s="504">
        <v>6.17</v>
      </c>
      <c r="U81" s="469">
        <v>2</v>
      </c>
    </row>
    <row r="82" spans="1:21" x14ac:dyDescent="0.25">
      <c r="A82" s="485">
        <f t="shared" si="6"/>
        <v>81</v>
      </c>
      <c r="B82" s="462" t="s">
        <v>2395</v>
      </c>
      <c r="C82" s="469" t="s">
        <v>16</v>
      </c>
      <c r="D82" s="450">
        <v>1</v>
      </c>
      <c r="E82" s="476">
        <v>2</v>
      </c>
      <c r="F82" s="477"/>
      <c r="G82" s="469">
        <v>3</v>
      </c>
      <c r="H82" s="606">
        <f t="shared" si="7"/>
        <v>2</v>
      </c>
      <c r="I82" s="501">
        <v>34</v>
      </c>
      <c r="J82" s="502">
        <v>68.753046580000003</v>
      </c>
      <c r="K82" s="503"/>
      <c r="L82" s="504">
        <v>102.75304658</v>
      </c>
      <c r="M82" s="501">
        <v>19.158054409999998</v>
      </c>
      <c r="N82" s="502">
        <v>57.199128329999994</v>
      </c>
      <c r="O82" s="503"/>
      <c r="P82" s="504">
        <v>76.357182739999985</v>
      </c>
      <c r="Q82" s="501">
        <v>3.4</v>
      </c>
      <c r="R82" s="611">
        <v>6.1</v>
      </c>
      <c r="S82" s="503"/>
      <c r="T82" s="504">
        <v>9.5</v>
      </c>
      <c r="U82" s="469">
        <v>2</v>
      </c>
    </row>
    <row r="83" spans="1:21" x14ac:dyDescent="0.25">
      <c r="A83" s="485">
        <f t="shared" si="6"/>
        <v>82</v>
      </c>
      <c r="B83" s="462" t="s">
        <v>605</v>
      </c>
      <c r="C83" s="469" t="s">
        <v>245</v>
      </c>
      <c r="D83" s="450">
        <v>3</v>
      </c>
      <c r="E83" s="476">
        <v>1</v>
      </c>
      <c r="F83" s="477"/>
      <c r="G83" s="469">
        <v>4</v>
      </c>
      <c r="H83" s="606">
        <f t="shared" si="7"/>
        <v>1</v>
      </c>
      <c r="I83" s="501">
        <v>62.269886780000007</v>
      </c>
      <c r="J83" s="502">
        <v>6.5</v>
      </c>
      <c r="K83" s="503"/>
      <c r="L83" s="504">
        <v>68.769886780000007</v>
      </c>
      <c r="M83" s="501">
        <v>60.561311230000001</v>
      </c>
      <c r="N83" s="502">
        <v>2.57213007</v>
      </c>
      <c r="O83" s="503"/>
      <c r="P83" s="504">
        <v>63.133441300000001</v>
      </c>
      <c r="Q83" s="501">
        <v>10.667</v>
      </c>
      <c r="R83" s="611">
        <v>5.85</v>
      </c>
      <c r="S83" s="503"/>
      <c r="T83" s="504">
        <v>16.516999999999999</v>
      </c>
      <c r="U83" s="469">
        <v>3</v>
      </c>
    </row>
    <row r="84" spans="1:21" x14ac:dyDescent="0.25">
      <c r="A84" s="485">
        <f t="shared" si="6"/>
        <v>83</v>
      </c>
      <c r="B84" s="462" t="s">
        <v>655</v>
      </c>
      <c r="C84" s="469" t="s">
        <v>231</v>
      </c>
      <c r="D84" s="450">
        <v>6</v>
      </c>
      <c r="E84" s="476">
        <v>2</v>
      </c>
      <c r="F84" s="477"/>
      <c r="G84" s="469">
        <v>8</v>
      </c>
      <c r="H84" s="606">
        <f t="shared" si="7"/>
        <v>2</v>
      </c>
      <c r="I84" s="501">
        <v>405.23716332000004</v>
      </c>
      <c r="J84" s="502">
        <v>5.5</v>
      </c>
      <c r="K84" s="503"/>
      <c r="L84" s="504">
        <v>410.73716332000004</v>
      </c>
      <c r="M84" s="501">
        <v>410.70661698999999</v>
      </c>
      <c r="N84" s="502">
        <v>1.2944182</v>
      </c>
      <c r="O84" s="503"/>
      <c r="P84" s="504">
        <v>412.00103518999998</v>
      </c>
      <c r="Q84" s="501">
        <v>169.18999999999997</v>
      </c>
      <c r="R84" s="611">
        <v>4.7799999999999994</v>
      </c>
      <c r="S84" s="503"/>
      <c r="T84" s="504">
        <v>173.96999999999997</v>
      </c>
      <c r="U84" s="469">
        <v>5</v>
      </c>
    </row>
    <row r="85" spans="1:21" x14ac:dyDescent="0.25">
      <c r="A85" s="485">
        <f t="shared" si="6"/>
        <v>84</v>
      </c>
      <c r="B85" s="462" t="s">
        <v>3030</v>
      </c>
      <c r="C85" s="469" t="s">
        <v>124</v>
      </c>
      <c r="D85" s="450"/>
      <c r="E85" s="476">
        <v>1</v>
      </c>
      <c r="F85" s="477"/>
      <c r="G85" s="469">
        <v>1</v>
      </c>
      <c r="H85" s="606">
        <f t="shared" si="7"/>
        <v>1</v>
      </c>
      <c r="I85" s="501"/>
      <c r="J85" s="502">
        <v>1</v>
      </c>
      <c r="K85" s="503"/>
      <c r="L85" s="504">
        <v>1</v>
      </c>
      <c r="M85" s="501"/>
      <c r="N85" s="502">
        <v>0.72200869000000001</v>
      </c>
      <c r="O85" s="503"/>
      <c r="P85" s="504">
        <v>0.72200869000000001</v>
      </c>
      <c r="Q85" s="501"/>
      <c r="R85" s="611">
        <v>4.7</v>
      </c>
      <c r="S85" s="503"/>
      <c r="T85" s="504">
        <v>4.7</v>
      </c>
      <c r="U85" s="469">
        <v>1</v>
      </c>
    </row>
    <row r="86" spans="1:21" x14ac:dyDescent="0.25">
      <c r="A86" s="485">
        <f t="shared" si="6"/>
        <v>85</v>
      </c>
      <c r="B86" s="462" t="s">
        <v>864</v>
      </c>
      <c r="C86" s="469" t="s">
        <v>193</v>
      </c>
      <c r="D86" s="450">
        <v>3</v>
      </c>
      <c r="E86" s="476">
        <v>1</v>
      </c>
      <c r="F86" s="477"/>
      <c r="G86" s="469">
        <v>4</v>
      </c>
      <c r="H86" s="606">
        <f t="shared" si="7"/>
        <v>1</v>
      </c>
      <c r="I86" s="501">
        <v>14.181348309999999</v>
      </c>
      <c r="J86" s="502">
        <v>5</v>
      </c>
      <c r="K86" s="503"/>
      <c r="L86" s="504">
        <v>19.181348309999997</v>
      </c>
      <c r="M86" s="501">
        <v>13.86018258</v>
      </c>
      <c r="N86" s="502">
        <v>3.4229334200000001</v>
      </c>
      <c r="O86" s="503"/>
      <c r="P86" s="504">
        <v>17.283116</v>
      </c>
      <c r="Q86" s="501">
        <v>3.9</v>
      </c>
      <c r="R86" s="611">
        <v>4.5</v>
      </c>
      <c r="S86" s="503"/>
      <c r="T86" s="504">
        <v>8.4</v>
      </c>
      <c r="U86" s="469">
        <v>3</v>
      </c>
    </row>
    <row r="87" spans="1:21" x14ac:dyDescent="0.25">
      <c r="A87" s="485">
        <f t="shared" si="6"/>
        <v>86</v>
      </c>
      <c r="B87" s="462" t="s">
        <v>726</v>
      </c>
      <c r="C87" s="469" t="s">
        <v>16</v>
      </c>
      <c r="D87" s="450"/>
      <c r="E87" s="476">
        <v>1</v>
      </c>
      <c r="F87" s="477"/>
      <c r="G87" s="469">
        <v>1</v>
      </c>
      <c r="H87" s="606">
        <f t="shared" si="7"/>
        <v>1</v>
      </c>
      <c r="I87" s="501"/>
      <c r="J87" s="502">
        <v>14</v>
      </c>
      <c r="K87" s="503"/>
      <c r="L87" s="504">
        <v>14</v>
      </c>
      <c r="M87" s="501"/>
      <c r="N87" s="502">
        <v>4.7276562100000001</v>
      </c>
      <c r="O87" s="503"/>
      <c r="P87" s="504">
        <v>4.7276562100000001</v>
      </c>
      <c r="Q87" s="501"/>
      <c r="R87" s="611">
        <v>4</v>
      </c>
      <c r="S87" s="503"/>
      <c r="T87" s="504">
        <v>4</v>
      </c>
      <c r="U87" s="469">
        <v>1</v>
      </c>
    </row>
    <row r="88" spans="1:21" x14ac:dyDescent="0.25">
      <c r="A88" s="485">
        <f t="shared" si="6"/>
        <v>87</v>
      </c>
      <c r="B88" s="462" t="s">
        <v>48</v>
      </c>
      <c r="C88" s="469" t="s">
        <v>231</v>
      </c>
      <c r="D88" s="450"/>
      <c r="E88" s="476">
        <v>2</v>
      </c>
      <c r="F88" s="477"/>
      <c r="G88" s="469">
        <v>2</v>
      </c>
      <c r="H88" s="606">
        <f t="shared" si="7"/>
        <v>2</v>
      </c>
      <c r="I88" s="501"/>
      <c r="J88" s="502">
        <v>21</v>
      </c>
      <c r="K88" s="503"/>
      <c r="L88" s="504">
        <v>21</v>
      </c>
      <c r="M88" s="501"/>
      <c r="N88" s="502">
        <v>11.63723317</v>
      </c>
      <c r="O88" s="503"/>
      <c r="P88" s="504">
        <v>11.63723317</v>
      </c>
      <c r="Q88" s="501"/>
      <c r="R88" s="611">
        <v>3.93</v>
      </c>
      <c r="S88" s="503"/>
      <c r="T88" s="504">
        <v>3.93</v>
      </c>
      <c r="U88" s="469">
        <v>2</v>
      </c>
    </row>
    <row r="89" spans="1:21" x14ac:dyDescent="0.25">
      <c r="A89" s="485">
        <f t="shared" si="6"/>
        <v>88</v>
      </c>
      <c r="B89" s="462" t="s">
        <v>202</v>
      </c>
      <c r="C89" s="469" t="s">
        <v>193</v>
      </c>
      <c r="D89" s="450"/>
      <c r="E89" s="476">
        <v>1</v>
      </c>
      <c r="F89" s="477"/>
      <c r="G89" s="469">
        <v>1</v>
      </c>
      <c r="H89" s="606">
        <f t="shared" si="7"/>
        <v>1</v>
      </c>
      <c r="I89" s="501"/>
      <c r="J89" s="502">
        <v>10</v>
      </c>
      <c r="K89" s="503"/>
      <c r="L89" s="504">
        <v>10</v>
      </c>
      <c r="M89" s="501"/>
      <c r="N89" s="502">
        <v>2.6775968099999998</v>
      </c>
      <c r="O89" s="503"/>
      <c r="P89" s="504">
        <v>2.6775968099999998</v>
      </c>
      <c r="Q89" s="501"/>
      <c r="R89" s="611">
        <v>3.6720000000000002</v>
      </c>
      <c r="S89" s="503"/>
      <c r="T89" s="504">
        <v>3.6720000000000002</v>
      </c>
      <c r="U89" s="469">
        <v>1</v>
      </c>
    </row>
    <row r="90" spans="1:21" x14ac:dyDescent="0.25">
      <c r="A90" s="485">
        <f t="shared" si="6"/>
        <v>89</v>
      </c>
      <c r="B90" s="462" t="s">
        <v>24</v>
      </c>
      <c r="C90" s="469" t="s">
        <v>16</v>
      </c>
      <c r="D90" s="450">
        <v>4</v>
      </c>
      <c r="E90" s="476">
        <v>2</v>
      </c>
      <c r="F90" s="477"/>
      <c r="G90" s="469">
        <v>6</v>
      </c>
      <c r="H90" s="606">
        <f t="shared" si="7"/>
        <v>2</v>
      </c>
      <c r="I90" s="501">
        <v>131.88</v>
      </c>
      <c r="J90" s="502">
        <v>15.2</v>
      </c>
      <c r="K90" s="503"/>
      <c r="L90" s="504">
        <v>147.08000000000001</v>
      </c>
      <c r="M90" s="501">
        <v>97.471146290000007</v>
      </c>
      <c r="N90" s="502">
        <v>2.22516347</v>
      </c>
      <c r="O90" s="503"/>
      <c r="P90" s="504">
        <v>99.69630976000002</v>
      </c>
      <c r="Q90" s="501">
        <v>56.87</v>
      </c>
      <c r="R90" s="611">
        <v>3.6</v>
      </c>
      <c r="S90" s="503"/>
      <c r="T90" s="504">
        <v>60.47</v>
      </c>
      <c r="U90" s="469">
        <v>4</v>
      </c>
    </row>
    <row r="91" spans="1:21" x14ac:dyDescent="0.25">
      <c r="A91" s="485">
        <f t="shared" si="6"/>
        <v>90</v>
      </c>
      <c r="B91" s="462" t="s">
        <v>274</v>
      </c>
      <c r="C91" s="469" t="s">
        <v>16</v>
      </c>
      <c r="D91" s="450">
        <v>6</v>
      </c>
      <c r="E91" s="476">
        <v>2</v>
      </c>
      <c r="F91" s="477"/>
      <c r="G91" s="469">
        <v>8</v>
      </c>
      <c r="H91" s="606">
        <f t="shared" si="7"/>
        <v>2</v>
      </c>
      <c r="I91" s="501">
        <v>247.36492693999998</v>
      </c>
      <c r="J91" s="502">
        <v>115</v>
      </c>
      <c r="K91" s="503"/>
      <c r="L91" s="504">
        <v>362.36492694000003</v>
      </c>
      <c r="M91" s="501">
        <v>242.14688332</v>
      </c>
      <c r="N91" s="502">
        <v>14.24736845</v>
      </c>
      <c r="O91" s="503"/>
      <c r="P91" s="504">
        <v>256.39425176999998</v>
      </c>
      <c r="Q91" s="501">
        <v>109.04999999999998</v>
      </c>
      <c r="R91" s="611">
        <v>3.3</v>
      </c>
      <c r="S91" s="503"/>
      <c r="T91" s="504">
        <v>112.35</v>
      </c>
      <c r="U91" s="469">
        <v>4</v>
      </c>
    </row>
    <row r="92" spans="1:21" x14ac:dyDescent="0.25">
      <c r="A92" s="485">
        <f t="shared" si="6"/>
        <v>91</v>
      </c>
      <c r="B92" s="462" t="s">
        <v>13288</v>
      </c>
      <c r="C92" s="469" t="s">
        <v>16</v>
      </c>
      <c r="D92" s="450"/>
      <c r="E92" s="476">
        <v>1</v>
      </c>
      <c r="F92" s="477"/>
      <c r="G92" s="469">
        <v>1</v>
      </c>
      <c r="H92" s="606">
        <f t="shared" si="7"/>
        <v>1</v>
      </c>
      <c r="I92" s="501"/>
      <c r="J92" s="502">
        <v>3.5</v>
      </c>
      <c r="K92" s="503"/>
      <c r="L92" s="504">
        <v>3.5</v>
      </c>
      <c r="M92" s="501"/>
      <c r="N92" s="502">
        <v>0.40768335</v>
      </c>
      <c r="O92" s="503"/>
      <c r="P92" s="504">
        <v>0.40768335</v>
      </c>
      <c r="Q92" s="501"/>
      <c r="R92" s="611">
        <v>3</v>
      </c>
      <c r="S92" s="503"/>
      <c r="T92" s="504">
        <v>3</v>
      </c>
      <c r="U92" s="469">
        <v>1</v>
      </c>
    </row>
    <row r="93" spans="1:21" x14ac:dyDescent="0.25">
      <c r="A93" s="485">
        <f t="shared" si="6"/>
        <v>92</v>
      </c>
      <c r="B93" s="462" t="s">
        <v>730</v>
      </c>
      <c r="C93" s="469" t="s">
        <v>231</v>
      </c>
      <c r="D93" s="450">
        <v>5</v>
      </c>
      <c r="E93" s="476">
        <v>3</v>
      </c>
      <c r="F93" s="477">
        <v>1</v>
      </c>
      <c r="G93" s="469">
        <v>9</v>
      </c>
      <c r="H93" s="606">
        <f t="shared" si="7"/>
        <v>4</v>
      </c>
      <c r="I93" s="501">
        <v>19.943227289999999</v>
      </c>
      <c r="J93" s="502">
        <v>34.998704400000001</v>
      </c>
      <c r="K93" s="503">
        <v>0</v>
      </c>
      <c r="L93" s="504">
        <v>54.941931690000004</v>
      </c>
      <c r="M93" s="501">
        <v>25.61451632</v>
      </c>
      <c r="N93" s="502">
        <v>29.163899900000001</v>
      </c>
      <c r="O93" s="503">
        <v>0</v>
      </c>
      <c r="P93" s="504">
        <v>54.778416220000004</v>
      </c>
      <c r="Q93" s="501">
        <v>16.760000000000002</v>
      </c>
      <c r="R93" s="611">
        <v>2.9</v>
      </c>
      <c r="S93" s="503"/>
      <c r="T93" s="504">
        <v>19.66</v>
      </c>
      <c r="U93" s="469">
        <v>5</v>
      </c>
    </row>
    <row r="94" spans="1:21" x14ac:dyDescent="0.25">
      <c r="A94" s="485">
        <f t="shared" si="6"/>
        <v>93</v>
      </c>
      <c r="B94" s="462" t="s">
        <v>276</v>
      </c>
      <c r="C94" s="469" t="s">
        <v>16</v>
      </c>
      <c r="D94" s="450">
        <v>4</v>
      </c>
      <c r="E94" s="476">
        <v>2</v>
      </c>
      <c r="F94" s="477"/>
      <c r="G94" s="469">
        <v>6</v>
      </c>
      <c r="H94" s="606">
        <f t="shared" si="7"/>
        <v>2</v>
      </c>
      <c r="I94" s="501">
        <v>122.47269250000001</v>
      </c>
      <c r="J94" s="502">
        <v>25.3</v>
      </c>
      <c r="K94" s="503"/>
      <c r="L94" s="504">
        <v>147.77269250000001</v>
      </c>
      <c r="M94" s="501">
        <v>137.41471985000001</v>
      </c>
      <c r="N94" s="502">
        <v>4.2168386199999999</v>
      </c>
      <c r="O94" s="503"/>
      <c r="P94" s="504">
        <v>141.63155847000002</v>
      </c>
      <c r="Q94" s="501">
        <v>27.1</v>
      </c>
      <c r="R94" s="611">
        <v>2.7</v>
      </c>
      <c r="S94" s="503"/>
      <c r="T94" s="504">
        <v>29.799999999999997</v>
      </c>
      <c r="U94" s="469">
        <v>3</v>
      </c>
    </row>
    <row r="95" spans="1:21" x14ac:dyDescent="0.25">
      <c r="A95" s="485">
        <f t="shared" si="6"/>
        <v>94</v>
      </c>
      <c r="B95" s="462" t="s">
        <v>904</v>
      </c>
      <c r="C95" s="469" t="s">
        <v>231</v>
      </c>
      <c r="D95" s="450">
        <v>4</v>
      </c>
      <c r="E95" s="476">
        <v>1</v>
      </c>
      <c r="F95" s="477"/>
      <c r="G95" s="469">
        <v>5</v>
      </c>
      <c r="H95" s="606">
        <f t="shared" si="7"/>
        <v>1</v>
      </c>
      <c r="I95" s="501">
        <v>249.7</v>
      </c>
      <c r="J95" s="502">
        <v>9.5</v>
      </c>
      <c r="K95" s="503"/>
      <c r="L95" s="504">
        <v>259.2</v>
      </c>
      <c r="M95" s="501">
        <v>243.66087278000001</v>
      </c>
      <c r="N95" s="502">
        <v>2.6048903000000001</v>
      </c>
      <c r="O95" s="503"/>
      <c r="P95" s="504">
        <v>246.26576308</v>
      </c>
      <c r="Q95" s="501">
        <v>67.81</v>
      </c>
      <c r="R95" s="611">
        <v>2.5</v>
      </c>
      <c r="S95" s="503"/>
      <c r="T95" s="504">
        <v>70.309999999999988</v>
      </c>
      <c r="U95" s="469">
        <v>3</v>
      </c>
    </row>
    <row r="96" spans="1:21" x14ac:dyDescent="0.25">
      <c r="A96" s="485">
        <f t="shared" si="6"/>
        <v>95</v>
      </c>
      <c r="B96" s="462" t="s">
        <v>1082</v>
      </c>
      <c r="C96" s="469" t="s">
        <v>16</v>
      </c>
      <c r="D96" s="450">
        <v>3</v>
      </c>
      <c r="E96" s="476">
        <v>1</v>
      </c>
      <c r="F96" s="477"/>
      <c r="G96" s="469">
        <v>4</v>
      </c>
      <c r="H96" s="606">
        <f t="shared" si="7"/>
        <v>1</v>
      </c>
      <c r="I96" s="501">
        <v>33.480000000000004</v>
      </c>
      <c r="J96" s="502">
        <v>5</v>
      </c>
      <c r="K96" s="503"/>
      <c r="L96" s="504">
        <v>38.480000000000004</v>
      </c>
      <c r="M96" s="501">
        <v>32.043955269999998</v>
      </c>
      <c r="N96" s="502">
        <v>1.33295852</v>
      </c>
      <c r="O96" s="503"/>
      <c r="P96" s="504">
        <v>33.376913790000003</v>
      </c>
      <c r="Q96" s="501">
        <v>9.879999999999999</v>
      </c>
      <c r="R96" s="611">
        <v>2.4</v>
      </c>
      <c r="S96" s="503"/>
      <c r="T96" s="504">
        <v>12.280000000000001</v>
      </c>
      <c r="U96" s="469">
        <v>3</v>
      </c>
    </row>
    <row r="97" spans="1:21" x14ac:dyDescent="0.25">
      <c r="A97" s="485">
        <f t="shared" si="6"/>
        <v>96</v>
      </c>
      <c r="B97" s="462" t="s">
        <v>108</v>
      </c>
      <c r="C97" s="469" t="s">
        <v>16</v>
      </c>
      <c r="D97" s="450">
        <v>2</v>
      </c>
      <c r="E97" s="476">
        <v>2</v>
      </c>
      <c r="F97" s="477">
        <v>1</v>
      </c>
      <c r="G97" s="469">
        <v>5</v>
      </c>
      <c r="H97" s="606">
        <f t="shared" si="7"/>
        <v>3</v>
      </c>
      <c r="I97" s="501">
        <v>16.813600000000001</v>
      </c>
      <c r="J97" s="502">
        <v>30</v>
      </c>
      <c r="K97" s="503">
        <v>0</v>
      </c>
      <c r="L97" s="504">
        <v>46.813600000000001</v>
      </c>
      <c r="M97" s="501">
        <v>25.607199999999999</v>
      </c>
      <c r="N97" s="502">
        <v>4.3923989900000002</v>
      </c>
      <c r="O97" s="503">
        <v>0</v>
      </c>
      <c r="P97" s="504">
        <v>29.999598989999999</v>
      </c>
      <c r="Q97" s="501">
        <v>12</v>
      </c>
      <c r="R97" s="611">
        <v>2.1</v>
      </c>
      <c r="S97" s="503">
        <v>0</v>
      </c>
      <c r="T97" s="504">
        <v>14.1</v>
      </c>
      <c r="U97" s="469">
        <v>3</v>
      </c>
    </row>
    <row r="98" spans="1:21" x14ac:dyDescent="0.25">
      <c r="A98" s="485">
        <f t="shared" ref="A98:A129" si="8">ROW()-1</f>
        <v>97</v>
      </c>
      <c r="B98" s="462" t="s">
        <v>232</v>
      </c>
      <c r="C98" s="469" t="s">
        <v>231</v>
      </c>
      <c r="D98" s="450">
        <v>7</v>
      </c>
      <c r="E98" s="476">
        <v>1</v>
      </c>
      <c r="F98" s="477">
        <v>1</v>
      </c>
      <c r="G98" s="469">
        <v>9</v>
      </c>
      <c r="H98" s="606">
        <f t="shared" ref="H98:H129" si="9">E98+F98</f>
        <v>2</v>
      </c>
      <c r="I98" s="501">
        <v>500.26595312000001</v>
      </c>
      <c r="J98" s="502">
        <v>4</v>
      </c>
      <c r="K98" s="503">
        <v>0</v>
      </c>
      <c r="L98" s="504">
        <v>504.26595312000001</v>
      </c>
      <c r="M98" s="501">
        <v>470.22979041000002</v>
      </c>
      <c r="N98" s="502">
        <v>1.3467117</v>
      </c>
      <c r="O98" s="503">
        <v>0</v>
      </c>
      <c r="P98" s="504">
        <v>471.57650211000004</v>
      </c>
      <c r="Q98" s="501">
        <v>147.27000000000001</v>
      </c>
      <c r="R98" s="611">
        <v>1.8</v>
      </c>
      <c r="S98" s="503"/>
      <c r="T98" s="504">
        <v>149.07</v>
      </c>
      <c r="U98" s="469">
        <v>4</v>
      </c>
    </row>
    <row r="99" spans="1:21" x14ac:dyDescent="0.25">
      <c r="A99" s="485">
        <f t="shared" si="8"/>
        <v>98</v>
      </c>
      <c r="B99" s="462" t="s">
        <v>294</v>
      </c>
      <c r="C99" s="469" t="s">
        <v>193</v>
      </c>
      <c r="D99" s="450">
        <v>1</v>
      </c>
      <c r="E99" s="476">
        <v>1</v>
      </c>
      <c r="F99" s="477"/>
      <c r="G99" s="469">
        <v>2</v>
      </c>
      <c r="H99" s="606">
        <f t="shared" si="9"/>
        <v>1</v>
      </c>
      <c r="I99" s="501">
        <v>24.279709820000001</v>
      </c>
      <c r="J99" s="502">
        <v>200</v>
      </c>
      <c r="K99" s="503"/>
      <c r="L99" s="504">
        <v>224.27970981999999</v>
      </c>
      <c r="M99" s="501">
        <v>24.279709820000001</v>
      </c>
      <c r="N99" s="502">
        <v>87.513835970000002</v>
      </c>
      <c r="O99" s="503"/>
      <c r="P99" s="504">
        <v>111.79354579</v>
      </c>
      <c r="Q99" s="501">
        <v>2.65</v>
      </c>
      <c r="R99" s="611">
        <v>1.2</v>
      </c>
      <c r="S99" s="503"/>
      <c r="T99" s="504">
        <v>3.8499999999999996</v>
      </c>
      <c r="U99" s="469">
        <v>1</v>
      </c>
    </row>
    <row r="100" spans="1:21" x14ac:dyDescent="0.25">
      <c r="A100" s="485">
        <f t="shared" si="8"/>
        <v>99</v>
      </c>
      <c r="B100" s="462" t="s">
        <v>597</v>
      </c>
      <c r="C100" s="469" t="s">
        <v>16</v>
      </c>
      <c r="D100" s="450">
        <v>2</v>
      </c>
      <c r="E100" s="476">
        <v>1</v>
      </c>
      <c r="F100" s="477"/>
      <c r="G100" s="469">
        <v>3</v>
      </c>
      <c r="H100" s="606">
        <f t="shared" si="9"/>
        <v>1</v>
      </c>
      <c r="I100" s="501">
        <v>11.3</v>
      </c>
      <c r="J100" s="502">
        <v>6</v>
      </c>
      <c r="K100" s="503"/>
      <c r="L100" s="504">
        <v>17.3</v>
      </c>
      <c r="M100" s="501">
        <v>11.236809539999999</v>
      </c>
      <c r="N100" s="502">
        <v>1.91489635</v>
      </c>
      <c r="O100" s="503"/>
      <c r="P100" s="504">
        <v>13.151705889999999</v>
      </c>
      <c r="Q100" s="501">
        <v>3.6</v>
      </c>
      <c r="R100" s="611">
        <v>1</v>
      </c>
      <c r="S100" s="503"/>
      <c r="T100" s="504">
        <v>4.5999999999999996</v>
      </c>
      <c r="U100" s="469">
        <v>2</v>
      </c>
    </row>
    <row r="101" spans="1:21" x14ac:dyDescent="0.25">
      <c r="A101" s="485">
        <f t="shared" si="8"/>
        <v>100</v>
      </c>
      <c r="B101" s="462" t="s">
        <v>696</v>
      </c>
      <c r="C101" s="469" t="s">
        <v>16</v>
      </c>
      <c r="D101" s="450">
        <v>1</v>
      </c>
      <c r="E101" s="476">
        <v>1</v>
      </c>
      <c r="F101" s="477"/>
      <c r="G101" s="469">
        <v>2</v>
      </c>
      <c r="H101" s="606">
        <f t="shared" si="9"/>
        <v>1</v>
      </c>
      <c r="I101" s="501">
        <v>14.89920626</v>
      </c>
      <c r="J101" s="502">
        <v>4.4000000000000004</v>
      </c>
      <c r="K101" s="503"/>
      <c r="L101" s="504">
        <v>19.299206259999998</v>
      </c>
      <c r="M101" s="501">
        <v>15.425665609999999</v>
      </c>
      <c r="N101" s="502">
        <v>1.5271667</v>
      </c>
      <c r="O101" s="503"/>
      <c r="P101" s="504">
        <v>16.952832309999998</v>
      </c>
      <c r="Q101" s="501">
        <v>26.3</v>
      </c>
      <c r="R101" s="611">
        <v>0.9</v>
      </c>
      <c r="S101" s="503"/>
      <c r="T101" s="504">
        <v>27.2</v>
      </c>
      <c r="U101" s="469">
        <v>2</v>
      </c>
    </row>
    <row r="102" spans="1:21" x14ac:dyDescent="0.25">
      <c r="A102" s="485">
        <f t="shared" si="8"/>
        <v>101</v>
      </c>
      <c r="B102" s="462" t="s">
        <v>602</v>
      </c>
      <c r="C102" s="469" t="s">
        <v>124</v>
      </c>
      <c r="D102" s="450">
        <v>6</v>
      </c>
      <c r="E102" s="476">
        <v>2</v>
      </c>
      <c r="F102" s="477"/>
      <c r="G102" s="469">
        <v>8</v>
      </c>
      <c r="H102" s="606">
        <f t="shared" si="9"/>
        <v>2</v>
      </c>
      <c r="I102" s="501">
        <v>99.72407806999999</v>
      </c>
      <c r="J102" s="502">
        <v>75.199999999999989</v>
      </c>
      <c r="K102" s="503"/>
      <c r="L102" s="504">
        <v>174.92407807000001</v>
      </c>
      <c r="M102" s="501">
        <v>103.5480496</v>
      </c>
      <c r="N102" s="502">
        <v>55.135802509999998</v>
      </c>
      <c r="O102" s="503"/>
      <c r="P102" s="504">
        <v>158.68385211</v>
      </c>
      <c r="Q102" s="501">
        <v>19.230000000000004</v>
      </c>
      <c r="R102" s="611">
        <v>0.85</v>
      </c>
      <c r="S102" s="503"/>
      <c r="T102" s="504">
        <v>20.080000000000002</v>
      </c>
      <c r="U102" s="469">
        <v>5</v>
      </c>
    </row>
    <row r="103" spans="1:21" x14ac:dyDescent="0.25">
      <c r="A103" s="485">
        <f t="shared" si="8"/>
        <v>102</v>
      </c>
      <c r="B103" s="462" t="s">
        <v>3032</v>
      </c>
      <c r="C103" s="469" t="s">
        <v>124</v>
      </c>
      <c r="D103" s="450"/>
      <c r="E103" s="476">
        <v>1</v>
      </c>
      <c r="F103" s="477"/>
      <c r="G103" s="469">
        <v>1</v>
      </c>
      <c r="H103" s="606">
        <f t="shared" si="9"/>
        <v>1</v>
      </c>
      <c r="I103" s="501"/>
      <c r="J103" s="502">
        <v>2.15</v>
      </c>
      <c r="K103" s="503"/>
      <c r="L103" s="504">
        <v>2.15</v>
      </c>
      <c r="M103" s="501"/>
      <c r="N103" s="502">
        <v>1.60247294</v>
      </c>
      <c r="O103" s="503"/>
      <c r="P103" s="504">
        <v>1.60247294</v>
      </c>
      <c r="Q103" s="501"/>
      <c r="R103" s="611">
        <v>0.23</v>
      </c>
      <c r="S103" s="503"/>
      <c r="T103" s="504">
        <v>0.23</v>
      </c>
      <c r="U103" s="469">
        <v>1</v>
      </c>
    </row>
    <row r="104" spans="1:21" x14ac:dyDescent="0.25">
      <c r="A104" s="485">
        <f t="shared" si="8"/>
        <v>103</v>
      </c>
      <c r="B104" s="462" t="s">
        <v>637</v>
      </c>
      <c r="C104" s="469" t="s">
        <v>245</v>
      </c>
      <c r="D104" s="450">
        <v>4</v>
      </c>
      <c r="E104" s="476">
        <v>1</v>
      </c>
      <c r="F104" s="477">
        <v>1</v>
      </c>
      <c r="G104" s="469">
        <v>6</v>
      </c>
      <c r="H104" s="606">
        <f t="shared" si="9"/>
        <v>2</v>
      </c>
      <c r="I104" s="501">
        <v>59.040447220000004</v>
      </c>
      <c r="J104" s="502">
        <v>0.27500000000000002</v>
      </c>
      <c r="K104" s="503">
        <v>0</v>
      </c>
      <c r="L104" s="504">
        <v>59.315447220000003</v>
      </c>
      <c r="M104" s="501">
        <v>61.657810070000004</v>
      </c>
      <c r="N104" s="502">
        <v>0.18022590999999999</v>
      </c>
      <c r="O104" s="503">
        <v>0</v>
      </c>
      <c r="P104" s="504">
        <v>61.838035980000008</v>
      </c>
      <c r="Q104" s="501">
        <v>19.990000000000002</v>
      </c>
      <c r="R104" s="611">
        <v>0</v>
      </c>
      <c r="S104" s="503">
        <v>0</v>
      </c>
      <c r="T104" s="504">
        <v>19.990000000000002</v>
      </c>
      <c r="U104" s="469">
        <v>4</v>
      </c>
    </row>
    <row r="105" spans="1:21" x14ac:dyDescent="0.25">
      <c r="A105" s="485">
        <f t="shared" si="8"/>
        <v>104</v>
      </c>
      <c r="B105" s="462" t="s">
        <v>729</v>
      </c>
      <c r="C105" s="469" t="s">
        <v>231</v>
      </c>
      <c r="D105" s="450">
        <v>1</v>
      </c>
      <c r="E105" s="476">
        <v>1</v>
      </c>
      <c r="F105" s="477"/>
      <c r="G105" s="469">
        <v>2</v>
      </c>
      <c r="H105" s="606">
        <f t="shared" si="9"/>
        <v>1</v>
      </c>
      <c r="I105" s="501">
        <v>9.7846746499999995</v>
      </c>
      <c r="J105" s="502">
        <v>41.5</v>
      </c>
      <c r="K105" s="503"/>
      <c r="L105" s="504">
        <v>51.284674649999999</v>
      </c>
      <c r="M105" s="501">
        <v>9.7846746499999995</v>
      </c>
      <c r="N105" s="502">
        <v>0</v>
      </c>
      <c r="O105" s="503"/>
      <c r="P105" s="504">
        <v>9.7846746499999995</v>
      </c>
      <c r="Q105" s="501">
        <v>5.5</v>
      </c>
      <c r="R105" s="611">
        <v>0</v>
      </c>
      <c r="S105" s="503"/>
      <c r="T105" s="504">
        <v>5.5</v>
      </c>
      <c r="U105" s="469">
        <v>1</v>
      </c>
    </row>
    <row r="106" spans="1:21" x14ac:dyDescent="0.25">
      <c r="A106" s="485">
        <f t="shared" si="8"/>
        <v>105</v>
      </c>
      <c r="B106" s="462" t="s">
        <v>387</v>
      </c>
      <c r="C106" s="469" t="s">
        <v>193</v>
      </c>
      <c r="D106" s="450">
        <v>11</v>
      </c>
      <c r="E106" s="476"/>
      <c r="F106" s="477">
        <v>1</v>
      </c>
      <c r="G106" s="469">
        <v>12</v>
      </c>
      <c r="H106" s="606">
        <f t="shared" si="9"/>
        <v>1</v>
      </c>
      <c r="I106" s="501">
        <v>503.70189524</v>
      </c>
      <c r="J106" s="502"/>
      <c r="K106" s="503">
        <v>0</v>
      </c>
      <c r="L106" s="504">
        <v>503.70189524</v>
      </c>
      <c r="M106" s="501">
        <v>368.06887441999999</v>
      </c>
      <c r="N106" s="502"/>
      <c r="O106" s="503">
        <v>0</v>
      </c>
      <c r="P106" s="504">
        <v>368.06887441999999</v>
      </c>
      <c r="Q106" s="501">
        <v>190.59999999999997</v>
      </c>
      <c r="R106" s="611"/>
      <c r="S106" s="503">
        <v>0</v>
      </c>
      <c r="T106" s="504">
        <v>190.59999999999997</v>
      </c>
      <c r="U106" s="469">
        <v>5</v>
      </c>
    </row>
    <row r="107" spans="1:21" x14ac:dyDescent="0.25">
      <c r="A107" s="485">
        <f t="shared" si="8"/>
        <v>106</v>
      </c>
      <c r="B107" s="462" t="s">
        <v>1052</v>
      </c>
      <c r="C107" s="469" t="s">
        <v>124</v>
      </c>
      <c r="D107" s="450">
        <v>1</v>
      </c>
      <c r="E107" s="476"/>
      <c r="F107" s="477">
        <v>1</v>
      </c>
      <c r="G107" s="469">
        <v>2</v>
      </c>
      <c r="H107" s="606">
        <f t="shared" si="9"/>
        <v>1</v>
      </c>
      <c r="I107" s="501">
        <v>3.5</v>
      </c>
      <c r="J107" s="502"/>
      <c r="K107" s="503">
        <v>0</v>
      </c>
      <c r="L107" s="504">
        <v>3.5</v>
      </c>
      <c r="M107" s="501">
        <v>0</v>
      </c>
      <c r="N107" s="502"/>
      <c r="O107" s="503">
        <v>0</v>
      </c>
      <c r="P107" s="504">
        <v>0</v>
      </c>
      <c r="Q107" s="501">
        <v>2.35</v>
      </c>
      <c r="R107" s="611"/>
      <c r="S107" s="503">
        <v>0</v>
      </c>
      <c r="T107" s="504">
        <v>2.35</v>
      </c>
      <c r="U107" s="469">
        <v>2</v>
      </c>
    </row>
    <row r="108" spans="1:21" x14ac:dyDescent="0.25">
      <c r="A108" s="485">
        <f t="shared" si="8"/>
        <v>107</v>
      </c>
      <c r="B108" s="462" t="s">
        <v>293</v>
      </c>
      <c r="C108" s="469" t="s">
        <v>153</v>
      </c>
      <c r="D108" s="450">
        <v>1</v>
      </c>
      <c r="E108" s="476"/>
      <c r="F108" s="477">
        <v>1</v>
      </c>
      <c r="G108" s="469">
        <v>2</v>
      </c>
      <c r="H108" s="606">
        <f t="shared" si="9"/>
        <v>1</v>
      </c>
      <c r="I108" s="501">
        <v>13.957650190000001</v>
      </c>
      <c r="J108" s="502"/>
      <c r="K108" s="503">
        <v>0</v>
      </c>
      <c r="L108" s="504">
        <v>13.957650190000001</v>
      </c>
      <c r="M108" s="501">
        <v>14.076067370000001</v>
      </c>
      <c r="N108" s="502"/>
      <c r="O108" s="503">
        <v>0</v>
      </c>
      <c r="P108" s="504">
        <v>14.076067370000001</v>
      </c>
      <c r="Q108" s="501">
        <v>0.64</v>
      </c>
      <c r="R108" s="611"/>
      <c r="S108" s="503">
        <v>0</v>
      </c>
      <c r="T108" s="504">
        <v>0.64</v>
      </c>
      <c r="U108" s="469">
        <v>2</v>
      </c>
    </row>
    <row r="109" spans="1:21" x14ac:dyDescent="0.25">
      <c r="A109" s="485">
        <f t="shared" si="8"/>
        <v>108</v>
      </c>
      <c r="B109" s="462" t="s">
        <v>366</v>
      </c>
      <c r="C109" s="469" t="s">
        <v>193</v>
      </c>
      <c r="D109" s="450">
        <v>11</v>
      </c>
      <c r="E109" s="476"/>
      <c r="F109" s="477"/>
      <c r="G109" s="469">
        <v>11</v>
      </c>
      <c r="H109" s="606">
        <f t="shared" si="9"/>
        <v>0</v>
      </c>
      <c r="I109" s="501">
        <v>256.62324977000003</v>
      </c>
      <c r="J109" s="502"/>
      <c r="K109" s="503"/>
      <c r="L109" s="504">
        <v>256.62324977000003</v>
      </c>
      <c r="M109" s="501">
        <v>250.09113790000001</v>
      </c>
      <c r="N109" s="502"/>
      <c r="O109" s="503"/>
      <c r="P109" s="504">
        <v>250.09113790000001</v>
      </c>
      <c r="Q109" s="501">
        <v>123.05000000000001</v>
      </c>
      <c r="R109" s="611"/>
      <c r="S109" s="503"/>
      <c r="T109" s="504">
        <v>123.05000000000001</v>
      </c>
      <c r="U109" s="469">
        <v>5</v>
      </c>
    </row>
    <row r="110" spans="1:21" x14ac:dyDescent="0.25">
      <c r="A110" s="485">
        <f t="shared" si="8"/>
        <v>109</v>
      </c>
      <c r="B110" s="462" t="s">
        <v>369</v>
      </c>
      <c r="C110" s="469" t="s">
        <v>193</v>
      </c>
      <c r="D110" s="450">
        <v>12</v>
      </c>
      <c r="E110" s="476"/>
      <c r="F110" s="477"/>
      <c r="G110" s="469">
        <v>12</v>
      </c>
      <c r="H110" s="606">
        <f t="shared" si="9"/>
        <v>0</v>
      </c>
      <c r="I110" s="501">
        <v>547.97562734000007</v>
      </c>
      <c r="J110" s="502"/>
      <c r="K110" s="503"/>
      <c r="L110" s="504">
        <v>547.97562734000007</v>
      </c>
      <c r="M110" s="501">
        <v>540.78853261000006</v>
      </c>
      <c r="N110" s="502"/>
      <c r="O110" s="503"/>
      <c r="P110" s="504">
        <v>540.78853261000006</v>
      </c>
      <c r="Q110" s="501">
        <v>115.69999999999999</v>
      </c>
      <c r="R110" s="611"/>
      <c r="S110" s="503"/>
      <c r="T110" s="504">
        <v>115.69999999999999</v>
      </c>
      <c r="U110" s="469">
        <v>4</v>
      </c>
    </row>
    <row r="111" spans="1:21" x14ac:dyDescent="0.25">
      <c r="A111" s="485">
        <f t="shared" si="8"/>
        <v>110</v>
      </c>
      <c r="B111" s="462" t="s">
        <v>207</v>
      </c>
      <c r="C111" s="469" t="s">
        <v>193</v>
      </c>
      <c r="D111" s="450">
        <v>8</v>
      </c>
      <c r="E111" s="476"/>
      <c r="F111" s="477"/>
      <c r="G111" s="469">
        <v>8</v>
      </c>
      <c r="H111" s="606">
        <f t="shared" si="9"/>
        <v>0</v>
      </c>
      <c r="I111" s="501">
        <v>228.18278407</v>
      </c>
      <c r="J111" s="502"/>
      <c r="K111" s="503"/>
      <c r="L111" s="504">
        <v>228.18278407</v>
      </c>
      <c r="M111" s="501">
        <v>197.62981596</v>
      </c>
      <c r="N111" s="502"/>
      <c r="O111" s="503"/>
      <c r="P111" s="504">
        <v>197.62981596</v>
      </c>
      <c r="Q111" s="501">
        <v>99.87</v>
      </c>
      <c r="R111" s="611"/>
      <c r="S111" s="503"/>
      <c r="T111" s="504">
        <v>99.87</v>
      </c>
      <c r="U111" s="469">
        <v>5</v>
      </c>
    </row>
    <row r="112" spans="1:21" x14ac:dyDescent="0.25">
      <c r="A112" s="485">
        <f t="shared" si="8"/>
        <v>111</v>
      </c>
      <c r="B112" s="462" t="s">
        <v>813</v>
      </c>
      <c r="C112" s="469" t="s">
        <v>153</v>
      </c>
      <c r="D112" s="450">
        <v>10</v>
      </c>
      <c r="E112" s="476"/>
      <c r="F112" s="477"/>
      <c r="G112" s="469">
        <v>10</v>
      </c>
      <c r="H112" s="606">
        <f t="shared" si="9"/>
        <v>0</v>
      </c>
      <c r="I112" s="501">
        <v>347.74413143000004</v>
      </c>
      <c r="J112" s="502"/>
      <c r="K112" s="503"/>
      <c r="L112" s="504">
        <v>347.74413143000004</v>
      </c>
      <c r="M112" s="501">
        <v>382.30954471999996</v>
      </c>
      <c r="N112" s="502"/>
      <c r="O112" s="503"/>
      <c r="P112" s="504">
        <v>382.30954471999996</v>
      </c>
      <c r="Q112" s="501">
        <v>96.320000000000007</v>
      </c>
      <c r="R112" s="611"/>
      <c r="S112" s="503"/>
      <c r="T112" s="504">
        <v>96.320000000000007</v>
      </c>
      <c r="U112" s="469">
        <v>6</v>
      </c>
    </row>
    <row r="113" spans="1:21" x14ac:dyDescent="0.25">
      <c r="A113" s="485">
        <f t="shared" si="8"/>
        <v>112</v>
      </c>
      <c r="B113" s="462" t="s">
        <v>922</v>
      </c>
      <c r="C113" s="469" t="s">
        <v>153</v>
      </c>
      <c r="D113" s="450">
        <v>4</v>
      </c>
      <c r="E113" s="476"/>
      <c r="F113" s="477"/>
      <c r="G113" s="469">
        <v>4</v>
      </c>
      <c r="H113" s="606">
        <f t="shared" si="9"/>
        <v>0</v>
      </c>
      <c r="I113" s="501">
        <v>56.491765409999999</v>
      </c>
      <c r="J113" s="502"/>
      <c r="K113" s="503"/>
      <c r="L113" s="504">
        <v>56.491765409999999</v>
      </c>
      <c r="M113" s="501">
        <v>48.128107079999999</v>
      </c>
      <c r="N113" s="502"/>
      <c r="O113" s="503"/>
      <c r="P113" s="504">
        <v>48.128107079999999</v>
      </c>
      <c r="Q113" s="501">
        <v>57.82</v>
      </c>
      <c r="R113" s="611"/>
      <c r="S113" s="503"/>
      <c r="T113" s="504">
        <v>57.82</v>
      </c>
      <c r="U113" s="469">
        <v>4</v>
      </c>
    </row>
    <row r="114" spans="1:21" x14ac:dyDescent="0.25">
      <c r="A114" s="485">
        <f t="shared" si="8"/>
        <v>113</v>
      </c>
      <c r="B114" s="462" t="s">
        <v>353</v>
      </c>
      <c r="C114" s="469" t="s">
        <v>153</v>
      </c>
      <c r="D114" s="450">
        <v>11</v>
      </c>
      <c r="E114" s="476"/>
      <c r="F114" s="477"/>
      <c r="G114" s="469">
        <v>11</v>
      </c>
      <c r="H114" s="606">
        <f t="shared" si="9"/>
        <v>0</v>
      </c>
      <c r="I114" s="501">
        <v>175.30958872000002</v>
      </c>
      <c r="J114" s="502"/>
      <c r="K114" s="503"/>
      <c r="L114" s="504">
        <v>175.30958872000002</v>
      </c>
      <c r="M114" s="501">
        <v>186.07268672999999</v>
      </c>
      <c r="N114" s="502"/>
      <c r="O114" s="503"/>
      <c r="P114" s="504">
        <v>186.07268672999999</v>
      </c>
      <c r="Q114" s="501">
        <v>38.055</v>
      </c>
      <c r="R114" s="611"/>
      <c r="S114" s="503"/>
      <c r="T114" s="504">
        <v>38.055</v>
      </c>
      <c r="U114" s="469">
        <v>5</v>
      </c>
    </row>
    <row r="115" spans="1:21" x14ac:dyDescent="0.25">
      <c r="A115" s="485">
        <f t="shared" si="8"/>
        <v>114</v>
      </c>
      <c r="B115" s="462" t="s">
        <v>382</v>
      </c>
      <c r="C115" s="469" t="s">
        <v>193</v>
      </c>
      <c r="D115" s="450">
        <v>4</v>
      </c>
      <c r="E115" s="476"/>
      <c r="F115" s="477"/>
      <c r="G115" s="469">
        <v>4</v>
      </c>
      <c r="H115" s="606">
        <f t="shared" si="9"/>
        <v>0</v>
      </c>
      <c r="I115" s="501">
        <v>40.06</v>
      </c>
      <c r="J115" s="502"/>
      <c r="K115" s="503"/>
      <c r="L115" s="504">
        <v>40.06</v>
      </c>
      <c r="M115" s="501">
        <v>36.7119669</v>
      </c>
      <c r="N115" s="502"/>
      <c r="O115" s="503"/>
      <c r="P115" s="504">
        <v>36.7119669</v>
      </c>
      <c r="Q115" s="501">
        <v>36</v>
      </c>
      <c r="R115" s="611"/>
      <c r="S115" s="503"/>
      <c r="T115" s="504">
        <v>36</v>
      </c>
      <c r="U115" s="469">
        <v>2</v>
      </c>
    </row>
    <row r="116" spans="1:21" x14ac:dyDescent="0.25">
      <c r="A116" s="485">
        <f t="shared" si="8"/>
        <v>115</v>
      </c>
      <c r="B116" s="462" t="s">
        <v>227</v>
      </c>
      <c r="C116" s="469" t="s">
        <v>193</v>
      </c>
      <c r="D116" s="450">
        <v>6</v>
      </c>
      <c r="E116" s="476"/>
      <c r="F116" s="477"/>
      <c r="G116" s="469">
        <v>6</v>
      </c>
      <c r="H116" s="606">
        <f t="shared" si="9"/>
        <v>0</v>
      </c>
      <c r="I116" s="501">
        <v>183.89806052</v>
      </c>
      <c r="J116" s="502"/>
      <c r="K116" s="503"/>
      <c r="L116" s="504">
        <v>183.89806052</v>
      </c>
      <c r="M116" s="501">
        <v>175.28190500999997</v>
      </c>
      <c r="N116" s="502"/>
      <c r="O116" s="503"/>
      <c r="P116" s="504">
        <v>175.28190500999997</v>
      </c>
      <c r="Q116" s="501">
        <v>29.990000000000002</v>
      </c>
      <c r="R116" s="611"/>
      <c r="S116" s="503"/>
      <c r="T116" s="504">
        <v>29.990000000000002</v>
      </c>
      <c r="U116" s="469">
        <v>3</v>
      </c>
    </row>
    <row r="117" spans="1:21" x14ac:dyDescent="0.25">
      <c r="A117" s="485">
        <f t="shared" si="8"/>
        <v>116</v>
      </c>
      <c r="B117" s="462" t="s">
        <v>342</v>
      </c>
      <c r="C117" s="469" t="s">
        <v>124</v>
      </c>
      <c r="D117" s="450">
        <v>5</v>
      </c>
      <c r="E117" s="476"/>
      <c r="F117" s="477"/>
      <c r="G117" s="469">
        <v>5</v>
      </c>
      <c r="H117" s="606">
        <f t="shared" si="9"/>
        <v>0</v>
      </c>
      <c r="I117" s="501">
        <v>16.485604719999998</v>
      </c>
      <c r="J117" s="502"/>
      <c r="K117" s="503"/>
      <c r="L117" s="504">
        <v>16.485604719999998</v>
      </c>
      <c r="M117" s="501">
        <v>16.13938564</v>
      </c>
      <c r="N117" s="502"/>
      <c r="O117" s="503"/>
      <c r="P117" s="504">
        <v>16.13938564</v>
      </c>
      <c r="Q117" s="501">
        <v>29.122999999999998</v>
      </c>
      <c r="R117" s="611"/>
      <c r="S117" s="503"/>
      <c r="T117" s="504">
        <v>29.122999999999998</v>
      </c>
      <c r="U117" s="469">
        <v>3</v>
      </c>
    </row>
    <row r="118" spans="1:21" x14ac:dyDescent="0.25">
      <c r="A118" s="485">
        <f t="shared" si="8"/>
        <v>117</v>
      </c>
      <c r="B118" s="462" t="s">
        <v>933</v>
      </c>
      <c r="C118" s="469" t="s">
        <v>153</v>
      </c>
      <c r="D118" s="450">
        <v>3</v>
      </c>
      <c r="E118" s="476"/>
      <c r="F118" s="477"/>
      <c r="G118" s="469">
        <v>3</v>
      </c>
      <c r="H118" s="606">
        <f t="shared" si="9"/>
        <v>0</v>
      </c>
      <c r="I118" s="501">
        <v>48.844898200000003</v>
      </c>
      <c r="J118" s="502"/>
      <c r="K118" s="503"/>
      <c r="L118" s="504">
        <v>48.844898200000003</v>
      </c>
      <c r="M118" s="501">
        <v>58.767977290000005</v>
      </c>
      <c r="N118" s="502"/>
      <c r="O118" s="503"/>
      <c r="P118" s="504">
        <v>58.767977290000005</v>
      </c>
      <c r="Q118" s="501">
        <v>22.14</v>
      </c>
      <c r="R118" s="611"/>
      <c r="S118" s="503"/>
      <c r="T118" s="504">
        <v>22.14</v>
      </c>
      <c r="U118" s="469">
        <v>3</v>
      </c>
    </row>
    <row r="119" spans="1:21" x14ac:dyDescent="0.25">
      <c r="A119" s="485">
        <f t="shared" si="8"/>
        <v>118</v>
      </c>
      <c r="B119" s="462" t="s">
        <v>593</v>
      </c>
      <c r="C119" s="469" t="s">
        <v>231</v>
      </c>
      <c r="D119" s="450">
        <v>3</v>
      </c>
      <c r="E119" s="476"/>
      <c r="F119" s="477"/>
      <c r="G119" s="469">
        <v>3</v>
      </c>
      <c r="H119" s="606">
        <f t="shared" si="9"/>
        <v>0</v>
      </c>
      <c r="I119" s="501">
        <v>73.599999999999994</v>
      </c>
      <c r="J119" s="502"/>
      <c r="K119" s="503"/>
      <c r="L119" s="504">
        <v>73.599999999999994</v>
      </c>
      <c r="M119" s="501">
        <v>57.268518630000003</v>
      </c>
      <c r="N119" s="502"/>
      <c r="O119" s="503"/>
      <c r="P119" s="504">
        <v>57.268518630000003</v>
      </c>
      <c r="Q119" s="501">
        <v>21.2</v>
      </c>
      <c r="R119" s="611"/>
      <c r="S119" s="503"/>
      <c r="T119" s="504">
        <v>21.2</v>
      </c>
      <c r="U119" s="469">
        <v>3</v>
      </c>
    </row>
    <row r="120" spans="1:21" x14ac:dyDescent="0.25">
      <c r="A120" s="485">
        <f t="shared" si="8"/>
        <v>119</v>
      </c>
      <c r="B120" s="462" t="s">
        <v>1180</v>
      </c>
      <c r="C120" s="469" t="s">
        <v>193</v>
      </c>
      <c r="D120" s="450">
        <v>3</v>
      </c>
      <c r="E120" s="476"/>
      <c r="F120" s="477"/>
      <c r="G120" s="469">
        <v>3</v>
      </c>
      <c r="H120" s="606">
        <f t="shared" si="9"/>
        <v>0</v>
      </c>
      <c r="I120" s="501">
        <v>98</v>
      </c>
      <c r="J120" s="502"/>
      <c r="K120" s="503"/>
      <c r="L120" s="504">
        <v>98</v>
      </c>
      <c r="M120" s="501">
        <v>91.979097749999994</v>
      </c>
      <c r="N120" s="502"/>
      <c r="O120" s="503"/>
      <c r="P120" s="504">
        <v>91.979097749999994</v>
      </c>
      <c r="Q120" s="501">
        <v>20.7</v>
      </c>
      <c r="R120" s="611"/>
      <c r="S120" s="503"/>
      <c r="T120" s="504">
        <v>20.7</v>
      </c>
      <c r="U120" s="469">
        <v>3</v>
      </c>
    </row>
    <row r="121" spans="1:21" x14ac:dyDescent="0.25">
      <c r="A121" s="485">
        <f t="shared" si="8"/>
        <v>120</v>
      </c>
      <c r="B121" s="462" t="s">
        <v>7909</v>
      </c>
      <c r="C121" s="469" t="s">
        <v>153</v>
      </c>
      <c r="D121" s="450">
        <v>2</v>
      </c>
      <c r="E121" s="476"/>
      <c r="F121" s="477"/>
      <c r="G121" s="469">
        <v>2</v>
      </c>
      <c r="H121" s="606">
        <f t="shared" si="9"/>
        <v>0</v>
      </c>
      <c r="I121" s="501">
        <v>17.645981620000001</v>
      </c>
      <c r="J121" s="502"/>
      <c r="K121" s="503"/>
      <c r="L121" s="504">
        <v>17.645981620000001</v>
      </c>
      <c r="M121" s="501">
        <v>17.283773419999999</v>
      </c>
      <c r="N121" s="502"/>
      <c r="O121" s="503"/>
      <c r="P121" s="504">
        <v>17.283773419999999</v>
      </c>
      <c r="Q121" s="501">
        <v>15.620000000000001</v>
      </c>
      <c r="R121" s="611"/>
      <c r="S121" s="503"/>
      <c r="T121" s="504">
        <v>15.620000000000001</v>
      </c>
      <c r="U121" s="469">
        <v>2</v>
      </c>
    </row>
    <row r="122" spans="1:21" x14ac:dyDescent="0.25">
      <c r="A122" s="485">
        <f t="shared" si="8"/>
        <v>121</v>
      </c>
      <c r="B122" s="462" t="s">
        <v>396</v>
      </c>
      <c r="C122" s="469" t="s">
        <v>193</v>
      </c>
      <c r="D122" s="450">
        <v>3</v>
      </c>
      <c r="E122" s="476"/>
      <c r="F122" s="477"/>
      <c r="G122" s="469">
        <v>3</v>
      </c>
      <c r="H122" s="606">
        <f t="shared" si="9"/>
        <v>0</v>
      </c>
      <c r="I122" s="501">
        <v>12.127070060000001</v>
      </c>
      <c r="J122" s="502"/>
      <c r="K122" s="503"/>
      <c r="L122" s="504">
        <v>12.127070060000001</v>
      </c>
      <c r="M122" s="501">
        <v>11.95026165</v>
      </c>
      <c r="N122" s="502"/>
      <c r="O122" s="503"/>
      <c r="P122" s="504">
        <v>11.95026165</v>
      </c>
      <c r="Q122" s="501">
        <v>14.31</v>
      </c>
      <c r="R122" s="611"/>
      <c r="S122" s="503"/>
      <c r="T122" s="504">
        <v>14.31</v>
      </c>
      <c r="U122" s="469">
        <v>1</v>
      </c>
    </row>
    <row r="123" spans="1:21" x14ac:dyDescent="0.25">
      <c r="A123" s="485">
        <f t="shared" si="8"/>
        <v>122</v>
      </c>
      <c r="B123" s="462" t="s">
        <v>399</v>
      </c>
      <c r="C123" s="469" t="s">
        <v>193</v>
      </c>
      <c r="D123" s="450">
        <v>3</v>
      </c>
      <c r="E123" s="476"/>
      <c r="F123" s="477"/>
      <c r="G123" s="469">
        <v>3</v>
      </c>
      <c r="H123" s="606">
        <f t="shared" si="9"/>
        <v>0</v>
      </c>
      <c r="I123" s="501">
        <v>77.855062970000006</v>
      </c>
      <c r="J123" s="502"/>
      <c r="K123" s="503"/>
      <c r="L123" s="504">
        <v>77.855062970000006</v>
      </c>
      <c r="M123" s="501">
        <v>64.800200520000004</v>
      </c>
      <c r="N123" s="502"/>
      <c r="O123" s="503"/>
      <c r="P123" s="504">
        <v>64.800200520000004</v>
      </c>
      <c r="Q123" s="501">
        <v>9.58</v>
      </c>
      <c r="R123" s="611"/>
      <c r="S123" s="503"/>
      <c r="T123" s="504">
        <v>9.58</v>
      </c>
      <c r="U123" s="469">
        <v>2</v>
      </c>
    </row>
    <row r="124" spans="1:21" x14ac:dyDescent="0.25">
      <c r="A124" s="485">
        <f t="shared" si="8"/>
        <v>123</v>
      </c>
      <c r="B124" s="462" t="s">
        <v>609</v>
      </c>
      <c r="C124" s="469" t="s">
        <v>153</v>
      </c>
      <c r="D124" s="450">
        <v>3</v>
      </c>
      <c r="E124" s="476"/>
      <c r="F124" s="477"/>
      <c r="G124" s="469">
        <v>3</v>
      </c>
      <c r="H124" s="606">
        <f t="shared" si="9"/>
        <v>0</v>
      </c>
      <c r="I124" s="501">
        <v>20.731581589999998</v>
      </c>
      <c r="J124" s="502"/>
      <c r="K124" s="503"/>
      <c r="L124" s="504">
        <v>20.731581589999998</v>
      </c>
      <c r="M124" s="501">
        <v>24.329233909999999</v>
      </c>
      <c r="N124" s="502"/>
      <c r="O124" s="503"/>
      <c r="P124" s="504">
        <v>24.329233909999999</v>
      </c>
      <c r="Q124" s="501">
        <v>8.620000000000001</v>
      </c>
      <c r="R124" s="611"/>
      <c r="S124" s="503"/>
      <c r="T124" s="504">
        <v>8.620000000000001</v>
      </c>
      <c r="U124" s="469">
        <v>3</v>
      </c>
    </row>
    <row r="125" spans="1:21" x14ac:dyDescent="0.25">
      <c r="A125" s="485">
        <f t="shared" si="8"/>
        <v>124</v>
      </c>
      <c r="B125" s="462" t="s">
        <v>1768</v>
      </c>
      <c r="C125" s="469" t="s">
        <v>231</v>
      </c>
      <c r="D125" s="450">
        <v>1</v>
      </c>
      <c r="E125" s="476"/>
      <c r="F125" s="477"/>
      <c r="G125" s="469">
        <v>1</v>
      </c>
      <c r="H125" s="606">
        <f t="shared" si="9"/>
        <v>0</v>
      </c>
      <c r="I125" s="501">
        <v>220</v>
      </c>
      <c r="J125" s="502"/>
      <c r="K125" s="503"/>
      <c r="L125" s="504">
        <v>220</v>
      </c>
      <c r="M125" s="501">
        <v>137.97730637000001</v>
      </c>
      <c r="N125" s="502"/>
      <c r="O125" s="503"/>
      <c r="P125" s="504">
        <v>137.97730637000001</v>
      </c>
      <c r="Q125" s="501">
        <v>6.3</v>
      </c>
      <c r="R125" s="611"/>
      <c r="S125" s="503"/>
      <c r="T125" s="504">
        <v>6.3</v>
      </c>
      <c r="U125" s="469">
        <v>1</v>
      </c>
    </row>
    <row r="126" spans="1:21" x14ac:dyDescent="0.25">
      <c r="A126" s="485">
        <f t="shared" si="8"/>
        <v>125</v>
      </c>
      <c r="B126" s="462" t="s">
        <v>945</v>
      </c>
      <c r="C126" s="469" t="s">
        <v>124</v>
      </c>
      <c r="D126" s="450">
        <v>1</v>
      </c>
      <c r="E126" s="476"/>
      <c r="F126" s="477"/>
      <c r="G126" s="469">
        <v>1</v>
      </c>
      <c r="H126" s="606">
        <f t="shared" si="9"/>
        <v>0</v>
      </c>
      <c r="I126" s="501">
        <v>244</v>
      </c>
      <c r="J126" s="502"/>
      <c r="K126" s="503"/>
      <c r="L126" s="504">
        <v>244</v>
      </c>
      <c r="M126" s="501">
        <v>229.67504700000001</v>
      </c>
      <c r="N126" s="502"/>
      <c r="O126" s="503"/>
      <c r="P126" s="504">
        <v>229.67504700000001</v>
      </c>
      <c r="Q126" s="501">
        <v>6.3</v>
      </c>
      <c r="R126" s="611"/>
      <c r="S126" s="503"/>
      <c r="T126" s="504">
        <v>6.3</v>
      </c>
      <c r="U126" s="469">
        <v>1</v>
      </c>
    </row>
    <row r="127" spans="1:21" x14ac:dyDescent="0.25">
      <c r="A127" s="485">
        <f t="shared" si="8"/>
        <v>126</v>
      </c>
      <c r="B127" s="462" t="s">
        <v>599</v>
      </c>
      <c r="C127" s="469" t="s">
        <v>153</v>
      </c>
      <c r="D127" s="450">
        <v>3</v>
      </c>
      <c r="E127" s="476"/>
      <c r="F127" s="477"/>
      <c r="G127" s="469">
        <v>3</v>
      </c>
      <c r="H127" s="606">
        <f t="shared" si="9"/>
        <v>0</v>
      </c>
      <c r="I127" s="501">
        <v>78.113391629999995</v>
      </c>
      <c r="J127" s="502"/>
      <c r="K127" s="503"/>
      <c r="L127" s="504">
        <v>78.113391629999995</v>
      </c>
      <c r="M127" s="501">
        <v>46.24758198</v>
      </c>
      <c r="N127" s="502"/>
      <c r="O127" s="503"/>
      <c r="P127" s="504">
        <v>46.24758198</v>
      </c>
      <c r="Q127" s="501">
        <v>6.08</v>
      </c>
      <c r="R127" s="611"/>
      <c r="S127" s="503"/>
      <c r="T127" s="504">
        <v>6.08</v>
      </c>
      <c r="U127" s="469">
        <v>3</v>
      </c>
    </row>
    <row r="128" spans="1:21" x14ac:dyDescent="0.25">
      <c r="A128" s="485">
        <f t="shared" si="8"/>
        <v>127</v>
      </c>
      <c r="B128" s="462" t="s">
        <v>7708</v>
      </c>
      <c r="C128" s="469" t="s">
        <v>153</v>
      </c>
      <c r="D128" s="450">
        <v>1</v>
      </c>
      <c r="E128" s="476"/>
      <c r="F128" s="477"/>
      <c r="G128" s="469">
        <v>1</v>
      </c>
      <c r="H128" s="606">
        <f t="shared" si="9"/>
        <v>0</v>
      </c>
      <c r="I128" s="501">
        <v>18</v>
      </c>
      <c r="J128" s="502"/>
      <c r="K128" s="503"/>
      <c r="L128" s="504">
        <v>18</v>
      </c>
      <c r="M128" s="501">
        <v>16.69832109</v>
      </c>
      <c r="N128" s="502"/>
      <c r="O128" s="503"/>
      <c r="P128" s="504">
        <v>16.69832109</v>
      </c>
      <c r="Q128" s="501">
        <v>5.47</v>
      </c>
      <c r="R128" s="611"/>
      <c r="S128" s="503"/>
      <c r="T128" s="504">
        <v>5.47</v>
      </c>
      <c r="U128" s="469">
        <v>1</v>
      </c>
    </row>
    <row r="129" spans="1:21" x14ac:dyDescent="0.25">
      <c r="A129" s="485">
        <f t="shared" si="8"/>
        <v>128</v>
      </c>
      <c r="B129" s="462" t="s">
        <v>842</v>
      </c>
      <c r="C129" s="469" t="s">
        <v>16</v>
      </c>
      <c r="D129" s="450">
        <v>2</v>
      </c>
      <c r="E129" s="476"/>
      <c r="F129" s="477"/>
      <c r="G129" s="469">
        <v>2</v>
      </c>
      <c r="H129" s="606">
        <f t="shared" si="9"/>
        <v>0</v>
      </c>
      <c r="I129" s="501">
        <v>96.139868579999998</v>
      </c>
      <c r="J129" s="502"/>
      <c r="K129" s="503"/>
      <c r="L129" s="504">
        <v>96.139868579999998</v>
      </c>
      <c r="M129" s="501">
        <v>99.249537919999995</v>
      </c>
      <c r="N129" s="502"/>
      <c r="O129" s="503"/>
      <c r="P129" s="504">
        <v>99.249537919999995</v>
      </c>
      <c r="Q129" s="501">
        <v>4.4400000000000004</v>
      </c>
      <c r="R129" s="611"/>
      <c r="S129" s="503"/>
      <c r="T129" s="504">
        <v>4.4400000000000004</v>
      </c>
      <c r="U129" s="469">
        <v>2</v>
      </c>
    </row>
    <row r="130" spans="1:21" x14ac:dyDescent="0.25">
      <c r="A130" s="485">
        <f t="shared" ref="A130:A136" si="10">ROW()-1</f>
        <v>129</v>
      </c>
      <c r="B130" s="462" t="s">
        <v>5504</v>
      </c>
      <c r="C130" s="469" t="s">
        <v>153</v>
      </c>
      <c r="D130" s="450">
        <v>2</v>
      </c>
      <c r="E130" s="476"/>
      <c r="F130" s="477"/>
      <c r="G130" s="469">
        <v>2</v>
      </c>
      <c r="H130" s="606">
        <f t="shared" ref="H130:H136" si="11">E130+F130</f>
        <v>0</v>
      </c>
      <c r="I130" s="501">
        <v>303.60534006</v>
      </c>
      <c r="J130" s="502"/>
      <c r="K130" s="503"/>
      <c r="L130" s="504">
        <v>303.60534006</v>
      </c>
      <c r="M130" s="501">
        <v>315.54366683000001</v>
      </c>
      <c r="N130" s="502"/>
      <c r="O130" s="503"/>
      <c r="P130" s="504">
        <v>315.54366683000001</v>
      </c>
      <c r="Q130" s="501">
        <v>4.0999999999999996</v>
      </c>
      <c r="R130" s="611"/>
      <c r="S130" s="503"/>
      <c r="T130" s="504">
        <v>4.0999999999999996</v>
      </c>
      <c r="U130" s="469">
        <v>1</v>
      </c>
    </row>
    <row r="131" spans="1:21" x14ac:dyDescent="0.25">
      <c r="A131" s="485">
        <f t="shared" si="10"/>
        <v>130</v>
      </c>
      <c r="B131" s="462" t="s">
        <v>693</v>
      </c>
      <c r="C131" s="469" t="s">
        <v>193</v>
      </c>
      <c r="D131" s="450">
        <v>2</v>
      </c>
      <c r="E131" s="476"/>
      <c r="F131" s="477"/>
      <c r="G131" s="469">
        <v>2</v>
      </c>
      <c r="H131" s="606">
        <f t="shared" si="11"/>
        <v>0</v>
      </c>
      <c r="I131" s="501">
        <v>13.199395320000001</v>
      </c>
      <c r="J131" s="502"/>
      <c r="K131" s="503"/>
      <c r="L131" s="504">
        <v>13.199395320000001</v>
      </c>
      <c r="M131" s="501">
        <v>12.39729034</v>
      </c>
      <c r="N131" s="502"/>
      <c r="O131" s="503"/>
      <c r="P131" s="504">
        <v>12.39729034</v>
      </c>
      <c r="Q131" s="501">
        <v>2.9</v>
      </c>
      <c r="R131" s="611"/>
      <c r="S131" s="503"/>
      <c r="T131" s="504">
        <v>2.9</v>
      </c>
      <c r="U131" s="469">
        <v>2</v>
      </c>
    </row>
    <row r="132" spans="1:21" x14ac:dyDescent="0.25">
      <c r="A132" s="485">
        <f t="shared" si="10"/>
        <v>131</v>
      </c>
      <c r="B132" s="462" t="s">
        <v>4929</v>
      </c>
      <c r="C132" s="469" t="s">
        <v>153</v>
      </c>
      <c r="D132" s="450">
        <v>1</v>
      </c>
      <c r="E132" s="476"/>
      <c r="F132" s="477"/>
      <c r="G132" s="469">
        <v>1</v>
      </c>
      <c r="H132" s="606">
        <f t="shared" si="11"/>
        <v>0</v>
      </c>
      <c r="I132" s="501">
        <v>14.80925616</v>
      </c>
      <c r="J132" s="502"/>
      <c r="K132" s="503"/>
      <c r="L132" s="504">
        <v>14.80925616</v>
      </c>
      <c r="M132" s="501">
        <v>10.694738190000001</v>
      </c>
      <c r="N132" s="502"/>
      <c r="O132" s="503"/>
      <c r="P132" s="504">
        <v>10.694738190000001</v>
      </c>
      <c r="Q132" s="501">
        <v>2.0299999999999998</v>
      </c>
      <c r="R132" s="611"/>
      <c r="S132" s="503"/>
      <c r="T132" s="504">
        <v>2.0299999999999998</v>
      </c>
      <c r="U132" s="469">
        <v>1</v>
      </c>
    </row>
    <row r="133" spans="1:21" x14ac:dyDescent="0.25">
      <c r="A133" s="485">
        <f t="shared" si="10"/>
        <v>132</v>
      </c>
      <c r="B133" s="462" t="s">
        <v>1769</v>
      </c>
      <c r="C133" s="469" t="s">
        <v>16</v>
      </c>
      <c r="D133" s="450">
        <v>1</v>
      </c>
      <c r="E133" s="476"/>
      <c r="F133" s="477"/>
      <c r="G133" s="469">
        <v>1</v>
      </c>
      <c r="H133" s="606">
        <f t="shared" si="11"/>
        <v>0</v>
      </c>
      <c r="I133" s="501">
        <v>3</v>
      </c>
      <c r="J133" s="502"/>
      <c r="K133" s="503"/>
      <c r="L133" s="504">
        <v>3</v>
      </c>
      <c r="M133" s="501">
        <v>2.8834246299999999</v>
      </c>
      <c r="N133" s="502"/>
      <c r="O133" s="503"/>
      <c r="P133" s="504">
        <v>2.8834246299999999</v>
      </c>
      <c r="Q133" s="501">
        <v>1.6</v>
      </c>
      <c r="R133" s="611"/>
      <c r="S133" s="503"/>
      <c r="T133" s="504">
        <v>1.6</v>
      </c>
      <c r="U133" s="469">
        <v>1</v>
      </c>
    </row>
    <row r="134" spans="1:21" x14ac:dyDescent="0.25">
      <c r="A134" s="485">
        <f t="shared" si="10"/>
        <v>133</v>
      </c>
      <c r="B134" s="462" t="s">
        <v>684</v>
      </c>
      <c r="C134" s="469" t="s">
        <v>124</v>
      </c>
      <c r="D134" s="450">
        <v>1</v>
      </c>
      <c r="E134" s="476"/>
      <c r="F134" s="477"/>
      <c r="G134" s="469">
        <v>1</v>
      </c>
      <c r="H134" s="606">
        <f t="shared" si="11"/>
        <v>0</v>
      </c>
      <c r="I134" s="501">
        <v>4</v>
      </c>
      <c r="J134" s="502"/>
      <c r="K134" s="503"/>
      <c r="L134" s="504">
        <v>4</v>
      </c>
      <c r="M134" s="501">
        <v>3.53725508</v>
      </c>
      <c r="N134" s="502"/>
      <c r="O134" s="503"/>
      <c r="P134" s="504">
        <v>3.53725508</v>
      </c>
      <c r="Q134" s="501">
        <v>0.3</v>
      </c>
      <c r="R134" s="611"/>
      <c r="S134" s="503"/>
      <c r="T134" s="504">
        <v>0.3</v>
      </c>
      <c r="U134" s="469">
        <v>1</v>
      </c>
    </row>
    <row r="135" spans="1:21" x14ac:dyDescent="0.25">
      <c r="A135" s="485">
        <f t="shared" si="10"/>
        <v>134</v>
      </c>
      <c r="B135" s="462" t="s">
        <v>1033</v>
      </c>
      <c r="C135" s="469" t="s">
        <v>193</v>
      </c>
      <c r="D135" s="450">
        <v>1</v>
      </c>
      <c r="E135" s="476"/>
      <c r="F135" s="477"/>
      <c r="G135" s="469">
        <v>1</v>
      </c>
      <c r="H135" s="606">
        <f t="shared" si="11"/>
        <v>0</v>
      </c>
      <c r="I135" s="501">
        <v>11.93907793</v>
      </c>
      <c r="J135" s="502"/>
      <c r="K135" s="503"/>
      <c r="L135" s="504">
        <v>11.93907793</v>
      </c>
      <c r="M135" s="501">
        <v>12.989646029999999</v>
      </c>
      <c r="N135" s="502"/>
      <c r="O135" s="503"/>
      <c r="P135" s="504">
        <v>12.989646029999999</v>
      </c>
      <c r="Q135" s="501">
        <v>0.24</v>
      </c>
      <c r="R135" s="611"/>
      <c r="S135" s="503"/>
      <c r="T135" s="504">
        <v>0.24</v>
      </c>
      <c r="U135" s="469">
        <v>1</v>
      </c>
    </row>
    <row r="136" spans="1:21" x14ac:dyDescent="0.25">
      <c r="A136" s="485">
        <f t="shared" si="10"/>
        <v>135</v>
      </c>
      <c r="B136" s="462" t="s">
        <v>377</v>
      </c>
      <c r="C136" s="469" t="s">
        <v>193</v>
      </c>
      <c r="D136" s="450">
        <v>1</v>
      </c>
      <c r="E136" s="476"/>
      <c r="F136" s="477"/>
      <c r="G136" s="469">
        <v>1</v>
      </c>
      <c r="H136" s="606">
        <f t="shared" si="11"/>
        <v>0</v>
      </c>
      <c r="I136" s="501">
        <v>1.44772871</v>
      </c>
      <c r="J136" s="502"/>
      <c r="K136" s="503"/>
      <c r="L136" s="504">
        <v>1.44772871</v>
      </c>
      <c r="M136" s="501">
        <v>1.5273591099999999</v>
      </c>
      <c r="N136" s="502"/>
      <c r="O136" s="503"/>
      <c r="P136" s="504">
        <v>1.5273591099999999</v>
      </c>
      <c r="Q136" s="501">
        <v>0.23200000000000001</v>
      </c>
      <c r="R136" s="611"/>
      <c r="S136" s="503"/>
      <c r="T136" s="504">
        <v>0.23200000000000001</v>
      </c>
      <c r="U136" s="469">
        <v>1</v>
      </c>
    </row>
    <row r="137" spans="1:21" x14ac:dyDescent="0.25">
      <c r="A137" s="486"/>
      <c r="B137" s="463"/>
      <c r="C137" s="466"/>
      <c r="D137" s="478"/>
      <c r="E137" s="479"/>
      <c r="F137" s="480"/>
      <c r="G137" s="472"/>
      <c r="H137" s="607"/>
      <c r="I137" s="505"/>
      <c r="J137" s="506"/>
      <c r="K137" s="507"/>
      <c r="L137" s="508"/>
      <c r="M137" s="505"/>
      <c r="N137" s="506"/>
      <c r="O137" s="507"/>
      <c r="P137" s="508"/>
      <c r="Q137" s="505"/>
      <c r="R137" s="612"/>
      <c r="S137" s="507"/>
      <c r="T137" s="508"/>
      <c r="U137" s="466"/>
    </row>
    <row r="138" spans="1:21" x14ac:dyDescent="0.25">
      <c r="A138" s="487"/>
      <c r="B138" s="464" t="s">
        <v>13563</v>
      </c>
      <c r="C138" s="470"/>
      <c r="D138" s="459">
        <v>745</v>
      </c>
      <c r="E138" s="481">
        <v>345</v>
      </c>
      <c r="F138" s="482">
        <v>39</v>
      </c>
      <c r="G138" s="473">
        <v>1129</v>
      </c>
      <c r="H138" s="608">
        <f>SUM(H2:H136)</f>
        <v>384</v>
      </c>
      <c r="I138" s="509">
        <v>43545.250351880015</v>
      </c>
      <c r="J138" s="510">
        <v>42114.919693600008</v>
      </c>
      <c r="K138" s="511">
        <v>0</v>
      </c>
      <c r="L138" s="512">
        <v>85660.170045480016</v>
      </c>
      <c r="M138" s="509">
        <v>41871.915057730061</v>
      </c>
      <c r="N138" s="510">
        <v>21416.812317580017</v>
      </c>
      <c r="O138" s="511">
        <v>0</v>
      </c>
      <c r="P138" s="512">
        <v>63288.727375310009</v>
      </c>
      <c r="Q138" s="509">
        <v>11357.346999999996</v>
      </c>
      <c r="R138" s="613">
        <v>7755.0449999999955</v>
      </c>
      <c r="S138" s="511">
        <v>50</v>
      </c>
      <c r="T138" s="512">
        <v>19162.391999999996</v>
      </c>
      <c r="U138" s="470"/>
    </row>
    <row r="139" spans="1:21" x14ac:dyDescent="0.25">
      <c r="T139" s="471">
        <f>T138/P138</f>
        <v>0.30277733167811438</v>
      </c>
    </row>
    <row r="140" spans="1:21" x14ac:dyDescent="0.25">
      <c r="I140" s="514"/>
      <c r="J140" s="514"/>
      <c r="K140" s="514"/>
      <c r="L140" s="514"/>
      <c r="M140" s="514"/>
      <c r="N140" s="514"/>
      <c r="O140" s="514"/>
      <c r="P140" s="514"/>
      <c r="Q140" s="514"/>
      <c r="R140" s="514"/>
      <c r="S140" s="514"/>
      <c r="T140" s="514"/>
    </row>
    <row r="141" spans="1:21" ht="15.75" thickBot="1" x14ac:dyDescent="0.3"/>
    <row r="142" spans="1:21" x14ac:dyDescent="0.25">
      <c r="B142" s="460" t="s">
        <v>2</v>
      </c>
      <c r="C142" s="465" t="s">
        <v>3</v>
      </c>
      <c r="D142" s="457" t="s">
        <v>13578</v>
      </c>
      <c r="E142" s="443" t="s">
        <v>13579</v>
      </c>
      <c r="F142" s="445" t="s">
        <v>4431</v>
      </c>
      <c r="G142" s="572" t="s">
        <v>13574</v>
      </c>
      <c r="H142" s="573" t="s">
        <v>13564</v>
      </c>
      <c r="I142" s="488" t="s">
        <v>13569</v>
      </c>
      <c r="J142" s="489" t="s">
        <v>13568</v>
      </c>
      <c r="K142" s="490" t="s">
        <v>13570</v>
      </c>
      <c r="L142" s="491" t="s">
        <v>13575</v>
      </c>
      <c r="M142" s="492" t="s">
        <v>13572</v>
      </c>
      <c r="N142" s="493" t="s">
        <v>13571</v>
      </c>
      <c r="O142" s="494" t="s">
        <v>13573</v>
      </c>
      <c r="P142" s="495" t="s">
        <v>13576</v>
      </c>
      <c r="Q142" s="574" t="s">
        <v>13567</v>
      </c>
      <c r="R142" s="577" t="s">
        <v>13565</v>
      </c>
      <c r="S142" s="574" t="s">
        <v>13566</v>
      </c>
      <c r="T142" s="496" t="s">
        <v>13577</v>
      </c>
    </row>
    <row r="143" spans="1:21" x14ac:dyDescent="0.25">
      <c r="B143" s="461" t="s">
        <v>16</v>
      </c>
      <c r="C143" s="446">
        <v>42</v>
      </c>
      <c r="D143" s="456">
        <v>175</v>
      </c>
      <c r="E143" s="474">
        <v>136</v>
      </c>
      <c r="F143" s="475">
        <v>12</v>
      </c>
      <c r="G143" s="578">
        <v>323</v>
      </c>
      <c r="H143" s="592">
        <f t="shared" ref="H143:H148" si="12">E143+F143</f>
        <v>148</v>
      </c>
      <c r="I143" s="497">
        <v>9323.8198194599991</v>
      </c>
      <c r="J143" s="498">
        <v>12654.391660429999</v>
      </c>
      <c r="K143" s="499">
        <v>0</v>
      </c>
      <c r="L143" s="500">
        <v>21978.211479890011</v>
      </c>
      <c r="M143" s="497">
        <v>9103.5769555599982</v>
      </c>
      <c r="N143" s="498">
        <v>6064.853411459997</v>
      </c>
      <c r="O143" s="499">
        <v>0</v>
      </c>
      <c r="P143" s="500">
        <v>15168.430367019999</v>
      </c>
      <c r="Q143" s="575">
        <v>3399.75</v>
      </c>
      <c r="R143" s="596">
        <v>2574.7730000000001</v>
      </c>
      <c r="S143" s="575">
        <v>0</v>
      </c>
      <c r="T143" s="500">
        <v>5974.5229999999992</v>
      </c>
    </row>
    <row r="144" spans="1:21" x14ac:dyDescent="0.25">
      <c r="B144" s="462" t="s">
        <v>245</v>
      </c>
      <c r="C144" s="444">
        <v>8</v>
      </c>
      <c r="D144" s="450">
        <v>87</v>
      </c>
      <c r="E144" s="476">
        <v>50</v>
      </c>
      <c r="F144" s="477">
        <v>9</v>
      </c>
      <c r="G144" s="579">
        <v>146</v>
      </c>
      <c r="H144" s="593">
        <f t="shared" si="12"/>
        <v>59</v>
      </c>
      <c r="I144" s="501">
        <v>8102.9009831700014</v>
      </c>
      <c r="J144" s="502">
        <v>11171.686703500001</v>
      </c>
      <c r="K144" s="503">
        <v>0</v>
      </c>
      <c r="L144" s="504">
        <v>19274.587686669995</v>
      </c>
      <c r="M144" s="501">
        <v>7755.0597185100032</v>
      </c>
      <c r="N144" s="502">
        <v>6984.7786875899992</v>
      </c>
      <c r="O144" s="503">
        <v>0</v>
      </c>
      <c r="P144" s="504">
        <v>14739.838406099998</v>
      </c>
      <c r="Q144" s="576">
        <v>1355.9429999999998</v>
      </c>
      <c r="R144" s="597">
        <v>1782.94</v>
      </c>
      <c r="S144" s="576">
        <v>50</v>
      </c>
      <c r="T144" s="504">
        <v>3188.8830000000007</v>
      </c>
    </row>
    <row r="145" spans="2:20" x14ac:dyDescent="0.25">
      <c r="B145" s="462" t="s">
        <v>153</v>
      </c>
      <c r="C145" s="444">
        <v>29</v>
      </c>
      <c r="D145" s="450">
        <v>179</v>
      </c>
      <c r="E145" s="476">
        <v>59</v>
      </c>
      <c r="F145" s="477">
        <v>7</v>
      </c>
      <c r="G145" s="579">
        <v>245</v>
      </c>
      <c r="H145" s="593">
        <f t="shared" si="12"/>
        <v>66</v>
      </c>
      <c r="I145" s="501">
        <v>6764.3893536900023</v>
      </c>
      <c r="J145" s="502">
        <v>6212.5946630299995</v>
      </c>
      <c r="K145" s="503">
        <v>0</v>
      </c>
      <c r="L145" s="504">
        <v>12976.984016719996</v>
      </c>
      <c r="M145" s="501">
        <v>6663.8391058700036</v>
      </c>
      <c r="N145" s="502">
        <v>3440.8664222000002</v>
      </c>
      <c r="O145" s="503">
        <v>0</v>
      </c>
      <c r="P145" s="504">
        <v>10104.705528069999</v>
      </c>
      <c r="Q145" s="576">
        <v>2379.9479999999999</v>
      </c>
      <c r="R145" s="597">
        <v>1488.0200000000004</v>
      </c>
      <c r="S145" s="576">
        <v>0</v>
      </c>
      <c r="T145" s="504">
        <v>3867.9679999999985</v>
      </c>
    </row>
    <row r="146" spans="2:20" x14ac:dyDescent="0.25">
      <c r="B146" s="462" t="s">
        <v>193</v>
      </c>
      <c r="C146" s="444">
        <v>28</v>
      </c>
      <c r="D146" s="450">
        <v>176</v>
      </c>
      <c r="E146" s="476">
        <v>44</v>
      </c>
      <c r="F146" s="477">
        <v>2</v>
      </c>
      <c r="G146" s="579">
        <v>222</v>
      </c>
      <c r="H146" s="593">
        <f t="shared" si="12"/>
        <v>46</v>
      </c>
      <c r="I146" s="501">
        <v>11665.000791569995</v>
      </c>
      <c r="J146" s="502">
        <v>7246.6159585699988</v>
      </c>
      <c r="K146" s="503">
        <v>0</v>
      </c>
      <c r="L146" s="504">
        <v>18911.616750140005</v>
      </c>
      <c r="M146" s="501">
        <v>11208.69583638999</v>
      </c>
      <c r="N146" s="502">
        <v>3332.9919317499998</v>
      </c>
      <c r="O146" s="503">
        <v>0</v>
      </c>
      <c r="P146" s="504">
        <v>14541.687768139995</v>
      </c>
      <c r="Q146" s="576">
        <v>2213.6160000000013</v>
      </c>
      <c r="R146" s="597">
        <v>1033.2819999999999</v>
      </c>
      <c r="S146" s="576">
        <v>0</v>
      </c>
      <c r="T146" s="504">
        <v>3246.8979999999988</v>
      </c>
    </row>
    <row r="147" spans="2:20" x14ac:dyDescent="0.25">
      <c r="B147" s="462" t="s">
        <v>124</v>
      </c>
      <c r="C147" s="444">
        <v>17</v>
      </c>
      <c r="D147" s="450">
        <v>79</v>
      </c>
      <c r="E147" s="476">
        <v>37</v>
      </c>
      <c r="F147" s="477">
        <v>6</v>
      </c>
      <c r="G147" s="579">
        <v>123</v>
      </c>
      <c r="H147" s="593">
        <f t="shared" si="12"/>
        <v>43</v>
      </c>
      <c r="I147" s="501">
        <v>5387.9093298999987</v>
      </c>
      <c r="J147" s="502">
        <v>3915.9191868900007</v>
      </c>
      <c r="K147" s="503">
        <v>0</v>
      </c>
      <c r="L147" s="504">
        <v>9303.8285167900012</v>
      </c>
      <c r="M147" s="501">
        <v>5085.3627627999986</v>
      </c>
      <c r="N147" s="502">
        <v>1310.7163997100001</v>
      </c>
      <c r="O147" s="503">
        <v>0</v>
      </c>
      <c r="P147" s="504">
        <v>6396.0791625099992</v>
      </c>
      <c r="Q147" s="576">
        <v>1348.5829999999999</v>
      </c>
      <c r="R147" s="597">
        <v>759.82000000000016</v>
      </c>
      <c r="S147" s="576">
        <v>0</v>
      </c>
      <c r="T147" s="504">
        <v>2108.4029999999998</v>
      </c>
    </row>
    <row r="148" spans="2:20" x14ac:dyDescent="0.25">
      <c r="B148" s="462" t="s">
        <v>231</v>
      </c>
      <c r="C148" s="444">
        <v>11</v>
      </c>
      <c r="D148" s="450">
        <v>49</v>
      </c>
      <c r="E148" s="476">
        <v>19</v>
      </c>
      <c r="F148" s="477">
        <v>3</v>
      </c>
      <c r="G148" s="579">
        <v>71</v>
      </c>
      <c r="H148" s="593">
        <f t="shared" si="12"/>
        <v>22</v>
      </c>
      <c r="I148" s="501">
        <v>2301.23007409</v>
      </c>
      <c r="J148" s="502">
        <v>913.71152117999986</v>
      </c>
      <c r="K148" s="503">
        <v>0</v>
      </c>
      <c r="L148" s="504">
        <v>3214.9415952700006</v>
      </c>
      <c r="M148" s="501">
        <v>2055.3806786000005</v>
      </c>
      <c r="N148" s="502">
        <v>282.60546486999999</v>
      </c>
      <c r="O148" s="503">
        <v>0</v>
      </c>
      <c r="P148" s="504">
        <v>2337.9861434700006</v>
      </c>
      <c r="Q148" s="576">
        <v>659.50700000000018</v>
      </c>
      <c r="R148" s="597">
        <v>116.21</v>
      </c>
      <c r="S148" s="576"/>
      <c r="T148" s="504">
        <v>775.71699999999998</v>
      </c>
    </row>
    <row r="149" spans="2:20" hidden="1" x14ac:dyDescent="0.25">
      <c r="B149" s="463"/>
      <c r="C149" s="466"/>
      <c r="D149" s="478"/>
      <c r="E149" s="479"/>
      <c r="F149" s="480"/>
      <c r="G149" s="580"/>
      <c r="H149" s="594"/>
      <c r="I149" s="505"/>
      <c r="J149" s="506"/>
      <c r="K149" s="507"/>
      <c r="L149" s="508"/>
      <c r="M149" s="505"/>
      <c r="N149" s="506"/>
      <c r="O149" s="507"/>
      <c r="P149" s="508"/>
      <c r="Q149" s="582"/>
      <c r="R149" s="598"/>
      <c r="S149" s="582"/>
      <c r="T149" s="508"/>
    </row>
    <row r="150" spans="2:20" ht="15.75" thickBot="1" x14ac:dyDescent="0.3">
      <c r="B150" s="464" t="s">
        <v>13563</v>
      </c>
      <c r="C150" s="473">
        <f>SUM(C143:C148)</f>
        <v>135</v>
      </c>
      <c r="D150" s="459">
        <v>745</v>
      </c>
      <c r="E150" s="481">
        <v>345</v>
      </c>
      <c r="F150" s="482">
        <v>39</v>
      </c>
      <c r="G150" s="581">
        <v>1129</v>
      </c>
      <c r="H150" s="595">
        <f>SUM(H143:H148)</f>
        <v>384</v>
      </c>
      <c r="I150" s="509">
        <v>43545.250351880051</v>
      </c>
      <c r="J150" s="510">
        <v>42114.919693599972</v>
      </c>
      <c r="K150" s="511">
        <v>0</v>
      </c>
      <c r="L150" s="512">
        <v>85660.170045480016</v>
      </c>
      <c r="M150" s="509">
        <v>41871.915057730039</v>
      </c>
      <c r="N150" s="510">
        <v>21416.812317579992</v>
      </c>
      <c r="O150" s="511">
        <v>0</v>
      </c>
      <c r="P150" s="512">
        <v>63288.727375309987</v>
      </c>
      <c r="Q150" s="583">
        <v>11357.346999999989</v>
      </c>
      <c r="R150" s="599">
        <v>7755.0449999999937</v>
      </c>
      <c r="S150" s="583">
        <v>50</v>
      </c>
      <c r="T150" s="512">
        <v>19162.392</v>
      </c>
    </row>
    <row r="153" spans="2:20" ht="15.75" thickBot="1" x14ac:dyDescent="0.3"/>
    <row r="154" spans="2:20" x14ac:dyDescent="0.25">
      <c r="B154" s="458" t="s">
        <v>13583</v>
      </c>
      <c r="C154" s="515" t="s">
        <v>13587</v>
      </c>
      <c r="D154" s="457" t="s">
        <v>13578</v>
      </c>
      <c r="E154" s="457" t="s">
        <v>13579</v>
      </c>
      <c r="F154" s="445" t="s">
        <v>4431</v>
      </c>
      <c r="G154" s="572" t="s">
        <v>13574</v>
      </c>
      <c r="H154" s="573" t="s">
        <v>13564</v>
      </c>
      <c r="I154" s="488" t="s">
        <v>13569</v>
      </c>
      <c r="J154" s="489" t="s">
        <v>13568</v>
      </c>
      <c r="K154" s="490" t="s">
        <v>13570</v>
      </c>
      <c r="L154" s="491" t="s">
        <v>13575</v>
      </c>
      <c r="M154" s="492" t="s">
        <v>13572</v>
      </c>
      <c r="N154" s="493" t="s">
        <v>13571</v>
      </c>
      <c r="O154" s="494" t="s">
        <v>13573</v>
      </c>
      <c r="P154" s="495" t="s">
        <v>13576</v>
      </c>
      <c r="Q154" s="574" t="s">
        <v>13567</v>
      </c>
      <c r="R154" s="577" t="s">
        <v>13565</v>
      </c>
      <c r="S154" s="574" t="s">
        <v>13566</v>
      </c>
      <c r="T154" s="496" t="s">
        <v>13577</v>
      </c>
    </row>
    <row r="155" spans="2:20" x14ac:dyDescent="0.25">
      <c r="B155" s="455" t="s">
        <v>13588</v>
      </c>
      <c r="C155" s="456" t="s">
        <v>1419</v>
      </c>
      <c r="D155" s="456">
        <v>233</v>
      </c>
      <c r="E155" s="456">
        <v>93</v>
      </c>
      <c r="F155" s="475">
        <v>24</v>
      </c>
      <c r="G155" s="578">
        <v>350</v>
      </c>
      <c r="H155" s="592">
        <f t="shared" ref="H155:H169" si="13">E155+F155</f>
        <v>117</v>
      </c>
      <c r="I155" s="474">
        <v>7410.2585681399969</v>
      </c>
      <c r="J155" s="556">
        <v>5227.6283684900009</v>
      </c>
      <c r="K155" s="557">
        <v>0</v>
      </c>
      <c r="L155" s="558">
        <v>12637.886936629997</v>
      </c>
      <c r="M155" s="559">
        <v>7135.7899144799976</v>
      </c>
      <c r="N155" s="556">
        <v>1833.5350408799998</v>
      </c>
      <c r="O155" s="557">
        <v>0</v>
      </c>
      <c r="P155" s="558">
        <v>8969.3249553599962</v>
      </c>
      <c r="Q155" s="584">
        <v>4431.1330000000007</v>
      </c>
      <c r="R155" s="600">
        <v>1949.404</v>
      </c>
      <c r="S155" s="584">
        <v>50</v>
      </c>
      <c r="T155" s="558">
        <v>6430.5369999999939</v>
      </c>
    </row>
    <row r="156" spans="2:20" x14ac:dyDescent="0.25">
      <c r="B156" s="449" t="s">
        <v>13589</v>
      </c>
      <c r="C156" s="450" t="s">
        <v>1742</v>
      </c>
      <c r="D156" s="450">
        <v>80</v>
      </c>
      <c r="E156" s="450">
        <v>55</v>
      </c>
      <c r="F156" s="477">
        <v>8</v>
      </c>
      <c r="G156" s="579">
        <v>143</v>
      </c>
      <c r="H156" s="593">
        <f t="shared" si="13"/>
        <v>63</v>
      </c>
      <c r="I156" s="476">
        <v>8154.1309671300005</v>
      </c>
      <c r="J156" s="560">
        <v>12785.264028189998</v>
      </c>
      <c r="K156" s="561">
        <v>0</v>
      </c>
      <c r="L156" s="562">
        <v>20939.394995320003</v>
      </c>
      <c r="M156" s="563">
        <v>7665.4305876699991</v>
      </c>
      <c r="N156" s="560">
        <v>7038.6025126699988</v>
      </c>
      <c r="O156" s="561">
        <v>0</v>
      </c>
      <c r="P156" s="562">
        <v>14704.033100340001</v>
      </c>
      <c r="Q156" s="585">
        <v>1267.2350000000001</v>
      </c>
      <c r="R156" s="601">
        <v>1791.6440000000002</v>
      </c>
      <c r="S156" s="585"/>
      <c r="T156" s="562">
        <v>3058.8790000000013</v>
      </c>
    </row>
    <row r="157" spans="2:20" x14ac:dyDescent="0.25">
      <c r="B157" s="449" t="s">
        <v>9680</v>
      </c>
      <c r="C157" s="450" t="s">
        <v>19</v>
      </c>
      <c r="D157" s="450">
        <v>50</v>
      </c>
      <c r="E157" s="450">
        <v>59</v>
      </c>
      <c r="F157" s="477">
        <v>3</v>
      </c>
      <c r="G157" s="579">
        <v>112</v>
      </c>
      <c r="H157" s="593">
        <f t="shared" si="13"/>
        <v>62</v>
      </c>
      <c r="I157" s="476">
        <v>4634.1028692899999</v>
      </c>
      <c r="J157" s="560">
        <v>8125.7792594700004</v>
      </c>
      <c r="K157" s="561">
        <v>0</v>
      </c>
      <c r="L157" s="562">
        <v>12759.882128760004</v>
      </c>
      <c r="M157" s="563">
        <v>4474.4054476400006</v>
      </c>
      <c r="N157" s="560">
        <v>3530.30977214</v>
      </c>
      <c r="O157" s="561">
        <v>0</v>
      </c>
      <c r="P157" s="562">
        <v>8004.7152197799978</v>
      </c>
      <c r="Q157" s="585">
        <v>495.53499999999997</v>
      </c>
      <c r="R157" s="601">
        <v>1067.4520000000005</v>
      </c>
      <c r="S157" s="585"/>
      <c r="T157" s="562">
        <v>1562.9870000000005</v>
      </c>
    </row>
    <row r="158" spans="2:20" x14ac:dyDescent="0.25">
      <c r="B158" s="449" t="s">
        <v>4508</v>
      </c>
      <c r="C158" s="450" t="s">
        <v>36</v>
      </c>
      <c r="D158" s="450">
        <v>120</v>
      </c>
      <c r="E158" s="450">
        <v>44</v>
      </c>
      <c r="F158" s="477"/>
      <c r="G158" s="579">
        <v>164</v>
      </c>
      <c r="H158" s="593">
        <f t="shared" si="13"/>
        <v>44</v>
      </c>
      <c r="I158" s="476">
        <v>7213.5320786200018</v>
      </c>
      <c r="J158" s="560">
        <v>4078.5927361899999</v>
      </c>
      <c r="K158" s="561"/>
      <c r="L158" s="562">
        <v>11292.124814809995</v>
      </c>
      <c r="M158" s="563">
        <v>6870.3139264200008</v>
      </c>
      <c r="N158" s="560">
        <v>2088.6726852100001</v>
      </c>
      <c r="O158" s="561"/>
      <c r="P158" s="562">
        <v>8958.9866116299982</v>
      </c>
      <c r="Q158" s="585">
        <v>1343.6299999999997</v>
      </c>
      <c r="R158" s="601">
        <v>875.04499999999996</v>
      </c>
      <c r="S158" s="585"/>
      <c r="T158" s="562">
        <v>2218.6749999999997</v>
      </c>
    </row>
    <row r="159" spans="2:20" x14ac:dyDescent="0.25">
      <c r="B159" s="449" t="s">
        <v>13197</v>
      </c>
      <c r="C159" s="450" t="s">
        <v>1763</v>
      </c>
      <c r="D159" s="450">
        <v>187</v>
      </c>
      <c r="E159" s="450">
        <v>48</v>
      </c>
      <c r="F159" s="477"/>
      <c r="G159" s="579">
        <v>235</v>
      </c>
      <c r="H159" s="593">
        <f t="shared" si="13"/>
        <v>48</v>
      </c>
      <c r="I159" s="476">
        <v>12192.68901229</v>
      </c>
      <c r="J159" s="560">
        <v>6598.2581430499986</v>
      </c>
      <c r="K159" s="561"/>
      <c r="L159" s="562">
        <v>18790.947155340004</v>
      </c>
      <c r="M159" s="563">
        <v>11853.829230550002</v>
      </c>
      <c r="N159" s="560">
        <v>3902.8315039400004</v>
      </c>
      <c r="O159" s="561"/>
      <c r="P159" s="562">
        <v>15756.660734489999</v>
      </c>
      <c r="Q159" s="585">
        <v>2802.824999999998</v>
      </c>
      <c r="R159" s="601">
        <v>678.84000000000015</v>
      </c>
      <c r="S159" s="585"/>
      <c r="T159" s="562">
        <v>3481.6649999999972</v>
      </c>
    </row>
    <row r="160" spans="2:20" x14ac:dyDescent="0.25">
      <c r="B160" s="449" t="s">
        <v>13590</v>
      </c>
      <c r="C160" s="450" t="s">
        <v>1741</v>
      </c>
      <c r="D160" s="450">
        <v>3</v>
      </c>
      <c r="E160" s="450">
        <v>8</v>
      </c>
      <c r="F160" s="477"/>
      <c r="G160" s="579">
        <v>11</v>
      </c>
      <c r="H160" s="593">
        <f t="shared" si="13"/>
        <v>8</v>
      </c>
      <c r="I160" s="476">
        <v>221.34342444000001</v>
      </c>
      <c r="J160" s="560">
        <v>1330.2</v>
      </c>
      <c r="K160" s="561"/>
      <c r="L160" s="562">
        <v>1551.5434244399999</v>
      </c>
      <c r="M160" s="563">
        <v>219.41855434000001</v>
      </c>
      <c r="N160" s="560">
        <v>767.21926227000006</v>
      </c>
      <c r="O160" s="561"/>
      <c r="P160" s="562">
        <v>986.63781661000007</v>
      </c>
      <c r="Q160" s="585">
        <v>39.650000000000006</v>
      </c>
      <c r="R160" s="601">
        <v>609.96</v>
      </c>
      <c r="S160" s="585"/>
      <c r="T160" s="562">
        <v>649.61</v>
      </c>
    </row>
    <row r="161" spans="2:20" x14ac:dyDescent="0.25">
      <c r="B161" s="449" t="s">
        <v>13591</v>
      </c>
      <c r="C161" s="450" t="s">
        <v>1743</v>
      </c>
      <c r="D161" s="450">
        <v>21</v>
      </c>
      <c r="E161" s="450">
        <v>16</v>
      </c>
      <c r="F161" s="477">
        <v>2</v>
      </c>
      <c r="G161" s="579">
        <v>39</v>
      </c>
      <c r="H161" s="593">
        <f t="shared" si="13"/>
        <v>18</v>
      </c>
      <c r="I161" s="476">
        <v>1421.90290564</v>
      </c>
      <c r="J161" s="560">
        <v>1975.5462302000001</v>
      </c>
      <c r="K161" s="561">
        <v>0</v>
      </c>
      <c r="L161" s="562">
        <v>3397.4491358399996</v>
      </c>
      <c r="M161" s="563">
        <v>1339.25924781</v>
      </c>
      <c r="N161" s="560">
        <v>1268.0460038199999</v>
      </c>
      <c r="O161" s="561">
        <v>0</v>
      </c>
      <c r="P161" s="562">
        <v>2607.3052516299999</v>
      </c>
      <c r="Q161" s="585">
        <v>449.69900000000001</v>
      </c>
      <c r="R161" s="601">
        <v>438.6</v>
      </c>
      <c r="S161" s="585"/>
      <c r="T161" s="562">
        <v>888.29899999999986</v>
      </c>
    </row>
    <row r="162" spans="2:20" x14ac:dyDescent="0.25">
      <c r="B162" s="449" t="s">
        <v>13592</v>
      </c>
      <c r="C162" s="450" t="s">
        <v>1761</v>
      </c>
      <c r="D162" s="450">
        <v>12</v>
      </c>
      <c r="E162" s="450">
        <v>8</v>
      </c>
      <c r="F162" s="477"/>
      <c r="G162" s="579">
        <v>20</v>
      </c>
      <c r="H162" s="593">
        <f t="shared" si="13"/>
        <v>8</v>
      </c>
      <c r="I162" s="476">
        <v>746.76575529000002</v>
      </c>
      <c r="J162" s="560">
        <v>1571.750628</v>
      </c>
      <c r="K162" s="561"/>
      <c r="L162" s="562">
        <v>2318.5163832900002</v>
      </c>
      <c r="M162" s="563">
        <v>787.79682617999993</v>
      </c>
      <c r="N162" s="560">
        <v>839.25304215999995</v>
      </c>
      <c r="O162" s="561"/>
      <c r="P162" s="562">
        <v>1627.0498683400003</v>
      </c>
      <c r="Q162" s="585">
        <v>91.999999999999986</v>
      </c>
      <c r="R162" s="601">
        <v>207.5</v>
      </c>
      <c r="S162" s="585"/>
      <c r="T162" s="562">
        <v>299.50000000000006</v>
      </c>
    </row>
    <row r="163" spans="2:20" x14ac:dyDescent="0.25">
      <c r="B163" s="449" t="s">
        <v>13593</v>
      </c>
      <c r="C163" s="450" t="s">
        <v>299</v>
      </c>
      <c r="D163" s="450">
        <v>1</v>
      </c>
      <c r="E163" s="450">
        <v>7</v>
      </c>
      <c r="F163" s="477">
        <v>1</v>
      </c>
      <c r="G163" s="579">
        <v>9</v>
      </c>
      <c r="H163" s="593">
        <f t="shared" si="13"/>
        <v>8</v>
      </c>
      <c r="I163" s="476">
        <v>10</v>
      </c>
      <c r="J163" s="560">
        <v>113.8</v>
      </c>
      <c r="K163" s="561">
        <v>0</v>
      </c>
      <c r="L163" s="562">
        <v>123.8</v>
      </c>
      <c r="M163" s="563">
        <v>9.7774064599999999</v>
      </c>
      <c r="N163" s="560">
        <v>77.561487479999997</v>
      </c>
      <c r="O163" s="561">
        <v>0</v>
      </c>
      <c r="P163" s="562">
        <v>87.338893939999991</v>
      </c>
      <c r="Q163" s="585">
        <v>2.1</v>
      </c>
      <c r="R163" s="601">
        <v>65.800000000000011</v>
      </c>
      <c r="S163" s="585"/>
      <c r="T163" s="562">
        <v>67.900000000000006</v>
      </c>
    </row>
    <row r="164" spans="2:20" x14ac:dyDescent="0.25">
      <c r="B164" s="449" t="s">
        <v>13594</v>
      </c>
      <c r="C164" s="450" t="s">
        <v>1744</v>
      </c>
      <c r="D164" s="450">
        <v>13</v>
      </c>
      <c r="E164" s="450">
        <v>3</v>
      </c>
      <c r="F164" s="477">
        <v>1</v>
      </c>
      <c r="G164" s="579">
        <v>17</v>
      </c>
      <c r="H164" s="593">
        <f t="shared" si="13"/>
        <v>4</v>
      </c>
      <c r="I164" s="476">
        <v>250.93551151</v>
      </c>
      <c r="J164" s="560">
        <v>227.32651326000001</v>
      </c>
      <c r="K164" s="561">
        <v>0</v>
      </c>
      <c r="L164" s="562">
        <v>478.26202476999998</v>
      </c>
      <c r="M164" s="563">
        <v>250.22237064999999</v>
      </c>
      <c r="N164" s="560">
        <v>13.11808622</v>
      </c>
      <c r="O164" s="561">
        <v>0</v>
      </c>
      <c r="P164" s="562">
        <v>263.34045687000003</v>
      </c>
      <c r="Q164" s="585">
        <v>166.2</v>
      </c>
      <c r="R164" s="601">
        <v>50.499999999999993</v>
      </c>
      <c r="S164" s="585">
        <v>0</v>
      </c>
      <c r="T164" s="562">
        <v>216.7</v>
      </c>
    </row>
    <row r="165" spans="2:20" x14ac:dyDescent="0.25">
      <c r="B165" s="449" t="s">
        <v>13595</v>
      </c>
      <c r="C165" s="450" t="s">
        <v>1762</v>
      </c>
      <c r="D165" s="450">
        <v>6</v>
      </c>
      <c r="E165" s="450">
        <v>2</v>
      </c>
      <c r="F165" s="477"/>
      <c r="G165" s="579">
        <v>8</v>
      </c>
      <c r="H165" s="593">
        <f t="shared" si="13"/>
        <v>2</v>
      </c>
      <c r="I165" s="476">
        <v>232.06476240000001</v>
      </c>
      <c r="J165" s="560">
        <v>64.296786749999995</v>
      </c>
      <c r="K165" s="561"/>
      <c r="L165" s="562">
        <v>296.36154914999997</v>
      </c>
      <c r="M165" s="563">
        <v>213.12888627999999</v>
      </c>
      <c r="N165" s="560">
        <v>54.107208280000002</v>
      </c>
      <c r="O165" s="561"/>
      <c r="P165" s="562">
        <v>267.23609455999997</v>
      </c>
      <c r="Q165" s="585">
        <v>43.599999999999994</v>
      </c>
      <c r="R165" s="601">
        <v>11.1</v>
      </c>
      <c r="S165" s="585"/>
      <c r="T165" s="562">
        <v>54.7</v>
      </c>
    </row>
    <row r="166" spans="2:20" x14ac:dyDescent="0.25">
      <c r="B166" s="449" t="s">
        <v>13596</v>
      </c>
      <c r="C166" s="450" t="s">
        <v>1765</v>
      </c>
      <c r="D166" s="450">
        <v>7</v>
      </c>
      <c r="E166" s="450">
        <v>1</v>
      </c>
      <c r="F166" s="477"/>
      <c r="G166" s="579">
        <v>8</v>
      </c>
      <c r="H166" s="593">
        <f t="shared" si="13"/>
        <v>1</v>
      </c>
      <c r="I166" s="476">
        <v>88.99880469</v>
      </c>
      <c r="J166" s="560">
        <v>16.2</v>
      </c>
      <c r="K166" s="561"/>
      <c r="L166" s="562">
        <v>105.19880469</v>
      </c>
      <c r="M166" s="563">
        <v>98.177860930000008</v>
      </c>
      <c r="N166" s="560">
        <v>3.41821983</v>
      </c>
      <c r="O166" s="561"/>
      <c r="P166" s="562">
        <v>101.59608076000001</v>
      </c>
      <c r="Q166" s="585">
        <v>49.64</v>
      </c>
      <c r="R166" s="601">
        <v>9.1999999999999993</v>
      </c>
      <c r="S166" s="585"/>
      <c r="T166" s="562">
        <v>58.839999999999996</v>
      </c>
    </row>
    <row r="167" spans="2:20" x14ac:dyDescent="0.25">
      <c r="B167" s="449" t="s">
        <v>10323</v>
      </c>
      <c r="C167" s="450" t="s">
        <v>10323</v>
      </c>
      <c r="D167" s="450">
        <v>1</v>
      </c>
      <c r="E167" s="450">
        <v>1</v>
      </c>
      <c r="F167" s="477"/>
      <c r="G167" s="579">
        <v>2</v>
      </c>
      <c r="H167" s="593">
        <f t="shared" si="13"/>
        <v>1</v>
      </c>
      <c r="I167" s="476">
        <v>0.26896799999999998</v>
      </c>
      <c r="J167" s="560">
        <v>0.27700000000000002</v>
      </c>
      <c r="K167" s="561"/>
      <c r="L167" s="562">
        <v>0.54596800000000001</v>
      </c>
      <c r="M167" s="563">
        <v>0.18725136000000001</v>
      </c>
      <c r="N167" s="560">
        <v>0.13749268000000001</v>
      </c>
      <c r="O167" s="561"/>
      <c r="P167" s="562">
        <v>0.32474404000000001</v>
      </c>
      <c r="Q167" s="585">
        <v>0</v>
      </c>
      <c r="R167" s="601">
        <v>0</v>
      </c>
      <c r="S167" s="585"/>
      <c r="T167" s="562">
        <v>0</v>
      </c>
    </row>
    <row r="168" spans="2:20" x14ac:dyDescent="0.25">
      <c r="B168" s="449" t="s">
        <v>13597</v>
      </c>
      <c r="C168" s="450" t="s">
        <v>1764</v>
      </c>
      <c r="D168" s="450">
        <v>7</v>
      </c>
      <c r="E168" s="450"/>
      <c r="F168" s="477"/>
      <c r="G168" s="579">
        <v>7</v>
      </c>
      <c r="H168" s="593">
        <f t="shared" si="13"/>
        <v>0</v>
      </c>
      <c r="I168" s="476">
        <v>312</v>
      </c>
      <c r="J168" s="560"/>
      <c r="K168" s="561"/>
      <c r="L168" s="562">
        <v>312</v>
      </c>
      <c r="M168" s="563">
        <v>308.04602797999996</v>
      </c>
      <c r="N168" s="560"/>
      <c r="O168" s="561"/>
      <c r="P168" s="562">
        <v>308.04602797999996</v>
      </c>
      <c r="Q168" s="585">
        <v>51.000000000000007</v>
      </c>
      <c r="R168" s="601"/>
      <c r="S168" s="585"/>
      <c r="T168" s="562">
        <v>51.000000000000007</v>
      </c>
    </row>
    <row r="169" spans="2:20" x14ac:dyDescent="0.25">
      <c r="B169" s="449" t="s">
        <v>13598</v>
      </c>
      <c r="C169" s="450" t="s">
        <v>1766</v>
      </c>
      <c r="D169" s="450">
        <v>4</v>
      </c>
      <c r="E169" s="450"/>
      <c r="F169" s="477"/>
      <c r="G169" s="579">
        <v>4</v>
      </c>
      <c r="H169" s="593">
        <f t="shared" si="13"/>
        <v>0</v>
      </c>
      <c r="I169" s="476">
        <v>656.25672443999997</v>
      </c>
      <c r="J169" s="560"/>
      <c r="K169" s="561"/>
      <c r="L169" s="562">
        <v>656.25672443999997</v>
      </c>
      <c r="M169" s="563">
        <v>646.13151898000001</v>
      </c>
      <c r="N169" s="560"/>
      <c r="O169" s="561"/>
      <c r="P169" s="562">
        <v>646.13151898000001</v>
      </c>
      <c r="Q169" s="585">
        <v>123.1</v>
      </c>
      <c r="R169" s="601"/>
      <c r="S169" s="585"/>
      <c r="T169" s="562">
        <v>123.1</v>
      </c>
    </row>
    <row r="170" spans="2:20" x14ac:dyDescent="0.25">
      <c r="B170" s="451"/>
      <c r="C170" s="452"/>
      <c r="D170" s="478"/>
      <c r="E170" s="478"/>
      <c r="F170" s="480"/>
      <c r="G170" s="486"/>
      <c r="H170" s="594"/>
      <c r="I170" s="505"/>
      <c r="J170" s="564"/>
      <c r="K170" s="565"/>
      <c r="L170" s="566"/>
      <c r="M170" s="567"/>
      <c r="N170" s="564"/>
      <c r="O170" s="565"/>
      <c r="P170" s="566"/>
      <c r="Q170" s="586"/>
      <c r="R170" s="602"/>
      <c r="S170" s="586"/>
      <c r="T170" s="566"/>
    </row>
    <row r="171" spans="2:20" ht="15.75" thickBot="1" x14ac:dyDescent="0.3">
      <c r="B171" s="453" t="s">
        <v>13563</v>
      </c>
      <c r="C171" s="454"/>
      <c r="D171" s="459">
        <v>745</v>
      </c>
      <c r="E171" s="459">
        <v>345</v>
      </c>
      <c r="F171" s="482">
        <v>39</v>
      </c>
      <c r="G171" s="581">
        <v>1129</v>
      </c>
      <c r="H171" s="595">
        <f>E171+F171</f>
        <v>384</v>
      </c>
      <c r="I171" s="481">
        <v>43545.250351880051</v>
      </c>
      <c r="J171" s="568">
        <v>42114.919693599993</v>
      </c>
      <c r="K171" s="569">
        <v>0</v>
      </c>
      <c r="L171" s="570">
        <v>85660.170045479987</v>
      </c>
      <c r="M171" s="571">
        <v>41871.915057730002</v>
      </c>
      <c r="N171" s="568">
        <v>21416.812317580006</v>
      </c>
      <c r="O171" s="569">
        <v>0</v>
      </c>
      <c r="P171" s="570">
        <v>63288.727375309987</v>
      </c>
      <c r="Q171" s="587">
        <v>11357.346999999987</v>
      </c>
      <c r="R171" s="603">
        <v>7755.0449999999973</v>
      </c>
      <c r="S171" s="587">
        <v>50</v>
      </c>
      <c r="T171" s="570">
        <v>19162.391999999993</v>
      </c>
    </row>
  </sheetData>
  <sortState ref="A2:T136">
    <sortCondition descending="1" ref="R2:R136"/>
  </sortState>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V110"/>
  <sheetViews>
    <sheetView workbookViewId="0">
      <pane xSplit="7" ySplit="1" topLeftCell="H2" activePane="bottomRight" state="frozen"/>
      <selection pane="topRight" activeCell="G1" sqref="G1"/>
      <selection pane="bottomLeft" activeCell="A2" sqref="A2"/>
      <selection pane="bottomRight" activeCell="C42" sqref="C42"/>
    </sheetView>
  </sheetViews>
  <sheetFormatPr defaultRowHeight="15" x14ac:dyDescent="0.25"/>
  <cols>
    <col min="1" max="2" width="4.7109375" style="203" customWidth="1"/>
    <col min="3" max="3" width="18.7109375" style="202" customWidth="1"/>
    <col min="4" max="4" width="36.7109375" style="14" customWidth="1"/>
    <col min="5" max="6" width="6.7109375" style="13" customWidth="1"/>
    <col min="7" max="7" width="9.7109375" style="13" customWidth="1"/>
    <col min="8" max="8" width="7.7109375" style="13" customWidth="1"/>
    <col min="9" max="9" width="17.28515625" style="14" bestFit="1" customWidth="1"/>
    <col min="10" max="10" width="7.7109375" style="13" customWidth="1"/>
    <col min="11" max="11" width="17.28515625" style="14" bestFit="1" customWidth="1"/>
    <col min="12" max="12" width="7.7109375" style="13" customWidth="1"/>
    <col min="13" max="13" width="17.28515625" style="14" bestFit="1" customWidth="1"/>
    <col min="14" max="14" width="7.7109375" style="13" customWidth="1"/>
    <col min="15" max="15" width="17.28515625" style="14" bestFit="1" customWidth="1"/>
    <col min="16" max="16" width="7.7109375" style="13" customWidth="1"/>
    <col min="17" max="17" width="17.28515625" style="14" bestFit="1" customWidth="1"/>
    <col min="18" max="18" width="16.7109375" style="14" customWidth="1"/>
    <col min="19" max="19" width="3.5703125" customWidth="1"/>
    <col min="20" max="20" width="9.140625" style="14"/>
  </cols>
  <sheetData>
    <row r="1" spans="1:18" x14ac:dyDescent="0.25">
      <c r="A1" s="185" t="s">
        <v>0</v>
      </c>
      <c r="B1" s="186" t="s">
        <v>9989</v>
      </c>
      <c r="C1" s="187" t="s">
        <v>10231</v>
      </c>
      <c r="D1" s="188" t="s">
        <v>9990</v>
      </c>
      <c r="E1" s="188" t="s">
        <v>9991</v>
      </c>
      <c r="F1" s="188" t="s">
        <v>9992</v>
      </c>
      <c r="G1" s="188" t="s">
        <v>9993</v>
      </c>
      <c r="H1" s="188" t="s">
        <v>9994</v>
      </c>
      <c r="I1" s="188" t="s">
        <v>9995</v>
      </c>
      <c r="J1" s="188" t="s">
        <v>9996</v>
      </c>
      <c r="K1" s="188" t="s">
        <v>9997</v>
      </c>
      <c r="L1" s="188" t="s">
        <v>9998</v>
      </c>
      <c r="M1" s="188" t="s">
        <v>9999</v>
      </c>
      <c r="N1" s="188" t="s">
        <v>10000</v>
      </c>
      <c r="O1" s="188" t="s">
        <v>10001</v>
      </c>
      <c r="P1" s="188" t="s">
        <v>10002</v>
      </c>
      <c r="Q1" s="188" t="s">
        <v>10003</v>
      </c>
      <c r="R1" s="189" t="s">
        <v>10004</v>
      </c>
    </row>
    <row r="2" spans="1:18" x14ac:dyDescent="0.25">
      <c r="A2" s="190">
        <v>1</v>
      </c>
      <c r="B2" s="199" t="s">
        <v>2763</v>
      </c>
      <c r="C2" s="235" t="s">
        <v>0</v>
      </c>
      <c r="D2" s="233" t="s">
        <v>10108</v>
      </c>
      <c r="E2" s="191" t="s">
        <v>10005</v>
      </c>
      <c r="F2" s="191">
        <v>5</v>
      </c>
      <c r="G2" s="192" t="s">
        <v>10117</v>
      </c>
      <c r="H2" s="191" t="s">
        <v>33</v>
      </c>
      <c r="I2" s="193"/>
      <c r="J2" s="191"/>
      <c r="K2" s="193"/>
      <c r="L2" s="191"/>
      <c r="M2" s="193"/>
      <c r="N2" s="191"/>
      <c r="O2" s="193"/>
      <c r="P2" s="191"/>
      <c r="Q2" s="193"/>
      <c r="R2" s="194" t="s">
        <v>10112</v>
      </c>
    </row>
    <row r="3" spans="1:18" x14ac:dyDescent="0.25">
      <c r="A3" s="190">
        <v>2</v>
      </c>
      <c r="B3" s="199" t="s">
        <v>2762</v>
      </c>
      <c r="C3" s="236" t="s">
        <v>1</v>
      </c>
      <c r="D3" s="233" t="s">
        <v>10109</v>
      </c>
      <c r="E3" s="191" t="s">
        <v>10008</v>
      </c>
      <c r="F3" s="191">
        <v>7</v>
      </c>
      <c r="G3" s="197" t="s">
        <v>10110</v>
      </c>
      <c r="H3" s="191" t="s">
        <v>33</v>
      </c>
      <c r="I3" s="193"/>
      <c r="J3" s="191"/>
      <c r="K3" s="193"/>
      <c r="L3" s="191"/>
      <c r="M3" s="193"/>
      <c r="N3" s="191"/>
      <c r="O3" s="193"/>
      <c r="P3" s="249"/>
      <c r="Q3" s="250"/>
      <c r="R3" s="198" t="s">
        <v>10111</v>
      </c>
    </row>
    <row r="4" spans="1:18" x14ac:dyDescent="0.25">
      <c r="A4" s="190">
        <v>3</v>
      </c>
      <c r="B4" s="199" t="s">
        <v>10007</v>
      </c>
      <c r="C4" s="200" t="s">
        <v>7383</v>
      </c>
      <c r="D4" s="234" t="s">
        <v>10113</v>
      </c>
      <c r="E4" s="191" t="s">
        <v>10008</v>
      </c>
      <c r="F4" s="191">
        <v>64</v>
      </c>
      <c r="G4" s="196" t="s">
        <v>10009</v>
      </c>
      <c r="H4" s="191" t="s">
        <v>33</v>
      </c>
      <c r="I4" s="193"/>
      <c r="J4" s="191"/>
      <c r="K4" s="193"/>
      <c r="L4" s="191"/>
      <c r="M4" s="193"/>
      <c r="N4" s="191"/>
      <c r="O4" s="193"/>
      <c r="P4" s="191"/>
      <c r="Q4" s="193"/>
      <c r="R4" s="251" t="s">
        <v>7383</v>
      </c>
    </row>
    <row r="5" spans="1:18" x14ac:dyDescent="0.25">
      <c r="A5" s="190">
        <v>4</v>
      </c>
      <c r="B5" s="199" t="s">
        <v>10010</v>
      </c>
      <c r="C5" s="200" t="s">
        <v>7384</v>
      </c>
      <c r="D5" s="234" t="s">
        <v>10114</v>
      </c>
      <c r="E5" s="191" t="s">
        <v>10008</v>
      </c>
      <c r="F5" s="191">
        <v>64</v>
      </c>
      <c r="G5" s="196" t="s">
        <v>10009</v>
      </c>
      <c r="H5" s="191" t="s">
        <v>33</v>
      </c>
      <c r="I5" s="193"/>
      <c r="J5" s="191"/>
      <c r="K5" s="193"/>
      <c r="L5" s="191"/>
      <c r="M5" s="193"/>
      <c r="N5" s="191"/>
      <c r="O5" s="193"/>
      <c r="P5" s="191"/>
      <c r="Q5" s="193"/>
      <c r="R5" s="195" t="s">
        <v>10011</v>
      </c>
    </row>
    <row r="6" spans="1:18" x14ac:dyDescent="0.25">
      <c r="A6" s="190">
        <v>5</v>
      </c>
      <c r="B6" s="199" t="s">
        <v>10012</v>
      </c>
      <c r="C6" s="200" t="s">
        <v>7381</v>
      </c>
      <c r="D6" s="232" t="s">
        <v>10116</v>
      </c>
      <c r="E6" s="191" t="s">
        <v>10008</v>
      </c>
      <c r="F6" s="191">
        <v>64</v>
      </c>
      <c r="G6" s="191" t="s">
        <v>33</v>
      </c>
      <c r="H6" s="191" t="s">
        <v>33</v>
      </c>
      <c r="I6" s="193"/>
      <c r="J6" s="191"/>
      <c r="K6" s="193"/>
      <c r="L6" s="191"/>
      <c r="M6" s="193"/>
      <c r="N6" s="191"/>
      <c r="O6" s="193"/>
      <c r="P6" s="191"/>
      <c r="Q6" s="193"/>
      <c r="R6" s="251" t="s">
        <v>7383</v>
      </c>
    </row>
    <row r="7" spans="1:18" x14ac:dyDescent="0.25">
      <c r="A7" s="190">
        <v>6</v>
      </c>
      <c r="B7" s="199" t="s">
        <v>10014</v>
      </c>
      <c r="C7" s="200" t="s">
        <v>7382</v>
      </c>
      <c r="D7" s="232" t="s">
        <v>10115</v>
      </c>
      <c r="E7" s="191" t="s">
        <v>10008</v>
      </c>
      <c r="F7" s="191">
        <v>64</v>
      </c>
      <c r="G7" s="191" t="s">
        <v>33</v>
      </c>
      <c r="H7" s="191" t="s">
        <v>33</v>
      </c>
      <c r="I7" s="193"/>
      <c r="J7" s="191"/>
      <c r="K7" s="193"/>
      <c r="L7" s="191"/>
      <c r="M7" s="193"/>
      <c r="N7" s="191"/>
      <c r="O7" s="193"/>
      <c r="P7" s="191"/>
      <c r="Q7" s="193"/>
      <c r="R7" s="195" t="s">
        <v>10011</v>
      </c>
    </row>
    <row r="8" spans="1:18" x14ac:dyDescent="0.25">
      <c r="A8" s="190">
        <v>7</v>
      </c>
      <c r="B8" s="199" t="s">
        <v>10015</v>
      </c>
      <c r="C8" s="246" t="s">
        <v>2786</v>
      </c>
      <c r="D8" s="232" t="s">
        <v>10182</v>
      </c>
      <c r="E8" s="191" t="s">
        <v>10008</v>
      </c>
      <c r="F8" s="191">
        <v>7</v>
      </c>
      <c r="G8" s="197" t="s">
        <v>10110</v>
      </c>
      <c r="H8" s="191" t="s">
        <v>33</v>
      </c>
      <c r="I8" s="193"/>
      <c r="J8" s="191"/>
      <c r="K8" s="193"/>
      <c r="L8" s="191"/>
      <c r="M8" s="193"/>
      <c r="N8" s="191"/>
      <c r="O8" s="193"/>
      <c r="P8" s="191"/>
      <c r="Q8" s="193"/>
      <c r="R8" s="251" t="s">
        <v>7383</v>
      </c>
    </row>
    <row r="9" spans="1:18" x14ac:dyDescent="0.25">
      <c r="A9" s="190">
        <v>8</v>
      </c>
      <c r="B9" s="199" t="s">
        <v>10016</v>
      </c>
      <c r="C9" s="246" t="s">
        <v>2787</v>
      </c>
      <c r="D9" s="232" t="s">
        <v>10183</v>
      </c>
      <c r="E9" s="191" t="s">
        <v>10008</v>
      </c>
      <c r="F9" s="191">
        <v>7</v>
      </c>
      <c r="G9" s="197" t="s">
        <v>10110</v>
      </c>
      <c r="H9" s="191" t="s">
        <v>33</v>
      </c>
      <c r="I9" s="193"/>
      <c r="J9" s="191"/>
      <c r="K9" s="193"/>
      <c r="L9" s="191"/>
      <c r="M9" s="193"/>
      <c r="N9" s="191"/>
      <c r="O9" s="193"/>
      <c r="P9" s="191"/>
      <c r="Q9" s="193"/>
      <c r="R9" s="251" t="s">
        <v>7383</v>
      </c>
    </row>
    <row r="10" spans="1:18" x14ac:dyDescent="0.25">
      <c r="A10" s="190">
        <v>9</v>
      </c>
      <c r="B10" s="199" t="s">
        <v>10017</v>
      </c>
      <c r="C10" s="246" t="s">
        <v>2805</v>
      </c>
      <c r="D10" s="232" t="s">
        <v>10184</v>
      </c>
      <c r="E10" s="191" t="s">
        <v>10008</v>
      </c>
      <c r="F10" s="191">
        <v>7</v>
      </c>
      <c r="G10" s="197" t="s">
        <v>10110</v>
      </c>
      <c r="H10" s="191" t="s">
        <v>33</v>
      </c>
      <c r="I10" s="193"/>
      <c r="J10" s="191"/>
      <c r="K10" s="193"/>
      <c r="L10" s="191"/>
      <c r="M10" s="193"/>
      <c r="N10" s="191"/>
      <c r="O10" s="193"/>
      <c r="P10" s="191"/>
      <c r="Q10" s="193"/>
      <c r="R10" s="251" t="s">
        <v>7383</v>
      </c>
    </row>
    <row r="11" spans="1:18" x14ac:dyDescent="0.25">
      <c r="A11" s="190">
        <v>10</v>
      </c>
      <c r="B11" s="199" t="s">
        <v>10018</v>
      </c>
      <c r="C11" s="236" t="s">
        <v>701</v>
      </c>
      <c r="D11" s="232" t="s">
        <v>701</v>
      </c>
      <c r="E11" s="191" t="s">
        <v>10008</v>
      </c>
      <c r="F11" s="192">
        <v>72</v>
      </c>
      <c r="G11" s="191" t="s">
        <v>33</v>
      </c>
      <c r="H11" s="191" t="s">
        <v>33</v>
      </c>
      <c r="I11" s="193"/>
      <c r="J11" s="191"/>
      <c r="K11" s="193"/>
      <c r="L11" s="191"/>
      <c r="M11" s="193"/>
      <c r="N11" s="191"/>
      <c r="O11" s="193"/>
      <c r="P11" s="191"/>
      <c r="Q11" s="193"/>
      <c r="R11" s="251" t="s">
        <v>7383</v>
      </c>
    </row>
    <row r="12" spans="1:18" x14ac:dyDescent="0.25">
      <c r="A12" s="190">
        <v>11</v>
      </c>
      <c r="B12" s="199" t="s">
        <v>10020</v>
      </c>
      <c r="C12" s="236" t="s">
        <v>3989</v>
      </c>
      <c r="D12" s="233" t="s">
        <v>10118</v>
      </c>
      <c r="E12" s="191" t="s">
        <v>10008</v>
      </c>
      <c r="F12" s="191">
        <v>7</v>
      </c>
      <c r="G12" s="197" t="s">
        <v>10110</v>
      </c>
      <c r="H12" s="191" t="s">
        <v>33</v>
      </c>
      <c r="I12" s="193"/>
      <c r="J12" s="191"/>
      <c r="K12" s="193"/>
      <c r="L12" s="191"/>
      <c r="M12" s="193"/>
      <c r="N12" s="191"/>
      <c r="O12" s="193"/>
      <c r="P12" s="191"/>
      <c r="Q12" s="193"/>
      <c r="R12" s="251" t="s">
        <v>7383</v>
      </c>
    </row>
    <row r="13" spans="1:18" x14ac:dyDescent="0.25">
      <c r="A13" s="190">
        <v>12</v>
      </c>
      <c r="B13" s="199" t="s">
        <v>10021</v>
      </c>
      <c r="C13" s="236" t="s">
        <v>2</v>
      </c>
      <c r="D13" s="231" t="s">
        <v>2</v>
      </c>
      <c r="E13" s="191" t="s">
        <v>10008</v>
      </c>
      <c r="F13" s="191">
        <v>3</v>
      </c>
      <c r="G13" s="191" t="s">
        <v>33</v>
      </c>
      <c r="H13" s="191"/>
      <c r="I13" s="193" t="s">
        <v>10119</v>
      </c>
      <c r="J13" s="191"/>
      <c r="K13" s="193"/>
      <c r="L13" s="191"/>
      <c r="M13" s="193"/>
      <c r="N13" s="191"/>
      <c r="O13" s="193"/>
      <c r="P13" s="191"/>
      <c r="Q13" s="193"/>
      <c r="R13" s="251" t="s">
        <v>7383</v>
      </c>
    </row>
    <row r="14" spans="1:18" x14ac:dyDescent="0.25">
      <c r="A14" s="190">
        <v>13</v>
      </c>
      <c r="B14" s="199" t="s">
        <v>2686</v>
      </c>
      <c r="C14" s="236" t="s">
        <v>3</v>
      </c>
      <c r="D14" s="232" t="s">
        <v>3</v>
      </c>
      <c r="E14" s="191" t="s">
        <v>10008</v>
      </c>
      <c r="F14" s="191">
        <v>48</v>
      </c>
      <c r="G14" s="191" t="s">
        <v>33</v>
      </c>
      <c r="H14" s="191" t="s">
        <v>33</v>
      </c>
      <c r="I14" s="193"/>
      <c r="J14" s="191"/>
      <c r="K14" s="193"/>
      <c r="L14" s="191"/>
      <c r="M14" s="193"/>
      <c r="N14" s="191"/>
      <c r="O14" s="193"/>
      <c r="P14" s="191"/>
      <c r="Q14" s="193"/>
      <c r="R14" s="251" t="s">
        <v>7383</v>
      </c>
    </row>
    <row r="15" spans="1:18" x14ac:dyDescent="0.25">
      <c r="A15" s="190">
        <v>14</v>
      </c>
      <c r="B15" s="199" t="s">
        <v>10022</v>
      </c>
      <c r="C15" s="236" t="s">
        <v>4</v>
      </c>
      <c r="D15" s="232" t="s">
        <v>10120</v>
      </c>
      <c r="E15" s="191" t="s">
        <v>10008</v>
      </c>
      <c r="F15" s="191">
        <v>8</v>
      </c>
      <c r="G15" s="191" t="s">
        <v>33</v>
      </c>
      <c r="H15" s="191"/>
      <c r="I15" s="193" t="s">
        <v>10121</v>
      </c>
      <c r="J15" s="191"/>
      <c r="K15" s="193"/>
      <c r="L15" s="191"/>
      <c r="M15" s="193"/>
      <c r="N15" s="191"/>
      <c r="O15" s="193"/>
      <c r="P15" s="191"/>
      <c r="Q15" s="193"/>
      <c r="R15" s="198" t="s">
        <v>7383</v>
      </c>
    </row>
    <row r="16" spans="1:18" x14ac:dyDescent="0.25">
      <c r="A16" s="190">
        <v>15</v>
      </c>
      <c r="B16" s="199" t="s">
        <v>10023</v>
      </c>
      <c r="C16" s="236" t="s">
        <v>5</v>
      </c>
      <c r="D16" s="232" t="s">
        <v>10122</v>
      </c>
      <c r="E16" s="191" t="s">
        <v>10008</v>
      </c>
      <c r="F16" s="191">
        <v>3</v>
      </c>
      <c r="G16" s="191" t="s">
        <v>33</v>
      </c>
      <c r="H16" s="191"/>
      <c r="I16" s="193" t="s">
        <v>10123</v>
      </c>
      <c r="J16" s="191"/>
      <c r="K16" s="193"/>
      <c r="L16" s="191"/>
      <c r="M16" s="193"/>
      <c r="N16" s="191"/>
      <c r="O16" s="193"/>
      <c r="P16" s="191"/>
      <c r="Q16" s="193"/>
      <c r="R16" s="194" t="s">
        <v>7383</v>
      </c>
    </row>
    <row r="17" spans="1:18" x14ac:dyDescent="0.25">
      <c r="A17" s="190">
        <v>16</v>
      </c>
      <c r="B17" s="199" t="s">
        <v>2764</v>
      </c>
      <c r="C17" s="236" t="s">
        <v>1771</v>
      </c>
      <c r="D17" s="232" t="s">
        <v>10124</v>
      </c>
      <c r="E17" s="191" t="s">
        <v>10008</v>
      </c>
      <c r="F17" s="191">
        <v>32</v>
      </c>
      <c r="G17" s="191" t="s">
        <v>33</v>
      </c>
      <c r="H17" s="191"/>
      <c r="I17" s="193"/>
      <c r="J17" s="191"/>
      <c r="K17" s="193"/>
      <c r="L17" s="191"/>
      <c r="M17" s="193"/>
      <c r="N17" s="191"/>
      <c r="O17" s="193"/>
      <c r="P17" s="191"/>
      <c r="Q17" s="193"/>
      <c r="R17" s="198" t="s">
        <v>7383</v>
      </c>
    </row>
    <row r="18" spans="1:18" x14ac:dyDescent="0.25">
      <c r="A18" s="190">
        <v>17</v>
      </c>
      <c r="B18" s="199" t="s">
        <v>10025</v>
      </c>
      <c r="C18" s="236" t="s">
        <v>1408</v>
      </c>
      <c r="D18" s="232" t="s">
        <v>10125</v>
      </c>
      <c r="E18" s="191" t="s">
        <v>10008</v>
      </c>
      <c r="F18" s="191">
        <v>32</v>
      </c>
      <c r="G18" s="191" t="s">
        <v>33</v>
      </c>
      <c r="H18" s="191"/>
      <c r="I18" s="193"/>
      <c r="J18" s="191"/>
      <c r="K18" s="193"/>
      <c r="L18" s="191"/>
      <c r="M18" s="193"/>
      <c r="N18" s="191"/>
      <c r="O18" s="193"/>
      <c r="P18" s="191"/>
      <c r="Q18" s="193"/>
      <c r="R18" s="198" t="s">
        <v>7383</v>
      </c>
    </row>
    <row r="19" spans="1:18" x14ac:dyDescent="0.25">
      <c r="A19" s="190">
        <v>18</v>
      </c>
      <c r="B19" s="199" t="s">
        <v>10026</v>
      </c>
      <c r="C19" s="236" t="s">
        <v>3988</v>
      </c>
      <c r="D19" s="232" t="s">
        <v>10126</v>
      </c>
      <c r="E19" s="191" t="s">
        <v>10008</v>
      </c>
      <c r="F19" s="191">
        <v>32</v>
      </c>
      <c r="G19" s="191" t="s">
        <v>33</v>
      </c>
      <c r="H19" s="191"/>
      <c r="I19" s="193"/>
      <c r="J19" s="191"/>
      <c r="K19" s="193"/>
      <c r="L19" s="191"/>
      <c r="M19" s="193"/>
      <c r="N19" s="191"/>
      <c r="O19" s="193"/>
      <c r="P19" s="191"/>
      <c r="Q19" s="193"/>
      <c r="R19" s="198" t="s">
        <v>7383</v>
      </c>
    </row>
    <row r="20" spans="1:18" x14ac:dyDescent="0.25">
      <c r="A20" s="190">
        <v>19</v>
      </c>
      <c r="B20" s="199" t="s">
        <v>26</v>
      </c>
      <c r="C20" s="236" t="s">
        <v>7</v>
      </c>
      <c r="D20" s="232" t="s">
        <v>10127</v>
      </c>
      <c r="E20" s="191" t="s">
        <v>10008</v>
      </c>
      <c r="F20" s="191">
        <v>32</v>
      </c>
      <c r="G20" s="191" t="s">
        <v>33</v>
      </c>
      <c r="H20" s="191"/>
      <c r="I20" s="193"/>
      <c r="J20" s="191"/>
      <c r="K20" s="193"/>
      <c r="L20" s="191"/>
      <c r="M20" s="193"/>
      <c r="N20" s="191"/>
      <c r="O20" s="193"/>
      <c r="P20" s="191"/>
      <c r="Q20" s="193"/>
      <c r="R20" s="198" t="s">
        <v>7383</v>
      </c>
    </row>
    <row r="21" spans="1:18" x14ac:dyDescent="0.25">
      <c r="A21" s="190">
        <v>20</v>
      </c>
      <c r="B21" s="199" t="s">
        <v>10027</v>
      </c>
      <c r="C21" s="236" t="s">
        <v>6</v>
      </c>
      <c r="D21" s="232" t="s">
        <v>10128</v>
      </c>
      <c r="E21" s="191" t="s">
        <v>10008</v>
      </c>
      <c r="F21" s="191">
        <v>32</v>
      </c>
      <c r="G21" s="191" t="s">
        <v>33</v>
      </c>
      <c r="H21" s="191"/>
      <c r="I21" s="193"/>
      <c r="J21" s="191"/>
      <c r="K21" s="193"/>
      <c r="L21" s="191"/>
      <c r="M21" s="193"/>
      <c r="N21" s="191"/>
      <c r="O21" s="193"/>
      <c r="P21" s="191"/>
      <c r="Q21" s="193"/>
      <c r="R21" s="198" t="s">
        <v>7383</v>
      </c>
    </row>
    <row r="22" spans="1:18" x14ac:dyDescent="0.25">
      <c r="A22" s="190">
        <v>21</v>
      </c>
      <c r="B22" s="199" t="s">
        <v>112</v>
      </c>
      <c r="C22" s="236" t="s">
        <v>2739</v>
      </c>
      <c r="D22" s="232" t="s">
        <v>10129</v>
      </c>
      <c r="E22" s="191" t="s">
        <v>10008</v>
      </c>
      <c r="F22" s="191">
        <v>5</v>
      </c>
      <c r="G22" s="191" t="s">
        <v>33</v>
      </c>
      <c r="H22" s="191"/>
      <c r="I22" s="193"/>
      <c r="J22" s="191"/>
      <c r="K22" s="193"/>
      <c r="L22" s="191"/>
      <c r="M22" s="193"/>
      <c r="N22" s="191"/>
      <c r="O22" s="193"/>
      <c r="P22" s="191"/>
      <c r="Q22" s="193"/>
      <c r="R22" s="198" t="s">
        <v>7383</v>
      </c>
    </row>
    <row r="23" spans="1:18" x14ac:dyDescent="0.25">
      <c r="A23" s="190">
        <v>22</v>
      </c>
      <c r="B23" s="199" t="s">
        <v>10028</v>
      </c>
      <c r="C23" s="236" t="s">
        <v>2740</v>
      </c>
      <c r="D23" s="232" t="s">
        <v>10130</v>
      </c>
      <c r="E23" s="191" t="s">
        <v>10008</v>
      </c>
      <c r="F23" s="191">
        <v>5</v>
      </c>
      <c r="G23" s="191" t="s">
        <v>33</v>
      </c>
      <c r="H23" s="191"/>
      <c r="I23" s="193"/>
      <c r="J23" s="191"/>
      <c r="K23" s="193"/>
      <c r="L23" s="191"/>
      <c r="M23" s="193"/>
      <c r="N23" s="191"/>
      <c r="O23" s="193"/>
      <c r="P23" s="191"/>
      <c r="Q23" s="193"/>
      <c r="R23" s="198" t="s">
        <v>7383</v>
      </c>
    </row>
    <row r="24" spans="1:18" x14ac:dyDescent="0.25">
      <c r="A24" s="190">
        <v>23</v>
      </c>
      <c r="B24" s="199" t="s">
        <v>10029</v>
      </c>
      <c r="C24" s="236" t="s">
        <v>8</v>
      </c>
      <c r="D24" s="232" t="s">
        <v>10131</v>
      </c>
      <c r="E24" s="191" t="s">
        <v>10008</v>
      </c>
      <c r="F24" s="191">
        <v>1</v>
      </c>
      <c r="G24" s="191" t="s">
        <v>33</v>
      </c>
      <c r="H24" s="191" t="s">
        <v>10007</v>
      </c>
      <c r="I24" s="193" t="s">
        <v>1773</v>
      </c>
      <c r="J24" s="191" t="s">
        <v>2763</v>
      </c>
      <c r="K24" s="193" t="s">
        <v>20</v>
      </c>
      <c r="L24" s="191" t="s">
        <v>2764</v>
      </c>
      <c r="M24" s="193" t="s">
        <v>269</v>
      </c>
      <c r="N24" s="191" t="s">
        <v>10010</v>
      </c>
      <c r="O24" s="193" t="s">
        <v>2734</v>
      </c>
      <c r="P24" s="191"/>
      <c r="Q24" s="193"/>
      <c r="R24" s="198" t="s">
        <v>7383</v>
      </c>
    </row>
    <row r="25" spans="1:18" x14ac:dyDescent="0.25">
      <c r="A25" s="190">
        <v>24</v>
      </c>
      <c r="B25" s="199" t="s">
        <v>2437</v>
      </c>
      <c r="C25" s="237" t="s">
        <v>418</v>
      </c>
      <c r="D25" s="232" t="s">
        <v>10132</v>
      </c>
      <c r="E25" s="191" t="s">
        <v>10085</v>
      </c>
      <c r="F25" s="191">
        <v>9</v>
      </c>
      <c r="G25" s="191" t="s">
        <v>10133</v>
      </c>
      <c r="H25" s="191"/>
      <c r="I25" s="193"/>
      <c r="J25" s="191"/>
      <c r="K25" s="193"/>
      <c r="L25" s="191"/>
      <c r="M25" s="193"/>
      <c r="N25" s="191"/>
      <c r="O25" s="193"/>
      <c r="P25" s="191"/>
      <c r="Q25" s="193"/>
      <c r="R25" s="198" t="s">
        <v>7383</v>
      </c>
    </row>
    <row r="26" spans="1:18" x14ac:dyDescent="0.25">
      <c r="A26" s="190">
        <v>25</v>
      </c>
      <c r="B26" s="199" t="s">
        <v>10030</v>
      </c>
      <c r="C26" s="237" t="s">
        <v>419</v>
      </c>
      <c r="D26" s="232" t="s">
        <v>10135</v>
      </c>
      <c r="E26" s="191" t="s">
        <v>10085</v>
      </c>
      <c r="F26" s="191">
        <v>9</v>
      </c>
      <c r="G26" s="191" t="s">
        <v>10133</v>
      </c>
      <c r="H26" s="191"/>
      <c r="I26" s="193"/>
      <c r="J26" s="191"/>
      <c r="K26" s="193"/>
      <c r="L26" s="191"/>
      <c r="M26" s="193"/>
      <c r="N26" s="191"/>
      <c r="O26" s="193"/>
      <c r="P26" s="191"/>
      <c r="Q26" s="193"/>
      <c r="R26" s="198" t="s">
        <v>7383</v>
      </c>
    </row>
    <row r="27" spans="1:18" x14ac:dyDescent="0.25">
      <c r="A27" s="190">
        <v>26</v>
      </c>
      <c r="B27" s="199" t="s">
        <v>10031</v>
      </c>
      <c r="C27" s="238" t="s">
        <v>416</v>
      </c>
      <c r="D27" s="232" t="s">
        <v>10134</v>
      </c>
      <c r="E27" s="191" t="s">
        <v>10005</v>
      </c>
      <c r="F27" s="191">
        <v>4</v>
      </c>
      <c r="G27" s="201" t="s">
        <v>10140</v>
      </c>
      <c r="H27" s="191"/>
      <c r="I27" s="193"/>
      <c r="J27" s="191"/>
      <c r="K27" s="193"/>
      <c r="L27" s="191"/>
      <c r="M27" s="193"/>
      <c r="N27" s="191"/>
      <c r="O27" s="193"/>
      <c r="P27" s="191"/>
      <c r="Q27" s="193"/>
      <c r="R27" s="198" t="s">
        <v>7383</v>
      </c>
    </row>
    <row r="28" spans="1:18" x14ac:dyDescent="0.25">
      <c r="A28" s="190">
        <v>27</v>
      </c>
      <c r="B28" s="199" t="s">
        <v>10032</v>
      </c>
      <c r="C28" s="237" t="s">
        <v>417</v>
      </c>
      <c r="D28" s="232" t="s">
        <v>10136</v>
      </c>
      <c r="E28" s="191" t="s">
        <v>10085</v>
      </c>
      <c r="F28" s="191">
        <v>9</v>
      </c>
      <c r="G28" s="191" t="s">
        <v>10133</v>
      </c>
      <c r="H28" s="191"/>
      <c r="I28" s="193"/>
      <c r="J28" s="191"/>
      <c r="K28" s="193"/>
      <c r="L28" s="191"/>
      <c r="M28" s="193"/>
      <c r="N28" s="191"/>
      <c r="O28" s="193"/>
      <c r="P28" s="191"/>
      <c r="Q28" s="193"/>
      <c r="R28" s="198" t="s">
        <v>7383</v>
      </c>
    </row>
    <row r="29" spans="1:18" x14ac:dyDescent="0.25">
      <c r="A29" s="190">
        <v>28</v>
      </c>
      <c r="B29" s="199" t="s">
        <v>4634</v>
      </c>
      <c r="C29" s="237" t="s">
        <v>2742</v>
      </c>
      <c r="D29" s="232" t="s">
        <v>10137</v>
      </c>
      <c r="E29" s="191" t="s">
        <v>10085</v>
      </c>
      <c r="F29" s="191">
        <v>9</v>
      </c>
      <c r="G29" s="191" t="s">
        <v>10133</v>
      </c>
      <c r="H29" s="191"/>
      <c r="I29" s="193"/>
      <c r="J29" s="191"/>
      <c r="K29" s="193"/>
      <c r="L29" s="191"/>
      <c r="M29" s="193"/>
      <c r="N29" s="191"/>
      <c r="O29" s="193"/>
      <c r="P29" s="191"/>
      <c r="Q29" s="193"/>
      <c r="R29" s="198" t="s">
        <v>10139</v>
      </c>
    </row>
    <row r="30" spans="1:18" x14ac:dyDescent="0.25">
      <c r="A30" s="190">
        <v>29</v>
      </c>
      <c r="B30" s="199" t="s">
        <v>10033</v>
      </c>
      <c r="C30" s="237" t="s">
        <v>2743</v>
      </c>
      <c r="D30" s="232" t="s">
        <v>10138</v>
      </c>
      <c r="E30" s="191" t="s">
        <v>10085</v>
      </c>
      <c r="F30" s="191">
        <v>9</v>
      </c>
      <c r="G30" s="252" t="s">
        <v>10133</v>
      </c>
      <c r="H30" s="191"/>
      <c r="I30" s="193"/>
      <c r="J30" s="191"/>
      <c r="K30" s="193"/>
      <c r="L30" s="191"/>
      <c r="M30" s="193"/>
      <c r="N30" s="191"/>
      <c r="O30" s="193"/>
      <c r="P30" s="191"/>
      <c r="Q30" s="193"/>
      <c r="R30" s="198" t="s">
        <v>7383</v>
      </c>
    </row>
    <row r="31" spans="1:18" x14ac:dyDescent="0.25">
      <c r="A31" s="190">
        <v>30</v>
      </c>
      <c r="B31" s="199" t="s">
        <v>10034</v>
      </c>
      <c r="C31" s="239" t="s">
        <v>2744</v>
      </c>
      <c r="D31" s="232" t="s">
        <v>10150</v>
      </c>
      <c r="E31" s="191" t="s">
        <v>10083</v>
      </c>
      <c r="F31" s="191" t="s">
        <v>10141</v>
      </c>
      <c r="G31" s="191" t="s">
        <v>10013</v>
      </c>
      <c r="H31" s="191"/>
      <c r="I31" s="193"/>
      <c r="J31" s="191"/>
      <c r="K31" s="193"/>
      <c r="L31" s="191"/>
      <c r="M31" s="193"/>
      <c r="N31" s="191"/>
      <c r="O31" s="193"/>
      <c r="P31" s="191"/>
      <c r="Q31" s="193"/>
      <c r="R31" s="198" t="s">
        <v>7383</v>
      </c>
    </row>
    <row r="32" spans="1:18" x14ac:dyDescent="0.25">
      <c r="A32" s="190">
        <v>31</v>
      </c>
      <c r="B32" s="199" t="s">
        <v>10035</v>
      </c>
      <c r="C32" s="239" t="s">
        <v>2745</v>
      </c>
      <c r="D32" s="232" t="s">
        <v>10147</v>
      </c>
      <c r="E32" s="191" t="s">
        <v>10083</v>
      </c>
      <c r="F32" s="191" t="s">
        <v>10141</v>
      </c>
      <c r="G32" s="191" t="s">
        <v>10013</v>
      </c>
      <c r="H32" s="191"/>
      <c r="I32" s="193"/>
      <c r="J32" s="191"/>
      <c r="K32" s="193"/>
      <c r="L32" s="191"/>
      <c r="M32" s="193"/>
      <c r="N32" s="191"/>
      <c r="O32" s="193"/>
      <c r="P32" s="191"/>
      <c r="Q32" s="193"/>
      <c r="R32" s="198" t="s">
        <v>7383</v>
      </c>
    </row>
    <row r="33" spans="1:18" x14ac:dyDescent="0.25">
      <c r="A33" s="190">
        <v>32</v>
      </c>
      <c r="B33" s="199" t="s">
        <v>10036</v>
      </c>
      <c r="C33" s="239" t="s">
        <v>1767</v>
      </c>
      <c r="D33" s="232" t="s">
        <v>10148</v>
      </c>
      <c r="E33" s="191" t="s">
        <v>10083</v>
      </c>
      <c r="F33" s="191" t="s">
        <v>10141</v>
      </c>
      <c r="G33" s="191" t="s">
        <v>10013</v>
      </c>
      <c r="H33" s="191"/>
      <c r="I33" s="193"/>
      <c r="J33" s="191"/>
      <c r="K33" s="193"/>
      <c r="L33" s="191"/>
      <c r="M33" s="193"/>
      <c r="N33" s="191"/>
      <c r="O33" s="193"/>
      <c r="P33" s="191"/>
      <c r="Q33" s="193"/>
      <c r="R33" s="198" t="s">
        <v>7383</v>
      </c>
    </row>
    <row r="34" spans="1:18" x14ac:dyDescent="0.25">
      <c r="A34" s="190">
        <v>33</v>
      </c>
      <c r="B34" s="199" t="s">
        <v>10037</v>
      </c>
      <c r="C34" s="239" t="s">
        <v>2748</v>
      </c>
      <c r="D34" s="232" t="s">
        <v>10149</v>
      </c>
      <c r="E34" s="191" t="s">
        <v>10083</v>
      </c>
      <c r="F34" s="191" t="s">
        <v>10141</v>
      </c>
      <c r="G34" s="191" t="s">
        <v>10013</v>
      </c>
      <c r="H34" s="191"/>
      <c r="I34" s="193"/>
      <c r="J34" s="191"/>
      <c r="K34" s="193"/>
      <c r="L34" s="191"/>
      <c r="M34" s="193"/>
      <c r="N34" s="191"/>
      <c r="O34" s="193"/>
      <c r="P34" s="191"/>
      <c r="Q34" s="193"/>
      <c r="R34" s="198" t="s">
        <v>7383</v>
      </c>
    </row>
    <row r="35" spans="1:18" x14ac:dyDescent="0.25">
      <c r="A35" s="190">
        <v>34</v>
      </c>
      <c r="B35" s="199" t="s">
        <v>4632</v>
      </c>
      <c r="C35" s="239" t="s">
        <v>2746</v>
      </c>
      <c r="D35" s="232" t="s">
        <v>10144</v>
      </c>
      <c r="E35" s="191" t="s">
        <v>10083</v>
      </c>
      <c r="F35" s="191" t="s">
        <v>10141</v>
      </c>
      <c r="G35" s="191" t="s">
        <v>10013</v>
      </c>
      <c r="H35" s="191"/>
      <c r="I35" s="193"/>
      <c r="J35" s="191"/>
      <c r="K35" s="193"/>
      <c r="L35" s="191"/>
      <c r="M35" s="193"/>
      <c r="N35" s="191"/>
      <c r="O35" s="193"/>
      <c r="P35" s="191"/>
      <c r="Q35" s="193"/>
      <c r="R35" s="198" t="s">
        <v>7383</v>
      </c>
    </row>
    <row r="36" spans="1:18" x14ac:dyDescent="0.25">
      <c r="A36" s="190">
        <v>35</v>
      </c>
      <c r="B36" s="199" t="s">
        <v>4603</v>
      </c>
      <c r="C36" s="239" t="s">
        <v>2747</v>
      </c>
      <c r="D36" s="232" t="s">
        <v>10145</v>
      </c>
      <c r="E36" s="191" t="s">
        <v>10083</v>
      </c>
      <c r="F36" s="191" t="s">
        <v>10141</v>
      </c>
      <c r="G36" s="191" t="s">
        <v>10013</v>
      </c>
      <c r="H36" s="191"/>
      <c r="I36" s="193"/>
      <c r="J36" s="191"/>
      <c r="K36" s="193"/>
      <c r="L36" s="191"/>
      <c r="M36" s="193"/>
      <c r="N36" s="191"/>
      <c r="O36" s="193"/>
      <c r="P36" s="191"/>
      <c r="Q36" s="193"/>
      <c r="R36" s="198" t="s">
        <v>7383</v>
      </c>
    </row>
    <row r="37" spans="1:18" x14ac:dyDescent="0.25">
      <c r="A37" s="190">
        <v>36</v>
      </c>
      <c r="B37" s="199" t="s">
        <v>4677</v>
      </c>
      <c r="C37" s="239" t="s">
        <v>2749</v>
      </c>
      <c r="D37" s="232" t="s">
        <v>10146</v>
      </c>
      <c r="E37" s="191" t="s">
        <v>10083</v>
      </c>
      <c r="F37" s="191" t="s">
        <v>10141</v>
      </c>
      <c r="G37" s="191" t="s">
        <v>10013</v>
      </c>
      <c r="H37" s="191"/>
      <c r="I37" s="193"/>
      <c r="J37" s="191"/>
      <c r="K37" s="193"/>
      <c r="L37" s="191"/>
      <c r="M37" s="193"/>
      <c r="N37" s="191"/>
      <c r="O37" s="193"/>
      <c r="P37" s="191"/>
      <c r="Q37" s="193"/>
      <c r="R37" s="198" t="s">
        <v>10142</v>
      </c>
    </row>
    <row r="38" spans="1:18" x14ac:dyDescent="0.25">
      <c r="A38" s="190">
        <v>37</v>
      </c>
      <c r="B38" s="199" t="s">
        <v>10038</v>
      </c>
      <c r="C38" s="239" t="s">
        <v>1760</v>
      </c>
      <c r="D38" s="232" t="s">
        <v>10143</v>
      </c>
      <c r="E38" s="191" t="s">
        <v>10083</v>
      </c>
      <c r="F38" s="191" t="s">
        <v>10141</v>
      </c>
      <c r="G38" s="191" t="s">
        <v>10013</v>
      </c>
      <c r="H38" s="191"/>
      <c r="I38" s="193"/>
      <c r="J38" s="191"/>
      <c r="K38" s="193"/>
      <c r="L38" s="191"/>
      <c r="M38" s="193"/>
      <c r="N38" s="191"/>
      <c r="O38" s="193"/>
      <c r="P38" s="191"/>
      <c r="Q38" s="193"/>
      <c r="R38" s="198" t="s">
        <v>10142</v>
      </c>
    </row>
    <row r="39" spans="1:18" x14ac:dyDescent="0.25">
      <c r="A39" s="190">
        <v>38</v>
      </c>
      <c r="B39" s="199" t="s">
        <v>10039</v>
      </c>
      <c r="C39" s="240" t="s">
        <v>422</v>
      </c>
      <c r="D39" s="232" t="s">
        <v>10151</v>
      </c>
      <c r="E39" s="191" t="s">
        <v>10005</v>
      </c>
      <c r="F39" s="191">
        <v>2</v>
      </c>
      <c r="G39" s="192" t="s">
        <v>10084</v>
      </c>
      <c r="H39" s="191" t="s">
        <v>33</v>
      </c>
      <c r="I39" s="193" t="s">
        <v>10152</v>
      </c>
      <c r="J39" s="191"/>
      <c r="K39" s="193"/>
      <c r="L39" s="191"/>
      <c r="M39" s="193"/>
      <c r="N39" s="191"/>
      <c r="O39" s="193"/>
      <c r="P39" s="191"/>
      <c r="Q39" s="193"/>
      <c r="R39" s="198" t="s">
        <v>10006</v>
      </c>
    </row>
    <row r="40" spans="1:18" x14ac:dyDescent="0.25">
      <c r="A40" s="190">
        <v>39</v>
      </c>
      <c r="B40" s="199" t="s">
        <v>10040</v>
      </c>
      <c r="C40" s="240" t="s">
        <v>421</v>
      </c>
      <c r="D40" s="232" t="s">
        <v>10153</v>
      </c>
      <c r="E40" s="191" t="s">
        <v>10005</v>
      </c>
      <c r="F40" s="191">
        <v>2</v>
      </c>
      <c r="G40" s="192" t="s">
        <v>10084</v>
      </c>
      <c r="H40" s="191" t="s">
        <v>33</v>
      </c>
      <c r="I40" s="193" t="s">
        <v>10152</v>
      </c>
      <c r="J40" s="191"/>
      <c r="K40" s="193"/>
      <c r="L40" s="191"/>
      <c r="M40" s="193"/>
      <c r="N40" s="191"/>
      <c r="O40" s="193"/>
      <c r="P40" s="191"/>
      <c r="Q40" s="193"/>
      <c r="R40" s="198" t="s">
        <v>10006</v>
      </c>
    </row>
    <row r="41" spans="1:18" x14ac:dyDescent="0.25">
      <c r="A41" s="190">
        <v>40</v>
      </c>
      <c r="B41" s="199" t="s">
        <v>10041</v>
      </c>
      <c r="C41" s="240" t="s">
        <v>420</v>
      </c>
      <c r="D41" s="232" t="s">
        <v>10155</v>
      </c>
      <c r="E41" s="191" t="s">
        <v>10005</v>
      </c>
      <c r="F41" s="191">
        <v>2</v>
      </c>
      <c r="G41" s="192" t="s">
        <v>10084</v>
      </c>
      <c r="H41" s="191" t="s">
        <v>33</v>
      </c>
      <c r="I41" s="193" t="s">
        <v>10152</v>
      </c>
      <c r="J41" s="191"/>
      <c r="K41" s="193"/>
      <c r="L41" s="191"/>
      <c r="M41" s="193"/>
      <c r="N41" s="191"/>
      <c r="O41" s="193"/>
      <c r="P41" s="191"/>
      <c r="Q41" s="193"/>
      <c r="R41" s="198" t="s">
        <v>10006</v>
      </c>
    </row>
    <row r="42" spans="1:18" x14ac:dyDescent="0.25">
      <c r="A42" s="190">
        <v>41</v>
      </c>
      <c r="B42" s="199" t="s">
        <v>10042</v>
      </c>
      <c r="C42" s="240" t="s">
        <v>423</v>
      </c>
      <c r="D42" s="232" t="s">
        <v>10154</v>
      </c>
      <c r="E42" s="191" t="s">
        <v>10005</v>
      </c>
      <c r="F42" s="191">
        <v>2</v>
      </c>
      <c r="G42" s="192" t="s">
        <v>10084</v>
      </c>
      <c r="H42" s="191" t="s">
        <v>33</v>
      </c>
      <c r="I42" s="193" t="s">
        <v>10152</v>
      </c>
      <c r="J42" s="191"/>
      <c r="K42" s="193"/>
      <c r="L42" s="191"/>
      <c r="M42" s="193"/>
      <c r="N42" s="191"/>
      <c r="O42" s="193"/>
      <c r="P42" s="191"/>
      <c r="Q42" s="193"/>
      <c r="R42" s="198" t="s">
        <v>10006</v>
      </c>
    </row>
    <row r="43" spans="1:18" x14ac:dyDescent="0.25">
      <c r="A43" s="190">
        <v>42</v>
      </c>
      <c r="B43" s="199" t="s">
        <v>10043</v>
      </c>
      <c r="C43" s="240" t="s">
        <v>1346</v>
      </c>
      <c r="D43" s="232" t="s">
        <v>10156</v>
      </c>
      <c r="E43" s="191" t="s">
        <v>10005</v>
      </c>
      <c r="F43" s="191">
        <v>2</v>
      </c>
      <c r="G43" s="192" t="s">
        <v>10084</v>
      </c>
      <c r="H43" s="191" t="s">
        <v>33</v>
      </c>
      <c r="I43" s="193" t="s">
        <v>10152</v>
      </c>
      <c r="J43" s="191"/>
      <c r="K43" s="193"/>
      <c r="L43" s="191"/>
      <c r="M43" s="193"/>
      <c r="N43" s="191"/>
      <c r="O43" s="193"/>
      <c r="P43" s="191"/>
      <c r="Q43" s="193"/>
      <c r="R43" s="198" t="s">
        <v>10006</v>
      </c>
    </row>
    <row r="44" spans="1:18" x14ac:dyDescent="0.25">
      <c r="A44" s="190">
        <v>43</v>
      </c>
      <c r="B44" s="199" t="s">
        <v>10044</v>
      </c>
      <c r="C44" s="240" t="s">
        <v>13</v>
      </c>
      <c r="D44" s="232" t="s">
        <v>10157</v>
      </c>
      <c r="E44" s="191" t="s">
        <v>10005</v>
      </c>
      <c r="F44" s="191">
        <v>2</v>
      </c>
      <c r="G44" s="192" t="s">
        <v>10084</v>
      </c>
      <c r="H44" s="191" t="s">
        <v>33</v>
      </c>
      <c r="I44" s="193" t="s">
        <v>10152</v>
      </c>
      <c r="J44" s="191"/>
      <c r="K44" s="193"/>
      <c r="L44" s="191"/>
      <c r="M44" s="193"/>
      <c r="N44" s="191"/>
      <c r="O44" s="193"/>
      <c r="P44" s="191"/>
      <c r="Q44" s="193"/>
      <c r="R44" s="198" t="s">
        <v>10006</v>
      </c>
    </row>
    <row r="45" spans="1:18" x14ac:dyDescent="0.25">
      <c r="A45" s="190">
        <v>44</v>
      </c>
      <c r="B45" s="199" t="s">
        <v>10045</v>
      </c>
      <c r="C45" s="242" t="s">
        <v>10</v>
      </c>
      <c r="D45" s="232" t="s">
        <v>10160</v>
      </c>
      <c r="E45" s="191" t="s">
        <v>10008</v>
      </c>
      <c r="F45" s="192">
        <v>72</v>
      </c>
      <c r="G45" s="191" t="s">
        <v>33</v>
      </c>
      <c r="H45" s="191" t="s">
        <v>33</v>
      </c>
      <c r="I45" s="193"/>
      <c r="J45" s="191"/>
      <c r="K45" s="193"/>
      <c r="L45" s="191"/>
      <c r="M45" s="193"/>
      <c r="N45" s="191"/>
      <c r="O45" s="193"/>
      <c r="P45" s="191"/>
      <c r="Q45" s="193"/>
      <c r="R45" s="198" t="s">
        <v>10006</v>
      </c>
    </row>
    <row r="46" spans="1:18" x14ac:dyDescent="0.25">
      <c r="A46" s="190">
        <v>45</v>
      </c>
      <c r="B46" s="199" t="s">
        <v>10046</v>
      </c>
      <c r="C46" s="243" t="s">
        <v>2755</v>
      </c>
      <c r="D46" s="232" t="s">
        <v>10161</v>
      </c>
      <c r="E46" s="191" t="s">
        <v>10083</v>
      </c>
      <c r="F46" s="191" t="s">
        <v>10141</v>
      </c>
      <c r="G46" s="191" t="s">
        <v>10013</v>
      </c>
      <c r="H46" s="191"/>
      <c r="I46" s="193"/>
      <c r="J46" s="191"/>
      <c r="K46" s="193"/>
      <c r="L46" s="191"/>
      <c r="M46" s="193"/>
      <c r="N46" s="191"/>
      <c r="O46" s="193"/>
      <c r="P46" s="191"/>
      <c r="Q46" s="193"/>
      <c r="R46" s="198" t="s">
        <v>10006</v>
      </c>
    </row>
    <row r="47" spans="1:18" x14ac:dyDescent="0.25">
      <c r="A47" s="190">
        <v>46</v>
      </c>
      <c r="B47" s="199" t="s">
        <v>2772</v>
      </c>
      <c r="C47" s="243" t="s">
        <v>2756</v>
      </c>
      <c r="D47" s="232" t="s">
        <v>10163</v>
      </c>
      <c r="E47" s="191" t="s">
        <v>10083</v>
      </c>
      <c r="F47" s="191" t="s">
        <v>10141</v>
      </c>
      <c r="G47" s="191" t="s">
        <v>10013</v>
      </c>
      <c r="H47" s="191"/>
      <c r="I47" s="193"/>
      <c r="J47" s="191"/>
      <c r="K47" s="193"/>
      <c r="L47" s="191"/>
      <c r="M47" s="193"/>
      <c r="N47" s="191"/>
      <c r="O47" s="193"/>
      <c r="P47" s="191"/>
      <c r="Q47" s="193"/>
      <c r="R47" s="198" t="s">
        <v>10006</v>
      </c>
    </row>
    <row r="48" spans="1:18" x14ac:dyDescent="0.25">
      <c r="A48" s="190">
        <v>47</v>
      </c>
      <c r="B48" s="199" t="s">
        <v>10047</v>
      </c>
      <c r="C48" s="243" t="s">
        <v>4157</v>
      </c>
      <c r="D48" s="232" t="s">
        <v>10162</v>
      </c>
      <c r="E48" s="191" t="s">
        <v>10083</v>
      </c>
      <c r="F48" s="191" t="s">
        <v>10141</v>
      </c>
      <c r="G48" s="191" t="s">
        <v>10013</v>
      </c>
      <c r="H48" s="191"/>
      <c r="I48" s="193"/>
      <c r="J48" s="191"/>
      <c r="K48" s="193"/>
      <c r="L48" s="191"/>
      <c r="M48" s="193"/>
      <c r="N48" s="191"/>
      <c r="O48" s="193"/>
      <c r="P48" s="191"/>
      <c r="Q48" s="193"/>
      <c r="R48" s="198" t="s">
        <v>10006</v>
      </c>
    </row>
    <row r="49" spans="1:18" x14ac:dyDescent="0.25">
      <c r="A49" s="190">
        <v>48</v>
      </c>
      <c r="B49" s="199" t="s">
        <v>10048</v>
      </c>
      <c r="C49" s="242" t="s">
        <v>11</v>
      </c>
      <c r="D49" s="232" t="s">
        <v>10164</v>
      </c>
      <c r="E49" s="191" t="s">
        <v>10008</v>
      </c>
      <c r="F49" s="192">
        <v>72</v>
      </c>
      <c r="G49" s="191" t="s">
        <v>33</v>
      </c>
      <c r="H49" s="191" t="s">
        <v>33</v>
      </c>
      <c r="I49" s="193"/>
      <c r="J49" s="191"/>
      <c r="K49" s="193"/>
      <c r="L49" s="191"/>
      <c r="M49" s="193"/>
      <c r="N49" s="191"/>
      <c r="O49" s="193"/>
      <c r="P49" s="191"/>
      <c r="Q49" s="193"/>
      <c r="R49" s="198" t="s">
        <v>10006</v>
      </c>
    </row>
    <row r="50" spans="1:18" x14ac:dyDescent="0.25">
      <c r="A50" s="190">
        <v>49</v>
      </c>
      <c r="B50" s="199" t="s">
        <v>10049</v>
      </c>
      <c r="C50" s="241" t="s">
        <v>1409</v>
      </c>
      <c r="D50" s="232" t="s">
        <v>10159</v>
      </c>
      <c r="E50" s="191" t="s">
        <v>10008</v>
      </c>
      <c r="F50" s="192">
        <v>72</v>
      </c>
      <c r="G50" s="191" t="s">
        <v>33</v>
      </c>
      <c r="H50" s="191" t="s">
        <v>33</v>
      </c>
      <c r="I50" s="193"/>
      <c r="J50" s="191"/>
      <c r="K50" s="193"/>
      <c r="L50" s="191"/>
      <c r="M50" s="193"/>
      <c r="N50" s="191"/>
      <c r="O50" s="193"/>
      <c r="P50" s="191"/>
      <c r="Q50" s="193"/>
      <c r="R50" s="251" t="s">
        <v>7383</v>
      </c>
    </row>
    <row r="51" spans="1:18" x14ac:dyDescent="0.25">
      <c r="A51" s="190">
        <v>50</v>
      </c>
      <c r="B51" s="199" t="s">
        <v>10050</v>
      </c>
      <c r="C51" s="241" t="s">
        <v>9</v>
      </c>
      <c r="D51" s="232" t="s">
        <v>10158</v>
      </c>
      <c r="E51" s="191" t="s">
        <v>10008</v>
      </c>
      <c r="F51" s="192">
        <v>72</v>
      </c>
      <c r="G51" s="191" t="s">
        <v>33</v>
      </c>
      <c r="H51" s="191" t="s">
        <v>33</v>
      </c>
      <c r="I51" s="193"/>
      <c r="J51" s="191"/>
      <c r="K51" s="193"/>
      <c r="L51" s="191"/>
      <c r="M51" s="193"/>
      <c r="N51" s="191"/>
      <c r="O51" s="193"/>
      <c r="P51" s="191"/>
      <c r="Q51" s="193"/>
      <c r="R51" s="251" t="s">
        <v>7383</v>
      </c>
    </row>
    <row r="52" spans="1:18" x14ac:dyDescent="0.25">
      <c r="A52" s="190">
        <v>51</v>
      </c>
      <c r="B52" s="199" t="s">
        <v>10051</v>
      </c>
      <c r="C52" s="244" t="s">
        <v>1759</v>
      </c>
      <c r="D52" s="232" t="s">
        <v>10165</v>
      </c>
      <c r="E52" s="191" t="s">
        <v>10085</v>
      </c>
      <c r="F52" s="191">
        <v>9</v>
      </c>
      <c r="G52" s="252" t="s">
        <v>10133</v>
      </c>
      <c r="H52" s="191"/>
      <c r="I52" s="193"/>
      <c r="J52" s="191"/>
      <c r="K52" s="193"/>
      <c r="L52" s="191"/>
      <c r="M52" s="193"/>
      <c r="N52" s="191"/>
      <c r="O52" s="193"/>
      <c r="P52" s="191"/>
      <c r="Q52" s="193"/>
      <c r="R52" s="198" t="s">
        <v>10169</v>
      </c>
    </row>
    <row r="53" spans="1:18" x14ac:dyDescent="0.25">
      <c r="A53" s="190">
        <v>52</v>
      </c>
      <c r="B53" s="199" t="s">
        <v>4580</v>
      </c>
      <c r="C53" s="245" t="s">
        <v>1757</v>
      </c>
      <c r="D53" s="232" t="s">
        <v>10167</v>
      </c>
      <c r="E53" s="191" t="s">
        <v>10008</v>
      </c>
      <c r="F53" s="191">
        <v>2</v>
      </c>
      <c r="G53" s="191"/>
      <c r="H53" s="191"/>
      <c r="I53" s="193" t="s">
        <v>10166</v>
      </c>
      <c r="J53" s="191"/>
      <c r="K53" s="193"/>
      <c r="L53" s="191"/>
      <c r="M53" s="193"/>
      <c r="N53" s="191"/>
      <c r="O53" s="193"/>
      <c r="P53" s="191"/>
      <c r="Q53" s="193"/>
      <c r="R53" s="198" t="s">
        <v>10169</v>
      </c>
    </row>
    <row r="54" spans="1:18" x14ac:dyDescent="0.25">
      <c r="A54" s="190">
        <v>53</v>
      </c>
      <c r="B54" s="199" t="s">
        <v>10052</v>
      </c>
      <c r="C54" s="245" t="s">
        <v>1758</v>
      </c>
      <c r="D54" s="232" t="s">
        <v>10168</v>
      </c>
      <c r="E54" s="191" t="s">
        <v>10008</v>
      </c>
      <c r="F54" s="191">
        <v>2</v>
      </c>
      <c r="G54" s="191"/>
      <c r="H54" s="191"/>
      <c r="I54" s="193" t="s">
        <v>10166</v>
      </c>
      <c r="J54" s="191"/>
      <c r="K54" s="193"/>
      <c r="L54" s="191"/>
      <c r="M54" s="193"/>
      <c r="N54" s="191"/>
      <c r="O54" s="193"/>
      <c r="P54" s="191"/>
      <c r="Q54" s="193"/>
      <c r="R54" s="198" t="s">
        <v>10169</v>
      </c>
    </row>
    <row r="55" spans="1:18" x14ac:dyDescent="0.25">
      <c r="A55" s="190">
        <v>54</v>
      </c>
      <c r="B55" s="199" t="s">
        <v>10053</v>
      </c>
      <c r="C55" s="245" t="s">
        <v>1754</v>
      </c>
      <c r="D55" s="232" t="s">
        <v>10172</v>
      </c>
      <c r="E55" s="191" t="s">
        <v>10008</v>
      </c>
      <c r="F55" s="191">
        <v>2</v>
      </c>
      <c r="G55" s="191"/>
      <c r="H55" s="191"/>
      <c r="I55" s="193" t="s">
        <v>10170</v>
      </c>
      <c r="J55" s="191"/>
      <c r="K55" s="193"/>
      <c r="L55" s="191"/>
      <c r="M55" s="193"/>
      <c r="N55" s="191"/>
      <c r="O55" s="193"/>
      <c r="P55" s="191"/>
      <c r="Q55" s="193"/>
      <c r="R55" s="198" t="s">
        <v>10171</v>
      </c>
    </row>
    <row r="56" spans="1:18" x14ac:dyDescent="0.25">
      <c r="A56" s="190">
        <v>55</v>
      </c>
      <c r="B56" s="199" t="s">
        <v>4485</v>
      </c>
      <c r="C56" s="241" t="s">
        <v>1755</v>
      </c>
      <c r="D56" s="232" t="s">
        <v>10173</v>
      </c>
      <c r="E56" s="191" t="s">
        <v>10008</v>
      </c>
      <c r="F56" s="191">
        <v>2</v>
      </c>
      <c r="G56" s="191"/>
      <c r="H56" s="191"/>
      <c r="I56" s="193" t="s">
        <v>10170</v>
      </c>
      <c r="J56" s="191"/>
      <c r="K56" s="193"/>
      <c r="L56" s="191"/>
      <c r="M56" s="193"/>
      <c r="N56" s="191"/>
      <c r="O56" s="193"/>
      <c r="P56" s="191"/>
      <c r="Q56" s="193"/>
      <c r="R56" s="198" t="s">
        <v>10171</v>
      </c>
    </row>
    <row r="57" spans="1:18" x14ac:dyDescent="0.25">
      <c r="A57" s="190">
        <v>56</v>
      </c>
      <c r="B57" s="199" t="s">
        <v>10054</v>
      </c>
      <c r="C57" s="245" t="s">
        <v>1756</v>
      </c>
      <c r="D57" s="232" t="s">
        <v>10174</v>
      </c>
      <c r="E57" s="191" t="s">
        <v>10008</v>
      </c>
      <c r="F57" s="191">
        <v>2</v>
      </c>
      <c r="G57" s="191"/>
      <c r="H57" s="191"/>
      <c r="I57" s="193" t="s">
        <v>10170</v>
      </c>
      <c r="J57" s="191"/>
      <c r="K57" s="193"/>
      <c r="L57" s="191"/>
      <c r="M57" s="193"/>
      <c r="N57" s="191"/>
      <c r="O57" s="193"/>
      <c r="P57" s="191"/>
      <c r="Q57" s="193"/>
      <c r="R57" s="198" t="s">
        <v>10171</v>
      </c>
    </row>
    <row r="58" spans="1:18" x14ac:dyDescent="0.25">
      <c r="A58" s="190">
        <v>57</v>
      </c>
      <c r="B58" s="199" t="s">
        <v>4499</v>
      </c>
      <c r="C58" s="245" t="s">
        <v>12</v>
      </c>
      <c r="D58" s="232" t="s">
        <v>10175</v>
      </c>
      <c r="E58" s="191" t="s">
        <v>10008</v>
      </c>
      <c r="F58" s="191">
        <v>2</v>
      </c>
      <c r="G58" s="191"/>
      <c r="H58" s="191"/>
      <c r="I58" s="193" t="s">
        <v>10170</v>
      </c>
      <c r="J58" s="191"/>
      <c r="K58" s="193"/>
      <c r="L58" s="191"/>
      <c r="M58" s="193"/>
      <c r="N58" s="191"/>
      <c r="O58" s="193"/>
      <c r="P58" s="191"/>
      <c r="Q58" s="193"/>
      <c r="R58" s="198" t="s">
        <v>10171</v>
      </c>
    </row>
    <row r="59" spans="1:18" x14ac:dyDescent="0.25">
      <c r="A59" s="190">
        <v>58</v>
      </c>
      <c r="B59" s="199" t="s">
        <v>10055</v>
      </c>
      <c r="C59" s="245" t="s">
        <v>1739</v>
      </c>
      <c r="D59" s="232" t="s">
        <v>10176</v>
      </c>
      <c r="E59" s="191" t="s">
        <v>10008</v>
      </c>
      <c r="F59" s="191">
        <v>2</v>
      </c>
      <c r="G59" s="191"/>
      <c r="H59" s="191"/>
      <c r="I59" s="193" t="s">
        <v>10170</v>
      </c>
      <c r="J59" s="191"/>
      <c r="K59" s="193"/>
      <c r="L59" s="191"/>
      <c r="M59" s="193"/>
      <c r="N59" s="191"/>
      <c r="O59" s="193"/>
      <c r="P59" s="191"/>
      <c r="Q59" s="193"/>
      <c r="R59" s="198" t="s">
        <v>10171</v>
      </c>
    </row>
    <row r="60" spans="1:18" x14ac:dyDescent="0.25">
      <c r="A60" s="190">
        <v>59</v>
      </c>
      <c r="B60" s="199" t="s">
        <v>4487</v>
      </c>
      <c r="C60" s="245" t="s">
        <v>1740</v>
      </c>
      <c r="D60" s="232" t="s">
        <v>10177</v>
      </c>
      <c r="E60" s="191" t="s">
        <v>10008</v>
      </c>
      <c r="F60" s="191">
        <v>2</v>
      </c>
      <c r="G60" s="191"/>
      <c r="H60" s="191"/>
      <c r="I60" s="193" t="s">
        <v>10170</v>
      </c>
      <c r="J60" s="191"/>
      <c r="K60" s="193"/>
      <c r="L60" s="191"/>
      <c r="M60" s="193"/>
      <c r="N60" s="191"/>
      <c r="O60" s="193"/>
      <c r="P60" s="191"/>
      <c r="Q60" s="193"/>
      <c r="R60" s="198" t="s">
        <v>10171</v>
      </c>
    </row>
    <row r="61" spans="1:18" x14ac:dyDescent="0.25">
      <c r="A61" s="190">
        <v>60</v>
      </c>
      <c r="B61" s="199" t="s">
        <v>4525</v>
      </c>
      <c r="C61" s="241" t="s">
        <v>4465</v>
      </c>
      <c r="D61" s="232" t="s">
        <v>10185</v>
      </c>
      <c r="E61" s="191" t="s">
        <v>10005</v>
      </c>
      <c r="F61" s="191">
        <v>2</v>
      </c>
      <c r="G61" s="192" t="s">
        <v>10084</v>
      </c>
      <c r="H61" s="191" t="s">
        <v>33</v>
      </c>
      <c r="I61" s="193" t="s">
        <v>10193</v>
      </c>
      <c r="J61" s="191"/>
      <c r="K61" s="193"/>
      <c r="L61" s="191"/>
      <c r="M61" s="193"/>
      <c r="N61" s="191"/>
      <c r="O61" s="193"/>
      <c r="P61" s="191"/>
      <c r="Q61" s="193"/>
      <c r="R61" s="251" t="s">
        <v>7383</v>
      </c>
    </row>
    <row r="62" spans="1:18" x14ac:dyDescent="0.25">
      <c r="A62" s="190">
        <v>61</v>
      </c>
      <c r="B62" s="199" t="s">
        <v>10056</v>
      </c>
      <c r="C62" s="241" t="s">
        <v>4466</v>
      </c>
      <c r="D62" s="232" t="s">
        <v>10190</v>
      </c>
      <c r="E62" s="191" t="s">
        <v>10008</v>
      </c>
      <c r="F62" s="191">
        <v>256</v>
      </c>
      <c r="G62" s="191" t="s">
        <v>33</v>
      </c>
      <c r="H62" s="191" t="s">
        <v>33</v>
      </c>
      <c r="I62" s="193" t="s">
        <v>10193</v>
      </c>
      <c r="J62" s="191"/>
      <c r="K62" s="193"/>
      <c r="L62" s="191"/>
      <c r="M62" s="193"/>
      <c r="N62" s="191"/>
      <c r="O62" s="193"/>
      <c r="P62" s="191"/>
      <c r="Q62" s="193"/>
      <c r="R62" s="251" t="s">
        <v>7383</v>
      </c>
    </row>
    <row r="63" spans="1:18" x14ac:dyDescent="0.25">
      <c r="A63" s="190">
        <v>62</v>
      </c>
      <c r="B63" s="199" t="s">
        <v>10057</v>
      </c>
      <c r="C63" s="241" t="s">
        <v>4467</v>
      </c>
      <c r="D63" s="232" t="s">
        <v>10186</v>
      </c>
      <c r="E63" s="191" t="s">
        <v>10005</v>
      </c>
      <c r="F63" s="191">
        <v>2</v>
      </c>
      <c r="G63" s="192" t="s">
        <v>10084</v>
      </c>
      <c r="H63" s="191" t="s">
        <v>33</v>
      </c>
      <c r="I63" s="193" t="s">
        <v>10193</v>
      </c>
      <c r="J63" s="191"/>
      <c r="K63" s="193"/>
      <c r="L63" s="191"/>
      <c r="M63" s="193"/>
      <c r="N63" s="191"/>
      <c r="O63" s="193"/>
      <c r="P63" s="191"/>
      <c r="Q63" s="193"/>
      <c r="R63" s="251" t="s">
        <v>7383</v>
      </c>
    </row>
    <row r="64" spans="1:18" x14ac:dyDescent="0.25">
      <c r="A64" s="190">
        <v>63</v>
      </c>
      <c r="B64" s="199" t="s">
        <v>4596</v>
      </c>
      <c r="C64" s="241" t="s">
        <v>4468</v>
      </c>
      <c r="D64" s="232" t="s">
        <v>10194</v>
      </c>
      <c r="E64" s="191" t="s">
        <v>10008</v>
      </c>
      <c r="F64" s="191">
        <v>256</v>
      </c>
      <c r="G64" s="191" t="s">
        <v>33</v>
      </c>
      <c r="H64" s="191" t="s">
        <v>33</v>
      </c>
      <c r="I64" s="193" t="s">
        <v>10193</v>
      </c>
      <c r="J64" s="191"/>
      <c r="K64" s="193"/>
      <c r="L64" s="191"/>
      <c r="M64" s="193"/>
      <c r="N64" s="191"/>
      <c r="O64" s="193"/>
      <c r="P64" s="191"/>
      <c r="Q64" s="193"/>
      <c r="R64" s="251" t="s">
        <v>7383</v>
      </c>
    </row>
    <row r="65" spans="1:18" x14ac:dyDescent="0.25">
      <c r="A65" s="190">
        <v>64</v>
      </c>
      <c r="B65" s="199" t="s">
        <v>4640</v>
      </c>
      <c r="C65" s="241" t="s">
        <v>4469</v>
      </c>
      <c r="D65" s="232" t="s">
        <v>10187</v>
      </c>
      <c r="E65" s="191" t="s">
        <v>10005</v>
      </c>
      <c r="F65" s="191">
        <v>2</v>
      </c>
      <c r="G65" s="192" t="s">
        <v>10084</v>
      </c>
      <c r="H65" s="191" t="s">
        <v>33</v>
      </c>
      <c r="I65" s="193" t="s">
        <v>10193</v>
      </c>
      <c r="J65" s="191"/>
      <c r="K65" s="193"/>
      <c r="L65" s="191"/>
      <c r="M65" s="193"/>
      <c r="N65" s="191"/>
      <c r="O65" s="193"/>
      <c r="P65" s="191"/>
      <c r="Q65" s="193"/>
      <c r="R65" s="251" t="s">
        <v>7383</v>
      </c>
    </row>
    <row r="66" spans="1:18" x14ac:dyDescent="0.25">
      <c r="A66" s="190">
        <v>65</v>
      </c>
      <c r="B66" s="199" t="s">
        <v>4646</v>
      </c>
      <c r="C66" s="241" t="s">
        <v>4470</v>
      </c>
      <c r="D66" s="232" t="s">
        <v>10198</v>
      </c>
      <c r="E66" s="191" t="s">
        <v>10008</v>
      </c>
      <c r="F66" s="191">
        <v>256</v>
      </c>
      <c r="G66" s="191" t="s">
        <v>33</v>
      </c>
      <c r="H66" s="191" t="s">
        <v>33</v>
      </c>
      <c r="I66" s="193" t="s">
        <v>10193</v>
      </c>
      <c r="J66" s="191"/>
      <c r="K66" s="193"/>
      <c r="L66" s="191"/>
      <c r="M66" s="193"/>
      <c r="N66" s="191"/>
      <c r="O66" s="193"/>
      <c r="P66" s="191"/>
      <c r="Q66" s="193"/>
      <c r="R66" s="251" t="s">
        <v>7383</v>
      </c>
    </row>
    <row r="67" spans="1:18" x14ac:dyDescent="0.25">
      <c r="A67" s="190">
        <v>66</v>
      </c>
      <c r="B67" s="199" t="s">
        <v>4623</v>
      </c>
      <c r="C67" s="241" t="s">
        <v>4471</v>
      </c>
      <c r="D67" s="232" t="s">
        <v>10188</v>
      </c>
      <c r="E67" s="191" t="s">
        <v>10005</v>
      </c>
      <c r="F67" s="191">
        <v>2</v>
      </c>
      <c r="G67" s="192" t="s">
        <v>10084</v>
      </c>
      <c r="H67" s="191" t="s">
        <v>33</v>
      </c>
      <c r="I67" s="193" t="s">
        <v>10193</v>
      </c>
      <c r="J67" s="191"/>
      <c r="K67" s="193"/>
      <c r="L67" s="191"/>
      <c r="M67" s="193"/>
      <c r="N67" s="191"/>
      <c r="O67" s="193"/>
      <c r="P67" s="191"/>
      <c r="Q67" s="193"/>
      <c r="R67" s="251" t="s">
        <v>7383</v>
      </c>
    </row>
    <row r="68" spans="1:18" x14ac:dyDescent="0.25">
      <c r="A68" s="190">
        <v>67</v>
      </c>
      <c r="B68" s="199" t="s">
        <v>4626</v>
      </c>
      <c r="C68" s="241" t="s">
        <v>4472</v>
      </c>
      <c r="D68" s="232" t="s">
        <v>10199</v>
      </c>
      <c r="E68" s="191" t="s">
        <v>10008</v>
      </c>
      <c r="F68" s="191">
        <v>256</v>
      </c>
      <c r="G68" s="191" t="s">
        <v>33</v>
      </c>
      <c r="H68" s="191" t="s">
        <v>33</v>
      </c>
      <c r="I68" s="193" t="s">
        <v>10193</v>
      </c>
      <c r="J68" s="191"/>
      <c r="K68" s="193"/>
      <c r="L68" s="191"/>
      <c r="M68" s="193"/>
      <c r="N68" s="191"/>
      <c r="O68" s="193"/>
      <c r="P68" s="191"/>
      <c r="Q68" s="193"/>
      <c r="R68" s="251" t="s">
        <v>7383</v>
      </c>
    </row>
    <row r="69" spans="1:18" x14ac:dyDescent="0.25">
      <c r="A69" s="190">
        <v>68</v>
      </c>
      <c r="B69" s="199" t="s">
        <v>10058</v>
      </c>
      <c r="C69" s="241" t="s">
        <v>4473</v>
      </c>
      <c r="D69" s="232" t="s">
        <v>10189</v>
      </c>
      <c r="E69" s="191" t="s">
        <v>10005</v>
      </c>
      <c r="F69" s="191">
        <v>2</v>
      </c>
      <c r="G69" s="192" t="s">
        <v>10084</v>
      </c>
      <c r="H69" s="191" t="s">
        <v>33</v>
      </c>
      <c r="I69" s="193" t="s">
        <v>10193</v>
      </c>
      <c r="J69" s="191"/>
      <c r="K69" s="193"/>
      <c r="L69" s="191"/>
      <c r="M69" s="193"/>
      <c r="N69" s="191"/>
      <c r="O69" s="193"/>
      <c r="P69" s="191"/>
      <c r="Q69" s="193"/>
      <c r="R69" s="251" t="s">
        <v>7383</v>
      </c>
    </row>
    <row r="70" spans="1:18" x14ac:dyDescent="0.25">
      <c r="A70" s="190">
        <v>69</v>
      </c>
      <c r="B70" s="199" t="s">
        <v>4624</v>
      </c>
      <c r="C70" s="241" t="s">
        <v>4474</v>
      </c>
      <c r="D70" s="232" t="s">
        <v>10200</v>
      </c>
      <c r="E70" s="191" t="s">
        <v>10008</v>
      </c>
      <c r="F70" s="191">
        <v>256</v>
      </c>
      <c r="G70" s="191" t="s">
        <v>33</v>
      </c>
      <c r="H70" s="191" t="s">
        <v>33</v>
      </c>
      <c r="I70" s="193" t="s">
        <v>10193</v>
      </c>
      <c r="J70" s="191"/>
      <c r="K70" s="193"/>
      <c r="L70" s="191"/>
      <c r="M70" s="193"/>
      <c r="N70" s="191"/>
      <c r="O70" s="193"/>
      <c r="P70" s="191"/>
      <c r="Q70" s="193"/>
      <c r="R70" s="251" t="s">
        <v>7383</v>
      </c>
    </row>
    <row r="71" spans="1:18" x14ac:dyDescent="0.25">
      <c r="A71" s="190">
        <v>70</v>
      </c>
      <c r="B71" s="199" t="s">
        <v>10059</v>
      </c>
      <c r="C71" s="241" t="s">
        <v>4475</v>
      </c>
      <c r="D71" s="232" t="s">
        <v>10201</v>
      </c>
      <c r="E71" s="191" t="s">
        <v>10005</v>
      </c>
      <c r="F71" s="191">
        <v>2</v>
      </c>
      <c r="G71" s="192" t="s">
        <v>10084</v>
      </c>
      <c r="H71" s="191" t="s">
        <v>33</v>
      </c>
      <c r="I71" s="193" t="s">
        <v>10193</v>
      </c>
      <c r="J71" s="191"/>
      <c r="K71" s="193"/>
      <c r="L71" s="191"/>
      <c r="M71" s="193"/>
      <c r="N71" s="191"/>
      <c r="O71" s="193"/>
      <c r="P71" s="191"/>
      <c r="Q71" s="193"/>
      <c r="R71" s="251" t="s">
        <v>7383</v>
      </c>
    </row>
    <row r="72" spans="1:18" x14ac:dyDescent="0.25">
      <c r="A72" s="190">
        <v>71</v>
      </c>
      <c r="B72" s="199" t="s">
        <v>4590</v>
      </c>
      <c r="C72" s="241" t="s">
        <v>4476</v>
      </c>
      <c r="D72" s="232" t="s">
        <v>10191</v>
      </c>
      <c r="E72" s="191" t="s">
        <v>10008</v>
      </c>
      <c r="F72" s="191">
        <v>256</v>
      </c>
      <c r="G72" s="191" t="s">
        <v>33</v>
      </c>
      <c r="H72" s="191" t="s">
        <v>33</v>
      </c>
      <c r="I72" s="193" t="s">
        <v>10193</v>
      </c>
      <c r="J72" s="191"/>
      <c r="K72" s="193"/>
      <c r="L72" s="191"/>
      <c r="M72" s="193"/>
      <c r="N72" s="191"/>
      <c r="O72" s="193"/>
      <c r="P72" s="191"/>
      <c r="Q72" s="193"/>
      <c r="R72" s="251" t="s">
        <v>7383</v>
      </c>
    </row>
    <row r="73" spans="1:18" x14ac:dyDescent="0.25">
      <c r="A73" s="190">
        <v>72</v>
      </c>
      <c r="B73" s="199" t="s">
        <v>4614</v>
      </c>
      <c r="C73" s="241" t="s">
        <v>4477</v>
      </c>
      <c r="D73" s="232" t="s">
        <v>10202</v>
      </c>
      <c r="E73" s="191" t="s">
        <v>10005</v>
      </c>
      <c r="F73" s="191">
        <v>2</v>
      </c>
      <c r="G73" s="192" t="s">
        <v>10084</v>
      </c>
      <c r="H73" s="191" t="s">
        <v>33</v>
      </c>
      <c r="I73" s="193" t="s">
        <v>10193</v>
      </c>
      <c r="J73" s="191"/>
      <c r="K73" s="193"/>
      <c r="L73" s="191"/>
      <c r="M73" s="193"/>
      <c r="N73" s="191"/>
      <c r="O73" s="193"/>
      <c r="P73" s="191"/>
      <c r="Q73" s="193"/>
      <c r="R73" s="251" t="s">
        <v>7383</v>
      </c>
    </row>
    <row r="74" spans="1:18" x14ac:dyDescent="0.25">
      <c r="A74" s="190">
        <v>73</v>
      </c>
      <c r="B74" s="199" t="s">
        <v>4642</v>
      </c>
      <c r="C74" s="241" t="s">
        <v>4478</v>
      </c>
      <c r="D74" s="232" t="s">
        <v>10195</v>
      </c>
      <c r="E74" s="191" t="s">
        <v>10008</v>
      </c>
      <c r="F74" s="191">
        <v>256</v>
      </c>
      <c r="G74" s="191" t="s">
        <v>33</v>
      </c>
      <c r="H74" s="191" t="s">
        <v>33</v>
      </c>
      <c r="I74" s="193" t="s">
        <v>10193</v>
      </c>
      <c r="J74" s="191"/>
      <c r="K74" s="193"/>
      <c r="L74" s="191"/>
      <c r="M74" s="193"/>
      <c r="N74" s="191"/>
      <c r="O74" s="193"/>
      <c r="P74" s="191"/>
      <c r="Q74" s="193"/>
      <c r="R74" s="251" t="s">
        <v>7383</v>
      </c>
    </row>
    <row r="75" spans="1:18" x14ac:dyDescent="0.25">
      <c r="A75" s="190">
        <v>74</v>
      </c>
      <c r="B75" s="199" t="s">
        <v>4636</v>
      </c>
      <c r="C75" s="241" t="s">
        <v>4479</v>
      </c>
      <c r="D75" s="232" t="s">
        <v>10203</v>
      </c>
      <c r="E75" s="191" t="s">
        <v>10005</v>
      </c>
      <c r="F75" s="191">
        <v>2</v>
      </c>
      <c r="G75" s="192" t="s">
        <v>10084</v>
      </c>
      <c r="H75" s="191" t="s">
        <v>33</v>
      </c>
      <c r="I75" s="193" t="s">
        <v>10193</v>
      </c>
      <c r="J75" s="191"/>
      <c r="K75" s="193"/>
      <c r="L75" s="191"/>
      <c r="M75" s="193"/>
      <c r="N75" s="191"/>
      <c r="O75" s="193"/>
      <c r="P75" s="191"/>
      <c r="Q75" s="193"/>
      <c r="R75" s="251" t="s">
        <v>7383</v>
      </c>
    </row>
    <row r="76" spans="1:18" x14ac:dyDescent="0.25">
      <c r="A76" s="190">
        <v>75</v>
      </c>
      <c r="B76" s="199" t="s">
        <v>4654</v>
      </c>
      <c r="C76" s="241" t="s">
        <v>4480</v>
      </c>
      <c r="D76" s="232" t="s">
        <v>10196</v>
      </c>
      <c r="E76" s="191" t="s">
        <v>10008</v>
      </c>
      <c r="F76" s="191">
        <v>256</v>
      </c>
      <c r="G76" s="191" t="s">
        <v>33</v>
      </c>
      <c r="H76" s="191" t="s">
        <v>33</v>
      </c>
      <c r="I76" s="193" t="s">
        <v>10193</v>
      </c>
      <c r="J76" s="191"/>
      <c r="K76" s="193"/>
      <c r="L76" s="191"/>
      <c r="M76" s="193"/>
      <c r="N76" s="191"/>
      <c r="O76" s="193"/>
      <c r="P76" s="191"/>
      <c r="Q76" s="193"/>
      <c r="R76" s="251" t="s">
        <v>7383</v>
      </c>
    </row>
    <row r="77" spans="1:18" x14ac:dyDescent="0.25">
      <c r="A77" s="190">
        <v>76</v>
      </c>
      <c r="B77" s="199" t="s">
        <v>10060</v>
      </c>
      <c r="C77" s="241" t="s">
        <v>4481</v>
      </c>
      <c r="D77" s="232" t="s">
        <v>10204</v>
      </c>
      <c r="E77" s="191" t="s">
        <v>10005</v>
      </c>
      <c r="F77" s="191">
        <v>2</v>
      </c>
      <c r="G77" s="192" t="s">
        <v>10084</v>
      </c>
      <c r="H77" s="191" t="s">
        <v>33</v>
      </c>
      <c r="I77" s="193" t="s">
        <v>10193</v>
      </c>
      <c r="J77" s="191"/>
      <c r="K77" s="193"/>
      <c r="L77" s="191"/>
      <c r="M77" s="193"/>
      <c r="N77" s="191"/>
      <c r="O77" s="193"/>
      <c r="P77" s="191"/>
      <c r="Q77" s="193"/>
      <c r="R77" s="251" t="s">
        <v>7383</v>
      </c>
    </row>
    <row r="78" spans="1:18" x14ac:dyDescent="0.25">
      <c r="A78" s="190">
        <v>77</v>
      </c>
      <c r="B78" s="199" t="s">
        <v>10061</v>
      </c>
      <c r="C78" s="241" t="s">
        <v>4482</v>
      </c>
      <c r="D78" s="232" t="s">
        <v>10192</v>
      </c>
      <c r="E78" s="191" t="s">
        <v>10008</v>
      </c>
      <c r="F78" s="191">
        <v>256</v>
      </c>
      <c r="G78" s="191" t="s">
        <v>33</v>
      </c>
      <c r="H78" s="191" t="s">
        <v>33</v>
      </c>
      <c r="I78" s="193" t="s">
        <v>10193</v>
      </c>
      <c r="J78" s="191"/>
      <c r="K78" s="193"/>
      <c r="L78" s="191"/>
      <c r="M78" s="193"/>
      <c r="N78" s="191"/>
      <c r="O78" s="193"/>
      <c r="P78" s="191"/>
      <c r="Q78" s="193"/>
      <c r="R78" s="251" t="s">
        <v>7383</v>
      </c>
    </row>
    <row r="79" spans="1:18" x14ac:dyDescent="0.25">
      <c r="A79" s="190">
        <v>78</v>
      </c>
      <c r="B79" s="199" t="s">
        <v>4505</v>
      </c>
      <c r="C79" s="241" t="s">
        <v>4483</v>
      </c>
      <c r="D79" s="232" t="s">
        <v>10205</v>
      </c>
      <c r="E79" s="191" t="s">
        <v>10005</v>
      </c>
      <c r="F79" s="191">
        <v>2</v>
      </c>
      <c r="G79" s="192" t="s">
        <v>10084</v>
      </c>
      <c r="H79" s="191" t="s">
        <v>33</v>
      </c>
      <c r="I79" s="193" t="s">
        <v>10193</v>
      </c>
      <c r="J79" s="191"/>
      <c r="K79" s="193"/>
      <c r="L79" s="191"/>
      <c r="M79" s="193"/>
      <c r="N79" s="191"/>
      <c r="O79" s="193"/>
      <c r="P79" s="191"/>
      <c r="Q79" s="193"/>
      <c r="R79" s="251" t="s">
        <v>7383</v>
      </c>
    </row>
    <row r="80" spans="1:18" x14ac:dyDescent="0.25">
      <c r="A80" s="190">
        <v>79</v>
      </c>
      <c r="B80" s="199" t="s">
        <v>4573</v>
      </c>
      <c r="C80" s="241" t="s">
        <v>4484</v>
      </c>
      <c r="D80" s="232" t="s">
        <v>10197</v>
      </c>
      <c r="E80" s="191" t="s">
        <v>10008</v>
      </c>
      <c r="F80" s="191">
        <v>256</v>
      </c>
      <c r="G80" s="191" t="s">
        <v>33</v>
      </c>
      <c r="H80" s="191" t="s">
        <v>33</v>
      </c>
      <c r="I80" s="193" t="s">
        <v>10193</v>
      </c>
      <c r="J80" s="191"/>
      <c r="K80" s="193"/>
      <c r="L80" s="191"/>
      <c r="M80" s="193"/>
      <c r="N80" s="191"/>
      <c r="O80" s="193"/>
      <c r="P80" s="191"/>
      <c r="Q80" s="193"/>
      <c r="R80" s="251" t="s">
        <v>7383</v>
      </c>
    </row>
    <row r="81" spans="1:22" x14ac:dyDescent="0.25">
      <c r="A81" s="190">
        <v>80</v>
      </c>
      <c r="B81" s="199" t="s">
        <v>4522</v>
      </c>
      <c r="C81" s="247" t="s">
        <v>2680</v>
      </c>
      <c r="D81" s="232" t="s">
        <v>10206</v>
      </c>
      <c r="E81" s="191" t="s">
        <v>10005</v>
      </c>
      <c r="F81" s="191">
        <v>2</v>
      </c>
      <c r="G81" s="192" t="s">
        <v>10084</v>
      </c>
      <c r="H81" s="191" t="s">
        <v>33</v>
      </c>
      <c r="I81" s="193"/>
      <c r="J81" s="191"/>
      <c r="K81" s="193"/>
      <c r="L81" s="191"/>
      <c r="M81" s="193"/>
      <c r="N81" s="191"/>
      <c r="O81" s="193"/>
      <c r="P81" s="191"/>
      <c r="Q81" s="193"/>
      <c r="R81" s="198" t="s">
        <v>10006</v>
      </c>
    </row>
    <row r="82" spans="1:22" x14ac:dyDescent="0.25">
      <c r="A82" s="190">
        <v>81</v>
      </c>
      <c r="B82" s="199" t="s">
        <v>10062</v>
      </c>
      <c r="C82" s="240" t="s">
        <v>422</v>
      </c>
      <c r="D82" s="232" t="s">
        <v>10207</v>
      </c>
      <c r="E82" s="191" t="s">
        <v>10005</v>
      </c>
      <c r="F82" s="191">
        <v>1</v>
      </c>
      <c r="G82" s="191">
        <v>0</v>
      </c>
      <c r="H82" s="191">
        <v>0</v>
      </c>
      <c r="I82" s="193" t="s">
        <v>10019</v>
      </c>
      <c r="J82" s="191">
        <v>1</v>
      </c>
      <c r="K82" s="193" t="s">
        <v>10024</v>
      </c>
      <c r="L82" s="191"/>
      <c r="M82" s="193"/>
      <c r="N82" s="191"/>
      <c r="O82" s="193"/>
      <c r="P82" s="191"/>
      <c r="Q82" s="193"/>
      <c r="R82" s="198" t="s">
        <v>10074</v>
      </c>
    </row>
    <row r="83" spans="1:22" x14ac:dyDescent="0.25">
      <c r="A83" s="190">
        <v>82</v>
      </c>
      <c r="B83" s="199" t="s">
        <v>4616</v>
      </c>
      <c r="C83" s="240" t="s">
        <v>2414</v>
      </c>
      <c r="D83" s="232" t="s">
        <v>10208</v>
      </c>
      <c r="E83" s="191" t="s">
        <v>10005</v>
      </c>
      <c r="F83" s="191">
        <v>1</v>
      </c>
      <c r="G83" s="191">
        <v>0</v>
      </c>
      <c r="H83" s="191">
        <v>0</v>
      </c>
      <c r="I83" s="193" t="s">
        <v>10019</v>
      </c>
      <c r="J83" s="191">
        <v>1</v>
      </c>
      <c r="K83" s="193" t="s">
        <v>10024</v>
      </c>
      <c r="L83" s="191"/>
      <c r="M83" s="193"/>
      <c r="N83" s="191"/>
      <c r="O83" s="193"/>
      <c r="P83" s="191"/>
      <c r="Q83" s="193"/>
      <c r="R83" s="198" t="s">
        <v>10074</v>
      </c>
    </row>
    <row r="84" spans="1:22" x14ac:dyDescent="0.25">
      <c r="A84" s="190">
        <v>83</v>
      </c>
      <c r="B84" s="199" t="s">
        <v>10063</v>
      </c>
      <c r="C84" s="240" t="s">
        <v>4438</v>
      </c>
      <c r="D84" s="232" t="s">
        <v>10209</v>
      </c>
      <c r="E84" s="191" t="s">
        <v>10005</v>
      </c>
      <c r="F84" s="191">
        <v>1</v>
      </c>
      <c r="G84" s="191">
        <v>0</v>
      </c>
      <c r="H84" s="191">
        <v>0</v>
      </c>
      <c r="I84" s="193" t="s">
        <v>10019</v>
      </c>
      <c r="J84" s="191">
        <v>1</v>
      </c>
      <c r="K84" s="193" t="s">
        <v>10024</v>
      </c>
      <c r="L84" s="191"/>
      <c r="M84" s="193"/>
      <c r="N84" s="191"/>
      <c r="O84" s="193"/>
      <c r="P84" s="191"/>
      <c r="Q84" s="193"/>
      <c r="R84" s="198" t="s">
        <v>10074</v>
      </c>
    </row>
    <row r="85" spans="1:22" x14ac:dyDescent="0.25">
      <c r="A85" s="190">
        <v>84</v>
      </c>
      <c r="B85" s="199" t="s">
        <v>10064</v>
      </c>
      <c r="C85" s="240" t="s">
        <v>4439</v>
      </c>
      <c r="D85" s="232" t="s">
        <v>10210</v>
      </c>
      <c r="E85" s="191" t="s">
        <v>10005</v>
      </c>
      <c r="F85" s="191">
        <v>1</v>
      </c>
      <c r="G85" s="191">
        <v>0</v>
      </c>
      <c r="H85" s="191">
        <v>0</v>
      </c>
      <c r="I85" s="193" t="s">
        <v>10019</v>
      </c>
      <c r="J85" s="191">
        <v>1</v>
      </c>
      <c r="K85" s="193" t="s">
        <v>10024</v>
      </c>
      <c r="L85" s="191"/>
      <c r="M85" s="193"/>
      <c r="N85" s="191"/>
      <c r="O85" s="193"/>
      <c r="P85" s="191"/>
      <c r="Q85" s="193"/>
      <c r="R85" s="198" t="s">
        <v>10074</v>
      </c>
    </row>
    <row r="86" spans="1:22" x14ac:dyDescent="0.25">
      <c r="A86" s="190">
        <v>85</v>
      </c>
      <c r="B86" s="199" t="s">
        <v>10065</v>
      </c>
      <c r="C86" s="240" t="s">
        <v>4440</v>
      </c>
      <c r="D86" s="232" t="s">
        <v>10211</v>
      </c>
      <c r="E86" s="191" t="s">
        <v>10005</v>
      </c>
      <c r="F86" s="191">
        <v>1</v>
      </c>
      <c r="G86" s="191">
        <v>0</v>
      </c>
      <c r="H86" s="191">
        <v>0</v>
      </c>
      <c r="I86" s="193" t="s">
        <v>10019</v>
      </c>
      <c r="J86" s="191">
        <v>1</v>
      </c>
      <c r="K86" s="193" t="s">
        <v>10024</v>
      </c>
      <c r="L86" s="191"/>
      <c r="M86" s="193"/>
      <c r="N86" s="191"/>
      <c r="O86" s="193"/>
      <c r="P86" s="191"/>
      <c r="Q86" s="193"/>
      <c r="R86" s="198" t="s">
        <v>10074</v>
      </c>
    </row>
    <row r="87" spans="1:22" x14ac:dyDescent="0.25">
      <c r="A87" s="190">
        <v>86</v>
      </c>
      <c r="B87" s="199" t="s">
        <v>10066</v>
      </c>
      <c r="C87" s="240" t="s">
        <v>13</v>
      </c>
      <c r="D87" s="232" t="s">
        <v>10212</v>
      </c>
      <c r="E87" s="191" t="s">
        <v>10005</v>
      </c>
      <c r="F87" s="191">
        <v>1</v>
      </c>
      <c r="G87" s="191">
        <v>0</v>
      </c>
      <c r="H87" s="191">
        <v>0</v>
      </c>
      <c r="I87" s="193" t="s">
        <v>10019</v>
      </c>
      <c r="J87" s="191">
        <v>1</v>
      </c>
      <c r="K87" s="193" t="s">
        <v>10024</v>
      </c>
      <c r="L87" s="191"/>
      <c r="M87" s="193"/>
      <c r="N87" s="191"/>
      <c r="O87" s="193"/>
      <c r="P87" s="191"/>
      <c r="Q87" s="193"/>
      <c r="R87" s="198" t="s">
        <v>10074</v>
      </c>
    </row>
    <row r="88" spans="1:22" x14ac:dyDescent="0.25">
      <c r="A88" s="190">
        <v>87</v>
      </c>
      <c r="B88" s="199" t="s">
        <v>10067</v>
      </c>
      <c r="C88" s="248" t="s">
        <v>4431</v>
      </c>
      <c r="D88" s="232" t="s">
        <v>10213</v>
      </c>
      <c r="E88" s="191" t="s">
        <v>10083</v>
      </c>
      <c r="F88" s="191">
        <v>4.0999999999999996</v>
      </c>
      <c r="G88" s="191" t="s">
        <v>10214</v>
      </c>
      <c r="H88" s="191"/>
      <c r="I88" s="193"/>
      <c r="J88" s="191"/>
      <c r="K88" s="193"/>
      <c r="L88" s="191"/>
      <c r="M88" s="193"/>
      <c r="N88" s="191"/>
      <c r="O88" s="193"/>
      <c r="P88" s="191"/>
      <c r="Q88" s="193"/>
      <c r="R88" s="198" t="s">
        <v>10074</v>
      </c>
    </row>
    <row r="89" spans="1:22" x14ac:dyDescent="0.25">
      <c r="A89" s="190">
        <v>88</v>
      </c>
      <c r="B89" s="199" t="s">
        <v>10068</v>
      </c>
      <c r="C89" s="248" t="s">
        <v>4432</v>
      </c>
      <c r="D89" s="232" t="s">
        <v>10215</v>
      </c>
      <c r="E89" s="191" t="s">
        <v>10083</v>
      </c>
      <c r="F89" s="191">
        <v>4.0999999999999996</v>
      </c>
      <c r="G89" s="191" t="s">
        <v>10214</v>
      </c>
      <c r="H89" s="191"/>
      <c r="I89" s="193"/>
      <c r="J89" s="191"/>
      <c r="K89" s="193"/>
      <c r="L89" s="191"/>
      <c r="M89" s="193"/>
      <c r="N89" s="191"/>
      <c r="O89" s="193"/>
      <c r="P89" s="191"/>
      <c r="Q89" s="193"/>
      <c r="R89" s="198" t="s">
        <v>10074</v>
      </c>
    </row>
    <row r="90" spans="1:22" x14ac:dyDescent="0.25">
      <c r="A90" s="190">
        <v>89</v>
      </c>
      <c r="B90" s="199" t="s">
        <v>10069</v>
      </c>
      <c r="C90" s="248" t="s">
        <v>4433</v>
      </c>
      <c r="D90" s="232" t="s">
        <v>10216</v>
      </c>
      <c r="E90" s="191" t="s">
        <v>10083</v>
      </c>
      <c r="F90" s="191">
        <v>4.0999999999999996</v>
      </c>
      <c r="G90" s="191" t="s">
        <v>10214</v>
      </c>
      <c r="H90" s="191"/>
      <c r="I90" s="193"/>
      <c r="J90" s="191"/>
      <c r="K90" s="193"/>
      <c r="L90" s="191"/>
      <c r="M90" s="193"/>
      <c r="N90" s="191"/>
      <c r="O90" s="193"/>
      <c r="P90" s="191"/>
      <c r="Q90" s="193"/>
      <c r="R90" s="198" t="s">
        <v>10074</v>
      </c>
    </row>
    <row r="91" spans="1:22" x14ac:dyDescent="0.25">
      <c r="A91" s="190">
        <v>90</v>
      </c>
      <c r="B91" s="199" t="s">
        <v>10070</v>
      </c>
      <c r="C91" s="248" t="s">
        <v>4434</v>
      </c>
      <c r="D91" s="232" t="s">
        <v>10217</v>
      </c>
      <c r="E91" s="191" t="s">
        <v>10083</v>
      </c>
      <c r="F91" s="191">
        <v>4.0999999999999996</v>
      </c>
      <c r="G91" s="191" t="s">
        <v>10214</v>
      </c>
      <c r="H91" s="191"/>
      <c r="I91" s="193"/>
      <c r="J91" s="191"/>
      <c r="K91" s="193"/>
      <c r="L91" s="191"/>
      <c r="M91" s="193"/>
      <c r="N91" s="191"/>
      <c r="O91" s="193"/>
      <c r="P91" s="191"/>
      <c r="Q91" s="193"/>
      <c r="R91" s="198" t="s">
        <v>10074</v>
      </c>
    </row>
    <row r="92" spans="1:22" x14ac:dyDescent="0.25">
      <c r="A92" s="190">
        <v>91</v>
      </c>
      <c r="B92" s="199" t="s">
        <v>10071</v>
      </c>
      <c r="C92" s="248" t="s">
        <v>4435</v>
      </c>
      <c r="D92" s="232" t="s">
        <v>10218</v>
      </c>
      <c r="E92" s="191" t="s">
        <v>10083</v>
      </c>
      <c r="F92" s="191">
        <v>4.0999999999999996</v>
      </c>
      <c r="G92" s="191" t="s">
        <v>10214</v>
      </c>
      <c r="H92" s="191"/>
      <c r="I92" s="193"/>
      <c r="J92" s="191"/>
      <c r="K92" s="193"/>
      <c r="L92" s="191"/>
      <c r="M92" s="193"/>
      <c r="N92" s="191"/>
      <c r="O92" s="193"/>
      <c r="P92" s="191"/>
      <c r="Q92" s="193"/>
      <c r="R92" s="198" t="s">
        <v>10074</v>
      </c>
      <c r="U92" s="14"/>
      <c r="V92" s="14"/>
    </row>
    <row r="93" spans="1:22" x14ac:dyDescent="0.25">
      <c r="A93" s="190">
        <v>92</v>
      </c>
      <c r="B93" s="199" t="s">
        <v>1377</v>
      </c>
      <c r="C93" s="241" t="s">
        <v>9394</v>
      </c>
      <c r="D93" s="232" t="s">
        <v>10219</v>
      </c>
      <c r="E93" s="191" t="s">
        <v>10005</v>
      </c>
      <c r="F93" s="191">
        <v>4</v>
      </c>
      <c r="G93" s="201" t="s">
        <v>10140</v>
      </c>
      <c r="H93" s="191"/>
      <c r="I93" s="193"/>
      <c r="J93" s="191"/>
      <c r="K93" s="193"/>
      <c r="L93" s="191"/>
      <c r="M93" s="193"/>
      <c r="N93" s="191"/>
      <c r="O93" s="193"/>
      <c r="P93" s="191"/>
      <c r="Q93" s="193"/>
      <c r="R93" s="198" t="s">
        <v>10074</v>
      </c>
      <c r="U93" s="14"/>
      <c r="V93" s="14"/>
    </row>
    <row r="94" spans="1:22" x14ac:dyDescent="0.25">
      <c r="A94" s="190">
        <v>93</v>
      </c>
      <c r="B94" s="199" t="s">
        <v>10073</v>
      </c>
      <c r="C94" s="241" t="s">
        <v>9473</v>
      </c>
      <c r="D94" s="232" t="s">
        <v>10220</v>
      </c>
      <c r="E94" s="191" t="s">
        <v>10008</v>
      </c>
      <c r="F94" s="191">
        <v>1</v>
      </c>
      <c r="G94" s="191" t="s">
        <v>33</v>
      </c>
      <c r="H94" s="191" t="s">
        <v>26</v>
      </c>
      <c r="I94" s="193" t="s">
        <v>10221</v>
      </c>
      <c r="J94" s="191" t="s">
        <v>112</v>
      </c>
      <c r="K94" s="193" t="s">
        <v>10222</v>
      </c>
      <c r="L94" s="191" t="s">
        <v>4954</v>
      </c>
      <c r="M94" s="193" t="s">
        <v>10223</v>
      </c>
      <c r="N94" s="191"/>
      <c r="O94" s="193"/>
      <c r="P94" s="191"/>
      <c r="Q94" s="193"/>
      <c r="R94" s="198" t="s">
        <v>10074</v>
      </c>
      <c r="U94" s="14"/>
      <c r="V94" s="14"/>
    </row>
    <row r="95" spans="1:22" x14ac:dyDescent="0.25">
      <c r="A95" s="190">
        <v>94</v>
      </c>
      <c r="B95" s="199" t="s">
        <v>10075</v>
      </c>
      <c r="C95" s="247" t="s">
        <v>9977</v>
      </c>
      <c r="D95" s="232" t="s">
        <v>10225</v>
      </c>
      <c r="E95" s="191" t="s">
        <v>10005</v>
      </c>
      <c r="F95" s="191">
        <v>4</v>
      </c>
      <c r="G95" s="192" t="s">
        <v>10224</v>
      </c>
      <c r="H95" s="191" t="s">
        <v>33</v>
      </c>
      <c r="I95" s="193"/>
      <c r="J95" s="191"/>
      <c r="K95" s="193"/>
      <c r="L95" s="191"/>
      <c r="M95" s="193"/>
      <c r="N95" s="191"/>
      <c r="O95" s="193"/>
      <c r="P95" s="191"/>
      <c r="Q95" s="193"/>
      <c r="R95" s="198" t="s">
        <v>10006</v>
      </c>
      <c r="U95" s="14"/>
      <c r="V95" s="14"/>
    </row>
    <row r="96" spans="1:22" x14ac:dyDescent="0.25">
      <c r="A96" s="190">
        <v>95</v>
      </c>
      <c r="B96" s="199" t="s">
        <v>10076</v>
      </c>
      <c r="C96" s="247" t="s">
        <v>9978</v>
      </c>
      <c r="D96" s="232" t="s">
        <v>10226</v>
      </c>
      <c r="E96" s="191" t="s">
        <v>10005</v>
      </c>
      <c r="F96" s="191">
        <v>4</v>
      </c>
      <c r="G96" s="192" t="s">
        <v>10224</v>
      </c>
      <c r="H96" s="191" t="s">
        <v>33</v>
      </c>
      <c r="I96" s="193"/>
      <c r="J96" s="191"/>
      <c r="K96" s="193"/>
      <c r="L96" s="191"/>
      <c r="M96" s="193"/>
      <c r="N96" s="191"/>
      <c r="O96" s="193"/>
      <c r="P96" s="191"/>
      <c r="Q96" s="193"/>
      <c r="R96" s="198" t="s">
        <v>10006</v>
      </c>
      <c r="U96" s="14"/>
      <c r="V96" s="14"/>
    </row>
    <row r="97" spans="1:22" x14ac:dyDescent="0.25">
      <c r="A97" s="190">
        <v>96</v>
      </c>
      <c r="B97" s="199" t="s">
        <v>10077</v>
      </c>
      <c r="C97" s="247" t="s">
        <v>9979</v>
      </c>
      <c r="D97" s="232" t="s">
        <v>10227</v>
      </c>
      <c r="E97" s="191" t="s">
        <v>10005</v>
      </c>
      <c r="F97" s="191">
        <v>4</v>
      </c>
      <c r="G97" s="192" t="s">
        <v>10224</v>
      </c>
      <c r="H97" s="191" t="s">
        <v>33</v>
      </c>
      <c r="I97" s="193"/>
      <c r="J97" s="191"/>
      <c r="K97" s="193"/>
      <c r="L97" s="191"/>
      <c r="M97" s="193"/>
      <c r="N97" s="191"/>
      <c r="O97" s="193"/>
      <c r="P97" s="191"/>
      <c r="Q97" s="193"/>
      <c r="R97" s="198" t="s">
        <v>10006</v>
      </c>
      <c r="U97" s="14"/>
      <c r="V97" s="14"/>
    </row>
    <row r="98" spans="1:22" x14ac:dyDescent="0.25">
      <c r="A98" s="190">
        <v>97</v>
      </c>
      <c r="B98" s="199" t="s">
        <v>10072</v>
      </c>
      <c r="C98" s="247" t="s">
        <v>9980</v>
      </c>
      <c r="D98" s="232" t="s">
        <v>10228</v>
      </c>
      <c r="E98" s="191" t="s">
        <v>10005</v>
      </c>
      <c r="F98" s="191">
        <v>4</v>
      </c>
      <c r="G98" s="192" t="s">
        <v>10224</v>
      </c>
      <c r="H98" s="191" t="s">
        <v>33</v>
      </c>
      <c r="I98" s="193"/>
      <c r="J98" s="191"/>
      <c r="K98" s="193"/>
      <c r="L98" s="191"/>
      <c r="M98" s="193"/>
      <c r="N98" s="191"/>
      <c r="O98" s="193"/>
      <c r="P98" s="191"/>
      <c r="Q98" s="193"/>
      <c r="R98" s="198" t="s">
        <v>10006</v>
      </c>
      <c r="U98" s="14"/>
      <c r="V98" s="14"/>
    </row>
    <row r="99" spans="1:22" x14ac:dyDescent="0.25">
      <c r="A99" s="190">
        <v>98</v>
      </c>
      <c r="B99" s="199" t="s">
        <v>4559</v>
      </c>
      <c r="C99" s="247" t="s">
        <v>9981</v>
      </c>
      <c r="D99" s="232" t="s">
        <v>10229</v>
      </c>
      <c r="E99" s="191" t="s">
        <v>10005</v>
      </c>
      <c r="F99" s="191">
        <v>4</v>
      </c>
      <c r="G99" s="192" t="s">
        <v>10224</v>
      </c>
      <c r="H99" s="191" t="s">
        <v>33</v>
      </c>
      <c r="I99" s="193"/>
      <c r="J99" s="191"/>
      <c r="K99" s="193"/>
      <c r="L99" s="191"/>
      <c r="M99" s="193"/>
      <c r="N99" s="191"/>
      <c r="O99" s="193"/>
      <c r="P99" s="191"/>
      <c r="Q99" s="193"/>
      <c r="R99" s="198" t="s">
        <v>10006</v>
      </c>
      <c r="U99" s="14"/>
      <c r="V99" s="14"/>
    </row>
    <row r="100" spans="1:22" x14ac:dyDescent="0.25">
      <c r="A100" s="190">
        <v>99</v>
      </c>
      <c r="B100" s="199" t="s">
        <v>10078</v>
      </c>
      <c r="C100" s="247" t="s">
        <v>9982</v>
      </c>
      <c r="D100" s="390" t="s">
        <v>10230</v>
      </c>
      <c r="E100" s="191" t="s">
        <v>10005</v>
      </c>
      <c r="F100" s="191">
        <v>4</v>
      </c>
      <c r="G100" s="192" t="s">
        <v>10224</v>
      </c>
      <c r="H100" s="191" t="s">
        <v>33</v>
      </c>
      <c r="I100" s="193"/>
      <c r="J100" s="191"/>
      <c r="K100" s="193"/>
      <c r="L100" s="191"/>
      <c r="M100" s="193"/>
      <c r="N100" s="191"/>
      <c r="O100" s="193"/>
      <c r="P100" s="191"/>
      <c r="Q100" s="193"/>
      <c r="R100" s="198" t="s">
        <v>10006</v>
      </c>
      <c r="U100" s="14"/>
      <c r="V100" s="14"/>
    </row>
    <row r="101" spans="1:22" x14ac:dyDescent="0.25">
      <c r="A101" s="190">
        <v>100</v>
      </c>
      <c r="B101" s="199" t="s">
        <v>10079</v>
      </c>
      <c r="C101" s="391" t="s">
        <v>13025</v>
      </c>
      <c r="D101" s="390" t="s">
        <v>10178</v>
      </c>
      <c r="E101" s="191" t="s">
        <v>10008</v>
      </c>
      <c r="F101" s="191">
        <v>256</v>
      </c>
      <c r="G101" s="196" t="s">
        <v>10009</v>
      </c>
      <c r="H101" s="191" t="s">
        <v>33</v>
      </c>
      <c r="I101" s="193"/>
      <c r="J101" s="191"/>
      <c r="K101" s="193"/>
      <c r="L101" s="191"/>
      <c r="M101" s="193"/>
      <c r="N101" s="191"/>
      <c r="O101" s="193"/>
      <c r="P101" s="191"/>
      <c r="Q101" s="193"/>
      <c r="R101" s="198" t="s">
        <v>10181</v>
      </c>
    </row>
    <row r="102" spans="1:22" x14ac:dyDescent="0.25">
      <c r="A102" s="190">
        <v>101</v>
      </c>
      <c r="B102" s="199" t="s">
        <v>10080</v>
      </c>
      <c r="C102" s="391" t="s">
        <v>13026</v>
      </c>
      <c r="D102" s="390" t="s">
        <v>10179</v>
      </c>
      <c r="E102" s="191" t="s">
        <v>10008</v>
      </c>
      <c r="F102" s="191">
        <v>256</v>
      </c>
      <c r="G102" s="196" t="s">
        <v>10009</v>
      </c>
      <c r="H102" s="191" t="s">
        <v>33</v>
      </c>
      <c r="I102" s="193"/>
      <c r="J102" s="191"/>
      <c r="K102" s="193"/>
      <c r="L102" s="191"/>
      <c r="M102" s="193"/>
      <c r="N102" s="191"/>
      <c r="O102" s="193"/>
      <c r="P102" s="191"/>
      <c r="Q102" s="193"/>
      <c r="R102" s="198" t="s">
        <v>10181</v>
      </c>
    </row>
    <row r="103" spans="1:22" x14ac:dyDescent="0.25">
      <c r="A103" s="190">
        <v>102</v>
      </c>
      <c r="B103" s="201" t="s">
        <v>10081</v>
      </c>
      <c r="C103" s="391" t="s">
        <v>13027</v>
      </c>
      <c r="D103" s="390" t="s">
        <v>10180</v>
      </c>
      <c r="E103" s="191" t="s">
        <v>10008</v>
      </c>
      <c r="F103" s="191">
        <v>256</v>
      </c>
      <c r="G103" s="196" t="s">
        <v>10009</v>
      </c>
      <c r="H103" s="191" t="s">
        <v>33</v>
      </c>
      <c r="I103" s="193"/>
      <c r="J103" s="191"/>
      <c r="K103" s="193"/>
      <c r="L103" s="191"/>
      <c r="M103" s="193"/>
      <c r="N103" s="191"/>
      <c r="O103" s="193"/>
      <c r="P103" s="191"/>
      <c r="Q103" s="193"/>
      <c r="R103" s="198" t="s">
        <v>10181</v>
      </c>
    </row>
    <row r="104" spans="1:22" x14ac:dyDescent="0.25">
      <c r="A104" s="190">
        <v>103</v>
      </c>
      <c r="B104" s="201" t="s">
        <v>10082</v>
      </c>
      <c r="C104" s="392" t="s">
        <v>1410</v>
      </c>
      <c r="D104" s="390" t="s">
        <v>13028</v>
      </c>
      <c r="E104" s="191" t="s">
        <v>10008</v>
      </c>
      <c r="F104" s="191">
        <v>256</v>
      </c>
      <c r="G104" s="196" t="s">
        <v>10009</v>
      </c>
      <c r="H104" s="191" t="s">
        <v>33</v>
      </c>
      <c r="I104" s="193"/>
      <c r="J104" s="191"/>
      <c r="K104" s="193"/>
      <c r="L104" s="191"/>
      <c r="M104" s="193"/>
      <c r="N104" s="191"/>
      <c r="O104" s="193"/>
      <c r="P104" s="191"/>
      <c r="Q104" s="193"/>
      <c r="R104" s="198" t="s">
        <v>10181</v>
      </c>
    </row>
    <row r="105" spans="1:22" x14ac:dyDescent="0.25">
      <c r="A105" s="190">
        <v>104</v>
      </c>
      <c r="B105" s="201" t="s">
        <v>4561</v>
      </c>
      <c r="C105" s="392" t="s">
        <v>1411</v>
      </c>
      <c r="D105" s="390" t="s">
        <v>13029</v>
      </c>
      <c r="E105" s="191" t="s">
        <v>10008</v>
      </c>
      <c r="F105" s="191">
        <v>256</v>
      </c>
      <c r="G105" s="196" t="s">
        <v>10009</v>
      </c>
      <c r="H105" s="191" t="s">
        <v>33</v>
      </c>
      <c r="I105" s="193"/>
      <c r="J105" s="191"/>
      <c r="K105" s="193"/>
      <c r="L105" s="191"/>
      <c r="M105" s="193"/>
      <c r="N105" s="191"/>
      <c r="O105" s="193"/>
      <c r="P105" s="191"/>
      <c r="Q105" s="193"/>
      <c r="R105" s="198" t="s">
        <v>10181</v>
      </c>
    </row>
    <row r="106" spans="1:22" x14ac:dyDescent="0.25">
      <c r="A106" s="190">
        <v>105</v>
      </c>
      <c r="B106" s="201" t="s">
        <v>1370</v>
      </c>
      <c r="C106" s="392" t="s">
        <v>13020</v>
      </c>
      <c r="D106" s="390" t="s">
        <v>13030</v>
      </c>
      <c r="E106" s="191" t="s">
        <v>10008</v>
      </c>
      <c r="F106" s="191">
        <v>256</v>
      </c>
      <c r="G106" s="196" t="s">
        <v>10009</v>
      </c>
      <c r="H106" s="191" t="s">
        <v>33</v>
      </c>
      <c r="I106" s="193"/>
      <c r="J106" s="191"/>
      <c r="K106" s="193"/>
      <c r="L106" s="191"/>
      <c r="M106" s="193"/>
      <c r="N106" s="191"/>
      <c r="O106" s="193"/>
      <c r="P106" s="191"/>
      <c r="Q106" s="193"/>
      <c r="R106" s="198" t="s">
        <v>10181</v>
      </c>
    </row>
    <row r="107" spans="1:22" x14ac:dyDescent="0.25">
      <c r="A107" s="190">
        <v>106</v>
      </c>
      <c r="B107" s="201" t="s">
        <v>13035</v>
      </c>
      <c r="C107" s="392" t="s">
        <v>13021</v>
      </c>
      <c r="D107" s="390" t="s">
        <v>13031</v>
      </c>
      <c r="E107" s="191" t="s">
        <v>10008</v>
      </c>
      <c r="F107" s="191">
        <v>256</v>
      </c>
      <c r="G107" s="196" t="s">
        <v>10009</v>
      </c>
      <c r="H107" s="191" t="s">
        <v>33</v>
      </c>
      <c r="I107" s="193"/>
      <c r="J107" s="191"/>
      <c r="K107" s="193"/>
      <c r="L107" s="191"/>
      <c r="M107" s="193"/>
      <c r="N107" s="191"/>
      <c r="O107" s="193"/>
      <c r="P107" s="191"/>
      <c r="Q107" s="193"/>
      <c r="R107" s="198" t="s">
        <v>10181</v>
      </c>
    </row>
    <row r="108" spans="1:22" x14ac:dyDescent="0.25">
      <c r="A108" s="190">
        <v>107</v>
      </c>
      <c r="B108" s="201" t="s">
        <v>13036</v>
      </c>
      <c r="C108" s="392" t="s">
        <v>13022</v>
      </c>
      <c r="D108" s="390" t="s">
        <v>13032</v>
      </c>
      <c r="E108" s="191" t="s">
        <v>10008</v>
      </c>
      <c r="F108" s="191">
        <v>256</v>
      </c>
      <c r="G108" s="196" t="s">
        <v>10009</v>
      </c>
      <c r="H108" s="191" t="s">
        <v>33</v>
      </c>
      <c r="I108" s="193"/>
      <c r="J108" s="191"/>
      <c r="K108" s="193"/>
      <c r="L108" s="191"/>
      <c r="M108" s="193"/>
      <c r="N108" s="191"/>
      <c r="O108" s="193"/>
      <c r="P108" s="191"/>
      <c r="Q108" s="193"/>
      <c r="R108" s="198" t="s">
        <v>10181</v>
      </c>
    </row>
    <row r="109" spans="1:22" x14ac:dyDescent="0.25">
      <c r="A109" s="190">
        <v>108</v>
      </c>
      <c r="B109" s="201" t="s">
        <v>13037</v>
      </c>
      <c r="C109" s="392" t="s">
        <v>13023</v>
      </c>
      <c r="D109" s="390" t="s">
        <v>13033</v>
      </c>
      <c r="E109" s="191" t="s">
        <v>10008</v>
      </c>
      <c r="F109" s="191">
        <v>256</v>
      </c>
      <c r="G109" s="196" t="s">
        <v>10009</v>
      </c>
      <c r="H109" s="191" t="s">
        <v>33</v>
      </c>
      <c r="I109" s="193"/>
      <c r="J109" s="191"/>
      <c r="K109" s="193"/>
      <c r="L109" s="191"/>
      <c r="M109" s="193"/>
      <c r="N109" s="191"/>
      <c r="O109" s="193"/>
      <c r="P109" s="191"/>
      <c r="Q109" s="193"/>
      <c r="R109" s="198" t="s">
        <v>10181</v>
      </c>
    </row>
    <row r="110" spans="1:22" x14ac:dyDescent="0.25">
      <c r="A110" s="190">
        <v>109</v>
      </c>
      <c r="B110" s="201" t="s">
        <v>13038</v>
      </c>
      <c r="C110" s="392" t="s">
        <v>13024</v>
      </c>
      <c r="D110" s="390" t="s">
        <v>13034</v>
      </c>
      <c r="E110" s="191" t="s">
        <v>10008</v>
      </c>
      <c r="F110" s="191">
        <v>256</v>
      </c>
      <c r="G110" s="196" t="s">
        <v>10009</v>
      </c>
      <c r="H110" s="191" t="s">
        <v>33</v>
      </c>
      <c r="I110" s="193"/>
      <c r="J110" s="191"/>
      <c r="K110" s="193"/>
      <c r="L110" s="191"/>
      <c r="M110" s="193"/>
      <c r="N110" s="191"/>
      <c r="O110" s="193"/>
      <c r="P110" s="191"/>
      <c r="Q110" s="193"/>
      <c r="R110" s="198" t="s">
        <v>10181</v>
      </c>
    </row>
  </sheetData>
  <hyperlinks>
    <hyperlink ref="R5" r:id="rId1"/>
    <hyperlink ref="R7" r:id="rId2"/>
    <hyperlink ref="R3" r:id="rId3" display="WBG Open Data"/>
    <hyperlink ref="R4" r:id="rId4" display="WBG Open Data"/>
    <hyperlink ref="R6" r:id="rId5" display="WBG Open Data"/>
    <hyperlink ref="R11:R14" r:id="rId6" display="WBG Open Data"/>
    <hyperlink ref="R50" r:id="rId7" display="WBG Open Data"/>
    <hyperlink ref="R51" r:id="rId8" display="WBG Open Data"/>
    <hyperlink ref="R8" r:id="rId9" display="WBG Open Data"/>
    <hyperlink ref="R9" r:id="rId10" display="WBG Open Data"/>
    <hyperlink ref="R10" r:id="rId11" display="WBG Open Data"/>
    <hyperlink ref="R61" r:id="rId12" display="WBG Open Data"/>
    <hyperlink ref="R62" r:id="rId13" display="WBG Open Data"/>
    <hyperlink ref="R63" r:id="rId14" display="WBG Open Data"/>
    <hyperlink ref="R64" r:id="rId15" display="WBG Open Data"/>
    <hyperlink ref="R65" r:id="rId16" display="WBG Open Data"/>
    <hyperlink ref="R66" r:id="rId17" display="WBG Open Data"/>
    <hyperlink ref="R67" r:id="rId18" display="WBG Open Data"/>
    <hyperlink ref="R68" r:id="rId19" display="WBG Open Data"/>
    <hyperlink ref="R69" r:id="rId20" display="WBG Open Data"/>
    <hyperlink ref="R70" r:id="rId21" display="WBG Open Data"/>
    <hyperlink ref="R71" r:id="rId22" display="WBG Open Data"/>
    <hyperlink ref="R72" r:id="rId23" display="WBG Open Data"/>
    <hyperlink ref="R73" r:id="rId24" display="WBG Open Data"/>
    <hyperlink ref="R74" r:id="rId25" display="WBG Open Data"/>
    <hyperlink ref="R75" r:id="rId26" display="WBG Open Data"/>
    <hyperlink ref="R76" r:id="rId27" display="WBG Open Data"/>
    <hyperlink ref="R77" r:id="rId28" display="WBG Open Data"/>
    <hyperlink ref="R78" r:id="rId29" display="WBG Open Data"/>
    <hyperlink ref="R79" r:id="rId30" display="WBG Open Data"/>
    <hyperlink ref="R80" r:id="rId31" display="WBG Open Data"/>
  </hyperlinks>
  <pageMargins left="0.7" right="0.7" top="0.75" bottom="0.75" header="0.3" footer="0.3"/>
  <pageSetup orientation="portrait" r:id="rId32"/>
  <legacyDrawing r:id="rId3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4"/>
  <sheetViews>
    <sheetView zoomScaleNormal="100" workbookViewId="0">
      <pane xSplit="3" ySplit="1" topLeftCell="D59" activePane="bottomRight" state="frozen"/>
      <selection pane="topRight" activeCell="C1" sqref="C1"/>
      <selection pane="bottomLeft" activeCell="A2" sqref="A2"/>
      <selection pane="bottomRight" activeCell="E83" sqref="E83"/>
    </sheetView>
  </sheetViews>
  <sheetFormatPr defaultRowHeight="15" x14ac:dyDescent="0.25"/>
  <cols>
    <col min="1" max="1" width="6.140625" style="3" customWidth="1"/>
    <col min="2" max="2" width="4.7109375" style="3" customWidth="1"/>
    <col min="3" max="3" width="18.140625" customWidth="1"/>
    <col min="4" max="4" width="4.7109375" style="3" customWidth="1"/>
    <col min="5" max="5" width="40.7109375" customWidth="1"/>
    <col min="6" max="6" width="11.28515625" customWidth="1"/>
    <col min="7" max="7" width="11.7109375" customWidth="1"/>
    <col min="8" max="9" width="24.7109375" customWidth="1"/>
    <col min="10" max="10" width="32.5703125" bestFit="1" customWidth="1"/>
    <col min="11" max="11" width="25.85546875" bestFit="1" customWidth="1"/>
    <col min="12" max="12" width="26.28515625" customWidth="1"/>
    <col min="13" max="13" width="30.7109375" bestFit="1" customWidth="1"/>
    <col min="14" max="14" width="30.85546875" bestFit="1" customWidth="1"/>
  </cols>
  <sheetData>
    <row r="1" spans="1:14" x14ac:dyDescent="0.25">
      <c r="A1" s="4" t="s">
        <v>1369</v>
      </c>
      <c r="B1" s="4" t="s">
        <v>1331</v>
      </c>
      <c r="C1" s="5" t="s">
        <v>1333</v>
      </c>
      <c r="D1" s="4" t="s">
        <v>1332</v>
      </c>
      <c r="E1" s="5" t="s">
        <v>1334</v>
      </c>
      <c r="F1" s="4" t="s">
        <v>1496</v>
      </c>
      <c r="G1" s="4" t="s">
        <v>1495</v>
      </c>
      <c r="H1" s="4" t="s">
        <v>1669</v>
      </c>
      <c r="I1" s="4" t="s">
        <v>1670</v>
      </c>
      <c r="J1" s="4" t="s">
        <v>1671</v>
      </c>
      <c r="K1" s="4" t="s">
        <v>1672</v>
      </c>
      <c r="L1" s="4" t="s">
        <v>1673</v>
      </c>
      <c r="M1" s="4" t="s">
        <v>1674</v>
      </c>
      <c r="N1" s="4" t="s">
        <v>1675</v>
      </c>
    </row>
    <row r="2" spans="1:14" x14ac:dyDescent="0.25">
      <c r="A2" s="3">
        <v>1000</v>
      </c>
      <c r="B2" s="12">
        <v>1</v>
      </c>
      <c r="C2" s="11" t="s">
        <v>422</v>
      </c>
      <c r="D2" s="12"/>
      <c r="E2" s="11" t="s">
        <v>1330</v>
      </c>
      <c r="F2" t="s">
        <v>422</v>
      </c>
    </row>
    <row r="3" spans="1:14" x14ac:dyDescent="0.25">
      <c r="A3" s="3">
        <v>1010</v>
      </c>
      <c r="D3" s="3">
        <v>10</v>
      </c>
      <c r="E3" t="s">
        <v>1446</v>
      </c>
    </row>
    <row r="4" spans="1:14" x14ac:dyDescent="0.25">
      <c r="A4" s="3">
        <v>1011</v>
      </c>
      <c r="D4" s="3">
        <v>11</v>
      </c>
      <c r="E4" t="s">
        <v>1440</v>
      </c>
      <c r="H4" t="s">
        <v>9489</v>
      </c>
      <c r="I4" t="s">
        <v>9515</v>
      </c>
      <c r="J4" t="s">
        <v>9521</v>
      </c>
      <c r="K4" t="s">
        <v>9535</v>
      </c>
    </row>
    <row r="5" spans="1:14" x14ac:dyDescent="0.25">
      <c r="A5" s="3">
        <v>1012</v>
      </c>
      <c r="D5" s="3">
        <v>12</v>
      </c>
      <c r="E5" t="s">
        <v>1441</v>
      </c>
      <c r="H5" t="s">
        <v>9491</v>
      </c>
      <c r="I5" t="s">
        <v>9510</v>
      </c>
      <c r="J5" t="s">
        <v>9532</v>
      </c>
    </row>
    <row r="6" spans="1:14" x14ac:dyDescent="0.25">
      <c r="A6" s="3">
        <v>1020</v>
      </c>
      <c r="D6" s="3">
        <v>20</v>
      </c>
      <c r="E6" t="s">
        <v>1445</v>
      </c>
      <c r="H6" t="s">
        <v>9528</v>
      </c>
    </row>
    <row r="7" spans="1:14" x14ac:dyDescent="0.25">
      <c r="A7" s="3">
        <v>1021</v>
      </c>
      <c r="D7" s="3">
        <v>21</v>
      </c>
      <c r="E7" t="s">
        <v>1459</v>
      </c>
      <c r="H7" t="s">
        <v>1457</v>
      </c>
      <c r="I7" t="s">
        <v>1458</v>
      </c>
      <c r="J7" t="s">
        <v>1678</v>
      </c>
    </row>
    <row r="8" spans="1:14" x14ac:dyDescent="0.25">
      <c r="A8" s="3">
        <v>1022</v>
      </c>
      <c r="D8" s="3">
        <v>22</v>
      </c>
      <c r="E8" t="s">
        <v>1442</v>
      </c>
    </row>
    <row r="9" spans="1:14" x14ac:dyDescent="0.25">
      <c r="A9" s="3">
        <v>1023</v>
      </c>
      <c r="D9" s="3">
        <v>23</v>
      </c>
      <c r="E9" t="s">
        <v>1443</v>
      </c>
    </row>
    <row r="10" spans="1:14" x14ac:dyDescent="0.25">
      <c r="A10" s="3">
        <v>1024</v>
      </c>
      <c r="D10" s="3">
        <v>24</v>
      </c>
      <c r="E10" t="s">
        <v>1444</v>
      </c>
    </row>
    <row r="11" spans="1:14" x14ac:dyDescent="0.25">
      <c r="A11" s="3">
        <v>1030</v>
      </c>
      <c r="D11" s="3">
        <v>30</v>
      </c>
      <c r="E11" t="s">
        <v>1447</v>
      </c>
    </row>
    <row r="12" spans="1:14" x14ac:dyDescent="0.25">
      <c r="A12" s="3">
        <v>1031</v>
      </c>
      <c r="D12" s="3">
        <v>31</v>
      </c>
      <c r="E12" t="s">
        <v>1498</v>
      </c>
      <c r="H12" t="s">
        <v>1512</v>
      </c>
      <c r="I12" t="s">
        <v>1513</v>
      </c>
      <c r="J12" t="s">
        <v>1515</v>
      </c>
      <c r="K12" t="s">
        <v>1516</v>
      </c>
      <c r="L12" t="s">
        <v>1517</v>
      </c>
      <c r="M12" t="s">
        <v>1518</v>
      </c>
      <c r="N12" t="s">
        <v>1506</v>
      </c>
    </row>
    <row r="13" spans="1:14" x14ac:dyDescent="0.25">
      <c r="A13" s="3">
        <v>1032</v>
      </c>
      <c r="D13" s="3">
        <v>32</v>
      </c>
      <c r="E13" t="s">
        <v>1467</v>
      </c>
      <c r="H13" t="s">
        <v>1456</v>
      </c>
      <c r="I13" t="s">
        <v>1455</v>
      </c>
      <c r="J13" t="s">
        <v>1454</v>
      </c>
      <c r="K13" t="s">
        <v>1466</v>
      </c>
      <c r="L13" t="s">
        <v>1468</v>
      </c>
      <c r="M13" t="s">
        <v>1499</v>
      </c>
      <c r="N13" t="s">
        <v>2811</v>
      </c>
    </row>
    <row r="14" spans="1:14" x14ac:dyDescent="0.25">
      <c r="A14" s="3">
        <v>1033</v>
      </c>
      <c r="D14" s="3">
        <v>33</v>
      </c>
      <c r="E14" t="s">
        <v>1462</v>
      </c>
      <c r="H14" t="s">
        <v>1460</v>
      </c>
      <c r="I14" t="s">
        <v>1502</v>
      </c>
      <c r="J14" t="s">
        <v>1501</v>
      </c>
      <c r="K14" t="s">
        <v>1500</v>
      </c>
      <c r="L14" t="s">
        <v>1461</v>
      </c>
      <c r="M14" t="s">
        <v>1507</v>
      </c>
      <c r="N14" t="s">
        <v>9496</v>
      </c>
    </row>
    <row r="15" spans="1:14" x14ac:dyDescent="0.25">
      <c r="A15" s="3">
        <v>1034</v>
      </c>
      <c r="D15" s="3">
        <v>34</v>
      </c>
      <c r="E15" t="s">
        <v>1465</v>
      </c>
      <c r="H15" t="s">
        <v>1463</v>
      </c>
      <c r="I15" t="s">
        <v>1464</v>
      </c>
      <c r="J15" t="s">
        <v>1503</v>
      </c>
      <c r="K15" t="s">
        <v>1505</v>
      </c>
      <c r="L15" t="s">
        <v>1507</v>
      </c>
      <c r="M15" t="s">
        <v>1514</v>
      </c>
      <c r="N15" t="s">
        <v>1509</v>
      </c>
    </row>
    <row r="16" spans="1:14" x14ac:dyDescent="0.25">
      <c r="A16" s="3">
        <v>1035</v>
      </c>
      <c r="D16" s="3">
        <v>35</v>
      </c>
      <c r="E16" s="2" t="s">
        <v>1448</v>
      </c>
      <c r="H16" t="s">
        <v>1497</v>
      </c>
      <c r="I16" t="s">
        <v>1510</v>
      </c>
      <c r="J16" t="s">
        <v>1514</v>
      </c>
      <c r="K16" t="s">
        <v>1511</v>
      </c>
      <c r="L16" t="s">
        <v>9513</v>
      </c>
      <c r="M16" t="s">
        <v>9518</v>
      </c>
      <c r="N16" t="s">
        <v>9529</v>
      </c>
    </row>
    <row r="17" spans="1:14" x14ac:dyDescent="0.25">
      <c r="A17" s="3">
        <v>1040</v>
      </c>
      <c r="D17" s="3">
        <v>40</v>
      </c>
      <c r="E17" t="s">
        <v>1449</v>
      </c>
      <c r="H17" t="s">
        <v>1504</v>
      </c>
      <c r="I17" t="s">
        <v>1676</v>
      </c>
      <c r="J17" t="s">
        <v>1677</v>
      </c>
      <c r="K17" t="s">
        <v>9500</v>
      </c>
      <c r="L17" t="s">
        <v>9501</v>
      </c>
      <c r="M17" t="s">
        <v>9507</v>
      </c>
    </row>
    <row r="18" spans="1:14" x14ac:dyDescent="0.25">
      <c r="A18" s="3">
        <v>1050</v>
      </c>
      <c r="D18" s="3">
        <v>50</v>
      </c>
      <c r="E18" t="s">
        <v>1450</v>
      </c>
    </row>
    <row r="19" spans="1:14" x14ac:dyDescent="0.25">
      <c r="A19" s="3">
        <v>1051</v>
      </c>
      <c r="D19" s="3">
        <v>51</v>
      </c>
      <c r="E19" t="s">
        <v>1451</v>
      </c>
      <c r="H19" t="s">
        <v>4156</v>
      </c>
      <c r="I19" t="s">
        <v>9484</v>
      </c>
      <c r="J19" t="s">
        <v>9506</v>
      </c>
      <c r="K19" t="s">
        <v>9527</v>
      </c>
    </row>
    <row r="20" spans="1:14" x14ac:dyDescent="0.25">
      <c r="A20" s="3">
        <v>1052</v>
      </c>
      <c r="D20" s="3">
        <v>52</v>
      </c>
      <c r="E20" t="s">
        <v>1452</v>
      </c>
      <c r="H20" t="s">
        <v>9487</v>
      </c>
      <c r="I20" t="s">
        <v>9488</v>
      </c>
      <c r="J20" t="s">
        <v>9490</v>
      </c>
      <c r="K20" t="s">
        <v>9502</v>
      </c>
      <c r="L20" t="s">
        <v>9517</v>
      </c>
      <c r="M20" t="s">
        <v>9519</v>
      </c>
      <c r="N20" t="s">
        <v>9523</v>
      </c>
    </row>
    <row r="21" spans="1:14" x14ac:dyDescent="0.25">
      <c r="A21" s="3">
        <v>1053</v>
      </c>
      <c r="D21" s="3">
        <v>53</v>
      </c>
      <c r="E21" t="s">
        <v>1453</v>
      </c>
    </row>
    <row r="23" spans="1:14" x14ac:dyDescent="0.25">
      <c r="A23" s="3">
        <v>2000</v>
      </c>
      <c r="B23" s="12">
        <v>2</v>
      </c>
      <c r="C23" s="11" t="s">
        <v>1335</v>
      </c>
      <c r="D23" s="12"/>
      <c r="E23" s="11" t="s">
        <v>1336</v>
      </c>
    </row>
    <row r="24" spans="1:14" x14ac:dyDescent="0.25">
      <c r="A24" s="3">
        <v>2001</v>
      </c>
      <c r="D24" s="3">
        <v>1</v>
      </c>
      <c r="E24" t="s">
        <v>1364</v>
      </c>
      <c r="F24" t="s">
        <v>1469</v>
      </c>
      <c r="G24" t="s">
        <v>1564</v>
      </c>
      <c r="H24" t="s">
        <v>1549</v>
      </c>
      <c r="I24" t="s">
        <v>1563</v>
      </c>
      <c r="J24" t="s">
        <v>1721</v>
      </c>
      <c r="K24" t="s">
        <v>1722</v>
      </c>
      <c r="L24" t="s">
        <v>1723</v>
      </c>
      <c r="M24" t="s">
        <v>9530</v>
      </c>
    </row>
    <row r="25" spans="1:14" x14ac:dyDescent="0.25">
      <c r="A25" s="3">
        <v>2002</v>
      </c>
      <c r="D25" s="3">
        <v>2</v>
      </c>
      <c r="E25" t="s">
        <v>1365</v>
      </c>
      <c r="F25" t="s">
        <v>1565</v>
      </c>
      <c r="H25" t="s">
        <v>1550</v>
      </c>
      <c r="I25" t="s">
        <v>1566</v>
      </c>
    </row>
    <row r="26" spans="1:14" x14ac:dyDescent="0.25">
      <c r="A26" s="3">
        <v>2003</v>
      </c>
      <c r="D26" s="3">
        <v>3</v>
      </c>
      <c r="E26" t="s">
        <v>1337</v>
      </c>
      <c r="F26" t="s">
        <v>1470</v>
      </c>
      <c r="H26" t="s">
        <v>1551</v>
      </c>
      <c r="I26" t="s">
        <v>1552</v>
      </c>
      <c r="J26" t="s">
        <v>1553</v>
      </c>
      <c r="K26" t="s">
        <v>1554</v>
      </c>
    </row>
    <row r="27" spans="1:14" x14ac:dyDescent="0.25">
      <c r="A27" s="3">
        <v>2004</v>
      </c>
      <c r="D27" s="3">
        <v>4</v>
      </c>
      <c r="E27" t="s">
        <v>1555</v>
      </c>
      <c r="F27" t="s">
        <v>1471</v>
      </c>
      <c r="G27" t="s">
        <v>1559</v>
      </c>
      <c r="H27" t="s">
        <v>1556</v>
      </c>
      <c r="I27" t="s">
        <v>1557</v>
      </c>
      <c r="J27" t="s">
        <v>1558</v>
      </c>
      <c r="K27" t="s">
        <v>1616</v>
      </c>
      <c r="L27" t="s">
        <v>1617</v>
      </c>
    </row>
    <row r="28" spans="1:14" x14ac:dyDescent="0.25">
      <c r="A28" s="3">
        <v>2005</v>
      </c>
      <c r="D28" s="3">
        <v>5</v>
      </c>
      <c r="E28" t="s">
        <v>2334</v>
      </c>
      <c r="H28" t="s">
        <v>1560</v>
      </c>
      <c r="I28" t="s">
        <v>1561</v>
      </c>
      <c r="J28" t="s">
        <v>1562</v>
      </c>
    </row>
    <row r="29" spans="1:14" x14ac:dyDescent="0.25">
      <c r="A29" s="3">
        <v>2006</v>
      </c>
      <c r="D29" s="3">
        <v>6</v>
      </c>
      <c r="E29" t="s">
        <v>1338</v>
      </c>
      <c r="H29" t="s">
        <v>1567</v>
      </c>
      <c r="I29" t="s">
        <v>1568</v>
      </c>
    </row>
    <row r="30" spans="1:14" x14ac:dyDescent="0.25">
      <c r="A30" s="3">
        <v>2007</v>
      </c>
      <c r="D30" s="3">
        <v>7</v>
      </c>
      <c r="E30" t="s">
        <v>1339</v>
      </c>
      <c r="H30" t="s">
        <v>1569</v>
      </c>
    </row>
    <row r="31" spans="1:14" x14ac:dyDescent="0.25">
      <c r="A31" s="3">
        <v>2008</v>
      </c>
      <c r="D31" s="3">
        <v>8</v>
      </c>
      <c r="E31" t="s">
        <v>1580</v>
      </c>
      <c r="F31" t="s">
        <v>1581</v>
      </c>
      <c r="G31" t="s">
        <v>1582</v>
      </c>
      <c r="H31" t="s">
        <v>1578</v>
      </c>
      <c r="I31" t="s">
        <v>1583</v>
      </c>
    </row>
    <row r="32" spans="1:14" x14ac:dyDescent="0.25">
      <c r="A32" s="3">
        <v>2009</v>
      </c>
      <c r="D32" s="3">
        <v>9</v>
      </c>
      <c r="E32" t="s">
        <v>1579</v>
      </c>
      <c r="F32" t="s">
        <v>1662</v>
      </c>
      <c r="H32" t="s">
        <v>1570</v>
      </c>
      <c r="I32" t="s">
        <v>1571</v>
      </c>
      <c r="J32" t="s">
        <v>1572</v>
      </c>
      <c r="K32" t="s">
        <v>1573</v>
      </c>
      <c r="L32" t="s">
        <v>1661</v>
      </c>
    </row>
    <row r="33" spans="1:14" x14ac:dyDescent="0.25">
      <c r="A33" s="3">
        <v>2010</v>
      </c>
      <c r="D33" s="3">
        <v>10</v>
      </c>
      <c r="E33" t="s">
        <v>2753</v>
      </c>
      <c r="F33" t="s">
        <v>1472</v>
      </c>
      <c r="G33" t="s">
        <v>1519</v>
      </c>
      <c r="H33" t="s">
        <v>1520</v>
      </c>
      <c r="I33" t="s">
        <v>1521</v>
      </c>
      <c r="J33" t="s">
        <v>1585</v>
      </c>
      <c r="K33" t="s">
        <v>1584</v>
      </c>
      <c r="L33" t="s">
        <v>1586</v>
      </c>
      <c r="M33" t="s">
        <v>1587</v>
      </c>
    </row>
    <row r="34" spans="1:14" x14ac:dyDescent="0.25">
      <c r="A34" s="3">
        <v>2011</v>
      </c>
      <c r="D34" s="3">
        <v>11</v>
      </c>
      <c r="E34" t="s">
        <v>1527</v>
      </c>
      <c r="F34" t="s">
        <v>1525</v>
      </c>
      <c r="G34" t="s">
        <v>1526</v>
      </c>
      <c r="H34" t="s">
        <v>1522</v>
      </c>
      <c r="I34" t="s">
        <v>1523</v>
      </c>
      <c r="J34" t="s">
        <v>1524</v>
      </c>
      <c r="K34" t="s">
        <v>1528</v>
      </c>
      <c r="L34" t="s">
        <v>1529</v>
      </c>
      <c r="M34" t="s">
        <v>9492</v>
      </c>
      <c r="N34" t="s">
        <v>9493</v>
      </c>
    </row>
    <row r="35" spans="1:14" x14ac:dyDescent="0.25">
      <c r="A35" s="3">
        <v>2012</v>
      </c>
      <c r="D35" s="3">
        <v>12</v>
      </c>
      <c r="E35" t="s">
        <v>1533</v>
      </c>
      <c r="F35" t="s">
        <v>1530</v>
      </c>
      <c r="H35" t="s">
        <v>1531</v>
      </c>
      <c r="I35" t="s">
        <v>1532</v>
      </c>
      <c r="J35" t="s">
        <v>1540</v>
      </c>
      <c r="K35" t="s">
        <v>9524</v>
      </c>
      <c r="L35" t="s">
        <v>9525</v>
      </c>
    </row>
    <row r="36" spans="1:14" x14ac:dyDescent="0.25">
      <c r="A36" s="3">
        <v>2013</v>
      </c>
      <c r="D36" s="3">
        <v>13</v>
      </c>
      <c r="E36" t="s">
        <v>1541</v>
      </c>
      <c r="F36" t="s">
        <v>1534</v>
      </c>
      <c r="G36" t="s">
        <v>1535</v>
      </c>
      <c r="H36" t="s">
        <v>1536</v>
      </c>
      <c r="I36" t="s">
        <v>1537</v>
      </c>
      <c r="J36" t="s">
        <v>1538</v>
      </c>
      <c r="K36" t="s">
        <v>1539</v>
      </c>
    </row>
    <row r="37" spans="1:14" x14ac:dyDescent="0.25">
      <c r="A37" s="3">
        <v>2014</v>
      </c>
      <c r="D37" s="3">
        <v>14</v>
      </c>
      <c r="E37" t="s">
        <v>1542</v>
      </c>
      <c r="H37" t="s">
        <v>1543</v>
      </c>
      <c r="I37" t="s">
        <v>1544</v>
      </c>
    </row>
    <row r="38" spans="1:14" x14ac:dyDescent="0.25">
      <c r="A38" s="3">
        <v>2015</v>
      </c>
      <c r="D38" s="3">
        <v>15</v>
      </c>
      <c r="E38" t="s">
        <v>1367</v>
      </c>
      <c r="H38" t="s">
        <v>1545</v>
      </c>
      <c r="I38" t="s">
        <v>1546</v>
      </c>
      <c r="J38" t="s">
        <v>9482</v>
      </c>
      <c r="K38" t="s">
        <v>9483</v>
      </c>
    </row>
    <row r="39" spans="1:14" x14ac:dyDescent="0.25">
      <c r="A39" s="3">
        <v>2016</v>
      </c>
      <c r="D39" s="3">
        <v>16</v>
      </c>
      <c r="E39" t="s">
        <v>1366</v>
      </c>
      <c r="H39" t="s">
        <v>1547</v>
      </c>
      <c r="I39" t="s">
        <v>1548</v>
      </c>
    </row>
    <row r="40" spans="1:14" x14ac:dyDescent="0.25">
      <c r="A40" s="3">
        <v>2017</v>
      </c>
      <c r="D40" s="3">
        <v>17</v>
      </c>
      <c r="E40" t="s">
        <v>2752</v>
      </c>
      <c r="F40" t="s">
        <v>1650</v>
      </c>
      <c r="G40" t="s">
        <v>1651</v>
      </c>
      <c r="H40" t="s">
        <v>1652</v>
      </c>
      <c r="I40" t="s">
        <v>1654</v>
      </c>
      <c r="J40" t="s">
        <v>1653</v>
      </c>
    </row>
    <row r="41" spans="1:14" x14ac:dyDescent="0.25">
      <c r="A41" s="3">
        <v>2020</v>
      </c>
      <c r="D41" s="3">
        <v>20</v>
      </c>
      <c r="E41" s="20" t="s">
        <v>2751</v>
      </c>
    </row>
    <row r="42" spans="1:14" x14ac:dyDescent="0.25">
      <c r="A42" s="3">
        <v>2021</v>
      </c>
      <c r="D42" s="3">
        <v>21</v>
      </c>
      <c r="E42" s="20" t="s">
        <v>2750</v>
      </c>
    </row>
    <row r="44" spans="1:14" x14ac:dyDescent="0.25">
      <c r="A44" s="3">
        <v>3000</v>
      </c>
      <c r="B44" s="12">
        <v>3</v>
      </c>
      <c r="C44" s="11" t="s">
        <v>1340</v>
      </c>
      <c r="D44" s="12"/>
      <c r="E44" s="11" t="s">
        <v>1341</v>
      </c>
    </row>
    <row r="45" spans="1:14" x14ac:dyDescent="0.25">
      <c r="A45" s="3">
        <v>3001</v>
      </c>
      <c r="D45" s="3">
        <v>1</v>
      </c>
      <c r="E45" t="s">
        <v>1577</v>
      </c>
      <c r="F45" t="s">
        <v>1576</v>
      </c>
      <c r="G45" t="s">
        <v>1575</v>
      </c>
      <c r="H45" t="s">
        <v>1574</v>
      </c>
      <c r="I45" t="s">
        <v>9522</v>
      </c>
    </row>
    <row r="46" spans="1:14" x14ac:dyDescent="0.25">
      <c r="A46" s="3">
        <v>3002</v>
      </c>
      <c r="D46" s="3">
        <v>2</v>
      </c>
      <c r="E46" t="s">
        <v>1588</v>
      </c>
      <c r="F46" t="s">
        <v>1589</v>
      </c>
      <c r="H46" t="s">
        <v>1597</v>
      </c>
    </row>
    <row r="47" spans="1:14" x14ac:dyDescent="0.25">
      <c r="A47" s="3">
        <v>3003</v>
      </c>
      <c r="D47" s="3">
        <v>3</v>
      </c>
      <c r="E47" t="s">
        <v>1607</v>
      </c>
      <c r="F47" t="s">
        <v>1590</v>
      </c>
      <c r="G47" t="s">
        <v>1593</v>
      </c>
      <c r="H47" t="s">
        <v>1592</v>
      </c>
      <c r="I47" t="s">
        <v>1591</v>
      </c>
    </row>
    <row r="48" spans="1:14" x14ac:dyDescent="0.25">
      <c r="A48" s="3">
        <v>3004</v>
      </c>
      <c r="D48" s="3">
        <v>4</v>
      </c>
      <c r="E48" t="s">
        <v>1594</v>
      </c>
      <c r="F48" t="s">
        <v>1595</v>
      </c>
      <c r="G48" t="s">
        <v>1596</v>
      </c>
      <c r="H48" t="s">
        <v>1598</v>
      </c>
      <c r="I48" t="s">
        <v>9508</v>
      </c>
      <c r="J48" t="s">
        <v>9509</v>
      </c>
    </row>
    <row r="49" spans="1:13" x14ac:dyDescent="0.25">
      <c r="A49" s="3">
        <v>3005</v>
      </c>
      <c r="D49" s="3">
        <v>5</v>
      </c>
      <c r="E49" t="s">
        <v>1428</v>
      </c>
      <c r="H49" t="s">
        <v>1599</v>
      </c>
    </row>
    <row r="50" spans="1:13" x14ac:dyDescent="0.25">
      <c r="A50" s="3">
        <v>3006</v>
      </c>
      <c r="D50" s="3">
        <v>6</v>
      </c>
      <c r="E50" t="s">
        <v>1610</v>
      </c>
      <c r="H50" t="s">
        <v>1600</v>
      </c>
      <c r="I50" t="s">
        <v>1609</v>
      </c>
      <c r="J50" t="s">
        <v>1608</v>
      </c>
    </row>
    <row r="51" spans="1:13" x14ac:dyDescent="0.25">
      <c r="A51" s="3">
        <v>3007</v>
      </c>
      <c r="D51" s="3">
        <v>7</v>
      </c>
      <c r="E51" t="s">
        <v>1603</v>
      </c>
      <c r="F51" t="s">
        <v>1602</v>
      </c>
      <c r="H51" t="s">
        <v>1601</v>
      </c>
      <c r="I51" t="s">
        <v>9494</v>
      </c>
    </row>
    <row r="52" spans="1:13" x14ac:dyDescent="0.25">
      <c r="A52" s="3">
        <v>3008</v>
      </c>
      <c r="D52" s="3">
        <v>8</v>
      </c>
      <c r="E52" t="s">
        <v>1427</v>
      </c>
      <c r="H52" t="s">
        <v>1604</v>
      </c>
    </row>
    <row r="53" spans="1:13" x14ac:dyDescent="0.25">
      <c r="A53" s="3">
        <v>3009</v>
      </c>
      <c r="D53" s="3">
        <v>9</v>
      </c>
      <c r="E53" t="s">
        <v>1426</v>
      </c>
      <c r="H53" t="s">
        <v>1605</v>
      </c>
      <c r="I53" t="s">
        <v>9511</v>
      </c>
      <c r="J53" t="s">
        <v>9533</v>
      </c>
    </row>
    <row r="54" spans="1:13" x14ac:dyDescent="0.25">
      <c r="A54" s="3">
        <v>3010</v>
      </c>
      <c r="D54" s="3">
        <v>10</v>
      </c>
      <c r="E54" t="s">
        <v>1439</v>
      </c>
      <c r="H54" t="s">
        <v>1606</v>
      </c>
      <c r="I54" t="s">
        <v>9504</v>
      </c>
    </row>
    <row r="55" spans="1:13" x14ac:dyDescent="0.25">
      <c r="A55" s="3">
        <v>3011</v>
      </c>
      <c r="D55" s="3">
        <v>11</v>
      </c>
      <c r="E55" t="s">
        <v>9475</v>
      </c>
      <c r="F55" t="s">
        <v>9476</v>
      </c>
      <c r="H55" t="s">
        <v>9477</v>
      </c>
    </row>
    <row r="56" spans="1:13" x14ac:dyDescent="0.25">
      <c r="A56" s="3">
        <v>3012</v>
      </c>
      <c r="D56" s="3">
        <v>12</v>
      </c>
      <c r="E56" t="s">
        <v>9478</v>
      </c>
      <c r="F56" t="s">
        <v>9479</v>
      </c>
      <c r="H56" t="s">
        <v>9480</v>
      </c>
      <c r="I56" t="s">
        <v>9481</v>
      </c>
      <c r="J56" t="s">
        <v>9497</v>
      </c>
      <c r="K56" t="s">
        <v>9498</v>
      </c>
      <c r="L56" t="s">
        <v>9503</v>
      </c>
      <c r="M56" t="s">
        <v>9516</v>
      </c>
    </row>
    <row r="58" spans="1:13" x14ac:dyDescent="0.25">
      <c r="A58" s="3">
        <v>4000</v>
      </c>
      <c r="B58" s="12">
        <v>4</v>
      </c>
      <c r="C58" s="11" t="s">
        <v>1342</v>
      </c>
      <c r="D58" s="12"/>
      <c r="E58" s="11" t="s">
        <v>1640</v>
      </c>
      <c r="H58" t="s">
        <v>1641</v>
      </c>
      <c r="I58" t="s">
        <v>1642</v>
      </c>
    </row>
    <row r="59" spans="1:13" x14ac:dyDescent="0.25">
      <c r="A59" s="3">
        <v>4001</v>
      </c>
      <c r="D59" s="3">
        <v>1</v>
      </c>
      <c r="E59" t="s">
        <v>1727</v>
      </c>
      <c r="F59" t="s">
        <v>10237</v>
      </c>
      <c r="G59" t="s">
        <v>10238</v>
      </c>
      <c r="H59" t="s">
        <v>1611</v>
      </c>
      <c r="I59" t="s">
        <v>1612</v>
      </c>
      <c r="J59" t="s">
        <v>1613</v>
      </c>
      <c r="K59" t="s">
        <v>1647</v>
      </c>
      <c r="L59" t="s">
        <v>1614</v>
      </c>
      <c r="M59" t="s">
        <v>1615</v>
      </c>
    </row>
    <row r="60" spans="1:13" x14ac:dyDescent="0.25">
      <c r="A60" s="3">
        <v>4002</v>
      </c>
      <c r="D60" s="3">
        <v>2</v>
      </c>
      <c r="E60" t="s">
        <v>1430</v>
      </c>
      <c r="H60" t="s">
        <v>1618</v>
      </c>
      <c r="I60" t="s">
        <v>1619</v>
      </c>
      <c r="J60" t="s">
        <v>1643</v>
      </c>
      <c r="K60" t="s">
        <v>1646</v>
      </c>
      <c r="L60" t="s">
        <v>1644</v>
      </c>
      <c r="M60" t="s">
        <v>1645</v>
      </c>
    </row>
    <row r="61" spans="1:13" x14ac:dyDescent="0.25">
      <c r="A61" s="3">
        <v>4003</v>
      </c>
      <c r="D61" s="3">
        <v>3</v>
      </c>
      <c r="E61" t="s">
        <v>1343</v>
      </c>
      <c r="H61" t="s">
        <v>1628</v>
      </c>
      <c r="I61" t="s">
        <v>1655</v>
      </c>
      <c r="J61" t="s">
        <v>1656</v>
      </c>
      <c r="K61" t="s">
        <v>9505</v>
      </c>
      <c r="L61" t="s">
        <v>9514</v>
      </c>
      <c r="M61" t="s">
        <v>9531</v>
      </c>
    </row>
    <row r="62" spans="1:13" x14ac:dyDescent="0.25">
      <c r="A62" s="3">
        <v>4004</v>
      </c>
      <c r="D62" s="3">
        <v>4</v>
      </c>
      <c r="E62" t="s">
        <v>1429</v>
      </c>
      <c r="H62" t="s">
        <v>1629</v>
      </c>
      <c r="I62" t="s">
        <v>1630</v>
      </c>
      <c r="J62" t="s">
        <v>9485</v>
      </c>
      <c r="K62" t="s">
        <v>9486</v>
      </c>
    </row>
    <row r="63" spans="1:13" x14ac:dyDescent="0.25">
      <c r="A63" s="3">
        <v>4005</v>
      </c>
      <c r="D63" s="3">
        <v>5</v>
      </c>
      <c r="E63" t="s">
        <v>1344</v>
      </c>
      <c r="H63" t="s">
        <v>1626</v>
      </c>
      <c r="I63" t="s">
        <v>1627</v>
      </c>
      <c r="J63" t="s">
        <v>1648</v>
      </c>
      <c r="K63" t="s">
        <v>1649</v>
      </c>
    </row>
    <row r="64" spans="1:13" x14ac:dyDescent="0.25">
      <c r="A64" s="3">
        <v>4006</v>
      </c>
      <c r="D64" s="3">
        <v>6</v>
      </c>
      <c r="E64" t="s">
        <v>1350</v>
      </c>
      <c r="H64" t="s">
        <v>1625</v>
      </c>
      <c r="I64" t="s">
        <v>9495</v>
      </c>
      <c r="J64" t="s">
        <v>9512</v>
      </c>
      <c r="K64" t="s">
        <v>9534</v>
      </c>
    </row>
    <row r="65" spans="1:14" x14ac:dyDescent="0.25">
      <c r="A65" s="3">
        <v>4007</v>
      </c>
      <c r="D65" s="3">
        <v>7</v>
      </c>
      <c r="E65" t="s">
        <v>1658</v>
      </c>
      <c r="H65" t="s">
        <v>1659</v>
      </c>
      <c r="I65" t="s">
        <v>1660</v>
      </c>
    </row>
    <row r="66" spans="1:14" x14ac:dyDescent="0.25">
      <c r="A66" s="3">
        <v>4008</v>
      </c>
      <c r="D66" s="3">
        <v>8</v>
      </c>
      <c r="E66" t="s">
        <v>1657</v>
      </c>
      <c r="H66" t="s">
        <v>1620</v>
      </c>
      <c r="I66" t="s">
        <v>1621</v>
      </c>
      <c r="J66" t="s">
        <v>1623</v>
      </c>
      <c r="K66" t="s">
        <v>1622</v>
      </c>
      <c r="L66" t="s">
        <v>1624</v>
      </c>
      <c r="M66" t="s">
        <v>1631</v>
      </c>
    </row>
    <row r="68" spans="1:14" x14ac:dyDescent="0.25">
      <c r="A68" s="3">
        <v>5000</v>
      </c>
      <c r="B68" s="12">
        <v>5</v>
      </c>
      <c r="C68" s="11" t="s">
        <v>1345</v>
      </c>
      <c r="D68" s="12"/>
      <c r="E68" s="11" t="s">
        <v>1475</v>
      </c>
    </row>
    <row r="69" spans="1:14" x14ac:dyDescent="0.25">
      <c r="A69" s="3">
        <v>5001</v>
      </c>
      <c r="D69" s="3">
        <v>1</v>
      </c>
      <c r="E69" t="s">
        <v>1508</v>
      </c>
      <c r="H69" t="s">
        <v>1632</v>
      </c>
      <c r="I69" t="s">
        <v>1633</v>
      </c>
      <c r="J69" t="s">
        <v>1664</v>
      </c>
    </row>
    <row r="70" spans="1:14" x14ac:dyDescent="0.25">
      <c r="A70" s="3">
        <v>5002</v>
      </c>
      <c r="D70" s="3">
        <v>2</v>
      </c>
      <c r="E70" t="s">
        <v>1347</v>
      </c>
      <c r="H70" t="s">
        <v>1634</v>
      </c>
      <c r="I70" t="s">
        <v>1663</v>
      </c>
    </row>
    <row r="71" spans="1:14" x14ac:dyDescent="0.25">
      <c r="A71" s="3">
        <v>5003</v>
      </c>
      <c r="D71" s="3">
        <v>3</v>
      </c>
      <c r="E71" t="s">
        <v>1348</v>
      </c>
      <c r="H71" t="s">
        <v>1570</v>
      </c>
      <c r="I71" t="s">
        <v>1635</v>
      </c>
      <c r="J71" t="s">
        <v>1636</v>
      </c>
    </row>
    <row r="72" spans="1:14" x14ac:dyDescent="0.25">
      <c r="A72" s="3">
        <v>5004</v>
      </c>
      <c r="D72" s="3">
        <v>4</v>
      </c>
      <c r="E72" t="s">
        <v>1349</v>
      </c>
      <c r="H72" t="s">
        <v>1665</v>
      </c>
      <c r="I72" t="s">
        <v>1666</v>
      </c>
    </row>
    <row r="73" spans="1:14" x14ac:dyDescent="0.25">
      <c r="A73" s="3">
        <v>5005</v>
      </c>
      <c r="D73" s="3">
        <v>5</v>
      </c>
      <c r="E73" t="s">
        <v>1363</v>
      </c>
      <c r="F73" t="s">
        <v>1638</v>
      </c>
      <c r="G73" t="s">
        <v>1639</v>
      </c>
      <c r="H73" t="s">
        <v>1637</v>
      </c>
      <c r="I73" t="s">
        <v>1668</v>
      </c>
      <c r="J73" t="s">
        <v>1667</v>
      </c>
      <c r="K73" t="s">
        <v>9520</v>
      </c>
    </row>
    <row r="75" spans="1:14" x14ac:dyDescent="0.25">
      <c r="A75" s="3">
        <v>6000</v>
      </c>
      <c r="B75" s="12">
        <v>6</v>
      </c>
      <c r="C75" s="11" t="s">
        <v>13</v>
      </c>
      <c r="D75" s="12"/>
      <c r="E75" s="11" t="s">
        <v>1351</v>
      </c>
    </row>
    <row r="76" spans="1:14" x14ac:dyDescent="0.25">
      <c r="A76" s="3">
        <v>6001</v>
      </c>
      <c r="D76" s="3">
        <v>1</v>
      </c>
      <c r="E76" t="s">
        <v>1352</v>
      </c>
      <c r="H76" t="s">
        <v>1473</v>
      </c>
      <c r="I76" t="s">
        <v>1474</v>
      </c>
      <c r="J76" t="s">
        <v>1491</v>
      </c>
      <c r="K76" t="s">
        <v>1494</v>
      </c>
    </row>
    <row r="77" spans="1:14" x14ac:dyDescent="0.25">
      <c r="A77" s="3">
        <v>6002</v>
      </c>
      <c r="D77" s="3">
        <v>2</v>
      </c>
      <c r="E77" t="s">
        <v>1698</v>
      </c>
      <c r="G77" t="str">
        <f>H77&amp;", "&amp;I77&amp;", "&amp;J77&amp;", "&amp;K77</f>
        <v>population registry, identification system, de-duplication, authentication system</v>
      </c>
      <c r="H77" t="s">
        <v>1699</v>
      </c>
      <c r="I77" t="s">
        <v>1705</v>
      </c>
      <c r="J77" t="s">
        <v>1706</v>
      </c>
      <c r="K77" t="s">
        <v>1707</v>
      </c>
      <c r="L77" t="s">
        <v>1708</v>
      </c>
    </row>
    <row r="78" spans="1:14" x14ac:dyDescent="0.25">
      <c r="A78" s="3">
        <v>6003</v>
      </c>
      <c r="D78" s="3">
        <v>3</v>
      </c>
      <c r="E78" t="s">
        <v>1701</v>
      </c>
      <c r="F78" t="s">
        <v>1490</v>
      </c>
      <c r="G78" t="str">
        <f>H78&amp;", "&amp;I78&amp;", "&amp;J78&amp;", "&amp;K78&amp;", "&amp;L78&amp;", "&amp;M78&amp;", "&amp;N78</f>
        <v>national identification, electronic identification, national ID, electronic ID, biometric ID, universal ID, national identification system</v>
      </c>
      <c r="H78" t="s">
        <v>1476</v>
      </c>
      <c r="I78" t="s">
        <v>1477</v>
      </c>
      <c r="J78" t="s">
        <v>1478</v>
      </c>
      <c r="K78" t="s">
        <v>1479</v>
      </c>
      <c r="L78" t="s">
        <v>1704</v>
      </c>
      <c r="M78" t="s">
        <v>1488</v>
      </c>
      <c r="N78" t="s">
        <v>9526</v>
      </c>
    </row>
    <row r="79" spans="1:14" x14ac:dyDescent="0.25">
      <c r="A79" s="3">
        <v>6004</v>
      </c>
      <c r="D79" s="3">
        <v>4</v>
      </c>
      <c r="E79" t="s">
        <v>1353</v>
      </c>
      <c r="F79" t="s">
        <v>1483</v>
      </c>
      <c r="G79" t="s">
        <v>1484</v>
      </c>
      <c r="H79" t="s">
        <v>1481</v>
      </c>
      <c r="I79" t="s">
        <v>1483</v>
      </c>
      <c r="J79" t="s">
        <v>1482</v>
      </c>
    </row>
    <row r="80" spans="1:14" x14ac:dyDescent="0.25">
      <c r="A80" s="3">
        <v>6005</v>
      </c>
      <c r="D80" s="3">
        <v>5</v>
      </c>
      <c r="E80" t="s">
        <v>1354</v>
      </c>
      <c r="F80" t="s">
        <v>1485</v>
      </c>
      <c r="H80" t="s">
        <v>1486</v>
      </c>
      <c r="I80" t="s">
        <v>1487</v>
      </c>
    </row>
    <row r="81" spans="1:12" x14ac:dyDescent="0.25">
      <c r="A81" s="3">
        <v>6006</v>
      </c>
      <c r="D81" s="3">
        <v>6</v>
      </c>
      <c r="E81" t="s">
        <v>1355</v>
      </c>
      <c r="H81" t="s">
        <v>1489</v>
      </c>
      <c r="I81" t="s">
        <v>1697</v>
      </c>
    </row>
    <row r="82" spans="1:12" x14ac:dyDescent="0.25">
      <c r="A82" s="3">
        <v>6007</v>
      </c>
      <c r="D82" s="3">
        <v>7</v>
      </c>
      <c r="E82" t="s">
        <v>1356</v>
      </c>
      <c r="F82" t="s">
        <v>1709</v>
      </c>
      <c r="H82" t="s">
        <v>1356</v>
      </c>
      <c r="I82" t="s">
        <v>1710</v>
      </c>
      <c r="J82" t="s">
        <v>9499</v>
      </c>
      <c r="K82" t="s">
        <v>1711</v>
      </c>
    </row>
    <row r="83" spans="1:12" x14ac:dyDescent="0.25">
      <c r="A83" s="3">
        <v>6008</v>
      </c>
      <c r="D83" s="3">
        <v>8</v>
      </c>
      <c r="E83" t="s">
        <v>1700</v>
      </c>
      <c r="F83" t="s">
        <v>1492</v>
      </c>
      <c r="H83" t="s">
        <v>1493</v>
      </c>
      <c r="I83" t="s">
        <v>1696</v>
      </c>
    </row>
    <row r="84" spans="1:12" x14ac:dyDescent="0.25">
      <c r="A84" s="3">
        <v>6009</v>
      </c>
      <c r="D84" s="3">
        <v>9</v>
      </c>
      <c r="E84" t="s">
        <v>1703</v>
      </c>
      <c r="H84" t="s">
        <v>1702</v>
      </c>
      <c r="I84" t="s">
        <v>1480</v>
      </c>
      <c r="J84" t="s">
        <v>1712</v>
      </c>
    </row>
    <row r="85" spans="1:12" x14ac:dyDescent="0.25">
      <c r="A85" s="3">
        <v>6010</v>
      </c>
      <c r="D85" s="3">
        <v>10</v>
      </c>
      <c r="E85" t="s">
        <v>1357</v>
      </c>
      <c r="H85" t="s">
        <v>1679</v>
      </c>
      <c r="I85" t="s">
        <v>1695</v>
      </c>
    </row>
    <row r="86" spans="1:12" x14ac:dyDescent="0.25">
      <c r="A86" s="3">
        <v>6011</v>
      </c>
      <c r="D86" s="3">
        <v>11</v>
      </c>
      <c r="E86" t="s">
        <v>1358</v>
      </c>
      <c r="H86" t="s">
        <v>1680</v>
      </c>
      <c r="I86" t="s">
        <v>1714</v>
      </c>
      <c r="J86" t="s">
        <v>1713</v>
      </c>
    </row>
    <row r="87" spans="1:12" x14ac:dyDescent="0.25">
      <c r="A87" s="3">
        <v>6012</v>
      </c>
      <c r="D87" s="3">
        <v>12</v>
      </c>
      <c r="E87" t="s">
        <v>1359</v>
      </c>
      <c r="H87" t="s">
        <v>1681</v>
      </c>
    </row>
    <row r="88" spans="1:12" x14ac:dyDescent="0.25">
      <c r="A88" s="3">
        <v>6013</v>
      </c>
      <c r="D88" s="3">
        <v>13</v>
      </c>
      <c r="E88" t="s">
        <v>1360</v>
      </c>
      <c r="H88" t="s">
        <v>1682</v>
      </c>
      <c r="I88" t="s">
        <v>1715</v>
      </c>
      <c r="J88" t="s">
        <v>1716</v>
      </c>
    </row>
    <row r="89" spans="1:12" x14ac:dyDescent="0.25">
      <c r="A89" s="3">
        <v>6014</v>
      </c>
      <c r="D89" s="3">
        <v>14</v>
      </c>
      <c r="E89" t="s">
        <v>1361</v>
      </c>
      <c r="H89" t="s">
        <v>1683</v>
      </c>
      <c r="I89" t="s">
        <v>1717</v>
      </c>
      <c r="J89" t="s">
        <v>9536</v>
      </c>
    </row>
    <row r="90" spans="1:12" x14ac:dyDescent="0.25">
      <c r="A90" s="3">
        <v>6015</v>
      </c>
      <c r="D90" s="3">
        <v>15</v>
      </c>
      <c r="E90" t="s">
        <v>1724</v>
      </c>
      <c r="H90" t="s">
        <v>1684</v>
      </c>
      <c r="I90" t="s">
        <v>1685</v>
      </c>
      <c r="J90" t="s">
        <v>1720</v>
      </c>
      <c r="K90" t="s">
        <v>1718</v>
      </c>
      <c r="L90" t="s">
        <v>1719</v>
      </c>
    </row>
    <row r="91" spans="1:12" x14ac:dyDescent="0.25">
      <c r="A91" s="3">
        <v>6016</v>
      </c>
      <c r="D91" s="3">
        <v>16</v>
      </c>
      <c r="E91" t="s">
        <v>1725</v>
      </c>
      <c r="H91" t="s">
        <v>1686</v>
      </c>
      <c r="I91" t="s">
        <v>1687</v>
      </c>
      <c r="J91" t="s">
        <v>1688</v>
      </c>
    </row>
    <row r="92" spans="1:12" x14ac:dyDescent="0.25">
      <c r="A92" s="3">
        <v>6017</v>
      </c>
      <c r="D92" s="3">
        <v>17</v>
      </c>
      <c r="E92" t="s">
        <v>1362</v>
      </c>
      <c r="H92" t="s">
        <v>1693</v>
      </c>
      <c r="I92" t="s">
        <v>1694</v>
      </c>
    </row>
    <row r="93" spans="1:12" x14ac:dyDescent="0.25">
      <c r="A93" s="3">
        <v>6018</v>
      </c>
      <c r="D93" s="3">
        <v>18</v>
      </c>
      <c r="E93" t="s">
        <v>1726</v>
      </c>
      <c r="H93" t="s">
        <v>1692</v>
      </c>
      <c r="I93" t="s">
        <v>1689</v>
      </c>
      <c r="J93" t="s">
        <v>1690</v>
      </c>
      <c r="K93" t="s">
        <v>1691</v>
      </c>
    </row>
    <row r="94" spans="1:12" x14ac:dyDescent="0.25">
      <c r="A94" s="3">
        <v>6019</v>
      </c>
      <c r="D94" s="3">
        <v>19</v>
      </c>
      <c r="E94" t="s">
        <v>2754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6"/>
  <sheetViews>
    <sheetView workbookViewId="0">
      <pane xSplit="2" ySplit="1" topLeftCell="C2" activePane="bottomRight" state="frozen"/>
      <selection pane="topRight" activeCell="C1" sqref="C1"/>
      <selection pane="bottomLeft" activeCell="A2" sqref="A2"/>
      <selection pane="bottomRight" activeCell="C102" sqref="C102"/>
    </sheetView>
  </sheetViews>
  <sheetFormatPr defaultRowHeight="15" x14ac:dyDescent="0.25"/>
  <cols>
    <col min="1" max="1" width="7.140625" style="3" bestFit="1" customWidth="1"/>
    <col min="2" max="2" width="5.7109375" customWidth="1"/>
    <col min="3" max="3" width="55.85546875" customWidth="1"/>
    <col min="5" max="5" width="5.7109375" style="20" customWidth="1"/>
    <col min="6" max="6" width="49.28515625" style="20" customWidth="1"/>
  </cols>
  <sheetData>
    <row r="1" spans="1:6" x14ac:dyDescent="0.25">
      <c r="A1" s="404" t="s">
        <v>13108</v>
      </c>
      <c r="B1" s="404" t="s">
        <v>1369</v>
      </c>
      <c r="C1" s="404" t="s">
        <v>13109</v>
      </c>
      <c r="E1" s="405" t="s">
        <v>1369</v>
      </c>
      <c r="F1" s="405" t="s">
        <v>13252</v>
      </c>
    </row>
    <row r="2" spans="1:6" x14ac:dyDescent="0.25">
      <c r="A2" s="406" t="s">
        <v>2763</v>
      </c>
      <c r="B2" s="407" t="s">
        <v>13039</v>
      </c>
      <c r="C2" s="407"/>
      <c r="E2" s="408">
        <v>10</v>
      </c>
      <c r="F2" s="408" t="s">
        <v>13110</v>
      </c>
    </row>
    <row r="3" spans="1:6" x14ac:dyDescent="0.25">
      <c r="B3" t="s">
        <v>4632</v>
      </c>
      <c r="C3" t="s">
        <v>4633</v>
      </c>
      <c r="E3" s="20">
        <v>11</v>
      </c>
      <c r="F3" s="20" t="s">
        <v>13111</v>
      </c>
    </row>
    <row r="4" spans="1:6" x14ac:dyDescent="0.25">
      <c r="B4" t="s">
        <v>10039</v>
      </c>
      <c r="C4" t="s">
        <v>13040</v>
      </c>
      <c r="E4" s="20">
        <v>111</v>
      </c>
      <c r="F4" s="20" t="s">
        <v>13112</v>
      </c>
    </row>
    <row r="5" spans="1:6" x14ac:dyDescent="0.25">
      <c r="B5" t="s">
        <v>4603</v>
      </c>
      <c r="C5" t="s">
        <v>4676</v>
      </c>
      <c r="E5" s="20">
        <v>112</v>
      </c>
      <c r="F5" s="20" t="s">
        <v>13113</v>
      </c>
    </row>
    <row r="6" spans="1:6" x14ac:dyDescent="0.25">
      <c r="B6" t="s">
        <v>4634</v>
      </c>
      <c r="C6" t="s">
        <v>13041</v>
      </c>
      <c r="E6" s="20">
        <v>113</v>
      </c>
      <c r="F6" s="20" t="s">
        <v>13114</v>
      </c>
    </row>
    <row r="7" spans="1:6" x14ac:dyDescent="0.25">
      <c r="B7" t="s">
        <v>2772</v>
      </c>
      <c r="C7" t="s">
        <v>13042</v>
      </c>
      <c r="E7" s="20">
        <v>114</v>
      </c>
      <c r="F7" s="20" t="s">
        <v>13115</v>
      </c>
    </row>
    <row r="8" spans="1:6" x14ac:dyDescent="0.25">
      <c r="B8" t="s">
        <v>10036</v>
      </c>
      <c r="C8" t="s">
        <v>13043</v>
      </c>
      <c r="E8" s="20">
        <v>115</v>
      </c>
      <c r="F8" s="20" t="s">
        <v>13116</v>
      </c>
    </row>
    <row r="9" spans="1:6" x14ac:dyDescent="0.25">
      <c r="B9" t="s">
        <v>10038</v>
      </c>
      <c r="C9" t="s">
        <v>13044</v>
      </c>
      <c r="E9" s="20">
        <v>12</v>
      </c>
      <c r="F9" s="20" t="s">
        <v>13117</v>
      </c>
    </row>
    <row r="10" spans="1:6" x14ac:dyDescent="0.25">
      <c r="B10" t="s">
        <v>4580</v>
      </c>
      <c r="C10" t="s">
        <v>13045</v>
      </c>
      <c r="E10" s="20">
        <v>121</v>
      </c>
      <c r="F10" s="20" t="s">
        <v>13118</v>
      </c>
    </row>
    <row r="11" spans="1:6" x14ac:dyDescent="0.25">
      <c r="A11" s="406" t="s">
        <v>10012</v>
      </c>
      <c r="B11" s="407" t="s">
        <v>13046</v>
      </c>
      <c r="C11" s="407"/>
      <c r="E11" s="20">
        <v>122</v>
      </c>
      <c r="F11" s="20" t="s">
        <v>13119</v>
      </c>
    </row>
    <row r="12" spans="1:6" x14ac:dyDescent="0.25">
      <c r="B12" t="s">
        <v>4530</v>
      </c>
      <c r="C12" t="s">
        <v>13047</v>
      </c>
      <c r="E12" s="20">
        <v>123</v>
      </c>
      <c r="F12" s="20" t="s">
        <v>13120</v>
      </c>
    </row>
    <row r="13" spans="1:6" x14ac:dyDescent="0.25">
      <c r="B13" t="s">
        <v>4503</v>
      </c>
      <c r="C13" t="s">
        <v>4703</v>
      </c>
      <c r="E13" s="20">
        <v>13</v>
      </c>
      <c r="F13" s="20" t="s">
        <v>13121</v>
      </c>
    </row>
    <row r="14" spans="1:6" x14ac:dyDescent="0.25">
      <c r="B14" t="s">
        <v>4515</v>
      </c>
      <c r="C14" t="s">
        <v>4704</v>
      </c>
      <c r="E14" s="20">
        <v>131</v>
      </c>
      <c r="F14" s="20" t="s">
        <v>13122</v>
      </c>
    </row>
    <row r="15" spans="1:6" x14ac:dyDescent="0.25">
      <c r="B15" t="s">
        <v>4493</v>
      </c>
      <c r="C15" t="s">
        <v>4705</v>
      </c>
      <c r="E15" s="20">
        <v>132</v>
      </c>
      <c r="F15" s="20" t="s">
        <v>13123</v>
      </c>
    </row>
    <row r="16" spans="1:6" x14ac:dyDescent="0.25">
      <c r="B16" t="s">
        <v>1371</v>
      </c>
      <c r="C16" t="s">
        <v>13048</v>
      </c>
      <c r="E16" s="20">
        <v>133</v>
      </c>
      <c r="F16" s="20" t="s">
        <v>13124</v>
      </c>
    </row>
    <row r="17" spans="1:6" x14ac:dyDescent="0.25">
      <c r="B17" t="s">
        <v>4504</v>
      </c>
      <c r="C17" t="s">
        <v>13049</v>
      </c>
      <c r="E17" s="20">
        <v>134</v>
      </c>
      <c r="F17" s="20" t="s">
        <v>13125</v>
      </c>
    </row>
    <row r="18" spans="1:6" x14ac:dyDescent="0.25">
      <c r="B18" t="s">
        <v>13050</v>
      </c>
      <c r="C18" t="s">
        <v>13051</v>
      </c>
      <c r="E18" s="20">
        <v>135</v>
      </c>
      <c r="F18" s="20" t="s">
        <v>13126</v>
      </c>
    </row>
    <row r="19" spans="1:6" x14ac:dyDescent="0.25">
      <c r="B19" t="s">
        <v>4518</v>
      </c>
      <c r="C19" t="s">
        <v>10475</v>
      </c>
      <c r="E19" s="20">
        <v>136</v>
      </c>
      <c r="F19" s="20" t="s">
        <v>13127</v>
      </c>
    </row>
    <row r="20" spans="1:6" x14ac:dyDescent="0.25">
      <c r="A20" s="406" t="s">
        <v>10021</v>
      </c>
      <c r="B20" s="407" t="s">
        <v>13052</v>
      </c>
      <c r="C20" s="407"/>
      <c r="E20" s="20">
        <v>14</v>
      </c>
      <c r="F20" s="20" t="s">
        <v>10492</v>
      </c>
    </row>
    <row r="21" spans="1:6" x14ac:dyDescent="0.25">
      <c r="B21" t="s">
        <v>4657</v>
      </c>
      <c r="C21" t="s">
        <v>10493</v>
      </c>
      <c r="E21" s="20">
        <v>141</v>
      </c>
      <c r="F21" s="20" t="s">
        <v>13128</v>
      </c>
    </row>
    <row r="22" spans="1:6" x14ac:dyDescent="0.25">
      <c r="B22" t="s">
        <v>4663</v>
      </c>
      <c r="C22" t="s">
        <v>4725</v>
      </c>
      <c r="E22" s="20">
        <v>142</v>
      </c>
      <c r="F22" s="20" t="s">
        <v>13129</v>
      </c>
    </row>
    <row r="23" spans="1:6" x14ac:dyDescent="0.25">
      <c r="B23" t="s">
        <v>4728</v>
      </c>
      <c r="C23" t="s">
        <v>13053</v>
      </c>
      <c r="E23" s="20">
        <v>143</v>
      </c>
      <c r="F23" s="20" t="s">
        <v>13130</v>
      </c>
    </row>
    <row r="24" spans="1:6" x14ac:dyDescent="0.25">
      <c r="B24" t="s">
        <v>13054</v>
      </c>
      <c r="C24" t="s">
        <v>13055</v>
      </c>
      <c r="E24" s="408">
        <v>20</v>
      </c>
      <c r="F24" s="408" t="s">
        <v>13131</v>
      </c>
    </row>
    <row r="25" spans="1:6" x14ac:dyDescent="0.25">
      <c r="B25" t="s">
        <v>13056</v>
      </c>
      <c r="C25" t="s">
        <v>13057</v>
      </c>
      <c r="E25" s="20">
        <v>21</v>
      </c>
      <c r="F25" s="20" t="s">
        <v>13132</v>
      </c>
    </row>
    <row r="26" spans="1:6" x14ac:dyDescent="0.25">
      <c r="B26" t="s">
        <v>4661</v>
      </c>
      <c r="C26" t="s">
        <v>13058</v>
      </c>
      <c r="E26" s="20">
        <v>211</v>
      </c>
      <c r="F26" s="20" t="s">
        <v>13133</v>
      </c>
    </row>
    <row r="27" spans="1:6" x14ac:dyDescent="0.25">
      <c r="B27" t="s">
        <v>13059</v>
      </c>
      <c r="C27" t="s">
        <v>13060</v>
      </c>
      <c r="E27" s="20">
        <v>212</v>
      </c>
      <c r="F27" s="20" t="s">
        <v>4790</v>
      </c>
    </row>
    <row r="28" spans="1:6" x14ac:dyDescent="0.25">
      <c r="B28" t="s">
        <v>13061</v>
      </c>
      <c r="C28" t="s">
        <v>13062</v>
      </c>
      <c r="E28" s="20">
        <v>213</v>
      </c>
      <c r="F28" s="20" t="s">
        <v>13134</v>
      </c>
    </row>
    <row r="29" spans="1:6" x14ac:dyDescent="0.25">
      <c r="B29" t="s">
        <v>4569</v>
      </c>
      <c r="C29" t="s">
        <v>13063</v>
      </c>
      <c r="E29" s="20">
        <v>22</v>
      </c>
      <c r="F29" s="20" t="s">
        <v>13135</v>
      </c>
    </row>
    <row r="30" spans="1:6" x14ac:dyDescent="0.25">
      <c r="B30" t="s">
        <v>13064</v>
      </c>
      <c r="C30" t="s">
        <v>13065</v>
      </c>
      <c r="E30" s="20">
        <v>221</v>
      </c>
      <c r="F30" s="20" t="s">
        <v>13136</v>
      </c>
    </row>
    <row r="31" spans="1:6" x14ac:dyDescent="0.25">
      <c r="B31" t="s">
        <v>4606</v>
      </c>
      <c r="C31" t="s">
        <v>13066</v>
      </c>
      <c r="E31" s="20">
        <v>222</v>
      </c>
      <c r="F31" s="20" t="s">
        <v>13137</v>
      </c>
    </row>
    <row r="32" spans="1:6" x14ac:dyDescent="0.25">
      <c r="A32" s="406" t="s">
        <v>10014</v>
      </c>
      <c r="B32" s="407" t="s">
        <v>13067</v>
      </c>
      <c r="C32" s="407"/>
      <c r="E32" s="20">
        <v>223</v>
      </c>
      <c r="F32" s="20" t="s">
        <v>13138</v>
      </c>
    </row>
    <row r="33" spans="1:6" x14ac:dyDescent="0.25">
      <c r="B33" t="s">
        <v>4494</v>
      </c>
      <c r="C33" t="s">
        <v>10485</v>
      </c>
      <c r="E33" s="20">
        <v>23</v>
      </c>
      <c r="F33" s="20" t="s">
        <v>13139</v>
      </c>
    </row>
    <row r="34" spans="1:6" x14ac:dyDescent="0.25">
      <c r="B34" t="s">
        <v>4712</v>
      </c>
      <c r="C34" t="s">
        <v>13068</v>
      </c>
      <c r="E34" s="20">
        <v>231</v>
      </c>
      <c r="F34" s="20" t="s">
        <v>13139</v>
      </c>
    </row>
    <row r="35" spans="1:6" x14ac:dyDescent="0.25">
      <c r="B35" t="s">
        <v>4653</v>
      </c>
      <c r="C35" t="s">
        <v>4717</v>
      </c>
      <c r="E35" s="20">
        <v>24</v>
      </c>
      <c r="F35" s="20" t="s">
        <v>13140</v>
      </c>
    </row>
    <row r="36" spans="1:6" x14ac:dyDescent="0.25">
      <c r="B36" t="s">
        <v>13069</v>
      </c>
      <c r="C36" t="s">
        <v>13070</v>
      </c>
      <c r="E36" s="20">
        <v>241</v>
      </c>
      <c r="F36" s="20" t="s">
        <v>13141</v>
      </c>
    </row>
    <row r="37" spans="1:6" x14ac:dyDescent="0.25">
      <c r="B37" t="s">
        <v>4659</v>
      </c>
      <c r="C37" t="s">
        <v>13071</v>
      </c>
      <c r="E37" s="20">
        <v>242</v>
      </c>
      <c r="F37" s="20" t="s">
        <v>13142</v>
      </c>
    </row>
    <row r="38" spans="1:6" x14ac:dyDescent="0.25">
      <c r="A38" s="406" t="s">
        <v>10016</v>
      </c>
      <c r="B38" s="407" t="s">
        <v>7707</v>
      </c>
      <c r="C38" s="407"/>
      <c r="E38" s="20">
        <v>243</v>
      </c>
      <c r="F38" s="20" t="s">
        <v>13143</v>
      </c>
    </row>
    <row r="39" spans="1:6" x14ac:dyDescent="0.25">
      <c r="B39" t="s">
        <v>13072</v>
      </c>
      <c r="C39" t="s">
        <v>4508</v>
      </c>
      <c r="E39" s="20">
        <v>25</v>
      </c>
      <c r="F39" s="20" t="s">
        <v>4799</v>
      </c>
    </row>
    <row r="40" spans="1:6" x14ac:dyDescent="0.25">
      <c r="B40" t="s">
        <v>13073</v>
      </c>
      <c r="C40" t="s">
        <v>13074</v>
      </c>
      <c r="E40" s="20">
        <v>251</v>
      </c>
      <c r="F40" s="20" t="s">
        <v>4799</v>
      </c>
    </row>
    <row r="41" spans="1:6" x14ac:dyDescent="0.25">
      <c r="B41" t="s">
        <v>13075</v>
      </c>
      <c r="C41" t="s">
        <v>13076</v>
      </c>
      <c r="E41" s="180">
        <v>26</v>
      </c>
      <c r="F41" s="180" t="s">
        <v>422</v>
      </c>
    </row>
    <row r="42" spans="1:6" x14ac:dyDescent="0.25">
      <c r="A42" s="406" t="s">
        <v>26</v>
      </c>
      <c r="B42" s="407" t="s">
        <v>8078</v>
      </c>
      <c r="C42" s="407"/>
      <c r="E42" s="180">
        <v>261</v>
      </c>
      <c r="F42" s="180" t="s">
        <v>13144</v>
      </c>
    </row>
    <row r="43" spans="1:6" x14ac:dyDescent="0.25">
      <c r="B43" t="s">
        <v>13077</v>
      </c>
      <c r="C43" t="s">
        <v>9680</v>
      </c>
      <c r="E43" s="180">
        <v>262</v>
      </c>
      <c r="F43" s="180" t="s">
        <v>13145</v>
      </c>
    </row>
    <row r="44" spans="1:6" x14ac:dyDescent="0.25">
      <c r="B44" t="s">
        <v>13078</v>
      </c>
      <c r="C44" t="s">
        <v>13079</v>
      </c>
      <c r="E44" s="408">
        <v>30</v>
      </c>
      <c r="F44" s="408" t="s">
        <v>13146</v>
      </c>
    </row>
    <row r="45" spans="1:6" x14ac:dyDescent="0.25">
      <c r="A45" s="406" t="s">
        <v>10030</v>
      </c>
      <c r="B45" s="407" t="s">
        <v>13080</v>
      </c>
      <c r="C45" s="407"/>
      <c r="E45" s="20">
        <v>31</v>
      </c>
      <c r="F45" s="20" t="s">
        <v>13147</v>
      </c>
    </row>
    <row r="46" spans="1:6" x14ac:dyDescent="0.25">
      <c r="B46" t="s">
        <v>4592</v>
      </c>
      <c r="C46" t="s">
        <v>13081</v>
      </c>
      <c r="E46" s="20">
        <v>311</v>
      </c>
      <c r="F46" s="20" t="s">
        <v>13148</v>
      </c>
    </row>
    <row r="47" spans="1:6" x14ac:dyDescent="0.25">
      <c r="B47" t="s">
        <v>4655</v>
      </c>
      <c r="C47" t="s">
        <v>10492</v>
      </c>
      <c r="E47" s="20">
        <v>312</v>
      </c>
      <c r="F47" s="20" t="s">
        <v>13149</v>
      </c>
    </row>
    <row r="48" spans="1:6" x14ac:dyDescent="0.25">
      <c r="B48" t="s">
        <v>13082</v>
      </c>
      <c r="C48" t="s">
        <v>13083</v>
      </c>
      <c r="E48" s="20">
        <v>32</v>
      </c>
      <c r="F48" s="20" t="s">
        <v>13150</v>
      </c>
    </row>
    <row r="49" spans="1:6" x14ac:dyDescent="0.25">
      <c r="B49" t="s">
        <v>13084</v>
      </c>
      <c r="C49" t="s">
        <v>13085</v>
      </c>
      <c r="E49" s="20">
        <v>321</v>
      </c>
      <c r="F49" s="20" t="s">
        <v>13151</v>
      </c>
    </row>
    <row r="50" spans="1:6" x14ac:dyDescent="0.25">
      <c r="B50" t="s">
        <v>13086</v>
      </c>
      <c r="C50" t="s">
        <v>13087</v>
      </c>
      <c r="E50" s="20">
        <v>322</v>
      </c>
      <c r="F50" s="20" t="s">
        <v>13152</v>
      </c>
    </row>
    <row r="51" spans="1:6" x14ac:dyDescent="0.25">
      <c r="B51" t="s">
        <v>13088</v>
      </c>
      <c r="C51" t="s">
        <v>4751</v>
      </c>
      <c r="E51" s="20">
        <v>323</v>
      </c>
      <c r="F51" s="20" t="s">
        <v>13153</v>
      </c>
    </row>
    <row r="52" spans="1:6" x14ac:dyDescent="0.25">
      <c r="B52" t="s">
        <v>13089</v>
      </c>
      <c r="C52" t="s">
        <v>13090</v>
      </c>
      <c r="E52" s="20">
        <v>324</v>
      </c>
      <c r="F52" s="20" t="s">
        <v>13154</v>
      </c>
    </row>
    <row r="53" spans="1:6" x14ac:dyDescent="0.25">
      <c r="B53" t="s">
        <v>4549</v>
      </c>
      <c r="C53" t="s">
        <v>13091</v>
      </c>
      <c r="E53" s="20">
        <v>33</v>
      </c>
      <c r="F53" s="20" t="s">
        <v>13155</v>
      </c>
    </row>
    <row r="54" spans="1:6" x14ac:dyDescent="0.25">
      <c r="A54" s="406" t="s">
        <v>10007</v>
      </c>
      <c r="B54" s="407" t="s">
        <v>13092</v>
      </c>
      <c r="C54" s="407"/>
      <c r="E54" s="20">
        <v>331</v>
      </c>
      <c r="F54" s="20" t="s">
        <v>13156</v>
      </c>
    </row>
    <row r="55" spans="1:6" x14ac:dyDescent="0.25">
      <c r="B55" t="s">
        <v>10067</v>
      </c>
      <c r="C55" t="s">
        <v>9474</v>
      </c>
      <c r="E55" s="20">
        <v>332</v>
      </c>
      <c r="F55" s="20" t="s">
        <v>13157</v>
      </c>
    </row>
    <row r="56" spans="1:6" x14ac:dyDescent="0.25">
      <c r="B56" t="s">
        <v>10072</v>
      </c>
      <c r="C56" t="s">
        <v>13093</v>
      </c>
      <c r="E56" s="20">
        <v>333</v>
      </c>
      <c r="F56" s="20" t="s">
        <v>13158</v>
      </c>
    </row>
    <row r="57" spans="1:6" x14ac:dyDescent="0.25">
      <c r="B57" t="s">
        <v>10064</v>
      </c>
      <c r="C57" t="s">
        <v>13094</v>
      </c>
      <c r="E57" s="20">
        <v>334</v>
      </c>
      <c r="F57" s="20" t="s">
        <v>4711</v>
      </c>
    </row>
    <row r="58" spans="1:6" x14ac:dyDescent="0.25">
      <c r="B58" t="s">
        <v>4561</v>
      </c>
      <c r="C58" t="s">
        <v>13095</v>
      </c>
      <c r="E58" s="408">
        <v>40</v>
      </c>
      <c r="F58" s="408" t="s">
        <v>13159</v>
      </c>
    </row>
    <row r="59" spans="1:6" x14ac:dyDescent="0.25">
      <c r="A59" s="406" t="s">
        <v>2762</v>
      </c>
      <c r="B59" s="407" t="s">
        <v>13096</v>
      </c>
      <c r="C59" s="407"/>
      <c r="E59" s="20">
        <v>41</v>
      </c>
      <c r="F59" s="20" t="s">
        <v>13160</v>
      </c>
    </row>
    <row r="60" spans="1:6" x14ac:dyDescent="0.25">
      <c r="B60" t="s">
        <v>4485</v>
      </c>
      <c r="C60" t="s">
        <v>13097</v>
      </c>
      <c r="E60" s="20">
        <v>411</v>
      </c>
      <c r="F60" s="20" t="s">
        <v>13161</v>
      </c>
    </row>
    <row r="61" spans="1:6" x14ac:dyDescent="0.25">
      <c r="B61" t="s">
        <v>4525</v>
      </c>
      <c r="C61" t="s">
        <v>13098</v>
      </c>
      <c r="E61" s="20">
        <v>412</v>
      </c>
      <c r="F61" s="20" t="s">
        <v>13162</v>
      </c>
    </row>
    <row r="62" spans="1:6" x14ac:dyDescent="0.25">
      <c r="B62" t="s">
        <v>4487</v>
      </c>
      <c r="C62" t="s">
        <v>4683</v>
      </c>
      <c r="E62" s="20">
        <v>413</v>
      </c>
      <c r="F62" s="20" t="s">
        <v>1339</v>
      </c>
    </row>
    <row r="63" spans="1:6" x14ac:dyDescent="0.25">
      <c r="B63" t="s">
        <v>4505</v>
      </c>
      <c r="C63" t="s">
        <v>13099</v>
      </c>
      <c r="E63" s="20">
        <v>42</v>
      </c>
      <c r="F63" s="20" t="s">
        <v>13163</v>
      </c>
    </row>
    <row r="64" spans="1:6" x14ac:dyDescent="0.25">
      <c r="A64" s="406" t="s">
        <v>10027</v>
      </c>
      <c r="B64" s="407" t="s">
        <v>13100</v>
      </c>
      <c r="C64" s="407"/>
      <c r="E64" s="20">
        <v>421</v>
      </c>
      <c r="F64" s="20" t="s">
        <v>13164</v>
      </c>
    </row>
    <row r="65" spans="1:6" x14ac:dyDescent="0.25">
      <c r="B65" t="s">
        <v>4567</v>
      </c>
      <c r="C65" t="s">
        <v>13101</v>
      </c>
      <c r="E65" s="20">
        <v>422</v>
      </c>
      <c r="F65" s="20" t="s">
        <v>4783</v>
      </c>
    </row>
    <row r="66" spans="1:6" x14ac:dyDescent="0.25">
      <c r="B66" t="s">
        <v>4739</v>
      </c>
      <c r="C66" t="s">
        <v>4740</v>
      </c>
      <c r="E66" s="20">
        <v>423</v>
      </c>
      <c r="F66" s="20" t="s">
        <v>4785</v>
      </c>
    </row>
    <row r="67" spans="1:6" x14ac:dyDescent="0.25">
      <c r="B67" t="s">
        <v>4611</v>
      </c>
      <c r="C67" t="s">
        <v>4612</v>
      </c>
      <c r="E67" s="180">
        <v>43</v>
      </c>
      <c r="F67" s="180" t="s">
        <v>13165</v>
      </c>
    </row>
    <row r="68" spans="1:6" x14ac:dyDescent="0.25">
      <c r="B68" t="s">
        <v>4737</v>
      </c>
      <c r="C68" t="s">
        <v>10482</v>
      </c>
      <c r="E68" s="20">
        <v>431</v>
      </c>
      <c r="F68" s="20" t="s">
        <v>4772</v>
      </c>
    </row>
    <row r="69" spans="1:6" x14ac:dyDescent="0.25">
      <c r="B69" t="s">
        <v>4536</v>
      </c>
      <c r="C69" t="s">
        <v>4537</v>
      </c>
      <c r="E69" s="20">
        <v>432</v>
      </c>
      <c r="F69" s="20" t="s">
        <v>13166</v>
      </c>
    </row>
    <row r="70" spans="1:6" x14ac:dyDescent="0.25">
      <c r="B70" t="s">
        <v>13102</v>
      </c>
      <c r="C70" t="s">
        <v>13103</v>
      </c>
      <c r="E70" s="180">
        <v>433</v>
      </c>
      <c r="F70" s="180" t="s">
        <v>13167</v>
      </c>
    </row>
    <row r="71" spans="1:6" x14ac:dyDescent="0.25">
      <c r="B71" t="s">
        <v>4602</v>
      </c>
      <c r="C71" t="s">
        <v>10480</v>
      </c>
      <c r="E71" s="180">
        <v>434</v>
      </c>
      <c r="F71" s="180" t="s">
        <v>13168</v>
      </c>
    </row>
    <row r="72" spans="1:6" x14ac:dyDescent="0.25">
      <c r="A72" s="406" t="s">
        <v>10029</v>
      </c>
      <c r="B72" s="407" t="s">
        <v>13104</v>
      </c>
      <c r="C72" s="407"/>
      <c r="E72" s="20">
        <v>435</v>
      </c>
      <c r="F72" s="20" t="s">
        <v>13169</v>
      </c>
    </row>
    <row r="73" spans="1:6" x14ac:dyDescent="0.25">
      <c r="B73" t="s">
        <v>4660</v>
      </c>
      <c r="C73" t="s">
        <v>10479</v>
      </c>
      <c r="E73" s="20">
        <v>436</v>
      </c>
      <c r="F73" s="20" t="s">
        <v>13170</v>
      </c>
    </row>
    <row r="74" spans="1:6" x14ac:dyDescent="0.25">
      <c r="B74" t="s">
        <v>4605</v>
      </c>
      <c r="C74" t="s">
        <v>4744</v>
      </c>
      <c r="E74" s="20">
        <v>437</v>
      </c>
      <c r="F74" s="20" t="s">
        <v>13171</v>
      </c>
    </row>
    <row r="75" spans="1:6" x14ac:dyDescent="0.25">
      <c r="B75" t="s">
        <v>4617</v>
      </c>
      <c r="C75" t="s">
        <v>4618</v>
      </c>
      <c r="E75" s="20">
        <v>44</v>
      </c>
      <c r="F75" s="20" t="s">
        <v>13172</v>
      </c>
    </row>
    <row r="76" spans="1:6" x14ac:dyDescent="0.25">
      <c r="B76" t="s">
        <v>13105</v>
      </c>
      <c r="C76" t="s">
        <v>13106</v>
      </c>
      <c r="E76" s="20">
        <v>441</v>
      </c>
      <c r="F76" s="20" t="s">
        <v>13173</v>
      </c>
    </row>
    <row r="77" spans="1:6" x14ac:dyDescent="0.25">
      <c r="B77" t="s">
        <v>4568</v>
      </c>
      <c r="C77" t="s">
        <v>13107</v>
      </c>
      <c r="E77" s="20">
        <v>442</v>
      </c>
      <c r="F77" s="20" t="s">
        <v>13174</v>
      </c>
    </row>
    <row r="78" spans="1:6" x14ac:dyDescent="0.25">
      <c r="E78" s="408">
        <v>50</v>
      </c>
      <c r="F78" s="408" t="s">
        <v>13175</v>
      </c>
    </row>
    <row r="79" spans="1:6" x14ac:dyDescent="0.25">
      <c r="E79" s="20">
        <v>51</v>
      </c>
      <c r="F79" s="20" t="s">
        <v>4610</v>
      </c>
    </row>
    <row r="80" spans="1:6" x14ac:dyDescent="0.25">
      <c r="E80" s="20">
        <v>511</v>
      </c>
      <c r="F80" s="20" t="s">
        <v>13176</v>
      </c>
    </row>
    <row r="81" spans="5:6" x14ac:dyDescent="0.25">
      <c r="E81" s="20">
        <v>512</v>
      </c>
      <c r="F81" s="20" t="s">
        <v>13177</v>
      </c>
    </row>
    <row r="82" spans="5:6" x14ac:dyDescent="0.25">
      <c r="E82" s="20">
        <v>513</v>
      </c>
      <c r="F82" s="20" t="s">
        <v>4813</v>
      </c>
    </row>
    <row r="83" spans="5:6" x14ac:dyDescent="0.25">
      <c r="E83" s="20">
        <v>52</v>
      </c>
      <c r="F83" s="20" t="s">
        <v>9680</v>
      </c>
    </row>
    <row r="84" spans="5:6" x14ac:dyDescent="0.25">
      <c r="E84" s="20">
        <v>521</v>
      </c>
      <c r="F84" s="20" t="s">
        <v>13178</v>
      </c>
    </row>
    <row r="85" spans="5:6" x14ac:dyDescent="0.25">
      <c r="E85" s="20">
        <v>522</v>
      </c>
      <c r="F85" s="20" t="s">
        <v>13179</v>
      </c>
    </row>
    <row r="86" spans="5:6" x14ac:dyDescent="0.25">
      <c r="E86" s="20">
        <v>523</v>
      </c>
      <c r="F86" s="20" t="s">
        <v>13180</v>
      </c>
    </row>
    <row r="87" spans="5:6" x14ac:dyDescent="0.25">
      <c r="E87" s="20">
        <v>524</v>
      </c>
      <c r="F87" s="20" t="s">
        <v>13181</v>
      </c>
    </row>
    <row r="88" spans="5:6" x14ac:dyDescent="0.25">
      <c r="E88" s="20">
        <v>53</v>
      </c>
      <c r="F88" s="20" t="s">
        <v>13182</v>
      </c>
    </row>
    <row r="89" spans="5:6" x14ac:dyDescent="0.25">
      <c r="E89" s="20">
        <v>531</v>
      </c>
      <c r="F89" s="20" t="s">
        <v>13183</v>
      </c>
    </row>
    <row r="90" spans="5:6" x14ac:dyDescent="0.25">
      <c r="E90" s="20">
        <v>532</v>
      </c>
      <c r="F90" s="20" t="s">
        <v>13184</v>
      </c>
    </row>
    <row r="91" spans="5:6" x14ac:dyDescent="0.25">
      <c r="E91" s="20">
        <v>533</v>
      </c>
      <c r="F91" s="20" t="s">
        <v>13185</v>
      </c>
    </row>
    <row r="92" spans="5:6" x14ac:dyDescent="0.25">
      <c r="E92" s="408">
        <v>60</v>
      </c>
      <c r="F92" s="408" t="s">
        <v>13186</v>
      </c>
    </row>
    <row r="93" spans="5:6" x14ac:dyDescent="0.25">
      <c r="E93" s="20">
        <v>61</v>
      </c>
      <c r="F93" s="20" t="s">
        <v>4510</v>
      </c>
    </row>
    <row r="94" spans="5:6" x14ac:dyDescent="0.25">
      <c r="E94" s="20">
        <v>611</v>
      </c>
      <c r="F94" s="20" t="s">
        <v>4510</v>
      </c>
    </row>
    <row r="95" spans="5:6" x14ac:dyDescent="0.25">
      <c r="E95" s="20">
        <v>62</v>
      </c>
      <c r="F95" s="20" t="s">
        <v>13187</v>
      </c>
    </row>
    <row r="96" spans="5:6" x14ac:dyDescent="0.25">
      <c r="E96" s="20">
        <v>621</v>
      </c>
      <c r="F96" s="20" t="s">
        <v>4513</v>
      </c>
    </row>
    <row r="97" spans="5:6" x14ac:dyDescent="0.25">
      <c r="E97" s="20">
        <v>622</v>
      </c>
      <c r="F97" s="20" t="s">
        <v>4597</v>
      </c>
    </row>
    <row r="98" spans="5:6" x14ac:dyDescent="0.25">
      <c r="E98" s="20">
        <v>623</v>
      </c>
      <c r="F98" s="20" t="s">
        <v>4651</v>
      </c>
    </row>
    <row r="99" spans="5:6" x14ac:dyDescent="0.25">
      <c r="E99" s="20">
        <v>624</v>
      </c>
      <c r="F99" s="20" t="s">
        <v>13188</v>
      </c>
    </row>
    <row r="100" spans="5:6" x14ac:dyDescent="0.25">
      <c r="E100" s="20">
        <v>625</v>
      </c>
      <c r="F100" s="20" t="s">
        <v>13189</v>
      </c>
    </row>
    <row r="101" spans="5:6" x14ac:dyDescent="0.25">
      <c r="E101" s="20">
        <v>63</v>
      </c>
      <c r="F101" s="20" t="s">
        <v>13190</v>
      </c>
    </row>
    <row r="102" spans="5:6" x14ac:dyDescent="0.25">
      <c r="E102" s="20">
        <v>631</v>
      </c>
      <c r="F102" s="20" t="s">
        <v>13191</v>
      </c>
    </row>
    <row r="103" spans="5:6" x14ac:dyDescent="0.25">
      <c r="E103" s="20">
        <v>632</v>
      </c>
      <c r="F103" s="20" t="s">
        <v>7571</v>
      </c>
    </row>
    <row r="104" spans="5:6" x14ac:dyDescent="0.25">
      <c r="E104" s="20">
        <v>633</v>
      </c>
      <c r="F104" s="20" t="s">
        <v>13192</v>
      </c>
    </row>
    <row r="105" spans="5:6" x14ac:dyDescent="0.25">
      <c r="E105" s="20">
        <v>634</v>
      </c>
      <c r="F105" s="20" t="s">
        <v>13193</v>
      </c>
    </row>
    <row r="106" spans="5:6" x14ac:dyDescent="0.25">
      <c r="E106" s="20">
        <v>635</v>
      </c>
      <c r="F106" s="20" t="s">
        <v>13194</v>
      </c>
    </row>
    <row r="107" spans="5:6" x14ac:dyDescent="0.25">
      <c r="E107" s="20">
        <v>636</v>
      </c>
      <c r="F107" s="20" t="s">
        <v>13195</v>
      </c>
    </row>
    <row r="108" spans="5:6" x14ac:dyDescent="0.25">
      <c r="E108" s="20">
        <v>637</v>
      </c>
      <c r="F108" s="20" t="s">
        <v>4819</v>
      </c>
    </row>
    <row r="109" spans="5:6" x14ac:dyDescent="0.25">
      <c r="E109" s="20">
        <v>64</v>
      </c>
      <c r="F109" s="20" t="s">
        <v>13196</v>
      </c>
    </row>
    <row r="110" spans="5:6" x14ac:dyDescent="0.25">
      <c r="E110" s="20">
        <v>641</v>
      </c>
      <c r="F110" s="20" t="s">
        <v>13196</v>
      </c>
    </row>
    <row r="111" spans="5:6" x14ac:dyDescent="0.25">
      <c r="E111" s="20">
        <v>65</v>
      </c>
      <c r="F111" s="20" t="s">
        <v>13197</v>
      </c>
    </row>
    <row r="112" spans="5:6" x14ac:dyDescent="0.25">
      <c r="E112" s="20">
        <v>651</v>
      </c>
      <c r="F112" s="20" t="s">
        <v>13198</v>
      </c>
    </row>
    <row r="113" spans="5:6" x14ac:dyDescent="0.25">
      <c r="E113" s="20">
        <v>652</v>
      </c>
      <c r="F113" s="20" t="s">
        <v>13199</v>
      </c>
    </row>
    <row r="114" spans="5:6" x14ac:dyDescent="0.25">
      <c r="E114" s="20">
        <v>653</v>
      </c>
      <c r="F114" s="20" t="s">
        <v>13200</v>
      </c>
    </row>
    <row r="115" spans="5:6" x14ac:dyDescent="0.25">
      <c r="E115" s="20">
        <v>654</v>
      </c>
      <c r="F115" s="20" t="s">
        <v>13201</v>
      </c>
    </row>
    <row r="116" spans="5:6" x14ac:dyDescent="0.25">
      <c r="E116" s="20">
        <v>655</v>
      </c>
      <c r="F116" s="20" t="s">
        <v>13202</v>
      </c>
    </row>
    <row r="117" spans="5:6" x14ac:dyDescent="0.25">
      <c r="E117" s="20">
        <v>656</v>
      </c>
      <c r="F117" s="20" t="s">
        <v>13203</v>
      </c>
    </row>
    <row r="118" spans="5:6" x14ac:dyDescent="0.25">
      <c r="E118" s="20">
        <v>657</v>
      </c>
      <c r="F118" s="20" t="s">
        <v>13204</v>
      </c>
    </row>
    <row r="119" spans="5:6" x14ac:dyDescent="0.25">
      <c r="E119" s="20">
        <v>658</v>
      </c>
      <c r="F119" s="20" t="s">
        <v>13205</v>
      </c>
    </row>
    <row r="120" spans="5:6" x14ac:dyDescent="0.25">
      <c r="E120" s="20">
        <v>659</v>
      </c>
      <c r="F120" s="20" t="s">
        <v>13206</v>
      </c>
    </row>
    <row r="121" spans="5:6" x14ac:dyDescent="0.25">
      <c r="E121" s="20">
        <v>66</v>
      </c>
      <c r="F121" s="20" t="s">
        <v>13207</v>
      </c>
    </row>
    <row r="122" spans="5:6" x14ac:dyDescent="0.25">
      <c r="E122" s="20">
        <v>661</v>
      </c>
      <c r="F122" s="20" t="s">
        <v>13208</v>
      </c>
    </row>
    <row r="123" spans="5:6" x14ac:dyDescent="0.25">
      <c r="E123" s="20">
        <v>662</v>
      </c>
      <c r="F123" s="20" t="s">
        <v>13209</v>
      </c>
    </row>
    <row r="124" spans="5:6" x14ac:dyDescent="0.25">
      <c r="E124" s="20">
        <v>663</v>
      </c>
      <c r="F124" s="20" t="s">
        <v>13210</v>
      </c>
    </row>
    <row r="125" spans="5:6" x14ac:dyDescent="0.25">
      <c r="E125" s="20">
        <v>67</v>
      </c>
      <c r="F125" s="20" t="s">
        <v>4824</v>
      </c>
    </row>
    <row r="126" spans="5:6" x14ac:dyDescent="0.25">
      <c r="E126" s="20">
        <v>671</v>
      </c>
      <c r="F126" s="20" t="s">
        <v>13211</v>
      </c>
    </row>
    <row r="127" spans="5:6" x14ac:dyDescent="0.25">
      <c r="E127" s="20">
        <v>672</v>
      </c>
      <c r="F127" s="20" t="s">
        <v>13212</v>
      </c>
    </row>
    <row r="128" spans="5:6" x14ac:dyDescent="0.25">
      <c r="E128" s="408">
        <v>70</v>
      </c>
      <c r="F128" s="408" t="s">
        <v>13213</v>
      </c>
    </row>
    <row r="129" spans="5:6" x14ac:dyDescent="0.25">
      <c r="E129" s="20">
        <v>71</v>
      </c>
      <c r="F129" s="20" t="s">
        <v>13214</v>
      </c>
    </row>
    <row r="130" spans="5:6" x14ac:dyDescent="0.25">
      <c r="E130" s="20">
        <v>711</v>
      </c>
      <c r="F130" s="20" t="s">
        <v>13215</v>
      </c>
    </row>
    <row r="131" spans="5:6" x14ac:dyDescent="0.25">
      <c r="E131" s="20">
        <v>712</v>
      </c>
      <c r="F131" s="20" t="s">
        <v>13216</v>
      </c>
    </row>
    <row r="132" spans="5:6" x14ac:dyDescent="0.25">
      <c r="E132" s="20">
        <v>713</v>
      </c>
      <c r="F132" s="20" t="s">
        <v>13217</v>
      </c>
    </row>
    <row r="133" spans="5:6" x14ac:dyDescent="0.25">
      <c r="E133" s="20">
        <v>714</v>
      </c>
      <c r="F133" s="20" t="s">
        <v>13218</v>
      </c>
    </row>
    <row r="134" spans="5:6" x14ac:dyDescent="0.25">
      <c r="E134" s="20">
        <v>715</v>
      </c>
      <c r="F134" s="20" t="s">
        <v>4830</v>
      </c>
    </row>
    <row r="135" spans="5:6" x14ac:dyDescent="0.25">
      <c r="E135" s="20">
        <v>716</v>
      </c>
      <c r="F135" s="20" t="s">
        <v>13219</v>
      </c>
    </row>
    <row r="136" spans="5:6" x14ac:dyDescent="0.25">
      <c r="E136" s="20">
        <v>72</v>
      </c>
      <c r="F136" s="20" t="s">
        <v>13220</v>
      </c>
    </row>
    <row r="137" spans="5:6" x14ac:dyDescent="0.25">
      <c r="E137" s="20">
        <v>721</v>
      </c>
      <c r="F137" s="20" t="s">
        <v>4838</v>
      </c>
    </row>
    <row r="138" spans="5:6" x14ac:dyDescent="0.25">
      <c r="E138" s="20">
        <v>722</v>
      </c>
      <c r="F138" s="20" t="s">
        <v>13221</v>
      </c>
    </row>
    <row r="139" spans="5:6" x14ac:dyDescent="0.25">
      <c r="E139" s="20">
        <v>723</v>
      </c>
      <c r="F139" s="20" t="s">
        <v>13222</v>
      </c>
    </row>
    <row r="140" spans="5:6" x14ac:dyDescent="0.25">
      <c r="E140" s="20">
        <v>724</v>
      </c>
      <c r="F140" s="20" t="s">
        <v>13223</v>
      </c>
    </row>
    <row r="141" spans="5:6" x14ac:dyDescent="0.25">
      <c r="E141" s="20">
        <v>725</v>
      </c>
      <c r="F141" s="20" t="s">
        <v>4847</v>
      </c>
    </row>
    <row r="142" spans="5:6" x14ac:dyDescent="0.25">
      <c r="E142" s="20">
        <v>726</v>
      </c>
      <c r="F142" s="20" t="s">
        <v>13224</v>
      </c>
    </row>
    <row r="143" spans="5:6" x14ac:dyDescent="0.25">
      <c r="E143" s="20">
        <v>727</v>
      </c>
      <c r="F143" s="20" t="s">
        <v>13225</v>
      </c>
    </row>
    <row r="144" spans="5:6" x14ac:dyDescent="0.25">
      <c r="E144" s="20">
        <v>73</v>
      </c>
      <c r="F144" s="20" t="s">
        <v>4836</v>
      </c>
    </row>
    <row r="145" spans="5:6" x14ac:dyDescent="0.25">
      <c r="E145" s="20">
        <v>731</v>
      </c>
      <c r="F145" s="20" t="s">
        <v>4836</v>
      </c>
    </row>
    <row r="146" spans="5:6" x14ac:dyDescent="0.25">
      <c r="E146" s="20">
        <v>74</v>
      </c>
      <c r="F146" s="20" t="s">
        <v>13226</v>
      </c>
    </row>
    <row r="147" spans="5:6" x14ac:dyDescent="0.25">
      <c r="E147" s="20">
        <v>741</v>
      </c>
      <c r="F147" s="20" t="s">
        <v>13226</v>
      </c>
    </row>
    <row r="148" spans="5:6" x14ac:dyDescent="0.25">
      <c r="E148" s="20">
        <v>75</v>
      </c>
      <c r="F148" s="20" t="s">
        <v>13227</v>
      </c>
    </row>
    <row r="149" spans="5:6" x14ac:dyDescent="0.25">
      <c r="E149" s="20">
        <v>751</v>
      </c>
      <c r="F149" s="20" t="s">
        <v>13228</v>
      </c>
    </row>
    <row r="150" spans="5:6" x14ac:dyDescent="0.25">
      <c r="E150" s="20">
        <v>752</v>
      </c>
      <c r="F150" s="20" t="s">
        <v>13229</v>
      </c>
    </row>
    <row r="151" spans="5:6" x14ac:dyDescent="0.25">
      <c r="E151" s="20">
        <v>753</v>
      </c>
      <c r="F151" s="20" t="s">
        <v>13230</v>
      </c>
    </row>
    <row r="152" spans="5:6" x14ac:dyDescent="0.25">
      <c r="E152" s="20">
        <v>754</v>
      </c>
      <c r="F152" s="20" t="s">
        <v>13231</v>
      </c>
    </row>
    <row r="153" spans="5:6" x14ac:dyDescent="0.25">
      <c r="E153" s="408">
        <v>80</v>
      </c>
      <c r="F153" s="408" t="s">
        <v>13232</v>
      </c>
    </row>
    <row r="154" spans="5:6" x14ac:dyDescent="0.25">
      <c r="E154" s="20">
        <v>81</v>
      </c>
      <c r="F154" s="20" t="s">
        <v>4554</v>
      </c>
    </row>
    <row r="155" spans="5:6" x14ac:dyDescent="0.25">
      <c r="E155" s="20">
        <v>811</v>
      </c>
      <c r="F155" s="20" t="s">
        <v>13233</v>
      </c>
    </row>
    <row r="156" spans="5:6" x14ac:dyDescent="0.25">
      <c r="E156" s="20">
        <v>812</v>
      </c>
      <c r="F156" s="20" t="s">
        <v>13234</v>
      </c>
    </row>
    <row r="157" spans="5:6" x14ac:dyDescent="0.25">
      <c r="E157" s="20">
        <v>82</v>
      </c>
      <c r="F157" s="20" t="s">
        <v>13235</v>
      </c>
    </row>
    <row r="158" spans="5:6" x14ac:dyDescent="0.25">
      <c r="E158" s="20">
        <v>821</v>
      </c>
      <c r="F158" s="20" t="s">
        <v>13236</v>
      </c>
    </row>
    <row r="159" spans="5:6" x14ac:dyDescent="0.25">
      <c r="E159" s="20">
        <v>822</v>
      </c>
      <c r="F159" s="20" t="s">
        <v>13237</v>
      </c>
    </row>
    <row r="160" spans="5:6" x14ac:dyDescent="0.25">
      <c r="E160" s="20">
        <v>823</v>
      </c>
      <c r="F160" s="20" t="s">
        <v>13238</v>
      </c>
    </row>
    <row r="161" spans="5:6" x14ac:dyDescent="0.25">
      <c r="E161" s="20">
        <v>83</v>
      </c>
      <c r="F161" s="20" t="s">
        <v>13239</v>
      </c>
    </row>
    <row r="162" spans="5:6" x14ac:dyDescent="0.25">
      <c r="E162" s="20">
        <v>831</v>
      </c>
      <c r="F162" s="20" t="s">
        <v>13240</v>
      </c>
    </row>
    <row r="163" spans="5:6" x14ac:dyDescent="0.25">
      <c r="E163" s="20">
        <v>832</v>
      </c>
      <c r="F163" s="20" t="s">
        <v>13241</v>
      </c>
    </row>
    <row r="164" spans="5:6" x14ac:dyDescent="0.25">
      <c r="E164" s="20">
        <v>833</v>
      </c>
      <c r="F164" s="20" t="s">
        <v>13242</v>
      </c>
    </row>
    <row r="165" spans="5:6" x14ac:dyDescent="0.25">
      <c r="E165" s="20">
        <v>834</v>
      </c>
      <c r="F165" s="20" t="s">
        <v>4629</v>
      </c>
    </row>
    <row r="166" spans="5:6" x14ac:dyDescent="0.25">
      <c r="E166" s="20">
        <v>835</v>
      </c>
      <c r="F166" s="20" t="s">
        <v>13243</v>
      </c>
    </row>
    <row r="167" spans="5:6" x14ac:dyDescent="0.25">
      <c r="E167" s="20">
        <v>836</v>
      </c>
      <c r="F167" s="20" t="s">
        <v>13244</v>
      </c>
    </row>
    <row r="168" spans="5:6" x14ac:dyDescent="0.25">
      <c r="E168" s="20">
        <v>837</v>
      </c>
      <c r="F168" s="20" t="s">
        <v>13245</v>
      </c>
    </row>
    <row r="169" spans="5:6" x14ac:dyDescent="0.25">
      <c r="E169" s="20">
        <v>84</v>
      </c>
      <c r="F169" s="20" t="s">
        <v>4613</v>
      </c>
    </row>
    <row r="170" spans="5:6" x14ac:dyDescent="0.25">
      <c r="E170" s="20">
        <v>841</v>
      </c>
      <c r="F170" s="20" t="s">
        <v>4613</v>
      </c>
    </row>
    <row r="171" spans="5:6" x14ac:dyDescent="0.25">
      <c r="E171" s="20">
        <v>85</v>
      </c>
      <c r="F171" s="20" t="s">
        <v>13246</v>
      </c>
    </row>
    <row r="172" spans="5:6" x14ac:dyDescent="0.25">
      <c r="E172" s="20">
        <v>851</v>
      </c>
      <c r="F172" s="20" t="s">
        <v>13247</v>
      </c>
    </row>
    <row r="173" spans="5:6" x14ac:dyDescent="0.25">
      <c r="E173" s="20">
        <v>86</v>
      </c>
      <c r="F173" s="20" t="s">
        <v>13248</v>
      </c>
    </row>
    <row r="174" spans="5:6" x14ac:dyDescent="0.25">
      <c r="E174" s="20">
        <v>861</v>
      </c>
      <c r="F174" s="20" t="s">
        <v>13249</v>
      </c>
    </row>
    <row r="175" spans="5:6" x14ac:dyDescent="0.25">
      <c r="E175" s="20">
        <v>862</v>
      </c>
      <c r="F175" s="20" t="s">
        <v>13250</v>
      </c>
    </row>
    <row r="176" spans="5:6" x14ac:dyDescent="0.25">
      <c r="E176" s="20">
        <v>863</v>
      </c>
      <c r="F176" s="20" t="s">
        <v>13251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18"/>
  <sheetViews>
    <sheetView topLeftCell="D1" workbookViewId="0">
      <selection activeCell="H30" sqref="H30"/>
    </sheetView>
  </sheetViews>
  <sheetFormatPr defaultRowHeight="15" x14ac:dyDescent="0.25"/>
  <cols>
    <col min="1" max="1" width="5.7109375" style="3" customWidth="1"/>
    <col min="2" max="2" width="32.7109375" bestFit="1" customWidth="1"/>
    <col min="4" max="4" width="6" style="3" customWidth="1"/>
    <col min="5" max="5" width="31.5703125" customWidth="1"/>
    <col min="7" max="7" width="13.5703125" bestFit="1" customWidth="1"/>
    <col min="8" max="8" width="24.7109375" customWidth="1"/>
    <col min="13" max="13" width="33.140625" customWidth="1"/>
    <col min="14" max="14" width="4.7109375" customWidth="1"/>
    <col min="17" max="17" width="9.140625" style="20"/>
  </cols>
  <sheetData>
    <row r="1" spans="1:18" x14ac:dyDescent="0.25">
      <c r="A1" s="8" t="s">
        <v>1369</v>
      </c>
      <c r="B1" s="9" t="s">
        <v>1368</v>
      </c>
      <c r="D1" s="8" t="s">
        <v>1369</v>
      </c>
      <c r="E1" s="9" t="s">
        <v>1431</v>
      </c>
      <c r="G1" s="9" t="s">
        <v>1728</v>
      </c>
      <c r="H1" s="9" t="s">
        <v>1738</v>
      </c>
      <c r="L1" s="9" t="s">
        <v>4756</v>
      </c>
      <c r="Q1" s="23" t="s">
        <v>4803</v>
      </c>
    </row>
    <row r="2" spans="1:18" x14ac:dyDescent="0.25">
      <c r="A2" s="10" t="s">
        <v>1390</v>
      </c>
      <c r="B2" s="11"/>
      <c r="D2" s="6" t="s">
        <v>71</v>
      </c>
      <c r="E2" t="s">
        <v>1435</v>
      </c>
      <c r="G2" t="s">
        <v>1733</v>
      </c>
      <c r="H2" t="s">
        <v>5540</v>
      </c>
    </row>
    <row r="3" spans="1:18" x14ac:dyDescent="0.25">
      <c r="A3" s="3" t="s">
        <v>1370</v>
      </c>
      <c r="B3" t="s">
        <v>1388</v>
      </c>
      <c r="D3" s="6" t="s">
        <v>49</v>
      </c>
      <c r="E3" t="s">
        <v>1438</v>
      </c>
      <c r="G3" t="s">
        <v>1732</v>
      </c>
      <c r="H3" t="s">
        <v>2810</v>
      </c>
      <c r="L3" t="s">
        <v>4674</v>
      </c>
      <c r="Q3" s="20" t="s">
        <v>4765</v>
      </c>
    </row>
    <row r="4" spans="1:18" x14ac:dyDescent="0.25">
      <c r="A4" s="3" t="s">
        <v>1371</v>
      </c>
      <c r="B4" t="s">
        <v>736</v>
      </c>
      <c r="D4" s="3" t="s">
        <v>400</v>
      </c>
      <c r="E4" t="s">
        <v>1437</v>
      </c>
      <c r="G4" t="s">
        <v>1729</v>
      </c>
      <c r="H4" t="s">
        <v>1745</v>
      </c>
      <c r="L4" t="s">
        <v>4634</v>
      </c>
      <c r="M4" t="s">
        <v>4675</v>
      </c>
      <c r="Q4" s="20">
        <v>20</v>
      </c>
      <c r="R4" t="s">
        <v>4766</v>
      </c>
    </row>
    <row r="5" spans="1:18" x14ac:dyDescent="0.25">
      <c r="A5" s="3" t="s">
        <v>1372</v>
      </c>
      <c r="B5" t="s">
        <v>1389</v>
      </c>
      <c r="D5" s="6" t="s">
        <v>25</v>
      </c>
      <c r="E5" t="s">
        <v>1734</v>
      </c>
      <c r="G5" t="s">
        <v>1730</v>
      </c>
      <c r="H5" t="s">
        <v>1731</v>
      </c>
      <c r="L5" t="s">
        <v>4632</v>
      </c>
      <c r="M5" t="s">
        <v>4633</v>
      </c>
      <c r="Q5" s="20">
        <v>21</v>
      </c>
      <c r="R5" t="s">
        <v>4767</v>
      </c>
    </row>
    <row r="6" spans="1:18" x14ac:dyDescent="0.25">
      <c r="A6" s="3" t="s">
        <v>1373</v>
      </c>
      <c r="B6" t="s">
        <v>1393</v>
      </c>
      <c r="D6" s="3" t="s">
        <v>1433</v>
      </c>
      <c r="E6" t="s">
        <v>1436</v>
      </c>
      <c r="L6" t="s">
        <v>4603</v>
      </c>
      <c r="M6" t="s">
        <v>4676</v>
      </c>
      <c r="Q6" s="20">
        <v>22</v>
      </c>
      <c r="R6" t="s">
        <v>4768</v>
      </c>
    </row>
    <row r="7" spans="1:18" x14ac:dyDescent="0.25">
      <c r="A7" s="3" t="s">
        <v>1374</v>
      </c>
      <c r="B7" t="s">
        <v>733</v>
      </c>
      <c r="D7" s="3" t="s">
        <v>142</v>
      </c>
      <c r="E7" t="s">
        <v>1736</v>
      </c>
      <c r="L7" t="s">
        <v>4677</v>
      </c>
      <c r="M7" t="s">
        <v>4678</v>
      </c>
      <c r="Q7" s="20">
        <v>23</v>
      </c>
      <c r="R7" t="s">
        <v>4769</v>
      </c>
    </row>
    <row r="8" spans="1:18" x14ac:dyDescent="0.25">
      <c r="A8" s="3" t="s">
        <v>1375</v>
      </c>
      <c r="B8" t="s">
        <v>1394</v>
      </c>
      <c r="D8" s="6" t="s">
        <v>76</v>
      </c>
      <c r="E8" t="s">
        <v>1735</v>
      </c>
      <c r="L8" t="s">
        <v>2772</v>
      </c>
      <c r="M8" t="s">
        <v>4628</v>
      </c>
      <c r="Q8" s="20">
        <v>24</v>
      </c>
      <c r="R8" t="s">
        <v>4770</v>
      </c>
    </row>
    <row r="9" spans="1:18" x14ac:dyDescent="0.25">
      <c r="A9" s="3" t="s">
        <v>1376</v>
      </c>
      <c r="B9" t="s">
        <v>1395</v>
      </c>
      <c r="D9" s="6" t="s">
        <v>30</v>
      </c>
      <c r="E9" t="s">
        <v>737</v>
      </c>
      <c r="L9" t="s">
        <v>4580</v>
      </c>
      <c r="M9" t="s">
        <v>4679</v>
      </c>
    </row>
    <row r="10" spans="1:18" x14ac:dyDescent="0.25">
      <c r="A10" s="10" t="s">
        <v>1391</v>
      </c>
      <c r="B10" s="11"/>
      <c r="D10" s="6" t="s">
        <v>1432</v>
      </c>
      <c r="E10" t="s">
        <v>1434</v>
      </c>
      <c r="Q10" s="20" t="s">
        <v>4771</v>
      </c>
    </row>
    <row r="11" spans="1:18" x14ac:dyDescent="0.25">
      <c r="A11" s="3" t="s">
        <v>1377</v>
      </c>
      <c r="B11" t="s">
        <v>1396</v>
      </c>
      <c r="D11" s="6" t="s">
        <v>345</v>
      </c>
      <c r="E11" t="s">
        <v>1737</v>
      </c>
      <c r="L11" t="s">
        <v>4680</v>
      </c>
      <c r="Q11" s="20">
        <v>25</v>
      </c>
      <c r="R11" t="s">
        <v>4772</v>
      </c>
    </row>
    <row r="12" spans="1:18" x14ac:dyDescent="0.25">
      <c r="A12" s="3" t="s">
        <v>1378</v>
      </c>
      <c r="B12" t="s">
        <v>1397</v>
      </c>
      <c r="D12" s="6" t="s">
        <v>54</v>
      </c>
      <c r="E12" t="s">
        <v>738</v>
      </c>
      <c r="L12" t="s">
        <v>4485</v>
      </c>
      <c r="M12" t="s">
        <v>4681</v>
      </c>
      <c r="Q12" s="20">
        <v>26</v>
      </c>
      <c r="R12" t="s">
        <v>4517</v>
      </c>
    </row>
    <row r="13" spans="1:18" x14ac:dyDescent="0.25">
      <c r="A13" s="3" t="s">
        <v>1379</v>
      </c>
      <c r="B13" t="s">
        <v>1398</v>
      </c>
      <c r="D13" s="3" t="s">
        <v>1746</v>
      </c>
      <c r="E13" t="s">
        <v>1747</v>
      </c>
      <c r="L13" t="s">
        <v>4499</v>
      </c>
      <c r="M13" t="s">
        <v>4682</v>
      </c>
      <c r="Q13" s="410">
        <v>27</v>
      </c>
      <c r="R13" s="409" t="s">
        <v>4773</v>
      </c>
    </row>
    <row r="14" spans="1:18" x14ac:dyDescent="0.25">
      <c r="A14" s="3" t="s">
        <v>1380</v>
      </c>
      <c r="B14" t="s">
        <v>1399</v>
      </c>
      <c r="D14" s="24" t="s">
        <v>1748</v>
      </c>
      <c r="E14" t="s">
        <v>1749</v>
      </c>
      <c r="L14" t="s">
        <v>4487</v>
      </c>
      <c r="M14" t="s">
        <v>4683</v>
      </c>
      <c r="Q14" s="20">
        <v>28</v>
      </c>
      <c r="R14" t="s">
        <v>4774</v>
      </c>
    </row>
    <row r="15" spans="1:18" x14ac:dyDescent="0.25">
      <c r="A15" s="3" t="s">
        <v>1381</v>
      </c>
      <c r="B15" t="s">
        <v>1400</v>
      </c>
      <c r="D15" s="3" t="s">
        <v>1750</v>
      </c>
      <c r="E15" t="s">
        <v>1751</v>
      </c>
      <c r="L15" t="s">
        <v>4525</v>
      </c>
      <c r="M15" t="s">
        <v>4684</v>
      </c>
      <c r="Q15" s="20">
        <v>29</v>
      </c>
      <c r="R15" t="s">
        <v>4775</v>
      </c>
    </row>
    <row r="16" spans="1:18" x14ac:dyDescent="0.25">
      <c r="A16" s="3" t="s">
        <v>1382</v>
      </c>
      <c r="B16" t="s">
        <v>1401</v>
      </c>
      <c r="D16" s="3" t="s">
        <v>1753</v>
      </c>
      <c r="E16" t="s">
        <v>1752</v>
      </c>
      <c r="L16" t="s">
        <v>4596</v>
      </c>
      <c r="M16" t="s">
        <v>4685</v>
      </c>
      <c r="Q16" s="410">
        <v>30</v>
      </c>
      <c r="R16" s="409" t="s">
        <v>4776</v>
      </c>
    </row>
    <row r="17" spans="1:18" x14ac:dyDescent="0.25">
      <c r="A17" s="3" t="s">
        <v>1383</v>
      </c>
      <c r="B17" t="s">
        <v>1402</v>
      </c>
      <c r="L17" t="s">
        <v>4505</v>
      </c>
      <c r="M17" t="s">
        <v>4686</v>
      </c>
      <c r="Q17" s="20">
        <v>90</v>
      </c>
      <c r="R17" t="s">
        <v>4777</v>
      </c>
    </row>
    <row r="18" spans="1:18" x14ac:dyDescent="0.25">
      <c r="A18" s="3" t="s">
        <v>1384</v>
      </c>
      <c r="B18" t="s">
        <v>1403</v>
      </c>
      <c r="D18" s="3" t="s">
        <v>2413</v>
      </c>
      <c r="E18" t="s">
        <v>2412</v>
      </c>
      <c r="L18" t="s">
        <v>4640</v>
      </c>
      <c r="M18" t="s">
        <v>4687</v>
      </c>
      <c r="Q18" s="410">
        <v>94</v>
      </c>
      <c r="R18" s="409" t="s">
        <v>4778</v>
      </c>
    </row>
    <row r="19" spans="1:18" x14ac:dyDescent="0.25">
      <c r="A19" s="6" t="s">
        <v>18</v>
      </c>
      <c r="B19" s="7" t="s">
        <v>734</v>
      </c>
      <c r="L19" t="s">
        <v>4646</v>
      </c>
      <c r="M19" t="s">
        <v>4688</v>
      </c>
    </row>
    <row r="20" spans="1:18" x14ac:dyDescent="0.25">
      <c r="A20" s="6" t="s">
        <v>233</v>
      </c>
      <c r="B20" s="7" t="s">
        <v>735</v>
      </c>
      <c r="L20" t="s">
        <v>4623</v>
      </c>
      <c r="M20" t="s">
        <v>4689</v>
      </c>
      <c r="Q20" s="20" t="s">
        <v>4779</v>
      </c>
    </row>
    <row r="21" spans="1:18" x14ac:dyDescent="0.25">
      <c r="A21" s="3" t="s">
        <v>1385</v>
      </c>
      <c r="B21" t="s">
        <v>1404</v>
      </c>
      <c r="L21" t="s">
        <v>4626</v>
      </c>
      <c r="M21" t="s">
        <v>4690</v>
      </c>
      <c r="Q21" s="20">
        <v>31</v>
      </c>
      <c r="R21" t="s">
        <v>4780</v>
      </c>
    </row>
    <row r="22" spans="1:18" x14ac:dyDescent="0.25">
      <c r="A22" s="6" t="s">
        <v>1386</v>
      </c>
      <c r="B22" s="7" t="s">
        <v>1405</v>
      </c>
      <c r="L22" t="s">
        <v>4624</v>
      </c>
      <c r="M22" t="s">
        <v>4691</v>
      </c>
      <c r="Q22" s="20">
        <v>32</v>
      </c>
      <c r="R22" t="s">
        <v>4781</v>
      </c>
    </row>
    <row r="23" spans="1:18" x14ac:dyDescent="0.25">
      <c r="A23" s="6" t="s">
        <v>1387</v>
      </c>
      <c r="B23" s="7" t="s">
        <v>1406</v>
      </c>
      <c r="L23" t="s">
        <v>4590</v>
      </c>
      <c r="M23" t="s">
        <v>4692</v>
      </c>
      <c r="Q23" s="20">
        <v>33</v>
      </c>
      <c r="R23" t="s">
        <v>4782</v>
      </c>
    </row>
    <row r="24" spans="1:18" x14ac:dyDescent="0.25">
      <c r="A24" s="10" t="s">
        <v>1392</v>
      </c>
      <c r="B24" s="11"/>
      <c r="L24" t="s">
        <v>4614</v>
      </c>
      <c r="M24" t="s">
        <v>4693</v>
      </c>
      <c r="Q24" s="20">
        <v>34</v>
      </c>
      <c r="R24" t="s">
        <v>4783</v>
      </c>
    </row>
    <row r="25" spans="1:18" x14ac:dyDescent="0.25">
      <c r="A25" s="3" t="s">
        <v>413</v>
      </c>
      <c r="B25" t="s">
        <v>1407</v>
      </c>
      <c r="L25" t="s">
        <v>4642</v>
      </c>
      <c r="M25" t="s">
        <v>4694</v>
      </c>
      <c r="Q25" s="20">
        <v>35</v>
      </c>
      <c r="R25" t="s">
        <v>4784</v>
      </c>
    </row>
    <row r="26" spans="1:18" x14ac:dyDescent="0.25">
      <c r="A26" s="24" t="s">
        <v>141</v>
      </c>
      <c r="B26" s="2" t="s">
        <v>732</v>
      </c>
      <c r="L26" t="s">
        <v>4636</v>
      </c>
      <c r="M26" t="s">
        <v>4695</v>
      </c>
      <c r="Q26" s="20">
        <v>36</v>
      </c>
      <c r="R26" t="s">
        <v>4785</v>
      </c>
    </row>
    <row r="27" spans="1:18" x14ac:dyDescent="0.25">
      <c r="L27" t="s">
        <v>4654</v>
      </c>
      <c r="M27" t="s">
        <v>4696</v>
      </c>
      <c r="Q27" s="20">
        <v>37</v>
      </c>
      <c r="R27" t="s">
        <v>4786</v>
      </c>
    </row>
    <row r="29" spans="1:18" x14ac:dyDescent="0.25">
      <c r="L29" s="409" t="s">
        <v>4697</v>
      </c>
      <c r="M29" s="409"/>
      <c r="Q29" s="20" t="s">
        <v>4787</v>
      </c>
    </row>
    <row r="30" spans="1:18" x14ac:dyDescent="0.25">
      <c r="L30" s="409" t="s">
        <v>4573</v>
      </c>
      <c r="M30" s="409" t="s">
        <v>4698</v>
      </c>
      <c r="Q30" s="20">
        <v>38</v>
      </c>
      <c r="R30" t="s">
        <v>4788</v>
      </c>
    </row>
    <row r="31" spans="1:18" x14ac:dyDescent="0.25">
      <c r="L31" s="409" t="s">
        <v>4559</v>
      </c>
      <c r="M31" s="409" t="s">
        <v>4560</v>
      </c>
      <c r="Q31" s="20">
        <v>39</v>
      </c>
      <c r="R31" t="s">
        <v>4789</v>
      </c>
    </row>
    <row r="32" spans="1:18" x14ac:dyDescent="0.25">
      <c r="L32" s="409" t="s">
        <v>4561</v>
      </c>
      <c r="M32" s="409" t="s">
        <v>4699</v>
      </c>
      <c r="Q32" s="20">
        <v>40</v>
      </c>
      <c r="R32" t="s">
        <v>4790</v>
      </c>
    </row>
    <row r="33" spans="12:18" x14ac:dyDescent="0.25">
      <c r="Q33" s="20">
        <v>41</v>
      </c>
      <c r="R33" t="s">
        <v>4791</v>
      </c>
    </row>
    <row r="34" spans="12:18" x14ac:dyDescent="0.25">
      <c r="L34" t="s">
        <v>4700</v>
      </c>
      <c r="Q34" s="20">
        <v>42</v>
      </c>
      <c r="R34" t="s">
        <v>4792</v>
      </c>
    </row>
    <row r="35" spans="12:18" x14ac:dyDescent="0.25">
      <c r="L35" t="s">
        <v>4530</v>
      </c>
      <c r="M35" t="s">
        <v>4701</v>
      </c>
      <c r="Q35" s="20">
        <v>43</v>
      </c>
      <c r="R35" t="s">
        <v>4793</v>
      </c>
    </row>
    <row r="36" spans="12:18" x14ac:dyDescent="0.25">
      <c r="L36" t="s">
        <v>4504</v>
      </c>
      <c r="M36" t="s">
        <v>4702</v>
      </c>
      <c r="Q36" s="410">
        <v>95</v>
      </c>
      <c r="R36" s="409" t="s">
        <v>4794</v>
      </c>
    </row>
    <row r="37" spans="12:18" x14ac:dyDescent="0.25">
      <c r="L37" t="s">
        <v>4503</v>
      </c>
      <c r="M37" t="s">
        <v>4703</v>
      </c>
      <c r="Q37" s="20">
        <v>96</v>
      </c>
      <c r="R37" t="s">
        <v>4795</v>
      </c>
    </row>
    <row r="38" spans="12:18" x14ac:dyDescent="0.25">
      <c r="L38" t="s">
        <v>4515</v>
      </c>
      <c r="M38" t="s">
        <v>4704</v>
      </c>
      <c r="Q38" s="20">
        <v>97</v>
      </c>
      <c r="R38" t="s">
        <v>4796</v>
      </c>
    </row>
    <row r="39" spans="12:18" x14ac:dyDescent="0.25">
      <c r="L39" t="s">
        <v>4493</v>
      </c>
      <c r="M39" t="s">
        <v>4705</v>
      </c>
      <c r="Q39" s="20">
        <v>98</v>
      </c>
      <c r="R39" t="s">
        <v>4648</v>
      </c>
    </row>
    <row r="40" spans="12:18" x14ac:dyDescent="0.25">
      <c r="L40" t="s">
        <v>4516</v>
      </c>
      <c r="M40" t="s">
        <v>4706</v>
      </c>
      <c r="Q40" s="20">
        <v>99</v>
      </c>
      <c r="R40" t="s">
        <v>4570</v>
      </c>
    </row>
    <row r="41" spans="12:18" x14ac:dyDescent="0.25">
      <c r="L41" t="s">
        <v>4518</v>
      </c>
      <c r="M41" t="s">
        <v>4707</v>
      </c>
    </row>
    <row r="42" spans="12:18" x14ac:dyDescent="0.25">
      <c r="Q42" s="20" t="s">
        <v>4797</v>
      </c>
    </row>
    <row r="43" spans="12:18" x14ac:dyDescent="0.25">
      <c r="L43" t="s">
        <v>4708</v>
      </c>
      <c r="Q43" s="20">
        <v>45</v>
      </c>
      <c r="R43" t="s">
        <v>4798</v>
      </c>
    </row>
    <row r="44" spans="12:18" x14ac:dyDescent="0.25">
      <c r="L44" t="s">
        <v>4494</v>
      </c>
      <c r="M44" t="s">
        <v>4495</v>
      </c>
      <c r="Q44" s="20">
        <v>47</v>
      </c>
      <c r="R44" t="s">
        <v>4799</v>
      </c>
    </row>
    <row r="45" spans="12:18" x14ac:dyDescent="0.25">
      <c r="L45" t="s">
        <v>4576</v>
      </c>
      <c r="M45" t="s">
        <v>4709</v>
      </c>
      <c r="Q45" s="410">
        <v>48</v>
      </c>
      <c r="R45" s="409" t="s">
        <v>4800</v>
      </c>
    </row>
    <row r="46" spans="12:18" x14ac:dyDescent="0.25">
      <c r="L46" t="s">
        <v>4710</v>
      </c>
      <c r="M46" t="s">
        <v>4711</v>
      </c>
      <c r="Q46" s="20">
        <v>49</v>
      </c>
      <c r="R46" t="s">
        <v>4801</v>
      </c>
    </row>
    <row r="47" spans="12:18" x14ac:dyDescent="0.25">
      <c r="L47" t="s">
        <v>4712</v>
      </c>
      <c r="M47" t="s">
        <v>4713</v>
      </c>
      <c r="Q47" s="20">
        <v>50</v>
      </c>
      <c r="R47" t="s">
        <v>4802</v>
      </c>
    </row>
    <row r="48" spans="12:18" x14ac:dyDescent="0.25">
      <c r="L48" t="s">
        <v>4656</v>
      </c>
      <c r="M48" t="s">
        <v>4714</v>
      </c>
    </row>
    <row r="49" spans="12:18" x14ac:dyDescent="0.25">
      <c r="L49" t="s">
        <v>4644</v>
      </c>
      <c r="M49" t="s">
        <v>4715</v>
      </c>
      <c r="Q49" s="20" t="s">
        <v>4804</v>
      </c>
    </row>
    <row r="50" spans="12:18" x14ac:dyDescent="0.25">
      <c r="L50" t="s">
        <v>4589</v>
      </c>
      <c r="M50" t="s">
        <v>4716</v>
      </c>
      <c r="Q50" s="20">
        <v>51</v>
      </c>
      <c r="R50" t="s">
        <v>4805</v>
      </c>
    </row>
    <row r="51" spans="12:18" x14ac:dyDescent="0.25">
      <c r="L51" t="s">
        <v>4653</v>
      </c>
      <c r="M51" t="s">
        <v>4717</v>
      </c>
      <c r="Q51" s="20">
        <v>52</v>
      </c>
      <c r="R51" t="s">
        <v>4806</v>
      </c>
    </row>
    <row r="52" spans="12:18" x14ac:dyDescent="0.25">
      <c r="L52" t="s">
        <v>4659</v>
      </c>
      <c r="M52" t="s">
        <v>4718</v>
      </c>
      <c r="Q52" s="20">
        <v>53</v>
      </c>
      <c r="R52" t="s">
        <v>4807</v>
      </c>
    </row>
    <row r="53" spans="12:18" x14ac:dyDescent="0.25">
      <c r="L53" t="s">
        <v>4658</v>
      </c>
      <c r="M53" t="s">
        <v>4719</v>
      </c>
      <c r="Q53" s="410">
        <v>54</v>
      </c>
      <c r="R53" s="409" t="s">
        <v>4808</v>
      </c>
    </row>
    <row r="54" spans="12:18" x14ac:dyDescent="0.25">
      <c r="L54" t="s">
        <v>4571</v>
      </c>
      <c r="M54" t="s">
        <v>4720</v>
      </c>
      <c r="Q54" s="410">
        <v>55</v>
      </c>
      <c r="R54" s="409" t="s">
        <v>4809</v>
      </c>
    </row>
    <row r="55" spans="12:18" x14ac:dyDescent="0.25">
      <c r="Q55" s="20">
        <v>56</v>
      </c>
      <c r="R55" t="s">
        <v>4810</v>
      </c>
    </row>
    <row r="56" spans="12:18" x14ac:dyDescent="0.25">
      <c r="L56" t="s">
        <v>4721</v>
      </c>
      <c r="Q56" s="20">
        <v>87</v>
      </c>
      <c r="R56" t="s">
        <v>4811</v>
      </c>
    </row>
    <row r="57" spans="12:18" x14ac:dyDescent="0.25">
      <c r="L57" t="s">
        <v>4507</v>
      </c>
      <c r="M57" t="s">
        <v>4508</v>
      </c>
    </row>
    <row r="58" spans="12:18" x14ac:dyDescent="0.25">
      <c r="L58" t="s">
        <v>4514</v>
      </c>
      <c r="M58" t="s">
        <v>4722</v>
      </c>
      <c r="Q58" s="20" t="s">
        <v>4812</v>
      </c>
    </row>
    <row r="59" spans="12:18" x14ac:dyDescent="0.25">
      <c r="Q59" s="20">
        <v>57</v>
      </c>
      <c r="R59" t="s">
        <v>4813</v>
      </c>
    </row>
    <row r="60" spans="12:18" x14ac:dyDescent="0.25">
      <c r="L60" t="s">
        <v>4723</v>
      </c>
      <c r="Q60" s="20">
        <v>58</v>
      </c>
      <c r="R60" t="s">
        <v>4814</v>
      </c>
    </row>
    <row r="61" spans="12:18" x14ac:dyDescent="0.25">
      <c r="L61" t="s">
        <v>4578</v>
      </c>
      <c r="M61" t="s">
        <v>4724</v>
      </c>
      <c r="Q61" s="20">
        <v>59</v>
      </c>
      <c r="R61" t="s">
        <v>4510</v>
      </c>
    </row>
    <row r="62" spans="12:18" x14ac:dyDescent="0.25">
      <c r="L62" t="s">
        <v>4663</v>
      </c>
      <c r="M62" t="s">
        <v>4725</v>
      </c>
      <c r="Q62" s="20">
        <v>60</v>
      </c>
      <c r="R62" t="s">
        <v>4815</v>
      </c>
    </row>
    <row r="63" spans="12:18" x14ac:dyDescent="0.25">
      <c r="L63" t="s">
        <v>4726</v>
      </c>
      <c r="M63" t="s">
        <v>4727</v>
      </c>
      <c r="Q63" s="20">
        <v>62</v>
      </c>
      <c r="R63" t="s">
        <v>4816</v>
      </c>
    </row>
    <row r="64" spans="12:18" x14ac:dyDescent="0.25">
      <c r="L64" t="s">
        <v>4728</v>
      </c>
      <c r="M64" t="s">
        <v>4729</v>
      </c>
      <c r="Q64" s="20">
        <v>100</v>
      </c>
      <c r="R64" t="s">
        <v>4817</v>
      </c>
    </row>
    <row r="65" spans="12:18" x14ac:dyDescent="0.25">
      <c r="L65" t="s">
        <v>4657</v>
      </c>
      <c r="M65" t="s">
        <v>4730</v>
      </c>
    </row>
    <row r="66" spans="12:18" x14ac:dyDescent="0.25">
      <c r="L66" t="s">
        <v>4650</v>
      </c>
      <c r="M66" t="s">
        <v>4731</v>
      </c>
      <c r="Q66" s="20" t="s">
        <v>4818</v>
      </c>
    </row>
    <row r="67" spans="12:18" x14ac:dyDescent="0.25">
      <c r="L67" t="s">
        <v>4583</v>
      </c>
      <c r="M67" t="s">
        <v>4732</v>
      </c>
      <c r="Q67" s="20">
        <v>63</v>
      </c>
      <c r="R67" t="s">
        <v>4819</v>
      </c>
    </row>
    <row r="68" spans="12:18" x14ac:dyDescent="0.25">
      <c r="L68" t="s">
        <v>4569</v>
      </c>
      <c r="M68" t="s">
        <v>4733</v>
      </c>
      <c r="Q68" s="20">
        <v>64</v>
      </c>
      <c r="R68" t="s">
        <v>4820</v>
      </c>
    </row>
    <row r="69" spans="12:18" x14ac:dyDescent="0.25">
      <c r="L69" t="s">
        <v>4606</v>
      </c>
      <c r="M69" t="s">
        <v>4734</v>
      </c>
      <c r="Q69" s="20">
        <v>65</v>
      </c>
      <c r="R69" t="s">
        <v>4821</v>
      </c>
    </row>
    <row r="70" spans="12:18" x14ac:dyDescent="0.25">
      <c r="Q70" s="20">
        <v>66</v>
      </c>
      <c r="R70" t="s">
        <v>4822</v>
      </c>
    </row>
    <row r="71" spans="12:18" x14ac:dyDescent="0.25">
      <c r="L71" t="s">
        <v>4735</v>
      </c>
      <c r="Q71" s="20">
        <v>67</v>
      </c>
      <c r="R71" t="s">
        <v>4823</v>
      </c>
    </row>
    <row r="72" spans="12:18" x14ac:dyDescent="0.25">
      <c r="L72" t="s">
        <v>4536</v>
      </c>
      <c r="M72" t="s">
        <v>4537</v>
      </c>
      <c r="Q72" s="20">
        <v>68</v>
      </c>
      <c r="R72" t="s">
        <v>4824</v>
      </c>
    </row>
    <row r="73" spans="12:18" x14ac:dyDescent="0.25">
      <c r="L73" t="s">
        <v>4567</v>
      </c>
      <c r="M73" t="s">
        <v>4736</v>
      </c>
      <c r="Q73" s="20">
        <v>69</v>
      </c>
      <c r="R73" t="s">
        <v>4825</v>
      </c>
    </row>
    <row r="74" spans="12:18" x14ac:dyDescent="0.25">
      <c r="L74" t="s">
        <v>4737</v>
      </c>
      <c r="M74" t="s">
        <v>4738</v>
      </c>
      <c r="Q74" s="20">
        <v>70</v>
      </c>
      <c r="R74" t="s">
        <v>4826</v>
      </c>
    </row>
    <row r="75" spans="12:18" x14ac:dyDescent="0.25">
      <c r="L75" t="s">
        <v>4611</v>
      </c>
      <c r="M75" t="s">
        <v>4612</v>
      </c>
      <c r="Q75" s="20">
        <v>88</v>
      </c>
      <c r="R75" t="s">
        <v>4513</v>
      </c>
    </row>
    <row r="76" spans="12:18" x14ac:dyDescent="0.25">
      <c r="L76" t="s">
        <v>4739</v>
      </c>
      <c r="M76" t="s">
        <v>4740</v>
      </c>
      <c r="Q76" s="20">
        <v>89</v>
      </c>
      <c r="R76" t="s">
        <v>4827</v>
      </c>
    </row>
    <row r="77" spans="12:18" x14ac:dyDescent="0.25">
      <c r="L77" t="s">
        <v>4602</v>
      </c>
      <c r="M77" t="s">
        <v>4741</v>
      </c>
      <c r="Q77" s="20">
        <v>92</v>
      </c>
      <c r="R77" t="s">
        <v>4597</v>
      </c>
    </row>
    <row r="78" spans="12:18" x14ac:dyDescent="0.25">
      <c r="Q78" s="20">
        <v>93</v>
      </c>
      <c r="R78" t="s">
        <v>4651</v>
      </c>
    </row>
    <row r="79" spans="12:18" x14ac:dyDescent="0.25">
      <c r="L79" t="s">
        <v>4742</v>
      </c>
    </row>
    <row r="80" spans="12:18" x14ac:dyDescent="0.25">
      <c r="L80" t="s">
        <v>4617</v>
      </c>
      <c r="M80" t="s">
        <v>4618</v>
      </c>
      <c r="Q80" s="20" t="s">
        <v>4828</v>
      </c>
    </row>
    <row r="81" spans="12:18" x14ac:dyDescent="0.25">
      <c r="L81" t="s">
        <v>4660</v>
      </c>
      <c r="M81" t="s">
        <v>4743</v>
      </c>
      <c r="Q81" s="20">
        <v>71</v>
      </c>
      <c r="R81" t="s">
        <v>4829</v>
      </c>
    </row>
    <row r="82" spans="12:18" x14ac:dyDescent="0.25">
      <c r="L82" t="s">
        <v>4605</v>
      </c>
      <c r="M82" t="s">
        <v>4744</v>
      </c>
      <c r="Q82" s="20">
        <v>72</v>
      </c>
      <c r="R82" t="s">
        <v>4830</v>
      </c>
    </row>
    <row r="83" spans="12:18" x14ac:dyDescent="0.25">
      <c r="L83" t="s">
        <v>1376</v>
      </c>
      <c r="M83" t="s">
        <v>4745</v>
      </c>
      <c r="Q83" s="20">
        <v>73</v>
      </c>
      <c r="R83" t="s">
        <v>4831</v>
      </c>
    </row>
    <row r="84" spans="12:18" x14ac:dyDescent="0.25">
      <c r="L84" t="s">
        <v>4622</v>
      </c>
      <c r="M84" t="s">
        <v>4746</v>
      </c>
      <c r="Q84" s="20">
        <v>74</v>
      </c>
      <c r="R84" t="s">
        <v>4832</v>
      </c>
    </row>
    <row r="85" spans="12:18" x14ac:dyDescent="0.25">
      <c r="L85" t="s">
        <v>4630</v>
      </c>
      <c r="M85" t="s">
        <v>4747</v>
      </c>
      <c r="Q85" s="20">
        <v>101</v>
      </c>
      <c r="R85" t="s">
        <v>4833</v>
      </c>
    </row>
    <row r="86" spans="12:18" x14ac:dyDescent="0.25">
      <c r="L86" t="s">
        <v>4568</v>
      </c>
      <c r="M86" t="s">
        <v>4748</v>
      </c>
      <c r="Q86" s="20">
        <v>102</v>
      </c>
      <c r="R86" t="s">
        <v>4834</v>
      </c>
    </row>
    <row r="87" spans="12:18" x14ac:dyDescent="0.25">
      <c r="Q87" s="20">
        <v>103</v>
      </c>
      <c r="R87" t="s">
        <v>4835</v>
      </c>
    </row>
    <row r="88" spans="12:18" x14ac:dyDescent="0.25">
      <c r="L88" t="s">
        <v>4749</v>
      </c>
      <c r="Q88" s="20">
        <v>104</v>
      </c>
      <c r="R88" t="s">
        <v>4836</v>
      </c>
    </row>
    <row r="89" spans="12:18" x14ac:dyDescent="0.25">
      <c r="L89" t="s">
        <v>4592</v>
      </c>
      <c r="M89" t="s">
        <v>4750</v>
      </c>
    </row>
    <row r="90" spans="12:18" x14ac:dyDescent="0.25">
      <c r="L90" t="s">
        <v>4620</v>
      </c>
      <c r="M90" t="s">
        <v>4751</v>
      </c>
      <c r="Q90" s="20" t="s">
        <v>4837</v>
      </c>
    </row>
    <row r="91" spans="12:18" x14ac:dyDescent="0.25">
      <c r="L91" t="s">
        <v>4662</v>
      </c>
      <c r="M91" t="s">
        <v>4752</v>
      </c>
      <c r="Q91" s="20">
        <v>75</v>
      </c>
      <c r="R91" t="s">
        <v>4838</v>
      </c>
    </row>
    <row r="92" spans="12:18" x14ac:dyDescent="0.25">
      <c r="L92" t="s">
        <v>4575</v>
      </c>
      <c r="M92" t="s">
        <v>4753</v>
      </c>
      <c r="Q92" s="20">
        <v>76</v>
      </c>
      <c r="R92" t="s">
        <v>4839</v>
      </c>
    </row>
    <row r="93" spans="12:18" x14ac:dyDescent="0.25">
      <c r="L93" t="s">
        <v>4655</v>
      </c>
      <c r="M93" t="s">
        <v>4754</v>
      </c>
      <c r="Q93" s="20">
        <v>77</v>
      </c>
      <c r="R93" t="s">
        <v>4840</v>
      </c>
    </row>
    <row r="94" spans="12:18" x14ac:dyDescent="0.25">
      <c r="L94" t="s">
        <v>4549</v>
      </c>
      <c r="M94" t="s">
        <v>4755</v>
      </c>
      <c r="Q94" s="20">
        <v>78</v>
      </c>
      <c r="R94" t="s">
        <v>4841</v>
      </c>
    </row>
    <row r="95" spans="12:18" x14ac:dyDescent="0.25">
      <c r="Q95" s="20">
        <v>79</v>
      </c>
      <c r="R95" t="s">
        <v>4842</v>
      </c>
    </row>
    <row r="96" spans="12:18" x14ac:dyDescent="0.25">
      <c r="Q96" s="20">
        <v>91</v>
      </c>
      <c r="R96" t="s">
        <v>4843</v>
      </c>
    </row>
    <row r="98" spans="12:18" x14ac:dyDescent="0.25">
      <c r="Q98" s="20" t="s">
        <v>4844</v>
      </c>
    </row>
    <row r="99" spans="12:18" x14ac:dyDescent="0.25">
      <c r="Q99" s="20">
        <v>80</v>
      </c>
      <c r="R99" t="s">
        <v>4629</v>
      </c>
    </row>
    <row r="100" spans="12:18" x14ac:dyDescent="0.25">
      <c r="Q100" s="20">
        <v>81</v>
      </c>
      <c r="R100" t="s">
        <v>4845</v>
      </c>
    </row>
    <row r="101" spans="12:18" x14ac:dyDescent="0.25">
      <c r="Q101" s="20">
        <v>82</v>
      </c>
      <c r="R101" t="s">
        <v>4846</v>
      </c>
    </row>
    <row r="102" spans="12:18" x14ac:dyDescent="0.25">
      <c r="Q102" s="410">
        <v>83</v>
      </c>
      <c r="R102" s="409" t="s">
        <v>4847</v>
      </c>
    </row>
    <row r="103" spans="12:18" x14ac:dyDescent="0.25">
      <c r="Q103" s="20">
        <v>84</v>
      </c>
      <c r="R103" t="s">
        <v>4848</v>
      </c>
    </row>
    <row r="104" spans="12:18" x14ac:dyDescent="0.25">
      <c r="Q104" s="20">
        <v>85</v>
      </c>
      <c r="R104" t="s">
        <v>4849</v>
      </c>
    </row>
    <row r="105" spans="12:18" x14ac:dyDescent="0.25">
      <c r="Q105" s="20">
        <v>86</v>
      </c>
      <c r="R105" t="s">
        <v>4850</v>
      </c>
    </row>
    <row r="108" spans="12:18" x14ac:dyDescent="0.25">
      <c r="L108" s="30" t="s">
        <v>4664</v>
      </c>
      <c r="Q108" s="31" t="s">
        <v>4757</v>
      </c>
    </row>
    <row r="109" spans="12:18" x14ac:dyDescent="0.25">
      <c r="L109" t="s">
        <v>4665</v>
      </c>
      <c r="Q109" s="20" t="s">
        <v>4758</v>
      </c>
    </row>
    <row r="110" spans="12:18" x14ac:dyDescent="0.25">
      <c r="L110" t="s">
        <v>4666</v>
      </c>
      <c r="Q110" s="20" t="s">
        <v>4759</v>
      </c>
    </row>
    <row r="111" spans="12:18" x14ac:dyDescent="0.25">
      <c r="L111" t="s">
        <v>4667</v>
      </c>
      <c r="Q111" s="20" t="s">
        <v>4760</v>
      </c>
    </row>
    <row r="112" spans="12:18" x14ac:dyDescent="0.25">
      <c r="L112" t="s">
        <v>4668</v>
      </c>
    </row>
    <row r="114" spans="12:17" x14ac:dyDescent="0.25">
      <c r="L114" s="29" t="s">
        <v>4669</v>
      </c>
      <c r="Q114" s="32" t="s">
        <v>4761</v>
      </c>
    </row>
    <row r="115" spans="12:17" x14ac:dyDescent="0.25">
      <c r="L115" t="s">
        <v>4670</v>
      </c>
      <c r="Q115" s="20" t="s">
        <v>4762</v>
      </c>
    </row>
    <row r="116" spans="12:17" x14ac:dyDescent="0.25">
      <c r="L116" t="s">
        <v>4671</v>
      </c>
      <c r="Q116" s="20" t="s">
        <v>4763</v>
      </c>
    </row>
    <row r="117" spans="12:17" x14ac:dyDescent="0.25">
      <c r="L117" t="s">
        <v>4672</v>
      </c>
      <c r="Q117" s="20" t="s">
        <v>4764</v>
      </c>
    </row>
    <row r="118" spans="12:17" x14ac:dyDescent="0.25">
      <c r="L118" t="s">
        <v>4673</v>
      </c>
    </row>
  </sheetData>
  <sortState ref="D2:E12">
    <sortCondition ref="D2:D1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30"/>
  <sheetViews>
    <sheetView zoomScale="90" zoomScaleNormal="90" workbookViewId="0">
      <pane xSplit="8" ySplit="1" topLeftCell="I2" activePane="bottomRight" state="frozen"/>
      <selection pane="topRight" activeCell="F1" sqref="F1"/>
      <selection pane="bottomLeft" activeCell="A2" sqref="A2"/>
      <selection pane="bottomRight" activeCell="I30" sqref="I30"/>
    </sheetView>
  </sheetViews>
  <sheetFormatPr defaultRowHeight="15" x14ac:dyDescent="0.25"/>
  <cols>
    <col min="1" max="1" width="5.7109375" style="75" customWidth="1"/>
    <col min="2" max="2" width="10.7109375" style="75" customWidth="1"/>
    <col min="3" max="4" width="4.7109375" style="75" customWidth="1"/>
    <col min="5" max="6" width="10.7109375" style="75" hidden="1" customWidth="1"/>
    <col min="7" max="7" width="24.7109375" style="34" customWidth="1"/>
    <col min="8" max="8" width="9.7109375" style="75" customWidth="1"/>
    <col min="9" max="9" width="7.7109375" style="75" customWidth="1"/>
    <col min="10" max="10" width="12.7109375" style="76" customWidth="1"/>
    <col min="11" max="12" width="6.7109375" style="75" customWidth="1"/>
    <col min="13" max="13" width="8.140625" style="75" customWidth="1"/>
    <col min="14" max="14" width="10.5703125" style="76" customWidth="1"/>
    <col min="15" max="15" width="10.7109375" style="77" customWidth="1"/>
    <col min="16" max="17" width="12.7109375" style="76" customWidth="1"/>
    <col min="18" max="19" width="7.7109375" style="75" customWidth="1"/>
    <col min="20" max="20" width="9.7109375" style="75" customWidth="1"/>
    <col min="21" max="22" width="12.42578125" style="78" customWidth="1"/>
    <col min="23" max="23" width="7.7109375" style="79" customWidth="1"/>
    <col min="24" max="26" width="12.42578125" style="78" customWidth="1"/>
    <col min="27" max="30" width="10.7109375" style="80" customWidth="1"/>
    <col min="31" max="32" width="10.7109375" style="81" customWidth="1"/>
    <col min="33" max="34" width="10.7109375" style="82" customWidth="1"/>
    <col min="35" max="35" width="7.5703125" style="16" customWidth="1"/>
    <col min="36" max="36" width="15.140625" style="16" customWidth="1"/>
    <col min="37" max="40" width="7.7109375" style="16" customWidth="1"/>
    <col min="41" max="41" width="14.85546875" style="34" customWidth="1"/>
    <col min="42" max="42" width="14.28515625" style="34" customWidth="1"/>
    <col min="43" max="43" width="18.7109375" style="34" customWidth="1"/>
    <col min="44" max="46" width="10.7109375" style="163" customWidth="1"/>
    <col min="47" max="47" width="16.7109375" style="34" customWidth="1"/>
    <col min="48" max="48" width="12.5703125" style="78" customWidth="1"/>
    <col min="49" max="56" width="7.7109375" style="75" customWidth="1"/>
    <col min="57" max="59" width="12.7109375" style="35" customWidth="1"/>
    <col min="60" max="62" width="9.7109375" style="83" customWidth="1"/>
    <col min="63" max="63" width="4.7109375" style="83" hidden="1" customWidth="1"/>
    <col min="64" max="64" width="9.140625" style="35" hidden="1" customWidth="1"/>
    <col min="65" max="65" width="4.7109375" style="83" hidden="1" customWidth="1"/>
    <col min="66" max="66" width="9.140625" style="35" hidden="1" customWidth="1"/>
    <col min="67" max="67" width="4.7109375" style="83" hidden="1" customWidth="1"/>
    <col min="68" max="68" width="9.140625" style="35" hidden="1" customWidth="1"/>
    <col min="69" max="69" width="4.7109375" style="83" hidden="1" customWidth="1"/>
    <col min="70" max="70" width="9.140625" style="35" hidden="1" customWidth="1"/>
    <col min="71" max="71" width="4.7109375" style="83" hidden="1" customWidth="1"/>
    <col min="72" max="72" width="9.140625" style="35" hidden="1" customWidth="1"/>
    <col min="73" max="73" width="4.7109375" style="83" hidden="1" customWidth="1"/>
    <col min="74" max="74" width="9.140625" style="35" hidden="1" customWidth="1"/>
    <col min="75" max="75" width="4.7109375" style="83" hidden="1" customWidth="1"/>
    <col min="76" max="76" width="9.140625" style="35" hidden="1" customWidth="1"/>
    <col min="77" max="77" width="4.7109375" style="83" hidden="1" customWidth="1"/>
    <col min="78" max="78" width="9.140625" style="35" hidden="1" customWidth="1"/>
    <col min="79" max="79" width="4.7109375" style="83" hidden="1" customWidth="1"/>
    <col min="80" max="80" width="9.140625" style="35" hidden="1" customWidth="1"/>
    <col min="81" max="81" width="4.7109375" style="83" hidden="1" customWidth="1"/>
    <col min="82" max="82" width="9.140625" style="35" hidden="1" customWidth="1"/>
    <col min="83" max="83" width="5.7109375" style="75" hidden="1" customWidth="1"/>
    <col min="84" max="84" width="5.7109375" style="83" customWidth="1"/>
    <col min="85" max="89" width="5.7109375" style="35" customWidth="1"/>
    <col min="90" max="94" width="5.7109375" style="84" customWidth="1"/>
    <col min="95" max="95" width="6.7109375" style="34" customWidth="1"/>
    <col min="96" max="96" width="5.7109375" style="34" customWidth="1"/>
    <col min="97" max="102" width="6.7109375" style="35" customWidth="1"/>
  </cols>
  <sheetData>
    <row r="1" spans="1:104" s="1" customFormat="1" ht="15.6" customHeight="1" x14ac:dyDescent="0.25">
      <c r="A1" s="129" t="s">
        <v>0</v>
      </c>
      <c r="B1" s="126" t="s">
        <v>1</v>
      </c>
      <c r="C1" s="124" t="s">
        <v>7383</v>
      </c>
      <c r="D1" s="124" t="s">
        <v>7384</v>
      </c>
      <c r="E1" s="124" t="s">
        <v>7381</v>
      </c>
      <c r="F1" s="124" t="s">
        <v>7382</v>
      </c>
      <c r="G1" s="126" t="s">
        <v>701</v>
      </c>
      <c r="H1" s="126" t="s">
        <v>3989</v>
      </c>
      <c r="I1" s="126" t="s">
        <v>2</v>
      </c>
      <c r="J1" s="126" t="s">
        <v>3</v>
      </c>
      <c r="K1" s="126" t="s">
        <v>4</v>
      </c>
      <c r="L1" s="126" t="s">
        <v>5</v>
      </c>
      <c r="M1" s="126" t="s">
        <v>1771</v>
      </c>
      <c r="N1" s="130" t="s">
        <v>1408</v>
      </c>
      <c r="O1" s="130" t="s">
        <v>3988</v>
      </c>
      <c r="P1" s="126" t="s">
        <v>7</v>
      </c>
      <c r="Q1" s="126" t="s">
        <v>6</v>
      </c>
      <c r="R1" s="126" t="s">
        <v>2739</v>
      </c>
      <c r="S1" s="126" t="s">
        <v>2740</v>
      </c>
      <c r="T1" s="303" t="s">
        <v>8</v>
      </c>
      <c r="U1" s="114" t="s">
        <v>418</v>
      </c>
      <c r="V1" s="131" t="s">
        <v>419</v>
      </c>
      <c r="W1" s="132" t="s">
        <v>416</v>
      </c>
      <c r="X1" s="131" t="s">
        <v>417</v>
      </c>
      <c r="Y1" s="133" t="s">
        <v>2742</v>
      </c>
      <c r="Z1" s="304" t="s">
        <v>2743</v>
      </c>
      <c r="AA1" s="98" t="s">
        <v>2744</v>
      </c>
      <c r="AB1" s="134" t="s">
        <v>2745</v>
      </c>
      <c r="AC1" s="305" t="s">
        <v>1767</v>
      </c>
      <c r="AD1" s="320" t="s">
        <v>2748</v>
      </c>
      <c r="AE1" s="101" t="s">
        <v>2746</v>
      </c>
      <c r="AF1" s="135" t="s">
        <v>2747</v>
      </c>
      <c r="AG1" s="103" t="s">
        <v>2749</v>
      </c>
      <c r="AH1" s="306" t="s">
        <v>1760</v>
      </c>
      <c r="AI1" s="183" t="s">
        <v>422</v>
      </c>
      <c r="AJ1" s="184" t="s">
        <v>421</v>
      </c>
      <c r="AK1" s="184" t="s">
        <v>420</v>
      </c>
      <c r="AL1" s="184" t="s">
        <v>423</v>
      </c>
      <c r="AM1" s="184" t="s">
        <v>1346</v>
      </c>
      <c r="AN1" s="307" t="s">
        <v>13</v>
      </c>
      <c r="AO1" s="105" t="s">
        <v>1409</v>
      </c>
      <c r="AP1" s="308" t="s">
        <v>9</v>
      </c>
      <c r="AQ1" s="106" t="s">
        <v>10</v>
      </c>
      <c r="AR1" s="156" t="s">
        <v>2755</v>
      </c>
      <c r="AS1" s="156" t="s">
        <v>2756</v>
      </c>
      <c r="AT1" s="175" t="s">
        <v>4157</v>
      </c>
      <c r="AU1" s="182" t="s">
        <v>11</v>
      </c>
      <c r="AV1" s="107" t="s">
        <v>1759</v>
      </c>
      <c r="AW1" s="137" t="s">
        <v>1757</v>
      </c>
      <c r="AX1" s="309" t="s">
        <v>1758</v>
      </c>
      <c r="AY1" s="110" t="s">
        <v>1754</v>
      </c>
      <c r="AZ1" s="136" t="s">
        <v>1755</v>
      </c>
      <c r="BA1" s="309" t="s">
        <v>1756</v>
      </c>
      <c r="BB1" s="110" t="s">
        <v>12</v>
      </c>
      <c r="BC1" s="137" t="s">
        <v>1739</v>
      </c>
      <c r="BD1" s="309" t="s">
        <v>1740</v>
      </c>
      <c r="BE1" s="261" t="s">
        <v>1410</v>
      </c>
      <c r="BF1" s="262" t="s">
        <v>1411</v>
      </c>
      <c r="BG1" s="310" t="s">
        <v>1412</v>
      </c>
      <c r="BH1" s="179" t="s">
        <v>2786</v>
      </c>
      <c r="BI1" s="113" t="s">
        <v>2787</v>
      </c>
      <c r="BJ1" s="311" t="s">
        <v>2805</v>
      </c>
      <c r="BK1" s="105" t="s">
        <v>4465</v>
      </c>
      <c r="BL1" s="136" t="s">
        <v>4466</v>
      </c>
      <c r="BM1" s="136" t="s">
        <v>4467</v>
      </c>
      <c r="BN1" s="136" t="s">
        <v>4468</v>
      </c>
      <c r="BO1" s="136" t="s">
        <v>4469</v>
      </c>
      <c r="BP1" s="136" t="s">
        <v>4470</v>
      </c>
      <c r="BQ1" s="136" t="s">
        <v>4471</v>
      </c>
      <c r="BR1" s="136" t="s">
        <v>4472</v>
      </c>
      <c r="BS1" s="136" t="s">
        <v>4473</v>
      </c>
      <c r="BT1" s="136" t="s">
        <v>4474</v>
      </c>
      <c r="BU1" s="136" t="s">
        <v>4475</v>
      </c>
      <c r="BV1" s="136" t="s">
        <v>4476</v>
      </c>
      <c r="BW1" s="136" t="s">
        <v>4477</v>
      </c>
      <c r="BX1" s="136" t="s">
        <v>4478</v>
      </c>
      <c r="BY1" s="136" t="s">
        <v>4479</v>
      </c>
      <c r="BZ1" s="136" t="s">
        <v>4480</v>
      </c>
      <c r="CA1" s="136" t="s">
        <v>4481</v>
      </c>
      <c r="CB1" s="136" t="s">
        <v>4482</v>
      </c>
      <c r="CC1" s="136" t="s">
        <v>4483</v>
      </c>
      <c r="CD1" s="308" t="s">
        <v>4484</v>
      </c>
      <c r="CE1" s="168" t="s">
        <v>2680</v>
      </c>
      <c r="CF1" s="312" t="s">
        <v>422</v>
      </c>
      <c r="CG1" s="312" t="s">
        <v>2414</v>
      </c>
      <c r="CH1" s="312" t="s">
        <v>4438</v>
      </c>
      <c r="CI1" s="312" t="s">
        <v>4439</v>
      </c>
      <c r="CJ1" s="312" t="s">
        <v>4440</v>
      </c>
      <c r="CK1" s="313" t="s">
        <v>13</v>
      </c>
      <c r="CL1" s="314" t="s">
        <v>4431</v>
      </c>
      <c r="CM1" s="315" t="s">
        <v>4432</v>
      </c>
      <c r="CN1" s="315" t="s">
        <v>4433</v>
      </c>
      <c r="CO1" s="315" t="s">
        <v>4434</v>
      </c>
      <c r="CP1" s="316" t="s">
        <v>4435</v>
      </c>
      <c r="CQ1" s="167" t="s">
        <v>9394</v>
      </c>
      <c r="CR1" s="172" t="s">
        <v>9473</v>
      </c>
      <c r="CS1" s="176" t="s">
        <v>9977</v>
      </c>
      <c r="CT1" s="177" t="s">
        <v>9978</v>
      </c>
      <c r="CU1" s="177" t="s">
        <v>9979</v>
      </c>
      <c r="CV1" s="177" t="s">
        <v>9980</v>
      </c>
      <c r="CW1" s="177" t="s">
        <v>9981</v>
      </c>
      <c r="CX1" s="317" t="s">
        <v>9982</v>
      </c>
      <c r="CY1" s="318" t="s">
        <v>10240</v>
      </c>
    </row>
    <row r="2" spans="1:104" ht="15" customHeight="1" x14ac:dyDescent="0.25">
      <c r="A2" s="267">
        <v>749</v>
      </c>
      <c r="B2" s="268" t="s">
        <v>5292</v>
      </c>
      <c r="C2" s="269" t="str">
        <f t="shared" ref="C2:C30" si="0">HYPERLINK(E2,"OP")</f>
        <v>OP</v>
      </c>
      <c r="D2" s="269" t="str">
        <f t="shared" ref="D2:D30" si="1">HYPERLINK(F2,"Prj")</f>
        <v>Prj</v>
      </c>
      <c r="E2" s="270" t="s">
        <v>7325</v>
      </c>
      <c r="F2" s="270" t="s">
        <v>5963</v>
      </c>
      <c r="G2" s="271" t="s">
        <v>9397</v>
      </c>
      <c r="H2" s="272" t="s">
        <v>33</v>
      </c>
      <c r="I2" s="272" t="s">
        <v>16</v>
      </c>
      <c r="J2" s="271" t="s">
        <v>64</v>
      </c>
      <c r="K2" s="272" t="s">
        <v>233</v>
      </c>
      <c r="L2" s="272" t="s">
        <v>54</v>
      </c>
      <c r="M2" s="272" t="s">
        <v>1419</v>
      </c>
      <c r="N2" s="271" t="s">
        <v>33</v>
      </c>
      <c r="O2" s="271" t="s">
        <v>33</v>
      </c>
      <c r="P2" s="273" t="s">
        <v>3143</v>
      </c>
      <c r="Q2" s="274" t="s">
        <v>5293</v>
      </c>
      <c r="R2" s="272" t="s">
        <v>578</v>
      </c>
      <c r="S2" s="272" t="s">
        <v>612</v>
      </c>
      <c r="T2" s="275" t="s">
        <v>269</v>
      </c>
      <c r="U2" s="276">
        <v>39581</v>
      </c>
      <c r="V2" s="277">
        <v>39581</v>
      </c>
      <c r="W2" s="278">
        <v>2008</v>
      </c>
      <c r="X2" s="277" t="s">
        <v>33</v>
      </c>
      <c r="Y2" s="277" t="s">
        <v>33</v>
      </c>
      <c r="Z2" s="279" t="s">
        <v>33</v>
      </c>
      <c r="AA2" s="280">
        <v>0</v>
      </c>
      <c r="AB2" s="281">
        <v>0</v>
      </c>
      <c r="AC2" s="282">
        <v>1.2657499999999999</v>
      </c>
      <c r="AD2" s="283">
        <f t="shared" ref="AD2:AD28" si="2">SUM(AA2:AC2)</f>
        <v>1.2657499999999999</v>
      </c>
      <c r="AE2" s="280">
        <v>0</v>
      </c>
      <c r="AF2" s="284">
        <v>0</v>
      </c>
      <c r="AG2" s="285">
        <v>0</v>
      </c>
      <c r="AH2" s="286">
        <v>0</v>
      </c>
      <c r="AI2" s="287"/>
      <c r="AJ2" s="288"/>
      <c r="AK2" s="288"/>
      <c r="AL2" s="288"/>
      <c r="AM2" s="288"/>
      <c r="AN2" s="289"/>
      <c r="AO2" s="290" t="s">
        <v>5294</v>
      </c>
      <c r="AP2" s="291" t="s">
        <v>3529</v>
      </c>
      <c r="AQ2" s="292" t="s">
        <v>33</v>
      </c>
      <c r="AR2" s="293" t="s">
        <v>37</v>
      </c>
      <c r="AS2" s="293" t="s">
        <v>37</v>
      </c>
      <c r="AT2" s="294" t="s">
        <v>37</v>
      </c>
      <c r="AU2" s="295"/>
      <c r="AV2" s="276" t="s">
        <v>33</v>
      </c>
      <c r="AW2" s="272" t="s">
        <v>33</v>
      </c>
      <c r="AX2" s="275" t="s">
        <v>33</v>
      </c>
      <c r="AY2" s="296" t="s">
        <v>33</v>
      </c>
      <c r="AZ2" s="272" t="s">
        <v>33</v>
      </c>
      <c r="BA2" s="275" t="s">
        <v>33</v>
      </c>
      <c r="BB2" s="296" t="s">
        <v>33</v>
      </c>
      <c r="BC2" s="272" t="s">
        <v>33</v>
      </c>
      <c r="BD2" s="275" t="s">
        <v>33</v>
      </c>
      <c r="BE2" s="297" t="s">
        <v>33</v>
      </c>
      <c r="BF2" s="97" t="s">
        <v>33</v>
      </c>
      <c r="BG2" s="298" t="s">
        <v>33</v>
      </c>
      <c r="BH2" s="171" t="s">
        <v>33</v>
      </c>
      <c r="BI2" s="170" t="s">
        <v>33</v>
      </c>
      <c r="BJ2" s="178" t="s">
        <v>33</v>
      </c>
      <c r="BK2" s="296" t="s">
        <v>4505</v>
      </c>
      <c r="BL2" s="271" t="s">
        <v>4506</v>
      </c>
      <c r="BM2" s="272" t="s">
        <v>4485</v>
      </c>
      <c r="BN2" s="271" t="s">
        <v>4486</v>
      </c>
      <c r="BO2" s="272" t="s">
        <v>0</v>
      </c>
      <c r="BP2" s="271" t="s">
        <v>0</v>
      </c>
      <c r="BQ2" s="272" t="s">
        <v>0</v>
      </c>
      <c r="BR2" s="271" t="s">
        <v>0</v>
      </c>
      <c r="BS2" s="272" t="s">
        <v>0</v>
      </c>
      <c r="BT2" s="271" t="s">
        <v>0</v>
      </c>
      <c r="BU2" s="299">
        <v>23</v>
      </c>
      <c r="BV2" s="271" t="s">
        <v>4548</v>
      </c>
      <c r="BW2" s="299">
        <v>27</v>
      </c>
      <c r="BX2" s="271" t="s">
        <v>4490</v>
      </c>
      <c r="BY2" s="272" t="s">
        <v>0</v>
      </c>
      <c r="BZ2" s="271" t="s">
        <v>4492</v>
      </c>
      <c r="CA2" s="272" t="s">
        <v>0</v>
      </c>
      <c r="CB2" s="271" t="s">
        <v>4492</v>
      </c>
      <c r="CC2" s="272" t="s">
        <v>0</v>
      </c>
      <c r="CD2" s="291" t="s">
        <v>4492</v>
      </c>
      <c r="CE2" s="165">
        <v>50</v>
      </c>
      <c r="CF2" s="171">
        <f t="shared" ref="CF2:CF28" si="3">IF(ISBLANK(AI2),0,1)</f>
        <v>0</v>
      </c>
      <c r="CG2" s="170">
        <f t="shared" ref="CG2:CG28" si="4">IF(ISBLANK(AJ2),0,1)</f>
        <v>0</v>
      </c>
      <c r="CH2" s="170">
        <f t="shared" ref="CF2:CH29" si="5">IF(ISBLANK(AK2),0,1)</f>
        <v>0</v>
      </c>
      <c r="CI2" s="170">
        <f t="shared" ref="CG2:CI29" si="6">IF(ISBLANK(AL2),0,1)</f>
        <v>0</v>
      </c>
      <c r="CJ2" s="170">
        <f t="shared" ref="CH2:CJ29" si="7">IF(ISBLANK(AM2),0,1)</f>
        <v>0</v>
      </c>
      <c r="CK2" s="178">
        <f t="shared" ref="CI2:CK29" si="8">IF(ISBLANK(AN2),0,1)</f>
        <v>0</v>
      </c>
      <c r="CL2" s="300">
        <f t="shared" ref="CL2:CL28" si="9">IF($T2="Dropped","-",DAYS360(U2,V2,TRUE)/360)</f>
        <v>0</v>
      </c>
      <c r="CM2" s="121" t="str">
        <f t="shared" ref="CM2:CM28" si="10">IF(OR($T2="Pipeline",$T2="Dropped"),"-",IF(OR($X2="-",$X2="n/a"),"-",DAYS360(V2,X2,TRUE)/360))</f>
        <v>-</v>
      </c>
      <c r="CN2" s="121" t="str">
        <f t="shared" ref="CN2:CN28" si="11">IF(OR($T2="Pipeline",$T2="Dropped"),"-",IF($Z2="-","-",IF(OR($X2="-",$X2="n/a"),DAYS360(V2,Z2,TRUE)/360,DAYS360(X2,Z2,TRUE)/360)))</f>
        <v>-</v>
      </c>
      <c r="CO2" s="121" t="str">
        <f t="shared" ref="CO2:CO28" si="12">IF(OR($T2="Pipeline",$T2="Dropped"),"-",IF($Z2="-","-",DAYS360(U2,Z2,TRUE)/360))</f>
        <v>-</v>
      </c>
      <c r="CP2" s="122" t="str">
        <f t="shared" ref="CP2:CP28" si="13">IF(OR($T2="Pipeline",$T2="Dropped"),"-",IF($Z2="-","-",DAYS360(Y2,Z2,TRUE)/360))</f>
        <v>-</v>
      </c>
      <c r="CQ2" s="301" t="str">
        <f t="shared" ref="CQ2:CQ28" si="14">IF(T2="Closed",IF(Z2="-","-",YEAR(Z2)),"-")</f>
        <v>-</v>
      </c>
      <c r="CR2" s="173" t="str">
        <f t="shared" ref="CR2:CR28" si="15">IF(T2="Closed",IF(OR(BB2="S",BB2="MS",BB2="HS"),"S",IF(OR(BB2="U",BB2="MU",BB2="HU"),"U",IF(OR(BB2="NA",BB2="NR",BB2="NV",BB2="?",BB2="#"),"NR","-"))),"-")</f>
        <v>-</v>
      </c>
      <c r="CS2" s="171" t="s">
        <v>33</v>
      </c>
      <c r="CT2" s="170" t="s">
        <v>33</v>
      </c>
      <c r="CU2" s="170" t="s">
        <v>33</v>
      </c>
      <c r="CV2" s="170" t="s">
        <v>33</v>
      </c>
      <c r="CW2" s="170" t="s">
        <v>33</v>
      </c>
      <c r="CX2" s="178" t="s">
        <v>33</v>
      </c>
      <c r="CY2" s="302" t="s">
        <v>10241</v>
      </c>
    </row>
    <row r="3" spans="1:104" ht="15" customHeight="1" x14ac:dyDescent="0.25">
      <c r="A3" s="36">
        <v>788</v>
      </c>
      <c r="B3" s="127" t="s">
        <v>5301</v>
      </c>
      <c r="C3" s="169" t="str">
        <f t="shared" si="0"/>
        <v>OP</v>
      </c>
      <c r="D3" s="169" t="str">
        <f t="shared" si="1"/>
        <v>Prj</v>
      </c>
      <c r="E3" s="52" t="s">
        <v>7331</v>
      </c>
      <c r="F3" s="52" t="s">
        <v>5969</v>
      </c>
      <c r="G3" s="85" t="s">
        <v>5302</v>
      </c>
      <c r="H3" s="86" t="s">
        <v>33</v>
      </c>
      <c r="I3" s="86" t="s">
        <v>16</v>
      </c>
      <c r="J3" s="85" t="s">
        <v>42</v>
      </c>
      <c r="K3" s="86" t="s">
        <v>233</v>
      </c>
      <c r="L3" s="86" t="s">
        <v>54</v>
      </c>
      <c r="M3" s="86" t="s">
        <v>1419</v>
      </c>
      <c r="N3" s="85" t="s">
        <v>33</v>
      </c>
      <c r="O3" s="85" t="s">
        <v>33</v>
      </c>
      <c r="P3" s="87" t="s">
        <v>4851</v>
      </c>
      <c r="Q3" s="88" t="s">
        <v>5303</v>
      </c>
      <c r="R3" s="86" t="s">
        <v>578</v>
      </c>
      <c r="S3" s="86" t="s">
        <v>612</v>
      </c>
      <c r="T3" s="99" t="s">
        <v>269</v>
      </c>
      <c r="U3" s="115">
        <v>39958</v>
      </c>
      <c r="V3" s="116">
        <v>39962</v>
      </c>
      <c r="W3" s="89">
        <v>2009</v>
      </c>
      <c r="X3" s="116">
        <v>40161</v>
      </c>
      <c r="Y3" s="116">
        <v>40816</v>
      </c>
      <c r="Z3" s="117">
        <v>41394</v>
      </c>
      <c r="AA3" s="94">
        <v>0</v>
      </c>
      <c r="AB3" s="90">
        <v>0</v>
      </c>
      <c r="AC3" s="100">
        <v>1.4</v>
      </c>
      <c r="AD3" s="102">
        <f t="shared" si="2"/>
        <v>1.4</v>
      </c>
      <c r="AE3" s="94">
        <v>0</v>
      </c>
      <c r="AF3" s="44">
        <v>0</v>
      </c>
      <c r="AG3" s="71">
        <v>0</v>
      </c>
      <c r="AH3" s="139">
        <v>0</v>
      </c>
      <c r="AI3" s="144"/>
      <c r="AJ3" s="118"/>
      <c r="AK3" s="118"/>
      <c r="AL3" s="118"/>
      <c r="AM3" s="118"/>
      <c r="AN3" s="143"/>
      <c r="AO3" s="96" t="s">
        <v>5304</v>
      </c>
      <c r="AP3" s="92" t="s">
        <v>5305</v>
      </c>
      <c r="AQ3" s="95" t="s">
        <v>33</v>
      </c>
      <c r="AR3" s="161" t="s">
        <v>37</v>
      </c>
      <c r="AS3" s="161" t="s">
        <v>37</v>
      </c>
      <c r="AT3" s="162" t="s">
        <v>37</v>
      </c>
      <c r="AU3" s="104"/>
      <c r="AV3" s="115" t="s">
        <v>33</v>
      </c>
      <c r="AW3" s="86" t="s">
        <v>33</v>
      </c>
      <c r="AX3" s="99" t="s">
        <v>33</v>
      </c>
      <c r="AY3" s="93" t="s">
        <v>33</v>
      </c>
      <c r="AZ3" s="86" t="s">
        <v>33</v>
      </c>
      <c r="BA3" s="99" t="s">
        <v>33</v>
      </c>
      <c r="BB3" s="93" t="s">
        <v>33</v>
      </c>
      <c r="BC3" s="86" t="s">
        <v>33</v>
      </c>
      <c r="BD3" s="99" t="s">
        <v>33</v>
      </c>
      <c r="BE3" s="111" t="s">
        <v>33</v>
      </c>
      <c r="BF3" s="73" t="s">
        <v>33</v>
      </c>
      <c r="BG3" s="166" t="s">
        <v>33</v>
      </c>
      <c r="BH3" s="53" t="s">
        <v>33</v>
      </c>
      <c r="BI3" s="54" t="s">
        <v>33</v>
      </c>
      <c r="BJ3" s="56" t="s">
        <v>33</v>
      </c>
      <c r="BK3" s="93" t="s">
        <v>4561</v>
      </c>
      <c r="BL3" s="85" t="s">
        <v>4562</v>
      </c>
      <c r="BM3" s="86" t="s">
        <v>0</v>
      </c>
      <c r="BN3" s="85" t="s">
        <v>0</v>
      </c>
      <c r="BO3" s="86" t="s">
        <v>0</v>
      </c>
      <c r="BP3" s="85" t="s">
        <v>0</v>
      </c>
      <c r="BQ3" s="86" t="s">
        <v>0</v>
      </c>
      <c r="BR3" s="85" t="s">
        <v>0</v>
      </c>
      <c r="BS3" s="86" t="s">
        <v>0</v>
      </c>
      <c r="BT3" s="85" t="s">
        <v>0</v>
      </c>
      <c r="BU3" s="91">
        <v>30</v>
      </c>
      <c r="BV3" s="85" t="s">
        <v>4501</v>
      </c>
      <c r="BW3" s="86" t="s">
        <v>0</v>
      </c>
      <c r="BX3" s="85" t="s">
        <v>4492</v>
      </c>
      <c r="BY3" s="86" t="s">
        <v>0</v>
      </c>
      <c r="BZ3" s="85" t="s">
        <v>4492</v>
      </c>
      <c r="CA3" s="86" t="s">
        <v>0</v>
      </c>
      <c r="CB3" s="85" t="s">
        <v>4492</v>
      </c>
      <c r="CC3" s="86" t="s">
        <v>0</v>
      </c>
      <c r="CD3" s="92" t="s">
        <v>4492</v>
      </c>
      <c r="CE3" s="138">
        <v>50</v>
      </c>
      <c r="CF3" s="53">
        <f t="shared" si="3"/>
        <v>0</v>
      </c>
      <c r="CG3" s="54">
        <f t="shared" si="4"/>
        <v>0</v>
      </c>
      <c r="CH3" s="54">
        <f t="shared" si="5"/>
        <v>0</v>
      </c>
      <c r="CI3" s="54">
        <f t="shared" si="6"/>
        <v>0</v>
      </c>
      <c r="CJ3" s="54">
        <f t="shared" si="7"/>
        <v>0</v>
      </c>
      <c r="CK3" s="56">
        <f t="shared" si="8"/>
        <v>0</v>
      </c>
      <c r="CL3" s="57">
        <f t="shared" si="9"/>
        <v>1.1111111111111112E-2</v>
      </c>
      <c r="CM3" s="58" t="str">
        <f t="shared" si="10"/>
        <v>-</v>
      </c>
      <c r="CN3" s="58" t="str">
        <f t="shared" si="11"/>
        <v>-</v>
      </c>
      <c r="CO3" s="58" t="str">
        <f t="shared" si="12"/>
        <v>-</v>
      </c>
      <c r="CP3" s="59" t="str">
        <f t="shared" si="13"/>
        <v>-</v>
      </c>
      <c r="CQ3" s="74" t="str">
        <f t="shared" si="14"/>
        <v>-</v>
      </c>
      <c r="CR3" s="173" t="str">
        <f t="shared" si="15"/>
        <v>-</v>
      </c>
      <c r="CS3" s="53" t="s">
        <v>33</v>
      </c>
      <c r="CT3" s="54" t="s">
        <v>33</v>
      </c>
      <c r="CU3" s="54" t="s">
        <v>33</v>
      </c>
      <c r="CV3" s="54" t="s">
        <v>33</v>
      </c>
      <c r="CW3" s="54" t="s">
        <v>33</v>
      </c>
      <c r="CX3" s="56" t="s">
        <v>33</v>
      </c>
      <c r="CY3" s="265" t="s">
        <v>10241</v>
      </c>
    </row>
    <row r="4" spans="1:104" ht="15" customHeight="1" x14ac:dyDescent="0.25">
      <c r="A4" s="149">
        <v>828</v>
      </c>
      <c r="B4" s="127" t="s">
        <v>5312</v>
      </c>
      <c r="C4" s="169" t="str">
        <f t="shared" si="0"/>
        <v>OP</v>
      </c>
      <c r="D4" s="169" t="str">
        <f t="shared" si="1"/>
        <v>Prj</v>
      </c>
      <c r="E4" s="52" t="s">
        <v>7335</v>
      </c>
      <c r="F4" s="52" t="s">
        <v>5973</v>
      </c>
      <c r="G4" s="85" t="s">
        <v>5313</v>
      </c>
      <c r="H4" s="86" t="s">
        <v>33</v>
      </c>
      <c r="I4" s="86" t="s">
        <v>124</v>
      </c>
      <c r="J4" s="85" t="s">
        <v>600</v>
      </c>
      <c r="K4" s="86" t="s">
        <v>233</v>
      </c>
      <c r="L4" s="86" t="s">
        <v>54</v>
      </c>
      <c r="M4" s="86" t="s">
        <v>1419</v>
      </c>
      <c r="N4" s="85" t="s">
        <v>33</v>
      </c>
      <c r="O4" s="85" t="s">
        <v>33</v>
      </c>
      <c r="P4" s="87" t="s">
        <v>3581</v>
      </c>
      <c r="Q4" s="88" t="s">
        <v>5314</v>
      </c>
      <c r="R4" s="86" t="s">
        <v>1788</v>
      </c>
      <c r="S4" s="86" t="s">
        <v>612</v>
      </c>
      <c r="T4" s="99" t="s">
        <v>269</v>
      </c>
      <c r="U4" s="115">
        <v>40137</v>
      </c>
      <c r="V4" s="116">
        <v>40193</v>
      </c>
      <c r="W4" s="89">
        <v>2010</v>
      </c>
      <c r="X4" s="116">
        <v>40260</v>
      </c>
      <c r="Y4" s="116">
        <v>40816</v>
      </c>
      <c r="Z4" s="117">
        <v>40889</v>
      </c>
      <c r="AA4" s="94">
        <v>0</v>
      </c>
      <c r="AB4" s="90">
        <v>0</v>
      </c>
      <c r="AC4" s="100">
        <v>1.3</v>
      </c>
      <c r="AD4" s="102">
        <f t="shared" si="2"/>
        <v>1.3</v>
      </c>
      <c r="AE4" s="94">
        <v>0</v>
      </c>
      <c r="AF4" s="44">
        <v>0</v>
      </c>
      <c r="AG4" s="71">
        <v>0</v>
      </c>
      <c r="AH4" s="139">
        <v>0</v>
      </c>
      <c r="AI4" s="144"/>
      <c r="AJ4" s="118"/>
      <c r="AK4" s="118"/>
      <c r="AL4" s="118"/>
      <c r="AM4" s="118"/>
      <c r="AN4" s="143"/>
      <c r="AO4" s="96" t="s">
        <v>4976</v>
      </c>
      <c r="AP4" s="92" t="s">
        <v>5315</v>
      </c>
      <c r="AQ4" s="95" t="s">
        <v>33</v>
      </c>
      <c r="AR4" s="161" t="s">
        <v>37</v>
      </c>
      <c r="AS4" s="161" t="s">
        <v>37</v>
      </c>
      <c r="AT4" s="162" t="s">
        <v>37</v>
      </c>
      <c r="AU4" s="104"/>
      <c r="AV4" s="115" t="s">
        <v>33</v>
      </c>
      <c r="AW4" s="86" t="s">
        <v>33</v>
      </c>
      <c r="AX4" s="99" t="s">
        <v>33</v>
      </c>
      <c r="AY4" s="93" t="s">
        <v>33</v>
      </c>
      <c r="AZ4" s="86" t="s">
        <v>33</v>
      </c>
      <c r="BA4" s="99" t="s">
        <v>33</v>
      </c>
      <c r="BB4" s="93" t="s">
        <v>33</v>
      </c>
      <c r="BC4" s="86" t="s">
        <v>33</v>
      </c>
      <c r="BD4" s="99" t="s">
        <v>33</v>
      </c>
      <c r="BE4" s="111" t="s">
        <v>33</v>
      </c>
      <c r="BF4" s="73" t="s">
        <v>33</v>
      </c>
      <c r="BG4" s="166" t="s">
        <v>33</v>
      </c>
      <c r="BH4" s="53" t="s">
        <v>33</v>
      </c>
      <c r="BI4" s="54" t="s">
        <v>33</v>
      </c>
      <c r="BJ4" s="56" t="s">
        <v>33</v>
      </c>
      <c r="BK4" s="93" t="s">
        <v>4485</v>
      </c>
      <c r="BL4" s="85" t="s">
        <v>4486</v>
      </c>
      <c r="BM4" s="86" t="s">
        <v>4525</v>
      </c>
      <c r="BN4" s="85" t="s">
        <v>4526</v>
      </c>
      <c r="BO4" s="86" t="s">
        <v>0</v>
      </c>
      <c r="BP4" s="85" t="s">
        <v>0</v>
      </c>
      <c r="BQ4" s="86" t="s">
        <v>0</v>
      </c>
      <c r="BR4" s="85" t="s">
        <v>0</v>
      </c>
      <c r="BS4" s="86" t="s">
        <v>0</v>
      </c>
      <c r="BT4" s="85" t="s">
        <v>0</v>
      </c>
      <c r="BU4" s="91">
        <v>26</v>
      </c>
      <c r="BV4" s="85" t="s">
        <v>4517</v>
      </c>
      <c r="BW4" s="86" t="s">
        <v>0</v>
      </c>
      <c r="BX4" s="85" t="s">
        <v>4492</v>
      </c>
      <c r="BY4" s="86" t="s">
        <v>0</v>
      </c>
      <c r="BZ4" s="85" t="s">
        <v>4492</v>
      </c>
      <c r="CA4" s="86" t="s">
        <v>0</v>
      </c>
      <c r="CB4" s="85" t="s">
        <v>4492</v>
      </c>
      <c r="CC4" s="86" t="s">
        <v>0</v>
      </c>
      <c r="CD4" s="92" t="s">
        <v>4492</v>
      </c>
      <c r="CE4" s="138">
        <v>50</v>
      </c>
      <c r="CF4" s="53">
        <f t="shared" si="3"/>
        <v>0</v>
      </c>
      <c r="CG4" s="54">
        <f t="shared" si="4"/>
        <v>0</v>
      </c>
      <c r="CH4" s="54">
        <f t="shared" si="5"/>
        <v>0</v>
      </c>
      <c r="CI4" s="54">
        <f t="shared" si="6"/>
        <v>0</v>
      </c>
      <c r="CJ4" s="54">
        <f t="shared" si="7"/>
        <v>0</v>
      </c>
      <c r="CK4" s="56">
        <f t="shared" si="8"/>
        <v>0</v>
      </c>
      <c r="CL4" s="57">
        <f t="shared" si="9"/>
        <v>0.15277777777777779</v>
      </c>
      <c r="CM4" s="58" t="str">
        <f t="shared" si="10"/>
        <v>-</v>
      </c>
      <c r="CN4" s="58" t="str">
        <f t="shared" si="11"/>
        <v>-</v>
      </c>
      <c r="CO4" s="58" t="str">
        <f t="shared" si="12"/>
        <v>-</v>
      </c>
      <c r="CP4" s="59" t="str">
        <f t="shared" si="13"/>
        <v>-</v>
      </c>
      <c r="CQ4" s="74" t="str">
        <f t="shared" si="14"/>
        <v>-</v>
      </c>
      <c r="CR4" s="173" t="str">
        <f t="shared" si="15"/>
        <v>-</v>
      </c>
      <c r="CS4" s="53" t="s">
        <v>33</v>
      </c>
      <c r="CT4" s="54" t="s">
        <v>33</v>
      </c>
      <c r="CU4" s="54" t="s">
        <v>33</v>
      </c>
      <c r="CV4" s="54" t="s">
        <v>33</v>
      </c>
      <c r="CW4" s="54" t="s">
        <v>33</v>
      </c>
      <c r="CX4" s="56" t="s">
        <v>33</v>
      </c>
      <c r="CY4" s="265" t="s">
        <v>10241</v>
      </c>
    </row>
    <row r="5" spans="1:104" ht="15" customHeight="1" x14ac:dyDescent="0.25">
      <c r="A5" s="36">
        <v>851</v>
      </c>
      <c r="B5" s="127" t="s">
        <v>5316</v>
      </c>
      <c r="C5" s="169" t="str">
        <f t="shared" si="0"/>
        <v>OP</v>
      </c>
      <c r="D5" s="169" t="str">
        <f t="shared" si="1"/>
        <v>Prj</v>
      </c>
      <c r="E5" s="52" t="s">
        <v>7337</v>
      </c>
      <c r="F5" s="52" t="s">
        <v>5975</v>
      </c>
      <c r="G5" s="85" t="s">
        <v>5317</v>
      </c>
      <c r="H5" s="86" t="s">
        <v>33</v>
      </c>
      <c r="I5" s="86" t="s">
        <v>124</v>
      </c>
      <c r="J5" s="85" t="s">
        <v>600</v>
      </c>
      <c r="K5" s="86" t="s">
        <v>233</v>
      </c>
      <c r="L5" s="86" t="s">
        <v>54</v>
      </c>
      <c r="M5" s="86" t="s">
        <v>1419</v>
      </c>
      <c r="N5" s="85" t="s">
        <v>33</v>
      </c>
      <c r="O5" s="85" t="s">
        <v>33</v>
      </c>
      <c r="P5" s="87" t="s">
        <v>3734</v>
      </c>
      <c r="Q5" s="88" t="s">
        <v>3710</v>
      </c>
      <c r="R5" s="86" t="s">
        <v>5318</v>
      </c>
      <c r="S5" s="86" t="s">
        <v>612</v>
      </c>
      <c r="T5" s="99" t="s">
        <v>269</v>
      </c>
      <c r="U5" s="115">
        <v>40234</v>
      </c>
      <c r="V5" s="116">
        <v>40466</v>
      </c>
      <c r="W5" s="89">
        <v>2011</v>
      </c>
      <c r="X5" s="116">
        <v>40704</v>
      </c>
      <c r="Y5" s="116">
        <v>41121</v>
      </c>
      <c r="Z5" s="117">
        <v>41639</v>
      </c>
      <c r="AA5" s="94">
        <v>0</v>
      </c>
      <c r="AB5" s="90">
        <v>0</v>
      </c>
      <c r="AC5" s="100">
        <v>0.75</v>
      </c>
      <c r="AD5" s="102">
        <f t="shared" si="2"/>
        <v>0.75</v>
      </c>
      <c r="AE5" s="94">
        <v>0</v>
      </c>
      <c r="AF5" s="44">
        <v>0</v>
      </c>
      <c r="AG5" s="71">
        <v>0</v>
      </c>
      <c r="AH5" s="139">
        <v>0</v>
      </c>
      <c r="AI5" s="144"/>
      <c r="AJ5" s="118"/>
      <c r="AK5" s="118"/>
      <c r="AL5" s="118"/>
      <c r="AM5" s="118"/>
      <c r="AN5" s="143"/>
      <c r="AO5" s="96" t="s">
        <v>5299</v>
      </c>
      <c r="AP5" s="92" t="s">
        <v>5319</v>
      </c>
      <c r="AQ5" s="95" t="s">
        <v>33</v>
      </c>
      <c r="AR5" s="161" t="s">
        <v>37</v>
      </c>
      <c r="AS5" s="161" t="s">
        <v>37</v>
      </c>
      <c r="AT5" s="162" t="s">
        <v>37</v>
      </c>
      <c r="AU5" s="104"/>
      <c r="AV5" s="115" t="s">
        <v>33</v>
      </c>
      <c r="AW5" s="86" t="s">
        <v>33</v>
      </c>
      <c r="AX5" s="99" t="s">
        <v>33</v>
      </c>
      <c r="AY5" s="93" t="s">
        <v>33</v>
      </c>
      <c r="AZ5" s="86" t="s">
        <v>33</v>
      </c>
      <c r="BA5" s="99" t="s">
        <v>33</v>
      </c>
      <c r="BB5" s="93" t="s">
        <v>33</v>
      </c>
      <c r="BC5" s="86" t="s">
        <v>33</v>
      </c>
      <c r="BD5" s="99" t="s">
        <v>33</v>
      </c>
      <c r="BE5" s="111" t="s">
        <v>33</v>
      </c>
      <c r="BF5" s="73" t="s">
        <v>33</v>
      </c>
      <c r="BG5" s="166" t="s">
        <v>33</v>
      </c>
      <c r="BH5" s="53" t="s">
        <v>33</v>
      </c>
      <c r="BI5" s="54" t="s">
        <v>33</v>
      </c>
      <c r="BJ5" s="56" t="s">
        <v>33</v>
      </c>
      <c r="BK5" s="93" t="s">
        <v>4505</v>
      </c>
      <c r="BL5" s="85" t="s">
        <v>4506</v>
      </c>
      <c r="BM5" s="86" t="s">
        <v>0</v>
      </c>
      <c r="BN5" s="85" t="s">
        <v>0</v>
      </c>
      <c r="BO5" s="86" t="s">
        <v>0</v>
      </c>
      <c r="BP5" s="85" t="s">
        <v>0</v>
      </c>
      <c r="BQ5" s="86" t="s">
        <v>0</v>
      </c>
      <c r="BR5" s="85" t="s">
        <v>0</v>
      </c>
      <c r="BS5" s="86" t="s">
        <v>0</v>
      </c>
      <c r="BT5" s="85" t="s">
        <v>0</v>
      </c>
      <c r="BU5" s="91">
        <v>27</v>
      </c>
      <c r="BV5" s="85" t="s">
        <v>4490</v>
      </c>
      <c r="BW5" s="86" t="s">
        <v>0</v>
      </c>
      <c r="BX5" s="85" t="s">
        <v>4492</v>
      </c>
      <c r="BY5" s="86" t="s">
        <v>0</v>
      </c>
      <c r="BZ5" s="85" t="s">
        <v>4492</v>
      </c>
      <c r="CA5" s="86" t="s">
        <v>0</v>
      </c>
      <c r="CB5" s="85" t="s">
        <v>4492</v>
      </c>
      <c r="CC5" s="86" t="s">
        <v>0</v>
      </c>
      <c r="CD5" s="92" t="s">
        <v>4492</v>
      </c>
      <c r="CE5" s="138">
        <v>50</v>
      </c>
      <c r="CF5" s="53">
        <f t="shared" si="3"/>
        <v>0</v>
      </c>
      <c r="CG5" s="54">
        <f t="shared" si="4"/>
        <v>0</v>
      </c>
      <c r="CH5" s="54">
        <f t="shared" si="5"/>
        <v>0</v>
      </c>
      <c r="CI5" s="54">
        <f t="shared" si="6"/>
        <v>0</v>
      </c>
      <c r="CJ5" s="54">
        <f t="shared" si="7"/>
        <v>0</v>
      </c>
      <c r="CK5" s="56">
        <f t="shared" si="8"/>
        <v>0</v>
      </c>
      <c r="CL5" s="57">
        <f t="shared" si="9"/>
        <v>0.63888888888888884</v>
      </c>
      <c r="CM5" s="58" t="str">
        <f t="shared" si="10"/>
        <v>-</v>
      </c>
      <c r="CN5" s="58" t="str">
        <f t="shared" si="11"/>
        <v>-</v>
      </c>
      <c r="CO5" s="58" t="str">
        <f t="shared" si="12"/>
        <v>-</v>
      </c>
      <c r="CP5" s="59" t="str">
        <f t="shared" si="13"/>
        <v>-</v>
      </c>
      <c r="CQ5" s="74" t="str">
        <f t="shared" si="14"/>
        <v>-</v>
      </c>
      <c r="CR5" s="173" t="str">
        <f t="shared" si="15"/>
        <v>-</v>
      </c>
      <c r="CS5" s="53" t="s">
        <v>33</v>
      </c>
      <c r="CT5" s="54" t="s">
        <v>33</v>
      </c>
      <c r="CU5" s="54" t="s">
        <v>33</v>
      </c>
      <c r="CV5" s="54" t="s">
        <v>33</v>
      </c>
      <c r="CW5" s="54" t="s">
        <v>33</v>
      </c>
      <c r="CX5" s="56" t="s">
        <v>33</v>
      </c>
      <c r="CY5" s="265" t="s">
        <v>10241</v>
      </c>
    </row>
    <row r="6" spans="1:104" ht="15" customHeight="1" x14ac:dyDescent="0.25">
      <c r="A6" s="149">
        <v>855</v>
      </c>
      <c r="B6" s="127" t="s">
        <v>5320</v>
      </c>
      <c r="C6" s="169" t="str">
        <f t="shared" si="0"/>
        <v>OP</v>
      </c>
      <c r="D6" s="169" t="str">
        <f t="shared" si="1"/>
        <v>Prj</v>
      </c>
      <c r="E6" s="52" t="s">
        <v>7338</v>
      </c>
      <c r="F6" s="52" t="s">
        <v>5976</v>
      </c>
      <c r="G6" s="85" t="s">
        <v>5321</v>
      </c>
      <c r="H6" s="86" t="s">
        <v>33</v>
      </c>
      <c r="I6" s="86" t="s">
        <v>153</v>
      </c>
      <c r="J6" s="85" t="s">
        <v>154</v>
      </c>
      <c r="K6" s="86" t="s">
        <v>233</v>
      </c>
      <c r="L6" s="86" t="s">
        <v>54</v>
      </c>
      <c r="M6" s="86" t="s">
        <v>1419</v>
      </c>
      <c r="N6" s="85" t="s">
        <v>33</v>
      </c>
      <c r="O6" s="85" t="s">
        <v>33</v>
      </c>
      <c r="P6" s="87" t="s">
        <v>3586</v>
      </c>
      <c r="Q6" s="88" t="s">
        <v>5322</v>
      </c>
      <c r="R6" s="86" t="s">
        <v>612</v>
      </c>
      <c r="S6" s="86" t="s">
        <v>612</v>
      </c>
      <c r="T6" s="99" t="s">
        <v>269</v>
      </c>
      <c r="U6" s="115">
        <v>40322</v>
      </c>
      <c r="V6" s="116">
        <v>40326</v>
      </c>
      <c r="W6" s="89">
        <v>2010</v>
      </c>
      <c r="X6" s="116">
        <v>40525</v>
      </c>
      <c r="Y6" s="116">
        <v>40999</v>
      </c>
      <c r="Z6" s="117">
        <v>41213</v>
      </c>
      <c r="AA6" s="94">
        <v>0</v>
      </c>
      <c r="AB6" s="90">
        <v>0</v>
      </c>
      <c r="AC6" s="100">
        <v>0.14000000000000001</v>
      </c>
      <c r="AD6" s="102">
        <f t="shared" si="2"/>
        <v>0.14000000000000001</v>
      </c>
      <c r="AE6" s="94">
        <v>0</v>
      </c>
      <c r="AF6" s="44">
        <v>0</v>
      </c>
      <c r="AG6" s="71">
        <v>0</v>
      </c>
      <c r="AH6" s="139">
        <v>0</v>
      </c>
      <c r="AI6" s="144"/>
      <c r="AJ6" s="118"/>
      <c r="AK6" s="118"/>
      <c r="AL6" s="118"/>
      <c r="AM6" s="118"/>
      <c r="AN6" s="143"/>
      <c r="AO6" s="96" t="s">
        <v>5323</v>
      </c>
      <c r="AP6" s="92" t="s">
        <v>5323</v>
      </c>
      <c r="AQ6" s="95" t="s">
        <v>33</v>
      </c>
      <c r="AR6" s="161" t="s">
        <v>37</v>
      </c>
      <c r="AS6" s="161" t="s">
        <v>37</v>
      </c>
      <c r="AT6" s="162" t="s">
        <v>37</v>
      </c>
      <c r="AU6" s="104"/>
      <c r="AV6" s="115" t="s">
        <v>33</v>
      </c>
      <c r="AW6" s="86" t="s">
        <v>33</v>
      </c>
      <c r="AX6" s="99" t="s">
        <v>33</v>
      </c>
      <c r="AY6" s="93" t="s">
        <v>33</v>
      </c>
      <c r="AZ6" s="86" t="s">
        <v>33</v>
      </c>
      <c r="BA6" s="99" t="s">
        <v>33</v>
      </c>
      <c r="BB6" s="93" t="s">
        <v>33</v>
      </c>
      <c r="BC6" s="86" t="s">
        <v>33</v>
      </c>
      <c r="BD6" s="99" t="s">
        <v>33</v>
      </c>
      <c r="BE6" s="111" t="s">
        <v>33</v>
      </c>
      <c r="BF6" s="73" t="s">
        <v>33</v>
      </c>
      <c r="BG6" s="166" t="s">
        <v>33</v>
      </c>
      <c r="BH6" s="53" t="s">
        <v>33</v>
      </c>
      <c r="BI6" s="54" t="s">
        <v>33</v>
      </c>
      <c r="BJ6" s="56" t="s">
        <v>33</v>
      </c>
      <c r="BK6" s="93" t="s">
        <v>4505</v>
      </c>
      <c r="BL6" s="85" t="s">
        <v>4506</v>
      </c>
      <c r="BM6" s="86" t="s">
        <v>4590</v>
      </c>
      <c r="BN6" s="85" t="s">
        <v>4591</v>
      </c>
      <c r="BO6" s="86" t="s">
        <v>0</v>
      </c>
      <c r="BP6" s="85" t="s">
        <v>0</v>
      </c>
      <c r="BQ6" s="86" t="s">
        <v>0</v>
      </c>
      <c r="BR6" s="85" t="s">
        <v>0</v>
      </c>
      <c r="BS6" s="86" t="s">
        <v>0</v>
      </c>
      <c r="BT6" s="85" t="s">
        <v>0</v>
      </c>
      <c r="BU6" s="91">
        <v>57</v>
      </c>
      <c r="BV6" s="85" t="s">
        <v>4527</v>
      </c>
      <c r="BW6" s="91">
        <v>30</v>
      </c>
      <c r="BX6" s="85" t="s">
        <v>4501</v>
      </c>
      <c r="BY6" s="86" t="s">
        <v>0</v>
      </c>
      <c r="BZ6" s="85" t="s">
        <v>4492</v>
      </c>
      <c r="CA6" s="86" t="s">
        <v>0</v>
      </c>
      <c r="CB6" s="85" t="s">
        <v>4492</v>
      </c>
      <c r="CC6" s="86" t="s">
        <v>0</v>
      </c>
      <c r="CD6" s="92" t="s">
        <v>4492</v>
      </c>
      <c r="CE6" s="138">
        <v>50</v>
      </c>
      <c r="CF6" s="53">
        <f t="shared" si="3"/>
        <v>0</v>
      </c>
      <c r="CG6" s="54">
        <f t="shared" si="4"/>
        <v>0</v>
      </c>
      <c r="CH6" s="54">
        <f t="shared" si="5"/>
        <v>0</v>
      </c>
      <c r="CI6" s="54">
        <f t="shared" si="6"/>
        <v>0</v>
      </c>
      <c r="CJ6" s="54">
        <f t="shared" si="7"/>
        <v>0</v>
      </c>
      <c r="CK6" s="56">
        <f t="shared" si="8"/>
        <v>0</v>
      </c>
      <c r="CL6" s="57">
        <f t="shared" si="9"/>
        <v>1.1111111111111112E-2</v>
      </c>
      <c r="CM6" s="58" t="str">
        <f t="shared" si="10"/>
        <v>-</v>
      </c>
      <c r="CN6" s="58" t="str">
        <f t="shared" si="11"/>
        <v>-</v>
      </c>
      <c r="CO6" s="58" t="str">
        <f t="shared" si="12"/>
        <v>-</v>
      </c>
      <c r="CP6" s="59" t="str">
        <f t="shared" si="13"/>
        <v>-</v>
      </c>
      <c r="CQ6" s="74" t="str">
        <f t="shared" si="14"/>
        <v>-</v>
      </c>
      <c r="CR6" s="173" t="str">
        <f t="shared" si="15"/>
        <v>-</v>
      </c>
      <c r="CS6" s="53" t="s">
        <v>33</v>
      </c>
      <c r="CT6" s="54" t="s">
        <v>33</v>
      </c>
      <c r="CU6" s="54" t="s">
        <v>33</v>
      </c>
      <c r="CV6" s="54" t="s">
        <v>33</v>
      </c>
      <c r="CW6" s="54" t="s">
        <v>33</v>
      </c>
      <c r="CX6" s="56" t="s">
        <v>33</v>
      </c>
      <c r="CY6" s="265" t="s">
        <v>10241</v>
      </c>
    </row>
    <row r="7" spans="1:104" ht="15" customHeight="1" x14ac:dyDescent="0.25">
      <c r="A7" s="36">
        <v>914</v>
      </c>
      <c r="B7" s="127" t="s">
        <v>5324</v>
      </c>
      <c r="C7" s="169" t="str">
        <f t="shared" si="0"/>
        <v>OP</v>
      </c>
      <c r="D7" s="169" t="str">
        <f t="shared" si="1"/>
        <v>Prj</v>
      </c>
      <c r="E7" s="52" t="s">
        <v>7342</v>
      </c>
      <c r="F7" s="52" t="s">
        <v>5980</v>
      </c>
      <c r="G7" s="85" t="s">
        <v>5325</v>
      </c>
      <c r="H7" s="86" t="s">
        <v>33</v>
      </c>
      <c r="I7" s="86" t="s">
        <v>153</v>
      </c>
      <c r="J7" s="85" t="s">
        <v>154</v>
      </c>
      <c r="K7" s="86" t="s">
        <v>233</v>
      </c>
      <c r="L7" s="86" t="s">
        <v>54</v>
      </c>
      <c r="M7" s="86" t="s">
        <v>1419</v>
      </c>
      <c r="N7" s="85" t="s">
        <v>33</v>
      </c>
      <c r="O7" s="85" t="s">
        <v>33</v>
      </c>
      <c r="P7" s="87" t="s">
        <v>3960</v>
      </c>
      <c r="Q7" s="88" t="s">
        <v>5326</v>
      </c>
      <c r="R7" s="86" t="s">
        <v>612</v>
      </c>
      <c r="S7" s="86" t="s">
        <v>612</v>
      </c>
      <c r="T7" s="99" t="s">
        <v>269</v>
      </c>
      <c r="U7" s="115">
        <v>40753</v>
      </c>
      <c r="V7" s="116">
        <v>40756</v>
      </c>
      <c r="W7" s="89">
        <v>2012</v>
      </c>
      <c r="X7" s="116">
        <v>41122</v>
      </c>
      <c r="Y7" s="116">
        <v>41213</v>
      </c>
      <c r="Z7" s="117">
        <v>41213</v>
      </c>
      <c r="AA7" s="94">
        <v>0</v>
      </c>
      <c r="AB7" s="90">
        <v>0</v>
      </c>
      <c r="AC7" s="100">
        <v>0.1</v>
      </c>
      <c r="AD7" s="102">
        <f t="shared" si="2"/>
        <v>0.1</v>
      </c>
      <c r="AE7" s="94">
        <v>0</v>
      </c>
      <c r="AF7" s="44">
        <v>0</v>
      </c>
      <c r="AG7" s="71">
        <v>0</v>
      </c>
      <c r="AH7" s="139">
        <v>0</v>
      </c>
      <c r="AI7" s="144"/>
      <c r="AJ7" s="118"/>
      <c r="AK7" s="118"/>
      <c r="AL7" s="118"/>
      <c r="AM7" s="118"/>
      <c r="AN7" s="143"/>
      <c r="AO7" s="96" t="s">
        <v>5327</v>
      </c>
      <c r="AP7" s="92" t="s">
        <v>5328</v>
      </c>
      <c r="AQ7" s="95" t="s">
        <v>33</v>
      </c>
      <c r="AR7" s="161" t="s">
        <v>37</v>
      </c>
      <c r="AS7" s="161" t="s">
        <v>37</v>
      </c>
      <c r="AT7" s="162" t="s">
        <v>37</v>
      </c>
      <c r="AU7" s="104"/>
      <c r="AV7" s="115" t="s">
        <v>33</v>
      </c>
      <c r="AW7" s="86" t="s">
        <v>33</v>
      </c>
      <c r="AX7" s="99" t="s">
        <v>33</v>
      </c>
      <c r="AY7" s="93" t="s">
        <v>33</v>
      </c>
      <c r="AZ7" s="86" t="s">
        <v>33</v>
      </c>
      <c r="BA7" s="99" t="s">
        <v>33</v>
      </c>
      <c r="BB7" s="93" t="s">
        <v>33</v>
      </c>
      <c r="BC7" s="86" t="s">
        <v>33</v>
      </c>
      <c r="BD7" s="99" t="s">
        <v>33</v>
      </c>
      <c r="BE7" s="111" t="s">
        <v>33</v>
      </c>
      <c r="BF7" s="73" t="s">
        <v>33</v>
      </c>
      <c r="BG7" s="166" t="s">
        <v>33</v>
      </c>
      <c r="BH7" s="53" t="s">
        <v>33</v>
      </c>
      <c r="BI7" s="54" t="s">
        <v>33</v>
      </c>
      <c r="BJ7" s="56" t="s">
        <v>33</v>
      </c>
      <c r="BK7" s="93" t="s">
        <v>4626</v>
      </c>
      <c r="BL7" s="85" t="s">
        <v>4627</v>
      </c>
      <c r="BM7" s="86" t="s">
        <v>4573</v>
      </c>
      <c r="BN7" s="85" t="s">
        <v>4574</v>
      </c>
      <c r="BO7" s="86" t="s">
        <v>0</v>
      </c>
      <c r="BP7" s="85" t="s">
        <v>0</v>
      </c>
      <c r="BQ7" s="86" t="s">
        <v>0</v>
      </c>
      <c r="BR7" s="85" t="s">
        <v>0</v>
      </c>
      <c r="BS7" s="86" t="s">
        <v>0</v>
      </c>
      <c r="BT7" s="85" t="s">
        <v>0</v>
      </c>
      <c r="BU7" s="91">
        <v>27</v>
      </c>
      <c r="BV7" s="85" t="s">
        <v>4490</v>
      </c>
      <c r="BW7" s="91">
        <v>94</v>
      </c>
      <c r="BX7" s="85" t="s">
        <v>4649</v>
      </c>
      <c r="BY7" s="91">
        <v>29</v>
      </c>
      <c r="BZ7" s="85" t="s">
        <v>4497</v>
      </c>
      <c r="CA7" s="86" t="s">
        <v>0</v>
      </c>
      <c r="CB7" s="85" t="s">
        <v>4492</v>
      </c>
      <c r="CC7" s="86" t="s">
        <v>0</v>
      </c>
      <c r="CD7" s="92" t="s">
        <v>4492</v>
      </c>
      <c r="CE7" s="138">
        <v>50</v>
      </c>
      <c r="CF7" s="53">
        <f t="shared" si="3"/>
        <v>0</v>
      </c>
      <c r="CG7" s="54">
        <f t="shared" si="4"/>
        <v>0</v>
      </c>
      <c r="CH7" s="54">
        <f t="shared" si="5"/>
        <v>0</v>
      </c>
      <c r="CI7" s="54">
        <f t="shared" si="6"/>
        <v>0</v>
      </c>
      <c r="CJ7" s="54">
        <f t="shared" si="7"/>
        <v>0</v>
      </c>
      <c r="CK7" s="56">
        <f t="shared" si="8"/>
        <v>0</v>
      </c>
      <c r="CL7" s="57">
        <f t="shared" si="9"/>
        <v>5.5555555555555558E-3</v>
      </c>
      <c r="CM7" s="58" t="str">
        <f t="shared" si="10"/>
        <v>-</v>
      </c>
      <c r="CN7" s="58" t="str">
        <f t="shared" si="11"/>
        <v>-</v>
      </c>
      <c r="CO7" s="58" t="str">
        <f t="shared" si="12"/>
        <v>-</v>
      </c>
      <c r="CP7" s="59" t="str">
        <f t="shared" si="13"/>
        <v>-</v>
      </c>
      <c r="CQ7" s="74" t="str">
        <f t="shared" si="14"/>
        <v>-</v>
      </c>
      <c r="CR7" s="173" t="str">
        <f t="shared" si="15"/>
        <v>-</v>
      </c>
      <c r="CS7" s="53" t="s">
        <v>33</v>
      </c>
      <c r="CT7" s="54" t="s">
        <v>33</v>
      </c>
      <c r="CU7" s="54" t="s">
        <v>33</v>
      </c>
      <c r="CV7" s="54" t="s">
        <v>33</v>
      </c>
      <c r="CW7" s="54" t="s">
        <v>33</v>
      </c>
      <c r="CX7" s="56" t="s">
        <v>33</v>
      </c>
      <c r="CY7" s="265" t="s">
        <v>10241</v>
      </c>
    </row>
    <row r="8" spans="1:104" ht="15" customHeight="1" x14ac:dyDescent="0.25">
      <c r="A8" s="149">
        <v>939</v>
      </c>
      <c r="B8" s="127" t="s">
        <v>5329</v>
      </c>
      <c r="C8" s="169" t="str">
        <f t="shared" si="0"/>
        <v>OP</v>
      </c>
      <c r="D8" s="169" t="str">
        <f t="shared" si="1"/>
        <v>Prj</v>
      </c>
      <c r="E8" s="52" t="s">
        <v>7343</v>
      </c>
      <c r="F8" s="52" t="s">
        <v>5981</v>
      </c>
      <c r="G8" s="85" t="s">
        <v>5330</v>
      </c>
      <c r="H8" s="86" t="s">
        <v>33</v>
      </c>
      <c r="I8" s="86" t="s">
        <v>16</v>
      </c>
      <c r="J8" s="85" t="s">
        <v>1770</v>
      </c>
      <c r="K8" s="86" t="s">
        <v>233</v>
      </c>
      <c r="L8" s="86" t="s">
        <v>54</v>
      </c>
      <c r="M8" s="86" t="s">
        <v>1419</v>
      </c>
      <c r="N8" s="85" t="s">
        <v>33</v>
      </c>
      <c r="O8" s="85" t="s">
        <v>33</v>
      </c>
      <c r="P8" s="87" t="s">
        <v>3586</v>
      </c>
      <c r="Q8" s="88" t="s">
        <v>5331</v>
      </c>
      <c r="R8" s="86" t="s">
        <v>3120</v>
      </c>
      <c r="S8" s="86" t="s">
        <v>3120</v>
      </c>
      <c r="T8" s="99" t="s">
        <v>269</v>
      </c>
      <c r="U8" s="115">
        <v>40900</v>
      </c>
      <c r="V8" s="116">
        <v>40898</v>
      </c>
      <c r="W8" s="89">
        <v>2012</v>
      </c>
      <c r="X8" s="116">
        <v>40889</v>
      </c>
      <c r="Y8" s="116">
        <v>41075</v>
      </c>
      <c r="Z8" s="117">
        <v>41425</v>
      </c>
      <c r="AA8" s="94">
        <v>0</v>
      </c>
      <c r="AB8" s="90">
        <v>0</v>
      </c>
      <c r="AC8" s="100">
        <v>0.94051300000000004</v>
      </c>
      <c r="AD8" s="102">
        <f t="shared" si="2"/>
        <v>0.94051300000000004</v>
      </c>
      <c r="AE8" s="94">
        <v>0</v>
      </c>
      <c r="AF8" s="44">
        <v>0</v>
      </c>
      <c r="AG8" s="71">
        <v>0</v>
      </c>
      <c r="AH8" s="139">
        <v>0</v>
      </c>
      <c r="AI8" s="144"/>
      <c r="AJ8" s="118"/>
      <c r="AK8" s="118"/>
      <c r="AL8" s="118"/>
      <c r="AM8" s="118"/>
      <c r="AN8" s="143"/>
      <c r="AO8" s="96" t="s">
        <v>5332</v>
      </c>
      <c r="AP8" s="92" t="s">
        <v>5332</v>
      </c>
      <c r="AQ8" s="95" t="s">
        <v>33</v>
      </c>
      <c r="AR8" s="161" t="s">
        <v>37</v>
      </c>
      <c r="AS8" s="161" t="s">
        <v>37</v>
      </c>
      <c r="AT8" s="162" t="s">
        <v>37</v>
      </c>
      <c r="AU8" s="104"/>
      <c r="AV8" s="115" t="s">
        <v>33</v>
      </c>
      <c r="AW8" s="86" t="s">
        <v>33</v>
      </c>
      <c r="AX8" s="99" t="s">
        <v>33</v>
      </c>
      <c r="AY8" s="93" t="s">
        <v>33</v>
      </c>
      <c r="AZ8" s="86" t="s">
        <v>33</v>
      </c>
      <c r="BA8" s="99" t="s">
        <v>33</v>
      </c>
      <c r="BB8" s="93" t="s">
        <v>33</v>
      </c>
      <c r="BC8" s="86" t="s">
        <v>33</v>
      </c>
      <c r="BD8" s="99" t="s">
        <v>33</v>
      </c>
      <c r="BE8" s="111" t="s">
        <v>33</v>
      </c>
      <c r="BF8" s="73" t="s">
        <v>33</v>
      </c>
      <c r="BG8" s="166" t="s">
        <v>33</v>
      </c>
      <c r="BH8" s="53" t="s">
        <v>33</v>
      </c>
      <c r="BI8" s="54" t="s">
        <v>33</v>
      </c>
      <c r="BJ8" s="56" t="s">
        <v>33</v>
      </c>
      <c r="BK8" s="93" t="s">
        <v>4505</v>
      </c>
      <c r="BL8" s="85" t="s">
        <v>4506</v>
      </c>
      <c r="BM8" s="86" t="s">
        <v>0</v>
      </c>
      <c r="BN8" s="85" t="s">
        <v>0</v>
      </c>
      <c r="BO8" s="86" t="s">
        <v>0</v>
      </c>
      <c r="BP8" s="85" t="s">
        <v>0</v>
      </c>
      <c r="BQ8" s="86" t="s">
        <v>0</v>
      </c>
      <c r="BR8" s="85" t="s">
        <v>0</v>
      </c>
      <c r="BS8" s="86" t="s">
        <v>0</v>
      </c>
      <c r="BT8" s="85" t="s">
        <v>0</v>
      </c>
      <c r="BU8" s="91">
        <v>30</v>
      </c>
      <c r="BV8" s="85" t="s">
        <v>4501</v>
      </c>
      <c r="BW8" s="91">
        <v>90</v>
      </c>
      <c r="BX8" s="85" t="s">
        <v>4621</v>
      </c>
      <c r="BY8" s="86" t="s">
        <v>0</v>
      </c>
      <c r="BZ8" s="85" t="s">
        <v>4492</v>
      </c>
      <c r="CA8" s="86" t="s">
        <v>0</v>
      </c>
      <c r="CB8" s="85" t="s">
        <v>4492</v>
      </c>
      <c r="CC8" s="86" t="s">
        <v>0</v>
      </c>
      <c r="CD8" s="92" t="s">
        <v>4492</v>
      </c>
      <c r="CE8" s="138">
        <v>50</v>
      </c>
      <c r="CF8" s="53">
        <f t="shared" si="3"/>
        <v>0</v>
      </c>
      <c r="CG8" s="54">
        <f t="shared" si="4"/>
        <v>0</v>
      </c>
      <c r="CH8" s="54">
        <f t="shared" si="5"/>
        <v>0</v>
      </c>
      <c r="CI8" s="54">
        <f t="shared" si="6"/>
        <v>0</v>
      </c>
      <c r="CJ8" s="54">
        <f t="shared" si="7"/>
        <v>0</v>
      </c>
      <c r="CK8" s="56">
        <f t="shared" si="8"/>
        <v>0</v>
      </c>
      <c r="CL8" s="57">
        <f t="shared" si="9"/>
        <v>-5.5555555555555558E-3</v>
      </c>
      <c r="CM8" s="58" t="str">
        <f t="shared" si="10"/>
        <v>-</v>
      </c>
      <c r="CN8" s="58" t="str">
        <f t="shared" si="11"/>
        <v>-</v>
      </c>
      <c r="CO8" s="58" t="str">
        <f t="shared" si="12"/>
        <v>-</v>
      </c>
      <c r="CP8" s="59" t="str">
        <f t="shared" si="13"/>
        <v>-</v>
      </c>
      <c r="CQ8" s="74" t="str">
        <f t="shared" si="14"/>
        <v>-</v>
      </c>
      <c r="CR8" s="173" t="str">
        <f t="shared" si="15"/>
        <v>-</v>
      </c>
      <c r="CS8" s="53" t="s">
        <v>33</v>
      </c>
      <c r="CT8" s="54" t="s">
        <v>33</v>
      </c>
      <c r="CU8" s="54" t="s">
        <v>33</v>
      </c>
      <c r="CV8" s="54" t="s">
        <v>33</v>
      </c>
      <c r="CW8" s="54" t="s">
        <v>33</v>
      </c>
      <c r="CX8" s="56" t="s">
        <v>33</v>
      </c>
      <c r="CY8" s="265" t="s">
        <v>10241</v>
      </c>
    </row>
    <row r="9" spans="1:104" ht="15" customHeight="1" x14ac:dyDescent="0.25">
      <c r="A9" s="149">
        <v>954</v>
      </c>
      <c r="B9" s="127" t="s">
        <v>5333</v>
      </c>
      <c r="C9" s="169" t="str">
        <f t="shared" si="0"/>
        <v>OP</v>
      </c>
      <c r="D9" s="169" t="str">
        <f t="shared" si="1"/>
        <v>Prj</v>
      </c>
      <c r="E9" s="52" t="s">
        <v>7344</v>
      </c>
      <c r="F9" s="52" t="s">
        <v>5982</v>
      </c>
      <c r="G9" s="85" t="s">
        <v>5334</v>
      </c>
      <c r="H9" s="86" t="s">
        <v>33</v>
      </c>
      <c r="I9" s="86" t="s">
        <v>153</v>
      </c>
      <c r="J9" s="85" t="s">
        <v>5335</v>
      </c>
      <c r="K9" s="86" t="s">
        <v>233</v>
      </c>
      <c r="L9" s="86" t="s">
        <v>54</v>
      </c>
      <c r="M9" s="86" t="s">
        <v>1419</v>
      </c>
      <c r="N9" s="85" t="s">
        <v>33</v>
      </c>
      <c r="O9" s="85" t="s">
        <v>33</v>
      </c>
      <c r="P9" s="87" t="s">
        <v>3831</v>
      </c>
      <c r="Q9" s="88" t="s">
        <v>5336</v>
      </c>
      <c r="R9" s="86" t="s">
        <v>587</v>
      </c>
      <c r="S9" s="86" t="s">
        <v>612</v>
      </c>
      <c r="T9" s="99" t="s">
        <v>269</v>
      </c>
      <c r="U9" s="115">
        <v>41067</v>
      </c>
      <c r="V9" s="116">
        <v>41002</v>
      </c>
      <c r="W9" s="89">
        <v>2012</v>
      </c>
      <c r="X9" s="116">
        <v>41103</v>
      </c>
      <c r="Y9" s="116">
        <v>41274</v>
      </c>
      <c r="Z9" s="117">
        <v>41333</v>
      </c>
      <c r="AA9" s="94">
        <v>0</v>
      </c>
      <c r="AB9" s="90">
        <v>0</v>
      </c>
      <c r="AC9" s="100">
        <v>0.12745899999999999</v>
      </c>
      <c r="AD9" s="102">
        <f t="shared" si="2"/>
        <v>0.12745899999999999</v>
      </c>
      <c r="AE9" s="94">
        <v>0</v>
      </c>
      <c r="AF9" s="44">
        <v>0</v>
      </c>
      <c r="AG9" s="71">
        <v>0</v>
      </c>
      <c r="AH9" s="139">
        <v>0</v>
      </c>
      <c r="AI9" s="144"/>
      <c r="AJ9" s="118"/>
      <c r="AK9" s="118"/>
      <c r="AL9" s="118"/>
      <c r="AM9" s="118"/>
      <c r="AN9" s="143"/>
      <c r="AO9" s="96" t="s">
        <v>5337</v>
      </c>
      <c r="AP9" s="92" t="s">
        <v>5337</v>
      </c>
      <c r="AQ9" s="95" t="s">
        <v>33</v>
      </c>
      <c r="AR9" s="161" t="s">
        <v>37</v>
      </c>
      <c r="AS9" s="161" t="s">
        <v>37</v>
      </c>
      <c r="AT9" s="162" t="s">
        <v>37</v>
      </c>
      <c r="AU9" s="104"/>
      <c r="AV9" s="115" t="s">
        <v>33</v>
      </c>
      <c r="AW9" s="86" t="s">
        <v>33</v>
      </c>
      <c r="AX9" s="99" t="s">
        <v>33</v>
      </c>
      <c r="AY9" s="93" t="s">
        <v>33</v>
      </c>
      <c r="AZ9" s="86" t="s">
        <v>33</v>
      </c>
      <c r="BA9" s="99" t="s">
        <v>33</v>
      </c>
      <c r="BB9" s="93" t="s">
        <v>33</v>
      </c>
      <c r="BC9" s="86" t="s">
        <v>33</v>
      </c>
      <c r="BD9" s="99" t="s">
        <v>33</v>
      </c>
      <c r="BE9" s="111" t="s">
        <v>33</v>
      </c>
      <c r="BF9" s="73" t="s">
        <v>33</v>
      </c>
      <c r="BG9" s="166" t="s">
        <v>33</v>
      </c>
      <c r="BH9" s="53" t="s">
        <v>33</v>
      </c>
      <c r="BI9" s="54" t="s">
        <v>33</v>
      </c>
      <c r="BJ9" s="56" t="s">
        <v>33</v>
      </c>
      <c r="BK9" s="93" t="s">
        <v>4485</v>
      </c>
      <c r="BL9" s="85" t="s">
        <v>4486</v>
      </c>
      <c r="BM9" s="86" t="s">
        <v>0</v>
      </c>
      <c r="BN9" s="85" t="s">
        <v>0</v>
      </c>
      <c r="BO9" s="86" t="s">
        <v>0</v>
      </c>
      <c r="BP9" s="85" t="s">
        <v>0</v>
      </c>
      <c r="BQ9" s="86" t="s">
        <v>0</v>
      </c>
      <c r="BR9" s="85" t="s">
        <v>0</v>
      </c>
      <c r="BS9" s="86" t="s">
        <v>0</v>
      </c>
      <c r="BT9" s="85" t="s">
        <v>0</v>
      </c>
      <c r="BU9" s="91">
        <v>27</v>
      </c>
      <c r="BV9" s="85" t="s">
        <v>4490</v>
      </c>
      <c r="BW9" s="86" t="s">
        <v>0</v>
      </c>
      <c r="BX9" s="85" t="s">
        <v>4492</v>
      </c>
      <c r="BY9" s="86" t="s">
        <v>0</v>
      </c>
      <c r="BZ9" s="85" t="s">
        <v>4492</v>
      </c>
      <c r="CA9" s="86" t="s">
        <v>0</v>
      </c>
      <c r="CB9" s="85" t="s">
        <v>4492</v>
      </c>
      <c r="CC9" s="86" t="s">
        <v>0</v>
      </c>
      <c r="CD9" s="92" t="s">
        <v>4492</v>
      </c>
      <c r="CE9" s="138">
        <v>50</v>
      </c>
      <c r="CF9" s="53">
        <f t="shared" si="3"/>
        <v>0</v>
      </c>
      <c r="CG9" s="54">
        <f t="shared" si="4"/>
        <v>0</v>
      </c>
      <c r="CH9" s="54">
        <f t="shared" si="5"/>
        <v>0</v>
      </c>
      <c r="CI9" s="54">
        <f t="shared" si="6"/>
        <v>0</v>
      </c>
      <c r="CJ9" s="54">
        <f t="shared" si="7"/>
        <v>0</v>
      </c>
      <c r="CK9" s="56">
        <f t="shared" si="8"/>
        <v>0</v>
      </c>
      <c r="CL9" s="57">
        <f t="shared" si="9"/>
        <v>-0.17777777777777778</v>
      </c>
      <c r="CM9" s="58" t="str">
        <f t="shared" si="10"/>
        <v>-</v>
      </c>
      <c r="CN9" s="58" t="str">
        <f t="shared" si="11"/>
        <v>-</v>
      </c>
      <c r="CO9" s="58" t="str">
        <f t="shared" si="12"/>
        <v>-</v>
      </c>
      <c r="CP9" s="59" t="str">
        <f t="shared" si="13"/>
        <v>-</v>
      </c>
      <c r="CQ9" s="74" t="str">
        <f t="shared" si="14"/>
        <v>-</v>
      </c>
      <c r="CR9" s="173" t="str">
        <f t="shared" si="15"/>
        <v>-</v>
      </c>
      <c r="CS9" s="53" t="s">
        <v>33</v>
      </c>
      <c r="CT9" s="54" t="s">
        <v>33</v>
      </c>
      <c r="CU9" s="54" t="s">
        <v>33</v>
      </c>
      <c r="CV9" s="54" t="s">
        <v>33</v>
      </c>
      <c r="CW9" s="54" t="s">
        <v>33</v>
      </c>
      <c r="CX9" s="56" t="s">
        <v>33</v>
      </c>
      <c r="CY9" s="265" t="s">
        <v>10241</v>
      </c>
    </row>
    <row r="10" spans="1:104" ht="15" customHeight="1" x14ac:dyDescent="0.25">
      <c r="A10" s="36">
        <v>977</v>
      </c>
      <c r="B10" s="127" t="s">
        <v>621</v>
      </c>
      <c r="C10" s="169" t="str">
        <f t="shared" si="0"/>
        <v>OP</v>
      </c>
      <c r="D10" s="169" t="str">
        <f t="shared" si="1"/>
        <v>Prj</v>
      </c>
      <c r="E10" s="73" t="s">
        <v>7053</v>
      </c>
      <c r="F10" s="73" t="s">
        <v>7054</v>
      </c>
      <c r="G10" s="39" t="s">
        <v>622</v>
      </c>
      <c r="H10" s="38" t="s">
        <v>33</v>
      </c>
      <c r="I10" s="38" t="s">
        <v>193</v>
      </c>
      <c r="J10" s="39" t="s">
        <v>360</v>
      </c>
      <c r="K10" s="38" t="s">
        <v>18</v>
      </c>
      <c r="L10" s="38" t="s">
        <v>54</v>
      </c>
      <c r="M10" s="38" t="s">
        <v>1419</v>
      </c>
      <c r="N10" s="39" t="s">
        <v>33</v>
      </c>
      <c r="O10" s="19" t="s">
        <v>33</v>
      </c>
      <c r="P10" s="39" t="s">
        <v>3150</v>
      </c>
      <c r="Q10" s="39" t="s">
        <v>3541</v>
      </c>
      <c r="R10" s="38" t="s">
        <v>573</v>
      </c>
      <c r="S10" s="38" t="s">
        <v>612</v>
      </c>
      <c r="T10" s="150" t="s">
        <v>269</v>
      </c>
      <c r="U10" s="40">
        <v>42187</v>
      </c>
      <c r="V10" s="41">
        <v>42356</v>
      </c>
      <c r="W10" s="26">
        <f>IF(MONTH(V10)&lt;7,YEAR(V10),YEAR(V10)+1)</f>
        <v>2016</v>
      </c>
      <c r="X10" s="68" t="s">
        <v>33</v>
      </c>
      <c r="Y10" s="41" t="s">
        <v>33</v>
      </c>
      <c r="Z10" s="42" t="s">
        <v>33</v>
      </c>
      <c r="AA10" s="60">
        <v>80</v>
      </c>
      <c r="AB10" s="49">
        <v>0</v>
      </c>
      <c r="AC10" s="61">
        <v>0</v>
      </c>
      <c r="AD10" s="46">
        <f t="shared" si="2"/>
        <v>80</v>
      </c>
      <c r="AE10" s="62">
        <v>20</v>
      </c>
      <c r="AF10" s="48">
        <v>0</v>
      </c>
      <c r="AG10" s="71">
        <v>0</v>
      </c>
      <c r="AH10" s="139">
        <v>0</v>
      </c>
      <c r="AI10" s="142"/>
      <c r="AJ10" s="28">
        <v>20</v>
      </c>
      <c r="AK10" s="28"/>
      <c r="AL10" s="28"/>
      <c r="AM10" s="28"/>
      <c r="AN10" s="152"/>
      <c r="AO10" s="47" t="s">
        <v>1878</v>
      </c>
      <c r="AP10" s="64" t="s">
        <v>2155</v>
      </c>
      <c r="AQ10" s="72" t="s">
        <v>33</v>
      </c>
      <c r="AR10" s="157">
        <f>AS10+AT10</f>
        <v>0</v>
      </c>
      <c r="AS10" s="403">
        <v>0</v>
      </c>
      <c r="AT10" s="158">
        <v>0</v>
      </c>
      <c r="AU10" s="108" t="s">
        <v>2701</v>
      </c>
      <c r="AV10" s="115" t="s">
        <v>33</v>
      </c>
      <c r="AW10" s="86" t="s">
        <v>33</v>
      </c>
      <c r="AX10" s="99" t="s">
        <v>33</v>
      </c>
      <c r="AY10" s="51" t="s">
        <v>33</v>
      </c>
      <c r="AZ10" s="38" t="s">
        <v>33</v>
      </c>
      <c r="BA10" s="50" t="s">
        <v>33</v>
      </c>
      <c r="BB10" s="51" t="s">
        <v>33</v>
      </c>
      <c r="BC10" s="38" t="s">
        <v>33</v>
      </c>
      <c r="BD10" s="50" t="s">
        <v>33</v>
      </c>
      <c r="BE10" s="111" t="s">
        <v>33</v>
      </c>
      <c r="BF10" s="73" t="s">
        <v>33</v>
      </c>
      <c r="BG10" s="166" t="s">
        <v>33</v>
      </c>
      <c r="BH10" s="53" t="s">
        <v>33</v>
      </c>
      <c r="BI10" s="54" t="s">
        <v>33</v>
      </c>
      <c r="BJ10" s="56" t="s">
        <v>33</v>
      </c>
      <c r="BK10" s="112" t="s">
        <v>4525</v>
      </c>
      <c r="BL10" s="52" t="s">
        <v>4526</v>
      </c>
      <c r="BM10" s="54" t="s">
        <v>4646</v>
      </c>
      <c r="BN10" s="52" t="s">
        <v>4647</v>
      </c>
      <c r="BO10" s="54" t="s">
        <v>0</v>
      </c>
      <c r="BP10" s="52" t="s">
        <v>0</v>
      </c>
      <c r="BQ10" s="54" t="s">
        <v>0</v>
      </c>
      <c r="BR10" s="52" t="s">
        <v>0</v>
      </c>
      <c r="BS10" s="54" t="s">
        <v>0</v>
      </c>
      <c r="BT10" s="52" t="s">
        <v>0</v>
      </c>
      <c r="BU10" s="54">
        <v>27</v>
      </c>
      <c r="BV10" s="52" t="s">
        <v>4490</v>
      </c>
      <c r="BW10" s="54">
        <v>94</v>
      </c>
      <c r="BX10" s="52" t="s">
        <v>4649</v>
      </c>
      <c r="BY10" s="54" t="s">
        <v>0</v>
      </c>
      <c r="BZ10" s="52" t="s">
        <v>4492</v>
      </c>
      <c r="CA10" s="54" t="s">
        <v>0</v>
      </c>
      <c r="CB10" s="52" t="s">
        <v>4492</v>
      </c>
      <c r="CC10" s="54" t="s">
        <v>0</v>
      </c>
      <c r="CD10" s="55" t="s">
        <v>4492</v>
      </c>
      <c r="CE10" s="138">
        <v>50</v>
      </c>
      <c r="CF10" s="53">
        <f t="shared" si="3"/>
        <v>0</v>
      </c>
      <c r="CG10" s="54">
        <f t="shared" si="4"/>
        <v>1</v>
      </c>
      <c r="CH10" s="54">
        <f t="shared" si="5"/>
        <v>0</v>
      </c>
      <c r="CI10" s="54">
        <f t="shared" si="6"/>
        <v>0</v>
      </c>
      <c r="CJ10" s="54">
        <f t="shared" si="7"/>
        <v>0</v>
      </c>
      <c r="CK10" s="56">
        <f t="shared" si="8"/>
        <v>0</v>
      </c>
      <c r="CL10" s="57">
        <f t="shared" si="9"/>
        <v>0.46111111111111114</v>
      </c>
      <c r="CM10" s="58" t="str">
        <f t="shared" si="10"/>
        <v>-</v>
      </c>
      <c r="CN10" s="58" t="str">
        <f t="shared" si="11"/>
        <v>-</v>
      </c>
      <c r="CO10" s="58" t="str">
        <f t="shared" si="12"/>
        <v>-</v>
      </c>
      <c r="CP10" s="59" t="str">
        <f t="shared" si="13"/>
        <v>-</v>
      </c>
      <c r="CQ10" s="74" t="str">
        <f t="shared" si="14"/>
        <v>-</v>
      </c>
      <c r="CR10" s="173" t="str">
        <f t="shared" si="15"/>
        <v>-</v>
      </c>
      <c r="CS10" s="53" t="s">
        <v>33</v>
      </c>
      <c r="CT10" s="54" t="s">
        <v>33</v>
      </c>
      <c r="CU10" s="54" t="s">
        <v>33</v>
      </c>
      <c r="CV10" s="54" t="s">
        <v>33</v>
      </c>
      <c r="CW10" s="54" t="s">
        <v>33</v>
      </c>
      <c r="CX10" s="56" t="s">
        <v>33</v>
      </c>
      <c r="CY10" s="266" t="s">
        <v>2734</v>
      </c>
    </row>
    <row r="11" spans="1:104" ht="15" customHeight="1" x14ac:dyDescent="0.25">
      <c r="A11" s="36">
        <v>1024</v>
      </c>
      <c r="B11" s="260" t="s">
        <v>3125</v>
      </c>
      <c r="C11" s="169" t="str">
        <f t="shared" si="0"/>
        <v>OP</v>
      </c>
      <c r="D11" s="169" t="str">
        <f t="shared" si="1"/>
        <v>Prj</v>
      </c>
      <c r="E11" s="73" t="s">
        <v>7111</v>
      </c>
      <c r="F11" s="73" t="s">
        <v>7112</v>
      </c>
      <c r="G11" s="37" t="s">
        <v>3147</v>
      </c>
      <c r="H11" s="38" t="s">
        <v>33</v>
      </c>
      <c r="I11" s="38" t="s">
        <v>16</v>
      </c>
      <c r="J11" s="39" t="s">
        <v>1769</v>
      </c>
      <c r="K11" s="38" t="s">
        <v>18</v>
      </c>
      <c r="L11" s="38" t="s">
        <v>25</v>
      </c>
      <c r="M11" s="38" t="s">
        <v>1419</v>
      </c>
      <c r="N11" s="39" t="s">
        <v>33</v>
      </c>
      <c r="O11" s="19" t="s">
        <v>33</v>
      </c>
      <c r="P11" s="39" t="s">
        <v>3143</v>
      </c>
      <c r="Q11" s="39" t="s">
        <v>3148</v>
      </c>
      <c r="R11" s="38" t="s">
        <v>581</v>
      </c>
      <c r="S11" s="38" t="s">
        <v>612</v>
      </c>
      <c r="T11" s="50" t="s">
        <v>269</v>
      </c>
      <c r="U11" s="40">
        <v>42185</v>
      </c>
      <c r="V11" s="41">
        <v>42185</v>
      </c>
      <c r="W11" s="26">
        <f>IF(MONTH(V11)&lt;7,YEAR(V11),YEAR(V11)+1)</f>
        <v>2015</v>
      </c>
      <c r="X11" s="41" t="s">
        <v>33</v>
      </c>
      <c r="Y11" s="41" t="s">
        <v>33</v>
      </c>
      <c r="Z11" s="42" t="s">
        <v>33</v>
      </c>
      <c r="AA11" s="60">
        <v>0</v>
      </c>
      <c r="AB11" s="49">
        <v>4</v>
      </c>
      <c r="AC11" s="45">
        <v>0</v>
      </c>
      <c r="AD11" s="70">
        <f t="shared" si="2"/>
        <v>4</v>
      </c>
      <c r="AE11" s="94">
        <v>0</v>
      </c>
      <c r="AF11" s="44">
        <v>0</v>
      </c>
      <c r="AG11" s="71">
        <v>0</v>
      </c>
      <c r="AH11" s="139">
        <v>0</v>
      </c>
      <c r="AI11" s="145"/>
      <c r="AJ11" s="146"/>
      <c r="AK11" s="146"/>
      <c r="AL11" s="146"/>
      <c r="AM11" s="146"/>
      <c r="AN11" s="154"/>
      <c r="AO11" s="47" t="s">
        <v>3976</v>
      </c>
      <c r="AP11" s="64" t="s">
        <v>33</v>
      </c>
      <c r="AQ11" s="72" t="s">
        <v>33</v>
      </c>
      <c r="AR11" s="161" t="s">
        <v>37</v>
      </c>
      <c r="AS11" s="161" t="s">
        <v>37</v>
      </c>
      <c r="AT11" s="162" t="s">
        <v>37</v>
      </c>
      <c r="AU11" s="108" t="s">
        <v>3191</v>
      </c>
      <c r="AV11" s="115" t="s">
        <v>33</v>
      </c>
      <c r="AW11" s="86" t="s">
        <v>33</v>
      </c>
      <c r="AX11" s="99" t="s">
        <v>33</v>
      </c>
      <c r="AY11" s="51" t="s">
        <v>33</v>
      </c>
      <c r="AZ11" s="38" t="s">
        <v>33</v>
      </c>
      <c r="BA11" s="50" t="s">
        <v>33</v>
      </c>
      <c r="BB11" s="51" t="s">
        <v>33</v>
      </c>
      <c r="BC11" s="38" t="s">
        <v>33</v>
      </c>
      <c r="BD11" s="50" t="s">
        <v>33</v>
      </c>
      <c r="BE11" s="111" t="s">
        <v>33</v>
      </c>
      <c r="BF11" s="73" t="s">
        <v>33</v>
      </c>
      <c r="BG11" s="166" t="s">
        <v>33</v>
      </c>
      <c r="BH11" s="53" t="s">
        <v>33</v>
      </c>
      <c r="BI11" s="54" t="s">
        <v>33</v>
      </c>
      <c r="BJ11" s="56" t="s">
        <v>33</v>
      </c>
      <c r="BK11" s="112" t="s">
        <v>4485</v>
      </c>
      <c r="BL11" s="52" t="s">
        <v>4486</v>
      </c>
      <c r="BM11" s="54" t="s">
        <v>4636</v>
      </c>
      <c r="BN11" s="52" t="s">
        <v>4637</v>
      </c>
      <c r="BO11" s="54" t="s">
        <v>4642</v>
      </c>
      <c r="BP11" s="52" t="s">
        <v>4643</v>
      </c>
      <c r="BQ11" s="54" t="s">
        <v>4614</v>
      </c>
      <c r="BR11" s="52" t="s">
        <v>4615</v>
      </c>
      <c r="BS11" s="54" t="s">
        <v>0</v>
      </c>
      <c r="BT11" s="52" t="s">
        <v>0</v>
      </c>
      <c r="BU11" s="54">
        <v>30</v>
      </c>
      <c r="BV11" s="52" t="s">
        <v>4501</v>
      </c>
      <c r="BW11" s="54">
        <v>24</v>
      </c>
      <c r="BX11" s="52" t="s">
        <v>4540</v>
      </c>
      <c r="BY11" s="54" t="s">
        <v>0</v>
      </c>
      <c r="BZ11" s="52" t="s">
        <v>4492</v>
      </c>
      <c r="CA11" s="54" t="s">
        <v>0</v>
      </c>
      <c r="CB11" s="52" t="s">
        <v>4492</v>
      </c>
      <c r="CC11" s="54" t="s">
        <v>0</v>
      </c>
      <c r="CD11" s="55" t="s">
        <v>4492</v>
      </c>
      <c r="CE11" s="138">
        <v>50</v>
      </c>
      <c r="CF11" s="53">
        <f t="shared" si="3"/>
        <v>0</v>
      </c>
      <c r="CG11" s="54">
        <f t="shared" si="4"/>
        <v>0</v>
      </c>
      <c r="CH11" s="54">
        <f t="shared" si="5"/>
        <v>0</v>
      </c>
      <c r="CI11" s="54">
        <f t="shared" si="6"/>
        <v>0</v>
      </c>
      <c r="CJ11" s="54">
        <f t="shared" si="7"/>
        <v>0</v>
      </c>
      <c r="CK11" s="56">
        <f t="shared" si="8"/>
        <v>0</v>
      </c>
      <c r="CL11" s="57">
        <f t="shared" si="9"/>
        <v>0</v>
      </c>
      <c r="CM11" s="58" t="str">
        <f t="shared" si="10"/>
        <v>-</v>
      </c>
      <c r="CN11" s="58" t="str">
        <f t="shared" si="11"/>
        <v>-</v>
      </c>
      <c r="CO11" s="58" t="str">
        <f t="shared" si="12"/>
        <v>-</v>
      </c>
      <c r="CP11" s="59" t="str">
        <f t="shared" si="13"/>
        <v>-</v>
      </c>
      <c r="CQ11" s="74" t="str">
        <f t="shared" si="14"/>
        <v>-</v>
      </c>
      <c r="CR11" s="173" t="str">
        <f t="shared" si="15"/>
        <v>-</v>
      </c>
      <c r="CS11" s="53" t="s">
        <v>33</v>
      </c>
      <c r="CT11" s="54" t="s">
        <v>33</v>
      </c>
      <c r="CU11" s="54" t="s">
        <v>33</v>
      </c>
      <c r="CV11" s="54" t="s">
        <v>33</v>
      </c>
      <c r="CW11" s="54" t="s">
        <v>33</v>
      </c>
      <c r="CX11" s="56" t="s">
        <v>33</v>
      </c>
      <c r="CY11" s="266" t="s">
        <v>2734</v>
      </c>
    </row>
    <row r="12" spans="1:104" s="33" customFormat="1" ht="15" customHeight="1" x14ac:dyDescent="0.25">
      <c r="A12" s="149">
        <v>1026</v>
      </c>
      <c r="B12" s="127" t="s">
        <v>3126</v>
      </c>
      <c r="C12" s="169" t="str">
        <f t="shared" si="0"/>
        <v>OP</v>
      </c>
      <c r="D12" s="169" t="str">
        <f t="shared" si="1"/>
        <v>Prj</v>
      </c>
      <c r="E12" s="73" t="s">
        <v>7115</v>
      </c>
      <c r="F12" s="73" t="s">
        <v>7116</v>
      </c>
      <c r="G12" s="37" t="s">
        <v>3149</v>
      </c>
      <c r="H12" s="38" t="s">
        <v>33</v>
      </c>
      <c r="I12" s="38" t="s">
        <v>193</v>
      </c>
      <c r="J12" s="39" t="s">
        <v>194</v>
      </c>
      <c r="K12" s="38" t="s">
        <v>18</v>
      </c>
      <c r="L12" s="38" t="s">
        <v>403</v>
      </c>
      <c r="M12" s="38" t="s">
        <v>1419</v>
      </c>
      <c r="N12" s="39" t="s">
        <v>33</v>
      </c>
      <c r="O12" s="19" t="s">
        <v>33</v>
      </c>
      <c r="P12" s="39" t="s">
        <v>3150</v>
      </c>
      <c r="Q12" s="39" t="s">
        <v>3151</v>
      </c>
      <c r="R12" s="38" t="s">
        <v>577</v>
      </c>
      <c r="S12" s="38" t="s">
        <v>612</v>
      </c>
      <c r="T12" s="50" t="s">
        <v>269</v>
      </c>
      <c r="U12" s="40">
        <v>42215</v>
      </c>
      <c r="V12" s="41">
        <v>42338</v>
      </c>
      <c r="W12" s="26">
        <f>IF(MONTH(V12)&lt;7,YEAR(V12),YEAR(V12)+1)</f>
        <v>2016</v>
      </c>
      <c r="X12" s="41" t="s">
        <v>33</v>
      </c>
      <c r="Y12" s="41" t="s">
        <v>33</v>
      </c>
      <c r="Z12" s="42" t="s">
        <v>33</v>
      </c>
      <c r="AA12" s="60">
        <v>220</v>
      </c>
      <c r="AB12" s="90">
        <v>0</v>
      </c>
      <c r="AC12" s="45">
        <v>0</v>
      </c>
      <c r="AD12" s="70">
        <f t="shared" si="2"/>
        <v>220</v>
      </c>
      <c r="AE12" s="94">
        <v>0</v>
      </c>
      <c r="AF12" s="44">
        <v>0</v>
      </c>
      <c r="AG12" s="71">
        <v>0</v>
      </c>
      <c r="AH12" s="139">
        <v>0</v>
      </c>
      <c r="AI12" s="145"/>
      <c r="AJ12" s="146"/>
      <c r="AK12" s="146"/>
      <c r="AL12" s="146"/>
      <c r="AM12" s="146"/>
      <c r="AN12" s="154"/>
      <c r="AO12" s="47" t="s">
        <v>3934</v>
      </c>
      <c r="AP12" s="64" t="s">
        <v>3978</v>
      </c>
      <c r="AQ12" s="72" t="s">
        <v>33</v>
      </c>
      <c r="AR12" s="161" t="s">
        <v>37</v>
      </c>
      <c r="AS12" s="161" t="s">
        <v>37</v>
      </c>
      <c r="AT12" s="162" t="s">
        <v>37</v>
      </c>
      <c r="AU12" s="108" t="s">
        <v>33</v>
      </c>
      <c r="AV12" s="115" t="s">
        <v>33</v>
      </c>
      <c r="AW12" s="86" t="s">
        <v>33</v>
      </c>
      <c r="AX12" s="99" t="s">
        <v>33</v>
      </c>
      <c r="AY12" s="51" t="s">
        <v>33</v>
      </c>
      <c r="AZ12" s="38" t="s">
        <v>33</v>
      </c>
      <c r="BA12" s="50" t="s">
        <v>33</v>
      </c>
      <c r="BB12" s="51" t="s">
        <v>33</v>
      </c>
      <c r="BC12" s="38" t="s">
        <v>33</v>
      </c>
      <c r="BD12" s="50" t="s">
        <v>33</v>
      </c>
      <c r="BE12" s="52" t="s">
        <v>33</v>
      </c>
      <c r="BF12" s="123" t="s">
        <v>33</v>
      </c>
      <c r="BG12" s="164" t="s">
        <v>33</v>
      </c>
      <c r="BH12" s="53" t="s">
        <v>33</v>
      </c>
      <c r="BI12" s="54" t="s">
        <v>33</v>
      </c>
      <c r="BJ12" s="56" t="s">
        <v>33</v>
      </c>
      <c r="BK12" s="112" t="s">
        <v>4518</v>
      </c>
      <c r="BL12" s="52" t="s">
        <v>4519</v>
      </c>
      <c r="BM12" s="54" t="s">
        <v>4507</v>
      </c>
      <c r="BN12" s="52" t="s">
        <v>4508</v>
      </c>
      <c r="BO12" s="54" t="s">
        <v>4525</v>
      </c>
      <c r="BP12" s="52" t="s">
        <v>4526</v>
      </c>
      <c r="BQ12" s="54" t="s">
        <v>0</v>
      </c>
      <c r="BR12" s="52" t="s">
        <v>0</v>
      </c>
      <c r="BS12" s="54" t="s">
        <v>0</v>
      </c>
      <c r="BT12" s="52" t="s">
        <v>0</v>
      </c>
      <c r="BU12" s="54">
        <v>65</v>
      </c>
      <c r="BV12" s="52" t="s">
        <v>4509</v>
      </c>
      <c r="BW12" s="54">
        <v>72</v>
      </c>
      <c r="BX12" s="52" t="s">
        <v>4551</v>
      </c>
      <c r="BY12" s="54">
        <v>67</v>
      </c>
      <c r="BZ12" s="52" t="s">
        <v>4577</v>
      </c>
      <c r="CA12" s="54">
        <v>27</v>
      </c>
      <c r="CB12" s="52" t="s">
        <v>4490</v>
      </c>
      <c r="CC12" s="54" t="s">
        <v>0</v>
      </c>
      <c r="CD12" s="55" t="s">
        <v>4492</v>
      </c>
      <c r="CE12" s="138">
        <v>50</v>
      </c>
      <c r="CF12" s="53">
        <f t="shared" si="3"/>
        <v>0</v>
      </c>
      <c r="CG12" s="54">
        <f t="shared" si="4"/>
        <v>0</v>
      </c>
      <c r="CH12" s="54">
        <f t="shared" si="5"/>
        <v>0</v>
      </c>
      <c r="CI12" s="54">
        <f t="shared" si="6"/>
        <v>0</v>
      </c>
      <c r="CJ12" s="54">
        <f t="shared" si="7"/>
        <v>0</v>
      </c>
      <c r="CK12" s="56">
        <f t="shared" si="8"/>
        <v>0</v>
      </c>
      <c r="CL12" s="57">
        <f t="shared" si="9"/>
        <v>0.33333333333333331</v>
      </c>
      <c r="CM12" s="58" t="str">
        <f t="shared" si="10"/>
        <v>-</v>
      </c>
      <c r="CN12" s="58" t="str">
        <f t="shared" si="11"/>
        <v>-</v>
      </c>
      <c r="CO12" s="58" t="str">
        <f t="shared" si="12"/>
        <v>-</v>
      </c>
      <c r="CP12" s="59" t="str">
        <f t="shared" si="13"/>
        <v>-</v>
      </c>
      <c r="CQ12" s="74" t="str">
        <f t="shared" si="14"/>
        <v>-</v>
      </c>
      <c r="CR12" s="173" t="str">
        <f t="shared" si="15"/>
        <v>-</v>
      </c>
      <c r="CS12" s="53" t="s">
        <v>33</v>
      </c>
      <c r="CT12" s="54" t="s">
        <v>33</v>
      </c>
      <c r="CU12" s="54" t="s">
        <v>33</v>
      </c>
      <c r="CV12" s="54" t="s">
        <v>33</v>
      </c>
      <c r="CW12" s="54" t="s">
        <v>33</v>
      </c>
      <c r="CX12" s="56" t="s">
        <v>33</v>
      </c>
      <c r="CY12" s="266" t="s">
        <v>2734</v>
      </c>
      <c r="CZ12"/>
    </row>
    <row r="13" spans="1:104" s="33" customFormat="1" ht="15" customHeight="1" x14ac:dyDescent="0.25">
      <c r="A13" s="149">
        <v>1029</v>
      </c>
      <c r="B13" s="127" t="s">
        <v>719</v>
      </c>
      <c r="C13" s="169" t="str">
        <f t="shared" si="0"/>
        <v>OP</v>
      </c>
      <c r="D13" s="169" t="str">
        <f t="shared" si="1"/>
        <v>Prj</v>
      </c>
      <c r="E13" s="73" t="s">
        <v>7119</v>
      </c>
      <c r="F13" s="73" t="s">
        <v>7120</v>
      </c>
      <c r="G13" s="39" t="s">
        <v>720</v>
      </c>
      <c r="H13" s="38" t="s">
        <v>33</v>
      </c>
      <c r="I13" s="38" t="s">
        <v>193</v>
      </c>
      <c r="J13" s="39" t="s">
        <v>207</v>
      </c>
      <c r="K13" s="38" t="s">
        <v>18</v>
      </c>
      <c r="L13" s="38" t="s">
        <v>25</v>
      </c>
      <c r="M13" s="38" t="s">
        <v>1419</v>
      </c>
      <c r="N13" s="39" t="s">
        <v>33</v>
      </c>
      <c r="O13" s="19" t="s">
        <v>33</v>
      </c>
      <c r="P13" s="39" t="s">
        <v>3150</v>
      </c>
      <c r="Q13" s="39" t="s">
        <v>3946</v>
      </c>
      <c r="R13" s="38" t="s">
        <v>588</v>
      </c>
      <c r="S13" s="38" t="s">
        <v>612</v>
      </c>
      <c r="T13" s="150" t="s">
        <v>269</v>
      </c>
      <c r="U13" s="40">
        <v>42339</v>
      </c>
      <c r="V13" s="41">
        <v>42460</v>
      </c>
      <c r="W13" s="26">
        <f>IF(MONTH(V13)&lt;7,YEAR(V13),YEAR(V13)+1)</f>
        <v>2016</v>
      </c>
      <c r="X13" s="41" t="s">
        <v>33</v>
      </c>
      <c r="Y13" s="41" t="s">
        <v>33</v>
      </c>
      <c r="Z13" s="42" t="s">
        <v>33</v>
      </c>
      <c r="AA13" s="60">
        <v>20</v>
      </c>
      <c r="AB13" s="49">
        <v>0</v>
      </c>
      <c r="AC13" s="61">
        <v>0</v>
      </c>
      <c r="AD13" s="46">
        <f t="shared" si="2"/>
        <v>20</v>
      </c>
      <c r="AE13" s="62">
        <v>0</v>
      </c>
      <c r="AF13" s="48">
        <v>0</v>
      </c>
      <c r="AG13" s="67">
        <v>20</v>
      </c>
      <c r="AH13" s="66" t="s">
        <v>33</v>
      </c>
      <c r="AI13" s="145"/>
      <c r="AJ13" s="146"/>
      <c r="AK13" s="146"/>
      <c r="AL13" s="146"/>
      <c r="AM13" s="146"/>
      <c r="AN13" s="154"/>
      <c r="AO13" s="47" t="s">
        <v>33</v>
      </c>
      <c r="AP13" s="64" t="s">
        <v>33</v>
      </c>
      <c r="AQ13" s="264" t="s">
        <v>33</v>
      </c>
      <c r="AR13" s="161" t="s">
        <v>37</v>
      </c>
      <c r="AS13" s="161" t="s">
        <v>37</v>
      </c>
      <c r="AT13" s="162" t="s">
        <v>37</v>
      </c>
      <c r="AU13" s="108" t="s">
        <v>33</v>
      </c>
      <c r="AV13" s="115" t="s">
        <v>33</v>
      </c>
      <c r="AW13" s="86" t="s">
        <v>33</v>
      </c>
      <c r="AX13" s="99" t="s">
        <v>33</v>
      </c>
      <c r="AY13" s="51" t="s">
        <v>33</v>
      </c>
      <c r="AZ13" s="38" t="s">
        <v>33</v>
      </c>
      <c r="BA13" s="50" t="s">
        <v>33</v>
      </c>
      <c r="BB13" s="51" t="s">
        <v>33</v>
      </c>
      <c r="BC13" s="38" t="s">
        <v>33</v>
      </c>
      <c r="BD13" s="50" t="s">
        <v>33</v>
      </c>
      <c r="BE13" s="52" t="s">
        <v>33</v>
      </c>
      <c r="BF13" s="123" t="s">
        <v>33</v>
      </c>
      <c r="BG13" s="164" t="s">
        <v>33</v>
      </c>
      <c r="BH13" s="53" t="s">
        <v>33</v>
      </c>
      <c r="BI13" s="54" t="s">
        <v>33</v>
      </c>
      <c r="BJ13" s="56" t="s">
        <v>33</v>
      </c>
      <c r="BK13" s="112" t="s">
        <v>4485</v>
      </c>
      <c r="BL13" s="52" t="s">
        <v>4486</v>
      </c>
      <c r="BM13" s="54" t="s">
        <v>0</v>
      </c>
      <c r="BN13" s="52" t="s">
        <v>0</v>
      </c>
      <c r="BO13" s="54" t="s">
        <v>0</v>
      </c>
      <c r="BP13" s="52" t="s">
        <v>0</v>
      </c>
      <c r="BQ13" s="54" t="s">
        <v>0</v>
      </c>
      <c r="BR13" s="52" t="s">
        <v>0</v>
      </c>
      <c r="BS13" s="54" t="s">
        <v>0</v>
      </c>
      <c r="BT13" s="52" t="s">
        <v>0</v>
      </c>
      <c r="BU13" s="54">
        <v>27</v>
      </c>
      <c r="BV13" s="52" t="s">
        <v>4490</v>
      </c>
      <c r="BW13" s="54">
        <v>29</v>
      </c>
      <c r="BX13" s="52" t="s">
        <v>4497</v>
      </c>
      <c r="BY13" s="54" t="s">
        <v>0</v>
      </c>
      <c r="BZ13" s="52" t="s">
        <v>4492</v>
      </c>
      <c r="CA13" s="54" t="s">
        <v>0</v>
      </c>
      <c r="CB13" s="52" t="s">
        <v>4492</v>
      </c>
      <c r="CC13" s="54" t="s">
        <v>0</v>
      </c>
      <c r="CD13" s="55" t="s">
        <v>4492</v>
      </c>
      <c r="CE13" s="138">
        <v>50</v>
      </c>
      <c r="CF13" s="53">
        <f t="shared" si="3"/>
        <v>0</v>
      </c>
      <c r="CG13" s="54">
        <f t="shared" si="4"/>
        <v>0</v>
      </c>
      <c r="CH13" s="54">
        <f t="shared" si="5"/>
        <v>0</v>
      </c>
      <c r="CI13" s="54">
        <f t="shared" si="6"/>
        <v>0</v>
      </c>
      <c r="CJ13" s="54">
        <f t="shared" si="7"/>
        <v>0</v>
      </c>
      <c r="CK13" s="56">
        <f t="shared" si="8"/>
        <v>0</v>
      </c>
      <c r="CL13" s="57">
        <f t="shared" si="9"/>
        <v>0.33055555555555555</v>
      </c>
      <c r="CM13" s="58" t="str">
        <f t="shared" si="10"/>
        <v>-</v>
      </c>
      <c r="CN13" s="58" t="str">
        <f t="shared" si="11"/>
        <v>-</v>
      </c>
      <c r="CO13" s="58" t="str">
        <f t="shared" si="12"/>
        <v>-</v>
      </c>
      <c r="CP13" s="59" t="str">
        <f t="shared" si="13"/>
        <v>-</v>
      </c>
      <c r="CQ13" s="74" t="str">
        <f t="shared" si="14"/>
        <v>-</v>
      </c>
      <c r="CR13" s="173" t="str">
        <f t="shared" si="15"/>
        <v>-</v>
      </c>
      <c r="CS13" s="53" t="s">
        <v>33</v>
      </c>
      <c r="CT13" s="54" t="s">
        <v>33</v>
      </c>
      <c r="CU13" s="54" t="s">
        <v>33</v>
      </c>
      <c r="CV13" s="54" t="s">
        <v>33</v>
      </c>
      <c r="CW13" s="54" t="s">
        <v>33</v>
      </c>
      <c r="CX13" s="56" t="s">
        <v>33</v>
      </c>
      <c r="CY13" s="266" t="s">
        <v>2734</v>
      </c>
      <c r="CZ13"/>
    </row>
    <row r="14" spans="1:104" s="33" customFormat="1" ht="15" customHeight="1" x14ac:dyDescent="0.25">
      <c r="A14" s="36">
        <v>1048</v>
      </c>
      <c r="B14" s="127" t="s">
        <v>717</v>
      </c>
      <c r="C14" s="169" t="str">
        <f t="shared" si="0"/>
        <v>OP</v>
      </c>
      <c r="D14" s="169" t="str">
        <f t="shared" si="1"/>
        <v>Prj</v>
      </c>
      <c r="E14" s="73" t="s">
        <v>7139</v>
      </c>
      <c r="F14" s="73" t="s">
        <v>7140</v>
      </c>
      <c r="G14" s="39" t="s">
        <v>718</v>
      </c>
      <c r="H14" s="38" t="s">
        <v>33</v>
      </c>
      <c r="I14" s="38" t="s">
        <v>193</v>
      </c>
      <c r="J14" s="39" t="s">
        <v>360</v>
      </c>
      <c r="K14" s="38" t="s">
        <v>18</v>
      </c>
      <c r="L14" s="38" t="s">
        <v>25</v>
      </c>
      <c r="M14" s="38" t="s">
        <v>1419</v>
      </c>
      <c r="N14" s="39" t="s">
        <v>33</v>
      </c>
      <c r="O14" s="19" t="s">
        <v>33</v>
      </c>
      <c r="P14" s="39" t="s">
        <v>3150</v>
      </c>
      <c r="Q14" s="39" t="s">
        <v>3174</v>
      </c>
      <c r="R14" s="38" t="s">
        <v>573</v>
      </c>
      <c r="S14" s="38" t="s">
        <v>612</v>
      </c>
      <c r="T14" s="50" t="s">
        <v>269</v>
      </c>
      <c r="U14" s="40">
        <v>42152</v>
      </c>
      <c r="V14" s="41">
        <v>42306</v>
      </c>
      <c r="W14" s="26">
        <f>IF(MONTH(V14)&lt;7,YEAR(V14),YEAR(V14)+1)</f>
        <v>2016</v>
      </c>
      <c r="X14" s="41" t="s">
        <v>33</v>
      </c>
      <c r="Y14" s="41" t="s">
        <v>33</v>
      </c>
      <c r="Z14" s="42" t="s">
        <v>33</v>
      </c>
      <c r="AA14" s="60">
        <v>53</v>
      </c>
      <c r="AB14" s="49">
        <v>0</v>
      </c>
      <c r="AC14" s="61">
        <v>0</v>
      </c>
      <c r="AD14" s="46">
        <f t="shared" si="2"/>
        <v>53</v>
      </c>
      <c r="AE14" s="43">
        <v>0</v>
      </c>
      <c r="AF14" s="44">
        <v>0</v>
      </c>
      <c r="AG14" s="67">
        <v>53</v>
      </c>
      <c r="AH14" s="66" t="s">
        <v>33</v>
      </c>
      <c r="AI14" s="145"/>
      <c r="AJ14" s="146"/>
      <c r="AK14" s="146"/>
      <c r="AL14" s="146"/>
      <c r="AM14" s="146"/>
      <c r="AN14" s="154"/>
      <c r="AO14" s="47" t="s">
        <v>1963</v>
      </c>
      <c r="AP14" s="64" t="s">
        <v>2235</v>
      </c>
      <c r="AQ14" s="264" t="s">
        <v>33</v>
      </c>
      <c r="AR14" s="161" t="s">
        <v>37</v>
      </c>
      <c r="AS14" s="161" t="s">
        <v>37</v>
      </c>
      <c r="AT14" s="162" t="s">
        <v>37</v>
      </c>
      <c r="AU14" s="108" t="s">
        <v>33</v>
      </c>
      <c r="AV14" s="115" t="s">
        <v>33</v>
      </c>
      <c r="AW14" s="86" t="s">
        <v>33</v>
      </c>
      <c r="AX14" s="99" t="s">
        <v>33</v>
      </c>
      <c r="AY14" s="51" t="s">
        <v>33</v>
      </c>
      <c r="AZ14" s="38" t="s">
        <v>33</v>
      </c>
      <c r="BA14" s="50" t="s">
        <v>33</v>
      </c>
      <c r="BB14" s="51" t="s">
        <v>33</v>
      </c>
      <c r="BC14" s="38" t="s">
        <v>33</v>
      </c>
      <c r="BD14" s="50" t="s">
        <v>33</v>
      </c>
      <c r="BE14" s="52" t="s">
        <v>33</v>
      </c>
      <c r="BF14" s="123" t="s">
        <v>33</v>
      </c>
      <c r="BG14" s="164" t="s">
        <v>33</v>
      </c>
      <c r="BH14" s="53" t="s">
        <v>33</v>
      </c>
      <c r="BI14" s="54" t="s">
        <v>33</v>
      </c>
      <c r="BJ14" s="56" t="s">
        <v>33</v>
      </c>
      <c r="BK14" s="112" t="s">
        <v>4525</v>
      </c>
      <c r="BL14" s="52" t="s">
        <v>4526</v>
      </c>
      <c r="BM14" s="54" t="s">
        <v>0</v>
      </c>
      <c r="BN14" s="52" t="s">
        <v>0</v>
      </c>
      <c r="BO14" s="54" t="s">
        <v>0</v>
      </c>
      <c r="BP14" s="52" t="s">
        <v>0</v>
      </c>
      <c r="BQ14" s="54" t="s">
        <v>0</v>
      </c>
      <c r="BR14" s="52" t="s">
        <v>0</v>
      </c>
      <c r="BS14" s="54" t="s">
        <v>0</v>
      </c>
      <c r="BT14" s="52" t="s">
        <v>0</v>
      </c>
      <c r="BU14" s="54">
        <v>28</v>
      </c>
      <c r="BV14" s="52" t="s">
        <v>4500</v>
      </c>
      <c r="BW14" s="54" t="s">
        <v>0</v>
      </c>
      <c r="BX14" s="52" t="s">
        <v>4492</v>
      </c>
      <c r="BY14" s="54" t="s">
        <v>0</v>
      </c>
      <c r="BZ14" s="52" t="s">
        <v>4492</v>
      </c>
      <c r="CA14" s="54" t="s">
        <v>0</v>
      </c>
      <c r="CB14" s="52" t="s">
        <v>4492</v>
      </c>
      <c r="CC14" s="54" t="s">
        <v>0</v>
      </c>
      <c r="CD14" s="55" t="s">
        <v>4492</v>
      </c>
      <c r="CE14" s="138">
        <v>50</v>
      </c>
      <c r="CF14" s="53">
        <f t="shared" si="3"/>
        <v>0</v>
      </c>
      <c r="CG14" s="54">
        <f t="shared" si="4"/>
        <v>0</v>
      </c>
      <c r="CH14" s="54">
        <f t="shared" si="5"/>
        <v>0</v>
      </c>
      <c r="CI14" s="54">
        <f t="shared" si="6"/>
        <v>0</v>
      </c>
      <c r="CJ14" s="54">
        <f t="shared" si="7"/>
        <v>0</v>
      </c>
      <c r="CK14" s="56">
        <f t="shared" si="8"/>
        <v>0</v>
      </c>
      <c r="CL14" s="57">
        <f t="shared" si="9"/>
        <v>0.41944444444444445</v>
      </c>
      <c r="CM14" s="58" t="str">
        <f t="shared" si="10"/>
        <v>-</v>
      </c>
      <c r="CN14" s="58" t="str">
        <f t="shared" si="11"/>
        <v>-</v>
      </c>
      <c r="CO14" s="58" t="str">
        <f t="shared" si="12"/>
        <v>-</v>
      </c>
      <c r="CP14" s="59" t="str">
        <f t="shared" si="13"/>
        <v>-</v>
      </c>
      <c r="CQ14" s="74" t="str">
        <f t="shared" si="14"/>
        <v>-</v>
      </c>
      <c r="CR14" s="173" t="str">
        <f t="shared" si="15"/>
        <v>-</v>
      </c>
      <c r="CS14" s="53" t="s">
        <v>33</v>
      </c>
      <c r="CT14" s="54" t="s">
        <v>33</v>
      </c>
      <c r="CU14" s="54" t="s">
        <v>33</v>
      </c>
      <c r="CV14" s="54" t="s">
        <v>33</v>
      </c>
      <c r="CW14" s="54" t="s">
        <v>33</v>
      </c>
      <c r="CX14" s="56" t="s">
        <v>33</v>
      </c>
      <c r="CY14" s="266" t="s">
        <v>2734</v>
      </c>
      <c r="CZ14"/>
    </row>
    <row r="15" spans="1:104" s="33" customFormat="1" ht="15" customHeight="1" x14ac:dyDescent="0.25">
      <c r="A15" s="36">
        <v>1057</v>
      </c>
      <c r="B15" s="127" t="s">
        <v>5360</v>
      </c>
      <c r="C15" s="169" t="str">
        <f t="shared" si="0"/>
        <v>OP</v>
      </c>
      <c r="D15" s="169" t="str">
        <f t="shared" si="1"/>
        <v>Prj</v>
      </c>
      <c r="E15" s="52" t="s">
        <v>7355</v>
      </c>
      <c r="F15" s="52" t="s">
        <v>5993</v>
      </c>
      <c r="G15" s="85" t="s">
        <v>5361</v>
      </c>
      <c r="H15" s="86" t="s">
        <v>33</v>
      </c>
      <c r="I15" s="86" t="s">
        <v>193</v>
      </c>
      <c r="J15" s="85" t="s">
        <v>4861</v>
      </c>
      <c r="K15" s="86" t="s">
        <v>233</v>
      </c>
      <c r="L15" s="86" t="s">
        <v>25</v>
      </c>
      <c r="M15" s="86" t="s">
        <v>1419</v>
      </c>
      <c r="N15" s="85" t="s">
        <v>33</v>
      </c>
      <c r="O15" s="85" t="s">
        <v>33</v>
      </c>
      <c r="P15" s="87" t="s">
        <v>3586</v>
      </c>
      <c r="Q15" s="88" t="s">
        <v>5362</v>
      </c>
      <c r="R15" s="86" t="s">
        <v>5363</v>
      </c>
      <c r="S15" s="86" t="s">
        <v>5363</v>
      </c>
      <c r="T15" s="99" t="s">
        <v>269</v>
      </c>
      <c r="U15" s="115">
        <v>41696</v>
      </c>
      <c r="V15" s="116">
        <v>41728</v>
      </c>
      <c r="W15" s="89">
        <v>2014</v>
      </c>
      <c r="X15" s="116">
        <v>41801</v>
      </c>
      <c r="Y15" s="116">
        <v>42288</v>
      </c>
      <c r="Z15" s="117">
        <v>42288</v>
      </c>
      <c r="AA15" s="94">
        <v>0</v>
      </c>
      <c r="AB15" s="90">
        <v>0</v>
      </c>
      <c r="AC15" s="100">
        <v>0.24199999999999999</v>
      </c>
      <c r="AD15" s="102">
        <f t="shared" si="2"/>
        <v>0.24199999999999999</v>
      </c>
      <c r="AE15" s="94">
        <v>2.7699999999999999E-2</v>
      </c>
      <c r="AF15" s="44">
        <v>0</v>
      </c>
      <c r="AG15" s="71">
        <v>0</v>
      </c>
      <c r="AH15" s="139">
        <v>0</v>
      </c>
      <c r="AI15" s="144"/>
      <c r="AJ15" s="118"/>
      <c r="AK15" s="118"/>
      <c r="AL15" s="118"/>
      <c r="AM15" s="118"/>
      <c r="AN15" s="143"/>
      <c r="AO15" s="96" t="s">
        <v>5364</v>
      </c>
      <c r="AP15" s="92" t="s">
        <v>5290</v>
      </c>
      <c r="AQ15" s="151" t="s">
        <v>33</v>
      </c>
      <c r="AR15" s="161" t="s">
        <v>37</v>
      </c>
      <c r="AS15" s="161" t="s">
        <v>37</v>
      </c>
      <c r="AT15" s="162" t="s">
        <v>37</v>
      </c>
      <c r="AU15" s="104"/>
      <c r="AV15" s="115" t="s">
        <v>33</v>
      </c>
      <c r="AW15" s="86" t="s">
        <v>33</v>
      </c>
      <c r="AX15" s="99" t="s">
        <v>33</v>
      </c>
      <c r="AY15" s="93" t="s">
        <v>33</v>
      </c>
      <c r="AZ15" s="86" t="s">
        <v>33</v>
      </c>
      <c r="BA15" s="99" t="s">
        <v>33</v>
      </c>
      <c r="BB15" s="93" t="s">
        <v>33</v>
      </c>
      <c r="BC15" s="86" t="s">
        <v>33</v>
      </c>
      <c r="BD15" s="99" t="s">
        <v>33</v>
      </c>
      <c r="BE15" s="52" t="s">
        <v>33</v>
      </c>
      <c r="BF15" s="123" t="s">
        <v>33</v>
      </c>
      <c r="BG15" s="164" t="s">
        <v>33</v>
      </c>
      <c r="BH15" s="53" t="s">
        <v>33</v>
      </c>
      <c r="BI15" s="54" t="s">
        <v>33</v>
      </c>
      <c r="BJ15" s="56" t="s">
        <v>33</v>
      </c>
      <c r="BK15" s="93" t="s">
        <v>4485</v>
      </c>
      <c r="BL15" s="85" t="s">
        <v>4486</v>
      </c>
      <c r="BM15" s="86" t="s">
        <v>0</v>
      </c>
      <c r="BN15" s="85" t="s">
        <v>0</v>
      </c>
      <c r="BO15" s="86" t="s">
        <v>0</v>
      </c>
      <c r="BP15" s="85" t="s">
        <v>0</v>
      </c>
      <c r="BQ15" s="86" t="s">
        <v>0</v>
      </c>
      <c r="BR15" s="85" t="s">
        <v>0</v>
      </c>
      <c r="BS15" s="86" t="s">
        <v>0</v>
      </c>
      <c r="BT15" s="85" t="s">
        <v>0</v>
      </c>
      <c r="BU15" s="91">
        <v>80</v>
      </c>
      <c r="BV15" s="85" t="s">
        <v>4629</v>
      </c>
      <c r="BW15" s="86" t="s">
        <v>0</v>
      </c>
      <c r="BX15" s="85" t="s">
        <v>4492</v>
      </c>
      <c r="BY15" s="86" t="s">
        <v>0</v>
      </c>
      <c r="BZ15" s="85" t="s">
        <v>4492</v>
      </c>
      <c r="CA15" s="86" t="s">
        <v>0</v>
      </c>
      <c r="CB15" s="85" t="s">
        <v>4492</v>
      </c>
      <c r="CC15" s="86" t="s">
        <v>0</v>
      </c>
      <c r="CD15" s="92" t="s">
        <v>4492</v>
      </c>
      <c r="CE15" s="138">
        <v>50</v>
      </c>
      <c r="CF15" s="53">
        <f t="shared" si="3"/>
        <v>0</v>
      </c>
      <c r="CG15" s="54">
        <f t="shared" si="4"/>
        <v>0</v>
      </c>
      <c r="CH15" s="54">
        <f t="shared" si="5"/>
        <v>0</v>
      </c>
      <c r="CI15" s="54">
        <f t="shared" si="6"/>
        <v>0</v>
      </c>
      <c r="CJ15" s="54">
        <f t="shared" si="7"/>
        <v>0</v>
      </c>
      <c r="CK15" s="56">
        <f t="shared" si="8"/>
        <v>0</v>
      </c>
      <c r="CL15" s="57">
        <f t="shared" si="9"/>
        <v>9.4444444444444442E-2</v>
      </c>
      <c r="CM15" s="58" t="str">
        <f t="shared" si="10"/>
        <v>-</v>
      </c>
      <c r="CN15" s="58" t="str">
        <f t="shared" si="11"/>
        <v>-</v>
      </c>
      <c r="CO15" s="58" t="str">
        <f t="shared" si="12"/>
        <v>-</v>
      </c>
      <c r="CP15" s="59" t="str">
        <f t="shared" si="13"/>
        <v>-</v>
      </c>
      <c r="CQ15" s="74" t="str">
        <f t="shared" si="14"/>
        <v>-</v>
      </c>
      <c r="CR15" s="173" t="str">
        <f t="shared" si="15"/>
        <v>-</v>
      </c>
      <c r="CS15" s="53" t="s">
        <v>33</v>
      </c>
      <c r="CT15" s="54" t="s">
        <v>33</v>
      </c>
      <c r="CU15" s="54" t="s">
        <v>33</v>
      </c>
      <c r="CV15" s="54" t="s">
        <v>33</v>
      </c>
      <c r="CW15" s="54" t="s">
        <v>33</v>
      </c>
      <c r="CX15" s="56" t="s">
        <v>33</v>
      </c>
      <c r="CY15" s="265" t="s">
        <v>10241</v>
      </c>
      <c r="CZ15"/>
    </row>
    <row r="16" spans="1:104" s="33" customFormat="1" ht="15" customHeight="1" x14ac:dyDescent="0.25">
      <c r="A16" s="36">
        <v>1058</v>
      </c>
      <c r="B16" s="127" t="s">
        <v>707</v>
      </c>
      <c r="C16" s="169" t="str">
        <f t="shared" si="0"/>
        <v>OP</v>
      </c>
      <c r="D16" s="169" t="str">
        <f t="shared" si="1"/>
        <v>Prj</v>
      </c>
      <c r="E16" s="73" t="s">
        <v>7155</v>
      </c>
      <c r="F16" s="73" t="s">
        <v>7156</v>
      </c>
      <c r="G16" s="39" t="s">
        <v>708</v>
      </c>
      <c r="H16" s="38" t="s">
        <v>33</v>
      </c>
      <c r="I16" s="38" t="s">
        <v>153</v>
      </c>
      <c r="J16" s="39" t="s">
        <v>594</v>
      </c>
      <c r="K16" s="38" t="s">
        <v>18</v>
      </c>
      <c r="L16" s="38" t="s">
        <v>25</v>
      </c>
      <c r="M16" s="38" t="s">
        <v>1419</v>
      </c>
      <c r="N16" s="39" t="s">
        <v>33</v>
      </c>
      <c r="O16" s="19" t="s">
        <v>33</v>
      </c>
      <c r="P16" s="39" t="s">
        <v>3153</v>
      </c>
      <c r="Q16" s="39" t="s">
        <v>3533</v>
      </c>
      <c r="R16" s="38" t="s">
        <v>574</v>
      </c>
      <c r="S16" s="38" t="s">
        <v>612</v>
      </c>
      <c r="T16" s="50" t="s">
        <v>269</v>
      </c>
      <c r="U16" s="40">
        <v>42233</v>
      </c>
      <c r="V16" s="41">
        <v>42398</v>
      </c>
      <c r="W16" s="26">
        <f>IF(MONTH(V16)&lt;7,YEAR(V16),YEAR(V16)+1)</f>
        <v>2016</v>
      </c>
      <c r="X16" s="41" t="s">
        <v>33</v>
      </c>
      <c r="Y16" s="41" t="s">
        <v>33</v>
      </c>
      <c r="Z16" s="42" t="s">
        <v>33</v>
      </c>
      <c r="AA16" s="60">
        <v>25</v>
      </c>
      <c r="AB16" s="49">
        <v>0</v>
      </c>
      <c r="AC16" s="61">
        <v>0</v>
      </c>
      <c r="AD16" s="46">
        <f t="shared" si="2"/>
        <v>25</v>
      </c>
      <c r="AE16" s="62">
        <v>0</v>
      </c>
      <c r="AF16" s="48">
        <v>0</v>
      </c>
      <c r="AG16" s="67">
        <v>25</v>
      </c>
      <c r="AH16" s="66" t="s">
        <v>33</v>
      </c>
      <c r="AI16" s="25" t="s">
        <v>2712</v>
      </c>
      <c r="AJ16" s="27">
        <v>4</v>
      </c>
      <c r="AK16" s="27">
        <v>1</v>
      </c>
      <c r="AL16" s="27">
        <v>1</v>
      </c>
      <c r="AM16" s="27"/>
      <c r="AN16" s="153"/>
      <c r="AO16" s="47" t="s">
        <v>2596</v>
      </c>
      <c r="AP16" s="64" t="s">
        <v>33</v>
      </c>
      <c r="AQ16" s="264" t="s">
        <v>2713</v>
      </c>
      <c r="AR16" s="161" t="s">
        <v>37</v>
      </c>
      <c r="AS16" s="161" t="s">
        <v>37</v>
      </c>
      <c r="AT16" s="162" t="s">
        <v>37</v>
      </c>
      <c r="AU16" s="109" t="s">
        <v>2714</v>
      </c>
      <c r="AV16" s="115" t="s">
        <v>33</v>
      </c>
      <c r="AW16" s="86" t="s">
        <v>33</v>
      </c>
      <c r="AX16" s="99" t="s">
        <v>33</v>
      </c>
      <c r="AY16" s="51" t="s">
        <v>33</v>
      </c>
      <c r="AZ16" s="38" t="s">
        <v>33</v>
      </c>
      <c r="BA16" s="50" t="s">
        <v>33</v>
      </c>
      <c r="BB16" s="51" t="s">
        <v>33</v>
      </c>
      <c r="BC16" s="38" t="s">
        <v>33</v>
      </c>
      <c r="BD16" s="50" t="s">
        <v>33</v>
      </c>
      <c r="BE16" s="52" t="s">
        <v>33</v>
      </c>
      <c r="BF16" s="123" t="s">
        <v>33</v>
      </c>
      <c r="BG16" s="164" t="s">
        <v>33</v>
      </c>
      <c r="BH16" s="53" t="s">
        <v>33</v>
      </c>
      <c r="BI16" s="54" t="s">
        <v>33</v>
      </c>
      <c r="BJ16" s="56" t="s">
        <v>33</v>
      </c>
      <c r="BK16" s="112" t="s">
        <v>4505</v>
      </c>
      <c r="BL16" s="52" t="s">
        <v>4506</v>
      </c>
      <c r="BM16" s="54" t="s">
        <v>0</v>
      </c>
      <c r="BN16" s="52" t="s">
        <v>0</v>
      </c>
      <c r="BO16" s="54" t="s">
        <v>0</v>
      </c>
      <c r="BP16" s="52" t="s">
        <v>0</v>
      </c>
      <c r="BQ16" s="54" t="s">
        <v>0</v>
      </c>
      <c r="BR16" s="52" t="s">
        <v>0</v>
      </c>
      <c r="BS16" s="54" t="s">
        <v>0</v>
      </c>
      <c r="BT16" s="52" t="s">
        <v>0</v>
      </c>
      <c r="BU16" s="54">
        <v>30</v>
      </c>
      <c r="BV16" s="52" t="s">
        <v>4501</v>
      </c>
      <c r="BW16" s="54" t="s">
        <v>0</v>
      </c>
      <c r="BX16" s="52" t="s">
        <v>4492</v>
      </c>
      <c r="BY16" s="54" t="s">
        <v>0</v>
      </c>
      <c r="BZ16" s="52" t="s">
        <v>4492</v>
      </c>
      <c r="CA16" s="54" t="s">
        <v>0</v>
      </c>
      <c r="CB16" s="52" t="s">
        <v>4492</v>
      </c>
      <c r="CC16" s="54" t="s">
        <v>0</v>
      </c>
      <c r="CD16" s="55" t="s">
        <v>4492</v>
      </c>
      <c r="CE16" s="138">
        <v>50</v>
      </c>
      <c r="CF16" s="53">
        <f t="shared" si="3"/>
        <v>1</v>
      </c>
      <c r="CG16" s="54">
        <f t="shared" si="4"/>
        <v>1</v>
      </c>
      <c r="CH16" s="54">
        <f t="shared" si="5"/>
        <v>1</v>
      </c>
      <c r="CI16" s="54">
        <f t="shared" si="6"/>
        <v>1</v>
      </c>
      <c r="CJ16" s="54">
        <f t="shared" si="7"/>
        <v>0</v>
      </c>
      <c r="CK16" s="56">
        <f t="shared" si="8"/>
        <v>0</v>
      </c>
      <c r="CL16" s="57">
        <f t="shared" si="9"/>
        <v>0.45</v>
      </c>
      <c r="CM16" s="58" t="str">
        <f t="shared" si="10"/>
        <v>-</v>
      </c>
      <c r="CN16" s="58" t="str">
        <f t="shared" si="11"/>
        <v>-</v>
      </c>
      <c r="CO16" s="58" t="str">
        <f t="shared" si="12"/>
        <v>-</v>
      </c>
      <c r="CP16" s="59" t="str">
        <f t="shared" si="13"/>
        <v>-</v>
      </c>
      <c r="CQ16" s="74" t="str">
        <f t="shared" si="14"/>
        <v>-</v>
      </c>
      <c r="CR16" s="173" t="str">
        <f t="shared" si="15"/>
        <v>-</v>
      </c>
      <c r="CS16" s="53" t="s">
        <v>33</v>
      </c>
      <c r="CT16" s="54" t="s">
        <v>33</v>
      </c>
      <c r="CU16" s="54" t="s">
        <v>33</v>
      </c>
      <c r="CV16" s="54" t="s">
        <v>33</v>
      </c>
      <c r="CW16" s="54" t="s">
        <v>33</v>
      </c>
      <c r="CX16" s="56" t="s">
        <v>33</v>
      </c>
      <c r="CY16" s="266" t="s">
        <v>2734</v>
      </c>
      <c r="CZ16"/>
    </row>
    <row r="17" spans="1:104" s="33" customFormat="1" ht="15" customHeight="1" x14ac:dyDescent="0.25">
      <c r="A17" s="36">
        <v>1060</v>
      </c>
      <c r="B17" s="127" t="s">
        <v>5365</v>
      </c>
      <c r="C17" s="169" t="str">
        <f t="shared" si="0"/>
        <v>OP</v>
      </c>
      <c r="D17" s="169" t="str">
        <f t="shared" si="1"/>
        <v>Prj</v>
      </c>
      <c r="E17" s="52" t="s">
        <v>7356</v>
      </c>
      <c r="F17" s="52" t="s">
        <v>5994</v>
      </c>
      <c r="G17" s="85" t="s">
        <v>5366</v>
      </c>
      <c r="H17" s="86" t="s">
        <v>33</v>
      </c>
      <c r="I17" s="86" t="s">
        <v>16</v>
      </c>
      <c r="J17" s="85" t="s">
        <v>120</v>
      </c>
      <c r="K17" s="86" t="s">
        <v>233</v>
      </c>
      <c r="L17" s="86" t="s">
        <v>25</v>
      </c>
      <c r="M17" s="86" t="s">
        <v>1419</v>
      </c>
      <c r="N17" s="85" t="s">
        <v>33</v>
      </c>
      <c r="O17" s="85" t="s">
        <v>33</v>
      </c>
      <c r="P17" s="87" t="s">
        <v>4851</v>
      </c>
      <c r="Q17" s="88" t="s">
        <v>5367</v>
      </c>
      <c r="R17" s="86" t="s">
        <v>579</v>
      </c>
      <c r="S17" s="86" t="s">
        <v>612</v>
      </c>
      <c r="T17" s="99" t="s">
        <v>269</v>
      </c>
      <c r="U17" s="115">
        <v>41719</v>
      </c>
      <c r="V17" s="116">
        <v>41733</v>
      </c>
      <c r="W17" s="89">
        <v>2014</v>
      </c>
      <c r="X17" s="116">
        <v>41831</v>
      </c>
      <c r="Y17" s="116">
        <v>42063</v>
      </c>
      <c r="Z17" s="117">
        <v>42185</v>
      </c>
      <c r="AA17" s="94">
        <v>0</v>
      </c>
      <c r="AB17" s="90">
        <v>0</v>
      </c>
      <c r="AC17" s="100">
        <v>0.4</v>
      </c>
      <c r="AD17" s="102">
        <f t="shared" si="2"/>
        <v>0.4</v>
      </c>
      <c r="AE17" s="94">
        <v>0</v>
      </c>
      <c r="AF17" s="44">
        <v>0</v>
      </c>
      <c r="AG17" s="71">
        <v>0</v>
      </c>
      <c r="AH17" s="139">
        <v>0</v>
      </c>
      <c r="AI17" s="18"/>
      <c r="AJ17" s="19">
        <v>3</v>
      </c>
      <c r="AK17" s="19"/>
      <c r="AL17" s="19"/>
      <c r="AM17" s="19"/>
      <c r="AN17" s="17"/>
      <c r="AO17" s="96" t="s">
        <v>4883</v>
      </c>
      <c r="AP17" s="92" t="s">
        <v>5368</v>
      </c>
      <c r="AQ17" s="119" t="s">
        <v>33</v>
      </c>
      <c r="AR17" s="161" t="s">
        <v>37</v>
      </c>
      <c r="AS17" s="161" t="s">
        <v>37</v>
      </c>
      <c r="AT17" s="162" t="s">
        <v>37</v>
      </c>
      <c r="AU17" s="104"/>
      <c r="AV17" s="115" t="s">
        <v>33</v>
      </c>
      <c r="AW17" s="86" t="s">
        <v>33</v>
      </c>
      <c r="AX17" s="99" t="s">
        <v>33</v>
      </c>
      <c r="AY17" s="93" t="s">
        <v>33</v>
      </c>
      <c r="AZ17" s="86" t="s">
        <v>33</v>
      </c>
      <c r="BA17" s="99" t="s">
        <v>33</v>
      </c>
      <c r="BB17" s="93" t="s">
        <v>33</v>
      </c>
      <c r="BC17" s="86" t="s">
        <v>33</v>
      </c>
      <c r="BD17" s="99" t="s">
        <v>33</v>
      </c>
      <c r="BE17" s="52" t="s">
        <v>33</v>
      </c>
      <c r="BF17" s="123" t="s">
        <v>33</v>
      </c>
      <c r="BG17" s="164" t="s">
        <v>33</v>
      </c>
      <c r="BH17" s="53" t="s">
        <v>33</v>
      </c>
      <c r="BI17" s="54" t="s">
        <v>33</v>
      </c>
      <c r="BJ17" s="56" t="s">
        <v>33</v>
      </c>
      <c r="BK17" s="93" t="s">
        <v>4571</v>
      </c>
      <c r="BL17" s="85" t="s">
        <v>4572</v>
      </c>
      <c r="BM17" s="86" t="s">
        <v>4505</v>
      </c>
      <c r="BN17" s="85" t="s">
        <v>4506</v>
      </c>
      <c r="BO17" s="86" t="s">
        <v>0</v>
      </c>
      <c r="BP17" s="85" t="s">
        <v>0</v>
      </c>
      <c r="BQ17" s="86" t="s">
        <v>0</v>
      </c>
      <c r="BR17" s="85" t="s">
        <v>0</v>
      </c>
      <c r="BS17" s="86" t="s">
        <v>0</v>
      </c>
      <c r="BT17" s="85" t="s">
        <v>0</v>
      </c>
      <c r="BU17" s="91">
        <v>27</v>
      </c>
      <c r="BV17" s="85" t="s">
        <v>4490</v>
      </c>
      <c r="BW17" s="91">
        <v>29</v>
      </c>
      <c r="BX17" s="85" t="s">
        <v>4497</v>
      </c>
      <c r="BY17" s="86" t="s">
        <v>0</v>
      </c>
      <c r="BZ17" s="85" t="s">
        <v>4492</v>
      </c>
      <c r="CA17" s="86" t="s">
        <v>0</v>
      </c>
      <c r="CB17" s="85" t="s">
        <v>4492</v>
      </c>
      <c r="CC17" s="86" t="s">
        <v>0</v>
      </c>
      <c r="CD17" s="92" t="s">
        <v>4492</v>
      </c>
      <c r="CE17" s="138">
        <v>50</v>
      </c>
      <c r="CF17" s="53">
        <f t="shared" si="3"/>
        <v>0</v>
      </c>
      <c r="CG17" s="54">
        <f t="shared" si="4"/>
        <v>1</v>
      </c>
      <c r="CH17" s="54">
        <f t="shared" si="5"/>
        <v>0</v>
      </c>
      <c r="CI17" s="54">
        <f t="shared" si="6"/>
        <v>0</v>
      </c>
      <c r="CJ17" s="54">
        <f t="shared" si="7"/>
        <v>0</v>
      </c>
      <c r="CK17" s="56">
        <f t="shared" si="8"/>
        <v>0</v>
      </c>
      <c r="CL17" s="57">
        <f t="shared" si="9"/>
        <v>3.6111111111111108E-2</v>
      </c>
      <c r="CM17" s="58" t="str">
        <f t="shared" si="10"/>
        <v>-</v>
      </c>
      <c r="CN17" s="58" t="str">
        <f t="shared" si="11"/>
        <v>-</v>
      </c>
      <c r="CO17" s="58" t="str">
        <f t="shared" si="12"/>
        <v>-</v>
      </c>
      <c r="CP17" s="59" t="str">
        <f t="shared" si="13"/>
        <v>-</v>
      </c>
      <c r="CQ17" s="74" t="str">
        <f t="shared" si="14"/>
        <v>-</v>
      </c>
      <c r="CR17" s="173" t="str">
        <f t="shared" si="15"/>
        <v>-</v>
      </c>
      <c r="CS17" s="53" t="s">
        <v>33</v>
      </c>
      <c r="CT17" s="54" t="s">
        <v>33</v>
      </c>
      <c r="CU17" s="54" t="s">
        <v>33</v>
      </c>
      <c r="CV17" s="54" t="s">
        <v>33</v>
      </c>
      <c r="CW17" s="54" t="s">
        <v>33</v>
      </c>
      <c r="CX17" s="56" t="s">
        <v>33</v>
      </c>
      <c r="CY17" s="265" t="s">
        <v>10241</v>
      </c>
      <c r="CZ17"/>
    </row>
    <row r="18" spans="1:104" s="33" customFormat="1" ht="15" customHeight="1" x14ac:dyDescent="0.25">
      <c r="A18" s="36">
        <v>1065</v>
      </c>
      <c r="B18" s="127" t="s">
        <v>623</v>
      </c>
      <c r="C18" s="169" t="str">
        <f t="shared" si="0"/>
        <v>OP</v>
      </c>
      <c r="D18" s="169" t="str">
        <f t="shared" si="1"/>
        <v>Prj</v>
      </c>
      <c r="E18" s="73" t="s">
        <v>7167</v>
      </c>
      <c r="F18" s="73" t="s">
        <v>7168</v>
      </c>
      <c r="G18" s="39" t="s">
        <v>624</v>
      </c>
      <c r="H18" s="38" t="s">
        <v>33</v>
      </c>
      <c r="I18" s="38" t="s">
        <v>193</v>
      </c>
      <c r="J18" s="39" t="s">
        <v>199</v>
      </c>
      <c r="K18" s="38" t="s">
        <v>18</v>
      </c>
      <c r="L18" s="38" t="s">
        <v>25</v>
      </c>
      <c r="M18" s="38" t="s">
        <v>1419</v>
      </c>
      <c r="N18" s="39" t="s">
        <v>33</v>
      </c>
      <c r="O18" s="19" t="s">
        <v>33</v>
      </c>
      <c r="P18" s="39" t="s">
        <v>3150</v>
      </c>
      <c r="Q18" s="39" t="s">
        <v>3541</v>
      </c>
      <c r="R18" s="38" t="s">
        <v>583</v>
      </c>
      <c r="S18" s="38" t="s">
        <v>612</v>
      </c>
      <c r="T18" s="69" t="s">
        <v>269</v>
      </c>
      <c r="U18" s="40">
        <v>41964</v>
      </c>
      <c r="V18" s="41">
        <v>42353</v>
      </c>
      <c r="W18" s="26">
        <f>IF(MONTH(V18)&lt;7,YEAR(V18),YEAR(V18)+1)</f>
        <v>2016</v>
      </c>
      <c r="X18" s="41" t="s">
        <v>33</v>
      </c>
      <c r="Y18" s="41" t="s">
        <v>33</v>
      </c>
      <c r="Z18" s="42" t="s">
        <v>33</v>
      </c>
      <c r="AA18" s="60">
        <v>65</v>
      </c>
      <c r="AB18" s="49">
        <v>0</v>
      </c>
      <c r="AC18" s="61">
        <v>0</v>
      </c>
      <c r="AD18" s="46">
        <f t="shared" si="2"/>
        <v>65</v>
      </c>
      <c r="AE18" s="62">
        <v>0</v>
      </c>
      <c r="AF18" s="48">
        <v>0</v>
      </c>
      <c r="AG18" s="67">
        <v>65</v>
      </c>
      <c r="AH18" s="66" t="s">
        <v>33</v>
      </c>
      <c r="AI18" s="25"/>
      <c r="AJ18" s="27" t="s">
        <v>2418</v>
      </c>
      <c r="AK18" s="27">
        <v>8</v>
      </c>
      <c r="AL18" s="27"/>
      <c r="AM18" s="27"/>
      <c r="AN18" s="153"/>
      <c r="AO18" s="47" t="s">
        <v>2611</v>
      </c>
      <c r="AP18" s="64" t="s">
        <v>2611</v>
      </c>
      <c r="AQ18" s="263" t="s">
        <v>2723</v>
      </c>
      <c r="AR18" s="159">
        <f>AS18+AT18</f>
        <v>45</v>
      </c>
      <c r="AS18" s="159">
        <v>45</v>
      </c>
      <c r="AT18" s="160">
        <v>0</v>
      </c>
      <c r="AU18" s="109" t="s">
        <v>3051</v>
      </c>
      <c r="AV18" s="115" t="s">
        <v>33</v>
      </c>
      <c r="AW18" s="86" t="s">
        <v>33</v>
      </c>
      <c r="AX18" s="99" t="s">
        <v>33</v>
      </c>
      <c r="AY18" s="51" t="s">
        <v>33</v>
      </c>
      <c r="AZ18" s="38" t="s">
        <v>33</v>
      </c>
      <c r="BA18" s="50" t="s">
        <v>33</v>
      </c>
      <c r="BB18" s="51" t="s">
        <v>33</v>
      </c>
      <c r="BC18" s="38" t="s">
        <v>33</v>
      </c>
      <c r="BD18" s="50" t="s">
        <v>33</v>
      </c>
      <c r="BE18" s="52" t="s">
        <v>33</v>
      </c>
      <c r="BF18" s="123" t="s">
        <v>33</v>
      </c>
      <c r="BG18" s="164" t="s">
        <v>33</v>
      </c>
      <c r="BH18" s="53" t="s">
        <v>33</v>
      </c>
      <c r="BI18" s="54" t="s">
        <v>33</v>
      </c>
      <c r="BJ18" s="56" t="s">
        <v>33</v>
      </c>
      <c r="BK18" s="112" t="s">
        <v>4485</v>
      </c>
      <c r="BL18" s="52" t="s">
        <v>4486</v>
      </c>
      <c r="BM18" s="54" t="s">
        <v>0</v>
      </c>
      <c r="BN18" s="52" t="s">
        <v>0</v>
      </c>
      <c r="BO18" s="54" t="s">
        <v>0</v>
      </c>
      <c r="BP18" s="52" t="s">
        <v>0</v>
      </c>
      <c r="BQ18" s="54" t="s">
        <v>0</v>
      </c>
      <c r="BR18" s="52" t="s">
        <v>0</v>
      </c>
      <c r="BS18" s="54" t="s">
        <v>0</v>
      </c>
      <c r="BT18" s="52" t="s">
        <v>0</v>
      </c>
      <c r="BU18" s="54">
        <v>27</v>
      </c>
      <c r="BV18" s="52" t="s">
        <v>4490</v>
      </c>
      <c r="BW18" s="54">
        <v>94</v>
      </c>
      <c r="BX18" s="52" t="s">
        <v>4649</v>
      </c>
      <c r="BY18" s="54" t="s">
        <v>0</v>
      </c>
      <c r="BZ18" s="52" t="s">
        <v>4492</v>
      </c>
      <c r="CA18" s="54" t="s">
        <v>0</v>
      </c>
      <c r="CB18" s="52" t="s">
        <v>4492</v>
      </c>
      <c r="CC18" s="54" t="s">
        <v>0</v>
      </c>
      <c r="CD18" s="55" t="s">
        <v>4492</v>
      </c>
      <c r="CE18" s="138">
        <v>50</v>
      </c>
      <c r="CF18" s="53">
        <f t="shared" si="3"/>
        <v>0</v>
      </c>
      <c r="CG18" s="54">
        <f t="shared" si="4"/>
        <v>1</v>
      </c>
      <c r="CH18" s="54">
        <f t="shared" si="5"/>
        <v>1</v>
      </c>
      <c r="CI18" s="54">
        <f t="shared" si="6"/>
        <v>0</v>
      </c>
      <c r="CJ18" s="54">
        <f t="shared" si="7"/>
        <v>0</v>
      </c>
      <c r="CK18" s="56">
        <f t="shared" si="8"/>
        <v>0</v>
      </c>
      <c r="CL18" s="57">
        <f t="shared" si="9"/>
        <v>1.0666666666666667</v>
      </c>
      <c r="CM18" s="58" t="str">
        <f t="shared" si="10"/>
        <v>-</v>
      </c>
      <c r="CN18" s="58" t="str">
        <f t="shared" si="11"/>
        <v>-</v>
      </c>
      <c r="CO18" s="58" t="str">
        <f t="shared" si="12"/>
        <v>-</v>
      </c>
      <c r="CP18" s="59" t="str">
        <f t="shared" si="13"/>
        <v>-</v>
      </c>
      <c r="CQ18" s="74" t="str">
        <f t="shared" si="14"/>
        <v>-</v>
      </c>
      <c r="CR18" s="173" t="str">
        <f t="shared" si="15"/>
        <v>-</v>
      </c>
      <c r="CS18" s="53" t="s">
        <v>33</v>
      </c>
      <c r="CT18" s="54" t="s">
        <v>33</v>
      </c>
      <c r="CU18" s="54" t="s">
        <v>33</v>
      </c>
      <c r="CV18" s="54" t="s">
        <v>33</v>
      </c>
      <c r="CW18" s="54" t="s">
        <v>33</v>
      </c>
      <c r="CX18" s="56" t="s">
        <v>33</v>
      </c>
      <c r="CY18" s="266" t="s">
        <v>2734</v>
      </c>
      <c r="CZ18"/>
    </row>
    <row r="19" spans="1:104" s="33" customFormat="1" ht="15" customHeight="1" x14ac:dyDescent="0.25">
      <c r="A19" s="36">
        <v>1066</v>
      </c>
      <c r="B19" s="127" t="s">
        <v>3130</v>
      </c>
      <c r="C19" s="169" t="str">
        <f t="shared" si="0"/>
        <v>OP</v>
      </c>
      <c r="D19" s="169" t="str">
        <f t="shared" si="1"/>
        <v>Prj</v>
      </c>
      <c r="E19" s="73" t="s">
        <v>7169</v>
      </c>
      <c r="F19" s="73" t="s">
        <v>7170</v>
      </c>
      <c r="G19" s="37" t="s">
        <v>3158</v>
      </c>
      <c r="H19" s="38" t="s">
        <v>33</v>
      </c>
      <c r="I19" s="38" t="s">
        <v>193</v>
      </c>
      <c r="J19" s="39" t="s">
        <v>199</v>
      </c>
      <c r="K19" s="38" t="s">
        <v>18</v>
      </c>
      <c r="L19" s="38" t="s">
        <v>25</v>
      </c>
      <c r="M19" s="38" t="s">
        <v>1419</v>
      </c>
      <c r="N19" s="39" t="s">
        <v>33</v>
      </c>
      <c r="O19" s="19" t="s">
        <v>33</v>
      </c>
      <c r="P19" s="39" t="s">
        <v>3150</v>
      </c>
      <c r="Q19" s="39" t="s">
        <v>3159</v>
      </c>
      <c r="R19" s="38" t="s">
        <v>583</v>
      </c>
      <c r="S19" s="38" t="s">
        <v>612</v>
      </c>
      <c r="T19" s="150" t="s">
        <v>269</v>
      </c>
      <c r="U19" s="40">
        <v>42124</v>
      </c>
      <c r="V19" s="41">
        <v>42444</v>
      </c>
      <c r="W19" s="26">
        <f>IF(MONTH(V19)&lt;7,YEAR(V19),YEAR(V19)+1)</f>
        <v>2016</v>
      </c>
      <c r="X19" s="41" t="s">
        <v>33</v>
      </c>
      <c r="Y19" s="41" t="s">
        <v>33</v>
      </c>
      <c r="Z19" s="42" t="s">
        <v>33</v>
      </c>
      <c r="AA19" s="60">
        <v>55</v>
      </c>
      <c r="AB19" s="90">
        <v>0</v>
      </c>
      <c r="AC19" s="45">
        <v>0</v>
      </c>
      <c r="AD19" s="70">
        <f t="shared" si="2"/>
        <v>55</v>
      </c>
      <c r="AE19" s="94">
        <v>0</v>
      </c>
      <c r="AF19" s="44">
        <v>0</v>
      </c>
      <c r="AG19" s="71">
        <v>0</v>
      </c>
      <c r="AH19" s="139">
        <v>0</v>
      </c>
      <c r="AI19" s="145"/>
      <c r="AJ19" s="146"/>
      <c r="AK19" s="146"/>
      <c r="AL19" s="146"/>
      <c r="AM19" s="146"/>
      <c r="AN19" s="154"/>
      <c r="AO19" s="47" t="s">
        <v>33</v>
      </c>
      <c r="AP19" s="64" t="s">
        <v>33</v>
      </c>
      <c r="AQ19" s="263" t="s">
        <v>33</v>
      </c>
      <c r="AR19" s="161" t="s">
        <v>37</v>
      </c>
      <c r="AS19" s="161" t="s">
        <v>37</v>
      </c>
      <c r="AT19" s="162" t="s">
        <v>37</v>
      </c>
      <c r="AU19" s="108" t="s">
        <v>33</v>
      </c>
      <c r="AV19" s="115" t="s">
        <v>33</v>
      </c>
      <c r="AW19" s="86" t="s">
        <v>33</v>
      </c>
      <c r="AX19" s="99" t="s">
        <v>33</v>
      </c>
      <c r="AY19" s="51" t="s">
        <v>33</v>
      </c>
      <c r="AZ19" s="38" t="s">
        <v>33</v>
      </c>
      <c r="BA19" s="50" t="s">
        <v>33</v>
      </c>
      <c r="BB19" s="51" t="s">
        <v>33</v>
      </c>
      <c r="BC19" s="38" t="s">
        <v>33</v>
      </c>
      <c r="BD19" s="50" t="s">
        <v>33</v>
      </c>
      <c r="BE19" s="52" t="s">
        <v>33</v>
      </c>
      <c r="BF19" s="123" t="s">
        <v>33</v>
      </c>
      <c r="BG19" s="164" t="s">
        <v>33</v>
      </c>
      <c r="BH19" s="53" t="s">
        <v>33</v>
      </c>
      <c r="BI19" s="54" t="s">
        <v>33</v>
      </c>
      <c r="BJ19" s="56" t="s">
        <v>33</v>
      </c>
      <c r="BK19" s="112" t="s">
        <v>4487</v>
      </c>
      <c r="BL19" s="52" t="s">
        <v>4488</v>
      </c>
      <c r="BM19" s="54" t="s">
        <v>0</v>
      </c>
      <c r="BN19" s="52" t="s">
        <v>0</v>
      </c>
      <c r="BO19" s="54" t="s">
        <v>0</v>
      </c>
      <c r="BP19" s="52" t="s">
        <v>0</v>
      </c>
      <c r="BQ19" s="54" t="s">
        <v>0</v>
      </c>
      <c r="BR19" s="52" t="s">
        <v>0</v>
      </c>
      <c r="BS19" s="54" t="s">
        <v>0</v>
      </c>
      <c r="BT19" s="52" t="s">
        <v>0</v>
      </c>
      <c r="BU19" s="54">
        <v>31</v>
      </c>
      <c r="BV19" s="52" t="s">
        <v>4579</v>
      </c>
      <c r="BW19" s="54">
        <v>32</v>
      </c>
      <c r="BX19" s="52" t="s">
        <v>4555</v>
      </c>
      <c r="BY19" s="54" t="s">
        <v>0</v>
      </c>
      <c r="BZ19" s="52" t="s">
        <v>4492</v>
      </c>
      <c r="CA19" s="54" t="s">
        <v>0</v>
      </c>
      <c r="CB19" s="52" t="s">
        <v>4492</v>
      </c>
      <c r="CC19" s="54" t="s">
        <v>0</v>
      </c>
      <c r="CD19" s="55" t="s">
        <v>4492</v>
      </c>
      <c r="CE19" s="138">
        <v>50</v>
      </c>
      <c r="CF19" s="53">
        <f t="shared" si="3"/>
        <v>0</v>
      </c>
      <c r="CG19" s="54">
        <f t="shared" si="4"/>
        <v>0</v>
      </c>
      <c r="CH19" s="54">
        <f t="shared" si="5"/>
        <v>0</v>
      </c>
      <c r="CI19" s="54">
        <f t="shared" si="6"/>
        <v>0</v>
      </c>
      <c r="CJ19" s="54">
        <f t="shared" si="7"/>
        <v>0</v>
      </c>
      <c r="CK19" s="56">
        <f t="shared" si="8"/>
        <v>0</v>
      </c>
      <c r="CL19" s="57">
        <f t="shared" si="9"/>
        <v>0.875</v>
      </c>
      <c r="CM19" s="58" t="str">
        <f t="shared" si="10"/>
        <v>-</v>
      </c>
      <c r="CN19" s="58" t="str">
        <f t="shared" si="11"/>
        <v>-</v>
      </c>
      <c r="CO19" s="58" t="str">
        <f t="shared" si="12"/>
        <v>-</v>
      </c>
      <c r="CP19" s="59" t="str">
        <f t="shared" si="13"/>
        <v>-</v>
      </c>
      <c r="CQ19" s="74" t="str">
        <f t="shared" si="14"/>
        <v>-</v>
      </c>
      <c r="CR19" s="173" t="str">
        <f t="shared" si="15"/>
        <v>-</v>
      </c>
      <c r="CS19" s="53" t="s">
        <v>33</v>
      </c>
      <c r="CT19" s="54" t="s">
        <v>33</v>
      </c>
      <c r="CU19" s="54" t="s">
        <v>33</v>
      </c>
      <c r="CV19" s="54" t="s">
        <v>33</v>
      </c>
      <c r="CW19" s="54" t="s">
        <v>33</v>
      </c>
      <c r="CX19" s="56" t="s">
        <v>33</v>
      </c>
      <c r="CY19" s="266" t="s">
        <v>2734</v>
      </c>
      <c r="CZ19"/>
    </row>
    <row r="20" spans="1:104" s="33" customFormat="1" ht="15" customHeight="1" x14ac:dyDescent="0.25">
      <c r="A20" s="36">
        <v>1068</v>
      </c>
      <c r="B20" s="127" t="s">
        <v>5369</v>
      </c>
      <c r="C20" s="169" t="str">
        <f t="shared" si="0"/>
        <v>OP</v>
      </c>
      <c r="D20" s="169" t="str">
        <f t="shared" si="1"/>
        <v>Prj</v>
      </c>
      <c r="E20" s="52" t="s">
        <v>7357</v>
      </c>
      <c r="F20" s="52" t="s">
        <v>5995</v>
      </c>
      <c r="G20" s="85" t="s">
        <v>5370</v>
      </c>
      <c r="H20" s="86" t="s">
        <v>33</v>
      </c>
      <c r="I20" s="86" t="s">
        <v>231</v>
      </c>
      <c r="J20" s="85" t="s">
        <v>730</v>
      </c>
      <c r="K20" s="86" t="s">
        <v>233</v>
      </c>
      <c r="L20" s="86" t="s">
        <v>25</v>
      </c>
      <c r="M20" s="86" t="s">
        <v>1419</v>
      </c>
      <c r="N20" s="85" t="s">
        <v>33</v>
      </c>
      <c r="O20" s="85" t="s">
        <v>33</v>
      </c>
      <c r="P20" s="87" t="s">
        <v>3586</v>
      </c>
      <c r="Q20" s="88" t="s">
        <v>5371</v>
      </c>
      <c r="R20" s="86" t="s">
        <v>1781</v>
      </c>
      <c r="S20" s="86" t="s">
        <v>612</v>
      </c>
      <c r="T20" s="99" t="s">
        <v>269</v>
      </c>
      <c r="U20" s="115">
        <v>42109</v>
      </c>
      <c r="V20" s="116">
        <v>42277</v>
      </c>
      <c r="W20" s="89">
        <v>2016</v>
      </c>
      <c r="X20" s="116" t="s">
        <v>33</v>
      </c>
      <c r="Y20" s="116" t="s">
        <v>33</v>
      </c>
      <c r="Z20" s="117" t="s">
        <v>33</v>
      </c>
      <c r="AA20" s="94">
        <v>0</v>
      </c>
      <c r="AB20" s="90">
        <v>0</v>
      </c>
      <c r="AC20" s="100">
        <v>1</v>
      </c>
      <c r="AD20" s="102">
        <f t="shared" si="2"/>
        <v>1</v>
      </c>
      <c r="AE20" s="94">
        <v>0</v>
      </c>
      <c r="AF20" s="44">
        <v>0</v>
      </c>
      <c r="AG20" s="71">
        <v>0</v>
      </c>
      <c r="AH20" s="139">
        <v>0</v>
      </c>
      <c r="AI20" s="144"/>
      <c r="AJ20" s="118"/>
      <c r="AK20" s="118"/>
      <c r="AL20" s="118"/>
      <c r="AM20" s="118"/>
      <c r="AN20" s="143"/>
      <c r="AO20" s="96" t="s">
        <v>5372</v>
      </c>
      <c r="AP20" s="92" t="s">
        <v>5373</v>
      </c>
      <c r="AQ20" s="119" t="s">
        <v>33</v>
      </c>
      <c r="AR20" s="161" t="s">
        <v>37</v>
      </c>
      <c r="AS20" s="161" t="s">
        <v>37</v>
      </c>
      <c r="AT20" s="162" t="s">
        <v>37</v>
      </c>
      <c r="AU20" s="104"/>
      <c r="AV20" s="115" t="s">
        <v>33</v>
      </c>
      <c r="AW20" s="86" t="s">
        <v>33</v>
      </c>
      <c r="AX20" s="99" t="s">
        <v>33</v>
      </c>
      <c r="AY20" s="93" t="s">
        <v>33</v>
      </c>
      <c r="AZ20" s="86" t="s">
        <v>33</v>
      </c>
      <c r="BA20" s="99" t="s">
        <v>33</v>
      </c>
      <c r="BB20" s="93" t="s">
        <v>33</v>
      </c>
      <c r="BC20" s="86" t="s">
        <v>33</v>
      </c>
      <c r="BD20" s="99" t="s">
        <v>33</v>
      </c>
      <c r="BE20" s="52" t="s">
        <v>33</v>
      </c>
      <c r="BF20" s="123" t="s">
        <v>33</v>
      </c>
      <c r="BG20" s="164" t="s">
        <v>33</v>
      </c>
      <c r="BH20" s="53" t="s">
        <v>33</v>
      </c>
      <c r="BI20" s="54" t="s">
        <v>33</v>
      </c>
      <c r="BJ20" s="56" t="s">
        <v>33</v>
      </c>
      <c r="BK20" s="93" t="s">
        <v>4505</v>
      </c>
      <c r="BL20" s="85" t="s">
        <v>4506</v>
      </c>
      <c r="BM20" s="86" t="s">
        <v>0</v>
      </c>
      <c r="BN20" s="85" t="s">
        <v>0</v>
      </c>
      <c r="BO20" s="86" t="s">
        <v>0</v>
      </c>
      <c r="BP20" s="85" t="s">
        <v>0</v>
      </c>
      <c r="BQ20" s="86" t="s">
        <v>0</v>
      </c>
      <c r="BR20" s="85" t="s">
        <v>0</v>
      </c>
      <c r="BS20" s="86" t="s">
        <v>0</v>
      </c>
      <c r="BT20" s="85" t="s">
        <v>0</v>
      </c>
      <c r="BU20" s="91">
        <v>27</v>
      </c>
      <c r="BV20" s="85" t="s">
        <v>4490</v>
      </c>
      <c r="BW20" s="86" t="s">
        <v>0</v>
      </c>
      <c r="BX20" s="85" t="s">
        <v>4492</v>
      </c>
      <c r="BY20" s="86" t="s">
        <v>0</v>
      </c>
      <c r="BZ20" s="85" t="s">
        <v>4492</v>
      </c>
      <c r="CA20" s="86" t="s">
        <v>0</v>
      </c>
      <c r="CB20" s="85" t="s">
        <v>4492</v>
      </c>
      <c r="CC20" s="86" t="s">
        <v>0</v>
      </c>
      <c r="CD20" s="92" t="s">
        <v>4492</v>
      </c>
      <c r="CE20" s="138">
        <v>50</v>
      </c>
      <c r="CF20" s="53">
        <f t="shared" si="3"/>
        <v>0</v>
      </c>
      <c r="CG20" s="54">
        <f t="shared" si="4"/>
        <v>0</v>
      </c>
      <c r="CH20" s="54">
        <f t="shared" si="5"/>
        <v>0</v>
      </c>
      <c r="CI20" s="54">
        <f t="shared" si="6"/>
        <v>0</v>
      </c>
      <c r="CJ20" s="54">
        <f t="shared" si="7"/>
        <v>0</v>
      </c>
      <c r="CK20" s="56">
        <f t="shared" si="8"/>
        <v>0</v>
      </c>
      <c r="CL20" s="57">
        <f t="shared" si="9"/>
        <v>0.45833333333333331</v>
      </c>
      <c r="CM20" s="58" t="str">
        <f t="shared" si="10"/>
        <v>-</v>
      </c>
      <c r="CN20" s="58" t="str">
        <f t="shared" si="11"/>
        <v>-</v>
      </c>
      <c r="CO20" s="58" t="str">
        <f t="shared" si="12"/>
        <v>-</v>
      </c>
      <c r="CP20" s="59" t="str">
        <f t="shared" si="13"/>
        <v>-</v>
      </c>
      <c r="CQ20" s="74" t="str">
        <f t="shared" si="14"/>
        <v>-</v>
      </c>
      <c r="CR20" s="173" t="str">
        <f t="shared" si="15"/>
        <v>-</v>
      </c>
      <c r="CS20" s="53" t="s">
        <v>33</v>
      </c>
      <c r="CT20" s="54" t="s">
        <v>33</v>
      </c>
      <c r="CU20" s="54" t="s">
        <v>33</v>
      </c>
      <c r="CV20" s="54" t="s">
        <v>33</v>
      </c>
      <c r="CW20" s="54" t="s">
        <v>33</v>
      </c>
      <c r="CX20" s="56" t="s">
        <v>33</v>
      </c>
      <c r="CY20" s="266" t="s">
        <v>2734</v>
      </c>
      <c r="CZ20"/>
    </row>
    <row r="21" spans="1:104" s="33" customFormat="1" ht="15" customHeight="1" x14ac:dyDescent="0.25">
      <c r="A21" s="36">
        <v>1084</v>
      </c>
      <c r="B21" s="127" t="s">
        <v>3134</v>
      </c>
      <c r="C21" s="169" t="str">
        <f t="shared" si="0"/>
        <v>OP</v>
      </c>
      <c r="D21" s="169" t="str">
        <f t="shared" si="1"/>
        <v>Prj</v>
      </c>
      <c r="E21" s="73" t="s">
        <v>7187</v>
      </c>
      <c r="F21" s="73" t="s">
        <v>7188</v>
      </c>
      <c r="G21" s="37" t="s">
        <v>3164</v>
      </c>
      <c r="H21" s="38" t="s">
        <v>33</v>
      </c>
      <c r="I21" s="38" t="s">
        <v>16</v>
      </c>
      <c r="J21" s="39" t="s">
        <v>120</v>
      </c>
      <c r="K21" s="38" t="s">
        <v>18</v>
      </c>
      <c r="L21" s="38" t="s">
        <v>403</v>
      </c>
      <c r="M21" s="38" t="s">
        <v>1419</v>
      </c>
      <c r="N21" s="39" t="s">
        <v>3165</v>
      </c>
      <c r="O21" s="19" t="s">
        <v>33</v>
      </c>
      <c r="P21" s="39" t="s">
        <v>3143</v>
      </c>
      <c r="Q21" s="39" t="s">
        <v>3166</v>
      </c>
      <c r="R21" s="38" t="s">
        <v>579</v>
      </c>
      <c r="S21" s="38" t="s">
        <v>612</v>
      </c>
      <c r="T21" s="50" t="s">
        <v>269</v>
      </c>
      <c r="U21" s="40">
        <v>42152</v>
      </c>
      <c r="V21" s="41">
        <v>42277</v>
      </c>
      <c r="W21" s="26">
        <f>IF(MONTH(V21)&lt;7,YEAR(V21),YEAR(V21)+1)</f>
        <v>2016</v>
      </c>
      <c r="X21" s="41" t="s">
        <v>33</v>
      </c>
      <c r="Y21" s="41" t="s">
        <v>33</v>
      </c>
      <c r="Z21" s="42" t="s">
        <v>33</v>
      </c>
      <c r="AA21" s="60">
        <v>0</v>
      </c>
      <c r="AB21" s="49">
        <v>50</v>
      </c>
      <c r="AC21" s="45">
        <v>0</v>
      </c>
      <c r="AD21" s="70">
        <f t="shared" si="2"/>
        <v>50</v>
      </c>
      <c r="AE21" s="94">
        <v>0</v>
      </c>
      <c r="AF21" s="44">
        <v>0</v>
      </c>
      <c r="AG21" s="71">
        <v>0</v>
      </c>
      <c r="AH21" s="139">
        <v>0</v>
      </c>
      <c r="AI21" s="147"/>
      <c r="AJ21" s="148"/>
      <c r="AK21" s="148"/>
      <c r="AL21" s="148"/>
      <c r="AM21" s="148"/>
      <c r="AN21" s="155"/>
      <c r="AO21" s="47" t="s">
        <v>3552</v>
      </c>
      <c r="AP21" s="64" t="s">
        <v>33</v>
      </c>
      <c r="AQ21" s="263" t="s">
        <v>33</v>
      </c>
      <c r="AR21" s="161" t="s">
        <v>37</v>
      </c>
      <c r="AS21" s="161" t="s">
        <v>37</v>
      </c>
      <c r="AT21" s="162" t="s">
        <v>37</v>
      </c>
      <c r="AU21" s="104"/>
      <c r="AV21" s="115" t="s">
        <v>33</v>
      </c>
      <c r="AW21" s="86" t="s">
        <v>33</v>
      </c>
      <c r="AX21" s="99" t="s">
        <v>33</v>
      </c>
      <c r="AY21" s="51" t="s">
        <v>33</v>
      </c>
      <c r="AZ21" s="38" t="s">
        <v>33</v>
      </c>
      <c r="BA21" s="50" t="s">
        <v>33</v>
      </c>
      <c r="BB21" s="51" t="s">
        <v>33</v>
      </c>
      <c r="BC21" s="38" t="s">
        <v>33</v>
      </c>
      <c r="BD21" s="50" t="s">
        <v>33</v>
      </c>
      <c r="BE21" s="52" t="s">
        <v>33</v>
      </c>
      <c r="BF21" s="123" t="s">
        <v>33</v>
      </c>
      <c r="BG21" s="164" t="s">
        <v>33</v>
      </c>
      <c r="BH21" s="53" t="s">
        <v>33</v>
      </c>
      <c r="BI21" s="54" t="s">
        <v>33</v>
      </c>
      <c r="BJ21" s="56" t="s">
        <v>33</v>
      </c>
      <c r="BK21" s="112" t="s">
        <v>4626</v>
      </c>
      <c r="BL21" s="52" t="s">
        <v>4627</v>
      </c>
      <c r="BM21" s="54" t="s">
        <v>4505</v>
      </c>
      <c r="BN21" s="52" t="s">
        <v>4506</v>
      </c>
      <c r="BO21" s="54" t="s">
        <v>0</v>
      </c>
      <c r="BP21" s="52" t="s">
        <v>0</v>
      </c>
      <c r="BQ21" s="54" t="s">
        <v>0</v>
      </c>
      <c r="BR21" s="52" t="s">
        <v>0</v>
      </c>
      <c r="BS21" s="54" t="s">
        <v>0</v>
      </c>
      <c r="BT21" s="52" t="s">
        <v>0</v>
      </c>
      <c r="BU21" s="54">
        <v>27</v>
      </c>
      <c r="BV21" s="52" t="s">
        <v>4490</v>
      </c>
      <c r="BW21" s="54">
        <v>90</v>
      </c>
      <c r="BX21" s="52" t="s">
        <v>4621</v>
      </c>
      <c r="BY21" s="54">
        <v>25</v>
      </c>
      <c r="BZ21" s="52" t="s">
        <v>4489</v>
      </c>
      <c r="CA21" s="54">
        <v>94</v>
      </c>
      <c r="CB21" s="52" t="s">
        <v>4649</v>
      </c>
      <c r="CC21" s="54">
        <v>29</v>
      </c>
      <c r="CD21" s="55" t="s">
        <v>4497</v>
      </c>
      <c r="CE21" s="138">
        <v>50</v>
      </c>
      <c r="CF21" s="53">
        <f t="shared" si="3"/>
        <v>0</v>
      </c>
      <c r="CG21" s="54">
        <f t="shared" si="4"/>
        <v>0</v>
      </c>
      <c r="CH21" s="54">
        <f t="shared" si="5"/>
        <v>0</v>
      </c>
      <c r="CI21" s="54">
        <f t="shared" si="6"/>
        <v>0</v>
      </c>
      <c r="CJ21" s="54">
        <f t="shared" si="7"/>
        <v>0</v>
      </c>
      <c r="CK21" s="56">
        <f t="shared" si="8"/>
        <v>0</v>
      </c>
      <c r="CL21" s="57">
        <f t="shared" si="9"/>
        <v>0.33888888888888891</v>
      </c>
      <c r="CM21" s="58" t="str">
        <f t="shared" si="10"/>
        <v>-</v>
      </c>
      <c r="CN21" s="58" t="str">
        <f t="shared" si="11"/>
        <v>-</v>
      </c>
      <c r="CO21" s="58" t="str">
        <f t="shared" si="12"/>
        <v>-</v>
      </c>
      <c r="CP21" s="59" t="str">
        <f t="shared" si="13"/>
        <v>-</v>
      </c>
      <c r="CQ21" s="74" t="str">
        <f t="shared" si="14"/>
        <v>-</v>
      </c>
      <c r="CR21" s="173" t="str">
        <f t="shared" si="15"/>
        <v>-</v>
      </c>
      <c r="CS21" s="53" t="s">
        <v>33</v>
      </c>
      <c r="CT21" s="54" t="s">
        <v>33</v>
      </c>
      <c r="CU21" s="54" t="s">
        <v>33</v>
      </c>
      <c r="CV21" s="54" t="s">
        <v>33</v>
      </c>
      <c r="CW21" s="54" t="s">
        <v>33</v>
      </c>
      <c r="CX21" s="56" t="s">
        <v>33</v>
      </c>
      <c r="CY21" s="266" t="s">
        <v>2734</v>
      </c>
      <c r="CZ21"/>
    </row>
    <row r="22" spans="1:104" s="33" customFormat="1" ht="15" customHeight="1" x14ac:dyDescent="0.25">
      <c r="A22" s="36">
        <v>1088</v>
      </c>
      <c r="B22" s="127" t="s">
        <v>3135</v>
      </c>
      <c r="C22" s="169" t="str">
        <f t="shared" si="0"/>
        <v>OP</v>
      </c>
      <c r="D22" s="169" t="str">
        <f t="shared" si="1"/>
        <v>Prj</v>
      </c>
      <c r="E22" s="73" t="s">
        <v>7193</v>
      </c>
      <c r="F22" s="73" t="s">
        <v>7194</v>
      </c>
      <c r="G22" s="37" t="s">
        <v>3167</v>
      </c>
      <c r="H22" s="38" t="s">
        <v>33</v>
      </c>
      <c r="I22" s="38" t="s">
        <v>16</v>
      </c>
      <c r="J22" s="39" t="s">
        <v>280</v>
      </c>
      <c r="K22" s="38" t="s">
        <v>18</v>
      </c>
      <c r="L22" s="38" t="s">
        <v>25</v>
      </c>
      <c r="M22" s="38" t="s">
        <v>1419</v>
      </c>
      <c r="N22" s="39" t="s">
        <v>33</v>
      </c>
      <c r="O22" s="19" t="s">
        <v>33</v>
      </c>
      <c r="P22" s="39" t="s">
        <v>3160</v>
      </c>
      <c r="Q22" s="39" t="s">
        <v>3168</v>
      </c>
      <c r="R22" s="38" t="s">
        <v>1790</v>
      </c>
      <c r="S22" s="38" t="s">
        <v>612</v>
      </c>
      <c r="T22" s="50" t="s">
        <v>269</v>
      </c>
      <c r="U22" s="40">
        <v>42172</v>
      </c>
      <c r="V22" s="41">
        <v>42425</v>
      </c>
      <c r="W22" s="26">
        <f>IF(MONTH(V22)&lt;7,YEAR(V22),YEAR(V22)+1)</f>
        <v>2016</v>
      </c>
      <c r="X22" s="41" t="s">
        <v>33</v>
      </c>
      <c r="Y22" s="41" t="s">
        <v>33</v>
      </c>
      <c r="Z22" s="42" t="s">
        <v>33</v>
      </c>
      <c r="AA22" s="60">
        <v>0</v>
      </c>
      <c r="AB22" s="49">
        <v>150</v>
      </c>
      <c r="AC22" s="45">
        <v>0</v>
      </c>
      <c r="AD22" s="70">
        <f t="shared" si="2"/>
        <v>150</v>
      </c>
      <c r="AE22" s="94">
        <v>0</v>
      </c>
      <c r="AF22" s="44">
        <v>0</v>
      </c>
      <c r="AG22" s="71">
        <v>0</v>
      </c>
      <c r="AH22" s="139">
        <v>0</v>
      </c>
      <c r="AI22" s="147"/>
      <c r="AJ22" s="148"/>
      <c r="AK22" s="148"/>
      <c r="AL22" s="148"/>
      <c r="AM22" s="148"/>
      <c r="AN22" s="155"/>
      <c r="AO22" s="47" t="s">
        <v>3555</v>
      </c>
      <c r="AP22" s="64" t="s">
        <v>3555</v>
      </c>
      <c r="AQ22" s="263" t="s">
        <v>33</v>
      </c>
      <c r="AR22" s="161" t="s">
        <v>37</v>
      </c>
      <c r="AS22" s="161" t="s">
        <v>37</v>
      </c>
      <c r="AT22" s="162" t="s">
        <v>37</v>
      </c>
      <c r="AU22" s="104"/>
      <c r="AV22" s="115" t="s">
        <v>33</v>
      </c>
      <c r="AW22" s="86" t="s">
        <v>33</v>
      </c>
      <c r="AX22" s="99" t="s">
        <v>33</v>
      </c>
      <c r="AY22" s="51" t="s">
        <v>33</v>
      </c>
      <c r="AZ22" s="38" t="s">
        <v>33</v>
      </c>
      <c r="BA22" s="50" t="s">
        <v>33</v>
      </c>
      <c r="BB22" s="51" t="s">
        <v>33</v>
      </c>
      <c r="BC22" s="38" t="s">
        <v>33</v>
      </c>
      <c r="BD22" s="50" t="s">
        <v>33</v>
      </c>
      <c r="BE22" s="52" t="s">
        <v>33</v>
      </c>
      <c r="BF22" s="123" t="s">
        <v>33</v>
      </c>
      <c r="BG22" s="164" t="s">
        <v>33</v>
      </c>
      <c r="BH22" s="53" t="s">
        <v>33</v>
      </c>
      <c r="BI22" s="54" t="s">
        <v>33</v>
      </c>
      <c r="BJ22" s="56" t="s">
        <v>33</v>
      </c>
      <c r="BK22" s="112" t="s">
        <v>4505</v>
      </c>
      <c r="BL22" s="52" t="s">
        <v>4506</v>
      </c>
      <c r="BM22" s="54" t="s">
        <v>0</v>
      </c>
      <c r="BN22" s="52" t="s">
        <v>0</v>
      </c>
      <c r="BO22" s="54" t="s">
        <v>0</v>
      </c>
      <c r="BP22" s="52" t="s">
        <v>0</v>
      </c>
      <c r="BQ22" s="54" t="s">
        <v>0</v>
      </c>
      <c r="BR22" s="52" t="s">
        <v>0</v>
      </c>
      <c r="BS22" s="54" t="s">
        <v>0</v>
      </c>
      <c r="BT22" s="52" t="s">
        <v>0</v>
      </c>
      <c r="BU22" s="54">
        <v>27</v>
      </c>
      <c r="BV22" s="52" t="s">
        <v>4490</v>
      </c>
      <c r="BW22" s="54">
        <v>28</v>
      </c>
      <c r="BX22" s="52" t="s">
        <v>4500</v>
      </c>
      <c r="BY22" s="54">
        <v>29</v>
      </c>
      <c r="BZ22" s="52" t="s">
        <v>4497</v>
      </c>
      <c r="CA22" s="54" t="s">
        <v>0</v>
      </c>
      <c r="CB22" s="52" t="s">
        <v>4492</v>
      </c>
      <c r="CC22" s="54" t="s">
        <v>0</v>
      </c>
      <c r="CD22" s="55" t="s">
        <v>4492</v>
      </c>
      <c r="CE22" s="138">
        <v>50</v>
      </c>
      <c r="CF22" s="53">
        <f t="shared" si="3"/>
        <v>0</v>
      </c>
      <c r="CG22" s="54">
        <f t="shared" si="4"/>
        <v>0</v>
      </c>
      <c r="CH22" s="54">
        <f t="shared" si="5"/>
        <v>0</v>
      </c>
      <c r="CI22" s="54">
        <f t="shared" si="6"/>
        <v>0</v>
      </c>
      <c r="CJ22" s="54">
        <f t="shared" si="7"/>
        <v>0</v>
      </c>
      <c r="CK22" s="56">
        <f t="shared" si="8"/>
        <v>0</v>
      </c>
      <c r="CL22" s="57">
        <f t="shared" si="9"/>
        <v>0.68888888888888888</v>
      </c>
      <c r="CM22" s="58" t="str">
        <f t="shared" si="10"/>
        <v>-</v>
      </c>
      <c r="CN22" s="58" t="str">
        <f t="shared" si="11"/>
        <v>-</v>
      </c>
      <c r="CO22" s="58" t="str">
        <f t="shared" si="12"/>
        <v>-</v>
      </c>
      <c r="CP22" s="59" t="str">
        <f t="shared" si="13"/>
        <v>-</v>
      </c>
      <c r="CQ22" s="74" t="str">
        <f t="shared" si="14"/>
        <v>-</v>
      </c>
      <c r="CR22" s="173" t="str">
        <f t="shared" si="15"/>
        <v>-</v>
      </c>
      <c r="CS22" s="53" t="s">
        <v>33</v>
      </c>
      <c r="CT22" s="54" t="s">
        <v>33</v>
      </c>
      <c r="CU22" s="54" t="s">
        <v>33</v>
      </c>
      <c r="CV22" s="54" t="s">
        <v>33</v>
      </c>
      <c r="CW22" s="54" t="s">
        <v>33</v>
      </c>
      <c r="CX22" s="56" t="s">
        <v>33</v>
      </c>
      <c r="CY22" s="266" t="s">
        <v>2734</v>
      </c>
      <c r="CZ22"/>
    </row>
    <row r="23" spans="1:104" s="33" customFormat="1" ht="15" customHeight="1" x14ac:dyDescent="0.25">
      <c r="A23" s="36">
        <v>1089</v>
      </c>
      <c r="B23" s="127" t="s">
        <v>5392</v>
      </c>
      <c r="C23" s="169" t="str">
        <f t="shared" si="0"/>
        <v>OP</v>
      </c>
      <c r="D23" s="169" t="str">
        <f t="shared" si="1"/>
        <v>Prj</v>
      </c>
      <c r="E23" s="125" t="s">
        <v>7366</v>
      </c>
      <c r="F23" s="125" t="s">
        <v>6004</v>
      </c>
      <c r="G23" s="85" t="s">
        <v>5393</v>
      </c>
      <c r="H23" s="86" t="s">
        <v>33</v>
      </c>
      <c r="I23" s="86" t="s">
        <v>153</v>
      </c>
      <c r="J23" s="85" t="s">
        <v>176</v>
      </c>
      <c r="K23" s="86" t="s">
        <v>233</v>
      </c>
      <c r="L23" s="86" t="s">
        <v>25</v>
      </c>
      <c r="M23" s="86" t="s">
        <v>1419</v>
      </c>
      <c r="N23" s="85" t="s">
        <v>33</v>
      </c>
      <c r="O23" s="85" t="s">
        <v>33</v>
      </c>
      <c r="P23" s="87" t="s">
        <v>3153</v>
      </c>
      <c r="Q23" s="88" t="s">
        <v>3622</v>
      </c>
      <c r="R23" s="86" t="s">
        <v>612</v>
      </c>
      <c r="S23" s="86" t="s">
        <v>612</v>
      </c>
      <c r="T23" s="99" t="s">
        <v>269</v>
      </c>
      <c r="U23" s="115">
        <v>41887</v>
      </c>
      <c r="V23" s="116">
        <v>41894</v>
      </c>
      <c r="W23" s="89">
        <v>2015</v>
      </c>
      <c r="X23" s="116">
        <v>41942</v>
      </c>
      <c r="Y23" s="116" t="s">
        <v>33</v>
      </c>
      <c r="Z23" s="117" t="s">
        <v>33</v>
      </c>
      <c r="AA23" s="60">
        <v>0</v>
      </c>
      <c r="AB23" s="90">
        <v>0</v>
      </c>
      <c r="AC23" s="45">
        <v>0</v>
      </c>
      <c r="AD23" s="102">
        <f t="shared" si="2"/>
        <v>0</v>
      </c>
      <c r="AE23" s="94">
        <v>0.26400000000000001</v>
      </c>
      <c r="AF23" s="63">
        <v>0</v>
      </c>
      <c r="AG23" s="140">
        <v>0</v>
      </c>
      <c r="AH23" s="141">
        <v>0</v>
      </c>
      <c r="AI23" s="144"/>
      <c r="AJ23" s="118"/>
      <c r="AK23" s="118"/>
      <c r="AL23" s="118"/>
      <c r="AM23" s="118"/>
      <c r="AN23" s="143"/>
      <c r="AO23" s="96" t="s">
        <v>2721</v>
      </c>
      <c r="AP23" s="92" t="s">
        <v>2721</v>
      </c>
      <c r="AQ23" s="119" t="s">
        <v>33</v>
      </c>
      <c r="AR23" s="161" t="s">
        <v>37</v>
      </c>
      <c r="AS23" s="161" t="s">
        <v>37</v>
      </c>
      <c r="AT23" s="162" t="s">
        <v>37</v>
      </c>
      <c r="AU23" s="104"/>
      <c r="AV23" s="115" t="s">
        <v>33</v>
      </c>
      <c r="AW23" s="86" t="s">
        <v>33</v>
      </c>
      <c r="AX23" s="99" t="s">
        <v>33</v>
      </c>
      <c r="AY23" s="93" t="s">
        <v>33</v>
      </c>
      <c r="AZ23" s="86" t="s">
        <v>33</v>
      </c>
      <c r="BA23" s="99" t="s">
        <v>33</v>
      </c>
      <c r="BB23" s="93" t="s">
        <v>33</v>
      </c>
      <c r="BC23" s="86" t="s">
        <v>33</v>
      </c>
      <c r="BD23" s="99" t="s">
        <v>33</v>
      </c>
      <c r="BE23" s="52" t="s">
        <v>33</v>
      </c>
      <c r="BF23" s="123" t="s">
        <v>33</v>
      </c>
      <c r="BG23" s="164" t="s">
        <v>33</v>
      </c>
      <c r="BH23" s="53" t="s">
        <v>33</v>
      </c>
      <c r="BI23" s="54" t="s">
        <v>33</v>
      </c>
      <c r="BJ23" s="56" t="s">
        <v>33</v>
      </c>
      <c r="BK23" s="93" t="s">
        <v>4485</v>
      </c>
      <c r="BL23" s="85" t="s">
        <v>4486</v>
      </c>
      <c r="BM23" s="86" t="s">
        <v>0</v>
      </c>
      <c r="BN23" s="85" t="s">
        <v>0</v>
      </c>
      <c r="BO23" s="86" t="s">
        <v>0</v>
      </c>
      <c r="BP23" s="85" t="s">
        <v>0</v>
      </c>
      <c r="BQ23" s="86" t="s">
        <v>0</v>
      </c>
      <c r="BR23" s="85" t="s">
        <v>0</v>
      </c>
      <c r="BS23" s="86" t="s">
        <v>0</v>
      </c>
      <c r="BT23" s="85" t="s">
        <v>0</v>
      </c>
      <c r="BU23" s="91">
        <v>27</v>
      </c>
      <c r="BV23" s="85" t="s">
        <v>4490</v>
      </c>
      <c r="BW23" s="86" t="s">
        <v>0</v>
      </c>
      <c r="BX23" s="85" t="s">
        <v>4492</v>
      </c>
      <c r="BY23" s="86" t="s">
        <v>0</v>
      </c>
      <c r="BZ23" s="85" t="s">
        <v>4492</v>
      </c>
      <c r="CA23" s="86" t="s">
        <v>0</v>
      </c>
      <c r="CB23" s="85" t="s">
        <v>4492</v>
      </c>
      <c r="CC23" s="86" t="s">
        <v>0</v>
      </c>
      <c r="CD23" s="92" t="s">
        <v>4492</v>
      </c>
      <c r="CE23" s="138">
        <v>50</v>
      </c>
      <c r="CF23" s="53">
        <f t="shared" si="3"/>
        <v>0</v>
      </c>
      <c r="CG23" s="54">
        <f t="shared" si="4"/>
        <v>0</v>
      </c>
      <c r="CH23" s="54">
        <f t="shared" si="5"/>
        <v>0</v>
      </c>
      <c r="CI23" s="54">
        <f t="shared" si="6"/>
        <v>0</v>
      </c>
      <c r="CJ23" s="54">
        <f t="shared" si="7"/>
        <v>0</v>
      </c>
      <c r="CK23" s="56">
        <f t="shared" si="8"/>
        <v>0</v>
      </c>
      <c r="CL23" s="57">
        <f t="shared" si="9"/>
        <v>1.9444444444444445E-2</v>
      </c>
      <c r="CM23" s="58" t="str">
        <f t="shared" si="10"/>
        <v>-</v>
      </c>
      <c r="CN23" s="58" t="str">
        <f t="shared" si="11"/>
        <v>-</v>
      </c>
      <c r="CO23" s="58" t="str">
        <f t="shared" si="12"/>
        <v>-</v>
      </c>
      <c r="CP23" s="59" t="str">
        <f t="shared" si="13"/>
        <v>-</v>
      </c>
      <c r="CQ23" s="74" t="str">
        <f t="shared" si="14"/>
        <v>-</v>
      </c>
      <c r="CR23" s="173" t="str">
        <f t="shared" si="15"/>
        <v>-</v>
      </c>
      <c r="CS23" s="53" t="s">
        <v>33</v>
      </c>
      <c r="CT23" s="54" t="s">
        <v>33</v>
      </c>
      <c r="CU23" s="54" t="s">
        <v>33</v>
      </c>
      <c r="CV23" s="54" t="s">
        <v>33</v>
      </c>
      <c r="CW23" s="54" t="s">
        <v>33</v>
      </c>
      <c r="CX23" s="56" t="s">
        <v>33</v>
      </c>
      <c r="CY23" s="266" t="s">
        <v>2734</v>
      </c>
      <c r="CZ23"/>
    </row>
    <row r="24" spans="1:104" s="33" customFormat="1" ht="15" customHeight="1" x14ac:dyDescent="0.25">
      <c r="A24" s="36">
        <v>1093</v>
      </c>
      <c r="B24" s="127" t="s">
        <v>5395</v>
      </c>
      <c r="C24" s="169" t="str">
        <f t="shared" si="0"/>
        <v>OP</v>
      </c>
      <c r="D24" s="169" t="str">
        <f t="shared" si="1"/>
        <v>Prj</v>
      </c>
      <c r="E24" s="125" t="s">
        <v>7368</v>
      </c>
      <c r="F24" s="125" t="s">
        <v>6006</v>
      </c>
      <c r="G24" s="85" t="s">
        <v>5396</v>
      </c>
      <c r="H24" s="86" t="s">
        <v>33</v>
      </c>
      <c r="I24" s="86" t="s">
        <v>153</v>
      </c>
      <c r="J24" s="85" t="s">
        <v>601</v>
      </c>
      <c r="K24" s="86" t="s">
        <v>233</v>
      </c>
      <c r="L24" s="86" t="s">
        <v>25</v>
      </c>
      <c r="M24" s="86" t="s">
        <v>1419</v>
      </c>
      <c r="N24" s="85" t="s">
        <v>33</v>
      </c>
      <c r="O24" s="85" t="s">
        <v>33</v>
      </c>
      <c r="P24" s="87" t="s">
        <v>3831</v>
      </c>
      <c r="Q24" s="88" t="s">
        <v>3959</v>
      </c>
      <c r="R24" s="86" t="s">
        <v>612</v>
      </c>
      <c r="S24" s="86" t="s">
        <v>612</v>
      </c>
      <c r="T24" s="99" t="s">
        <v>269</v>
      </c>
      <c r="U24" s="115">
        <v>42153</v>
      </c>
      <c r="V24" s="116">
        <v>42185</v>
      </c>
      <c r="W24" s="89">
        <v>2015</v>
      </c>
      <c r="X24" s="116" t="s">
        <v>33</v>
      </c>
      <c r="Y24" s="116" t="s">
        <v>33</v>
      </c>
      <c r="Z24" s="117" t="s">
        <v>33</v>
      </c>
      <c r="AA24" s="94">
        <v>0</v>
      </c>
      <c r="AB24" s="90">
        <v>0</v>
      </c>
      <c r="AC24" s="100">
        <v>0.3</v>
      </c>
      <c r="AD24" s="102">
        <f t="shared" si="2"/>
        <v>0.3</v>
      </c>
      <c r="AE24" s="94">
        <v>0</v>
      </c>
      <c r="AF24" s="63">
        <v>0</v>
      </c>
      <c r="AG24" s="140">
        <v>0</v>
      </c>
      <c r="AH24" s="141">
        <v>0</v>
      </c>
      <c r="AI24" s="144"/>
      <c r="AJ24" s="118"/>
      <c r="AK24" s="118"/>
      <c r="AL24" s="118"/>
      <c r="AM24" s="118"/>
      <c r="AN24" s="143"/>
      <c r="AO24" s="96" t="s">
        <v>2721</v>
      </c>
      <c r="AP24" s="92" t="s">
        <v>2721</v>
      </c>
      <c r="AQ24" s="119" t="s">
        <v>33</v>
      </c>
      <c r="AR24" s="161" t="s">
        <v>37</v>
      </c>
      <c r="AS24" s="161" t="s">
        <v>37</v>
      </c>
      <c r="AT24" s="162" t="s">
        <v>37</v>
      </c>
      <c r="AU24" s="104"/>
      <c r="AV24" s="115" t="s">
        <v>33</v>
      </c>
      <c r="AW24" s="86" t="s">
        <v>33</v>
      </c>
      <c r="AX24" s="99" t="s">
        <v>33</v>
      </c>
      <c r="AY24" s="93" t="s">
        <v>33</v>
      </c>
      <c r="AZ24" s="86" t="s">
        <v>33</v>
      </c>
      <c r="BA24" s="99" t="s">
        <v>33</v>
      </c>
      <c r="BB24" s="93" t="s">
        <v>33</v>
      </c>
      <c r="BC24" s="86" t="s">
        <v>33</v>
      </c>
      <c r="BD24" s="99" t="s">
        <v>33</v>
      </c>
      <c r="BE24" s="52" t="s">
        <v>33</v>
      </c>
      <c r="BF24" s="123" t="s">
        <v>33</v>
      </c>
      <c r="BG24" s="164" t="s">
        <v>33</v>
      </c>
      <c r="BH24" s="53" t="s">
        <v>33</v>
      </c>
      <c r="BI24" s="54" t="s">
        <v>33</v>
      </c>
      <c r="BJ24" s="56" t="s">
        <v>33</v>
      </c>
      <c r="BK24" s="93" t="s">
        <v>4626</v>
      </c>
      <c r="BL24" s="85" t="s">
        <v>4627</v>
      </c>
      <c r="BM24" s="86" t="s">
        <v>0</v>
      </c>
      <c r="BN24" s="85" t="s">
        <v>0</v>
      </c>
      <c r="BO24" s="86" t="s">
        <v>0</v>
      </c>
      <c r="BP24" s="85" t="s">
        <v>0</v>
      </c>
      <c r="BQ24" s="86" t="s">
        <v>0</v>
      </c>
      <c r="BR24" s="85" t="s">
        <v>0</v>
      </c>
      <c r="BS24" s="86" t="s">
        <v>0</v>
      </c>
      <c r="BT24" s="85" t="s">
        <v>0</v>
      </c>
      <c r="BU24" s="91">
        <v>27</v>
      </c>
      <c r="BV24" s="85" t="s">
        <v>4490</v>
      </c>
      <c r="BW24" s="86" t="s">
        <v>0</v>
      </c>
      <c r="BX24" s="85" t="s">
        <v>4492</v>
      </c>
      <c r="BY24" s="86" t="s">
        <v>0</v>
      </c>
      <c r="BZ24" s="85" t="s">
        <v>4492</v>
      </c>
      <c r="CA24" s="86" t="s">
        <v>0</v>
      </c>
      <c r="CB24" s="85" t="s">
        <v>4492</v>
      </c>
      <c r="CC24" s="86" t="s">
        <v>0</v>
      </c>
      <c r="CD24" s="92" t="s">
        <v>4492</v>
      </c>
      <c r="CE24" s="138">
        <v>50</v>
      </c>
      <c r="CF24" s="53">
        <f t="shared" si="3"/>
        <v>0</v>
      </c>
      <c r="CG24" s="54">
        <f t="shared" si="4"/>
        <v>0</v>
      </c>
      <c r="CH24" s="54">
        <f t="shared" si="5"/>
        <v>0</v>
      </c>
      <c r="CI24" s="54">
        <f t="shared" si="6"/>
        <v>0</v>
      </c>
      <c r="CJ24" s="54">
        <f t="shared" si="7"/>
        <v>0</v>
      </c>
      <c r="CK24" s="56">
        <f t="shared" si="8"/>
        <v>0</v>
      </c>
      <c r="CL24" s="57">
        <f t="shared" si="9"/>
        <v>8.611111111111111E-2</v>
      </c>
      <c r="CM24" s="58" t="str">
        <f t="shared" si="10"/>
        <v>-</v>
      </c>
      <c r="CN24" s="58" t="str">
        <f t="shared" si="11"/>
        <v>-</v>
      </c>
      <c r="CO24" s="58" t="str">
        <f t="shared" si="12"/>
        <v>-</v>
      </c>
      <c r="CP24" s="59" t="str">
        <f t="shared" si="13"/>
        <v>-</v>
      </c>
      <c r="CQ24" s="74" t="str">
        <f t="shared" si="14"/>
        <v>-</v>
      </c>
      <c r="CR24" s="173" t="str">
        <f t="shared" si="15"/>
        <v>-</v>
      </c>
      <c r="CS24" s="53" t="s">
        <v>33</v>
      </c>
      <c r="CT24" s="54" t="s">
        <v>33</v>
      </c>
      <c r="CU24" s="54" t="s">
        <v>33</v>
      </c>
      <c r="CV24" s="54" t="s">
        <v>33</v>
      </c>
      <c r="CW24" s="54" t="s">
        <v>33</v>
      </c>
      <c r="CX24" s="56" t="s">
        <v>33</v>
      </c>
      <c r="CY24" s="266" t="s">
        <v>2734</v>
      </c>
      <c r="CZ24"/>
    </row>
    <row r="25" spans="1:104" s="33" customFormat="1" ht="15" customHeight="1" x14ac:dyDescent="0.25">
      <c r="A25" s="36">
        <v>1097</v>
      </c>
      <c r="B25" s="127" t="s">
        <v>5398</v>
      </c>
      <c r="C25" s="169" t="str">
        <f t="shared" si="0"/>
        <v>OP</v>
      </c>
      <c r="D25" s="169" t="str">
        <f t="shared" si="1"/>
        <v>Prj</v>
      </c>
      <c r="E25" s="52" t="s">
        <v>7370</v>
      </c>
      <c r="F25" s="52" t="s">
        <v>6008</v>
      </c>
      <c r="G25" s="85" t="s">
        <v>5399</v>
      </c>
      <c r="H25" s="86" t="s">
        <v>33</v>
      </c>
      <c r="I25" s="86" t="s">
        <v>16</v>
      </c>
      <c r="J25" s="85" t="s">
        <v>2358</v>
      </c>
      <c r="K25" s="86" t="s">
        <v>18</v>
      </c>
      <c r="L25" s="86" t="s">
        <v>25</v>
      </c>
      <c r="M25" s="86" t="s">
        <v>1419</v>
      </c>
      <c r="N25" s="85" t="s">
        <v>33</v>
      </c>
      <c r="O25" s="85" t="s">
        <v>3565</v>
      </c>
      <c r="P25" s="87" t="s">
        <v>3143</v>
      </c>
      <c r="Q25" s="88" t="s">
        <v>3850</v>
      </c>
      <c r="R25" s="86" t="s">
        <v>584</v>
      </c>
      <c r="S25" s="86" t="s">
        <v>612</v>
      </c>
      <c r="T25" s="99" t="s">
        <v>269</v>
      </c>
      <c r="U25" s="115">
        <v>41988</v>
      </c>
      <c r="V25" s="116">
        <v>42310</v>
      </c>
      <c r="W25" s="89">
        <v>2016</v>
      </c>
      <c r="X25" s="116" t="s">
        <v>33</v>
      </c>
      <c r="Y25" s="116" t="s">
        <v>33</v>
      </c>
      <c r="Z25" s="117" t="s">
        <v>33</v>
      </c>
      <c r="AA25" s="60">
        <v>0</v>
      </c>
      <c r="AB25" s="90">
        <v>0</v>
      </c>
      <c r="AC25" s="45">
        <v>0</v>
      </c>
      <c r="AD25" s="102">
        <f t="shared" si="2"/>
        <v>0</v>
      </c>
      <c r="AE25" s="94">
        <v>0</v>
      </c>
      <c r="AF25" s="63">
        <v>0</v>
      </c>
      <c r="AG25" s="140">
        <v>0</v>
      </c>
      <c r="AH25" s="141">
        <v>0</v>
      </c>
      <c r="AI25" s="144"/>
      <c r="AJ25" s="118"/>
      <c r="AK25" s="118"/>
      <c r="AL25" s="118"/>
      <c r="AM25" s="118"/>
      <c r="AN25" s="143"/>
      <c r="AO25" s="47" t="s">
        <v>33</v>
      </c>
      <c r="AP25" s="64" t="s">
        <v>33</v>
      </c>
      <c r="AQ25" s="119" t="s">
        <v>33</v>
      </c>
      <c r="AR25" s="161" t="s">
        <v>37</v>
      </c>
      <c r="AS25" s="161" t="s">
        <v>37</v>
      </c>
      <c r="AT25" s="162" t="s">
        <v>37</v>
      </c>
      <c r="AU25" s="104"/>
      <c r="AV25" s="115" t="s">
        <v>33</v>
      </c>
      <c r="AW25" s="86" t="s">
        <v>33</v>
      </c>
      <c r="AX25" s="99" t="s">
        <v>33</v>
      </c>
      <c r="AY25" s="93" t="s">
        <v>33</v>
      </c>
      <c r="AZ25" s="86" t="s">
        <v>33</v>
      </c>
      <c r="BA25" s="99" t="s">
        <v>33</v>
      </c>
      <c r="BB25" s="93" t="s">
        <v>33</v>
      </c>
      <c r="BC25" s="86" t="s">
        <v>33</v>
      </c>
      <c r="BD25" s="99" t="s">
        <v>33</v>
      </c>
      <c r="BE25" s="52" t="s">
        <v>33</v>
      </c>
      <c r="BF25" s="123" t="s">
        <v>33</v>
      </c>
      <c r="BG25" s="164" t="s">
        <v>33</v>
      </c>
      <c r="BH25" s="53" t="s">
        <v>33</v>
      </c>
      <c r="BI25" s="54" t="s">
        <v>33</v>
      </c>
      <c r="BJ25" s="56" t="s">
        <v>33</v>
      </c>
      <c r="BK25" s="93" t="s">
        <v>4525</v>
      </c>
      <c r="BL25" s="85" t="s">
        <v>4526</v>
      </c>
      <c r="BM25" s="86" t="s">
        <v>0</v>
      </c>
      <c r="BN25" s="85" t="s">
        <v>0</v>
      </c>
      <c r="BO25" s="86" t="s">
        <v>0</v>
      </c>
      <c r="BP25" s="85" t="s">
        <v>0</v>
      </c>
      <c r="BQ25" s="86" t="s">
        <v>0</v>
      </c>
      <c r="BR25" s="85" t="s">
        <v>0</v>
      </c>
      <c r="BS25" s="86" t="s">
        <v>0</v>
      </c>
      <c r="BT25" s="85" t="s">
        <v>0</v>
      </c>
      <c r="BU25" s="91">
        <v>26</v>
      </c>
      <c r="BV25" s="85" t="s">
        <v>4517</v>
      </c>
      <c r="BW25" s="91">
        <v>39</v>
      </c>
      <c r="BX25" s="85" t="s">
        <v>4545</v>
      </c>
      <c r="BY25" s="86" t="s">
        <v>0</v>
      </c>
      <c r="BZ25" s="85" t="s">
        <v>4492</v>
      </c>
      <c r="CA25" s="86" t="s">
        <v>0</v>
      </c>
      <c r="CB25" s="85" t="s">
        <v>4492</v>
      </c>
      <c r="CC25" s="86" t="s">
        <v>0</v>
      </c>
      <c r="CD25" s="92" t="s">
        <v>4492</v>
      </c>
      <c r="CE25" s="138">
        <v>50</v>
      </c>
      <c r="CF25" s="53">
        <f t="shared" si="3"/>
        <v>0</v>
      </c>
      <c r="CG25" s="54">
        <f t="shared" si="4"/>
        <v>0</v>
      </c>
      <c r="CH25" s="54">
        <f t="shared" si="5"/>
        <v>0</v>
      </c>
      <c r="CI25" s="54">
        <f t="shared" si="6"/>
        <v>0</v>
      </c>
      <c r="CJ25" s="54">
        <f t="shared" si="7"/>
        <v>0</v>
      </c>
      <c r="CK25" s="56">
        <f t="shared" si="8"/>
        <v>0</v>
      </c>
      <c r="CL25" s="57">
        <f t="shared" si="9"/>
        <v>0.88055555555555554</v>
      </c>
      <c r="CM25" s="58" t="str">
        <f t="shared" si="10"/>
        <v>-</v>
      </c>
      <c r="CN25" s="58" t="str">
        <f t="shared" si="11"/>
        <v>-</v>
      </c>
      <c r="CO25" s="58" t="str">
        <f t="shared" si="12"/>
        <v>-</v>
      </c>
      <c r="CP25" s="59" t="str">
        <f t="shared" si="13"/>
        <v>-</v>
      </c>
      <c r="CQ25" s="74" t="str">
        <f t="shared" si="14"/>
        <v>-</v>
      </c>
      <c r="CR25" s="173" t="str">
        <f t="shared" si="15"/>
        <v>-</v>
      </c>
      <c r="CS25" s="53" t="s">
        <v>33</v>
      </c>
      <c r="CT25" s="54" t="s">
        <v>33</v>
      </c>
      <c r="CU25" s="54" t="s">
        <v>33</v>
      </c>
      <c r="CV25" s="54" t="s">
        <v>33</v>
      </c>
      <c r="CW25" s="54" t="s">
        <v>33</v>
      </c>
      <c r="CX25" s="56" t="s">
        <v>33</v>
      </c>
      <c r="CY25" s="266" t="s">
        <v>2734</v>
      </c>
      <c r="CZ25"/>
    </row>
    <row r="26" spans="1:104" s="33" customFormat="1" ht="15" customHeight="1" x14ac:dyDescent="0.25">
      <c r="A26" s="36">
        <v>1102</v>
      </c>
      <c r="B26" s="127" t="s">
        <v>5405</v>
      </c>
      <c r="C26" s="169" t="str">
        <f t="shared" si="0"/>
        <v>OP</v>
      </c>
      <c r="D26" s="169" t="str">
        <f t="shared" si="1"/>
        <v>Prj</v>
      </c>
      <c r="E26" s="125" t="s">
        <v>7373</v>
      </c>
      <c r="F26" s="125" t="s">
        <v>6011</v>
      </c>
      <c r="G26" s="85" t="s">
        <v>5406</v>
      </c>
      <c r="H26" s="86" t="s">
        <v>33</v>
      </c>
      <c r="I26" s="86" t="s">
        <v>124</v>
      </c>
      <c r="J26" s="85" t="s">
        <v>335</v>
      </c>
      <c r="K26" s="86" t="s">
        <v>233</v>
      </c>
      <c r="L26" s="86" t="s">
        <v>25</v>
      </c>
      <c r="M26" s="86" t="s">
        <v>1419</v>
      </c>
      <c r="N26" s="85" t="s">
        <v>33</v>
      </c>
      <c r="O26" s="85" t="s">
        <v>33</v>
      </c>
      <c r="P26" s="87" t="s">
        <v>3734</v>
      </c>
      <c r="Q26" s="88" t="s">
        <v>5407</v>
      </c>
      <c r="R26" s="86" t="s">
        <v>1789</v>
      </c>
      <c r="S26" s="86" t="s">
        <v>612</v>
      </c>
      <c r="T26" s="99" t="s">
        <v>269</v>
      </c>
      <c r="U26" s="115">
        <v>42079</v>
      </c>
      <c r="V26" s="116">
        <v>42277</v>
      </c>
      <c r="W26" s="89">
        <v>2016</v>
      </c>
      <c r="X26" s="116" t="s">
        <v>33</v>
      </c>
      <c r="Y26" s="116" t="s">
        <v>33</v>
      </c>
      <c r="Z26" s="117" t="s">
        <v>33</v>
      </c>
      <c r="AA26" s="94">
        <v>0</v>
      </c>
      <c r="AB26" s="90">
        <v>0</v>
      </c>
      <c r="AC26" s="100">
        <v>0.3</v>
      </c>
      <c r="AD26" s="102">
        <f t="shared" si="2"/>
        <v>0.3</v>
      </c>
      <c r="AE26" s="94">
        <v>0</v>
      </c>
      <c r="AF26" s="63">
        <v>0</v>
      </c>
      <c r="AG26" s="140">
        <v>0</v>
      </c>
      <c r="AH26" s="141">
        <v>0</v>
      </c>
      <c r="AI26" s="144"/>
      <c r="AJ26" s="118"/>
      <c r="AK26" s="118"/>
      <c r="AL26" s="118"/>
      <c r="AM26" s="118"/>
      <c r="AN26" s="143"/>
      <c r="AO26" s="96" t="s">
        <v>2721</v>
      </c>
      <c r="AP26" s="92" t="s">
        <v>5408</v>
      </c>
      <c r="AQ26" s="119" t="s">
        <v>33</v>
      </c>
      <c r="AR26" s="161" t="s">
        <v>37</v>
      </c>
      <c r="AS26" s="161" t="s">
        <v>37</v>
      </c>
      <c r="AT26" s="162" t="s">
        <v>37</v>
      </c>
      <c r="AU26" s="104"/>
      <c r="AV26" s="115" t="s">
        <v>33</v>
      </c>
      <c r="AW26" s="86" t="s">
        <v>33</v>
      </c>
      <c r="AX26" s="99" t="s">
        <v>33</v>
      </c>
      <c r="AY26" s="93" t="s">
        <v>33</v>
      </c>
      <c r="AZ26" s="86" t="s">
        <v>33</v>
      </c>
      <c r="BA26" s="99" t="s">
        <v>33</v>
      </c>
      <c r="BB26" s="93" t="s">
        <v>33</v>
      </c>
      <c r="BC26" s="86" t="s">
        <v>33</v>
      </c>
      <c r="BD26" s="99" t="s">
        <v>33</v>
      </c>
      <c r="BE26" s="52" t="s">
        <v>33</v>
      </c>
      <c r="BF26" s="123" t="s">
        <v>33</v>
      </c>
      <c r="BG26" s="164" t="s">
        <v>33</v>
      </c>
      <c r="BH26" s="53" t="s">
        <v>33</v>
      </c>
      <c r="BI26" s="54" t="s">
        <v>33</v>
      </c>
      <c r="BJ26" s="56" t="s">
        <v>33</v>
      </c>
      <c r="BK26" s="93" t="s">
        <v>4505</v>
      </c>
      <c r="BL26" s="85" t="s">
        <v>4506</v>
      </c>
      <c r="BM26" s="86" t="s">
        <v>0</v>
      </c>
      <c r="BN26" s="85" t="s">
        <v>0</v>
      </c>
      <c r="BO26" s="86" t="s">
        <v>0</v>
      </c>
      <c r="BP26" s="85" t="s">
        <v>0</v>
      </c>
      <c r="BQ26" s="86" t="s">
        <v>0</v>
      </c>
      <c r="BR26" s="85" t="s">
        <v>0</v>
      </c>
      <c r="BS26" s="86" t="s">
        <v>0</v>
      </c>
      <c r="BT26" s="85" t="s">
        <v>0</v>
      </c>
      <c r="BU26" s="91">
        <v>27</v>
      </c>
      <c r="BV26" s="85" t="s">
        <v>4490</v>
      </c>
      <c r="BW26" s="91">
        <v>94</v>
      </c>
      <c r="BX26" s="85" t="s">
        <v>4649</v>
      </c>
      <c r="BY26" s="91">
        <v>29</v>
      </c>
      <c r="BZ26" s="85" t="s">
        <v>4497</v>
      </c>
      <c r="CA26" s="86" t="s">
        <v>0</v>
      </c>
      <c r="CB26" s="85" t="s">
        <v>4492</v>
      </c>
      <c r="CC26" s="86" t="s">
        <v>0</v>
      </c>
      <c r="CD26" s="92" t="s">
        <v>4492</v>
      </c>
      <c r="CE26" s="138">
        <v>50</v>
      </c>
      <c r="CF26" s="53">
        <f t="shared" si="3"/>
        <v>0</v>
      </c>
      <c r="CG26" s="54">
        <f t="shared" si="4"/>
        <v>0</v>
      </c>
      <c r="CH26" s="54">
        <f t="shared" si="5"/>
        <v>0</v>
      </c>
      <c r="CI26" s="54">
        <f t="shared" si="6"/>
        <v>0</v>
      </c>
      <c r="CJ26" s="54">
        <f t="shared" si="7"/>
        <v>0</v>
      </c>
      <c r="CK26" s="56">
        <f t="shared" si="8"/>
        <v>0</v>
      </c>
      <c r="CL26" s="57">
        <f t="shared" si="9"/>
        <v>0.53888888888888886</v>
      </c>
      <c r="CM26" s="58" t="str">
        <f t="shared" si="10"/>
        <v>-</v>
      </c>
      <c r="CN26" s="58" t="str">
        <f t="shared" si="11"/>
        <v>-</v>
      </c>
      <c r="CO26" s="58" t="str">
        <f t="shared" si="12"/>
        <v>-</v>
      </c>
      <c r="CP26" s="59" t="str">
        <f t="shared" si="13"/>
        <v>-</v>
      </c>
      <c r="CQ26" s="74" t="str">
        <f t="shared" si="14"/>
        <v>-</v>
      </c>
      <c r="CR26" s="173" t="str">
        <f t="shared" si="15"/>
        <v>-</v>
      </c>
      <c r="CS26" s="53" t="s">
        <v>33</v>
      </c>
      <c r="CT26" s="54" t="s">
        <v>33</v>
      </c>
      <c r="CU26" s="54" t="s">
        <v>33</v>
      </c>
      <c r="CV26" s="54" t="s">
        <v>33</v>
      </c>
      <c r="CW26" s="54" t="s">
        <v>33</v>
      </c>
      <c r="CX26" s="56" t="s">
        <v>33</v>
      </c>
      <c r="CY26" s="266" t="s">
        <v>2734</v>
      </c>
      <c r="CZ26"/>
    </row>
    <row r="27" spans="1:104" s="33" customFormat="1" ht="15" customHeight="1" x14ac:dyDescent="0.25">
      <c r="A27" s="36">
        <v>1103</v>
      </c>
      <c r="B27" s="127" t="s">
        <v>5411</v>
      </c>
      <c r="C27" s="169" t="str">
        <f t="shared" si="0"/>
        <v>OP</v>
      </c>
      <c r="D27" s="169" t="str">
        <f t="shared" si="1"/>
        <v>Prj</v>
      </c>
      <c r="E27" s="52" t="s">
        <v>7374</v>
      </c>
      <c r="F27" s="52" t="s">
        <v>6012</v>
      </c>
      <c r="G27" s="85" t="s">
        <v>5410</v>
      </c>
      <c r="H27" s="86" t="s">
        <v>33</v>
      </c>
      <c r="I27" s="86" t="s">
        <v>124</v>
      </c>
      <c r="J27" s="85" t="s">
        <v>140</v>
      </c>
      <c r="K27" s="86" t="s">
        <v>233</v>
      </c>
      <c r="L27" s="86" t="s">
        <v>25</v>
      </c>
      <c r="M27" s="86" t="s">
        <v>1419</v>
      </c>
      <c r="N27" s="85" t="s">
        <v>33</v>
      </c>
      <c r="O27" s="85" t="s">
        <v>33</v>
      </c>
      <c r="P27" s="87" t="s">
        <v>3734</v>
      </c>
      <c r="Q27" s="88" t="s">
        <v>5409</v>
      </c>
      <c r="R27" s="86" t="s">
        <v>612</v>
      </c>
      <c r="S27" s="86" t="s">
        <v>612</v>
      </c>
      <c r="T27" s="99" t="s">
        <v>269</v>
      </c>
      <c r="U27" s="115">
        <v>42069</v>
      </c>
      <c r="V27" s="116">
        <v>42181</v>
      </c>
      <c r="W27" s="89">
        <v>2015</v>
      </c>
      <c r="X27" s="116" t="s">
        <v>33</v>
      </c>
      <c r="Y27" s="116" t="s">
        <v>33</v>
      </c>
      <c r="Z27" s="117" t="s">
        <v>33</v>
      </c>
      <c r="AA27" s="94">
        <v>0</v>
      </c>
      <c r="AB27" s="90">
        <v>0</v>
      </c>
      <c r="AC27" s="100">
        <v>0.33</v>
      </c>
      <c r="AD27" s="102">
        <f t="shared" si="2"/>
        <v>0.33</v>
      </c>
      <c r="AE27" s="94">
        <v>0</v>
      </c>
      <c r="AF27" s="63">
        <v>0</v>
      </c>
      <c r="AG27" s="140">
        <v>0</v>
      </c>
      <c r="AH27" s="141">
        <v>0</v>
      </c>
      <c r="AI27" s="144"/>
      <c r="AJ27" s="118"/>
      <c r="AK27" s="118"/>
      <c r="AL27" s="118"/>
      <c r="AM27" s="118"/>
      <c r="AN27" s="143"/>
      <c r="AO27" s="96" t="s">
        <v>5191</v>
      </c>
      <c r="AP27" s="92" t="s">
        <v>5327</v>
      </c>
      <c r="AQ27" s="119" t="s">
        <v>33</v>
      </c>
      <c r="AR27" s="161" t="s">
        <v>37</v>
      </c>
      <c r="AS27" s="161" t="s">
        <v>37</v>
      </c>
      <c r="AT27" s="162" t="s">
        <v>37</v>
      </c>
      <c r="AU27" s="104"/>
      <c r="AV27" s="115" t="s">
        <v>33</v>
      </c>
      <c r="AW27" s="86" t="s">
        <v>33</v>
      </c>
      <c r="AX27" s="99" t="s">
        <v>33</v>
      </c>
      <c r="AY27" s="93" t="s">
        <v>33</v>
      </c>
      <c r="AZ27" s="86" t="s">
        <v>33</v>
      </c>
      <c r="BA27" s="99" t="s">
        <v>33</v>
      </c>
      <c r="BB27" s="93" t="s">
        <v>33</v>
      </c>
      <c r="BC27" s="86" t="s">
        <v>33</v>
      </c>
      <c r="BD27" s="99" t="s">
        <v>33</v>
      </c>
      <c r="BE27" s="52" t="s">
        <v>33</v>
      </c>
      <c r="BF27" s="123" t="s">
        <v>33</v>
      </c>
      <c r="BG27" s="164" t="s">
        <v>33</v>
      </c>
      <c r="BH27" s="53" t="s">
        <v>33</v>
      </c>
      <c r="BI27" s="54" t="s">
        <v>33</v>
      </c>
      <c r="BJ27" s="56" t="s">
        <v>33</v>
      </c>
      <c r="BK27" s="93" t="s">
        <v>4505</v>
      </c>
      <c r="BL27" s="85" t="s">
        <v>4506</v>
      </c>
      <c r="BM27" s="86" t="s">
        <v>0</v>
      </c>
      <c r="BN27" s="85" t="s">
        <v>0</v>
      </c>
      <c r="BO27" s="86" t="s">
        <v>0</v>
      </c>
      <c r="BP27" s="85" t="s">
        <v>0</v>
      </c>
      <c r="BQ27" s="86" t="s">
        <v>0</v>
      </c>
      <c r="BR27" s="85" t="s">
        <v>0</v>
      </c>
      <c r="BS27" s="86" t="s">
        <v>0</v>
      </c>
      <c r="BT27" s="85" t="s">
        <v>0</v>
      </c>
      <c r="BU27" s="91">
        <v>27</v>
      </c>
      <c r="BV27" s="85" t="s">
        <v>4490</v>
      </c>
      <c r="BW27" s="86" t="s">
        <v>0</v>
      </c>
      <c r="BX27" s="85" t="s">
        <v>4492</v>
      </c>
      <c r="BY27" s="86" t="s">
        <v>0</v>
      </c>
      <c r="BZ27" s="85" t="s">
        <v>4492</v>
      </c>
      <c r="CA27" s="86" t="s">
        <v>0</v>
      </c>
      <c r="CB27" s="85" t="s">
        <v>4492</v>
      </c>
      <c r="CC27" s="86" t="s">
        <v>0</v>
      </c>
      <c r="CD27" s="92" t="s">
        <v>4492</v>
      </c>
      <c r="CE27" s="138">
        <v>50</v>
      </c>
      <c r="CF27" s="53">
        <f t="shared" si="3"/>
        <v>0</v>
      </c>
      <c r="CG27" s="54">
        <f t="shared" si="4"/>
        <v>0</v>
      </c>
      <c r="CH27" s="54">
        <f t="shared" si="5"/>
        <v>0</v>
      </c>
      <c r="CI27" s="54">
        <f t="shared" si="6"/>
        <v>0</v>
      </c>
      <c r="CJ27" s="54">
        <f t="shared" si="7"/>
        <v>0</v>
      </c>
      <c r="CK27" s="56">
        <f t="shared" si="8"/>
        <v>0</v>
      </c>
      <c r="CL27" s="57">
        <f t="shared" si="9"/>
        <v>0.30555555555555558</v>
      </c>
      <c r="CM27" s="58" t="str">
        <f t="shared" si="10"/>
        <v>-</v>
      </c>
      <c r="CN27" s="58" t="str">
        <f t="shared" si="11"/>
        <v>-</v>
      </c>
      <c r="CO27" s="58" t="str">
        <f t="shared" si="12"/>
        <v>-</v>
      </c>
      <c r="CP27" s="59" t="str">
        <f t="shared" si="13"/>
        <v>-</v>
      </c>
      <c r="CQ27" s="74" t="str">
        <f t="shared" si="14"/>
        <v>-</v>
      </c>
      <c r="CR27" s="173" t="str">
        <f t="shared" si="15"/>
        <v>-</v>
      </c>
      <c r="CS27" s="53" t="s">
        <v>33</v>
      </c>
      <c r="CT27" s="54" t="s">
        <v>33</v>
      </c>
      <c r="CU27" s="54" t="s">
        <v>33</v>
      </c>
      <c r="CV27" s="54" t="s">
        <v>33</v>
      </c>
      <c r="CW27" s="54" t="s">
        <v>33</v>
      </c>
      <c r="CX27" s="56" t="s">
        <v>33</v>
      </c>
      <c r="CY27" s="266" t="s">
        <v>2734</v>
      </c>
      <c r="CZ27"/>
    </row>
    <row r="28" spans="1:104" s="33" customFormat="1" ht="15" customHeight="1" x14ac:dyDescent="0.25">
      <c r="A28" s="36">
        <v>1110</v>
      </c>
      <c r="B28" s="127" t="s">
        <v>5425</v>
      </c>
      <c r="C28" s="169" t="str">
        <f t="shared" si="0"/>
        <v>OP</v>
      </c>
      <c r="D28" s="169" t="str">
        <f t="shared" si="1"/>
        <v>Prj</v>
      </c>
      <c r="E28" s="65" t="s">
        <v>7380</v>
      </c>
      <c r="F28" s="65" t="s">
        <v>6018</v>
      </c>
      <c r="G28" s="85" t="s">
        <v>5426</v>
      </c>
      <c r="H28" s="86" t="s">
        <v>33</v>
      </c>
      <c r="I28" s="86" t="s">
        <v>16</v>
      </c>
      <c r="J28" s="85" t="s">
        <v>2371</v>
      </c>
      <c r="K28" s="86" t="s">
        <v>18</v>
      </c>
      <c r="L28" s="86" t="s">
        <v>76</v>
      </c>
      <c r="M28" s="86" t="s">
        <v>1419</v>
      </c>
      <c r="N28" s="85" t="s">
        <v>33</v>
      </c>
      <c r="O28" s="85" t="s">
        <v>33</v>
      </c>
      <c r="P28" s="87" t="s">
        <v>3143</v>
      </c>
      <c r="Q28" s="88" t="s">
        <v>3589</v>
      </c>
      <c r="R28" s="86" t="s">
        <v>5427</v>
      </c>
      <c r="S28" s="86" t="s">
        <v>612</v>
      </c>
      <c r="T28" s="99" t="s">
        <v>269</v>
      </c>
      <c r="U28" s="115">
        <v>42205</v>
      </c>
      <c r="V28" s="116">
        <v>42521</v>
      </c>
      <c r="W28" s="89">
        <v>2016</v>
      </c>
      <c r="X28" s="116" t="s">
        <v>33</v>
      </c>
      <c r="Y28" s="116" t="s">
        <v>33</v>
      </c>
      <c r="Z28" s="117" t="s">
        <v>33</v>
      </c>
      <c r="AA28" s="60">
        <v>0</v>
      </c>
      <c r="AB28" s="90">
        <v>0</v>
      </c>
      <c r="AC28" s="45">
        <v>0</v>
      </c>
      <c r="AD28" s="102">
        <f t="shared" si="2"/>
        <v>0</v>
      </c>
      <c r="AE28" s="94">
        <v>3.0000000000000001E-5</v>
      </c>
      <c r="AF28" s="63">
        <v>0</v>
      </c>
      <c r="AG28" s="140">
        <v>0</v>
      </c>
      <c r="AH28" s="141">
        <v>0</v>
      </c>
      <c r="AI28" s="144"/>
      <c r="AJ28" s="118"/>
      <c r="AK28" s="118"/>
      <c r="AL28" s="118"/>
      <c r="AM28" s="118"/>
      <c r="AN28" s="143"/>
      <c r="AO28" s="96" t="s">
        <v>5428</v>
      </c>
      <c r="AP28" s="92" t="s">
        <v>33</v>
      </c>
      <c r="AQ28" s="119" t="s">
        <v>33</v>
      </c>
      <c r="AR28" s="161" t="s">
        <v>37</v>
      </c>
      <c r="AS28" s="161" t="s">
        <v>37</v>
      </c>
      <c r="AT28" s="162" t="s">
        <v>37</v>
      </c>
      <c r="AU28" s="104"/>
      <c r="AV28" s="115" t="s">
        <v>33</v>
      </c>
      <c r="AW28" s="86" t="s">
        <v>33</v>
      </c>
      <c r="AX28" s="99" t="s">
        <v>33</v>
      </c>
      <c r="AY28" s="93" t="s">
        <v>33</v>
      </c>
      <c r="AZ28" s="86" t="s">
        <v>33</v>
      </c>
      <c r="BA28" s="99" t="s">
        <v>33</v>
      </c>
      <c r="BB28" s="93" t="s">
        <v>33</v>
      </c>
      <c r="BC28" s="86" t="s">
        <v>33</v>
      </c>
      <c r="BD28" s="99" t="s">
        <v>33</v>
      </c>
      <c r="BE28" s="52" t="s">
        <v>33</v>
      </c>
      <c r="BF28" s="123" t="s">
        <v>33</v>
      </c>
      <c r="BG28" s="164" t="s">
        <v>33</v>
      </c>
      <c r="BH28" s="53" t="s">
        <v>33</v>
      </c>
      <c r="BI28" s="54" t="s">
        <v>33</v>
      </c>
      <c r="BJ28" s="56" t="s">
        <v>33</v>
      </c>
      <c r="BK28" s="93" t="s">
        <v>4485</v>
      </c>
      <c r="BL28" s="85" t="s">
        <v>4486</v>
      </c>
      <c r="BM28" s="86" t="s">
        <v>0</v>
      </c>
      <c r="BN28" s="85" t="s">
        <v>0</v>
      </c>
      <c r="BO28" s="86" t="s">
        <v>0</v>
      </c>
      <c r="BP28" s="85" t="s">
        <v>0</v>
      </c>
      <c r="BQ28" s="86" t="s">
        <v>0</v>
      </c>
      <c r="BR28" s="85" t="s">
        <v>0</v>
      </c>
      <c r="BS28" s="86" t="s">
        <v>0</v>
      </c>
      <c r="BT28" s="85" t="s">
        <v>0</v>
      </c>
      <c r="BU28" s="91">
        <v>25</v>
      </c>
      <c r="BV28" s="85" t="s">
        <v>4489</v>
      </c>
      <c r="BW28" s="86" t="s">
        <v>0</v>
      </c>
      <c r="BX28" s="85" t="s">
        <v>4492</v>
      </c>
      <c r="BY28" s="86" t="s">
        <v>0</v>
      </c>
      <c r="BZ28" s="85" t="s">
        <v>4492</v>
      </c>
      <c r="CA28" s="86" t="s">
        <v>0</v>
      </c>
      <c r="CB28" s="85" t="s">
        <v>4492</v>
      </c>
      <c r="CC28" s="86" t="s">
        <v>0</v>
      </c>
      <c r="CD28" s="92" t="s">
        <v>4492</v>
      </c>
      <c r="CE28" s="138">
        <v>50</v>
      </c>
      <c r="CF28" s="53">
        <f t="shared" si="3"/>
        <v>0</v>
      </c>
      <c r="CG28" s="54">
        <f t="shared" si="4"/>
        <v>0</v>
      </c>
      <c r="CH28" s="54">
        <f t="shared" si="5"/>
        <v>0</v>
      </c>
      <c r="CI28" s="54">
        <f t="shared" si="6"/>
        <v>0</v>
      </c>
      <c r="CJ28" s="54">
        <f t="shared" si="7"/>
        <v>0</v>
      </c>
      <c r="CK28" s="56">
        <f t="shared" si="8"/>
        <v>0</v>
      </c>
      <c r="CL28" s="57">
        <f t="shared" si="9"/>
        <v>0.86111111111111116</v>
      </c>
      <c r="CM28" s="58" t="str">
        <f t="shared" si="10"/>
        <v>-</v>
      </c>
      <c r="CN28" s="58" t="str">
        <f t="shared" si="11"/>
        <v>-</v>
      </c>
      <c r="CO28" s="58" t="str">
        <f t="shared" si="12"/>
        <v>-</v>
      </c>
      <c r="CP28" s="59" t="str">
        <f t="shared" si="13"/>
        <v>-</v>
      </c>
      <c r="CQ28" s="74" t="str">
        <f t="shared" si="14"/>
        <v>-</v>
      </c>
      <c r="CR28" s="173" t="str">
        <f t="shared" si="15"/>
        <v>-</v>
      </c>
      <c r="CS28" s="53" t="s">
        <v>33</v>
      </c>
      <c r="CT28" s="54" t="s">
        <v>33</v>
      </c>
      <c r="CU28" s="54" t="s">
        <v>33</v>
      </c>
      <c r="CV28" s="54" t="s">
        <v>33</v>
      </c>
      <c r="CW28" s="54" t="s">
        <v>33</v>
      </c>
      <c r="CX28" s="56" t="s">
        <v>33</v>
      </c>
      <c r="CY28" s="266" t="s">
        <v>2734</v>
      </c>
      <c r="CZ28"/>
    </row>
    <row r="29" spans="1:104" s="35" customFormat="1" ht="15" customHeight="1" x14ac:dyDescent="0.25">
      <c r="A29" s="516">
        <v>1039</v>
      </c>
      <c r="B29" s="517" t="s">
        <v>5354</v>
      </c>
      <c r="C29" s="518" t="str">
        <f t="shared" si="0"/>
        <v>OP</v>
      </c>
      <c r="D29" s="518" t="str">
        <f t="shared" si="1"/>
        <v>Prj</v>
      </c>
      <c r="E29" s="519" t="s">
        <v>7351</v>
      </c>
      <c r="F29" s="519" t="s">
        <v>5989</v>
      </c>
      <c r="G29" s="520" t="s">
        <v>5355</v>
      </c>
      <c r="H29" s="521" t="s">
        <v>33</v>
      </c>
      <c r="I29" s="521" t="s">
        <v>5356</v>
      </c>
      <c r="J29" s="520" t="s">
        <v>5357</v>
      </c>
      <c r="K29" s="521" t="s">
        <v>233</v>
      </c>
      <c r="L29" s="521" t="s">
        <v>25</v>
      </c>
      <c r="M29" s="521" t="s">
        <v>1419</v>
      </c>
      <c r="N29" s="520" t="s">
        <v>33</v>
      </c>
      <c r="O29" s="520" t="s">
        <v>33</v>
      </c>
      <c r="P29" s="522" t="s">
        <v>4851</v>
      </c>
      <c r="Q29" s="523" t="s">
        <v>13585</v>
      </c>
      <c r="R29" s="521" t="s">
        <v>612</v>
      </c>
      <c r="S29" s="521" t="s">
        <v>612</v>
      </c>
      <c r="T29" s="524" t="s">
        <v>269</v>
      </c>
      <c r="U29" s="525">
        <v>41537</v>
      </c>
      <c r="V29" s="526">
        <v>41547</v>
      </c>
      <c r="W29" s="527">
        <v>2014</v>
      </c>
      <c r="X29" s="526">
        <v>41584</v>
      </c>
      <c r="Y29" s="526">
        <v>43410</v>
      </c>
      <c r="Z29" s="528">
        <v>43410</v>
      </c>
      <c r="AA29" s="529">
        <v>0</v>
      </c>
      <c r="AB29" s="530">
        <v>0</v>
      </c>
      <c r="AC29" s="531">
        <v>0.15</v>
      </c>
      <c r="AD29" s="532">
        <f t="shared" ref="AD29:AD30" si="16">SUM(AA29:AC29)</f>
        <v>0.15</v>
      </c>
      <c r="AE29" s="529">
        <v>0</v>
      </c>
      <c r="AF29" s="533">
        <v>0</v>
      </c>
      <c r="AG29" s="534">
        <v>0</v>
      </c>
      <c r="AH29" s="535">
        <v>0</v>
      </c>
      <c r="AI29" s="536"/>
      <c r="AJ29" s="537"/>
      <c r="AK29" s="537"/>
      <c r="AL29" s="537"/>
      <c r="AM29" s="537"/>
      <c r="AN29" s="538"/>
      <c r="AO29" s="539" t="s">
        <v>5358</v>
      </c>
      <c r="AP29" s="540" t="s">
        <v>5359</v>
      </c>
      <c r="AQ29" s="541" t="s">
        <v>33</v>
      </c>
      <c r="AR29" s="542" t="s">
        <v>37</v>
      </c>
      <c r="AS29" s="542" t="s">
        <v>37</v>
      </c>
      <c r="AT29" s="543" t="s">
        <v>37</v>
      </c>
      <c r="AU29" s="544"/>
      <c r="AV29" s="525" t="s">
        <v>33</v>
      </c>
      <c r="AW29" s="521" t="s">
        <v>33</v>
      </c>
      <c r="AX29" s="524" t="s">
        <v>33</v>
      </c>
      <c r="AY29" s="545" t="s">
        <v>33</v>
      </c>
      <c r="AZ29" s="521" t="s">
        <v>33</v>
      </c>
      <c r="BA29" s="524" t="s">
        <v>33</v>
      </c>
      <c r="BB29" s="545" t="s">
        <v>33</v>
      </c>
      <c r="BC29" s="521" t="s">
        <v>33</v>
      </c>
      <c r="BD29" s="524" t="s">
        <v>33</v>
      </c>
      <c r="BE29" s="519" t="s">
        <v>33</v>
      </c>
      <c r="BF29" s="123" t="s">
        <v>33</v>
      </c>
      <c r="BG29" s="164" t="s">
        <v>33</v>
      </c>
      <c r="BH29" s="546" t="s">
        <v>33</v>
      </c>
      <c r="BI29" s="547" t="s">
        <v>33</v>
      </c>
      <c r="BJ29" s="548" t="s">
        <v>33</v>
      </c>
      <c r="BK29" s="545" t="s">
        <v>4590</v>
      </c>
      <c r="BL29" s="520" t="s">
        <v>4591</v>
      </c>
      <c r="BM29" s="521" t="s">
        <v>0</v>
      </c>
      <c r="BN29" s="520" t="s">
        <v>0</v>
      </c>
      <c r="BO29" s="521" t="s">
        <v>0</v>
      </c>
      <c r="BP29" s="520" t="s">
        <v>0</v>
      </c>
      <c r="BQ29" s="521" t="s">
        <v>0</v>
      </c>
      <c r="BR29" s="520" t="s">
        <v>0</v>
      </c>
      <c r="BS29" s="521" t="s">
        <v>0</v>
      </c>
      <c r="BT29" s="520" t="s">
        <v>0</v>
      </c>
      <c r="BU29" s="549">
        <v>29</v>
      </c>
      <c r="BV29" s="520" t="s">
        <v>4497</v>
      </c>
      <c r="BW29" s="521" t="s">
        <v>0</v>
      </c>
      <c r="BX29" s="520" t="s">
        <v>4492</v>
      </c>
      <c r="BY29" s="521" t="s">
        <v>0</v>
      </c>
      <c r="BZ29" s="520" t="s">
        <v>4492</v>
      </c>
      <c r="CA29" s="521" t="s">
        <v>0</v>
      </c>
      <c r="CB29" s="520" t="s">
        <v>4492</v>
      </c>
      <c r="CC29" s="521" t="s">
        <v>0</v>
      </c>
      <c r="CD29" s="540" t="s">
        <v>4492</v>
      </c>
      <c r="CE29" s="550">
        <v>50</v>
      </c>
      <c r="CF29" s="546">
        <f t="shared" si="5"/>
        <v>0</v>
      </c>
      <c r="CG29" s="547">
        <f t="shared" si="6"/>
        <v>0</v>
      </c>
      <c r="CH29" s="547">
        <f t="shared" si="7"/>
        <v>0</v>
      </c>
      <c r="CI29" s="547">
        <f t="shared" si="8"/>
        <v>0</v>
      </c>
      <c r="CJ29" s="547">
        <f t="shared" si="8"/>
        <v>0</v>
      </c>
      <c r="CK29" s="548">
        <f t="shared" si="8"/>
        <v>0</v>
      </c>
      <c r="CL29" s="551">
        <f>IF($T29="Dropped","-",DAYS360(U29,V29,TRUE)/360)</f>
        <v>2.7777777777777776E-2</v>
      </c>
      <c r="CM29" s="552" t="str">
        <f>IF(OR($T29="Pipeline",$T29="Dropped"),"-",IF(OR($X29="-",$X29="n/a"),"-",DAYS360(V29,X29,TRUE)/360))</f>
        <v>-</v>
      </c>
      <c r="CN29" s="552" t="str">
        <f>IF(OR($T29="Pipeline",$T29="Dropped"),"-",IF($Z29="-","-",IF(OR($X29="-",$X29="n/a"),DAYS360(V29,Z29,TRUE)/360,DAYS360(X29,Z29,TRUE)/360)))</f>
        <v>-</v>
      </c>
      <c r="CO29" s="552" t="str">
        <f>IF(OR($T29="Pipeline",$T29="Dropped"),"-",IF($Z29="-","-",DAYS360(U29,Z29,TRUE)/360))</f>
        <v>-</v>
      </c>
      <c r="CP29" s="553" t="str">
        <f>IF(OR($T29="Pipeline",$T29="Dropped"),"-",IF($Z29="-","-",DAYS360(Y29,Z29,TRUE)/360))</f>
        <v>-</v>
      </c>
      <c r="CQ29" s="554" t="str">
        <f>IF(T29="Closed",IF(Z29="-","-",YEAR(Z29)),"-")</f>
        <v>-</v>
      </c>
      <c r="CR29" s="173" t="str">
        <f>IF(T29="Closed",IF(OR(BB29="S",BB29="MS",BB29="HS"),"S",IF(OR(BB29="U",BB29="MU",BB29="HU"),"U",IF(OR(BB29="NA",BB29="NR",BB29="NV",BB29="?",BB29="#"),"NR","-"))),"-")</f>
        <v>-</v>
      </c>
      <c r="CS29" s="546" t="s">
        <v>33</v>
      </c>
      <c r="CT29" s="547" t="s">
        <v>33</v>
      </c>
      <c r="CU29" s="547" t="s">
        <v>33</v>
      </c>
      <c r="CV29" s="547" t="s">
        <v>33</v>
      </c>
      <c r="CW29" s="547" t="s">
        <v>33</v>
      </c>
      <c r="CX29" s="548" t="s">
        <v>33</v>
      </c>
      <c r="CY29" s="265" t="s">
        <v>10241</v>
      </c>
    </row>
    <row r="30" spans="1:104" s="35" customFormat="1" ht="15" customHeight="1" x14ac:dyDescent="0.25">
      <c r="A30" s="555">
        <v>960</v>
      </c>
      <c r="B30" s="517" t="s">
        <v>5338</v>
      </c>
      <c r="C30" s="518" t="str">
        <f t="shared" si="0"/>
        <v>OP</v>
      </c>
      <c r="D30" s="518" t="str">
        <f t="shared" si="1"/>
        <v>Prj</v>
      </c>
      <c r="E30" s="519" t="s">
        <v>7345</v>
      </c>
      <c r="F30" s="519" t="s">
        <v>5983</v>
      </c>
      <c r="G30" s="520" t="s">
        <v>5339</v>
      </c>
      <c r="H30" s="521" t="s">
        <v>33</v>
      </c>
      <c r="I30" s="521" t="s">
        <v>16</v>
      </c>
      <c r="J30" s="520" t="s">
        <v>5340</v>
      </c>
      <c r="K30" s="521" t="s">
        <v>233</v>
      </c>
      <c r="L30" s="521" t="s">
        <v>54</v>
      </c>
      <c r="M30" s="521" t="s">
        <v>1419</v>
      </c>
      <c r="N30" s="520" t="s">
        <v>33</v>
      </c>
      <c r="O30" s="520" t="s">
        <v>33</v>
      </c>
      <c r="P30" s="522" t="s">
        <v>3143</v>
      </c>
      <c r="Q30" s="523" t="s">
        <v>13586</v>
      </c>
      <c r="R30" s="521" t="s">
        <v>3120</v>
      </c>
      <c r="S30" s="521" t="s">
        <v>3120</v>
      </c>
      <c r="T30" s="524" t="s">
        <v>269</v>
      </c>
      <c r="U30" s="525">
        <v>41123</v>
      </c>
      <c r="V30" s="526">
        <v>41128</v>
      </c>
      <c r="W30" s="527">
        <v>2013</v>
      </c>
      <c r="X30" s="526">
        <v>41270</v>
      </c>
      <c r="Y30" s="526">
        <v>41912</v>
      </c>
      <c r="Z30" s="528">
        <v>42338</v>
      </c>
      <c r="AA30" s="529">
        <v>0</v>
      </c>
      <c r="AB30" s="530">
        <v>0</v>
      </c>
      <c r="AC30" s="531">
        <v>0.26896799999999998</v>
      </c>
      <c r="AD30" s="532">
        <f t="shared" si="16"/>
        <v>0.26896799999999998</v>
      </c>
      <c r="AE30" s="529">
        <v>0</v>
      </c>
      <c r="AF30" s="533">
        <v>0</v>
      </c>
      <c r="AG30" s="534">
        <v>0</v>
      </c>
      <c r="AH30" s="535">
        <v>0</v>
      </c>
      <c r="AI30" s="536"/>
      <c r="AJ30" s="537"/>
      <c r="AK30" s="537"/>
      <c r="AL30" s="537"/>
      <c r="AM30" s="537"/>
      <c r="AN30" s="538"/>
      <c r="AO30" s="539" t="s">
        <v>5341</v>
      </c>
      <c r="AP30" s="540" t="s">
        <v>5342</v>
      </c>
      <c r="AQ30" s="541" t="s">
        <v>33</v>
      </c>
      <c r="AR30" s="542" t="s">
        <v>37</v>
      </c>
      <c r="AS30" s="542" t="s">
        <v>37</v>
      </c>
      <c r="AT30" s="543" t="s">
        <v>37</v>
      </c>
      <c r="AU30" s="544"/>
      <c r="AV30" s="525" t="s">
        <v>33</v>
      </c>
      <c r="AW30" s="521" t="s">
        <v>33</v>
      </c>
      <c r="AX30" s="524" t="s">
        <v>33</v>
      </c>
      <c r="AY30" s="545" t="s">
        <v>33</v>
      </c>
      <c r="AZ30" s="521" t="s">
        <v>33</v>
      </c>
      <c r="BA30" s="524" t="s">
        <v>33</v>
      </c>
      <c r="BB30" s="545" t="s">
        <v>33</v>
      </c>
      <c r="BC30" s="521" t="s">
        <v>33</v>
      </c>
      <c r="BD30" s="524" t="s">
        <v>33</v>
      </c>
      <c r="BE30" s="519" t="s">
        <v>33</v>
      </c>
      <c r="BF30" s="123" t="s">
        <v>33</v>
      </c>
      <c r="BG30" s="164" t="s">
        <v>33</v>
      </c>
      <c r="BH30" s="546" t="s">
        <v>33</v>
      </c>
      <c r="BI30" s="547" t="s">
        <v>33</v>
      </c>
      <c r="BJ30" s="548" t="s">
        <v>33</v>
      </c>
      <c r="BK30" s="545" t="s">
        <v>4505</v>
      </c>
      <c r="BL30" s="520" t="s">
        <v>4506</v>
      </c>
      <c r="BM30" s="521" t="s">
        <v>0</v>
      </c>
      <c r="BN30" s="520" t="s">
        <v>0</v>
      </c>
      <c r="BO30" s="521" t="s">
        <v>0</v>
      </c>
      <c r="BP30" s="520" t="s">
        <v>0</v>
      </c>
      <c r="BQ30" s="521" t="s">
        <v>0</v>
      </c>
      <c r="BR30" s="520" t="s">
        <v>0</v>
      </c>
      <c r="BS30" s="521" t="s">
        <v>0</v>
      </c>
      <c r="BT30" s="520" t="s">
        <v>0</v>
      </c>
      <c r="BU30" s="549">
        <v>30</v>
      </c>
      <c r="BV30" s="520" t="s">
        <v>4501</v>
      </c>
      <c r="BW30" s="549">
        <v>90</v>
      </c>
      <c r="BX30" s="520" t="s">
        <v>4621</v>
      </c>
      <c r="BY30" s="521" t="s">
        <v>0</v>
      </c>
      <c r="BZ30" s="520" t="s">
        <v>4492</v>
      </c>
      <c r="CA30" s="521" t="s">
        <v>0</v>
      </c>
      <c r="CB30" s="520" t="s">
        <v>4492</v>
      </c>
      <c r="CC30" s="521" t="s">
        <v>0</v>
      </c>
      <c r="CD30" s="540" t="s">
        <v>4492</v>
      </c>
      <c r="CE30" s="550">
        <v>50</v>
      </c>
      <c r="CF30" s="546">
        <f t="shared" ref="CF30:CK30" si="17">IF(ISBLANK(AI30),0,1)</f>
        <v>0</v>
      </c>
      <c r="CG30" s="547">
        <f t="shared" si="17"/>
        <v>0</v>
      </c>
      <c r="CH30" s="547">
        <f t="shared" si="17"/>
        <v>0</v>
      </c>
      <c r="CI30" s="547">
        <f t="shared" si="17"/>
        <v>0</v>
      </c>
      <c r="CJ30" s="547">
        <f t="shared" si="17"/>
        <v>0</v>
      </c>
      <c r="CK30" s="548">
        <f t="shared" si="17"/>
        <v>0</v>
      </c>
      <c r="CL30" s="551">
        <f>IF($T30="Dropped","-",DAYS360(U30,V30,TRUE)/360)</f>
        <v>1.3888888888888888E-2</v>
      </c>
      <c r="CM30" s="552" t="str">
        <f>IF(OR($T30="Pipeline",$T30="Dropped"),"-",IF(OR($X30="-",$X30="n/a"),"-",DAYS360(V30,X30,TRUE)/360))</f>
        <v>-</v>
      </c>
      <c r="CN30" s="552" t="str">
        <f>IF(OR($T30="Pipeline",$T30="Dropped"),"-",IF($Z30="-","-",IF(OR($X30="-",$X30="n/a"),DAYS360(V30,Z30,TRUE)/360,DAYS360(X30,Z30,TRUE)/360)))</f>
        <v>-</v>
      </c>
      <c r="CO30" s="552" t="str">
        <f>IF(OR($T30="Pipeline",$T30="Dropped"),"-",IF($Z30="-","-",DAYS360(U30,Z30,TRUE)/360))</f>
        <v>-</v>
      </c>
      <c r="CP30" s="553" t="str">
        <f>IF(OR($T30="Pipeline",$T30="Dropped"),"-",IF($Z30="-","-",DAYS360(Y30,Z30,TRUE)/360))</f>
        <v>-</v>
      </c>
      <c r="CQ30" s="554" t="str">
        <f>IF(T30="Closed",IF(Z30="-","-",YEAR(Z30)),"-")</f>
        <v>-</v>
      </c>
      <c r="CR30" s="173" t="str">
        <f>IF(T30="Closed",IF(OR(BB30="S",BB30="MS",BB30="HS"),"S",IF(OR(BB30="U",BB30="MU",BB30="HU"),"U",IF(OR(BB30="NA",BB30="NR",BB30="NV",BB30="?",BB30="#"),"NR","-"))),"-")</f>
        <v>-</v>
      </c>
      <c r="CS30" s="546" t="s">
        <v>33</v>
      </c>
      <c r="CT30" s="547" t="s">
        <v>33</v>
      </c>
      <c r="CU30" s="547" t="s">
        <v>33</v>
      </c>
      <c r="CV30" s="547" t="s">
        <v>33</v>
      </c>
      <c r="CW30" s="547" t="s">
        <v>33</v>
      </c>
      <c r="CX30" s="548" t="s">
        <v>33</v>
      </c>
      <c r="CY30" s="265" t="s">
        <v>10241</v>
      </c>
    </row>
  </sheetData>
  <sortState ref="A2:CZ28">
    <sortCondition ref="B2:B28"/>
  </sortState>
  <hyperlinks>
    <hyperlink ref="Q20" r:id="rId1"/>
    <hyperlink ref="Q23" r:id="rId2"/>
    <hyperlink ref="Q24" r:id="rId3"/>
    <hyperlink ref="Q25" r:id="rId4"/>
    <hyperlink ref="Q26" r:id="rId5"/>
    <hyperlink ref="Q27" r:id="rId6"/>
    <hyperlink ref="Q28" r:id="rId7"/>
    <hyperlink ref="P28" r:id="rId8"/>
    <hyperlink ref="P27" r:id="rId9"/>
    <hyperlink ref="P26" r:id="rId10"/>
    <hyperlink ref="P25" r:id="rId11"/>
    <hyperlink ref="P24" r:id="rId12"/>
    <hyperlink ref="P23" r:id="rId13"/>
    <hyperlink ref="P20" r:id="rId14"/>
    <hyperlink ref="Q2" r:id="rId15"/>
    <hyperlink ref="Q3" r:id="rId16"/>
    <hyperlink ref="Q4" r:id="rId17"/>
    <hyperlink ref="Q5" r:id="rId18"/>
    <hyperlink ref="Q6" r:id="rId19"/>
    <hyperlink ref="Q7" r:id="rId20"/>
    <hyperlink ref="Q8" r:id="rId21"/>
    <hyperlink ref="Q9" r:id="rId22"/>
    <hyperlink ref="Q15" r:id="rId23"/>
    <hyperlink ref="Q17" r:id="rId24"/>
    <hyperlink ref="P17" r:id="rId25"/>
    <hyperlink ref="P15" r:id="rId26"/>
    <hyperlink ref="P9" r:id="rId27"/>
    <hyperlink ref="P8" r:id="rId28"/>
    <hyperlink ref="P7" r:id="rId29"/>
    <hyperlink ref="P6" r:id="rId30"/>
    <hyperlink ref="P5" r:id="rId31"/>
    <hyperlink ref="P4" r:id="rId32"/>
    <hyperlink ref="P3" r:id="rId33"/>
    <hyperlink ref="P2" r:id="rId34"/>
    <hyperlink ref="Q29" r:id="rId35"/>
    <hyperlink ref="P29" r:id="rId36"/>
    <hyperlink ref="Q30" r:id="rId37"/>
    <hyperlink ref="P30" r:id="rId38"/>
  </hyperlinks>
  <printOptions horizontalCentered="1"/>
  <pageMargins left="0.35" right="0.42" top="0.83" bottom="0.75" header="0.6" footer="0.3"/>
  <pageSetup scale="52" fitToHeight="3" orientation="landscape" r:id="rId39"/>
  <headerFooter>
    <oddHeader>&amp;CWBG Identification for Development (ID4D) - Projects</oddHeader>
  </headerFooter>
  <legacyDrawing r:id="rId4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5"/>
  <sheetViews>
    <sheetView workbookViewId="0">
      <pane xSplit="2" ySplit="1" topLeftCell="C2" activePane="bottomRight" state="frozen"/>
      <selection pane="topRight" activeCell="C1" sqref="C1"/>
      <selection pane="bottomLeft" activeCell="A2" sqref="A2"/>
      <selection pane="bottomRight" activeCell="D23" sqref="D23"/>
    </sheetView>
  </sheetViews>
  <sheetFormatPr defaultRowHeight="15" x14ac:dyDescent="0.25"/>
  <cols>
    <col min="1" max="1" width="5.7109375" style="3" customWidth="1"/>
    <col min="2" max="2" width="19.5703125" customWidth="1"/>
    <col min="3" max="3" width="5" customWidth="1"/>
    <col min="4" max="4" width="41.42578125" customWidth="1"/>
  </cols>
  <sheetData>
    <row r="1" spans="1:4" x14ac:dyDescent="0.25">
      <c r="A1" s="8" t="s">
        <v>0</v>
      </c>
      <c r="B1" s="9" t="s">
        <v>2768</v>
      </c>
      <c r="C1" s="8" t="s">
        <v>2782</v>
      </c>
      <c r="D1" s="9" t="s">
        <v>2774</v>
      </c>
    </row>
    <row r="2" spans="1:4" x14ac:dyDescent="0.25">
      <c r="A2" s="3">
        <v>1</v>
      </c>
      <c r="B2" t="s">
        <v>10029</v>
      </c>
      <c r="C2" s="3" t="s">
        <v>2763</v>
      </c>
      <c r="D2" t="s">
        <v>2775</v>
      </c>
    </row>
    <row r="3" spans="1:4" x14ac:dyDescent="0.25">
      <c r="A3" s="3">
        <v>2</v>
      </c>
      <c r="B3" t="s">
        <v>10027</v>
      </c>
      <c r="C3" s="3" t="s">
        <v>2763</v>
      </c>
      <c r="D3" t="s">
        <v>2769</v>
      </c>
    </row>
    <row r="4" spans="1:4" x14ac:dyDescent="0.25">
      <c r="A4" s="3">
        <v>3</v>
      </c>
      <c r="B4" t="s">
        <v>13534</v>
      </c>
      <c r="C4" s="3" t="s">
        <v>2763</v>
      </c>
      <c r="D4" t="s">
        <v>2765</v>
      </c>
    </row>
    <row r="5" spans="1:4" x14ac:dyDescent="0.25">
      <c r="A5" s="3">
        <v>4</v>
      </c>
      <c r="B5" t="s">
        <v>13535</v>
      </c>
      <c r="C5" s="3" t="s">
        <v>2763</v>
      </c>
      <c r="D5" t="s">
        <v>2771</v>
      </c>
    </row>
    <row r="6" spans="1:4" x14ac:dyDescent="0.25">
      <c r="A6" s="3">
        <v>5</v>
      </c>
      <c r="B6" t="s">
        <v>13536</v>
      </c>
      <c r="C6" s="3" t="s">
        <v>2763</v>
      </c>
      <c r="D6" t="s">
        <v>2770</v>
      </c>
    </row>
    <row r="7" spans="1:4" x14ac:dyDescent="0.25">
      <c r="A7" s="3">
        <v>6</v>
      </c>
      <c r="B7" t="s">
        <v>13537</v>
      </c>
      <c r="C7" s="3" t="s">
        <v>2686</v>
      </c>
      <c r="D7" t="s">
        <v>2779</v>
      </c>
    </row>
    <row r="8" spans="1:4" x14ac:dyDescent="0.25">
      <c r="B8" s="22" t="s">
        <v>2784</v>
      </c>
      <c r="C8" s="3"/>
      <c r="D8" s="21" t="s">
        <v>2776</v>
      </c>
    </row>
    <row r="9" spans="1:4" x14ac:dyDescent="0.25">
      <c r="B9" s="22" t="s">
        <v>2807</v>
      </c>
      <c r="C9" s="3"/>
      <c r="D9" s="21" t="s">
        <v>2777</v>
      </c>
    </row>
    <row r="10" spans="1:4" x14ac:dyDescent="0.25">
      <c r="B10" s="22" t="s">
        <v>2783</v>
      </c>
      <c r="C10" s="3"/>
      <c r="D10" s="21" t="s">
        <v>2778</v>
      </c>
    </row>
    <row r="11" spans="1:4" x14ac:dyDescent="0.25">
      <c r="A11" s="3">
        <v>7</v>
      </c>
      <c r="B11" t="s">
        <v>13538</v>
      </c>
      <c r="C11" s="3" t="s">
        <v>2686</v>
      </c>
      <c r="D11" t="s">
        <v>2766</v>
      </c>
    </row>
    <row r="12" spans="1:4" x14ac:dyDescent="0.25">
      <c r="A12" s="3">
        <v>8</v>
      </c>
      <c r="B12" t="s">
        <v>13539</v>
      </c>
      <c r="C12" s="3" t="s">
        <v>2686</v>
      </c>
      <c r="D12" t="s">
        <v>2767</v>
      </c>
    </row>
    <row r="13" spans="1:4" x14ac:dyDescent="0.25">
      <c r="A13" s="3">
        <v>9</v>
      </c>
      <c r="B13" t="s">
        <v>10052</v>
      </c>
      <c r="C13" s="3" t="s">
        <v>2686</v>
      </c>
      <c r="D13" t="s">
        <v>2773</v>
      </c>
    </row>
    <row r="14" spans="1:4" x14ac:dyDescent="0.25">
      <c r="A14" s="3">
        <v>10</v>
      </c>
      <c r="B14" t="s">
        <v>2781</v>
      </c>
      <c r="C14" s="3" t="s">
        <v>2763</v>
      </c>
      <c r="D14" t="s">
        <v>2780</v>
      </c>
    </row>
    <row r="15" spans="1:4" x14ac:dyDescent="0.25">
      <c r="B15" s="22"/>
      <c r="C15" s="22"/>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Contents</vt:lpstr>
      <vt:lpstr>DG Projects</vt:lpstr>
      <vt:lpstr>Summary</vt:lpstr>
      <vt:lpstr>Metadata</vt:lpstr>
      <vt:lpstr>Taxonomy</vt:lpstr>
      <vt:lpstr>New Codes</vt:lpstr>
      <vt:lpstr>Codes</vt:lpstr>
      <vt:lpstr>Dropped</vt:lpstr>
      <vt:lpstr>To Do</vt:lpstr>
      <vt:lpstr>Contents!Print_Area</vt:lpstr>
      <vt:lpstr>'DG Projects'!Print_Area</vt:lpstr>
      <vt:lpstr>Dropped!Print_Area</vt:lpstr>
      <vt:lpstr>'DG Projects'!Print_Titles</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Cem Dener</dc:creator>
  <cp:lastModifiedBy>Cem Dener</cp:lastModifiedBy>
  <cp:lastPrinted>2017-07-06T19:31:31Z</cp:lastPrinted>
  <dcterms:created xsi:type="dcterms:W3CDTF">2015-02-09T03:34:58Z</dcterms:created>
  <dcterms:modified xsi:type="dcterms:W3CDTF">2017-08-25T00:27:57Z</dcterms:modified>
</cp:coreProperties>
</file>